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105" yWindow="-105" windowWidth="19425" windowHeight="10425" tabRatio="916" activeTab="3"/>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info'!$A$1:$Q$162</definedName>
    <definedName name="_xlnm._FilterDatabase" localSheetId="2" hidden="1">'INFORM Severity - all crises'!$A$4:$T$149</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Lists!$A$1:$L$163</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4" i="10" l="1"/>
  <c r="D115" i="10"/>
  <c r="D118" i="6" s="1"/>
  <c r="A2" i="10" l="1"/>
  <c r="A89" i="5" a="1"/>
  <c r="A89" i="5" s="1"/>
  <c r="A88" i="5" a="1"/>
  <c r="A88" i="5" s="1"/>
  <c r="A87" i="5" a="1"/>
  <c r="A87" i="5" s="1"/>
  <c r="E87" i="5" s="1"/>
  <c r="A86" i="5" a="1"/>
  <c r="A86" i="5" s="1"/>
  <c r="A85" i="5" a="1"/>
  <c r="A85" i="5" s="1"/>
  <c r="E85" i="5" s="1"/>
  <c r="A84" i="5" a="1"/>
  <c r="A84" i="5" s="1"/>
  <c r="A83" i="5" a="1"/>
  <c r="A83" i="5" s="1"/>
  <c r="A82" i="5" a="1"/>
  <c r="A82" i="5" s="1"/>
  <c r="A81" i="5" a="1"/>
  <c r="A81" i="5" s="1"/>
  <c r="A80" i="5" a="1"/>
  <c r="A80" i="5" s="1"/>
  <c r="A79" i="5" a="1"/>
  <c r="A79" i="5" s="1"/>
  <c r="E79" i="5" s="1"/>
  <c r="A78" i="5" a="1"/>
  <c r="A78" i="5" s="1"/>
  <c r="A77" i="5" a="1"/>
  <c r="A77" i="5" s="1"/>
  <c r="A76" i="5" a="1"/>
  <c r="A76" i="5" s="1"/>
  <c r="A75" i="5" a="1"/>
  <c r="A75" i="5" s="1"/>
  <c r="A74" i="5" a="1"/>
  <c r="A74" i="5" s="1"/>
  <c r="A73" i="5" a="1"/>
  <c r="A73" i="5" s="1"/>
  <c r="B73" i="5" s="1"/>
  <c r="A72" i="5" a="1"/>
  <c r="A72" i="5" s="1"/>
  <c r="A71" i="5" a="1"/>
  <c r="A71" i="5" s="1"/>
  <c r="A70" i="5" a="1"/>
  <c r="A70" i="5" s="1"/>
  <c r="A69" i="5" a="1"/>
  <c r="A69" i="5" s="1"/>
  <c r="A68" i="5" a="1"/>
  <c r="A68" i="5" s="1"/>
  <c r="B68" i="5" s="1"/>
  <c r="A67" i="5" a="1"/>
  <c r="A67" i="5" s="1"/>
  <c r="A66" i="5" a="1"/>
  <c r="A66" i="5" s="1"/>
  <c r="A65" i="5" a="1"/>
  <c r="A65" i="5" s="1"/>
  <c r="B65" i="5" s="1"/>
  <c r="A64" i="5" a="1"/>
  <c r="A64" i="5" s="1"/>
  <c r="A63" i="5" a="1"/>
  <c r="A63" i="5" s="1"/>
  <c r="E63" i="5" s="1"/>
  <c r="A62" i="5" a="1"/>
  <c r="A62" i="5" s="1"/>
  <c r="A61" i="5" a="1"/>
  <c r="A61" i="5" s="1"/>
  <c r="A60" i="5" a="1"/>
  <c r="A60" i="5" s="1"/>
  <c r="A59" i="5" a="1"/>
  <c r="A59" i="5" s="1"/>
  <c r="A58" i="5" a="1"/>
  <c r="A58" i="5" s="1"/>
  <c r="A57" i="5" a="1"/>
  <c r="A57" i="5" s="1"/>
  <c r="B57" i="5" s="1"/>
  <c r="A56" i="5" a="1"/>
  <c r="A56" i="5" s="1"/>
  <c r="A55" i="5" a="1"/>
  <c r="A55" i="5" s="1"/>
  <c r="E55" i="5" s="1"/>
  <c r="A54" i="5" a="1"/>
  <c r="A54" i="5" s="1"/>
  <c r="A53" i="5" a="1"/>
  <c r="A53" i="5" s="1"/>
  <c r="A52" i="5" a="1"/>
  <c r="A52" i="5" s="1"/>
  <c r="B52" i="5" s="1"/>
  <c r="A51" i="5" a="1"/>
  <c r="A51" i="5" s="1"/>
  <c r="A50" i="5" a="1"/>
  <c r="A50" i="5" s="1"/>
  <c r="A49" i="5" a="1"/>
  <c r="A49" i="5" s="1"/>
  <c r="A48" i="5" a="1"/>
  <c r="A48" i="5" s="1"/>
  <c r="A47" i="5" a="1"/>
  <c r="A47" i="5" s="1"/>
  <c r="E47" i="5" s="1"/>
  <c r="A46" i="5" a="1"/>
  <c r="A46" i="5" s="1"/>
  <c r="A45" i="5" a="1"/>
  <c r="A45" i="5" s="1"/>
  <c r="A44" i="5" a="1"/>
  <c r="A44" i="5" s="1"/>
  <c r="A43" i="5" a="1"/>
  <c r="A43" i="5" s="1"/>
  <c r="A42" i="5" a="1"/>
  <c r="A42" i="5" s="1"/>
  <c r="E42" i="5" s="1"/>
  <c r="A41" i="5" a="1"/>
  <c r="A41" i="5" s="1"/>
  <c r="B41" i="5" s="1"/>
  <c r="A40" i="5" a="1"/>
  <c r="A40" i="5" s="1"/>
  <c r="A39" i="5" a="1"/>
  <c r="A39" i="5" s="1"/>
  <c r="A38" i="5" a="1"/>
  <c r="A38" i="5" s="1"/>
  <c r="A37" i="5" a="1"/>
  <c r="A37" i="5" s="1"/>
  <c r="E37" i="5" s="1"/>
  <c r="A36" i="5" a="1"/>
  <c r="A36" i="5" s="1"/>
  <c r="A35" i="5" a="1"/>
  <c r="A35" i="5" s="1"/>
  <c r="A34" i="5" a="1"/>
  <c r="A34" i="5" s="1"/>
  <c r="E34" i="5" s="1"/>
  <c r="A33" i="5" a="1"/>
  <c r="A33" i="5" s="1"/>
  <c r="A32" i="5" a="1"/>
  <c r="A32" i="5" s="1"/>
  <c r="A31" i="5" a="1"/>
  <c r="A31" i="5" s="1"/>
  <c r="A30" i="5" a="1"/>
  <c r="A30" i="5" s="1"/>
  <c r="A29" i="5" a="1"/>
  <c r="A29" i="5" s="1"/>
  <c r="A28" i="5" a="1"/>
  <c r="A28" i="5"/>
  <c r="B28" i="5" s="1"/>
  <c r="A27" i="5" a="1"/>
  <c r="A27" i="5" s="1"/>
  <c r="A26" i="5" a="1"/>
  <c r="A26" i="5" s="1"/>
  <c r="A25" i="5" a="1"/>
  <c r="A25" i="5" s="1"/>
  <c r="B25" i="5" s="1"/>
  <c r="A24" i="5" a="1"/>
  <c r="A24" i="5" s="1"/>
  <c r="A23" i="5" a="1"/>
  <c r="A23" i="5" s="1"/>
  <c r="A22" i="5" a="1"/>
  <c r="A22" i="5" s="1"/>
  <c r="A21" i="5" a="1"/>
  <c r="A21" i="5" s="1"/>
  <c r="A20" i="5" a="1"/>
  <c r="A20" i="5" s="1"/>
  <c r="A19" i="5" a="1"/>
  <c r="A19" i="5"/>
  <c r="A18" i="5" a="1"/>
  <c r="A18" i="5" s="1"/>
  <c r="A17" i="5" a="1"/>
  <c r="A17" i="5" s="1"/>
  <c r="B17" i="5" s="1"/>
  <c r="A16" i="5" a="1"/>
  <c r="A16" i="5" s="1"/>
  <c r="A15" i="5" a="1"/>
  <c r="A15" i="5" s="1"/>
  <c r="B15" i="5" s="1"/>
  <c r="U15" i="5" s="1"/>
  <c r="A14" i="5" a="1"/>
  <c r="A14" i="5" s="1"/>
  <c r="A13" i="5" a="1"/>
  <c r="A13" i="5" s="1"/>
  <c r="D13" i="5" s="1"/>
  <c r="A12" i="5" a="1"/>
  <c r="A12" i="5" s="1"/>
  <c r="E12" i="5" s="1"/>
  <c r="A11" i="5" a="1"/>
  <c r="A11" i="5" s="1"/>
  <c r="A10" i="5" a="1"/>
  <c r="A10" i="5" s="1"/>
  <c r="A9" i="5" a="1"/>
  <c r="A9" i="5" s="1"/>
  <c r="E8" i="5"/>
  <c r="A8" i="5" a="1"/>
  <c r="A8" i="5" s="1"/>
  <c r="E7" i="5"/>
  <c r="A7" i="5" a="1"/>
  <c r="A7" i="5" s="1"/>
  <c r="B7" i="5" s="1"/>
  <c r="U7" i="5" s="1"/>
  <c r="A6" i="5" a="1"/>
  <c r="A6" i="5" s="1"/>
  <c r="D5" i="5"/>
  <c r="A5" i="5" a="1"/>
  <c r="A5" i="5" s="1"/>
  <c r="C7" i="5"/>
  <c r="A149" i="4" a="1"/>
  <c r="A149" i="4" s="1"/>
  <c r="A148" i="4" a="1"/>
  <c r="A148" i="4" s="1"/>
  <c r="A147" i="4" a="1"/>
  <c r="A147" i="4" s="1"/>
  <c r="B147" i="4" s="1"/>
  <c r="U147" i="4" s="1"/>
  <c r="A146" i="4" a="1"/>
  <c r="A146" i="4" s="1"/>
  <c r="E146" i="4" s="1"/>
  <c r="A145" i="4" a="1"/>
  <c r="A145" i="4" s="1"/>
  <c r="E145" i="4" s="1"/>
  <c r="A144" i="4" a="1"/>
  <c r="A144" i="4" s="1"/>
  <c r="A143" i="4" a="1"/>
  <c r="A143" i="4" s="1"/>
  <c r="A142" i="4" a="1"/>
  <c r="A142" i="4" s="1"/>
  <c r="D142" i="4" s="1"/>
  <c r="A141" i="4" a="1"/>
  <c r="A141" i="4" s="1"/>
  <c r="D141" i="4" s="1"/>
  <c r="A140" i="4" a="1"/>
  <c r="A140" i="4" s="1"/>
  <c r="A139" i="4" a="1"/>
  <c r="A139" i="4" s="1"/>
  <c r="A138" i="4" a="1"/>
  <c r="A138" i="4" s="1"/>
  <c r="A137" i="4" a="1"/>
  <c r="A137" i="4" s="1"/>
  <c r="A136" i="4" a="1"/>
  <c r="A136" i="4" s="1"/>
  <c r="E136" i="4" s="1"/>
  <c r="A135" i="4" a="1"/>
  <c r="A135" i="4" s="1"/>
  <c r="A134" i="4" a="1"/>
  <c r="A134" i="4" s="1"/>
  <c r="A133" i="4" a="1"/>
  <c r="A133" i="4" s="1"/>
  <c r="D133" i="4" s="1"/>
  <c r="A132" i="4" a="1"/>
  <c r="A132" i="4" s="1"/>
  <c r="A131" i="4" a="1"/>
  <c r="A131" i="4" s="1"/>
  <c r="A130" i="4" a="1"/>
  <c r="A130" i="4" s="1"/>
  <c r="E130" i="4" s="1"/>
  <c r="A129" i="4" a="1"/>
  <c r="A129" i="4"/>
  <c r="D129" i="4" s="1"/>
  <c r="A128" i="4" a="1"/>
  <c r="A128" i="4" s="1"/>
  <c r="E128" i="4" s="1"/>
  <c r="A127" i="4" a="1"/>
  <c r="A127" i="4" s="1"/>
  <c r="A126" i="4" a="1"/>
  <c r="A126" i="4" s="1"/>
  <c r="A125" i="4" a="1"/>
  <c r="A125" i="4" s="1"/>
  <c r="D125" i="4" s="1"/>
  <c r="A124" i="4" a="1"/>
  <c r="A124" i="4" s="1"/>
  <c r="A123" i="4" a="1"/>
  <c r="A123" i="4" s="1"/>
  <c r="A122" i="4" a="1"/>
  <c r="A122" i="4" s="1"/>
  <c r="A121" i="4" a="1"/>
  <c r="A121" i="4" s="1"/>
  <c r="A120" i="4" a="1"/>
  <c r="A120" i="4" s="1"/>
  <c r="A119" i="4" a="1"/>
  <c r="A119" i="4" s="1"/>
  <c r="A118" i="4" a="1"/>
  <c r="A118" i="4" s="1"/>
  <c r="A117" i="4" a="1"/>
  <c r="A117" i="4" s="1"/>
  <c r="D117" i="4" s="1"/>
  <c r="A116" i="4" a="1"/>
  <c r="A116" i="4" s="1"/>
  <c r="A115" i="4" a="1"/>
  <c r="A115" i="4"/>
  <c r="E115" i="4" s="1"/>
  <c r="A114" i="4" a="1"/>
  <c r="A114" i="4"/>
  <c r="E114" i="4" s="1"/>
  <c r="A113" i="4" a="1"/>
  <c r="A113" i="4" s="1"/>
  <c r="D113" i="4" s="1"/>
  <c r="A112" i="4" a="1"/>
  <c r="A112" i="4" s="1"/>
  <c r="E112" i="4" s="1"/>
  <c r="A111" i="4" a="1"/>
  <c r="A111" i="4" s="1"/>
  <c r="A110" i="4" a="1"/>
  <c r="A110" i="4" s="1"/>
  <c r="A109" i="4" a="1"/>
  <c r="A109" i="4" s="1"/>
  <c r="D109" i="4" s="1"/>
  <c r="A108" i="4" a="1"/>
  <c r="A108" i="4" s="1"/>
  <c r="A107" i="4" a="1"/>
  <c r="A107" i="4" s="1"/>
  <c r="A106" i="4" a="1"/>
  <c r="A106" i="4" s="1"/>
  <c r="A105" i="4" a="1"/>
  <c r="A105" i="4" s="1"/>
  <c r="A104" i="4" a="1"/>
  <c r="A104" i="4" s="1"/>
  <c r="E104" i="4" s="1"/>
  <c r="A103" i="4" a="1"/>
  <c r="A103" i="4" s="1"/>
  <c r="A102" i="4" a="1"/>
  <c r="A102" i="4" s="1"/>
  <c r="D102" i="4" s="1"/>
  <c r="A101" i="4" a="1"/>
  <c r="A101" i="4" s="1"/>
  <c r="A100" i="4" a="1"/>
  <c r="A100" i="4" s="1"/>
  <c r="A99" i="4" a="1"/>
  <c r="A99" i="4" s="1"/>
  <c r="A98" i="4" a="1"/>
  <c r="A98" i="4" s="1"/>
  <c r="A97" i="4" a="1"/>
  <c r="A97" i="4" s="1"/>
  <c r="D97" i="4" s="1"/>
  <c r="A96" i="4" a="1"/>
  <c r="A96" i="4" s="1"/>
  <c r="A95" i="4" a="1"/>
  <c r="A95" i="4" s="1"/>
  <c r="A94" i="4" a="1"/>
  <c r="A94" i="4" s="1"/>
  <c r="D94" i="4" s="1"/>
  <c r="A93" i="4" a="1"/>
  <c r="A93" i="4" s="1"/>
  <c r="D93" i="4" s="1"/>
  <c r="A92" i="4" a="1"/>
  <c r="A92" i="4" s="1"/>
  <c r="A91" i="4" a="1"/>
  <c r="A91" i="4" s="1"/>
  <c r="A90" i="4" a="1"/>
  <c r="A90" i="4" s="1"/>
  <c r="E90" i="4" s="1"/>
  <c r="A89" i="4" a="1"/>
  <c r="A89" i="4" s="1"/>
  <c r="D89" i="4" s="1"/>
  <c r="A88" i="4" a="1"/>
  <c r="A88" i="4" s="1"/>
  <c r="E88" i="4" s="1"/>
  <c r="A87" i="4" a="1"/>
  <c r="A87" i="4" s="1"/>
  <c r="A86" i="4" a="1"/>
  <c r="A86" i="4" s="1"/>
  <c r="A85" i="4" a="1"/>
  <c r="A85" i="4" s="1"/>
  <c r="D85" i="4" s="1"/>
  <c r="A84" i="4" a="1"/>
  <c r="A84" i="4" s="1"/>
  <c r="A83" i="4" a="1"/>
  <c r="A83" i="4" s="1"/>
  <c r="E83" i="4" s="1"/>
  <c r="A82" i="4" a="1"/>
  <c r="A82" i="4" s="1"/>
  <c r="E82" i="4" s="1"/>
  <c r="A81" i="4" a="1"/>
  <c r="A81" i="4" s="1"/>
  <c r="A80" i="4" a="1"/>
  <c r="A80" i="4" s="1"/>
  <c r="A79" i="4" a="1"/>
  <c r="A79" i="4" s="1"/>
  <c r="A78" i="4" a="1"/>
  <c r="A78" i="4" s="1"/>
  <c r="D78" i="4" s="1"/>
  <c r="A77" i="4" a="1"/>
  <c r="A77" i="4" s="1"/>
  <c r="D77" i="4" s="1"/>
  <c r="A76" i="4" a="1"/>
  <c r="A76" i="4" s="1"/>
  <c r="A75" i="4" a="1"/>
  <c r="A75" i="4" s="1"/>
  <c r="A74" i="4" a="1"/>
  <c r="A74" i="4" s="1"/>
  <c r="A73" i="4" a="1"/>
  <c r="A73" i="4" s="1"/>
  <c r="A72" i="4" a="1"/>
  <c r="A72" i="4" s="1"/>
  <c r="E72" i="4" s="1"/>
  <c r="A71" i="4" a="1"/>
  <c r="A71" i="4" s="1"/>
  <c r="A70" i="4" a="1"/>
  <c r="A70" i="4" s="1"/>
  <c r="A69" i="4" a="1"/>
  <c r="A69" i="4" s="1"/>
  <c r="D69" i="4" s="1"/>
  <c r="A68" i="4" a="1"/>
  <c r="A68" i="4" s="1"/>
  <c r="A67" i="4" a="1"/>
  <c r="A67" i="4" s="1"/>
  <c r="A66" i="4" a="1"/>
  <c r="A66" i="4" s="1"/>
  <c r="A65" i="4" a="1"/>
  <c r="A65" i="4" s="1"/>
  <c r="A64" i="4" a="1"/>
  <c r="A64" i="4" s="1"/>
  <c r="E64" i="4" s="1"/>
  <c r="A63" i="4" a="1"/>
  <c r="A63" i="4" s="1"/>
  <c r="A62" i="4" a="1"/>
  <c r="A62" i="4" s="1"/>
  <c r="D62" i="4" s="1"/>
  <c r="A61" i="4" a="1"/>
  <c r="A61" i="4"/>
  <c r="A60" i="4" a="1"/>
  <c r="A60" i="4" s="1"/>
  <c r="A59" i="4" a="1"/>
  <c r="A59" i="4" s="1"/>
  <c r="A58" i="4" a="1"/>
  <c r="A58" i="4" s="1"/>
  <c r="A57" i="4" a="1"/>
  <c r="A57" i="4" s="1"/>
  <c r="E57" i="4" s="1"/>
  <c r="A56" i="4" a="1"/>
  <c r="A56" i="4" s="1"/>
  <c r="A55" i="4" a="1"/>
  <c r="A55" i="4" s="1"/>
  <c r="B55" i="4" s="1"/>
  <c r="A54" i="4" a="1"/>
  <c r="A54" i="4" s="1"/>
  <c r="D54" i="4" s="1"/>
  <c r="A53" i="4" a="1"/>
  <c r="A53" i="4" s="1"/>
  <c r="B53" i="4" s="1"/>
  <c r="A52" i="4" a="1"/>
  <c r="A52" i="4" s="1"/>
  <c r="A51" i="4" a="1"/>
  <c r="A51" i="4" s="1"/>
  <c r="E51" i="4" s="1"/>
  <c r="A50" i="4" a="1"/>
  <c r="A50" i="4" s="1"/>
  <c r="A49" i="4" a="1"/>
  <c r="A49" i="4" s="1"/>
  <c r="E49" i="4" s="1"/>
  <c r="A48" i="4" a="1"/>
  <c r="A48" i="4" s="1"/>
  <c r="D48" i="4" s="1"/>
  <c r="A47" i="4" a="1"/>
  <c r="A47" i="4" s="1"/>
  <c r="B47" i="4" s="1"/>
  <c r="A46" i="4" a="1"/>
  <c r="A46" i="4" s="1"/>
  <c r="B46" i="4" s="1"/>
  <c r="U46" i="4" s="1"/>
  <c r="A45" i="4" a="1"/>
  <c r="A45" i="4" s="1"/>
  <c r="A44" i="4" a="1"/>
  <c r="A44" i="4" s="1"/>
  <c r="A43" i="4" a="1"/>
  <c r="A43" i="4" s="1"/>
  <c r="A42" i="4" a="1"/>
  <c r="A42" i="4" s="1"/>
  <c r="E42" i="4" s="1"/>
  <c r="A41" i="4" a="1"/>
  <c r="A41" i="4" s="1"/>
  <c r="E41" i="4" s="1"/>
  <c r="A40" i="4" a="1"/>
  <c r="A40" i="4" s="1"/>
  <c r="D40" i="4" s="1"/>
  <c r="A39" i="4" a="1"/>
  <c r="A39" i="4" s="1"/>
  <c r="B39" i="4" s="1"/>
  <c r="A38" i="4" a="1"/>
  <c r="A38" i="4" s="1"/>
  <c r="B38" i="4" s="1"/>
  <c r="U38" i="4" s="1"/>
  <c r="A37" i="4" a="1"/>
  <c r="A37" i="4" s="1"/>
  <c r="A36" i="4" a="1"/>
  <c r="A36" i="4" s="1"/>
  <c r="A35" i="4" a="1"/>
  <c r="A35" i="4" s="1"/>
  <c r="A34" i="4" a="1"/>
  <c r="A34" i="4" s="1"/>
  <c r="E34" i="4" s="1"/>
  <c r="A33" i="4" a="1"/>
  <c r="A33" i="4" s="1"/>
  <c r="E33" i="4" s="1"/>
  <c r="B32" i="4"/>
  <c r="U32" i="4" s="1"/>
  <c r="A32" i="4" a="1"/>
  <c r="A32" i="4" s="1"/>
  <c r="D32" i="4" s="1"/>
  <c r="A31" i="4" a="1"/>
  <c r="A31" i="4" s="1"/>
  <c r="A30" i="4" a="1"/>
  <c r="A30" i="4" s="1"/>
  <c r="B30" i="4" s="1"/>
  <c r="U30" i="4" s="1"/>
  <c r="A29" i="4" a="1"/>
  <c r="A29" i="4" s="1"/>
  <c r="A28" i="4" a="1"/>
  <c r="A28" i="4" s="1"/>
  <c r="A27" i="4" a="1"/>
  <c r="A27" i="4" s="1"/>
  <c r="A26" i="4" a="1"/>
  <c r="A26" i="4" s="1"/>
  <c r="A25" i="4" a="1"/>
  <c r="A25" i="4" s="1"/>
  <c r="A24" i="4" a="1"/>
  <c r="A24" i="4" s="1"/>
  <c r="D24" i="4" s="1"/>
  <c r="A23" i="4" a="1"/>
  <c r="A23" i="4" s="1"/>
  <c r="E23" i="4" s="1"/>
  <c r="A22" i="4" a="1"/>
  <c r="A22" i="4" s="1"/>
  <c r="B22" i="4" s="1"/>
  <c r="A21" i="4" a="1"/>
  <c r="A21" i="4" s="1"/>
  <c r="A20" i="4" a="1"/>
  <c r="A20" i="4" s="1"/>
  <c r="A19" i="4" a="1"/>
  <c r="A19" i="4" s="1"/>
  <c r="A18" i="4" a="1"/>
  <c r="A18" i="4" s="1"/>
  <c r="A17" i="4" a="1"/>
  <c r="A17" i="4" s="1"/>
  <c r="A16" i="4" a="1"/>
  <c r="A16" i="4" s="1"/>
  <c r="E16" i="4" s="1"/>
  <c r="A15" i="4" a="1"/>
  <c r="A15" i="4" s="1"/>
  <c r="A14" i="4" a="1"/>
  <c r="A14" i="4" s="1"/>
  <c r="A13" i="4" a="1"/>
  <c r="A13" i="4" s="1"/>
  <c r="A12" i="4" a="1"/>
  <c r="A12" i="4" s="1"/>
  <c r="A11" i="4" a="1"/>
  <c r="A11" i="4" s="1"/>
  <c r="E11" i="4" s="1"/>
  <c r="A10" i="4" a="1"/>
  <c r="A10" i="4" s="1"/>
  <c r="E10" i="4" s="1"/>
  <c r="A9" i="4" a="1"/>
  <c r="A9" i="4" s="1"/>
  <c r="A8" i="4" a="1"/>
  <c r="A8" i="4" s="1"/>
  <c r="E7" i="4"/>
  <c r="A7" i="4" a="1"/>
  <c r="A7" i="4"/>
  <c r="D7" i="4" s="1"/>
  <c r="A6" i="4" a="1"/>
  <c r="A6" i="4" s="1"/>
  <c r="A5" i="4" a="1"/>
  <c r="A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E192"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D192" i="21" s="1"/>
  <c r="F192" i="21"/>
  <c r="E192" i="21"/>
  <c r="D192" i="21"/>
  <c r="C192" i="21"/>
  <c r="B192" i="21"/>
  <c r="BE191" i="2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BA191" i="21" s="1"/>
  <c r="BB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A190" i="21" s="1"/>
  <c r="BB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E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BE186" i="21"/>
  <c r="BC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E185" i="21" s="1"/>
  <c r="F185" i="21"/>
  <c r="E185" i="21"/>
  <c r="D185" i="21"/>
  <c r="C185" i="21"/>
  <c r="B185" i="21"/>
  <c r="BA185" i="21" s="1"/>
  <c r="BB185" i="21" s="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E183" i="21" s="1"/>
  <c r="F183" i="21"/>
  <c r="E183" i="21"/>
  <c r="D183" i="21"/>
  <c r="C183" i="21"/>
  <c r="B183" i="21"/>
  <c r="BA183" i="21" s="1"/>
  <c r="BB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BE181" i="21" s="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BE180" i="21" s="1"/>
  <c r="H180" i="21"/>
  <c r="G180" i="21"/>
  <c r="F180" i="21"/>
  <c r="E180" i="21"/>
  <c r="D180" i="21"/>
  <c r="C180" i="21"/>
  <c r="B180" i="21"/>
  <c r="BE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C179" i="21" s="1"/>
  <c r="F179" i="21"/>
  <c r="E179" i="21"/>
  <c r="D179" i="21"/>
  <c r="C179" i="21"/>
  <c r="B179" i="21"/>
  <c r="BE178"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D178" i="21" s="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BE177" i="21" s="1"/>
  <c r="F177" i="21"/>
  <c r="E177" i="21"/>
  <c r="D177" i="21"/>
  <c r="C177" i="21"/>
  <c r="B177" i="21"/>
  <c r="BA177" i="21" s="1"/>
  <c r="BB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C176" i="21" s="1"/>
  <c r="F176" i="21"/>
  <c r="E176" i="21"/>
  <c r="D176" i="21"/>
  <c r="C176" i="21"/>
  <c r="B176" i="21"/>
  <c r="BE175"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D175" i="21" s="1"/>
  <c r="F175" i="21"/>
  <c r="E175" i="21"/>
  <c r="D175" i="21"/>
  <c r="C175" i="21"/>
  <c r="B175" i="21"/>
  <c r="BA175" i="21" s="1"/>
  <c r="BB175" i="21" s="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BA174" i="21" s="1"/>
  <c r="BB174" i="21" s="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BE173" i="21" s="1"/>
  <c r="H173" i="21"/>
  <c r="G173" i="21"/>
  <c r="F173" i="21"/>
  <c r="E173" i="21"/>
  <c r="D173" i="21"/>
  <c r="C173" i="21"/>
  <c r="B173" i="21"/>
  <c r="BE172"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BC171" i="21" s="1"/>
  <c r="H171" i="21"/>
  <c r="G171" i="21"/>
  <c r="F171" i="21"/>
  <c r="E171" i="21"/>
  <c r="D171" i="21"/>
  <c r="C171" i="21"/>
  <c r="B171" i="21"/>
  <c r="BA171" i="21" s="1"/>
  <c r="BB171" i="21" s="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D170" i="21" s="1"/>
  <c r="F170" i="21"/>
  <c r="E170" i="21"/>
  <c r="D170" i="21"/>
  <c r="C170" i="21"/>
  <c r="B170" i="21"/>
  <c r="BC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BE169" i="21" s="1"/>
  <c r="F169" i="21"/>
  <c r="E169" i="21"/>
  <c r="D169" i="21"/>
  <c r="C169" i="21"/>
  <c r="B169" i="21"/>
  <c r="BA169" i="21" s="1"/>
  <c r="BB169" i="21" s="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C168" i="21" s="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D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BC164" i="21" s="1"/>
  <c r="G164" i="21"/>
  <c r="F164" i="21"/>
  <c r="E164" i="21"/>
  <c r="D164" i="21"/>
  <c r="C164" i="21"/>
  <c r="B164" i="21"/>
  <c r="BD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E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E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E161" i="21" s="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BE160" i="21" s="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E159" i="21" s="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D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BC156" i="21" s="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BD155" i="21" s="1"/>
  <c r="E155" i="21"/>
  <c r="D155" i="21"/>
  <c r="C155" i="21"/>
  <c r="BE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D154" i="21" s="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BD153" i="21" s="1"/>
  <c r="E153" i="21"/>
  <c r="BA153" i="21" s="1"/>
  <c r="BB153" i="21" s="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D152" i="21" s="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BC151" i="21" s="1"/>
  <c r="F151" i="21"/>
  <c r="E151" i="21"/>
  <c r="BA151" i="21" s="1"/>
  <c r="BB151" i="21" s="1"/>
  <c r="D151" i="21"/>
  <c r="C151" i="2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D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BD149" i="21" s="1"/>
  <c r="G149" i="21"/>
  <c r="F149" i="21"/>
  <c r="E149" i="21"/>
  <c r="BA149" i="21" s="1"/>
  <c r="BB149" i="21" s="1"/>
  <c r="D149" i="21"/>
  <c r="C149" i="21"/>
  <c r="BC149" i="21" s="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BC148" i="21" s="1"/>
  <c r="F148" i="21"/>
  <c r="E148" i="21"/>
  <c r="D148" i="21"/>
  <c r="C148" i="21"/>
  <c r="BD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D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D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BD145" i="21" s="1"/>
  <c r="E145" i="21"/>
  <c r="D145" i="21"/>
  <c r="C145" i="21"/>
  <c r="BA145" i="21" s="1"/>
  <c r="BB145" i="21" s="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BC143" i="21" s="1"/>
  <c r="F143" i="21"/>
  <c r="E143" i="21"/>
  <c r="BA143" i="21" s="1"/>
  <c r="BB143" i="21" s="1"/>
  <c r="D143" i="21"/>
  <c r="C143" i="2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A142" i="21" s="1"/>
  <c r="BB142" i="21" s="1"/>
  <c r="B142" i="21"/>
  <c r="BD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A141" i="21" s="1"/>
  <c r="BB141" i="21" s="1"/>
  <c r="D141" i="21"/>
  <c r="C141" i="21"/>
  <c r="B141" i="21"/>
  <c r="BC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BD137" i="21" s="1"/>
  <c r="E137" i="21"/>
  <c r="D137" i="21"/>
  <c r="C137" i="21"/>
  <c r="BA137" i="21" s="1"/>
  <c r="BB137" i="21" s="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BC135" i="21" s="1"/>
  <c r="F135" i="21"/>
  <c r="E135" i="21"/>
  <c r="BA135" i="21" s="1"/>
  <c r="BB135" i="21" s="1"/>
  <c r="D135" i="21"/>
  <c r="C135" i="21"/>
  <c r="B135" i="21"/>
  <c r="BE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A134" i="21" s="1"/>
  <c r="BB134" i="21" s="1"/>
  <c r="B134" i="21"/>
  <c r="BD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A133" i="21" s="1"/>
  <c r="BB133" i="21" s="1"/>
  <c r="D133" i="21"/>
  <c r="C133" i="21"/>
  <c r="B133" i="21"/>
  <c r="BC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D131" i="21" s="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BD129" i="21" s="1"/>
  <c r="E129" i="21"/>
  <c r="D129" i="21"/>
  <c r="C129" i="21"/>
  <c r="BA129" i="21" s="1"/>
  <c r="BB129" i="21" s="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BC127" i="21" s="1"/>
  <c r="F127" i="21"/>
  <c r="E127" i="21"/>
  <c r="BA127" i="21" s="1"/>
  <c r="BB127" i="21" s="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A126" i="21" s="1"/>
  <c r="BB126" i="21" s="1"/>
  <c r="B126" i="21"/>
  <c r="BD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A125" i="21" s="1"/>
  <c r="BB125" i="21" s="1"/>
  <c r="D125" i="21"/>
  <c r="C125" i="21"/>
  <c r="B125" i="21"/>
  <c r="BC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BD121" i="21" s="1"/>
  <c r="E121" i="21"/>
  <c r="D121" i="21"/>
  <c r="C121" i="21"/>
  <c r="BA121" i="21" s="1"/>
  <c r="BB121" i="21" s="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BC119" i="21" s="1"/>
  <c r="F119" i="21"/>
  <c r="E119" i="21"/>
  <c r="BA119" i="21" s="1"/>
  <c r="BB119" i="21" s="1"/>
  <c r="D119" i="21"/>
  <c r="C119" i="21"/>
  <c r="B119" i="21"/>
  <c r="BE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A118" i="21" s="1"/>
  <c r="BB118" i="21" s="1"/>
  <c r="B118" i="21"/>
  <c r="BD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A117" i="21" s="1"/>
  <c r="BB117" i="21" s="1"/>
  <c r="D117" i="21"/>
  <c r="C117" i="21"/>
  <c r="BC117" i="21" s="1"/>
  <c r="B117" i="21"/>
  <c r="BC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D115" i="21" s="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BD113" i="21" s="1"/>
  <c r="E113" i="21"/>
  <c r="D113" i="21"/>
  <c r="C113" i="21"/>
  <c r="BA113" i="21" s="1"/>
  <c r="BB113" i="21" s="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BC111" i="21" s="1"/>
  <c r="F111" i="21"/>
  <c r="E111" i="21"/>
  <c r="BA111" i="21" s="1"/>
  <c r="BB111" i="21" s="1"/>
  <c r="D111" i="21"/>
  <c r="C111" i="21"/>
  <c r="B111" i="21"/>
  <c r="BE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A110" i="21" s="1"/>
  <c r="BB110" i="21" s="1"/>
  <c r="B110" i="21"/>
  <c r="BD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A109" i="21" s="1"/>
  <c r="BB109" i="21" s="1"/>
  <c r="D109" i="21"/>
  <c r="C109" i="21"/>
  <c r="B109" i="21"/>
  <c r="BC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D108" i="21" s="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BD105" i="21" s="1"/>
  <c r="E105" i="21"/>
  <c r="D105" i="21"/>
  <c r="C105" i="21"/>
  <c r="BA105" i="21" s="1"/>
  <c r="BB105" i="21" s="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BC103" i="21" s="1"/>
  <c r="F103" i="21"/>
  <c r="E103" i="21"/>
  <c r="BA103" i="21" s="1"/>
  <c r="BB103" i="21" s="1"/>
  <c r="D103" i="21"/>
  <c r="C103" i="21"/>
  <c r="B103" i="21"/>
  <c r="BE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A102" i="21" s="1"/>
  <c r="BB102" i="21" s="1"/>
  <c r="B102" i="21"/>
  <c r="BD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BA101" i="21" s="1"/>
  <c r="BB101" i="21" s="1"/>
  <c r="D101" i="21"/>
  <c r="C101" i="21"/>
  <c r="BC101" i="21" s="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BC100" i="21" s="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D99" i="21" s="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BD97" i="21" s="1"/>
  <c r="E97" i="21"/>
  <c r="D97" i="21"/>
  <c r="C97" i="21"/>
  <c r="BA97" i="21" s="1"/>
  <c r="BB97" i="21" s="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BC95" i="21" s="1"/>
  <c r="F95" i="21"/>
  <c r="E95" i="21"/>
  <c r="BA95" i="21" s="1"/>
  <c r="BB95" i="21" s="1"/>
  <c r="D95" i="21"/>
  <c r="C95" i="21"/>
  <c r="B95" i="21"/>
  <c r="BE95" i="21" s="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D94" i="21" s="1"/>
  <c r="B94" i="21"/>
  <c r="BD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A93" i="21" s="1"/>
  <c r="BB93" i="21" s="1"/>
  <c r="D93" i="21"/>
  <c r="C93" i="21"/>
  <c r="BC93" i="21" s="1"/>
  <c r="B93" i="21"/>
  <c r="BC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D92" i="21" s="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D91" i="21" s="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BD89" i="21" s="1"/>
  <c r="E89" i="21"/>
  <c r="D89" i="21"/>
  <c r="C89" i="21"/>
  <c r="BA89" i="21" s="1"/>
  <c r="BB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BC60" i="21" s="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C58" i="21" s="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C56" i="21" s="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BD55" i="21" s="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BC54" i="21" s="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BD53" i="21" s="1"/>
  <c r="G53" i="21"/>
  <c r="F53" i="21"/>
  <c r="E53" i="21"/>
  <c r="D53" i="21"/>
  <c r="C53" i="21"/>
  <c r="BC53" i="21" s="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BC52" i="21" s="1"/>
  <c r="F52" i="21"/>
  <c r="E52" i="21"/>
  <c r="D52" i="21"/>
  <c r="C52" i="21"/>
  <c r="BD52" i="21" s="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BD51" i="21" s="1"/>
  <c r="E51" i="21"/>
  <c r="BA51" i="21" s="1"/>
  <c r="BB51" i="21" s="1"/>
  <c r="D51" i="21"/>
  <c r="C51" i="21"/>
  <c r="BC51" i="21" s="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BA50" i="21" s="1"/>
  <c r="BB50" i="21" s="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BD49" i="21" s="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E48" i="21" s="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BD47" i="21" s="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BA46" i="21" s="1"/>
  <c r="BB46" i="21" s="1"/>
  <c r="D46" i="21"/>
  <c r="C46" i="21"/>
  <c r="BD46" i="21" s="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BD45" i="21" s="1"/>
  <c r="G45" i="21"/>
  <c r="F45" i="21"/>
  <c r="E45" i="21"/>
  <c r="D45" i="21"/>
  <c r="C45" i="21"/>
  <c r="BC45" i="21" s="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BC44" i="21" s="1"/>
  <c r="F44" i="21"/>
  <c r="E44" i="21"/>
  <c r="D44" i="21"/>
  <c r="C44" i="21"/>
  <c r="BD44" i="21" s="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BD43" i="21" s="1"/>
  <c r="E43" i="21"/>
  <c r="BA43" i="21" s="1"/>
  <c r="BB43" i="21" s="1"/>
  <c r="D43" i="21"/>
  <c r="C43" i="21"/>
  <c r="BC43" i="21" s="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BA42" i="21" s="1"/>
  <c r="BB42" i="21" s="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BD41" i="21" s="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E40" i="21" s="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BD39" i="21" s="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BA38" i="21" s="1"/>
  <c r="BB38" i="21" s="1"/>
  <c r="D38" i="21"/>
  <c r="C38" i="21"/>
  <c r="BD38" i="21" s="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BD37" i="21" s="1"/>
  <c r="G37" i="21"/>
  <c r="F37" i="21"/>
  <c r="E37" i="21"/>
  <c r="D37" i="21"/>
  <c r="C37" i="21"/>
  <c r="BC37" i="21" s="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C36" i="21" s="1"/>
  <c r="F36" i="21"/>
  <c r="E36" i="21"/>
  <c r="D36" i="21"/>
  <c r="C36" i="21"/>
  <c r="BD36" i="21" s="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BD35" i="21" s="1"/>
  <c r="E35" i="21"/>
  <c r="D35" i="21"/>
  <c r="C35" i="21"/>
  <c r="BC35" i="21" s="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A34" i="21" s="1"/>
  <c r="BB34" i="21" s="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BD33" i="21" s="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E32" i="21" s="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BD31" i="21" s="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A30" i="21" s="1"/>
  <c r="BB30" i="21" s="1"/>
  <c r="D30" i="21"/>
  <c r="C30" i="21"/>
  <c r="BD30" i="21" s="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BD29" i="21" s="1"/>
  <c r="G29" i="21"/>
  <c r="F29" i="21"/>
  <c r="E29" i="21"/>
  <c r="D29" i="21"/>
  <c r="C29" i="21"/>
  <c r="BC29" i="21" s="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BC28" i="21" s="1"/>
  <c r="F28" i="21"/>
  <c r="E28" i="21"/>
  <c r="D28" i="21"/>
  <c r="C28" i="21"/>
  <c r="BD28" i="21" s="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BD27" i="21" s="1"/>
  <c r="E27" i="21"/>
  <c r="D27" i="21"/>
  <c r="C27" i="21"/>
  <c r="BC27" i="21" s="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C26" i="21"/>
  <c r="BD26" i="21" s="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BD25" i="21" s="1"/>
  <c r="G25" i="21"/>
  <c r="F25" i="21"/>
  <c r="E25" i="21"/>
  <c r="D25" i="21"/>
  <c r="C25" i="21"/>
  <c r="BC25" i="21" s="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D24" i="21" s="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BD23" i="21" s="1"/>
  <c r="E23" i="21"/>
  <c r="D23" i="21"/>
  <c r="C23" i="21"/>
  <c r="BC23" i="21" s="1"/>
  <c r="B23" i="21"/>
  <c r="BE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BA22" i="21" s="1"/>
  <c r="BB22" i="21" s="1"/>
  <c r="D22" i="21"/>
  <c r="C22" i="21"/>
  <c r="BD22" i="21" s="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BD21" i="21" s="1"/>
  <c r="G21" i="21"/>
  <c r="F21" i="21"/>
  <c r="E21" i="21"/>
  <c r="D21" i="21"/>
  <c r="C21" i="21"/>
  <c r="BA21" i="21" s="1"/>
  <c r="BB21" i="21" s="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D20" i="21"/>
  <c r="C20" i="21"/>
  <c r="BD20" i="21" s="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BD19" i="21" s="1"/>
  <c r="E19" i="21"/>
  <c r="D19" i="21"/>
  <c r="C19" i="21"/>
  <c r="BC19" i="21" s="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A18" i="21" s="1"/>
  <c r="BB18" i="21" s="1"/>
  <c r="D18" i="21"/>
  <c r="C18" i="21"/>
  <c r="BD18" i="21" s="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BD17" i="21" s="1"/>
  <c r="G17" i="21"/>
  <c r="F17" i="21"/>
  <c r="E17" i="21"/>
  <c r="D17" i="21"/>
  <c r="C17" i="21"/>
  <c r="BC17" i="21" s="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D16" i="21" s="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BD15" i="21" s="1"/>
  <c r="E15" i="21"/>
  <c r="D15" i="21"/>
  <c r="C15" i="21"/>
  <c r="BC15" i="21" s="1"/>
  <c r="B15" i="21"/>
  <c r="BE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A14" i="21" s="1"/>
  <c r="BB14" i="21" s="1"/>
  <c r="D14" i="21"/>
  <c r="C14" i="21"/>
  <c r="BD14" i="21" s="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BD13" i="21" s="1"/>
  <c r="G13" i="21"/>
  <c r="F13" i="21"/>
  <c r="E13" i="21"/>
  <c r="D13" i="21"/>
  <c r="C13" i="21"/>
  <c r="BA13" i="21" s="1"/>
  <c r="BB13" i="21" s="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BC12" i="21" s="1"/>
  <c r="F12" i="21"/>
  <c r="E12" i="21"/>
  <c r="D12" i="21"/>
  <c r="C12" i="21"/>
  <c r="BD12" i="21" s="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BD11" i="21" s="1"/>
  <c r="E11" i="21"/>
  <c r="D11" i="21"/>
  <c r="C11" i="21"/>
  <c r="BC11" i="21" s="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BD9" i="21" s="1"/>
  <c r="G9" i="21"/>
  <c r="F9" i="21"/>
  <c r="E9" i="21"/>
  <c r="D9" i="21"/>
  <c r="C9" i="21"/>
  <c r="BC9" i="21" s="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C7" i="21" s="1"/>
  <c r="B7" i="21"/>
  <c r="BE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D6" i="21" s="1"/>
  <c r="B6" i="21"/>
  <c r="BD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C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D4" i="21" s="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63" i="10"/>
  <c r="D163" i="10"/>
  <c r="C163" i="10"/>
  <c r="B163" i="10"/>
  <c r="A163" i="10"/>
  <c r="E162" i="10"/>
  <c r="D162" i="10"/>
  <c r="D165" i="8" s="1"/>
  <c r="C162" i="10"/>
  <c r="B162" i="10"/>
  <c r="A162" i="10"/>
  <c r="J161" i="14"/>
  <c r="E161" i="10"/>
  <c r="D161" i="10"/>
  <c r="D164" i="6" s="1"/>
  <c r="C161" i="10"/>
  <c r="B161" i="10"/>
  <c r="A161" i="10"/>
  <c r="E160" i="10"/>
  <c r="D160" i="10"/>
  <c r="B160" i="10"/>
  <c r="A160" i="10"/>
  <c r="E159" i="10"/>
  <c r="D159" i="10"/>
  <c r="D162" i="8" s="1"/>
  <c r="C159" i="10"/>
  <c r="B159" i="10"/>
  <c r="A159" i="10"/>
  <c r="E158" i="10"/>
  <c r="D158" i="10"/>
  <c r="C158" i="10"/>
  <c r="B158" i="10"/>
  <c r="A158" i="10"/>
  <c r="AH157" i="14"/>
  <c r="O157" i="15"/>
  <c r="AA157" i="10"/>
  <c r="Z157" i="10"/>
  <c r="N157" i="15"/>
  <c r="W157" i="14"/>
  <c r="X157" i="14" s="1"/>
  <c r="T157" i="14" s="1"/>
  <c r="J157" i="15"/>
  <c r="T157" i="10"/>
  <c r="N157" i="14"/>
  <c r="F157" i="15"/>
  <c r="L157" i="10"/>
  <c r="K157" i="10"/>
  <c r="E157" i="15"/>
  <c r="E157" i="14"/>
  <c r="E157" i="10"/>
  <c r="D157" i="10"/>
  <c r="D160" i="7" s="1"/>
  <c r="C157" i="10"/>
  <c r="B157" i="10"/>
  <c r="A157" i="10"/>
  <c r="AM156" i="14"/>
  <c r="U156" i="15"/>
  <c r="AI156" i="14"/>
  <c r="P156" i="15"/>
  <c r="AB156" i="10"/>
  <c r="AE156" i="14"/>
  <c r="M156" i="15"/>
  <c r="AC156" i="14"/>
  <c r="K156" i="15"/>
  <c r="U156" i="10"/>
  <c r="H156" i="15"/>
  <c r="O156" i="14"/>
  <c r="G156" i="15"/>
  <c r="Q156" i="10"/>
  <c r="N156" i="14"/>
  <c r="E156" i="15"/>
  <c r="I156" i="10"/>
  <c r="I156" i="14"/>
  <c r="G156" i="10"/>
  <c r="E156" i="10"/>
  <c r="D156" i="10"/>
  <c r="D158" i="3" s="1"/>
  <c r="C156" i="10"/>
  <c r="B156" i="10"/>
  <c r="A156" i="10"/>
  <c r="E155" i="10"/>
  <c r="D155" i="10"/>
  <c r="B155" i="10"/>
  <c r="A155" i="10"/>
  <c r="AF154" i="10"/>
  <c r="T154" i="15"/>
  <c r="AE154" i="14"/>
  <c r="M154" i="15"/>
  <c r="X154" i="10"/>
  <c r="H154" i="15"/>
  <c r="Q154" i="10"/>
  <c r="G154" i="15"/>
  <c r="N154" i="10"/>
  <c r="I154" i="10"/>
  <c r="E154" i="15"/>
  <c r="F154" i="14"/>
  <c r="E154" i="14"/>
  <c r="F154" i="10"/>
  <c r="E154" i="10"/>
  <c r="D154" i="10"/>
  <c r="D157" i="6" s="1"/>
  <c r="C154" i="10"/>
  <c r="B154" i="10"/>
  <c r="A154" i="10"/>
  <c r="N153" i="15"/>
  <c r="AD153" i="14"/>
  <c r="H153" i="14"/>
  <c r="E153" i="10"/>
  <c r="D153" i="10"/>
  <c r="D155" i="3" s="1"/>
  <c r="B153" i="10"/>
  <c r="A153" i="10"/>
  <c r="AL152" i="14"/>
  <c r="AH152" i="14"/>
  <c r="AC152" i="10"/>
  <c r="O152" i="15"/>
  <c r="AE152" i="14"/>
  <c r="N152" i="15"/>
  <c r="Z152" i="10"/>
  <c r="W152" i="14"/>
  <c r="X152" i="14" s="1"/>
  <c r="T152" i="14" s="1"/>
  <c r="J152" i="15"/>
  <c r="Q152" i="14"/>
  <c r="N152" i="14"/>
  <c r="N152" i="10"/>
  <c r="K152" i="10"/>
  <c r="E152" i="14"/>
  <c r="F152" i="10"/>
  <c r="E152" i="10"/>
  <c r="D152" i="10"/>
  <c r="C152" i="10"/>
  <c r="B152" i="10"/>
  <c r="A152" i="10"/>
  <c r="U151" i="15"/>
  <c r="AF151" i="10"/>
  <c r="AL151" i="14"/>
  <c r="AD151" i="10"/>
  <c r="AG154" i="8" s="1"/>
  <c r="AI151" i="14"/>
  <c r="AC151" i="10"/>
  <c r="AH151" i="14"/>
  <c r="P151" i="15"/>
  <c r="AE151" i="14"/>
  <c r="AA151" i="10"/>
  <c r="N151" i="15"/>
  <c r="Z151" i="10"/>
  <c r="M151" i="15"/>
  <c r="X151" i="10"/>
  <c r="V151" i="10"/>
  <c r="AA151" i="14"/>
  <c r="W151" i="14"/>
  <c r="X151" i="14" s="1"/>
  <c r="T151" i="14" s="1"/>
  <c r="K151" i="15"/>
  <c r="Q151" i="14"/>
  <c r="T151" i="10"/>
  <c r="I151" i="15"/>
  <c r="P151" i="14"/>
  <c r="N151" i="14"/>
  <c r="Q151" i="10"/>
  <c r="O151" i="10"/>
  <c r="N151" i="10"/>
  <c r="L151" i="10"/>
  <c r="J151" i="14"/>
  <c r="K151" i="10"/>
  <c r="C151" i="15"/>
  <c r="G151" i="10"/>
  <c r="F151" i="14"/>
  <c r="F151" i="10"/>
  <c r="E151" i="14"/>
  <c r="E151" i="10"/>
  <c r="D151" i="10"/>
  <c r="C151" i="10"/>
  <c r="B151" i="10"/>
  <c r="A151" i="10"/>
  <c r="S150" i="15"/>
  <c r="Y150" i="10"/>
  <c r="J150" i="14"/>
  <c r="E150" i="10"/>
  <c r="D150" i="10"/>
  <c r="B150" i="10"/>
  <c r="A150" i="10"/>
  <c r="AA149" i="14"/>
  <c r="V149" i="10"/>
  <c r="P149" i="10"/>
  <c r="E149" i="10"/>
  <c r="D149" i="10"/>
  <c r="D151" i="3" s="1"/>
  <c r="B149" i="10"/>
  <c r="A149" i="10"/>
  <c r="E148" i="10"/>
  <c r="D148" i="10"/>
  <c r="B148" i="10"/>
  <c r="A148" i="10"/>
  <c r="AM147" i="14"/>
  <c r="Y147" i="10"/>
  <c r="S147" i="10"/>
  <c r="J147" i="10"/>
  <c r="G147" i="10"/>
  <c r="E147" i="10"/>
  <c r="D147" i="10"/>
  <c r="B147" i="10"/>
  <c r="A147" i="10"/>
  <c r="S146" i="15"/>
  <c r="Z146" i="10"/>
  <c r="T146" i="10"/>
  <c r="K146" i="10"/>
  <c r="H146" i="10"/>
  <c r="B146" i="15"/>
  <c r="E146" i="10"/>
  <c r="D146" i="10"/>
  <c r="B146" i="10"/>
  <c r="A146" i="10"/>
  <c r="T145" i="15"/>
  <c r="AL145" i="14"/>
  <c r="AF145" i="10"/>
  <c r="AI145" i="14"/>
  <c r="AD145" i="10"/>
  <c r="M145" i="15"/>
  <c r="H145" i="15"/>
  <c r="N145" i="14"/>
  <c r="G145" i="15"/>
  <c r="J145" i="14"/>
  <c r="K145" i="10"/>
  <c r="E145" i="15"/>
  <c r="C145" i="15"/>
  <c r="G145" i="10"/>
  <c r="F145" i="14"/>
  <c r="F145" i="10"/>
  <c r="E145" i="14"/>
  <c r="E145" i="10"/>
  <c r="D145" i="10"/>
  <c r="B145" i="10"/>
  <c r="A145" i="10"/>
  <c r="U144" i="15"/>
  <c r="AH144" i="14"/>
  <c r="AA144" i="10"/>
  <c r="AD144" i="14"/>
  <c r="AC144" i="14"/>
  <c r="R144" i="14"/>
  <c r="U144" i="10"/>
  <c r="Q144" i="14"/>
  <c r="T144" i="10"/>
  <c r="P144" i="14"/>
  <c r="O144" i="14"/>
  <c r="M144" i="10"/>
  <c r="J144" i="14"/>
  <c r="L144" i="10"/>
  <c r="E144" i="14"/>
  <c r="E144" i="10"/>
  <c r="D144" i="10"/>
  <c r="C144" i="10"/>
  <c r="B144" i="10"/>
  <c r="A144" i="10"/>
  <c r="AH143" i="14"/>
  <c r="AC143" i="10"/>
  <c r="AF143" i="14"/>
  <c r="AB143" i="10"/>
  <c r="AE143" i="14"/>
  <c r="AD143" i="14"/>
  <c r="X143" i="10"/>
  <c r="AA143" i="14"/>
  <c r="J143" i="15"/>
  <c r="G143" i="15"/>
  <c r="Q143" i="10"/>
  <c r="N143" i="14"/>
  <c r="M143" i="10"/>
  <c r="J143" i="14"/>
  <c r="K143" i="10"/>
  <c r="E143" i="15"/>
  <c r="E143" i="14"/>
  <c r="F143" i="10"/>
  <c r="E143" i="10"/>
  <c r="D143" i="10"/>
  <c r="C143" i="10"/>
  <c r="B143" i="10"/>
  <c r="A143" i="10"/>
  <c r="A146" i="8" s="1"/>
  <c r="E142" i="10"/>
  <c r="D142" i="10"/>
  <c r="B142" i="10"/>
  <c r="A142" i="10"/>
  <c r="AK141" i="14"/>
  <c r="AD141" i="10"/>
  <c r="AF141" i="14"/>
  <c r="W141" i="10"/>
  <c r="W141" i="14"/>
  <c r="X141" i="14" s="1"/>
  <c r="T141" i="14" s="1"/>
  <c r="R141" i="14"/>
  <c r="N141" i="14"/>
  <c r="Q141" i="10"/>
  <c r="P141" i="10"/>
  <c r="I141" i="14"/>
  <c r="I141" i="10"/>
  <c r="H141" i="14"/>
  <c r="E141" i="14"/>
  <c r="E141" i="10"/>
  <c r="D141" i="10"/>
  <c r="B141" i="10"/>
  <c r="A141" i="10"/>
  <c r="W140" i="14"/>
  <c r="X140" i="14" s="1"/>
  <c r="T140" i="14" s="1"/>
  <c r="H140" i="14"/>
  <c r="E140" i="10"/>
  <c r="D140" i="10"/>
  <c r="B140" i="10"/>
  <c r="A140" i="10"/>
  <c r="AK139" i="14"/>
  <c r="AD139" i="14"/>
  <c r="Z139" i="10"/>
  <c r="X139" i="10"/>
  <c r="AA139" i="14"/>
  <c r="Q139" i="10"/>
  <c r="N139" i="14"/>
  <c r="I139" i="14"/>
  <c r="E139" i="15"/>
  <c r="D139" i="15"/>
  <c r="H139" i="14"/>
  <c r="H139" i="10"/>
  <c r="C139" i="15"/>
  <c r="F139" i="14"/>
  <c r="E139" i="14"/>
  <c r="E139" i="10"/>
  <c r="D139" i="10"/>
  <c r="B139" i="10"/>
  <c r="A139" i="10"/>
  <c r="E138" i="10"/>
  <c r="D138" i="10"/>
  <c r="B138" i="10"/>
  <c r="A138" i="10"/>
  <c r="E137" i="10"/>
  <c r="D137" i="10"/>
  <c r="B137" i="10"/>
  <c r="A137" i="10"/>
  <c r="AM136" i="14"/>
  <c r="U136" i="15"/>
  <c r="T136" i="15"/>
  <c r="AF136" i="10"/>
  <c r="AL136" i="14"/>
  <c r="R136" i="15"/>
  <c r="AI136" i="14"/>
  <c r="AD136" i="10"/>
  <c r="AC136" i="10"/>
  <c r="AF136" i="14"/>
  <c r="AB136" i="10"/>
  <c r="P136" i="15"/>
  <c r="O136" i="15"/>
  <c r="AE136" i="14"/>
  <c r="AA136" i="10"/>
  <c r="N136" i="15"/>
  <c r="X136" i="10"/>
  <c r="W136" i="14"/>
  <c r="X136" i="14" s="1"/>
  <c r="T136" i="14" s="1"/>
  <c r="U136" i="10"/>
  <c r="Q136" i="14"/>
  <c r="J136" i="15"/>
  <c r="I136" i="15"/>
  <c r="P136" i="14"/>
  <c r="O136" i="14"/>
  <c r="G136" i="15"/>
  <c r="N136" i="14"/>
  <c r="Q136" i="10"/>
  <c r="N136" i="10"/>
  <c r="F136" i="15"/>
  <c r="K136" i="10"/>
  <c r="E136" i="15"/>
  <c r="I136" i="14"/>
  <c r="I136" i="10"/>
  <c r="F136" i="14"/>
  <c r="G136" i="10"/>
  <c r="E136" i="14"/>
  <c r="F136" i="10"/>
  <c r="E136" i="10"/>
  <c r="D136" i="10"/>
  <c r="C136" i="10"/>
  <c r="B136" i="10"/>
  <c r="A136" i="10"/>
  <c r="S135" i="15"/>
  <c r="AK135" i="14"/>
  <c r="AH135" i="14"/>
  <c r="AF135" i="14"/>
  <c r="P135" i="15"/>
  <c r="AD135" i="14"/>
  <c r="M135" i="15"/>
  <c r="AC135" i="14"/>
  <c r="Y135" i="10"/>
  <c r="W135" i="10"/>
  <c r="AA135" i="14"/>
  <c r="V135" i="10"/>
  <c r="R135" i="14"/>
  <c r="H135" i="15"/>
  <c r="P135" i="10"/>
  <c r="O135" i="10"/>
  <c r="F135" i="14"/>
  <c r="E135" i="10"/>
  <c r="D135" i="10"/>
  <c r="B135" i="10"/>
  <c r="A135" i="10"/>
  <c r="J134" i="15"/>
  <c r="E134" i="10"/>
  <c r="D134" i="10"/>
  <c r="B134" i="10"/>
  <c r="A134" i="10"/>
  <c r="R133" i="14"/>
  <c r="H133" i="14"/>
  <c r="E133" i="10"/>
  <c r="D133" i="10"/>
  <c r="B133" i="10"/>
  <c r="A133" i="10"/>
  <c r="E132" i="10"/>
  <c r="D132" i="10"/>
  <c r="B132" i="10"/>
  <c r="A132" i="10"/>
  <c r="E131" i="10"/>
  <c r="D131" i="10"/>
  <c r="B131" i="10"/>
  <c r="A131" i="10"/>
  <c r="R130" i="15"/>
  <c r="F130" i="14"/>
  <c r="E130" i="10"/>
  <c r="D130" i="10"/>
  <c r="B130" i="10"/>
  <c r="A130" i="10"/>
  <c r="AM129" i="14"/>
  <c r="T129" i="15"/>
  <c r="AL129" i="14"/>
  <c r="AF129" i="10"/>
  <c r="AK129" i="14"/>
  <c r="AE129" i="14"/>
  <c r="AA129" i="10"/>
  <c r="L129" i="15"/>
  <c r="AA129" i="14"/>
  <c r="Q129" i="14"/>
  <c r="H129" i="15"/>
  <c r="O129" i="14"/>
  <c r="R129" i="10"/>
  <c r="O129" i="10"/>
  <c r="M129" i="10"/>
  <c r="J129" i="14"/>
  <c r="D129" i="15"/>
  <c r="H129" i="14"/>
  <c r="C129" i="15"/>
  <c r="F129" i="14"/>
  <c r="E129" i="10"/>
  <c r="D129" i="10"/>
  <c r="B129" i="10"/>
  <c r="A129" i="10"/>
  <c r="R128" i="14"/>
  <c r="O128" i="14"/>
  <c r="K128" i="10"/>
  <c r="I128" i="14"/>
  <c r="E128" i="10"/>
  <c r="D128" i="10"/>
  <c r="C128" i="10"/>
  <c r="B128" i="10"/>
  <c r="A128" i="10"/>
  <c r="AM127" i="14"/>
  <c r="T127" i="15"/>
  <c r="AL127" i="14"/>
  <c r="R127" i="15"/>
  <c r="P127" i="15"/>
  <c r="AB127" i="10"/>
  <c r="AF127" i="14"/>
  <c r="O127" i="15"/>
  <c r="AA127" i="10"/>
  <c r="AC130" i="8" s="1"/>
  <c r="L127" i="15"/>
  <c r="K127" i="15"/>
  <c r="U127" i="10"/>
  <c r="R127" i="14"/>
  <c r="J127" i="15"/>
  <c r="T127" i="10"/>
  <c r="N127" i="14"/>
  <c r="M127" i="10"/>
  <c r="L127" i="10"/>
  <c r="J127" i="14"/>
  <c r="I127" i="14"/>
  <c r="F127" i="14"/>
  <c r="E127" i="10"/>
  <c r="D127" i="10"/>
  <c r="C127" i="10"/>
  <c r="B127" i="10"/>
  <c r="A127" i="10"/>
  <c r="S126" i="15"/>
  <c r="AK126" i="14"/>
  <c r="AI126" i="14"/>
  <c r="AB126" i="10"/>
  <c r="AF126" i="14"/>
  <c r="AD126" i="14"/>
  <c r="AC126" i="14"/>
  <c r="R126" i="14"/>
  <c r="U126" i="10"/>
  <c r="M126" i="10"/>
  <c r="H126" i="14"/>
  <c r="E126" i="10"/>
  <c r="D126" i="10"/>
  <c r="B126" i="10"/>
  <c r="A126" i="10"/>
  <c r="E125" i="10"/>
  <c r="D125" i="10"/>
  <c r="B125" i="10"/>
  <c r="A125" i="10"/>
  <c r="AM124" i="14"/>
  <c r="AL124" i="14"/>
  <c r="AF124" i="10"/>
  <c r="AH124" i="14"/>
  <c r="P124" i="15"/>
  <c r="AF124" i="14"/>
  <c r="O124" i="15"/>
  <c r="AE124" i="14"/>
  <c r="AA124" i="10"/>
  <c r="X124" i="10"/>
  <c r="L124" i="15"/>
  <c r="V124" i="10"/>
  <c r="AA124" i="14"/>
  <c r="W124" i="14"/>
  <c r="X124" i="14" s="1"/>
  <c r="T124" i="14" s="1"/>
  <c r="Q124" i="14"/>
  <c r="T124" i="10"/>
  <c r="H124" i="15"/>
  <c r="O124" i="14"/>
  <c r="N124" i="14"/>
  <c r="O124" i="10"/>
  <c r="J124" i="14"/>
  <c r="L124" i="10"/>
  <c r="I124" i="14"/>
  <c r="G124" i="10"/>
  <c r="F124" i="14"/>
  <c r="E124" i="10"/>
  <c r="D124" i="10"/>
  <c r="C124" i="10"/>
  <c r="B124" i="10"/>
  <c r="A124" i="10"/>
  <c r="Q123" i="15"/>
  <c r="S123" i="10"/>
  <c r="K123" i="10"/>
  <c r="E123" i="10"/>
  <c r="D123" i="10"/>
  <c r="B123" i="10"/>
  <c r="A123" i="10"/>
  <c r="AM122" i="14"/>
  <c r="T122" i="15"/>
  <c r="AL122" i="14"/>
  <c r="AF122" i="10"/>
  <c r="R122" i="15"/>
  <c r="AI122" i="14"/>
  <c r="Q122" i="15"/>
  <c r="AH122" i="14"/>
  <c r="AC122" i="10"/>
  <c r="O122" i="15"/>
  <c r="AE122" i="14"/>
  <c r="AA122" i="10"/>
  <c r="N122" i="15"/>
  <c r="Z122" i="10"/>
  <c r="M122" i="15"/>
  <c r="L122" i="15"/>
  <c r="K122" i="15"/>
  <c r="U122" i="10"/>
  <c r="R122" i="14"/>
  <c r="Q122" i="14"/>
  <c r="J122" i="15"/>
  <c r="H122" i="15"/>
  <c r="N122" i="14"/>
  <c r="Q122" i="10"/>
  <c r="N122" i="10"/>
  <c r="M122" i="10"/>
  <c r="F122" i="15"/>
  <c r="J122" i="14"/>
  <c r="C122" i="15"/>
  <c r="F122" i="14"/>
  <c r="E122" i="10"/>
  <c r="D122" i="10"/>
  <c r="B122" i="10"/>
  <c r="A122" i="10"/>
  <c r="AK121" i="14"/>
  <c r="H121" i="15"/>
  <c r="O121" i="14"/>
  <c r="R121" i="10"/>
  <c r="J121" i="10"/>
  <c r="E121" i="10"/>
  <c r="D121" i="10"/>
  <c r="B121" i="10"/>
  <c r="A121" i="10"/>
  <c r="E120" i="10"/>
  <c r="D120" i="10"/>
  <c r="B120" i="10"/>
  <c r="A120" i="10"/>
  <c r="AI119" i="14"/>
  <c r="X119" i="10"/>
  <c r="AA119" i="14"/>
  <c r="Q119" i="14"/>
  <c r="J119" i="15"/>
  <c r="N119" i="14"/>
  <c r="J119" i="14"/>
  <c r="F119" i="15"/>
  <c r="I119" i="14"/>
  <c r="C119" i="15"/>
  <c r="F119" i="14"/>
  <c r="E119" i="10"/>
  <c r="D119" i="10"/>
  <c r="B119" i="10"/>
  <c r="A119" i="10"/>
  <c r="AM118" i="14"/>
  <c r="T118" i="15"/>
  <c r="AF118" i="10"/>
  <c r="S118" i="15"/>
  <c r="AK118" i="14"/>
  <c r="AD118" i="10"/>
  <c r="R118" i="15"/>
  <c r="AC118" i="14"/>
  <c r="Y118" i="10"/>
  <c r="L118" i="15"/>
  <c r="V118" i="10"/>
  <c r="R118" i="14"/>
  <c r="K118" i="15"/>
  <c r="I118" i="15"/>
  <c r="O118" i="14"/>
  <c r="O118" i="10"/>
  <c r="H118" i="14"/>
  <c r="C118" i="15"/>
  <c r="G118" i="10"/>
  <c r="F118" i="14"/>
  <c r="E118" i="10"/>
  <c r="D118" i="10"/>
  <c r="B118" i="10"/>
  <c r="A118" i="10"/>
  <c r="AK117" i="14"/>
  <c r="S117" i="15"/>
  <c r="Q117" i="15"/>
  <c r="AC117" i="10"/>
  <c r="AH117" i="14"/>
  <c r="AE117" i="14"/>
  <c r="M117" i="15"/>
  <c r="AC117" i="14"/>
  <c r="Y117" i="10"/>
  <c r="Q117" i="14"/>
  <c r="J117" i="15"/>
  <c r="O117" i="14"/>
  <c r="J117" i="14"/>
  <c r="F117" i="15"/>
  <c r="D117" i="15"/>
  <c r="H117" i="14"/>
  <c r="E117" i="10"/>
  <c r="D117" i="10"/>
  <c r="B117" i="10"/>
  <c r="A117" i="10"/>
  <c r="AM116" i="14"/>
  <c r="U116" i="15"/>
  <c r="T116" i="15"/>
  <c r="AF116" i="10"/>
  <c r="AI116" i="14"/>
  <c r="R116" i="15"/>
  <c r="P116" i="15"/>
  <c r="N116" i="15"/>
  <c r="AD116" i="14"/>
  <c r="Z116" i="10"/>
  <c r="AC116" i="14"/>
  <c r="X116" i="10"/>
  <c r="K116" i="15"/>
  <c r="R116" i="14"/>
  <c r="U116" i="10"/>
  <c r="T116" i="10"/>
  <c r="G116" i="15"/>
  <c r="N116" i="14"/>
  <c r="Q116" i="10"/>
  <c r="M116" i="10"/>
  <c r="E116" i="15"/>
  <c r="I116" i="14"/>
  <c r="I116" i="10"/>
  <c r="E116" i="10"/>
  <c r="D116" i="10"/>
  <c r="C116" i="10"/>
  <c r="B116" i="10"/>
  <c r="A116" i="10"/>
  <c r="E115" i="10"/>
  <c r="E118" i="8" s="1"/>
  <c r="B115" i="10"/>
  <c r="A115" i="10"/>
  <c r="AM114" i="14"/>
  <c r="T114" i="15"/>
  <c r="AL114" i="14"/>
  <c r="R114" i="15"/>
  <c r="AI114" i="14"/>
  <c r="AD114" i="10"/>
  <c r="AH114" i="14"/>
  <c r="AC114" i="10"/>
  <c r="P114" i="15"/>
  <c r="AF114" i="14"/>
  <c r="AB114" i="10"/>
  <c r="N114" i="15"/>
  <c r="AD114" i="14"/>
  <c r="Z114" i="10"/>
  <c r="Q114" i="14"/>
  <c r="T114" i="10"/>
  <c r="H114" i="15"/>
  <c r="O114" i="14"/>
  <c r="J114" i="14"/>
  <c r="L114" i="10"/>
  <c r="K114" i="10"/>
  <c r="C114" i="15"/>
  <c r="F114" i="14"/>
  <c r="F114" i="10"/>
  <c r="E114" i="10"/>
  <c r="C114" i="10"/>
  <c r="B114" i="10"/>
  <c r="A114" i="10"/>
  <c r="B113" i="15"/>
  <c r="E113" i="14"/>
  <c r="E113" i="10"/>
  <c r="D113" i="10"/>
  <c r="B113" i="10"/>
  <c r="A113" i="10"/>
  <c r="AM112" i="14"/>
  <c r="AF112" i="10"/>
  <c r="AL112" i="14"/>
  <c r="R112" i="15"/>
  <c r="AI112" i="14"/>
  <c r="AD112" i="10"/>
  <c r="Q112" i="15"/>
  <c r="AF112" i="14"/>
  <c r="O112" i="15"/>
  <c r="AA112" i="10"/>
  <c r="AC115" i="8" s="1"/>
  <c r="Z112" i="10"/>
  <c r="AC112" i="14"/>
  <c r="K112" i="15"/>
  <c r="R112" i="14"/>
  <c r="U112" i="10"/>
  <c r="J112" i="15"/>
  <c r="T112" i="10"/>
  <c r="N112" i="14"/>
  <c r="Q112" i="10"/>
  <c r="O112" i="10"/>
  <c r="F112" i="15"/>
  <c r="L112" i="10"/>
  <c r="K112" i="10"/>
  <c r="C112" i="15"/>
  <c r="G112" i="10"/>
  <c r="E112" i="14"/>
  <c r="E112" i="10"/>
  <c r="D112" i="10"/>
  <c r="C112" i="10"/>
  <c r="B112" i="10"/>
  <c r="A112" i="10"/>
  <c r="E111" i="10"/>
  <c r="D111" i="10"/>
  <c r="B111" i="10"/>
  <c r="A111" i="10"/>
  <c r="P110" i="15"/>
  <c r="AF110" i="14"/>
  <c r="AB110" i="10"/>
  <c r="X110" i="10"/>
  <c r="Q110" i="14"/>
  <c r="P110" i="14"/>
  <c r="J110" i="14"/>
  <c r="C110" i="15"/>
  <c r="E110" i="10"/>
  <c r="D110" i="10"/>
  <c r="B110" i="10"/>
  <c r="A110" i="10"/>
  <c r="U109" i="15"/>
  <c r="AG109" i="10"/>
  <c r="AL109" i="14"/>
  <c r="AK109" i="14"/>
  <c r="O109" i="15"/>
  <c r="AE109" i="14"/>
  <c r="Y109" i="10"/>
  <c r="M109" i="15"/>
  <c r="R109" i="14"/>
  <c r="H109" i="15"/>
  <c r="O109" i="14"/>
  <c r="R109" i="10"/>
  <c r="J109" i="10"/>
  <c r="D109" i="15"/>
  <c r="H109" i="10"/>
  <c r="B109" i="15"/>
  <c r="E109" i="10"/>
  <c r="D109" i="10"/>
  <c r="B109" i="10"/>
  <c r="B112" i="8" s="1"/>
  <c r="A109" i="10"/>
  <c r="AC108" i="14"/>
  <c r="U108" i="10"/>
  <c r="O108" i="10"/>
  <c r="M108" i="10"/>
  <c r="E108" i="10"/>
  <c r="D108" i="10"/>
  <c r="B108" i="10"/>
  <c r="A108" i="10"/>
  <c r="U107" i="15"/>
  <c r="AM107" i="14"/>
  <c r="R107" i="15"/>
  <c r="AC107" i="10"/>
  <c r="Q107" i="15"/>
  <c r="W107" i="10"/>
  <c r="L107" i="15"/>
  <c r="AA107" i="14"/>
  <c r="J107" i="15"/>
  <c r="Q107" i="14"/>
  <c r="P107" i="10"/>
  <c r="F107" i="15"/>
  <c r="J107" i="14"/>
  <c r="D107" i="15"/>
  <c r="E107" i="10"/>
  <c r="D107" i="10"/>
  <c r="AI107" i="14"/>
  <c r="B107" i="10"/>
  <c r="A107" i="10"/>
  <c r="AD106" i="10"/>
  <c r="R106" i="15"/>
  <c r="K106" i="15"/>
  <c r="G106" i="15"/>
  <c r="E106" i="15"/>
  <c r="E106" i="10"/>
  <c r="D106" i="10"/>
  <c r="B106" i="10"/>
  <c r="A106" i="10"/>
  <c r="AM105" i="14"/>
  <c r="AG105" i="10"/>
  <c r="AL105" i="14"/>
  <c r="T105" i="15"/>
  <c r="S105" i="15"/>
  <c r="AK105" i="14"/>
  <c r="AE105" i="10"/>
  <c r="Q105" i="15"/>
  <c r="AF105" i="14"/>
  <c r="AB105" i="10"/>
  <c r="N105" i="15"/>
  <c r="AD105" i="14"/>
  <c r="Z105" i="10"/>
  <c r="M105" i="15"/>
  <c r="AC105" i="14"/>
  <c r="W105" i="10"/>
  <c r="P105" i="14"/>
  <c r="O105" i="14"/>
  <c r="P105" i="10"/>
  <c r="M105" i="10"/>
  <c r="J105" i="14"/>
  <c r="K105" i="10"/>
  <c r="D105" i="15"/>
  <c r="H105" i="14"/>
  <c r="H105" i="10"/>
  <c r="E105" i="10"/>
  <c r="D105" i="10"/>
  <c r="B105" i="10"/>
  <c r="A105" i="10"/>
  <c r="AE104" i="10"/>
  <c r="AB104" i="10"/>
  <c r="AF104" i="14"/>
  <c r="N104" i="15"/>
  <c r="Z104" i="10"/>
  <c r="R104" i="14"/>
  <c r="B104" i="15"/>
  <c r="E104" i="10"/>
  <c r="D104" i="10"/>
  <c r="B104" i="10"/>
  <c r="A104" i="10"/>
  <c r="AL103" i="14"/>
  <c r="R103" i="15"/>
  <c r="AI103" i="14"/>
  <c r="AD103" i="10"/>
  <c r="AH103" i="14"/>
  <c r="AC103" i="10"/>
  <c r="O103" i="15"/>
  <c r="M103" i="15"/>
  <c r="AC103" i="14"/>
  <c r="X103" i="10"/>
  <c r="L103" i="15"/>
  <c r="K103" i="15"/>
  <c r="R103" i="14"/>
  <c r="J103" i="15"/>
  <c r="Q103" i="14"/>
  <c r="T103" i="10"/>
  <c r="H103" i="15"/>
  <c r="N103" i="14"/>
  <c r="F103" i="15"/>
  <c r="J103" i="14"/>
  <c r="L103" i="10"/>
  <c r="C103" i="15"/>
  <c r="F103" i="14"/>
  <c r="G103" i="10"/>
  <c r="E103" i="14"/>
  <c r="F103" i="10"/>
  <c r="E103" i="10"/>
  <c r="D103" i="10"/>
  <c r="C103" i="10"/>
  <c r="B103" i="10"/>
  <c r="A103" i="10"/>
  <c r="E102" i="10"/>
  <c r="D102" i="10"/>
  <c r="B102" i="10"/>
  <c r="A102" i="10"/>
  <c r="T101" i="15"/>
  <c r="AI101" i="14"/>
  <c r="AD101" i="14"/>
  <c r="N101" i="14"/>
  <c r="I101" i="14"/>
  <c r="B101" i="15"/>
  <c r="E101" i="10"/>
  <c r="D101" i="10"/>
  <c r="B101" i="10"/>
  <c r="A101" i="10"/>
  <c r="E100" i="10"/>
  <c r="D100" i="10"/>
  <c r="B100" i="10"/>
  <c r="A100" i="10"/>
  <c r="T99" i="15"/>
  <c r="W99" i="14"/>
  <c r="X99" i="14" s="1"/>
  <c r="T99" i="14" s="1"/>
  <c r="E99" i="14"/>
  <c r="E99" i="10"/>
  <c r="D99" i="10"/>
  <c r="B99" i="10"/>
  <c r="A99" i="10"/>
  <c r="AM98" i="14"/>
  <c r="T98" i="15"/>
  <c r="AF98" i="10"/>
  <c r="R98" i="15"/>
  <c r="AI98" i="14"/>
  <c r="AF98" i="14"/>
  <c r="AB98" i="10"/>
  <c r="O98" i="15"/>
  <c r="AE98" i="14"/>
  <c r="AA98" i="10"/>
  <c r="Z98" i="10"/>
  <c r="X98" i="10"/>
  <c r="W98" i="14"/>
  <c r="X98" i="14" s="1"/>
  <c r="T98" i="14" s="1"/>
  <c r="J98" i="15"/>
  <c r="Q98" i="14"/>
  <c r="O98" i="14"/>
  <c r="G98" i="15"/>
  <c r="N98" i="14"/>
  <c r="Q98" i="10"/>
  <c r="N98" i="10"/>
  <c r="K98" i="10"/>
  <c r="E98" i="15"/>
  <c r="G98" i="10"/>
  <c r="E98" i="10"/>
  <c r="D98" i="10"/>
  <c r="C98" i="10"/>
  <c r="B98" i="10"/>
  <c r="A98" i="10"/>
  <c r="AK97" i="14"/>
  <c r="Q97" i="15"/>
  <c r="AH97" i="14"/>
  <c r="P97" i="15"/>
  <c r="AF97" i="14"/>
  <c r="M97" i="15"/>
  <c r="W97" i="10"/>
  <c r="AA97" i="14"/>
  <c r="O97" i="10"/>
  <c r="J97" i="14"/>
  <c r="L97" i="10"/>
  <c r="E97" i="15"/>
  <c r="I97" i="14"/>
  <c r="E97" i="10"/>
  <c r="D97" i="10"/>
  <c r="B97" i="10"/>
  <c r="A97" i="10"/>
  <c r="E96" i="10"/>
  <c r="D96" i="10"/>
  <c r="B96" i="10"/>
  <c r="A96" i="10"/>
  <c r="U95" i="15"/>
  <c r="AM95" i="14"/>
  <c r="T95" i="15"/>
  <c r="R95" i="15"/>
  <c r="AI95" i="14"/>
  <c r="AD95" i="10"/>
  <c r="AC95" i="10"/>
  <c r="AF95" i="14"/>
  <c r="N95" i="15"/>
  <c r="AD95" i="14"/>
  <c r="Z95" i="10"/>
  <c r="X95" i="10"/>
  <c r="L95" i="15"/>
  <c r="AA95" i="14"/>
  <c r="V95" i="10"/>
  <c r="W95" i="14"/>
  <c r="X95" i="14" s="1"/>
  <c r="T95" i="14" s="1"/>
  <c r="R95" i="14"/>
  <c r="U95" i="10"/>
  <c r="J95" i="15"/>
  <c r="Q95" i="14"/>
  <c r="T95" i="10"/>
  <c r="G95" i="15"/>
  <c r="N95" i="14"/>
  <c r="Q95" i="10"/>
  <c r="N95" i="10"/>
  <c r="F95" i="15"/>
  <c r="J95" i="14"/>
  <c r="L95" i="10"/>
  <c r="I95" i="14"/>
  <c r="C95" i="15"/>
  <c r="F95" i="14"/>
  <c r="G95" i="10"/>
  <c r="F95" i="10"/>
  <c r="E95" i="10"/>
  <c r="D95" i="10"/>
  <c r="C95" i="10"/>
  <c r="B95" i="10"/>
  <c r="A95" i="10"/>
  <c r="U94" i="15"/>
  <c r="AM94" i="14"/>
  <c r="AG94" i="10"/>
  <c r="Q94" i="15"/>
  <c r="AH94" i="14"/>
  <c r="AC94" i="10"/>
  <c r="O94" i="15"/>
  <c r="AD94" i="14"/>
  <c r="Y94" i="10"/>
  <c r="AC94" i="14"/>
  <c r="K94" i="15"/>
  <c r="R94" i="14"/>
  <c r="Q94" i="14"/>
  <c r="T94" i="10"/>
  <c r="J94" i="15"/>
  <c r="O94" i="10"/>
  <c r="N94" i="10"/>
  <c r="J94" i="14"/>
  <c r="E94" i="15"/>
  <c r="I94" i="14"/>
  <c r="I94" i="10"/>
  <c r="E94" i="14"/>
  <c r="E94" i="10"/>
  <c r="D94" i="10"/>
  <c r="B94" i="10"/>
  <c r="A94" i="10"/>
  <c r="AK93" i="14"/>
  <c r="S93" i="15"/>
  <c r="AD93" i="10"/>
  <c r="AC93" i="10"/>
  <c r="AH93" i="14"/>
  <c r="P93" i="15"/>
  <c r="AF93" i="14"/>
  <c r="AB93" i="10"/>
  <c r="N93" i="15"/>
  <c r="AD93" i="14"/>
  <c r="M93" i="15"/>
  <c r="AC93" i="14"/>
  <c r="Y93" i="10"/>
  <c r="AA93" i="14"/>
  <c r="R93" i="14"/>
  <c r="P93" i="14"/>
  <c r="H93" i="15"/>
  <c r="O93" i="14"/>
  <c r="N93" i="10"/>
  <c r="L93" i="10"/>
  <c r="F93" i="14"/>
  <c r="G93" i="10"/>
  <c r="E93" i="10"/>
  <c r="D93" i="10"/>
  <c r="B93" i="10"/>
  <c r="A93" i="10"/>
  <c r="K92" i="10"/>
  <c r="C92" i="15"/>
  <c r="G92" i="10"/>
  <c r="E92" i="10"/>
  <c r="D92" i="10"/>
  <c r="B92" i="10"/>
  <c r="A92" i="10"/>
  <c r="E91" i="10"/>
  <c r="E94" i="8" s="1"/>
  <c r="D91" i="10"/>
  <c r="B91" i="10"/>
  <c r="A91" i="10"/>
  <c r="AM90" i="14"/>
  <c r="AG90" i="10"/>
  <c r="Q90" i="15"/>
  <c r="AF90" i="14"/>
  <c r="W90" i="10"/>
  <c r="K90" i="15"/>
  <c r="R90" i="14"/>
  <c r="U90" i="10"/>
  <c r="P90" i="10"/>
  <c r="O90" i="10"/>
  <c r="J90" i="10"/>
  <c r="E90" i="10"/>
  <c r="D90" i="10"/>
  <c r="B90" i="10"/>
  <c r="A90" i="10"/>
  <c r="E89" i="10"/>
  <c r="D89" i="10"/>
  <c r="B89" i="10"/>
  <c r="A89" i="10"/>
  <c r="AF88" i="10"/>
  <c r="R88" i="15"/>
  <c r="AC88" i="14"/>
  <c r="L88" i="15"/>
  <c r="U88" i="10"/>
  <c r="R88" i="14"/>
  <c r="Q88" i="14"/>
  <c r="I88" i="15"/>
  <c r="M88" i="10"/>
  <c r="J88" i="14"/>
  <c r="K88" i="10"/>
  <c r="E88" i="10"/>
  <c r="D88" i="10"/>
  <c r="B88" i="10"/>
  <c r="A88" i="10"/>
  <c r="AC87" i="10"/>
  <c r="AH87" i="14"/>
  <c r="W87" i="10"/>
  <c r="P87" i="10"/>
  <c r="K87" i="10"/>
  <c r="E87" i="10"/>
  <c r="D87" i="10"/>
  <c r="B87" i="10"/>
  <c r="A87" i="10"/>
  <c r="U86" i="15"/>
  <c r="AM86" i="14"/>
  <c r="AF86" i="10"/>
  <c r="R86" i="15"/>
  <c r="AI86" i="14"/>
  <c r="AF86" i="14"/>
  <c r="AB86" i="10"/>
  <c r="P86" i="15"/>
  <c r="AA86" i="10"/>
  <c r="M86" i="15"/>
  <c r="AC86" i="14"/>
  <c r="X86" i="10"/>
  <c r="L86" i="15"/>
  <c r="V86" i="10"/>
  <c r="W86" i="14"/>
  <c r="X86" i="14" s="1"/>
  <c r="T86" i="14" s="1"/>
  <c r="K86" i="15"/>
  <c r="R86" i="14"/>
  <c r="U86" i="10"/>
  <c r="J86" i="15"/>
  <c r="Q86" i="14"/>
  <c r="T86" i="10"/>
  <c r="O86" i="14"/>
  <c r="H86" i="15"/>
  <c r="O86" i="10"/>
  <c r="N86" i="10"/>
  <c r="F86" i="15"/>
  <c r="J86" i="14"/>
  <c r="L86" i="10"/>
  <c r="C86" i="15"/>
  <c r="F86" i="14"/>
  <c r="G86" i="10"/>
  <c r="E86" i="10"/>
  <c r="D86" i="10"/>
  <c r="C86" i="10"/>
  <c r="B86" i="10"/>
  <c r="A86" i="10"/>
  <c r="E85" i="10"/>
  <c r="D85" i="10"/>
  <c r="B85" i="10"/>
  <c r="A85" i="10"/>
  <c r="T84" i="15"/>
  <c r="AL84" i="14"/>
  <c r="AF84" i="10"/>
  <c r="AI84" i="14"/>
  <c r="Q84" i="15"/>
  <c r="AC84" i="10"/>
  <c r="AH84" i="14"/>
  <c r="AJ84" i="14" s="1"/>
  <c r="O84" i="15"/>
  <c r="AE84" i="14"/>
  <c r="N84" i="15"/>
  <c r="AD84" i="14"/>
  <c r="Z84" i="10"/>
  <c r="W84" i="10"/>
  <c r="W84" i="14"/>
  <c r="X84" i="14" s="1"/>
  <c r="T84" i="14" s="1"/>
  <c r="K84" i="15"/>
  <c r="R84" i="14"/>
  <c r="U84" i="10"/>
  <c r="J84" i="15"/>
  <c r="T84" i="10"/>
  <c r="Q84" i="14"/>
  <c r="O84" i="14"/>
  <c r="G84" i="15"/>
  <c r="M84" i="10"/>
  <c r="F84" i="15"/>
  <c r="L84" i="10"/>
  <c r="J84" i="14"/>
  <c r="I84" i="14"/>
  <c r="E84" i="15"/>
  <c r="E84" i="14"/>
  <c r="E84" i="10"/>
  <c r="D84" i="10"/>
  <c r="B84" i="10"/>
  <c r="A84" i="10"/>
  <c r="AE83" i="10"/>
  <c r="AI83" i="14"/>
  <c r="M83" i="15"/>
  <c r="E83" i="10"/>
  <c r="D83" i="10"/>
  <c r="B83" i="10"/>
  <c r="A83" i="10"/>
  <c r="T82" i="15"/>
  <c r="N82" i="15"/>
  <c r="Z82" i="10"/>
  <c r="K82" i="15"/>
  <c r="U82" i="10"/>
  <c r="M82" i="10"/>
  <c r="H82" i="14"/>
  <c r="G82" i="10"/>
  <c r="E82" i="10"/>
  <c r="D82" i="10"/>
  <c r="B82" i="10"/>
  <c r="A82" i="10"/>
  <c r="B81" i="15"/>
  <c r="E81" i="10"/>
  <c r="D81" i="10"/>
  <c r="B81" i="10"/>
  <c r="A81" i="10"/>
  <c r="AL80" i="14"/>
  <c r="AI80" i="14"/>
  <c r="AD80" i="10"/>
  <c r="AH80" i="14"/>
  <c r="AJ80" i="14" s="1"/>
  <c r="AF80" i="14"/>
  <c r="N80" i="15"/>
  <c r="AD80" i="14"/>
  <c r="Z80" i="10"/>
  <c r="AC80" i="14"/>
  <c r="X80" i="10"/>
  <c r="V80" i="10"/>
  <c r="W80" i="14"/>
  <c r="X80" i="14" s="1"/>
  <c r="T80" i="14" s="1"/>
  <c r="K80" i="15"/>
  <c r="R80" i="14"/>
  <c r="U80" i="10"/>
  <c r="O80" i="14"/>
  <c r="G80" i="15"/>
  <c r="N80" i="14"/>
  <c r="O80" i="10"/>
  <c r="M80" i="10"/>
  <c r="E80" i="15"/>
  <c r="I80" i="14"/>
  <c r="C80" i="15"/>
  <c r="F80" i="14"/>
  <c r="G80" i="10"/>
  <c r="E80" i="10"/>
  <c r="D80" i="10"/>
  <c r="C80" i="10"/>
  <c r="B80" i="10"/>
  <c r="A80" i="10"/>
  <c r="AC79" i="10"/>
  <c r="O79" i="15"/>
  <c r="AE79" i="14"/>
  <c r="O79" i="14"/>
  <c r="F79" i="10"/>
  <c r="E79" i="10"/>
  <c r="D79" i="10"/>
  <c r="B79" i="10"/>
  <c r="A79" i="10"/>
  <c r="E78" i="10"/>
  <c r="D78" i="10"/>
  <c r="B78" i="10"/>
  <c r="A78" i="10"/>
  <c r="AG77" i="10"/>
  <c r="E77" i="10"/>
  <c r="D77" i="10"/>
  <c r="B77" i="10"/>
  <c r="A77" i="10"/>
  <c r="AM76" i="14"/>
  <c r="AF76" i="10"/>
  <c r="AH76" i="14"/>
  <c r="P76" i="15"/>
  <c r="AF76" i="14"/>
  <c r="AB76" i="10"/>
  <c r="O76" i="15"/>
  <c r="AE76" i="14"/>
  <c r="AA76" i="10"/>
  <c r="AD76" i="14"/>
  <c r="Z76" i="10"/>
  <c r="AC76" i="14"/>
  <c r="L76" i="15"/>
  <c r="AA76" i="14"/>
  <c r="V76" i="10"/>
  <c r="W76" i="14"/>
  <c r="X76" i="14" s="1"/>
  <c r="T76" i="14" s="1"/>
  <c r="J76" i="15"/>
  <c r="T76" i="10"/>
  <c r="Q76" i="14"/>
  <c r="G76" i="15"/>
  <c r="N76" i="14"/>
  <c r="M76" i="10"/>
  <c r="F76" i="15"/>
  <c r="J76" i="14"/>
  <c r="L76" i="10"/>
  <c r="K76" i="10"/>
  <c r="C76" i="15"/>
  <c r="F76" i="14"/>
  <c r="G76" i="10"/>
  <c r="E76" i="14"/>
  <c r="E76" i="10"/>
  <c r="D76" i="10"/>
  <c r="C76" i="10"/>
  <c r="B76" i="10"/>
  <c r="A76" i="10"/>
  <c r="K75" i="15"/>
  <c r="E75" i="10"/>
  <c r="D75" i="10"/>
  <c r="B75" i="10"/>
  <c r="A75" i="10"/>
  <c r="T74" i="15"/>
  <c r="AL74" i="14"/>
  <c r="AI74" i="14"/>
  <c r="AD74" i="10"/>
  <c r="Q74" i="15"/>
  <c r="L74" i="15"/>
  <c r="AA74" i="14"/>
  <c r="Q74" i="14"/>
  <c r="N74" i="14"/>
  <c r="Q74" i="10"/>
  <c r="J74" i="14"/>
  <c r="I74" i="14"/>
  <c r="I74" i="10"/>
  <c r="C74" i="15"/>
  <c r="E74" i="10"/>
  <c r="D74" i="10"/>
  <c r="B74" i="10"/>
  <c r="A74" i="10"/>
  <c r="E73" i="14"/>
  <c r="B73" i="15"/>
  <c r="E73" i="10"/>
  <c r="D73" i="10"/>
  <c r="B73" i="10"/>
  <c r="A73" i="10"/>
  <c r="E72" i="10"/>
  <c r="D72" i="10"/>
  <c r="B72" i="10"/>
  <c r="A72" i="10"/>
  <c r="U71" i="15"/>
  <c r="AM71" i="14"/>
  <c r="T71" i="15"/>
  <c r="AI71" i="14"/>
  <c r="Q71" i="15"/>
  <c r="AH71" i="14"/>
  <c r="AE71" i="14"/>
  <c r="AA71" i="10"/>
  <c r="AD71" i="14"/>
  <c r="M71" i="15"/>
  <c r="AA71" i="14"/>
  <c r="L71" i="15"/>
  <c r="N71" i="14"/>
  <c r="Q71" i="10"/>
  <c r="I71" i="14"/>
  <c r="I71" i="10"/>
  <c r="H71" i="14"/>
  <c r="D71" i="15"/>
  <c r="C71" i="15"/>
  <c r="E71" i="10"/>
  <c r="D71" i="10"/>
  <c r="B71" i="10"/>
  <c r="A71" i="10"/>
  <c r="AE70" i="14"/>
  <c r="N70" i="15"/>
  <c r="G70" i="15"/>
  <c r="N70" i="14"/>
  <c r="E70" i="15"/>
  <c r="I70" i="14"/>
  <c r="D70" i="15"/>
  <c r="E70" i="10"/>
  <c r="D70" i="10"/>
  <c r="B70" i="10"/>
  <c r="A70" i="10"/>
  <c r="U69" i="15"/>
  <c r="AM69" i="14"/>
  <c r="AG69" i="10"/>
  <c r="T69" i="15"/>
  <c r="AL69" i="14"/>
  <c r="S69" i="15"/>
  <c r="AE69" i="10"/>
  <c r="AD69" i="14"/>
  <c r="Z69" i="10"/>
  <c r="M69" i="15"/>
  <c r="AC69" i="14"/>
  <c r="W69" i="10"/>
  <c r="R69" i="14"/>
  <c r="U69" i="10"/>
  <c r="J69" i="15"/>
  <c r="Q69" i="14"/>
  <c r="T69" i="10"/>
  <c r="H69" i="15"/>
  <c r="P69" i="10"/>
  <c r="M69" i="10"/>
  <c r="F69" i="15"/>
  <c r="J69" i="14"/>
  <c r="L69" i="10"/>
  <c r="E69" i="10"/>
  <c r="D69" i="10"/>
  <c r="B69" i="10"/>
  <c r="A69" i="10"/>
  <c r="AL68" i="14"/>
  <c r="AF68" i="10"/>
  <c r="R68" i="15"/>
  <c r="AD68" i="10"/>
  <c r="AH68" i="14"/>
  <c r="AC68" i="10"/>
  <c r="N68" i="15"/>
  <c r="W68" i="14"/>
  <c r="X68" i="14" s="1"/>
  <c r="T68" i="14" s="1"/>
  <c r="R68" i="14"/>
  <c r="K68" i="15"/>
  <c r="T68" i="10"/>
  <c r="I68" i="15"/>
  <c r="K68" i="10"/>
  <c r="I68" i="14"/>
  <c r="E68" i="14"/>
  <c r="E68" i="10"/>
  <c r="D68" i="10"/>
  <c r="B68" i="10"/>
  <c r="A68" i="10"/>
  <c r="T67" i="15"/>
  <c r="AF67" i="10"/>
  <c r="AL67" i="14"/>
  <c r="AI67" i="14"/>
  <c r="AH67" i="14"/>
  <c r="AJ67" i="14" s="1"/>
  <c r="AF67" i="14"/>
  <c r="O67" i="15"/>
  <c r="AA67" i="10"/>
  <c r="AE67" i="14"/>
  <c r="N67" i="15"/>
  <c r="AD67" i="14"/>
  <c r="AC67" i="14"/>
  <c r="X67" i="10"/>
  <c r="W67" i="14"/>
  <c r="X67" i="14" s="1"/>
  <c r="T67" i="14" s="1"/>
  <c r="R67" i="14"/>
  <c r="J67" i="15"/>
  <c r="Q67" i="14"/>
  <c r="T67" i="10"/>
  <c r="G67" i="15"/>
  <c r="N67" i="14"/>
  <c r="Q67" i="10"/>
  <c r="F67" i="15"/>
  <c r="L67" i="10"/>
  <c r="J67" i="14"/>
  <c r="E67" i="15"/>
  <c r="I67" i="14"/>
  <c r="I67" i="10"/>
  <c r="E67" i="14"/>
  <c r="E67" i="10"/>
  <c r="D67" i="10"/>
  <c r="C67" i="10"/>
  <c r="B67" i="10"/>
  <c r="A67" i="10"/>
  <c r="AI66" i="14"/>
  <c r="H66" i="14"/>
  <c r="E66" i="10"/>
  <c r="D66" i="10"/>
  <c r="B66" i="10"/>
  <c r="A66" i="10"/>
  <c r="AL65" i="14"/>
  <c r="AK65" i="14"/>
  <c r="AD65" i="10"/>
  <c r="AI65" i="14"/>
  <c r="K65" i="15"/>
  <c r="R65" i="14"/>
  <c r="H65" i="14"/>
  <c r="G65" i="10"/>
  <c r="F65" i="14"/>
  <c r="E65" i="10"/>
  <c r="D65" i="10"/>
  <c r="B65" i="10"/>
  <c r="A65" i="10"/>
  <c r="AK64" i="14"/>
  <c r="AF64" i="14"/>
  <c r="AC64" i="14"/>
  <c r="H64" i="14"/>
  <c r="F64" i="14"/>
  <c r="E64" i="14"/>
  <c r="E64" i="10"/>
  <c r="D64" i="10"/>
  <c r="B64" i="10"/>
  <c r="A64" i="10"/>
  <c r="AM63" i="14"/>
  <c r="AL63" i="14"/>
  <c r="T63" i="15"/>
  <c r="R63" i="15"/>
  <c r="AI63" i="14"/>
  <c r="AD63" i="14"/>
  <c r="AC63" i="14"/>
  <c r="AA63" i="14"/>
  <c r="L63" i="15"/>
  <c r="S63" i="10"/>
  <c r="N63" i="14"/>
  <c r="K63" i="10"/>
  <c r="I63" i="14"/>
  <c r="H63" i="14"/>
  <c r="F63" i="14"/>
  <c r="E63" i="14"/>
  <c r="E63" i="10"/>
  <c r="D63" i="10"/>
  <c r="B63" i="10"/>
  <c r="A63" i="10"/>
  <c r="K62" i="10"/>
  <c r="E62" i="10"/>
  <c r="D62" i="10"/>
  <c r="B62" i="10"/>
  <c r="A62" i="10"/>
  <c r="E61" i="10"/>
  <c r="D61" i="10"/>
  <c r="B61" i="10"/>
  <c r="A61" i="10"/>
  <c r="U60" i="15"/>
  <c r="AM60" i="14"/>
  <c r="AG60" i="10"/>
  <c r="S60" i="15"/>
  <c r="AK60" i="14"/>
  <c r="AE60" i="10"/>
  <c r="AF60" i="14"/>
  <c r="AD60" i="14"/>
  <c r="J60" i="15"/>
  <c r="Q60" i="14"/>
  <c r="T60" i="10"/>
  <c r="H60" i="15"/>
  <c r="O60" i="14"/>
  <c r="M60" i="10"/>
  <c r="F60" i="15"/>
  <c r="J60" i="14"/>
  <c r="L60" i="10"/>
  <c r="H60" i="10"/>
  <c r="E60" i="10"/>
  <c r="D60" i="10"/>
  <c r="B60" i="10"/>
  <c r="A60" i="10"/>
  <c r="R59" i="15"/>
  <c r="AC59" i="10"/>
  <c r="P59" i="15"/>
  <c r="AF59" i="14"/>
  <c r="AB59" i="10"/>
  <c r="O59" i="15"/>
  <c r="AE59" i="14"/>
  <c r="AA59" i="10"/>
  <c r="N59" i="15"/>
  <c r="AD59" i="14"/>
  <c r="M59" i="15"/>
  <c r="AC59" i="14"/>
  <c r="X59" i="10"/>
  <c r="L59" i="15"/>
  <c r="AA59" i="14"/>
  <c r="V59" i="10"/>
  <c r="T59" i="10"/>
  <c r="H59" i="15"/>
  <c r="O59" i="14"/>
  <c r="G59" i="15"/>
  <c r="N59" i="14"/>
  <c r="Q59" i="10"/>
  <c r="O59" i="10"/>
  <c r="L59" i="10"/>
  <c r="E59" i="15"/>
  <c r="I59" i="14"/>
  <c r="I59" i="10"/>
  <c r="C59" i="15"/>
  <c r="F59" i="14"/>
  <c r="G59" i="10"/>
  <c r="E59" i="14"/>
  <c r="F59" i="10"/>
  <c r="E59" i="10"/>
  <c r="D59" i="10"/>
  <c r="C59" i="10"/>
  <c r="B59" i="10"/>
  <c r="A59" i="10"/>
  <c r="E58" i="10"/>
  <c r="D58" i="10"/>
  <c r="B58" i="10"/>
  <c r="A58" i="10"/>
  <c r="L57" i="15"/>
  <c r="AA57" i="14"/>
  <c r="Q57" i="14"/>
  <c r="T57" i="10"/>
  <c r="H57" i="15"/>
  <c r="Q57" i="10"/>
  <c r="J57" i="14"/>
  <c r="L57" i="10"/>
  <c r="I57" i="10"/>
  <c r="C57" i="15"/>
  <c r="E57" i="10"/>
  <c r="D57" i="10"/>
  <c r="AK57" i="14"/>
  <c r="B57" i="10"/>
  <c r="A57" i="10"/>
  <c r="S56" i="15"/>
  <c r="AB56" i="10"/>
  <c r="N56" i="15"/>
  <c r="R56" i="14"/>
  <c r="I56" i="15"/>
  <c r="P56" i="14"/>
  <c r="O56" i="14"/>
  <c r="N56" i="14"/>
  <c r="M56" i="10"/>
  <c r="K56" i="10"/>
  <c r="I56" i="14"/>
  <c r="E56" i="10"/>
  <c r="D56" i="10"/>
  <c r="B56" i="10"/>
  <c r="A56" i="10"/>
  <c r="AL55" i="14"/>
  <c r="O55" i="15"/>
  <c r="AE55" i="14"/>
  <c r="AA55" i="10"/>
  <c r="Z55" i="10"/>
  <c r="AC55" i="14"/>
  <c r="W55" i="14"/>
  <c r="X55" i="14" s="1"/>
  <c r="T55" i="14" s="1"/>
  <c r="J55" i="15"/>
  <c r="Q55" i="14"/>
  <c r="N55" i="14"/>
  <c r="N55" i="10"/>
  <c r="F55" i="15"/>
  <c r="J55" i="14"/>
  <c r="K55" i="10"/>
  <c r="I55" i="14"/>
  <c r="E55" i="14"/>
  <c r="F55" i="10"/>
  <c r="E55" i="10"/>
  <c r="D55" i="10"/>
  <c r="C55" i="10"/>
  <c r="B55" i="10"/>
  <c r="A55" i="10"/>
  <c r="AM54" i="14"/>
  <c r="T54" i="15"/>
  <c r="AL54" i="14"/>
  <c r="AF54" i="10"/>
  <c r="AI54" i="14"/>
  <c r="AD54" i="10"/>
  <c r="P54" i="15"/>
  <c r="AF54" i="14"/>
  <c r="AE54" i="14"/>
  <c r="AA54" i="10"/>
  <c r="AC54" i="14"/>
  <c r="X54" i="10"/>
  <c r="AA54" i="14"/>
  <c r="V54" i="10"/>
  <c r="W54" i="14"/>
  <c r="X54" i="14" s="1"/>
  <c r="T54" i="14" s="1"/>
  <c r="K54" i="15"/>
  <c r="R54" i="14"/>
  <c r="U54" i="10"/>
  <c r="T54" i="10"/>
  <c r="O54" i="14"/>
  <c r="G54" i="15"/>
  <c r="Q54" i="10"/>
  <c r="N54" i="14"/>
  <c r="O54" i="10"/>
  <c r="N54" i="10"/>
  <c r="J54" i="14"/>
  <c r="K54" i="14" s="1"/>
  <c r="L54" i="10"/>
  <c r="E54" i="15"/>
  <c r="I54" i="14"/>
  <c r="I54" i="10"/>
  <c r="G54" i="10"/>
  <c r="C54" i="15"/>
  <c r="E54" i="14"/>
  <c r="F54" i="10"/>
  <c r="E54" i="10"/>
  <c r="D54" i="10"/>
  <c r="C54" i="10"/>
  <c r="B54" i="10"/>
  <c r="A54" i="10"/>
  <c r="AE53" i="10"/>
  <c r="AD53" i="14"/>
  <c r="E53" i="10"/>
  <c r="D53" i="10"/>
  <c r="B53" i="10"/>
  <c r="A53" i="10"/>
  <c r="T52" i="15"/>
  <c r="AL52" i="14"/>
  <c r="AF52" i="10"/>
  <c r="AD52" i="10"/>
  <c r="R52" i="15"/>
  <c r="O52" i="15"/>
  <c r="AE52" i="14"/>
  <c r="AD52" i="14"/>
  <c r="Z52" i="10"/>
  <c r="L52" i="15"/>
  <c r="AA52" i="14"/>
  <c r="V52" i="10"/>
  <c r="W52" i="14"/>
  <c r="X52" i="14" s="1"/>
  <c r="T52" i="14" s="1"/>
  <c r="K52" i="15"/>
  <c r="G52" i="15"/>
  <c r="N52" i="14"/>
  <c r="Q52" i="10"/>
  <c r="O52" i="10"/>
  <c r="N52" i="10"/>
  <c r="E52" i="15"/>
  <c r="I52" i="14"/>
  <c r="I52" i="10"/>
  <c r="F52" i="14"/>
  <c r="C52" i="15"/>
  <c r="E52" i="10"/>
  <c r="D52" i="10"/>
  <c r="C52" i="10"/>
  <c r="B52" i="10"/>
  <c r="A52" i="10"/>
  <c r="U51" i="15"/>
  <c r="AM51" i="14"/>
  <c r="Q51" i="15"/>
  <c r="AE51" i="14"/>
  <c r="F51" i="15"/>
  <c r="L51" i="10"/>
  <c r="J51" i="10"/>
  <c r="H51" i="14"/>
  <c r="E51" i="14"/>
  <c r="E51" i="10"/>
  <c r="D51" i="10"/>
  <c r="B51" i="10"/>
  <c r="A51" i="10"/>
  <c r="E50" i="10"/>
  <c r="D50" i="10"/>
  <c r="B50" i="10"/>
  <c r="A50" i="10"/>
  <c r="E49" i="10"/>
  <c r="D49" i="10"/>
  <c r="B49" i="10"/>
  <c r="A49" i="10"/>
  <c r="H48" i="14"/>
  <c r="D48" i="15"/>
  <c r="E48" i="10"/>
  <c r="D48" i="10"/>
  <c r="B48" i="10"/>
  <c r="A48" i="10"/>
  <c r="AM47" i="14"/>
  <c r="T47" i="15"/>
  <c r="R47" i="15"/>
  <c r="Q47" i="15"/>
  <c r="P47" i="15"/>
  <c r="AB47" i="10"/>
  <c r="AF47" i="14"/>
  <c r="L47" i="15"/>
  <c r="K47" i="15"/>
  <c r="U47" i="10"/>
  <c r="R47" i="14"/>
  <c r="O47" i="14"/>
  <c r="G47" i="15"/>
  <c r="M47" i="10"/>
  <c r="K47" i="10"/>
  <c r="E47" i="15"/>
  <c r="C47" i="15"/>
  <c r="B47" i="15"/>
  <c r="E47" i="10"/>
  <c r="D47" i="10"/>
  <c r="C47" i="10"/>
  <c r="B47" i="10"/>
  <c r="A47" i="10"/>
  <c r="U46" i="15"/>
  <c r="AM46" i="14"/>
  <c r="AD46" i="14"/>
  <c r="M46" i="15"/>
  <c r="Q46" i="14"/>
  <c r="T46" i="10"/>
  <c r="H46" i="15"/>
  <c r="E46" i="10"/>
  <c r="D46" i="10"/>
  <c r="B46" i="10"/>
  <c r="A46" i="10"/>
  <c r="AL45" i="14"/>
  <c r="AD45" i="14"/>
  <c r="Q45" i="14"/>
  <c r="J45" i="14"/>
  <c r="E45" i="10"/>
  <c r="D45" i="10"/>
  <c r="B45" i="10"/>
  <c r="A45" i="10"/>
  <c r="U44" i="15"/>
  <c r="AM44" i="14"/>
  <c r="AF44" i="14"/>
  <c r="AE44" i="14"/>
  <c r="AA44" i="10"/>
  <c r="N44" i="14"/>
  <c r="N44" i="10"/>
  <c r="I44" i="14"/>
  <c r="E44" i="14"/>
  <c r="F44" i="10"/>
  <c r="E44" i="10"/>
  <c r="D44" i="10"/>
  <c r="C44" i="10"/>
  <c r="B44" i="10"/>
  <c r="A44" i="10"/>
  <c r="T43" i="15"/>
  <c r="AF43" i="10"/>
  <c r="AL43" i="14"/>
  <c r="AD43" i="10"/>
  <c r="AB43" i="10"/>
  <c r="O43" i="15"/>
  <c r="AA43" i="10"/>
  <c r="AE43" i="14"/>
  <c r="N43" i="15"/>
  <c r="AD43" i="14"/>
  <c r="AC43" i="14"/>
  <c r="X43" i="10"/>
  <c r="W43" i="14"/>
  <c r="X43" i="14" s="1"/>
  <c r="T43" i="14" s="1"/>
  <c r="R43" i="14"/>
  <c r="U43" i="10"/>
  <c r="J43" i="15"/>
  <c r="T43" i="10"/>
  <c r="Q43" i="14"/>
  <c r="P43" i="14"/>
  <c r="O43" i="14"/>
  <c r="G43" i="15"/>
  <c r="N43" i="14"/>
  <c r="Q43" i="10"/>
  <c r="O43" i="10"/>
  <c r="M43" i="10"/>
  <c r="F43" i="15"/>
  <c r="L43" i="10"/>
  <c r="J43" i="14"/>
  <c r="E43" i="15"/>
  <c r="I43" i="10"/>
  <c r="I43" i="14"/>
  <c r="E43" i="14"/>
  <c r="E43" i="10"/>
  <c r="D43" i="10"/>
  <c r="C43" i="10"/>
  <c r="B43" i="10"/>
  <c r="A43" i="10"/>
  <c r="E42" i="10"/>
  <c r="D42" i="10"/>
  <c r="B42" i="10"/>
  <c r="A42" i="10"/>
  <c r="E41" i="10"/>
  <c r="D41" i="10"/>
  <c r="B41" i="10"/>
  <c r="A41" i="10"/>
  <c r="AL40" i="14"/>
  <c r="Q40" i="15"/>
  <c r="Y40" i="10"/>
  <c r="W40" i="10"/>
  <c r="R40" i="14"/>
  <c r="P40" i="10"/>
  <c r="E40" i="10"/>
  <c r="D40" i="10"/>
  <c r="B40" i="10"/>
  <c r="A40" i="10"/>
  <c r="AM39" i="14"/>
  <c r="R39" i="15"/>
  <c r="AI39" i="14"/>
  <c r="AH39" i="14"/>
  <c r="AJ39" i="14" s="1"/>
  <c r="P39" i="15"/>
  <c r="AF39" i="14"/>
  <c r="AB39" i="10"/>
  <c r="AC39" i="14"/>
  <c r="L39" i="15"/>
  <c r="AA39" i="14"/>
  <c r="K39" i="15"/>
  <c r="U39" i="10"/>
  <c r="R39" i="14"/>
  <c r="O39" i="14"/>
  <c r="M39" i="10"/>
  <c r="K39" i="10"/>
  <c r="F39" i="14"/>
  <c r="E39" i="10"/>
  <c r="D39" i="10"/>
  <c r="C39" i="10"/>
  <c r="B39" i="10"/>
  <c r="A39" i="10"/>
  <c r="E38" i="10"/>
  <c r="D38" i="10"/>
  <c r="B38" i="10"/>
  <c r="A38" i="10"/>
  <c r="E37" i="10"/>
  <c r="D37" i="10"/>
  <c r="B37" i="10"/>
  <c r="A37" i="10"/>
  <c r="AL36" i="14"/>
  <c r="AH36" i="14"/>
  <c r="AC36" i="10"/>
  <c r="AF36" i="14"/>
  <c r="W36" i="14"/>
  <c r="X36" i="14" s="1"/>
  <c r="T36" i="14" s="1"/>
  <c r="R36" i="14"/>
  <c r="H36" i="15"/>
  <c r="O36" i="14"/>
  <c r="N36" i="14"/>
  <c r="I36" i="14"/>
  <c r="E36" i="10"/>
  <c r="D36" i="10"/>
  <c r="C36" i="10"/>
  <c r="B36" i="10"/>
  <c r="A36" i="10"/>
  <c r="T35" i="15"/>
  <c r="AF35" i="10"/>
  <c r="AL35" i="14"/>
  <c r="AI35" i="14"/>
  <c r="AH35" i="14"/>
  <c r="O35" i="15"/>
  <c r="AA35" i="10"/>
  <c r="AE35" i="14"/>
  <c r="AD35" i="14"/>
  <c r="X35" i="10"/>
  <c r="AA35" i="14"/>
  <c r="V35" i="10"/>
  <c r="W35" i="14"/>
  <c r="X35" i="14" s="1"/>
  <c r="T35" i="14" s="1"/>
  <c r="J35" i="15"/>
  <c r="Q35" i="14"/>
  <c r="T35" i="10"/>
  <c r="G35" i="15"/>
  <c r="Q35" i="10"/>
  <c r="N35" i="14"/>
  <c r="F35" i="15"/>
  <c r="L35" i="10"/>
  <c r="J35" i="14"/>
  <c r="E35" i="15"/>
  <c r="I35" i="14"/>
  <c r="I35" i="10"/>
  <c r="F35" i="14"/>
  <c r="G35" i="10"/>
  <c r="E35" i="14"/>
  <c r="E35" i="10"/>
  <c r="D35" i="10"/>
  <c r="C35" i="10"/>
  <c r="B35" i="10"/>
  <c r="A35" i="10"/>
  <c r="AK34" i="14"/>
  <c r="J34" i="10"/>
  <c r="E34" i="10"/>
  <c r="D34" i="10"/>
  <c r="B34" i="10"/>
  <c r="A34" i="10"/>
  <c r="E33" i="10"/>
  <c r="D33" i="10"/>
  <c r="B33" i="10"/>
  <c r="A33" i="10"/>
  <c r="E32" i="10"/>
  <c r="D32" i="10"/>
  <c r="B32" i="10"/>
  <c r="A32" i="10"/>
  <c r="E31" i="10"/>
  <c r="D31" i="10"/>
  <c r="B31" i="10"/>
  <c r="A31" i="10"/>
  <c r="AM30" i="14"/>
  <c r="AL30" i="14"/>
  <c r="AF30" i="14"/>
  <c r="O30" i="15"/>
  <c r="AA30" i="10"/>
  <c r="AC30" i="14"/>
  <c r="R30" i="14"/>
  <c r="J30" i="15"/>
  <c r="T30" i="10"/>
  <c r="O30" i="14"/>
  <c r="F30" i="15"/>
  <c r="L30" i="10"/>
  <c r="I30" i="14"/>
  <c r="E30" i="10"/>
  <c r="D30" i="10"/>
  <c r="C30" i="10"/>
  <c r="B30" i="10"/>
  <c r="A30" i="10"/>
  <c r="T29" i="15"/>
  <c r="AL29" i="14"/>
  <c r="AF29" i="10"/>
  <c r="AH29" i="14"/>
  <c r="P29" i="15"/>
  <c r="AB29" i="10"/>
  <c r="AD29" i="14"/>
  <c r="X29" i="10"/>
  <c r="W29" i="14"/>
  <c r="X29" i="14" s="1"/>
  <c r="T29" i="14" s="1"/>
  <c r="K29" i="15"/>
  <c r="U29" i="10"/>
  <c r="G29" i="15"/>
  <c r="Q29" i="10"/>
  <c r="N29" i="14"/>
  <c r="M29" i="10"/>
  <c r="E29" i="15"/>
  <c r="I29" i="10"/>
  <c r="I29" i="14"/>
  <c r="E29" i="14"/>
  <c r="E29" i="10"/>
  <c r="D29" i="10"/>
  <c r="C29" i="10"/>
  <c r="B29" i="10"/>
  <c r="A29" i="10"/>
  <c r="E28" i="10"/>
  <c r="D28" i="10"/>
  <c r="B28" i="10"/>
  <c r="A28" i="10"/>
  <c r="E27" i="10"/>
  <c r="D27" i="10"/>
  <c r="B27" i="10"/>
  <c r="A27" i="10"/>
  <c r="AH26" i="14"/>
  <c r="AC26" i="14"/>
  <c r="R26" i="14"/>
  <c r="E26" i="14"/>
  <c r="E26" i="10"/>
  <c r="D26" i="10"/>
  <c r="C26" i="10"/>
  <c r="B26" i="10"/>
  <c r="A26" i="10"/>
  <c r="AM25" i="14"/>
  <c r="T25" i="15"/>
  <c r="AF25" i="10"/>
  <c r="AI25" i="14"/>
  <c r="P25" i="15"/>
  <c r="AB25" i="10"/>
  <c r="AF25" i="14"/>
  <c r="O25" i="15"/>
  <c r="AA25" i="10"/>
  <c r="AE25" i="14"/>
  <c r="AD25" i="14"/>
  <c r="X25" i="10"/>
  <c r="W25" i="14"/>
  <c r="X25" i="14" s="1"/>
  <c r="T25" i="14" s="1"/>
  <c r="K25" i="15"/>
  <c r="U25" i="10"/>
  <c r="R25" i="14"/>
  <c r="J25" i="15"/>
  <c r="T25" i="10"/>
  <c r="I28" i="7" s="1"/>
  <c r="Q25" i="14"/>
  <c r="O25" i="14"/>
  <c r="G25" i="15"/>
  <c r="Q25" i="10"/>
  <c r="M25" i="10"/>
  <c r="F25" i="15"/>
  <c r="L25" i="10"/>
  <c r="J25" i="14"/>
  <c r="I25" i="14"/>
  <c r="I25" i="10"/>
  <c r="C25" i="15"/>
  <c r="E25" i="14"/>
  <c r="E25" i="10"/>
  <c r="D25" i="10"/>
  <c r="C25" i="10"/>
  <c r="B25" i="10"/>
  <c r="A25" i="10"/>
  <c r="AI24" i="14"/>
  <c r="AE24" i="14"/>
  <c r="AA24" i="10"/>
  <c r="Q24" i="14"/>
  <c r="J24" i="14"/>
  <c r="H24" i="14"/>
  <c r="E24" i="10"/>
  <c r="D24" i="10"/>
  <c r="B24" i="10"/>
  <c r="A24" i="10"/>
  <c r="Q23" i="14"/>
  <c r="J23" i="14"/>
  <c r="E23" i="10"/>
  <c r="D23" i="10"/>
  <c r="B23" i="10"/>
  <c r="A23" i="10"/>
  <c r="U22" i="15"/>
  <c r="AM22" i="14"/>
  <c r="AL22" i="14"/>
  <c r="AF22" i="14"/>
  <c r="AE22" i="14"/>
  <c r="AA22" i="10"/>
  <c r="W22" i="14"/>
  <c r="X22" i="14" s="1"/>
  <c r="T22" i="14" s="1"/>
  <c r="N22" i="10"/>
  <c r="F22" i="15"/>
  <c r="E22" i="14"/>
  <c r="F22" i="10"/>
  <c r="E22" i="10"/>
  <c r="D22" i="10"/>
  <c r="C22" i="10"/>
  <c r="B22" i="10"/>
  <c r="A22" i="10"/>
  <c r="T21" i="15"/>
  <c r="AF21" i="10"/>
  <c r="AL21" i="14"/>
  <c r="AI21" i="14"/>
  <c r="AD21" i="10"/>
  <c r="X21" i="10"/>
  <c r="V21" i="10"/>
  <c r="AA21" i="14"/>
  <c r="W21" i="14"/>
  <c r="X21" i="14" s="1"/>
  <c r="T21" i="14" s="1"/>
  <c r="U21" i="10"/>
  <c r="G21" i="15"/>
  <c r="Q21" i="10"/>
  <c r="N21" i="14"/>
  <c r="E21" i="15"/>
  <c r="I21" i="10"/>
  <c r="I21" i="14"/>
  <c r="E21" i="14"/>
  <c r="E21" i="10"/>
  <c r="D21" i="10"/>
  <c r="C21" i="10"/>
  <c r="B21" i="10"/>
  <c r="A21" i="10"/>
  <c r="J20" i="15"/>
  <c r="E20" i="10"/>
  <c r="D20" i="10"/>
  <c r="B20" i="10"/>
  <c r="A20" i="10"/>
  <c r="E19" i="10"/>
  <c r="D19" i="10"/>
  <c r="B19" i="10"/>
  <c r="A19" i="10"/>
  <c r="E18" i="10"/>
  <c r="D18" i="10"/>
  <c r="B18" i="10"/>
  <c r="A18" i="10"/>
  <c r="R17" i="15"/>
  <c r="AI17" i="14"/>
  <c r="AD17" i="10"/>
  <c r="AH17" i="14"/>
  <c r="AB17" i="10"/>
  <c r="O17" i="15"/>
  <c r="AA17" i="10"/>
  <c r="AE17" i="14"/>
  <c r="L17" i="15"/>
  <c r="AA17" i="14"/>
  <c r="V17" i="10"/>
  <c r="J17" i="15"/>
  <c r="T17" i="10"/>
  <c r="Q17" i="14"/>
  <c r="O17" i="14"/>
  <c r="G17" i="15"/>
  <c r="N17" i="14"/>
  <c r="Q17" i="10"/>
  <c r="O17" i="10"/>
  <c r="M17" i="10"/>
  <c r="F17" i="15"/>
  <c r="L17" i="10"/>
  <c r="J17" i="14"/>
  <c r="E17" i="15"/>
  <c r="I17" i="14"/>
  <c r="I17" i="10"/>
  <c r="F17" i="14"/>
  <c r="G17" i="10"/>
  <c r="E17" i="10"/>
  <c r="D17" i="10"/>
  <c r="C17" i="10"/>
  <c r="B17" i="10"/>
  <c r="A17" i="10"/>
  <c r="AM16" i="14"/>
  <c r="AA16" i="10"/>
  <c r="O16" i="15"/>
  <c r="M16" i="15"/>
  <c r="AC16" i="14"/>
  <c r="H16" i="15"/>
  <c r="E16" i="10"/>
  <c r="E19" i="6" s="1"/>
  <c r="D16" i="10"/>
  <c r="B16" i="10"/>
  <c r="A16" i="10"/>
  <c r="S15" i="10"/>
  <c r="G15" i="10"/>
  <c r="C15" i="15"/>
  <c r="E15" i="10"/>
  <c r="D15" i="10"/>
  <c r="B15" i="10"/>
  <c r="A15" i="10"/>
  <c r="E14" i="10"/>
  <c r="D14" i="10"/>
  <c r="B14" i="10"/>
  <c r="A14" i="10"/>
  <c r="AM13" i="14"/>
  <c r="R13" i="15"/>
  <c r="AH13" i="14"/>
  <c r="P13" i="15"/>
  <c r="AF13" i="14"/>
  <c r="AB13" i="10"/>
  <c r="N13" i="15"/>
  <c r="AC13" i="14"/>
  <c r="X13" i="10"/>
  <c r="AA13" i="14"/>
  <c r="P13" i="14"/>
  <c r="O13" i="10"/>
  <c r="K13" i="10"/>
  <c r="C13" i="15"/>
  <c r="E13" i="14"/>
  <c r="E13" i="10"/>
  <c r="D13" i="10"/>
  <c r="C13" i="10"/>
  <c r="B13" i="10"/>
  <c r="A13" i="10"/>
  <c r="U12" i="15"/>
  <c r="Q12" i="14"/>
  <c r="N12" i="14"/>
  <c r="G12" i="15"/>
  <c r="P12" i="10"/>
  <c r="E12" i="10"/>
  <c r="E15" i="6" s="1"/>
  <c r="D12" i="10"/>
  <c r="B12" i="10"/>
  <c r="B15" i="8" s="1"/>
  <c r="A12" i="10"/>
  <c r="E11" i="10"/>
  <c r="D11" i="10"/>
  <c r="B11" i="10"/>
  <c r="A11" i="10"/>
  <c r="A14" i="6" s="1"/>
  <c r="AM10" i="14"/>
  <c r="AL10" i="14"/>
  <c r="S10" i="15"/>
  <c r="AE10" i="10"/>
  <c r="AI13" i="8" s="1"/>
  <c r="AH10" i="14"/>
  <c r="N10" i="15"/>
  <c r="R10" i="14"/>
  <c r="Q10" i="14"/>
  <c r="I10" i="15"/>
  <c r="M10" i="10"/>
  <c r="F10" i="15"/>
  <c r="J10" i="14"/>
  <c r="L10" i="10"/>
  <c r="D10" i="15"/>
  <c r="H10" i="10"/>
  <c r="E10" i="10"/>
  <c r="E13" i="6" s="1"/>
  <c r="D10" i="10"/>
  <c r="B10" i="10"/>
  <c r="A10" i="10"/>
  <c r="AH9" i="14"/>
  <c r="AC9" i="10"/>
  <c r="O9" i="15"/>
  <c r="AA9" i="10"/>
  <c r="N9" i="15"/>
  <c r="AD9" i="14"/>
  <c r="Z9" i="10"/>
  <c r="M9" i="15"/>
  <c r="AC9" i="14"/>
  <c r="X9" i="10"/>
  <c r="L9" i="15"/>
  <c r="AA9" i="14"/>
  <c r="V9" i="10"/>
  <c r="K9" i="15"/>
  <c r="G9" i="15"/>
  <c r="N9" i="14"/>
  <c r="Q9" i="10"/>
  <c r="F12" i="7" s="1"/>
  <c r="O9" i="10"/>
  <c r="L9" i="10"/>
  <c r="K9" i="10"/>
  <c r="I9" i="14"/>
  <c r="C9" i="15"/>
  <c r="F9" i="14"/>
  <c r="G9" i="10"/>
  <c r="J12" i="6" s="1"/>
  <c r="E9" i="14"/>
  <c r="E9" i="10"/>
  <c r="E12" i="7" s="1"/>
  <c r="D9" i="10"/>
  <c r="D12" i="8" s="1"/>
  <c r="C9" i="10"/>
  <c r="B9" i="10"/>
  <c r="A9" i="10"/>
  <c r="AM8" i="14"/>
  <c r="AI8" i="14"/>
  <c r="AE8" i="14"/>
  <c r="AA8" i="10"/>
  <c r="M8" i="15"/>
  <c r="AC8" i="14"/>
  <c r="Y8" i="10"/>
  <c r="AA11" i="8" s="1"/>
  <c r="W8" i="10"/>
  <c r="J8" i="15"/>
  <c r="P8" i="10"/>
  <c r="J8" i="14"/>
  <c r="J8" i="10"/>
  <c r="H8" i="14"/>
  <c r="H8" i="10"/>
  <c r="E8" i="14"/>
  <c r="E8" i="10"/>
  <c r="E11" i="6" s="1"/>
  <c r="D8" i="10"/>
  <c r="B8" i="10"/>
  <c r="A8" i="10"/>
  <c r="A11" i="6" s="1"/>
  <c r="T7" i="15"/>
  <c r="AL7" i="14"/>
  <c r="AF7" i="10"/>
  <c r="P7" i="15"/>
  <c r="AB7" i="10"/>
  <c r="AD10" i="8" s="1"/>
  <c r="AF7" i="14"/>
  <c r="AE7" i="14"/>
  <c r="M7" i="15"/>
  <c r="AC7" i="14"/>
  <c r="X7" i="10"/>
  <c r="L7" i="15"/>
  <c r="AA7" i="14"/>
  <c r="W7" i="14"/>
  <c r="X7" i="14" s="1"/>
  <c r="T7" i="14" s="1"/>
  <c r="P7" i="14"/>
  <c r="O7" i="14"/>
  <c r="G7" i="15"/>
  <c r="N7" i="14"/>
  <c r="M7" i="14" s="1"/>
  <c r="Q7" i="10"/>
  <c r="F10" i="7" s="1"/>
  <c r="N7" i="10"/>
  <c r="K7" i="10"/>
  <c r="E7" i="15"/>
  <c r="I7" i="14"/>
  <c r="I7" i="10"/>
  <c r="C7" i="15"/>
  <c r="F7" i="14"/>
  <c r="G7" i="10"/>
  <c r="E7" i="14"/>
  <c r="F7" i="10"/>
  <c r="E7" i="10"/>
  <c r="E10" i="7" s="1"/>
  <c r="D7" i="10"/>
  <c r="C7" i="10"/>
  <c r="B7" i="10"/>
  <c r="A7" i="10"/>
  <c r="A10" i="6" s="1"/>
  <c r="AH6" i="14"/>
  <c r="E6" i="10"/>
  <c r="D6" i="10"/>
  <c r="D9" i="8" s="1"/>
  <c r="B6" i="10"/>
  <c r="A6" i="10"/>
  <c r="E5" i="10"/>
  <c r="E8" i="7" s="1"/>
  <c r="D5" i="10"/>
  <c r="D8" i="6" s="1"/>
  <c r="B5" i="10"/>
  <c r="A5" i="10"/>
  <c r="AM4" i="14"/>
  <c r="AE4" i="10"/>
  <c r="AI7" i="8" s="1"/>
  <c r="AI4" i="14"/>
  <c r="AD4" i="10"/>
  <c r="AG7" i="8" s="1"/>
  <c r="P4" i="15"/>
  <c r="AF4" i="14"/>
  <c r="AA4" i="14"/>
  <c r="Q4" i="14"/>
  <c r="J4" i="15"/>
  <c r="H4" i="15"/>
  <c r="N4" i="14"/>
  <c r="Q4" i="10"/>
  <c r="F7" i="7" s="1"/>
  <c r="J4" i="14"/>
  <c r="F4" i="15"/>
  <c r="I4" i="14"/>
  <c r="I4" i="10"/>
  <c r="C4" i="15"/>
  <c r="F4" i="14"/>
  <c r="E4" i="10"/>
  <c r="E7" i="6" s="1"/>
  <c r="D4" i="10"/>
  <c r="B4" i="10"/>
  <c r="A4" i="10"/>
  <c r="A7" i="8" s="1"/>
  <c r="Q3" i="15"/>
  <c r="AD3" i="14"/>
  <c r="L3" i="15"/>
  <c r="H3" i="14"/>
  <c r="C3" i="15"/>
  <c r="F3" i="10"/>
  <c r="F6" i="6" s="1"/>
  <c r="D3" i="10"/>
  <c r="D6" i="7" s="1"/>
  <c r="B3" i="10"/>
  <c r="A3" i="10"/>
  <c r="A6" i="6" s="1"/>
  <c r="A1" i="10"/>
  <c r="P166" i="8"/>
  <c r="M166" i="8"/>
  <c r="I166" i="8"/>
  <c r="G166" i="8"/>
  <c r="F166" i="8"/>
  <c r="E166" i="8"/>
  <c r="V166" i="8" s="1"/>
  <c r="D166" i="8"/>
  <c r="C166" i="8"/>
  <c r="B166" i="8"/>
  <c r="A166" i="8"/>
  <c r="U165" i="8"/>
  <c r="L165" i="8"/>
  <c r="J165" i="8"/>
  <c r="E165" i="8"/>
  <c r="I165" i="8" s="1"/>
  <c r="C165" i="8"/>
  <c r="B165" i="8"/>
  <c r="A165" i="8"/>
  <c r="E164" i="8"/>
  <c r="C164" i="8"/>
  <c r="B164" i="8"/>
  <c r="A164" i="8"/>
  <c r="E163" i="8"/>
  <c r="D163" i="8"/>
  <c r="B163" i="8"/>
  <c r="A163" i="8"/>
  <c r="E162" i="8"/>
  <c r="C162" i="8"/>
  <c r="B162" i="8"/>
  <c r="A162" i="8"/>
  <c r="T161" i="8"/>
  <c r="P161" i="8"/>
  <c r="M161" i="8"/>
  <c r="L161" i="8"/>
  <c r="J161" i="8"/>
  <c r="I161" i="8"/>
  <c r="E161" i="8"/>
  <c r="S161" i="8" s="1"/>
  <c r="D161" i="8"/>
  <c r="C161" i="8"/>
  <c r="B161" i="8"/>
  <c r="A161" i="8"/>
  <c r="AC160" i="8"/>
  <c r="AB160" i="8"/>
  <c r="E160" i="8"/>
  <c r="C160" i="8"/>
  <c r="B160" i="8"/>
  <c r="A160" i="8"/>
  <c r="AD159" i="8"/>
  <c r="V159" i="8"/>
  <c r="M159" i="8"/>
  <c r="L159" i="8"/>
  <c r="J159" i="8"/>
  <c r="I159" i="8"/>
  <c r="G159" i="8"/>
  <c r="E159" i="8"/>
  <c r="S159" i="8" s="1"/>
  <c r="D159" i="8"/>
  <c r="C159" i="8"/>
  <c r="B159" i="8"/>
  <c r="A159" i="8"/>
  <c r="V158" i="8"/>
  <c r="M158" i="8"/>
  <c r="L158" i="8"/>
  <c r="F158" i="8"/>
  <c r="E158" i="8"/>
  <c r="D158" i="8"/>
  <c r="B158" i="8"/>
  <c r="A158" i="8"/>
  <c r="AJ157" i="8"/>
  <c r="V157" i="8"/>
  <c r="U157" i="8"/>
  <c r="J157" i="8"/>
  <c r="I157" i="8"/>
  <c r="G157" i="8"/>
  <c r="F157" i="8"/>
  <c r="E157" i="8"/>
  <c r="S157" i="8" s="1"/>
  <c r="C157" i="8"/>
  <c r="B157" i="8"/>
  <c r="A157" i="8"/>
  <c r="E156" i="8"/>
  <c r="T156" i="8" s="1"/>
  <c r="B156" i="8"/>
  <c r="A156" i="8"/>
  <c r="AF155" i="8"/>
  <c r="AB155" i="8"/>
  <c r="E155" i="8"/>
  <c r="P155" i="8" s="1"/>
  <c r="D155" i="8"/>
  <c r="C155" i="8"/>
  <c r="B155" i="8"/>
  <c r="A155" i="8"/>
  <c r="AJ154" i="8"/>
  <c r="AF154" i="8"/>
  <c r="AC154" i="8"/>
  <c r="AB154" i="8"/>
  <c r="Y154" i="8"/>
  <c r="Z154" i="8" s="1"/>
  <c r="V154" i="8"/>
  <c r="I154" i="8"/>
  <c r="E154" i="8"/>
  <c r="U154" i="8" s="1"/>
  <c r="D154" i="8"/>
  <c r="C154" i="8"/>
  <c r="B154" i="8"/>
  <c r="A154" i="8"/>
  <c r="AA153" i="8"/>
  <c r="V153" i="8"/>
  <c r="F153" i="8"/>
  <c r="E153" i="8"/>
  <c r="D153" i="8"/>
  <c r="B153" i="8"/>
  <c r="A153" i="8"/>
  <c r="Y152" i="8"/>
  <c r="Z152" i="8" s="1"/>
  <c r="U152" i="8"/>
  <c r="T152" i="8"/>
  <c r="M152" i="8"/>
  <c r="L152" i="8"/>
  <c r="J152" i="8"/>
  <c r="E152" i="8"/>
  <c r="S152" i="8" s="1"/>
  <c r="B152" i="8"/>
  <c r="A152" i="8"/>
  <c r="F151" i="8"/>
  <c r="E151" i="8"/>
  <c r="D151" i="8"/>
  <c r="B151" i="8"/>
  <c r="A151" i="8"/>
  <c r="AA150" i="8"/>
  <c r="E150" i="8"/>
  <c r="D150" i="8"/>
  <c r="B150" i="8"/>
  <c r="A150" i="8"/>
  <c r="AB149" i="8"/>
  <c r="E149" i="8"/>
  <c r="V149" i="8" s="1"/>
  <c r="D149" i="8"/>
  <c r="B149" i="8"/>
  <c r="A149" i="8"/>
  <c r="AJ148" i="8"/>
  <c r="AG148" i="8"/>
  <c r="U148" i="8"/>
  <c r="T148" i="8"/>
  <c r="P148" i="8"/>
  <c r="E148" i="8"/>
  <c r="I148" i="8" s="1"/>
  <c r="D148" i="8"/>
  <c r="B148" i="8"/>
  <c r="A148" i="8"/>
  <c r="AC147" i="8"/>
  <c r="E147" i="8"/>
  <c r="V147" i="8" s="1"/>
  <c r="D147" i="8"/>
  <c r="C147" i="8"/>
  <c r="B147" i="8"/>
  <c r="A147" i="8"/>
  <c r="AF146" i="8"/>
  <c r="AD146" i="8"/>
  <c r="E146" i="8"/>
  <c r="P146" i="8" s="1"/>
  <c r="D146" i="8"/>
  <c r="C146" i="8"/>
  <c r="B146" i="8"/>
  <c r="U145" i="8"/>
  <c r="T145" i="8"/>
  <c r="M145" i="8"/>
  <c r="L145" i="8"/>
  <c r="J145" i="8"/>
  <c r="I145" i="8"/>
  <c r="E145" i="8"/>
  <c r="S145" i="8" s="1"/>
  <c r="D145" i="8"/>
  <c r="B145" i="8"/>
  <c r="A145" i="8"/>
  <c r="AG144" i="8"/>
  <c r="M144" i="8"/>
  <c r="I144" i="8"/>
  <c r="E144" i="8"/>
  <c r="P144" i="8" s="1"/>
  <c r="D144" i="8"/>
  <c r="B144" i="8"/>
  <c r="A144" i="8"/>
  <c r="T143" i="8"/>
  <c r="P143" i="8"/>
  <c r="I143" i="8"/>
  <c r="E143" i="8"/>
  <c r="D143" i="8"/>
  <c r="B143" i="8"/>
  <c r="A143" i="8"/>
  <c r="AB142" i="8"/>
  <c r="E142" i="8"/>
  <c r="T142" i="8" s="1"/>
  <c r="D142" i="8"/>
  <c r="B142" i="8"/>
  <c r="A142" i="8"/>
  <c r="E141" i="8"/>
  <c r="D141" i="8"/>
  <c r="B141" i="8"/>
  <c r="A141" i="8"/>
  <c r="L140" i="8"/>
  <c r="J140" i="8"/>
  <c r="E140" i="8"/>
  <c r="D140" i="8"/>
  <c r="B140" i="8"/>
  <c r="A140" i="8"/>
  <c r="AJ139" i="8"/>
  <c r="AG139" i="8"/>
  <c r="AF139" i="8"/>
  <c r="AD139" i="8"/>
  <c r="AC139" i="8"/>
  <c r="E139" i="8"/>
  <c r="M139" i="8" s="1"/>
  <c r="D139" i="8"/>
  <c r="C139" i="8"/>
  <c r="B139" i="8"/>
  <c r="A139" i="8"/>
  <c r="AA138" i="8"/>
  <c r="Y138" i="8"/>
  <c r="Z138" i="8" s="1"/>
  <c r="E138" i="8"/>
  <c r="D138" i="8"/>
  <c r="B138" i="8"/>
  <c r="A138" i="8"/>
  <c r="V137" i="8"/>
  <c r="E137" i="8"/>
  <c r="D137" i="8"/>
  <c r="B137" i="8"/>
  <c r="A137" i="8"/>
  <c r="V136" i="8"/>
  <c r="U136" i="8"/>
  <c r="M136" i="8"/>
  <c r="L136" i="8"/>
  <c r="J136" i="8"/>
  <c r="I136" i="8"/>
  <c r="G136" i="8"/>
  <c r="E136" i="8"/>
  <c r="S136" i="8" s="1"/>
  <c r="D136" i="8"/>
  <c r="B136" i="8"/>
  <c r="A136" i="8"/>
  <c r="E135" i="8"/>
  <c r="V135" i="8" s="1"/>
  <c r="D135" i="8"/>
  <c r="B135" i="8"/>
  <c r="A135" i="8"/>
  <c r="E134" i="8"/>
  <c r="D134" i="8"/>
  <c r="B134" i="8"/>
  <c r="A134" i="8"/>
  <c r="V133" i="8"/>
  <c r="U133" i="8"/>
  <c r="E133" i="8"/>
  <c r="M133" i="8" s="1"/>
  <c r="D133" i="8"/>
  <c r="B133" i="8"/>
  <c r="A133" i="8"/>
  <c r="AJ132" i="8"/>
  <c r="AC132" i="8"/>
  <c r="V132" i="8"/>
  <c r="T132" i="8"/>
  <c r="P132" i="8"/>
  <c r="J132" i="8"/>
  <c r="G132" i="8"/>
  <c r="E132" i="8"/>
  <c r="D132" i="8"/>
  <c r="B132" i="8"/>
  <c r="A132" i="8"/>
  <c r="E131" i="8"/>
  <c r="D131" i="8"/>
  <c r="C131" i="8"/>
  <c r="B131" i="8"/>
  <c r="A131" i="8"/>
  <c r="AD130" i="8"/>
  <c r="U130" i="8"/>
  <c r="T130" i="8"/>
  <c r="M130" i="8"/>
  <c r="L130" i="8"/>
  <c r="J130" i="8"/>
  <c r="I130" i="8"/>
  <c r="E130" i="8"/>
  <c r="S130" i="8" s="1"/>
  <c r="D130" i="8"/>
  <c r="C130" i="8"/>
  <c r="B130" i="8"/>
  <c r="A130" i="8"/>
  <c r="AD129" i="8"/>
  <c r="P129" i="8"/>
  <c r="E129" i="8"/>
  <c r="J129" i="8" s="1"/>
  <c r="D129" i="8"/>
  <c r="B129" i="8"/>
  <c r="A129" i="8"/>
  <c r="U128" i="8"/>
  <c r="L128" i="8"/>
  <c r="J128" i="8"/>
  <c r="E128" i="8"/>
  <c r="I128" i="8" s="1"/>
  <c r="D128" i="8"/>
  <c r="B128" i="8"/>
  <c r="A128" i="8"/>
  <c r="AJ127" i="8"/>
  <c r="AC127" i="8"/>
  <c r="Z127" i="8"/>
  <c r="Y127" i="8"/>
  <c r="E127" i="8"/>
  <c r="D127" i="8"/>
  <c r="C127" i="8"/>
  <c r="B127" i="8"/>
  <c r="A127" i="8"/>
  <c r="V126" i="8"/>
  <c r="T126" i="8"/>
  <c r="P126" i="8"/>
  <c r="M126" i="8"/>
  <c r="L126" i="8"/>
  <c r="J126" i="8"/>
  <c r="I126" i="8"/>
  <c r="G126" i="8"/>
  <c r="E126" i="8"/>
  <c r="S126" i="8" s="1"/>
  <c r="D126" i="8"/>
  <c r="B126" i="8"/>
  <c r="A126" i="8"/>
  <c r="AJ125" i="8"/>
  <c r="AF125" i="8"/>
  <c r="AC125" i="8"/>
  <c r="AB125" i="8"/>
  <c r="M125" i="8"/>
  <c r="L125" i="8"/>
  <c r="J125" i="8"/>
  <c r="E125" i="8"/>
  <c r="V125" i="8" s="1"/>
  <c r="D125" i="8"/>
  <c r="B125" i="8"/>
  <c r="A125" i="8"/>
  <c r="E124" i="8"/>
  <c r="D124" i="8"/>
  <c r="B124" i="8"/>
  <c r="A124" i="8"/>
  <c r="E123" i="8"/>
  <c r="D123" i="8"/>
  <c r="B123" i="8"/>
  <c r="A123" i="8"/>
  <c r="E122" i="8"/>
  <c r="D122" i="8"/>
  <c r="B122" i="8"/>
  <c r="A122" i="8"/>
  <c r="AJ121" i="8"/>
  <c r="AG121" i="8"/>
  <c r="AA121" i="8"/>
  <c r="Y121" i="8"/>
  <c r="Z121" i="8" s="1"/>
  <c r="E121" i="8"/>
  <c r="D121" i="8"/>
  <c r="B121" i="8"/>
  <c r="A121" i="8"/>
  <c r="AF120" i="8"/>
  <c r="AA120" i="8"/>
  <c r="E120" i="8"/>
  <c r="D120" i="8"/>
  <c r="B120" i="8"/>
  <c r="A120" i="8"/>
  <c r="AJ119" i="8"/>
  <c r="AB119" i="8"/>
  <c r="L119" i="8"/>
  <c r="J119" i="8"/>
  <c r="E119" i="8"/>
  <c r="P119" i="8" s="1"/>
  <c r="D119" i="8"/>
  <c r="C119" i="8"/>
  <c r="M119" i="8" s="1"/>
  <c r="B119" i="8"/>
  <c r="A119" i="8"/>
  <c r="D118" i="8"/>
  <c r="B118" i="8"/>
  <c r="A118" i="8"/>
  <c r="AG117" i="8"/>
  <c r="AF117" i="8"/>
  <c r="AD117" i="8"/>
  <c r="AB117" i="8"/>
  <c r="P117" i="8"/>
  <c r="E117" i="8"/>
  <c r="J117" i="8" s="1"/>
  <c r="D117" i="8"/>
  <c r="C117" i="8"/>
  <c r="G117" i="8" s="1"/>
  <c r="B117" i="8"/>
  <c r="A117" i="8"/>
  <c r="E116" i="8"/>
  <c r="D116" i="8"/>
  <c r="B116" i="8"/>
  <c r="A116" i="8"/>
  <c r="AJ115" i="8"/>
  <c r="AG115" i="8"/>
  <c r="AB115" i="8"/>
  <c r="M115" i="8"/>
  <c r="E115" i="8"/>
  <c r="P115" i="8" s="1"/>
  <c r="D115" i="8"/>
  <c r="C115" i="8"/>
  <c r="B115" i="8"/>
  <c r="A115" i="8"/>
  <c r="E114" i="8"/>
  <c r="D114" i="8"/>
  <c r="B114" i="8"/>
  <c r="A114" i="8"/>
  <c r="AD113" i="8"/>
  <c r="L113" i="8"/>
  <c r="E113" i="8"/>
  <c r="M113" i="8" s="1"/>
  <c r="D113" i="8"/>
  <c r="B113" i="8"/>
  <c r="A113" i="8"/>
  <c r="AK112" i="8"/>
  <c r="AA112" i="8"/>
  <c r="U112" i="8"/>
  <c r="T112" i="8"/>
  <c r="M112" i="8"/>
  <c r="L112" i="8"/>
  <c r="J112" i="8"/>
  <c r="I112" i="8"/>
  <c r="G112" i="8"/>
  <c r="E112" i="8"/>
  <c r="D112" i="8"/>
  <c r="A112" i="8"/>
  <c r="P111" i="8"/>
  <c r="M111" i="8"/>
  <c r="L111" i="8"/>
  <c r="E111" i="8"/>
  <c r="T111" i="8" s="1"/>
  <c r="D111" i="8"/>
  <c r="B111" i="8"/>
  <c r="A111" i="8"/>
  <c r="AF110" i="8"/>
  <c r="G110" i="8"/>
  <c r="E110" i="8"/>
  <c r="J110" i="8" s="1"/>
  <c r="D110" i="8"/>
  <c r="B110" i="8"/>
  <c r="A110" i="8"/>
  <c r="AG109" i="8"/>
  <c r="E109" i="8"/>
  <c r="L109" i="8" s="1"/>
  <c r="D109" i="8"/>
  <c r="B109" i="8"/>
  <c r="A109" i="8"/>
  <c r="AK108" i="8"/>
  <c r="AI108" i="8"/>
  <c r="AD108" i="8"/>
  <c r="AB108" i="8"/>
  <c r="E108" i="8"/>
  <c r="P108" i="8" s="1"/>
  <c r="D108" i="8"/>
  <c r="B108" i="8"/>
  <c r="A108" i="8"/>
  <c r="AI107" i="8"/>
  <c r="AD107" i="8"/>
  <c r="AB107" i="8"/>
  <c r="E107" i="8"/>
  <c r="D107" i="8"/>
  <c r="B107" i="8"/>
  <c r="A107" i="8"/>
  <c r="AG106" i="8"/>
  <c r="AF106" i="8"/>
  <c r="E106" i="8"/>
  <c r="V106" i="8" s="1"/>
  <c r="D106" i="8"/>
  <c r="C106" i="8"/>
  <c r="B106" i="8"/>
  <c r="A106" i="8"/>
  <c r="M105" i="8"/>
  <c r="L105" i="8"/>
  <c r="J105" i="8"/>
  <c r="E105" i="8"/>
  <c r="D105" i="8"/>
  <c r="B105" i="8"/>
  <c r="A105" i="8"/>
  <c r="V104" i="8"/>
  <c r="T104" i="8"/>
  <c r="P104" i="8"/>
  <c r="J104" i="8"/>
  <c r="E104" i="8"/>
  <c r="M104" i="8" s="1"/>
  <c r="D104" i="8"/>
  <c r="B104" i="8"/>
  <c r="A104" i="8"/>
  <c r="E103" i="8"/>
  <c r="P103" i="8" s="1"/>
  <c r="D103" i="8"/>
  <c r="B103" i="8"/>
  <c r="A103" i="8"/>
  <c r="E102" i="8"/>
  <c r="U102" i="8" s="1"/>
  <c r="D102" i="8"/>
  <c r="B102" i="8"/>
  <c r="A102" i="8"/>
  <c r="AJ101" i="8"/>
  <c r="AD101" i="8"/>
  <c r="AC101" i="8"/>
  <c r="AB101" i="8"/>
  <c r="E101" i="8"/>
  <c r="D101" i="8"/>
  <c r="C101" i="8"/>
  <c r="B101" i="8"/>
  <c r="A101" i="8"/>
  <c r="U100" i="8"/>
  <c r="T100" i="8"/>
  <c r="P100" i="8"/>
  <c r="M100" i="8"/>
  <c r="J100" i="8"/>
  <c r="I100" i="8"/>
  <c r="G100" i="8"/>
  <c r="E100" i="8"/>
  <c r="D100" i="8"/>
  <c r="B100" i="8"/>
  <c r="A100" i="8"/>
  <c r="E99" i="8"/>
  <c r="D99" i="8"/>
  <c r="B99" i="8"/>
  <c r="A99" i="8"/>
  <c r="AG98" i="8"/>
  <c r="AF98" i="8"/>
  <c r="AH98" i="8" s="1"/>
  <c r="AB98" i="8"/>
  <c r="Y98" i="8"/>
  <c r="Z98" i="8" s="1"/>
  <c r="G98" i="8"/>
  <c r="E98" i="8"/>
  <c r="P98" i="8" s="1"/>
  <c r="D98" i="8"/>
  <c r="C98" i="8"/>
  <c r="B98" i="8"/>
  <c r="A98" i="8"/>
  <c r="AK97" i="8"/>
  <c r="AF97" i="8"/>
  <c r="AA97" i="8"/>
  <c r="P97" i="8"/>
  <c r="J97" i="8"/>
  <c r="E97" i="8"/>
  <c r="M97" i="8" s="1"/>
  <c r="D97" i="8"/>
  <c r="B97" i="8"/>
  <c r="A97" i="8"/>
  <c r="AG96" i="8"/>
  <c r="AH96" i="8" s="1"/>
  <c r="AF96" i="8"/>
  <c r="AD96" i="8"/>
  <c r="AA96" i="8"/>
  <c r="T96" i="8"/>
  <c r="P96" i="8"/>
  <c r="E96" i="8"/>
  <c r="M96" i="8" s="1"/>
  <c r="D96" i="8"/>
  <c r="B96" i="8"/>
  <c r="A96" i="8"/>
  <c r="V95" i="8"/>
  <c r="M95" i="8"/>
  <c r="L95" i="8"/>
  <c r="J95" i="8"/>
  <c r="I95" i="8"/>
  <c r="F95" i="8"/>
  <c r="E95" i="8"/>
  <c r="D95" i="8"/>
  <c r="B95" i="8"/>
  <c r="A95" i="8"/>
  <c r="V94" i="8"/>
  <c r="P94" i="8"/>
  <c r="M94" i="8"/>
  <c r="I94" i="8"/>
  <c r="G94" i="8"/>
  <c r="F94" i="8"/>
  <c r="H94" i="8" s="1"/>
  <c r="D94" i="8"/>
  <c r="B94" i="8"/>
  <c r="A94" i="8"/>
  <c r="AK93" i="8"/>
  <c r="E93" i="8"/>
  <c r="U93" i="8" s="1"/>
  <c r="D93" i="8"/>
  <c r="B93" i="8"/>
  <c r="A93" i="8"/>
  <c r="E92" i="8"/>
  <c r="T92" i="8" s="1"/>
  <c r="D92" i="8"/>
  <c r="B92" i="8"/>
  <c r="A92" i="8"/>
  <c r="AJ91" i="8"/>
  <c r="J91" i="8"/>
  <c r="F91" i="8"/>
  <c r="E91" i="8"/>
  <c r="T91" i="8" s="1"/>
  <c r="D91" i="8"/>
  <c r="B91" i="8"/>
  <c r="A91" i="8"/>
  <c r="AF90" i="8"/>
  <c r="E90" i="8"/>
  <c r="D90" i="8"/>
  <c r="B90" i="8"/>
  <c r="A90" i="8"/>
  <c r="AJ89" i="8"/>
  <c r="AD89" i="8"/>
  <c r="AC89" i="8"/>
  <c r="Y89" i="8"/>
  <c r="Z89" i="8" s="1"/>
  <c r="E89" i="8"/>
  <c r="V89" i="8" s="1"/>
  <c r="D89" i="8"/>
  <c r="C89" i="8"/>
  <c r="B89" i="8"/>
  <c r="A89" i="8"/>
  <c r="T88" i="8"/>
  <c r="P88" i="8"/>
  <c r="L88" i="8"/>
  <c r="I88" i="8"/>
  <c r="E88" i="8"/>
  <c r="U88" i="8" s="1"/>
  <c r="D88" i="8"/>
  <c r="B88" i="8"/>
  <c r="A88" i="8"/>
  <c r="AJ87" i="8"/>
  <c r="AF87" i="8"/>
  <c r="AB87" i="8"/>
  <c r="T87" i="8"/>
  <c r="P87" i="8"/>
  <c r="L87" i="8"/>
  <c r="J87" i="8"/>
  <c r="E87" i="8"/>
  <c r="M87" i="8" s="1"/>
  <c r="D87" i="8"/>
  <c r="B87" i="8"/>
  <c r="A87" i="8"/>
  <c r="AI86" i="8"/>
  <c r="V86" i="8"/>
  <c r="T86" i="8"/>
  <c r="M86" i="8"/>
  <c r="L86" i="8"/>
  <c r="I86" i="8"/>
  <c r="F86" i="8"/>
  <c r="E86" i="8"/>
  <c r="J86" i="8" s="1"/>
  <c r="D86" i="8"/>
  <c r="B86" i="8"/>
  <c r="A86" i="8"/>
  <c r="AB85" i="8"/>
  <c r="V85" i="8"/>
  <c r="T85" i="8"/>
  <c r="M85" i="8"/>
  <c r="J85" i="8"/>
  <c r="I85" i="8"/>
  <c r="F85" i="8"/>
  <c r="E85" i="8"/>
  <c r="D85" i="8"/>
  <c r="B85" i="8"/>
  <c r="A85" i="8"/>
  <c r="E84" i="8"/>
  <c r="P84" i="8" s="1"/>
  <c r="D84" i="8"/>
  <c r="B84" i="8"/>
  <c r="A84" i="8"/>
  <c r="AG83" i="8"/>
  <c r="AB83" i="8"/>
  <c r="Y83" i="8"/>
  <c r="Z83" i="8" s="1"/>
  <c r="V83" i="8"/>
  <c r="T83" i="8"/>
  <c r="P83" i="8"/>
  <c r="M83" i="8"/>
  <c r="L83" i="8"/>
  <c r="J83" i="8"/>
  <c r="I83" i="8"/>
  <c r="K83" i="8" s="1"/>
  <c r="G83" i="8"/>
  <c r="E83" i="8"/>
  <c r="S83" i="8" s="1"/>
  <c r="D83" i="8"/>
  <c r="C83" i="8"/>
  <c r="B83" i="8"/>
  <c r="A83" i="8"/>
  <c r="AF82" i="8"/>
  <c r="V82" i="8"/>
  <c r="E82" i="8"/>
  <c r="F82" i="8" s="1"/>
  <c r="D82" i="8"/>
  <c r="B82" i="8"/>
  <c r="A82" i="8"/>
  <c r="V81" i="8"/>
  <c r="T81" i="8"/>
  <c r="L81" i="8"/>
  <c r="J81" i="8"/>
  <c r="I81" i="8"/>
  <c r="G81" i="8"/>
  <c r="F81" i="8"/>
  <c r="E81" i="8"/>
  <c r="D81" i="8"/>
  <c r="B81" i="8"/>
  <c r="A81" i="8"/>
  <c r="AK80" i="8"/>
  <c r="V80" i="8"/>
  <c r="U80" i="8"/>
  <c r="T80" i="8"/>
  <c r="J80" i="8"/>
  <c r="F80" i="8"/>
  <c r="E80" i="8"/>
  <c r="M80" i="8" s="1"/>
  <c r="D80" i="8"/>
  <c r="B80" i="8"/>
  <c r="A80" i="8"/>
  <c r="AJ79" i="8"/>
  <c r="AD79" i="8"/>
  <c r="AC79" i="8"/>
  <c r="AB79" i="8"/>
  <c r="Y79" i="8"/>
  <c r="Z79" i="8" s="1"/>
  <c r="V79" i="8"/>
  <c r="P79" i="8"/>
  <c r="M79" i="8"/>
  <c r="G79" i="8"/>
  <c r="F79" i="8"/>
  <c r="E79" i="8"/>
  <c r="I79" i="8" s="1"/>
  <c r="D79" i="8"/>
  <c r="C79" i="8"/>
  <c r="B79" i="8"/>
  <c r="A79" i="8"/>
  <c r="L78" i="8"/>
  <c r="J78" i="8"/>
  <c r="I78" i="8"/>
  <c r="E78" i="8"/>
  <c r="U78" i="8" s="1"/>
  <c r="D78" i="8"/>
  <c r="B78" i="8"/>
  <c r="A78" i="8"/>
  <c r="AG77" i="8"/>
  <c r="E77" i="8"/>
  <c r="D77" i="8"/>
  <c r="B77" i="8"/>
  <c r="A77" i="8"/>
  <c r="V76" i="8"/>
  <c r="T76" i="8"/>
  <c r="M76" i="8"/>
  <c r="L76" i="8"/>
  <c r="I76" i="8"/>
  <c r="F76" i="8"/>
  <c r="E76" i="8"/>
  <c r="J76" i="8" s="1"/>
  <c r="D76" i="8"/>
  <c r="B76" i="8"/>
  <c r="A76" i="8"/>
  <c r="F75" i="8"/>
  <c r="E75" i="8"/>
  <c r="V75" i="8" s="1"/>
  <c r="D75" i="8"/>
  <c r="B75" i="8"/>
  <c r="A75" i="8"/>
  <c r="AC74" i="8"/>
  <c r="I74" i="8"/>
  <c r="G74" i="8"/>
  <c r="E74" i="8"/>
  <c r="V74" i="8" s="1"/>
  <c r="D74" i="8"/>
  <c r="B74" i="8"/>
  <c r="A74" i="8"/>
  <c r="E73" i="8"/>
  <c r="S73" i="8" s="1"/>
  <c r="D73" i="8"/>
  <c r="B73" i="8"/>
  <c r="A73" i="8"/>
  <c r="AK72" i="8"/>
  <c r="AI72" i="8"/>
  <c r="AB72" i="8"/>
  <c r="E72" i="8"/>
  <c r="D72" i="8"/>
  <c r="B72" i="8"/>
  <c r="A72" i="8"/>
  <c r="AJ71" i="8"/>
  <c r="AG71" i="8"/>
  <c r="AF71" i="8"/>
  <c r="T71" i="8"/>
  <c r="F71" i="8"/>
  <c r="E71" i="8"/>
  <c r="S71" i="8" s="1"/>
  <c r="D71" i="8"/>
  <c r="B71" i="8"/>
  <c r="A71" i="8"/>
  <c r="AJ70" i="8"/>
  <c r="AC70" i="8"/>
  <c r="U70" i="8"/>
  <c r="T70" i="8"/>
  <c r="L70" i="8"/>
  <c r="I70" i="8"/>
  <c r="E70" i="8"/>
  <c r="S70" i="8" s="1"/>
  <c r="D70" i="8"/>
  <c r="C70" i="8"/>
  <c r="B70" i="8"/>
  <c r="A70" i="8"/>
  <c r="E69" i="8"/>
  <c r="P69" i="8" s="1"/>
  <c r="D69" i="8"/>
  <c r="B69" i="8"/>
  <c r="A69" i="8"/>
  <c r="AG68" i="8"/>
  <c r="L68" i="8"/>
  <c r="J68" i="8"/>
  <c r="E68" i="8"/>
  <c r="D68" i="8"/>
  <c r="B68" i="8"/>
  <c r="A68" i="8"/>
  <c r="L67" i="8"/>
  <c r="E67" i="8"/>
  <c r="M67" i="8" s="1"/>
  <c r="D67" i="8"/>
  <c r="B67" i="8"/>
  <c r="A67" i="8"/>
  <c r="V66" i="8"/>
  <c r="P66" i="8"/>
  <c r="M66" i="8"/>
  <c r="J66" i="8"/>
  <c r="G66" i="8"/>
  <c r="E66" i="8"/>
  <c r="S66" i="8" s="1"/>
  <c r="D66" i="8"/>
  <c r="B66" i="8"/>
  <c r="A66" i="8"/>
  <c r="J65" i="8"/>
  <c r="I65" i="8"/>
  <c r="E65" i="8"/>
  <c r="S65" i="8" s="1"/>
  <c r="D65" i="8"/>
  <c r="B65" i="8"/>
  <c r="A65" i="8"/>
  <c r="E64" i="8"/>
  <c r="P64" i="8" s="1"/>
  <c r="D64" i="8"/>
  <c r="B64" i="8"/>
  <c r="A64" i="8"/>
  <c r="AK63" i="8"/>
  <c r="AI63" i="8"/>
  <c r="E63" i="8"/>
  <c r="D63" i="8"/>
  <c r="B63" i="8"/>
  <c r="A63" i="8"/>
  <c r="AF62" i="8"/>
  <c r="AD62" i="8"/>
  <c r="AC62" i="8"/>
  <c r="Y62" i="8"/>
  <c r="Z62" i="8" s="1"/>
  <c r="V62" i="8"/>
  <c r="M62" i="8"/>
  <c r="L62" i="8"/>
  <c r="F62" i="8"/>
  <c r="E62" i="8"/>
  <c r="D62" i="8"/>
  <c r="C62" i="8"/>
  <c r="B62" i="8"/>
  <c r="A62" i="8"/>
  <c r="E61" i="8"/>
  <c r="D61" i="8"/>
  <c r="B61" i="8"/>
  <c r="A61" i="8"/>
  <c r="L60" i="8"/>
  <c r="E60" i="8"/>
  <c r="V60" i="8" s="1"/>
  <c r="D60" i="8"/>
  <c r="B60" i="8"/>
  <c r="A60" i="8"/>
  <c r="AD59" i="8"/>
  <c r="F59" i="8"/>
  <c r="E59" i="8"/>
  <c r="T59" i="8" s="1"/>
  <c r="D59" i="8"/>
  <c r="B59" i="8"/>
  <c r="A59" i="8"/>
  <c r="AC58" i="8"/>
  <c r="AB58" i="8"/>
  <c r="E58" i="8"/>
  <c r="I58" i="8" s="1"/>
  <c r="D58" i="8"/>
  <c r="C58" i="8"/>
  <c r="B58" i="8"/>
  <c r="A58" i="8"/>
  <c r="AJ57" i="8"/>
  <c r="AG57" i="8"/>
  <c r="AC57" i="8"/>
  <c r="Y57" i="8"/>
  <c r="Z57" i="8" s="1"/>
  <c r="V57" i="8"/>
  <c r="P57" i="8"/>
  <c r="M57" i="8"/>
  <c r="I57" i="8"/>
  <c r="G57" i="8"/>
  <c r="F57" i="8"/>
  <c r="E57" i="8"/>
  <c r="D57" i="8"/>
  <c r="C57" i="8"/>
  <c r="B57" i="8"/>
  <c r="A57" i="8"/>
  <c r="AI56" i="8"/>
  <c r="U56" i="8"/>
  <c r="M56" i="8"/>
  <c r="L56" i="8"/>
  <c r="J56" i="8"/>
  <c r="I56" i="8"/>
  <c r="F56" i="8"/>
  <c r="E56" i="8"/>
  <c r="S56" i="8" s="1"/>
  <c r="D56" i="8"/>
  <c r="B56" i="8"/>
  <c r="A56" i="8"/>
  <c r="AJ55" i="8"/>
  <c r="AG55" i="8"/>
  <c r="AB55" i="8"/>
  <c r="Y55" i="8"/>
  <c r="Z55" i="8" s="1"/>
  <c r="M55" i="8"/>
  <c r="I55" i="8"/>
  <c r="E55" i="8"/>
  <c r="P55" i="8" s="1"/>
  <c r="D55" i="8"/>
  <c r="C55" i="8"/>
  <c r="B55" i="8"/>
  <c r="A55" i="8"/>
  <c r="L54" i="8"/>
  <c r="E54" i="8"/>
  <c r="J54" i="8" s="1"/>
  <c r="D54" i="8"/>
  <c r="B54" i="8"/>
  <c r="A54" i="8"/>
  <c r="E53" i="8"/>
  <c r="D53" i="8"/>
  <c r="B53" i="8"/>
  <c r="A53" i="8"/>
  <c r="U52" i="8"/>
  <c r="P52" i="8"/>
  <c r="M52" i="8"/>
  <c r="L52" i="8"/>
  <c r="I52" i="8"/>
  <c r="F52" i="8"/>
  <c r="E52" i="8"/>
  <c r="S52" i="8" s="1"/>
  <c r="D52" i="8"/>
  <c r="B52" i="8"/>
  <c r="A52" i="8"/>
  <c r="U51" i="8"/>
  <c r="M51" i="8"/>
  <c r="L51" i="8"/>
  <c r="J51" i="8"/>
  <c r="I51" i="8"/>
  <c r="F51" i="8"/>
  <c r="E51" i="8"/>
  <c r="S51" i="8" s="1"/>
  <c r="D51" i="8"/>
  <c r="B51" i="8"/>
  <c r="A51" i="8"/>
  <c r="AD50" i="8"/>
  <c r="P50" i="8"/>
  <c r="M50" i="8"/>
  <c r="G50" i="8"/>
  <c r="E50" i="8"/>
  <c r="F50" i="8" s="1"/>
  <c r="D50" i="8"/>
  <c r="C50" i="8"/>
  <c r="B50" i="8"/>
  <c r="A50" i="8"/>
  <c r="L49" i="8"/>
  <c r="I49" i="8"/>
  <c r="E49" i="8"/>
  <c r="J49" i="8" s="1"/>
  <c r="D49" i="8"/>
  <c r="B49" i="8"/>
  <c r="A49" i="8"/>
  <c r="E48" i="8"/>
  <c r="D48" i="8"/>
  <c r="B48" i="8"/>
  <c r="A48" i="8"/>
  <c r="AC47" i="8"/>
  <c r="V47" i="8"/>
  <c r="U47" i="8"/>
  <c r="T47" i="8"/>
  <c r="M47" i="8"/>
  <c r="J47" i="8"/>
  <c r="I47" i="8"/>
  <c r="G47" i="8"/>
  <c r="F47" i="8"/>
  <c r="E47" i="8"/>
  <c r="S47" i="8" s="1"/>
  <c r="D47" i="8"/>
  <c r="C47" i="8"/>
  <c r="B47" i="8"/>
  <c r="A47" i="8"/>
  <c r="AJ46" i="8"/>
  <c r="AG46" i="8"/>
  <c r="AD46" i="8"/>
  <c r="AC46" i="8"/>
  <c r="V46" i="8"/>
  <c r="M46" i="8"/>
  <c r="E46" i="8"/>
  <c r="P46" i="8" s="1"/>
  <c r="D46" i="8"/>
  <c r="C46" i="8"/>
  <c r="B46" i="8"/>
  <c r="A46" i="8"/>
  <c r="U45" i="8"/>
  <c r="P45" i="8"/>
  <c r="M45" i="8"/>
  <c r="L45" i="8"/>
  <c r="I45" i="8"/>
  <c r="F45" i="8"/>
  <c r="E45" i="8"/>
  <c r="S45" i="8" s="1"/>
  <c r="D45" i="8"/>
  <c r="B45" i="8"/>
  <c r="A45" i="8"/>
  <c r="U44" i="8"/>
  <c r="M44" i="8"/>
  <c r="L44" i="8"/>
  <c r="J44" i="8"/>
  <c r="I44" i="8"/>
  <c r="F44" i="8"/>
  <c r="E44" i="8"/>
  <c r="S44" i="8" s="1"/>
  <c r="D44" i="8"/>
  <c r="B44" i="8"/>
  <c r="A44" i="8"/>
  <c r="AA43" i="8"/>
  <c r="G43" i="8"/>
  <c r="E43" i="8"/>
  <c r="D43" i="8"/>
  <c r="B43" i="8"/>
  <c r="A43" i="8"/>
  <c r="AD42" i="8"/>
  <c r="U42" i="8"/>
  <c r="L42" i="8"/>
  <c r="J42" i="8"/>
  <c r="I42" i="8"/>
  <c r="E42" i="8"/>
  <c r="D42" i="8"/>
  <c r="C42" i="8"/>
  <c r="B42" i="8"/>
  <c r="A42" i="8"/>
  <c r="P41" i="8"/>
  <c r="M41" i="8"/>
  <c r="G41" i="8"/>
  <c r="E41" i="8"/>
  <c r="F41" i="8" s="1"/>
  <c r="D41" i="8"/>
  <c r="B41" i="8"/>
  <c r="A41" i="8"/>
  <c r="V40" i="8"/>
  <c r="T40" i="8"/>
  <c r="M40" i="8"/>
  <c r="L40" i="8"/>
  <c r="J40" i="8"/>
  <c r="I40" i="8"/>
  <c r="G40" i="8"/>
  <c r="E40" i="8"/>
  <c r="S40" i="8" s="1"/>
  <c r="D40" i="8"/>
  <c r="B40" i="8"/>
  <c r="A40" i="8"/>
  <c r="AF39" i="8"/>
  <c r="P39" i="8"/>
  <c r="L39" i="8"/>
  <c r="E39" i="8"/>
  <c r="M39" i="8" s="1"/>
  <c r="D39" i="8"/>
  <c r="C39" i="8"/>
  <c r="B39" i="8"/>
  <c r="A39" i="8"/>
  <c r="AJ38" i="8"/>
  <c r="AC38" i="8"/>
  <c r="Y38" i="8"/>
  <c r="Z38" i="8" s="1"/>
  <c r="U38" i="8"/>
  <c r="M38" i="8"/>
  <c r="L38" i="8"/>
  <c r="I38" i="8"/>
  <c r="G38" i="8"/>
  <c r="E38" i="8"/>
  <c r="S38" i="8" s="1"/>
  <c r="D38" i="8"/>
  <c r="C38" i="8"/>
  <c r="B38" i="8"/>
  <c r="A38" i="8"/>
  <c r="L37" i="8"/>
  <c r="E37" i="8"/>
  <c r="V37" i="8" s="1"/>
  <c r="D37" i="8"/>
  <c r="B37" i="8"/>
  <c r="A37" i="8"/>
  <c r="G36" i="8"/>
  <c r="E36" i="8"/>
  <c r="P36" i="8" s="1"/>
  <c r="D36" i="8"/>
  <c r="B36" i="8"/>
  <c r="A36" i="8"/>
  <c r="U35" i="8"/>
  <c r="L35" i="8"/>
  <c r="J35" i="8"/>
  <c r="I35" i="8"/>
  <c r="E35" i="8"/>
  <c r="D35" i="8"/>
  <c r="B35" i="8"/>
  <c r="A35" i="8"/>
  <c r="E34" i="8"/>
  <c r="D34" i="8"/>
  <c r="B34" i="8"/>
  <c r="A34" i="8"/>
  <c r="AC33" i="8"/>
  <c r="M33" i="8"/>
  <c r="E33" i="8"/>
  <c r="D33" i="8"/>
  <c r="C33" i="8"/>
  <c r="B33" i="8"/>
  <c r="A33" i="8"/>
  <c r="AJ32" i="8"/>
  <c r="AD32" i="8"/>
  <c r="P32" i="8"/>
  <c r="M32" i="8"/>
  <c r="L32" i="8"/>
  <c r="N32" i="8" s="1"/>
  <c r="E32" i="8"/>
  <c r="T32" i="8" s="1"/>
  <c r="D32" i="8"/>
  <c r="C32" i="8"/>
  <c r="B32" i="8"/>
  <c r="A32" i="8"/>
  <c r="V31" i="8"/>
  <c r="U31" i="8"/>
  <c r="T31" i="8"/>
  <c r="M31" i="8"/>
  <c r="J31" i="8"/>
  <c r="I31" i="8"/>
  <c r="G31" i="8"/>
  <c r="F31" i="8"/>
  <c r="E31" i="8"/>
  <c r="S31" i="8" s="1"/>
  <c r="D31" i="8"/>
  <c r="B31" i="8"/>
  <c r="A31" i="8"/>
  <c r="U30" i="8"/>
  <c r="T30" i="8"/>
  <c r="M30" i="8"/>
  <c r="J30" i="8"/>
  <c r="F30" i="8"/>
  <c r="E30" i="8"/>
  <c r="S30" i="8" s="1"/>
  <c r="D30" i="8"/>
  <c r="B30" i="8"/>
  <c r="A30" i="8"/>
  <c r="E29" i="8"/>
  <c r="P29" i="8" s="1"/>
  <c r="D29" i="8"/>
  <c r="C29" i="8"/>
  <c r="B29" i="8"/>
  <c r="A29" i="8"/>
  <c r="AJ28" i="8"/>
  <c r="AD28" i="8"/>
  <c r="AC28" i="8"/>
  <c r="I28" i="8"/>
  <c r="E28" i="8"/>
  <c r="D28" i="8"/>
  <c r="C28" i="8"/>
  <c r="B28" i="8"/>
  <c r="A28" i="8"/>
  <c r="AC27" i="8"/>
  <c r="I27" i="8"/>
  <c r="E27" i="8"/>
  <c r="F27" i="8" s="1"/>
  <c r="D27" i="8"/>
  <c r="B27" i="8"/>
  <c r="A27" i="8"/>
  <c r="V26" i="8"/>
  <c r="T26" i="8"/>
  <c r="M26" i="8"/>
  <c r="L26" i="8"/>
  <c r="J26" i="8"/>
  <c r="I26" i="8"/>
  <c r="G26" i="8"/>
  <c r="E26" i="8"/>
  <c r="S26" i="8" s="1"/>
  <c r="D26" i="8"/>
  <c r="B26" i="8"/>
  <c r="A26" i="8"/>
  <c r="AC25" i="8"/>
  <c r="V25" i="8"/>
  <c r="T25" i="8"/>
  <c r="P25" i="8"/>
  <c r="L25" i="8"/>
  <c r="G25" i="8"/>
  <c r="E25" i="8"/>
  <c r="J25" i="8" s="1"/>
  <c r="D25" i="8"/>
  <c r="C25" i="8"/>
  <c r="B25" i="8"/>
  <c r="A25" i="8"/>
  <c r="AJ24" i="8"/>
  <c r="AG24" i="8"/>
  <c r="Z24" i="8"/>
  <c r="Y24" i="8"/>
  <c r="U24" i="8"/>
  <c r="T24" i="8"/>
  <c r="M24" i="8"/>
  <c r="F24" i="8"/>
  <c r="E24" i="8"/>
  <c r="D24" i="8"/>
  <c r="C24" i="8"/>
  <c r="B24" i="8"/>
  <c r="A24" i="8"/>
  <c r="P23" i="8"/>
  <c r="M23" i="8"/>
  <c r="J23" i="8"/>
  <c r="E23" i="8"/>
  <c r="G23" i="8" s="1"/>
  <c r="D23" i="8"/>
  <c r="B23" i="8"/>
  <c r="A23" i="8"/>
  <c r="E22" i="8"/>
  <c r="P22" i="8" s="1"/>
  <c r="D22" i="8"/>
  <c r="B22" i="8"/>
  <c r="A22" i="8"/>
  <c r="U21" i="8"/>
  <c r="E21" i="8"/>
  <c r="L21" i="8" s="1"/>
  <c r="D21" i="8"/>
  <c r="B21" i="8"/>
  <c r="A21" i="8"/>
  <c r="AG20" i="8"/>
  <c r="AD20" i="8"/>
  <c r="AC20" i="8"/>
  <c r="Y20" i="8"/>
  <c r="Z20" i="8" s="1"/>
  <c r="E20" i="8"/>
  <c r="D20" i="8"/>
  <c r="C20" i="8"/>
  <c r="B20" i="8"/>
  <c r="A20" i="8"/>
  <c r="AC19" i="8"/>
  <c r="T19" i="8"/>
  <c r="P19" i="8"/>
  <c r="L19" i="8"/>
  <c r="I19" i="8"/>
  <c r="E19" i="8"/>
  <c r="S19" i="8" s="1"/>
  <c r="D19" i="8"/>
  <c r="B19" i="8"/>
  <c r="A19" i="8"/>
  <c r="J18" i="8"/>
  <c r="E18" i="8"/>
  <c r="T18" i="8" s="1"/>
  <c r="D18" i="8"/>
  <c r="B18" i="8"/>
  <c r="A18" i="8"/>
  <c r="T17" i="8"/>
  <c r="P17" i="8"/>
  <c r="G17" i="8"/>
  <c r="E17" i="8"/>
  <c r="F17" i="8" s="1"/>
  <c r="D17" i="8"/>
  <c r="B17" i="8"/>
  <c r="A17" i="8"/>
  <c r="AD16" i="8"/>
  <c r="E16" i="8"/>
  <c r="D16" i="8"/>
  <c r="C16" i="8"/>
  <c r="B16" i="8"/>
  <c r="A16" i="8"/>
  <c r="E15" i="8"/>
  <c r="P15" i="8" s="1"/>
  <c r="D15" i="8"/>
  <c r="A15" i="8"/>
  <c r="U14" i="8"/>
  <c r="E14" i="8"/>
  <c r="D14" i="8"/>
  <c r="B14" i="8"/>
  <c r="A14" i="8"/>
  <c r="E13" i="8"/>
  <c r="T13" i="8" s="1"/>
  <c r="D13" i="8"/>
  <c r="B13" i="8"/>
  <c r="A13" i="8"/>
  <c r="AF12" i="8"/>
  <c r="AC12" i="8"/>
  <c r="AB12" i="8"/>
  <c r="Y12" i="8"/>
  <c r="Z12" i="8" s="1"/>
  <c r="E12" i="8"/>
  <c r="P12" i="8" s="1"/>
  <c r="C12" i="8"/>
  <c r="B12" i="8"/>
  <c r="A12" i="8"/>
  <c r="AC11" i="8"/>
  <c r="M11" i="8"/>
  <c r="L11" i="8"/>
  <c r="I11" i="8"/>
  <c r="E11" i="8"/>
  <c r="S11" i="8" s="1"/>
  <c r="D11" i="8"/>
  <c r="B11" i="8"/>
  <c r="A11" i="8"/>
  <c r="AJ10" i="8"/>
  <c r="E10" i="8"/>
  <c r="P10" i="8" s="1"/>
  <c r="D10" i="8"/>
  <c r="C10" i="8"/>
  <c r="A10" i="8"/>
  <c r="E9" i="8"/>
  <c r="B9" i="8"/>
  <c r="A9" i="8"/>
  <c r="L8" i="8"/>
  <c r="E8" i="8"/>
  <c r="M8" i="8" s="1"/>
  <c r="D8" i="8"/>
  <c r="B8" i="8"/>
  <c r="A8" i="8"/>
  <c r="V7" i="8"/>
  <c r="U7" i="8"/>
  <c r="P7" i="8"/>
  <c r="L7" i="8"/>
  <c r="J7" i="8"/>
  <c r="I7" i="8"/>
  <c r="G7" i="8"/>
  <c r="F7" i="8"/>
  <c r="E7" i="8"/>
  <c r="S7" i="8" s="1"/>
  <c r="B7" i="8"/>
  <c r="B6" i="8"/>
  <c r="A6" i="8"/>
  <c r="E166" i="7"/>
  <c r="D166" i="7"/>
  <c r="C166" i="7"/>
  <c r="B166" i="7"/>
  <c r="A166" i="7"/>
  <c r="E165" i="7"/>
  <c r="D165" i="7"/>
  <c r="C165" i="7"/>
  <c r="B165" i="7"/>
  <c r="A165" i="7"/>
  <c r="E164" i="7"/>
  <c r="C164" i="7"/>
  <c r="B164" i="7"/>
  <c r="A164" i="7"/>
  <c r="E163" i="7"/>
  <c r="D163" i="7"/>
  <c r="B163" i="7"/>
  <c r="A163" i="7"/>
  <c r="E162" i="7"/>
  <c r="C162" i="7"/>
  <c r="B162" i="7"/>
  <c r="A162" i="7"/>
  <c r="E161" i="7"/>
  <c r="D161" i="7"/>
  <c r="C161" i="7"/>
  <c r="B161" i="7"/>
  <c r="A161" i="7"/>
  <c r="I160" i="7"/>
  <c r="E160" i="7"/>
  <c r="C160" i="7"/>
  <c r="B160" i="7"/>
  <c r="A160" i="7"/>
  <c r="J159" i="7"/>
  <c r="F159" i="7"/>
  <c r="E159" i="7"/>
  <c r="C159" i="7"/>
  <c r="B159" i="7"/>
  <c r="A159" i="7"/>
  <c r="E158" i="7"/>
  <c r="D158" i="7"/>
  <c r="B158" i="7"/>
  <c r="A158" i="7"/>
  <c r="F157" i="7"/>
  <c r="E157" i="7"/>
  <c r="C157" i="7"/>
  <c r="B157" i="7"/>
  <c r="A157" i="7"/>
  <c r="E156" i="7"/>
  <c r="D156" i="7"/>
  <c r="B156" i="7"/>
  <c r="A156" i="7"/>
  <c r="E155" i="7"/>
  <c r="D155" i="7"/>
  <c r="C155" i="7"/>
  <c r="B155" i="7"/>
  <c r="A155" i="7"/>
  <c r="L154" i="7"/>
  <c r="I154" i="7"/>
  <c r="O154" i="7" s="1"/>
  <c r="F154" i="7"/>
  <c r="E154" i="7"/>
  <c r="D154" i="7"/>
  <c r="C154" i="7"/>
  <c r="B154" i="7"/>
  <c r="A154" i="7"/>
  <c r="E153" i="7"/>
  <c r="D153" i="7"/>
  <c r="B153" i="7"/>
  <c r="A153" i="7"/>
  <c r="E152" i="7"/>
  <c r="B152" i="7"/>
  <c r="A152" i="7"/>
  <c r="E151" i="7"/>
  <c r="D151" i="7"/>
  <c r="B151" i="7"/>
  <c r="A151" i="7"/>
  <c r="H150" i="7"/>
  <c r="E150" i="7"/>
  <c r="D150" i="7"/>
  <c r="B150" i="7"/>
  <c r="A150" i="7"/>
  <c r="I149" i="7"/>
  <c r="E149" i="7"/>
  <c r="D149" i="7"/>
  <c r="B149" i="7"/>
  <c r="A149" i="7"/>
  <c r="E148" i="7"/>
  <c r="D148" i="7"/>
  <c r="B148" i="7"/>
  <c r="A148" i="7"/>
  <c r="J147" i="7"/>
  <c r="I147" i="7"/>
  <c r="E147" i="7"/>
  <c r="D147" i="7"/>
  <c r="C147" i="7"/>
  <c r="B147" i="7"/>
  <c r="A147" i="7"/>
  <c r="F146" i="7"/>
  <c r="E146" i="7"/>
  <c r="D146" i="7"/>
  <c r="C146" i="7"/>
  <c r="B146" i="7"/>
  <c r="A146" i="7"/>
  <c r="E145" i="7"/>
  <c r="D145" i="7"/>
  <c r="B145" i="7"/>
  <c r="A145" i="7"/>
  <c r="F144" i="7"/>
  <c r="E144" i="7"/>
  <c r="D144" i="7"/>
  <c r="B144" i="7"/>
  <c r="A144" i="7"/>
  <c r="E143" i="7"/>
  <c r="D143" i="7"/>
  <c r="B143" i="7"/>
  <c r="A143" i="7"/>
  <c r="F142" i="7"/>
  <c r="E142" i="7"/>
  <c r="D142" i="7"/>
  <c r="B142" i="7"/>
  <c r="A142" i="7"/>
  <c r="E141" i="7"/>
  <c r="D141" i="7"/>
  <c r="B141" i="7"/>
  <c r="A141" i="7"/>
  <c r="E140" i="7"/>
  <c r="D140" i="7"/>
  <c r="B140" i="7"/>
  <c r="A140" i="7"/>
  <c r="J139" i="7"/>
  <c r="F139" i="7"/>
  <c r="E139" i="7"/>
  <c r="D139" i="7"/>
  <c r="C139" i="7"/>
  <c r="B139" i="7"/>
  <c r="A139" i="7"/>
  <c r="E138" i="7"/>
  <c r="D138" i="7"/>
  <c r="B138" i="7"/>
  <c r="A138" i="7"/>
  <c r="E137" i="7"/>
  <c r="D137" i="7"/>
  <c r="B137" i="7"/>
  <c r="A137" i="7"/>
  <c r="E136" i="7"/>
  <c r="D136" i="7"/>
  <c r="B136" i="7"/>
  <c r="A136" i="7"/>
  <c r="E135" i="7"/>
  <c r="D135" i="7"/>
  <c r="B135" i="7"/>
  <c r="A135" i="7"/>
  <c r="E134" i="7"/>
  <c r="D134" i="7"/>
  <c r="B134" i="7"/>
  <c r="A134" i="7"/>
  <c r="E133" i="7"/>
  <c r="D133" i="7"/>
  <c r="B133" i="7"/>
  <c r="A133" i="7"/>
  <c r="G132" i="7"/>
  <c r="E132" i="7"/>
  <c r="D132" i="7"/>
  <c r="B132" i="7"/>
  <c r="A132" i="7"/>
  <c r="E131" i="7"/>
  <c r="D131" i="7"/>
  <c r="C131" i="7"/>
  <c r="B131" i="7"/>
  <c r="A131" i="7"/>
  <c r="J130" i="7"/>
  <c r="I130" i="7"/>
  <c r="E130" i="7"/>
  <c r="D130" i="7"/>
  <c r="C130" i="7"/>
  <c r="B130" i="7"/>
  <c r="A130" i="7"/>
  <c r="J129" i="7"/>
  <c r="E129" i="7"/>
  <c r="D129" i="7"/>
  <c r="B129" i="7"/>
  <c r="A129" i="7"/>
  <c r="E128" i="7"/>
  <c r="D128" i="7"/>
  <c r="B128" i="7"/>
  <c r="A128" i="7"/>
  <c r="I127" i="7"/>
  <c r="E127" i="7"/>
  <c r="D127" i="7"/>
  <c r="C127" i="7"/>
  <c r="B127" i="7"/>
  <c r="A127" i="7"/>
  <c r="H126" i="7"/>
  <c r="E126" i="7"/>
  <c r="D126" i="7"/>
  <c r="B126" i="7"/>
  <c r="A126" i="7"/>
  <c r="J125" i="7"/>
  <c r="F125" i="7"/>
  <c r="E125" i="7"/>
  <c r="D125" i="7"/>
  <c r="B125" i="7"/>
  <c r="A125" i="7"/>
  <c r="G124" i="7"/>
  <c r="E124" i="7"/>
  <c r="D124" i="7"/>
  <c r="B124" i="7"/>
  <c r="A124" i="7"/>
  <c r="E123" i="7"/>
  <c r="D123" i="7"/>
  <c r="B123" i="7"/>
  <c r="A123" i="7"/>
  <c r="E122" i="7"/>
  <c r="D122" i="7"/>
  <c r="B122" i="7"/>
  <c r="A122" i="7"/>
  <c r="E121" i="7"/>
  <c r="D121" i="7"/>
  <c r="B121" i="7"/>
  <c r="A121" i="7"/>
  <c r="E120" i="7"/>
  <c r="D120" i="7"/>
  <c r="B120" i="7"/>
  <c r="A120" i="7"/>
  <c r="J119" i="7"/>
  <c r="I119" i="7"/>
  <c r="F119" i="7"/>
  <c r="E119" i="7"/>
  <c r="D119" i="7"/>
  <c r="C119" i="7"/>
  <c r="B119" i="7"/>
  <c r="A119" i="7"/>
  <c r="E118" i="7"/>
  <c r="D118" i="7"/>
  <c r="B118" i="7"/>
  <c r="A118" i="7"/>
  <c r="I117" i="7"/>
  <c r="E117" i="7"/>
  <c r="D117" i="7"/>
  <c r="C117" i="7"/>
  <c r="B117" i="7"/>
  <c r="A117" i="7"/>
  <c r="E116" i="7"/>
  <c r="D116" i="7"/>
  <c r="B116" i="7"/>
  <c r="A116" i="7"/>
  <c r="J115" i="7"/>
  <c r="I115" i="7"/>
  <c r="F115" i="7"/>
  <c r="E115" i="7"/>
  <c r="D115" i="7"/>
  <c r="C115" i="7"/>
  <c r="B115" i="7"/>
  <c r="A115" i="7"/>
  <c r="E114" i="7"/>
  <c r="D114" i="7"/>
  <c r="B114" i="7"/>
  <c r="A114" i="7"/>
  <c r="E113" i="7"/>
  <c r="D113" i="7"/>
  <c r="B113" i="7"/>
  <c r="A113" i="7"/>
  <c r="G112" i="7"/>
  <c r="E112" i="7"/>
  <c r="D112" i="7"/>
  <c r="B112" i="7"/>
  <c r="A112" i="7"/>
  <c r="J111" i="7"/>
  <c r="E111" i="7"/>
  <c r="D111" i="7"/>
  <c r="B111" i="7"/>
  <c r="A111" i="7"/>
  <c r="E110" i="7"/>
  <c r="D110" i="7"/>
  <c r="B110" i="7"/>
  <c r="A110" i="7"/>
  <c r="E109" i="7"/>
  <c r="D109" i="7"/>
  <c r="B109" i="7"/>
  <c r="A109" i="7"/>
  <c r="E108" i="7"/>
  <c r="D108" i="7"/>
  <c r="B108" i="7"/>
  <c r="A108" i="7"/>
  <c r="E107" i="7"/>
  <c r="D107" i="7"/>
  <c r="B107" i="7"/>
  <c r="A107" i="7"/>
  <c r="I106" i="7"/>
  <c r="E106" i="7"/>
  <c r="D106" i="7"/>
  <c r="C106" i="7"/>
  <c r="B106" i="7"/>
  <c r="A106" i="7"/>
  <c r="E105" i="7"/>
  <c r="D105" i="7"/>
  <c r="B105" i="7"/>
  <c r="A105" i="7"/>
  <c r="E104" i="7"/>
  <c r="D104" i="7"/>
  <c r="B104" i="7"/>
  <c r="A104" i="7"/>
  <c r="E103" i="7"/>
  <c r="D103" i="7"/>
  <c r="B103" i="7"/>
  <c r="A103" i="7"/>
  <c r="E102" i="7"/>
  <c r="D102" i="7"/>
  <c r="B102" i="7"/>
  <c r="A102" i="7"/>
  <c r="F101" i="7"/>
  <c r="E101" i="7"/>
  <c r="D101" i="7"/>
  <c r="C101" i="7"/>
  <c r="B101" i="7"/>
  <c r="A101" i="7"/>
  <c r="E100" i="7"/>
  <c r="D100" i="7"/>
  <c r="B100" i="7"/>
  <c r="A100" i="7"/>
  <c r="E99" i="7"/>
  <c r="D99" i="7"/>
  <c r="B99" i="7"/>
  <c r="A99" i="7"/>
  <c r="J98" i="7"/>
  <c r="I98" i="7"/>
  <c r="F98" i="7"/>
  <c r="E98" i="7"/>
  <c r="D98" i="7"/>
  <c r="C98" i="7"/>
  <c r="B98" i="7"/>
  <c r="A98" i="7"/>
  <c r="I97" i="7"/>
  <c r="E97" i="7"/>
  <c r="D97" i="7"/>
  <c r="B97" i="7"/>
  <c r="A97" i="7"/>
  <c r="E96" i="7"/>
  <c r="D96" i="7"/>
  <c r="B96" i="7"/>
  <c r="A96" i="7"/>
  <c r="E95" i="7"/>
  <c r="D95" i="7"/>
  <c r="B95" i="7"/>
  <c r="A95" i="7"/>
  <c r="E94" i="7"/>
  <c r="D94" i="7"/>
  <c r="B94" i="7"/>
  <c r="A94" i="7"/>
  <c r="J93" i="7"/>
  <c r="E93" i="7"/>
  <c r="D93" i="7"/>
  <c r="B93" i="7"/>
  <c r="A93" i="7"/>
  <c r="E92" i="7"/>
  <c r="D92" i="7"/>
  <c r="B92" i="7"/>
  <c r="A92" i="7"/>
  <c r="J91" i="7"/>
  <c r="E91" i="7"/>
  <c r="D91" i="7"/>
  <c r="B91" i="7"/>
  <c r="A91" i="7"/>
  <c r="E90" i="7"/>
  <c r="D90" i="7"/>
  <c r="B90" i="7"/>
  <c r="A90" i="7"/>
  <c r="J89" i="7"/>
  <c r="I89" i="7"/>
  <c r="E89" i="7"/>
  <c r="D89" i="7"/>
  <c r="C89" i="7"/>
  <c r="B89" i="7"/>
  <c r="A89" i="7"/>
  <c r="E88" i="7"/>
  <c r="D88" i="7"/>
  <c r="B88" i="7"/>
  <c r="A88" i="7"/>
  <c r="J87" i="7"/>
  <c r="I87" i="7"/>
  <c r="E87" i="7"/>
  <c r="D87" i="7"/>
  <c r="B87" i="7"/>
  <c r="A87" i="7"/>
  <c r="E86" i="7"/>
  <c r="D86" i="7"/>
  <c r="B86" i="7"/>
  <c r="A86" i="7"/>
  <c r="J85" i="7"/>
  <c r="E85" i="7"/>
  <c r="D85" i="7"/>
  <c r="B85" i="7"/>
  <c r="A85" i="7"/>
  <c r="E84" i="7"/>
  <c r="D84" i="7"/>
  <c r="B84" i="7"/>
  <c r="A84" i="7"/>
  <c r="J83" i="7"/>
  <c r="E83" i="7"/>
  <c r="D83" i="7"/>
  <c r="C83" i="7"/>
  <c r="B83" i="7"/>
  <c r="A83" i="7"/>
  <c r="E82" i="7"/>
  <c r="D82" i="7"/>
  <c r="B82" i="7"/>
  <c r="A82" i="7"/>
  <c r="E81" i="7"/>
  <c r="D81" i="7"/>
  <c r="B81" i="7"/>
  <c r="A81" i="7"/>
  <c r="E80" i="7"/>
  <c r="D80" i="7"/>
  <c r="B80" i="7"/>
  <c r="A80" i="7"/>
  <c r="I79" i="7"/>
  <c r="E79" i="7"/>
  <c r="D79" i="7"/>
  <c r="C79" i="7"/>
  <c r="B79" i="7"/>
  <c r="A79" i="7"/>
  <c r="E78" i="7"/>
  <c r="D78" i="7"/>
  <c r="B78" i="7"/>
  <c r="A78" i="7"/>
  <c r="F77" i="7"/>
  <c r="E77" i="7"/>
  <c r="D77" i="7"/>
  <c r="B77" i="7"/>
  <c r="A77" i="7"/>
  <c r="E76" i="7"/>
  <c r="D76" i="7"/>
  <c r="B76" i="7"/>
  <c r="A76" i="7"/>
  <c r="E75" i="7"/>
  <c r="D75" i="7"/>
  <c r="B75" i="7"/>
  <c r="A75" i="7"/>
  <c r="F74" i="7"/>
  <c r="E74" i="7"/>
  <c r="D74" i="7"/>
  <c r="B74" i="7"/>
  <c r="A74" i="7"/>
  <c r="E73" i="7"/>
  <c r="D73" i="7"/>
  <c r="B73" i="7"/>
  <c r="A73" i="7"/>
  <c r="J72" i="7"/>
  <c r="I72" i="7"/>
  <c r="E72" i="7"/>
  <c r="D72" i="7"/>
  <c r="B72" i="7"/>
  <c r="A72" i="7"/>
  <c r="I71" i="7"/>
  <c r="E71" i="7"/>
  <c r="D71" i="7"/>
  <c r="B71" i="7"/>
  <c r="A71" i="7"/>
  <c r="I70" i="7"/>
  <c r="F70" i="7"/>
  <c r="E70" i="7"/>
  <c r="D70" i="7"/>
  <c r="C70" i="7"/>
  <c r="B70" i="7"/>
  <c r="A70" i="7"/>
  <c r="E69" i="7"/>
  <c r="D69" i="7"/>
  <c r="B69" i="7"/>
  <c r="A69" i="7"/>
  <c r="E68" i="7"/>
  <c r="D68" i="7"/>
  <c r="B68" i="7"/>
  <c r="A68" i="7"/>
  <c r="E67" i="7"/>
  <c r="D67" i="7"/>
  <c r="B67" i="7"/>
  <c r="A67" i="7"/>
  <c r="H66" i="7"/>
  <c r="E66" i="7"/>
  <c r="D66" i="7"/>
  <c r="B66" i="7"/>
  <c r="A66" i="7"/>
  <c r="E65" i="7"/>
  <c r="D65" i="7"/>
  <c r="B65" i="7"/>
  <c r="A65" i="7"/>
  <c r="E64" i="7"/>
  <c r="D64" i="7"/>
  <c r="B64" i="7"/>
  <c r="A64" i="7"/>
  <c r="I63" i="7"/>
  <c r="E63" i="7"/>
  <c r="D63" i="7"/>
  <c r="B63" i="7"/>
  <c r="A63" i="7"/>
  <c r="I62" i="7"/>
  <c r="F62" i="7"/>
  <c r="E62" i="7"/>
  <c r="D62" i="7"/>
  <c r="C62" i="7"/>
  <c r="B62" i="7"/>
  <c r="A62" i="7"/>
  <c r="E61" i="7"/>
  <c r="D61" i="7"/>
  <c r="B61" i="7"/>
  <c r="A61" i="7"/>
  <c r="I60" i="7"/>
  <c r="F60" i="7"/>
  <c r="E60" i="7"/>
  <c r="D60" i="7"/>
  <c r="B60" i="7"/>
  <c r="A60" i="7"/>
  <c r="E59" i="7"/>
  <c r="D59" i="7"/>
  <c r="B59" i="7"/>
  <c r="A59" i="7"/>
  <c r="E58" i="7"/>
  <c r="D58" i="7"/>
  <c r="C58" i="7"/>
  <c r="B58" i="7"/>
  <c r="A58" i="7"/>
  <c r="J57" i="7"/>
  <c r="I57" i="7"/>
  <c r="F57" i="7"/>
  <c r="E57" i="7"/>
  <c r="D57" i="7"/>
  <c r="C57" i="7"/>
  <c r="B57" i="7"/>
  <c r="A57" i="7"/>
  <c r="E56" i="7"/>
  <c r="D56" i="7"/>
  <c r="B56" i="7"/>
  <c r="A56" i="7"/>
  <c r="F55" i="7"/>
  <c r="E55" i="7"/>
  <c r="D55" i="7"/>
  <c r="C55" i="7"/>
  <c r="B55" i="7"/>
  <c r="A55" i="7"/>
  <c r="E54" i="7"/>
  <c r="D54" i="7"/>
  <c r="B54" i="7"/>
  <c r="A54" i="7"/>
  <c r="E53" i="7"/>
  <c r="D53" i="7"/>
  <c r="B53" i="7"/>
  <c r="A53" i="7"/>
  <c r="E52" i="7"/>
  <c r="D52" i="7"/>
  <c r="B52" i="7"/>
  <c r="A52" i="7"/>
  <c r="E51" i="7"/>
  <c r="D51" i="7"/>
  <c r="B51" i="7"/>
  <c r="A51" i="7"/>
  <c r="J50" i="7"/>
  <c r="E50" i="7"/>
  <c r="D50" i="7"/>
  <c r="C50" i="7"/>
  <c r="B50" i="7"/>
  <c r="A50" i="7"/>
  <c r="I49" i="7"/>
  <c r="E49" i="7"/>
  <c r="D49" i="7"/>
  <c r="B49" i="7"/>
  <c r="A49" i="7"/>
  <c r="E48" i="7"/>
  <c r="D48" i="7"/>
  <c r="B48" i="7"/>
  <c r="A48" i="7"/>
  <c r="E47" i="7"/>
  <c r="D47" i="7"/>
  <c r="C47" i="7"/>
  <c r="B47" i="7"/>
  <c r="A47" i="7"/>
  <c r="J46" i="7"/>
  <c r="I46" i="7"/>
  <c r="F46" i="7"/>
  <c r="E46" i="7"/>
  <c r="D46" i="7"/>
  <c r="C46" i="7"/>
  <c r="B46" i="7"/>
  <c r="A46" i="7"/>
  <c r="E45" i="7"/>
  <c r="D45" i="7"/>
  <c r="B45" i="7"/>
  <c r="A45" i="7"/>
  <c r="E44" i="7"/>
  <c r="D44" i="7"/>
  <c r="B44" i="7"/>
  <c r="A44" i="7"/>
  <c r="E43" i="7"/>
  <c r="D43" i="7"/>
  <c r="B43" i="7"/>
  <c r="A43" i="7"/>
  <c r="J42" i="7"/>
  <c r="E42" i="7"/>
  <c r="D42" i="7"/>
  <c r="C42" i="7"/>
  <c r="B42" i="7"/>
  <c r="A42" i="7"/>
  <c r="E41" i="7"/>
  <c r="D41" i="7"/>
  <c r="B41" i="7"/>
  <c r="A41" i="7"/>
  <c r="E40" i="7"/>
  <c r="D40" i="7"/>
  <c r="B40" i="7"/>
  <c r="A40" i="7"/>
  <c r="E39" i="7"/>
  <c r="D39" i="7"/>
  <c r="C39" i="7"/>
  <c r="B39" i="7"/>
  <c r="A39" i="7"/>
  <c r="I38" i="7"/>
  <c r="F38" i="7"/>
  <c r="E38" i="7"/>
  <c r="D38" i="7"/>
  <c r="C38" i="7"/>
  <c r="B38" i="7"/>
  <c r="A38" i="7"/>
  <c r="E37" i="7"/>
  <c r="D37" i="7"/>
  <c r="B37" i="7"/>
  <c r="A37" i="7"/>
  <c r="E36" i="7"/>
  <c r="D36" i="7"/>
  <c r="B36" i="7"/>
  <c r="A36" i="7"/>
  <c r="E35" i="7"/>
  <c r="D35" i="7"/>
  <c r="B35" i="7"/>
  <c r="A35" i="7"/>
  <c r="E34" i="7"/>
  <c r="D34" i="7"/>
  <c r="B34" i="7"/>
  <c r="A34" i="7"/>
  <c r="I33" i="7"/>
  <c r="E33" i="7"/>
  <c r="D33" i="7"/>
  <c r="C33" i="7"/>
  <c r="B33" i="7"/>
  <c r="A33" i="7"/>
  <c r="J32" i="7"/>
  <c r="F32" i="7"/>
  <c r="E32" i="7"/>
  <c r="D32" i="7"/>
  <c r="C32" i="7"/>
  <c r="B32" i="7"/>
  <c r="A32" i="7"/>
  <c r="E31" i="7"/>
  <c r="D31" i="7"/>
  <c r="B31" i="7"/>
  <c r="A31" i="7"/>
  <c r="E30" i="7"/>
  <c r="D30" i="7"/>
  <c r="B30" i="7"/>
  <c r="A30" i="7"/>
  <c r="E29" i="7"/>
  <c r="D29" i="7"/>
  <c r="C29" i="7"/>
  <c r="B29" i="7"/>
  <c r="A29" i="7"/>
  <c r="J28" i="7"/>
  <c r="F28" i="7"/>
  <c r="E28" i="7"/>
  <c r="D28" i="7"/>
  <c r="C28" i="7"/>
  <c r="B28" i="7"/>
  <c r="A28" i="7"/>
  <c r="E27" i="7"/>
  <c r="D27" i="7"/>
  <c r="B27" i="7"/>
  <c r="A27" i="7"/>
  <c r="E26" i="7"/>
  <c r="D26" i="7"/>
  <c r="B26" i="7"/>
  <c r="A26" i="7"/>
  <c r="E25" i="7"/>
  <c r="D25" i="7"/>
  <c r="C25" i="7"/>
  <c r="B25" i="7"/>
  <c r="A25" i="7"/>
  <c r="J24" i="7"/>
  <c r="F24" i="7"/>
  <c r="E24" i="7"/>
  <c r="D24" i="7"/>
  <c r="C24" i="7"/>
  <c r="B24" i="7"/>
  <c r="A24" i="7"/>
  <c r="E23" i="7"/>
  <c r="D23" i="7"/>
  <c r="B23" i="7"/>
  <c r="A23" i="7"/>
  <c r="E22" i="7"/>
  <c r="D22" i="7"/>
  <c r="B22" i="7"/>
  <c r="A22" i="7"/>
  <c r="E21" i="7"/>
  <c r="D21" i="7"/>
  <c r="B21" i="7"/>
  <c r="A21" i="7"/>
  <c r="I20" i="7"/>
  <c r="F20" i="7"/>
  <c r="E20" i="7"/>
  <c r="D20" i="7"/>
  <c r="C20" i="7"/>
  <c r="B20" i="7"/>
  <c r="E19" i="7"/>
  <c r="D19" i="7"/>
  <c r="B19" i="7"/>
  <c r="A19" i="7"/>
  <c r="H18" i="7"/>
  <c r="E18" i="7"/>
  <c r="D18" i="7"/>
  <c r="B18" i="7"/>
  <c r="A18" i="7"/>
  <c r="E17" i="7"/>
  <c r="D17" i="7"/>
  <c r="B17" i="7"/>
  <c r="A17" i="7"/>
  <c r="E16" i="7"/>
  <c r="D16" i="7"/>
  <c r="C16" i="7"/>
  <c r="B16" i="7"/>
  <c r="A16" i="7"/>
  <c r="E15" i="7"/>
  <c r="D15" i="7"/>
  <c r="B15" i="7"/>
  <c r="A15" i="7"/>
  <c r="E14" i="7"/>
  <c r="D14" i="7"/>
  <c r="B14" i="7"/>
  <c r="A14" i="7"/>
  <c r="E13" i="7"/>
  <c r="D13" i="7"/>
  <c r="B13" i="7"/>
  <c r="A13" i="7"/>
  <c r="D12" i="7"/>
  <c r="C12" i="7"/>
  <c r="B12" i="7"/>
  <c r="A12" i="7"/>
  <c r="E11" i="7"/>
  <c r="D11" i="7"/>
  <c r="B11" i="7"/>
  <c r="A11" i="7"/>
  <c r="D10" i="7"/>
  <c r="C10" i="7"/>
  <c r="B10" i="7"/>
  <c r="A10" i="7"/>
  <c r="D9" i="7"/>
  <c r="B9" i="7"/>
  <c r="A9" i="7"/>
  <c r="D8" i="7"/>
  <c r="B8" i="7"/>
  <c r="A8" i="7"/>
  <c r="E7" i="7"/>
  <c r="B7" i="7"/>
  <c r="B6" i="7"/>
  <c r="A6" i="7"/>
  <c r="E166" i="6"/>
  <c r="D166" i="6"/>
  <c r="C166" i="6"/>
  <c r="B166" i="6"/>
  <c r="A166" i="6"/>
  <c r="E165" i="6"/>
  <c r="D165" i="6"/>
  <c r="C165" i="6"/>
  <c r="B165" i="6"/>
  <c r="A165" i="6"/>
  <c r="E164" i="6"/>
  <c r="C164" i="6"/>
  <c r="B164" i="6"/>
  <c r="A164" i="6"/>
  <c r="E163" i="6"/>
  <c r="D163" i="6"/>
  <c r="B163" i="6"/>
  <c r="A163" i="6"/>
  <c r="E162" i="6"/>
  <c r="C162" i="6"/>
  <c r="B162" i="6"/>
  <c r="A162" i="6"/>
  <c r="E161" i="6"/>
  <c r="D161" i="6"/>
  <c r="C161" i="6"/>
  <c r="B161" i="6"/>
  <c r="A161" i="6"/>
  <c r="W160" i="6"/>
  <c r="E160" i="6"/>
  <c r="C160" i="6"/>
  <c r="B160" i="6"/>
  <c r="A160" i="6"/>
  <c r="S159" i="6"/>
  <c r="J159" i="6"/>
  <c r="E159" i="6"/>
  <c r="C159" i="6"/>
  <c r="B159" i="6"/>
  <c r="A159" i="6"/>
  <c r="E158" i="6"/>
  <c r="D158" i="6"/>
  <c r="B158" i="6"/>
  <c r="A158" i="6"/>
  <c r="S157" i="6"/>
  <c r="G157" i="6"/>
  <c r="H157" i="6" s="1"/>
  <c r="I157" i="6" s="1"/>
  <c r="F157" i="6"/>
  <c r="E157" i="6"/>
  <c r="C157" i="6"/>
  <c r="B157" i="6"/>
  <c r="A157" i="6"/>
  <c r="E156" i="6"/>
  <c r="D156" i="6"/>
  <c r="B156" i="6"/>
  <c r="A156" i="6"/>
  <c r="F155" i="6"/>
  <c r="E155" i="6"/>
  <c r="G155" i="6" s="1"/>
  <c r="H155" i="6" s="1"/>
  <c r="I155" i="6" s="1"/>
  <c r="D155" i="6"/>
  <c r="C155" i="6"/>
  <c r="B155" i="6"/>
  <c r="A155" i="6"/>
  <c r="W154" i="6"/>
  <c r="J154" i="6"/>
  <c r="F154" i="6"/>
  <c r="E154" i="6"/>
  <c r="G154" i="6" s="1"/>
  <c r="H154" i="6" s="1"/>
  <c r="I154" i="6" s="1"/>
  <c r="D154" i="6"/>
  <c r="C154" i="6"/>
  <c r="B154" i="6"/>
  <c r="A154" i="6"/>
  <c r="E153" i="6"/>
  <c r="D153" i="6"/>
  <c r="B153" i="6"/>
  <c r="A153" i="6"/>
  <c r="E152" i="6"/>
  <c r="B152" i="6"/>
  <c r="A152" i="6"/>
  <c r="E151" i="6"/>
  <c r="D151" i="6"/>
  <c r="B151" i="6"/>
  <c r="A151" i="6"/>
  <c r="J150" i="6"/>
  <c r="E150" i="6"/>
  <c r="D150" i="6"/>
  <c r="B150" i="6"/>
  <c r="A150" i="6"/>
  <c r="O149" i="6"/>
  <c r="E149" i="6"/>
  <c r="D149" i="6"/>
  <c r="B149" i="6"/>
  <c r="A149" i="6"/>
  <c r="J148" i="6"/>
  <c r="F148" i="6"/>
  <c r="E148" i="6"/>
  <c r="D148" i="6"/>
  <c r="B148" i="6"/>
  <c r="A148" i="6"/>
  <c r="W147" i="6"/>
  <c r="E147" i="6"/>
  <c r="D147" i="6"/>
  <c r="C147" i="6"/>
  <c r="B147" i="6"/>
  <c r="A147" i="6"/>
  <c r="F146" i="6"/>
  <c r="E146" i="6"/>
  <c r="G146" i="6" s="1"/>
  <c r="H146" i="6" s="1"/>
  <c r="D146" i="6"/>
  <c r="C146" i="6"/>
  <c r="B146" i="6"/>
  <c r="A146" i="6"/>
  <c r="E145" i="6"/>
  <c r="D145" i="6"/>
  <c r="B145" i="6"/>
  <c r="A145" i="6"/>
  <c r="S144" i="6"/>
  <c r="E144" i="6"/>
  <c r="D144" i="6"/>
  <c r="B144" i="6"/>
  <c r="A144" i="6"/>
  <c r="E143" i="6"/>
  <c r="D143" i="6"/>
  <c r="B143" i="6"/>
  <c r="A143" i="6"/>
  <c r="O142" i="6"/>
  <c r="E142" i="6"/>
  <c r="D142" i="6"/>
  <c r="B142" i="6"/>
  <c r="A142" i="6"/>
  <c r="E141" i="6"/>
  <c r="D141" i="6"/>
  <c r="B141" i="6"/>
  <c r="A141" i="6"/>
  <c r="E140" i="6"/>
  <c r="D140" i="6"/>
  <c r="B140" i="6"/>
  <c r="A140" i="6"/>
  <c r="S139" i="6"/>
  <c r="J139" i="6"/>
  <c r="G139" i="6"/>
  <c r="H139" i="6" s="1"/>
  <c r="F139" i="6"/>
  <c r="E139" i="6"/>
  <c r="D139" i="6"/>
  <c r="C139" i="6"/>
  <c r="B139" i="6"/>
  <c r="A139" i="6"/>
  <c r="E138" i="6"/>
  <c r="D138" i="6"/>
  <c r="B138" i="6"/>
  <c r="A138" i="6"/>
  <c r="E137" i="6"/>
  <c r="D137" i="6"/>
  <c r="B137" i="6"/>
  <c r="A137" i="6"/>
  <c r="E136" i="6"/>
  <c r="D136" i="6"/>
  <c r="B136" i="6"/>
  <c r="A136" i="6"/>
  <c r="E135" i="6"/>
  <c r="D135" i="6"/>
  <c r="B135" i="6"/>
  <c r="A135" i="6"/>
  <c r="E134" i="6"/>
  <c r="D134" i="6"/>
  <c r="B134" i="6"/>
  <c r="A134" i="6"/>
  <c r="E133" i="6"/>
  <c r="D133" i="6"/>
  <c r="B133" i="6"/>
  <c r="A133" i="6"/>
  <c r="E132" i="6"/>
  <c r="D132" i="6"/>
  <c r="B132" i="6"/>
  <c r="A132" i="6"/>
  <c r="E131" i="6"/>
  <c r="D131" i="6"/>
  <c r="C131" i="6"/>
  <c r="B131" i="6"/>
  <c r="A131" i="6"/>
  <c r="W130" i="6"/>
  <c r="E130" i="6"/>
  <c r="D130" i="6"/>
  <c r="C130" i="6"/>
  <c r="B130" i="6"/>
  <c r="A130" i="6"/>
  <c r="E129" i="6"/>
  <c r="D129" i="6"/>
  <c r="B129" i="6"/>
  <c r="A129" i="6"/>
  <c r="E128" i="6"/>
  <c r="D128" i="6"/>
  <c r="B128" i="6"/>
  <c r="A128" i="6"/>
  <c r="W127" i="6"/>
  <c r="J127" i="6"/>
  <c r="E127" i="6"/>
  <c r="D127" i="6"/>
  <c r="C127" i="6"/>
  <c r="B127" i="6"/>
  <c r="A127" i="6"/>
  <c r="E126" i="6"/>
  <c r="D126" i="6"/>
  <c r="B126" i="6"/>
  <c r="A126" i="6"/>
  <c r="E125" i="6"/>
  <c r="D125" i="6"/>
  <c r="B125" i="6"/>
  <c r="A125" i="6"/>
  <c r="E124" i="6"/>
  <c r="D124" i="6"/>
  <c r="B124" i="6"/>
  <c r="A124" i="6"/>
  <c r="E123" i="6"/>
  <c r="D123" i="6"/>
  <c r="B123" i="6"/>
  <c r="A123" i="6"/>
  <c r="E122" i="6"/>
  <c r="D122" i="6"/>
  <c r="B122" i="6"/>
  <c r="A122" i="6"/>
  <c r="J121" i="6"/>
  <c r="E121" i="6"/>
  <c r="D121" i="6"/>
  <c r="B121" i="6"/>
  <c r="A121" i="6"/>
  <c r="E120" i="6"/>
  <c r="D120" i="6"/>
  <c r="B120" i="6"/>
  <c r="A120" i="6"/>
  <c r="S119" i="6"/>
  <c r="E119" i="6"/>
  <c r="D119" i="6"/>
  <c r="C119" i="6"/>
  <c r="B119" i="6"/>
  <c r="A119" i="6"/>
  <c r="E118" i="6"/>
  <c r="B118" i="6"/>
  <c r="A118" i="6"/>
  <c r="W117" i="6"/>
  <c r="F117" i="6"/>
  <c r="E117" i="6"/>
  <c r="G117" i="6" s="1"/>
  <c r="H117" i="6" s="1"/>
  <c r="I117" i="6" s="1"/>
  <c r="D117" i="6"/>
  <c r="C117" i="6"/>
  <c r="B117" i="6"/>
  <c r="A117" i="6"/>
  <c r="E116" i="6"/>
  <c r="D116" i="6"/>
  <c r="B116" i="6"/>
  <c r="A116" i="6"/>
  <c r="W115" i="6"/>
  <c r="J115" i="6"/>
  <c r="E115" i="6"/>
  <c r="D115" i="6"/>
  <c r="C115" i="6"/>
  <c r="B115" i="6"/>
  <c r="A115" i="6"/>
  <c r="E114" i="6"/>
  <c r="D114" i="6"/>
  <c r="B114" i="6"/>
  <c r="A114" i="6"/>
  <c r="E113" i="6"/>
  <c r="D113" i="6"/>
  <c r="B113" i="6"/>
  <c r="A113" i="6"/>
  <c r="O112" i="6"/>
  <c r="E112" i="6"/>
  <c r="D112" i="6"/>
  <c r="B112" i="6"/>
  <c r="A112" i="6"/>
  <c r="E111" i="6"/>
  <c r="D111" i="6"/>
  <c r="B111" i="6"/>
  <c r="A111" i="6"/>
  <c r="E110" i="6"/>
  <c r="D110" i="6"/>
  <c r="B110" i="6"/>
  <c r="A110" i="6"/>
  <c r="E109" i="6"/>
  <c r="D109" i="6"/>
  <c r="B109" i="6"/>
  <c r="A109" i="6"/>
  <c r="O108" i="6"/>
  <c r="E108" i="6"/>
  <c r="D108" i="6"/>
  <c r="B108" i="6"/>
  <c r="A108" i="6"/>
  <c r="E107" i="6"/>
  <c r="D107" i="6"/>
  <c r="B107" i="6"/>
  <c r="A107" i="6"/>
  <c r="W106" i="6"/>
  <c r="J106" i="6"/>
  <c r="F106" i="6"/>
  <c r="E106" i="6"/>
  <c r="G106" i="6" s="1"/>
  <c r="H106" i="6" s="1"/>
  <c r="D106" i="6"/>
  <c r="C106" i="6"/>
  <c r="B106" i="6"/>
  <c r="A106" i="6"/>
  <c r="E105" i="6"/>
  <c r="D105" i="6"/>
  <c r="B105" i="6"/>
  <c r="A105" i="6"/>
  <c r="E104" i="6"/>
  <c r="D104" i="6"/>
  <c r="B104" i="6"/>
  <c r="A104" i="6"/>
  <c r="E103" i="6"/>
  <c r="D103" i="6"/>
  <c r="B103" i="6"/>
  <c r="A103" i="6"/>
  <c r="E102" i="6"/>
  <c r="D102" i="6"/>
  <c r="B102" i="6"/>
  <c r="A102" i="6"/>
  <c r="J101" i="6"/>
  <c r="E101" i="6"/>
  <c r="D101" i="6"/>
  <c r="C101" i="6"/>
  <c r="B101" i="6"/>
  <c r="A101" i="6"/>
  <c r="W100" i="6"/>
  <c r="E100" i="6"/>
  <c r="D100" i="6"/>
  <c r="B100" i="6"/>
  <c r="A100" i="6"/>
  <c r="E99" i="6"/>
  <c r="D99" i="6"/>
  <c r="B99" i="6"/>
  <c r="A99" i="6"/>
  <c r="W98" i="6"/>
  <c r="J98" i="6"/>
  <c r="G98" i="6"/>
  <c r="H98" i="6" s="1"/>
  <c r="F98" i="6"/>
  <c r="E98" i="6"/>
  <c r="D98" i="6"/>
  <c r="C98" i="6"/>
  <c r="B98" i="6"/>
  <c r="A98" i="6"/>
  <c r="S97" i="6"/>
  <c r="E97" i="6"/>
  <c r="D97" i="6"/>
  <c r="B97" i="6"/>
  <c r="A97" i="6"/>
  <c r="W96" i="6"/>
  <c r="J96" i="6"/>
  <c r="E96" i="6"/>
  <c r="D96" i="6"/>
  <c r="B96" i="6"/>
  <c r="A96" i="6"/>
  <c r="J95" i="6"/>
  <c r="E95" i="6"/>
  <c r="D95" i="6"/>
  <c r="B95" i="6"/>
  <c r="A95" i="6"/>
  <c r="E94" i="6"/>
  <c r="D94" i="6"/>
  <c r="B94" i="6"/>
  <c r="A94" i="6"/>
  <c r="E93" i="6"/>
  <c r="D93" i="6"/>
  <c r="B93" i="6"/>
  <c r="A93" i="6"/>
  <c r="E92" i="6"/>
  <c r="D92" i="6"/>
  <c r="B92" i="6"/>
  <c r="A92" i="6"/>
  <c r="E91" i="6"/>
  <c r="D91" i="6"/>
  <c r="B91" i="6"/>
  <c r="A91" i="6"/>
  <c r="E90" i="6"/>
  <c r="D90" i="6"/>
  <c r="B90" i="6"/>
  <c r="A90" i="6"/>
  <c r="W89" i="6"/>
  <c r="J89" i="6"/>
  <c r="E89" i="6"/>
  <c r="D89" i="6"/>
  <c r="C89" i="6"/>
  <c r="B89" i="6"/>
  <c r="A89" i="6"/>
  <c r="E88" i="6"/>
  <c r="D88" i="6"/>
  <c r="B88" i="6"/>
  <c r="A88" i="6"/>
  <c r="W87" i="6"/>
  <c r="E87" i="6"/>
  <c r="D87" i="6"/>
  <c r="B87" i="6"/>
  <c r="A87" i="6"/>
  <c r="E86" i="6"/>
  <c r="D86" i="6"/>
  <c r="B86" i="6"/>
  <c r="A86" i="6"/>
  <c r="J85" i="6"/>
  <c r="E85" i="6"/>
  <c r="D85" i="6"/>
  <c r="B85" i="6"/>
  <c r="A85" i="6"/>
  <c r="E84" i="6"/>
  <c r="D84" i="6"/>
  <c r="B84" i="6"/>
  <c r="A84" i="6"/>
  <c r="J83" i="6"/>
  <c r="E83" i="6"/>
  <c r="D83" i="6"/>
  <c r="C83" i="6"/>
  <c r="B83" i="6"/>
  <c r="A83" i="6"/>
  <c r="F82" i="6"/>
  <c r="E82" i="6"/>
  <c r="G82" i="6" s="1"/>
  <c r="H82" i="6" s="1"/>
  <c r="I82" i="6" s="1"/>
  <c r="D82" i="6"/>
  <c r="B82" i="6"/>
  <c r="A82" i="6"/>
  <c r="E81" i="6"/>
  <c r="D81" i="6"/>
  <c r="B81" i="6"/>
  <c r="A81" i="6"/>
  <c r="E80" i="6"/>
  <c r="D80" i="6"/>
  <c r="B80" i="6"/>
  <c r="A80" i="6"/>
  <c r="W79" i="6"/>
  <c r="J79" i="6"/>
  <c r="E79" i="6"/>
  <c r="D79" i="6"/>
  <c r="C79" i="6"/>
  <c r="B79" i="6"/>
  <c r="A79" i="6"/>
  <c r="E78" i="6"/>
  <c r="D78" i="6"/>
  <c r="B78" i="6"/>
  <c r="A78" i="6"/>
  <c r="S77" i="6"/>
  <c r="E77" i="6"/>
  <c r="D77" i="6"/>
  <c r="B77" i="6"/>
  <c r="A77" i="6"/>
  <c r="E76" i="6"/>
  <c r="D76" i="6"/>
  <c r="B76" i="6"/>
  <c r="A76" i="6"/>
  <c r="E75" i="6"/>
  <c r="D75" i="6"/>
  <c r="B75" i="6"/>
  <c r="A75" i="6"/>
  <c r="S74" i="6"/>
  <c r="E74" i="6"/>
  <c r="D74" i="6"/>
  <c r="B74" i="6"/>
  <c r="A74" i="6"/>
  <c r="E73" i="6"/>
  <c r="D73" i="6"/>
  <c r="B73" i="6"/>
  <c r="A73" i="6"/>
  <c r="W72" i="6"/>
  <c r="E72" i="6"/>
  <c r="D72" i="6"/>
  <c r="B72" i="6"/>
  <c r="A72" i="6"/>
  <c r="E71" i="6"/>
  <c r="D71" i="6"/>
  <c r="B71" i="6"/>
  <c r="A71" i="6"/>
  <c r="W70" i="6"/>
  <c r="S70" i="6"/>
  <c r="E70" i="6"/>
  <c r="D70" i="6"/>
  <c r="C70" i="6"/>
  <c r="B70" i="6"/>
  <c r="A70" i="6"/>
  <c r="E69" i="6"/>
  <c r="D69" i="6"/>
  <c r="B69" i="6"/>
  <c r="A69" i="6"/>
  <c r="J68" i="6"/>
  <c r="E68" i="6"/>
  <c r="D68" i="6"/>
  <c r="B68" i="6"/>
  <c r="A68" i="6"/>
  <c r="E67" i="6"/>
  <c r="D67" i="6"/>
  <c r="B67" i="6"/>
  <c r="A67" i="6"/>
  <c r="E66" i="6"/>
  <c r="D66" i="6"/>
  <c r="B66" i="6"/>
  <c r="A66" i="6"/>
  <c r="E65" i="6"/>
  <c r="D65" i="6"/>
  <c r="B65" i="6"/>
  <c r="A65" i="6"/>
  <c r="E64" i="6"/>
  <c r="D64" i="6"/>
  <c r="B64" i="6"/>
  <c r="A64" i="6"/>
  <c r="Y63" i="6"/>
  <c r="X63" i="6"/>
  <c r="W63" i="6"/>
  <c r="O63" i="6"/>
  <c r="E63" i="6"/>
  <c r="D63" i="6"/>
  <c r="B63" i="6"/>
  <c r="A63" i="6"/>
  <c r="W62" i="6"/>
  <c r="S62" i="6"/>
  <c r="J62" i="6"/>
  <c r="F62" i="6"/>
  <c r="E62" i="6"/>
  <c r="G62" i="6" s="1"/>
  <c r="H62" i="6" s="1"/>
  <c r="D62" i="6"/>
  <c r="C62" i="6"/>
  <c r="B62" i="6"/>
  <c r="A62" i="6"/>
  <c r="E61" i="6"/>
  <c r="D61" i="6"/>
  <c r="B61" i="6"/>
  <c r="A61" i="6"/>
  <c r="W60" i="6"/>
  <c r="S60" i="6"/>
  <c r="E60" i="6"/>
  <c r="D60" i="6"/>
  <c r="B60" i="6"/>
  <c r="A60" i="6"/>
  <c r="E59" i="6"/>
  <c r="D59" i="6"/>
  <c r="B59" i="6"/>
  <c r="A59" i="6"/>
  <c r="F58" i="6"/>
  <c r="E58" i="6"/>
  <c r="G58" i="6" s="1"/>
  <c r="H58" i="6" s="1"/>
  <c r="I58" i="6" s="1"/>
  <c r="D58" i="6"/>
  <c r="C58" i="6"/>
  <c r="B58" i="6"/>
  <c r="A58" i="6"/>
  <c r="W57" i="6"/>
  <c r="S57" i="6"/>
  <c r="J57" i="6"/>
  <c r="F57" i="6"/>
  <c r="E57" i="6"/>
  <c r="G57" i="6" s="1"/>
  <c r="H57" i="6" s="1"/>
  <c r="I57" i="6" s="1"/>
  <c r="D57" i="6"/>
  <c r="C57" i="6"/>
  <c r="B57" i="6"/>
  <c r="A57" i="6"/>
  <c r="E56" i="6"/>
  <c r="D56" i="6"/>
  <c r="B56" i="6"/>
  <c r="A56" i="6"/>
  <c r="S55" i="6"/>
  <c r="E55" i="6"/>
  <c r="D55" i="6"/>
  <c r="C55" i="6"/>
  <c r="B55" i="6"/>
  <c r="A55" i="6"/>
  <c r="W54" i="6"/>
  <c r="E54" i="6"/>
  <c r="D54" i="6"/>
  <c r="B54" i="6"/>
  <c r="A54" i="6"/>
  <c r="E53" i="6"/>
  <c r="D53" i="6"/>
  <c r="B53" i="6"/>
  <c r="A53" i="6"/>
  <c r="E52" i="6"/>
  <c r="D52" i="6"/>
  <c r="B52" i="6"/>
  <c r="A52" i="6"/>
  <c r="E51" i="6"/>
  <c r="D51" i="6"/>
  <c r="B51" i="6"/>
  <c r="A51" i="6"/>
  <c r="E50" i="6"/>
  <c r="D50" i="6"/>
  <c r="C50" i="6"/>
  <c r="B50" i="6"/>
  <c r="A50" i="6"/>
  <c r="E49" i="6"/>
  <c r="D49" i="6"/>
  <c r="B49" i="6"/>
  <c r="A49" i="6"/>
  <c r="E48" i="6"/>
  <c r="D48" i="6"/>
  <c r="B48" i="6"/>
  <c r="A48" i="6"/>
  <c r="F47" i="6"/>
  <c r="E47" i="6"/>
  <c r="G47" i="6" s="1"/>
  <c r="H47" i="6" s="1"/>
  <c r="I47" i="6" s="1"/>
  <c r="D47" i="6"/>
  <c r="C47" i="6"/>
  <c r="B47" i="6"/>
  <c r="A47" i="6"/>
  <c r="W46" i="6"/>
  <c r="S46" i="6"/>
  <c r="E46" i="6"/>
  <c r="D46" i="6"/>
  <c r="C46" i="6"/>
  <c r="B46" i="6"/>
  <c r="A46" i="6"/>
  <c r="E45" i="6"/>
  <c r="D45" i="6"/>
  <c r="B45" i="6"/>
  <c r="A45" i="6"/>
  <c r="E44" i="6"/>
  <c r="D44" i="6"/>
  <c r="B44" i="6"/>
  <c r="A44" i="6"/>
  <c r="E43" i="6"/>
  <c r="D43" i="6"/>
  <c r="B43" i="6"/>
  <c r="A43" i="6"/>
  <c r="E42" i="6"/>
  <c r="D42" i="6"/>
  <c r="C42" i="6"/>
  <c r="B42" i="6"/>
  <c r="A42" i="6"/>
  <c r="E41" i="6"/>
  <c r="D41" i="6"/>
  <c r="B41" i="6"/>
  <c r="A41" i="6"/>
  <c r="E40" i="6"/>
  <c r="D40" i="6"/>
  <c r="B40" i="6"/>
  <c r="A40" i="6"/>
  <c r="E39" i="6"/>
  <c r="D39" i="6"/>
  <c r="C39" i="6"/>
  <c r="B39" i="6"/>
  <c r="A39" i="6"/>
  <c r="W38" i="6"/>
  <c r="S38" i="6"/>
  <c r="J38" i="6"/>
  <c r="E38" i="6"/>
  <c r="D38" i="6"/>
  <c r="C38" i="6"/>
  <c r="B38" i="6"/>
  <c r="A38" i="6"/>
  <c r="E37" i="6"/>
  <c r="D37" i="6"/>
  <c r="B37" i="6"/>
  <c r="A37" i="6"/>
  <c r="E36" i="6"/>
  <c r="D36" i="6"/>
  <c r="B36" i="6"/>
  <c r="A36" i="6"/>
  <c r="E35" i="6"/>
  <c r="D35" i="6"/>
  <c r="B35" i="6"/>
  <c r="A35" i="6"/>
  <c r="E34" i="6"/>
  <c r="D34" i="6"/>
  <c r="B34" i="6"/>
  <c r="A34" i="6"/>
  <c r="W33" i="6"/>
  <c r="E33" i="6"/>
  <c r="D33" i="6"/>
  <c r="C33" i="6"/>
  <c r="B33" i="6"/>
  <c r="A33" i="6"/>
  <c r="S32" i="6"/>
  <c r="E32" i="6"/>
  <c r="D32" i="6"/>
  <c r="C32" i="6"/>
  <c r="B32" i="6"/>
  <c r="A32" i="6"/>
  <c r="E31" i="6"/>
  <c r="D31" i="6"/>
  <c r="B31" i="6"/>
  <c r="A31" i="6"/>
  <c r="E30" i="6"/>
  <c r="D30" i="6"/>
  <c r="B30" i="6"/>
  <c r="A30" i="6"/>
  <c r="E29" i="6"/>
  <c r="D29" i="6"/>
  <c r="C29" i="6"/>
  <c r="B29" i="6"/>
  <c r="A29" i="6"/>
  <c r="W28" i="6"/>
  <c r="S28" i="6"/>
  <c r="E28" i="6"/>
  <c r="D28" i="6"/>
  <c r="C28" i="6"/>
  <c r="B28" i="6"/>
  <c r="A28" i="6"/>
  <c r="E27" i="6"/>
  <c r="D27" i="6"/>
  <c r="B27" i="6"/>
  <c r="A27" i="6"/>
  <c r="E26" i="6"/>
  <c r="D26" i="6"/>
  <c r="B26" i="6"/>
  <c r="A26" i="6"/>
  <c r="F25" i="6"/>
  <c r="E25" i="6"/>
  <c r="G25" i="6" s="1"/>
  <c r="H25" i="6" s="1"/>
  <c r="I25" i="6" s="1"/>
  <c r="D25" i="6"/>
  <c r="C25" i="6"/>
  <c r="B25" i="6"/>
  <c r="A25" i="6"/>
  <c r="S24" i="6"/>
  <c r="E24" i="6"/>
  <c r="D24" i="6"/>
  <c r="C24" i="6"/>
  <c r="B24" i="6"/>
  <c r="A24" i="6"/>
  <c r="E23" i="6"/>
  <c r="D23" i="6"/>
  <c r="B23" i="6"/>
  <c r="A23" i="6"/>
  <c r="E22" i="6"/>
  <c r="D22" i="6"/>
  <c r="B22" i="6"/>
  <c r="A22" i="6"/>
  <c r="E21" i="6"/>
  <c r="D21" i="6"/>
  <c r="B21" i="6"/>
  <c r="A21" i="6"/>
  <c r="W20" i="6"/>
  <c r="S20" i="6"/>
  <c r="E20" i="6"/>
  <c r="D20" i="6"/>
  <c r="C20" i="6"/>
  <c r="B20" i="6"/>
  <c r="D19" i="6"/>
  <c r="B19" i="6"/>
  <c r="A19" i="6"/>
  <c r="J18" i="6"/>
  <c r="E18" i="6"/>
  <c r="D18" i="6"/>
  <c r="B18" i="6"/>
  <c r="A18" i="6"/>
  <c r="E17" i="6"/>
  <c r="D17" i="6"/>
  <c r="B17" i="6"/>
  <c r="A17" i="6"/>
  <c r="E16" i="6"/>
  <c r="D16" i="6"/>
  <c r="C16" i="6"/>
  <c r="B16" i="6"/>
  <c r="A16" i="6"/>
  <c r="D15" i="6"/>
  <c r="B15" i="6"/>
  <c r="A15" i="6"/>
  <c r="E14" i="6"/>
  <c r="D14" i="6"/>
  <c r="B14" i="6"/>
  <c r="X13" i="6"/>
  <c r="Y13" i="6" s="1"/>
  <c r="Z13" i="6" s="1"/>
  <c r="W13" i="6"/>
  <c r="O13" i="6"/>
  <c r="D13" i="6"/>
  <c r="B13" i="6"/>
  <c r="A13" i="6"/>
  <c r="W12" i="6"/>
  <c r="E12" i="6"/>
  <c r="D12" i="6"/>
  <c r="C12" i="6"/>
  <c r="B12" i="6"/>
  <c r="A12" i="6"/>
  <c r="O11" i="6"/>
  <c r="D11" i="6"/>
  <c r="B11" i="6"/>
  <c r="S10" i="6"/>
  <c r="J10" i="6"/>
  <c r="F10" i="6"/>
  <c r="E10" i="6"/>
  <c r="G10" i="6" s="1"/>
  <c r="H10" i="6" s="1"/>
  <c r="I10" i="6" s="1"/>
  <c r="D10" i="6"/>
  <c r="C10" i="6"/>
  <c r="D9" i="6"/>
  <c r="B9" i="6"/>
  <c r="A9" i="6"/>
  <c r="E8" i="6"/>
  <c r="B8" i="6"/>
  <c r="A8" i="6"/>
  <c r="S7" i="6"/>
  <c r="B7" i="6"/>
  <c r="A7" i="6"/>
  <c r="B6" i="6"/>
  <c r="A1" i="5"/>
  <c r="T38" i="4"/>
  <c r="A1" i="4"/>
  <c r="F165" i="3"/>
  <c r="E165" i="3"/>
  <c r="D165" i="3"/>
  <c r="C165" i="3"/>
  <c r="U165" i="3" s="1"/>
  <c r="B165" i="3"/>
  <c r="A165" i="3"/>
  <c r="F164" i="3"/>
  <c r="E164" i="3"/>
  <c r="D164" i="3"/>
  <c r="C164" i="3"/>
  <c r="U164" i="3" s="1"/>
  <c r="B164" i="3"/>
  <c r="A164" i="3"/>
  <c r="F163" i="3"/>
  <c r="E163" i="3"/>
  <c r="C163" i="3"/>
  <c r="U163" i="3" s="1"/>
  <c r="B163" i="3"/>
  <c r="A163" i="3"/>
  <c r="F162" i="3"/>
  <c r="E162" i="3"/>
  <c r="D162" i="3"/>
  <c r="B162" i="3"/>
  <c r="A162" i="3"/>
  <c r="F161" i="3"/>
  <c r="E161" i="3"/>
  <c r="C161" i="3"/>
  <c r="U161" i="3" s="1"/>
  <c r="B161" i="3"/>
  <c r="A161" i="3"/>
  <c r="F160" i="3"/>
  <c r="E160" i="3"/>
  <c r="D160" i="3"/>
  <c r="C160" i="3"/>
  <c r="U160" i="3" s="1"/>
  <c r="B160" i="3"/>
  <c r="A160" i="3"/>
  <c r="F159" i="3"/>
  <c r="E159" i="3"/>
  <c r="C159" i="3"/>
  <c r="U159" i="3" s="1"/>
  <c r="B159" i="3"/>
  <c r="A159" i="3"/>
  <c r="F158" i="3"/>
  <c r="E158" i="3"/>
  <c r="C158" i="3"/>
  <c r="U158" i="3" s="1"/>
  <c r="B158" i="3"/>
  <c r="A158" i="3"/>
  <c r="F157" i="3"/>
  <c r="E157" i="3"/>
  <c r="D157" i="3"/>
  <c r="B157" i="3"/>
  <c r="A157" i="3"/>
  <c r="F156" i="3"/>
  <c r="E156" i="3"/>
  <c r="C156" i="3"/>
  <c r="U156" i="3" s="1"/>
  <c r="B156" i="3"/>
  <c r="A156" i="3"/>
  <c r="F155" i="3"/>
  <c r="E155" i="3"/>
  <c r="B155" i="3"/>
  <c r="A155" i="3"/>
  <c r="F154" i="3"/>
  <c r="E154" i="3"/>
  <c r="D154" i="3"/>
  <c r="C154" i="3"/>
  <c r="U154" i="3" s="1"/>
  <c r="B154" i="3"/>
  <c r="A154" i="3"/>
  <c r="F153" i="3"/>
  <c r="E153" i="3"/>
  <c r="D153" i="3"/>
  <c r="C153" i="3"/>
  <c r="U153" i="3" s="1"/>
  <c r="B153" i="3"/>
  <c r="A153" i="3"/>
  <c r="F152" i="3"/>
  <c r="E152" i="3"/>
  <c r="D152" i="3"/>
  <c r="B152" i="3"/>
  <c r="A152" i="3"/>
  <c r="F151" i="3"/>
  <c r="E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C146" i="3"/>
  <c r="U146" i="3" s="1"/>
  <c r="B146" i="3"/>
  <c r="A146" i="3"/>
  <c r="F145" i="3"/>
  <c r="E145" i="3"/>
  <c r="D145" i="3"/>
  <c r="C145" i="3"/>
  <c r="U145" i="3" s="1"/>
  <c r="B145" i="3"/>
  <c r="A145" i="3"/>
  <c r="F144" i="3"/>
  <c r="E144" i="3"/>
  <c r="D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C138" i="3"/>
  <c r="U138" i="3" s="1"/>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C130" i="3"/>
  <c r="U130" i="3" s="1"/>
  <c r="B130" i="3"/>
  <c r="A130" i="3"/>
  <c r="F129" i="3"/>
  <c r="E129" i="3"/>
  <c r="D129" i="3"/>
  <c r="C129" i="3"/>
  <c r="U129" i="3" s="1"/>
  <c r="B129" i="3"/>
  <c r="A129" i="3"/>
  <c r="F128" i="3"/>
  <c r="E128" i="3"/>
  <c r="D128" i="3"/>
  <c r="B128" i="3"/>
  <c r="A128" i="3"/>
  <c r="F127" i="3"/>
  <c r="E127" i="3"/>
  <c r="D127" i="3"/>
  <c r="B127" i="3"/>
  <c r="A127" i="3"/>
  <c r="F126" i="3"/>
  <c r="E126" i="3"/>
  <c r="D126" i="3"/>
  <c r="C126" i="3"/>
  <c r="U126" i="3" s="1"/>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C118" i="3"/>
  <c r="U118" i="3" s="1"/>
  <c r="B118" i="3"/>
  <c r="A118" i="3"/>
  <c r="F117" i="3"/>
  <c r="E117" i="3"/>
  <c r="D117" i="3"/>
  <c r="B117" i="3"/>
  <c r="A117" i="3"/>
  <c r="F116" i="3"/>
  <c r="E116" i="3"/>
  <c r="D116" i="3"/>
  <c r="C116" i="3"/>
  <c r="U116" i="3" s="1"/>
  <c r="B116" i="3"/>
  <c r="A116" i="3"/>
  <c r="F115" i="3"/>
  <c r="E115" i="3"/>
  <c r="D115" i="3"/>
  <c r="B115" i="3"/>
  <c r="A115" i="3"/>
  <c r="F114" i="3"/>
  <c r="E114" i="3"/>
  <c r="D114" i="3"/>
  <c r="C114" i="3"/>
  <c r="U114" i="3" s="1"/>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C105" i="3"/>
  <c r="U105" i="3" s="1"/>
  <c r="B105" i="3"/>
  <c r="A105" i="3"/>
  <c r="F104" i="3"/>
  <c r="E104" i="3"/>
  <c r="D104" i="3"/>
  <c r="B104" i="3"/>
  <c r="A104" i="3"/>
  <c r="F103" i="3"/>
  <c r="E103" i="3"/>
  <c r="D103" i="3"/>
  <c r="B103" i="3"/>
  <c r="A103" i="3"/>
  <c r="F102" i="3"/>
  <c r="E102" i="3"/>
  <c r="D102" i="3"/>
  <c r="B102" i="3"/>
  <c r="A102" i="3"/>
  <c r="F101" i="3"/>
  <c r="E101" i="3"/>
  <c r="D101" i="3"/>
  <c r="B101" i="3"/>
  <c r="A101" i="3"/>
  <c r="F100" i="3"/>
  <c r="E100" i="3"/>
  <c r="D100" i="3"/>
  <c r="C100" i="3"/>
  <c r="U100" i="3" s="1"/>
  <c r="B100" i="3"/>
  <c r="A100" i="3"/>
  <c r="F99" i="3"/>
  <c r="E99" i="3"/>
  <c r="D99" i="3"/>
  <c r="B99" i="3"/>
  <c r="A99" i="3"/>
  <c r="F98" i="3"/>
  <c r="E98" i="3"/>
  <c r="D98" i="3"/>
  <c r="B98" i="3"/>
  <c r="A98" i="3"/>
  <c r="F97" i="3"/>
  <c r="E97" i="3"/>
  <c r="D97" i="3"/>
  <c r="C97" i="3"/>
  <c r="U97" i="3" s="1"/>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C88" i="3"/>
  <c r="U88" i="3" s="1"/>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C82" i="3"/>
  <c r="U82" i="3" s="1"/>
  <c r="B82" i="3"/>
  <c r="A82" i="3"/>
  <c r="F81" i="3"/>
  <c r="E81" i="3"/>
  <c r="D81" i="3"/>
  <c r="B81" i="3"/>
  <c r="A81" i="3"/>
  <c r="F80" i="3"/>
  <c r="E80" i="3"/>
  <c r="D80" i="3"/>
  <c r="B80" i="3"/>
  <c r="A80" i="3"/>
  <c r="F79" i="3"/>
  <c r="E79" i="3"/>
  <c r="D79" i="3"/>
  <c r="B79" i="3"/>
  <c r="A79" i="3"/>
  <c r="F78" i="3"/>
  <c r="E78" i="3"/>
  <c r="D78" i="3"/>
  <c r="C78" i="3"/>
  <c r="U78" i="3" s="1"/>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C69" i="3"/>
  <c r="U69" i="3" s="1"/>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C61" i="3"/>
  <c r="U61" i="3" s="1"/>
  <c r="B61" i="3"/>
  <c r="A61" i="3"/>
  <c r="F60" i="3"/>
  <c r="E60" i="3"/>
  <c r="D60" i="3"/>
  <c r="B60" i="3"/>
  <c r="A60" i="3"/>
  <c r="F59" i="3"/>
  <c r="E59" i="3"/>
  <c r="D59" i="3"/>
  <c r="B59" i="3"/>
  <c r="A59" i="3"/>
  <c r="F58" i="3"/>
  <c r="E58" i="3"/>
  <c r="D58" i="3"/>
  <c r="B58" i="3"/>
  <c r="A58" i="3"/>
  <c r="F57" i="3"/>
  <c r="E57" i="3"/>
  <c r="D57" i="3"/>
  <c r="C57" i="3"/>
  <c r="U57" i="3" s="1"/>
  <c r="B57" i="3"/>
  <c r="A57" i="3"/>
  <c r="F56" i="3"/>
  <c r="E56" i="3"/>
  <c r="D56" i="3"/>
  <c r="C56" i="3"/>
  <c r="U56" i="3" s="1"/>
  <c r="B56" i="3"/>
  <c r="A56" i="3"/>
  <c r="F55" i="3"/>
  <c r="E55" i="3"/>
  <c r="D55" i="3"/>
  <c r="B55" i="3"/>
  <c r="A55" i="3"/>
  <c r="F54" i="3"/>
  <c r="E54" i="3"/>
  <c r="D54" i="3"/>
  <c r="C54" i="3"/>
  <c r="U54" i="3" s="1"/>
  <c r="B54" i="3"/>
  <c r="A54" i="3"/>
  <c r="F53" i="3"/>
  <c r="E53" i="3"/>
  <c r="D53" i="3"/>
  <c r="B53" i="3"/>
  <c r="A53" i="3"/>
  <c r="F52" i="3"/>
  <c r="E52" i="3"/>
  <c r="D52" i="3"/>
  <c r="B52" i="3"/>
  <c r="A52" i="3"/>
  <c r="F51" i="3"/>
  <c r="E51" i="3"/>
  <c r="D51" i="3"/>
  <c r="B51" i="3"/>
  <c r="A51" i="3"/>
  <c r="F50" i="3"/>
  <c r="E50" i="3"/>
  <c r="D50" i="3"/>
  <c r="B50" i="3"/>
  <c r="A50" i="3"/>
  <c r="F49" i="3"/>
  <c r="E49" i="3"/>
  <c r="D49" i="3"/>
  <c r="C49" i="3"/>
  <c r="U49" i="3" s="1"/>
  <c r="B49" i="3"/>
  <c r="A49" i="3"/>
  <c r="F48" i="3"/>
  <c r="E48" i="3"/>
  <c r="D48" i="3"/>
  <c r="B48" i="3"/>
  <c r="A48" i="3"/>
  <c r="F47" i="3"/>
  <c r="E47" i="3"/>
  <c r="D47" i="3"/>
  <c r="B47" i="3"/>
  <c r="A47" i="3"/>
  <c r="F46" i="3"/>
  <c r="E46" i="3"/>
  <c r="D46" i="3"/>
  <c r="C46" i="3"/>
  <c r="U46" i="3" s="1"/>
  <c r="B46" i="3"/>
  <c r="A46" i="3"/>
  <c r="F45" i="3"/>
  <c r="E45" i="3"/>
  <c r="D45" i="3"/>
  <c r="C45" i="3"/>
  <c r="U45" i="3" s="1"/>
  <c r="B45" i="3"/>
  <c r="A45" i="3"/>
  <c r="F44" i="3"/>
  <c r="E44" i="3"/>
  <c r="D44" i="3"/>
  <c r="B44" i="3"/>
  <c r="A44" i="3"/>
  <c r="F43" i="3"/>
  <c r="E43" i="3"/>
  <c r="D43" i="3"/>
  <c r="B43" i="3"/>
  <c r="A43" i="3"/>
  <c r="F42" i="3"/>
  <c r="E42" i="3"/>
  <c r="D42" i="3"/>
  <c r="B42" i="3"/>
  <c r="A42" i="3"/>
  <c r="F41" i="3"/>
  <c r="E41" i="3"/>
  <c r="D41" i="3"/>
  <c r="C41" i="3"/>
  <c r="U41" i="3" s="1"/>
  <c r="B41" i="3"/>
  <c r="A41" i="3"/>
  <c r="F40" i="3"/>
  <c r="E40" i="3"/>
  <c r="D40" i="3"/>
  <c r="B40" i="3"/>
  <c r="A40" i="3"/>
  <c r="F39" i="3"/>
  <c r="E39" i="3"/>
  <c r="D39" i="3"/>
  <c r="B39" i="3"/>
  <c r="A39" i="3"/>
  <c r="F38" i="3"/>
  <c r="E38" i="3"/>
  <c r="D38" i="3"/>
  <c r="C38" i="3"/>
  <c r="U38" i="3" s="1"/>
  <c r="B38" i="3"/>
  <c r="A38" i="3"/>
  <c r="F37" i="3"/>
  <c r="E37" i="3"/>
  <c r="D37" i="3"/>
  <c r="C37" i="3"/>
  <c r="U37" i="3" s="1"/>
  <c r="B37" i="3"/>
  <c r="A37" i="3"/>
  <c r="F36" i="3"/>
  <c r="E36" i="3"/>
  <c r="D36" i="3"/>
  <c r="B36" i="3"/>
  <c r="A36" i="3"/>
  <c r="F35" i="3"/>
  <c r="E35" i="3"/>
  <c r="D35" i="3"/>
  <c r="B35" i="3"/>
  <c r="A35" i="3"/>
  <c r="F34" i="3"/>
  <c r="E34" i="3"/>
  <c r="D34" i="3"/>
  <c r="B34" i="3"/>
  <c r="A34" i="3"/>
  <c r="F33" i="3"/>
  <c r="E33" i="3"/>
  <c r="D33" i="3"/>
  <c r="B33" i="3"/>
  <c r="A33" i="3"/>
  <c r="F32" i="3"/>
  <c r="E32" i="3"/>
  <c r="D32" i="3"/>
  <c r="C32" i="3"/>
  <c r="U32" i="3" s="1"/>
  <c r="B32" i="3"/>
  <c r="A32" i="3"/>
  <c r="F31" i="3"/>
  <c r="E31" i="3"/>
  <c r="D31" i="3"/>
  <c r="C31" i="3"/>
  <c r="U31" i="3" s="1"/>
  <c r="B31" i="3"/>
  <c r="A31" i="3"/>
  <c r="F30" i="3"/>
  <c r="E30" i="3"/>
  <c r="D30" i="3"/>
  <c r="B30" i="3"/>
  <c r="A30" i="3"/>
  <c r="F29" i="3"/>
  <c r="E29" i="3"/>
  <c r="D29" i="3"/>
  <c r="B29" i="3"/>
  <c r="A29" i="3"/>
  <c r="F28" i="3"/>
  <c r="E28" i="3"/>
  <c r="D28" i="3"/>
  <c r="C28" i="3"/>
  <c r="U28" i="3" s="1"/>
  <c r="B28" i="3"/>
  <c r="A28" i="3"/>
  <c r="F27" i="3"/>
  <c r="E27" i="3"/>
  <c r="D27" i="3"/>
  <c r="C27" i="3"/>
  <c r="U27" i="3" s="1"/>
  <c r="B27" i="3"/>
  <c r="A27" i="3"/>
  <c r="F26" i="3"/>
  <c r="E26" i="3"/>
  <c r="D26" i="3"/>
  <c r="B26" i="3"/>
  <c r="A26" i="3"/>
  <c r="F25" i="3"/>
  <c r="E25" i="3"/>
  <c r="D25" i="3"/>
  <c r="B25" i="3"/>
  <c r="A25" i="3"/>
  <c r="F24" i="3"/>
  <c r="E24" i="3"/>
  <c r="D24" i="3"/>
  <c r="C24" i="3"/>
  <c r="U24" i="3" s="1"/>
  <c r="B24" i="3"/>
  <c r="A24" i="3"/>
  <c r="F23" i="3"/>
  <c r="E23" i="3"/>
  <c r="D23" i="3"/>
  <c r="C23" i="3"/>
  <c r="U23" i="3" s="1"/>
  <c r="B23" i="3"/>
  <c r="A23" i="3"/>
  <c r="F22" i="3"/>
  <c r="E22" i="3"/>
  <c r="D22" i="3"/>
  <c r="B22" i="3"/>
  <c r="A22" i="3"/>
  <c r="F21" i="3"/>
  <c r="E21" i="3"/>
  <c r="D21" i="3"/>
  <c r="B21" i="3"/>
  <c r="A21" i="3"/>
  <c r="F20" i="3"/>
  <c r="E20" i="3"/>
  <c r="D20" i="3"/>
  <c r="B20" i="3"/>
  <c r="A20" i="3"/>
  <c r="F19" i="3"/>
  <c r="E19" i="3"/>
  <c r="D19" i="3"/>
  <c r="C19" i="3"/>
  <c r="U19" i="3" s="1"/>
  <c r="B19" i="3"/>
  <c r="A19" i="3"/>
  <c r="F18" i="3"/>
  <c r="E18" i="3"/>
  <c r="D18" i="3"/>
  <c r="B18" i="3"/>
  <c r="A18" i="3"/>
  <c r="F17" i="3"/>
  <c r="E17" i="3"/>
  <c r="D17" i="3"/>
  <c r="B17" i="3"/>
  <c r="A17" i="3"/>
  <c r="F16" i="3"/>
  <c r="E16" i="3"/>
  <c r="D16" i="3"/>
  <c r="B16" i="3"/>
  <c r="A16" i="3"/>
  <c r="F15" i="3"/>
  <c r="E15" i="3"/>
  <c r="D15" i="3"/>
  <c r="C15" i="3"/>
  <c r="U15" i="3" s="1"/>
  <c r="B15" i="3"/>
  <c r="A15" i="3"/>
  <c r="F14" i="3"/>
  <c r="E14" i="3"/>
  <c r="D14" i="3"/>
  <c r="B14" i="3"/>
  <c r="A14" i="3"/>
  <c r="F13" i="3"/>
  <c r="E13" i="3"/>
  <c r="D13" i="3"/>
  <c r="B13" i="3"/>
  <c r="A13" i="3"/>
  <c r="F12" i="3"/>
  <c r="E12" i="3"/>
  <c r="D12" i="3"/>
  <c r="B12" i="3"/>
  <c r="A12" i="3"/>
  <c r="F11" i="3"/>
  <c r="E11" i="3"/>
  <c r="D11" i="3"/>
  <c r="C11" i="3"/>
  <c r="U11" i="3" s="1"/>
  <c r="B11" i="3"/>
  <c r="A11" i="3"/>
  <c r="F10" i="3"/>
  <c r="E10" i="3"/>
  <c r="D10" i="3"/>
  <c r="B10" i="3"/>
  <c r="A10" i="3"/>
  <c r="F9" i="3"/>
  <c r="E9" i="3"/>
  <c r="D9" i="3"/>
  <c r="C9" i="3"/>
  <c r="U9" i="3" s="1"/>
  <c r="B9" i="3"/>
  <c r="A9" i="3"/>
  <c r="F8" i="3"/>
  <c r="E8" i="3"/>
  <c r="D8" i="3"/>
  <c r="B8" i="3"/>
  <c r="A8" i="3"/>
  <c r="F7" i="3"/>
  <c r="E7" i="3"/>
  <c r="D7" i="3"/>
  <c r="B7" i="3"/>
  <c r="A7" i="3"/>
  <c r="F6" i="3"/>
  <c r="E6" i="3"/>
  <c r="D6" i="3"/>
  <c r="B6" i="3"/>
  <c r="A6" i="3"/>
  <c r="F5" i="3"/>
  <c r="D5" i="3"/>
  <c r="B5" i="3"/>
  <c r="A5" i="3"/>
  <c r="U22" i="4" l="1"/>
  <c r="T22" i="4"/>
  <c r="B76" i="5"/>
  <c r="D76" i="5"/>
  <c r="E50" i="4"/>
  <c r="D50" i="4"/>
  <c r="B50" i="4"/>
  <c r="T50" i="4" s="1"/>
  <c r="D82" i="5"/>
  <c r="E82" i="5"/>
  <c r="K165" i="8"/>
  <c r="B114" i="4"/>
  <c r="C15" i="5"/>
  <c r="N38" i="8"/>
  <c r="N45" i="8"/>
  <c r="B23" i="4"/>
  <c r="T23" i="4" s="1"/>
  <c r="D28" i="5"/>
  <c r="B34" i="5"/>
  <c r="C34" i="5" s="1"/>
  <c r="H7" i="8"/>
  <c r="N105" i="8"/>
  <c r="N112" i="8"/>
  <c r="K128" i="8"/>
  <c r="D34" i="5"/>
  <c r="K95" i="8"/>
  <c r="K136" i="8"/>
  <c r="E15" i="5"/>
  <c r="H79" i="8"/>
  <c r="B40" i="4"/>
  <c r="U40" i="4" s="1"/>
  <c r="E27" i="4"/>
  <c r="B27" i="4"/>
  <c r="U27" i="4" s="1"/>
  <c r="D121" i="4"/>
  <c r="E121" i="4"/>
  <c r="B20" i="5"/>
  <c r="D20" i="5"/>
  <c r="B44" i="5"/>
  <c r="D44" i="5"/>
  <c r="E77" i="5"/>
  <c r="D77" i="5"/>
  <c r="D15" i="4"/>
  <c r="E15" i="4"/>
  <c r="E45" i="5"/>
  <c r="D45" i="5"/>
  <c r="E84" i="5"/>
  <c r="B84" i="5"/>
  <c r="D84" i="5"/>
  <c r="B60" i="5"/>
  <c r="D60" i="5"/>
  <c r="B74" i="5"/>
  <c r="E74" i="5"/>
  <c r="D74" i="5"/>
  <c r="D10" i="5"/>
  <c r="B10" i="5"/>
  <c r="E10" i="5"/>
  <c r="E61" i="5"/>
  <c r="D61" i="5"/>
  <c r="B18" i="5"/>
  <c r="E18" i="5"/>
  <c r="D18" i="5"/>
  <c r="E69" i="5"/>
  <c r="D69" i="5"/>
  <c r="B36" i="5"/>
  <c r="D36" i="5"/>
  <c r="D50" i="5"/>
  <c r="B50" i="5"/>
  <c r="E50" i="5"/>
  <c r="B58" i="5"/>
  <c r="E58" i="5"/>
  <c r="D58" i="5"/>
  <c r="D162" i="7"/>
  <c r="D161" i="3"/>
  <c r="D159" i="7"/>
  <c r="N62" i="8"/>
  <c r="K81" i="8"/>
  <c r="K126" i="8"/>
  <c r="D156" i="8"/>
  <c r="D164" i="8"/>
  <c r="B146" i="4"/>
  <c r="M146" i="4" s="1"/>
  <c r="E24" i="4"/>
  <c r="D15" i="5"/>
  <c r="B82" i="5"/>
  <c r="D159" i="6"/>
  <c r="D164" i="7"/>
  <c r="E30" i="4"/>
  <c r="D46" i="4"/>
  <c r="D156" i="3"/>
  <c r="D163" i="3"/>
  <c r="D159" i="3"/>
  <c r="T30" i="4"/>
  <c r="D152" i="6"/>
  <c r="D152" i="7"/>
  <c r="N113" i="8"/>
  <c r="N130" i="8"/>
  <c r="D152" i="8"/>
  <c r="N158" i="8"/>
  <c r="D130" i="4"/>
  <c r="D37" i="5"/>
  <c r="B42" i="5"/>
  <c r="D68" i="5"/>
  <c r="D160" i="6"/>
  <c r="D162" i="6"/>
  <c r="K7" i="8"/>
  <c r="H17" i="8"/>
  <c r="K26" i="8"/>
  <c r="H50" i="8"/>
  <c r="N125" i="8"/>
  <c r="D157" i="8"/>
  <c r="D160" i="8"/>
  <c r="B16" i="4"/>
  <c r="U16" i="4" s="1"/>
  <c r="B83" i="4"/>
  <c r="U83" i="4" s="1"/>
  <c r="B12" i="5"/>
  <c r="U12" i="5" s="1"/>
  <c r="D42" i="5"/>
  <c r="D52" i="5"/>
  <c r="T46" i="4"/>
  <c r="D83" i="4"/>
  <c r="D157" i="7"/>
  <c r="K44" i="8"/>
  <c r="H157" i="8"/>
  <c r="D23" i="4"/>
  <c r="E32" i="4"/>
  <c r="E38" i="4"/>
  <c r="E19" i="4"/>
  <c r="B19" i="4"/>
  <c r="D19" i="4"/>
  <c r="U39" i="4"/>
  <c r="C39" i="4"/>
  <c r="E66" i="4"/>
  <c r="D66" i="4"/>
  <c r="B66" i="4"/>
  <c r="D73" i="4"/>
  <c r="E73" i="4"/>
  <c r="D81" i="4"/>
  <c r="E81" i="4"/>
  <c r="E123" i="4"/>
  <c r="B123" i="4"/>
  <c r="U55" i="4"/>
  <c r="C55" i="4"/>
  <c r="E67" i="4"/>
  <c r="B67" i="4"/>
  <c r="D67" i="4"/>
  <c r="E74" i="4"/>
  <c r="B74" i="4"/>
  <c r="D74" i="4"/>
  <c r="E91" i="4"/>
  <c r="D91" i="4"/>
  <c r="B91" i="4"/>
  <c r="E75" i="4"/>
  <c r="D75" i="4"/>
  <c r="B75" i="4"/>
  <c r="E43" i="4"/>
  <c r="D43" i="4"/>
  <c r="B43" i="4"/>
  <c r="E35" i="4"/>
  <c r="D35" i="4"/>
  <c r="B35" i="4"/>
  <c r="E98" i="4"/>
  <c r="B98" i="4"/>
  <c r="D98" i="4"/>
  <c r="E107" i="4"/>
  <c r="D107" i="4"/>
  <c r="B107" i="4"/>
  <c r="E122" i="4"/>
  <c r="D122" i="4"/>
  <c r="B122" i="4"/>
  <c r="E26" i="4"/>
  <c r="D26" i="4"/>
  <c r="E99" i="4"/>
  <c r="D99" i="4"/>
  <c r="B99" i="4"/>
  <c r="D137" i="4"/>
  <c r="E137" i="4"/>
  <c r="U17" i="5"/>
  <c r="C17" i="5"/>
  <c r="E58" i="4"/>
  <c r="B58" i="4"/>
  <c r="D58" i="4"/>
  <c r="D105" i="4"/>
  <c r="E105" i="4"/>
  <c r="E131" i="4"/>
  <c r="B131" i="4"/>
  <c r="U53" i="4"/>
  <c r="C53" i="4"/>
  <c r="T53" i="4"/>
  <c r="D65" i="4"/>
  <c r="E65" i="4"/>
  <c r="E14" i="5"/>
  <c r="D14" i="5"/>
  <c r="B14" i="5"/>
  <c r="E59" i="4"/>
  <c r="D59" i="4"/>
  <c r="B59" i="4"/>
  <c r="E106" i="4"/>
  <c r="D106" i="4"/>
  <c r="B106" i="4"/>
  <c r="E6" i="5"/>
  <c r="D6" i="5"/>
  <c r="B6" i="5"/>
  <c r="U65" i="5"/>
  <c r="C65" i="5"/>
  <c r="T65" i="5"/>
  <c r="U114" i="4"/>
  <c r="C114" i="4"/>
  <c r="E40" i="5"/>
  <c r="D40" i="5"/>
  <c r="B40" i="5"/>
  <c r="E43" i="5"/>
  <c r="D43" i="5"/>
  <c r="B43" i="5"/>
  <c r="T114" i="4"/>
  <c r="D16" i="4"/>
  <c r="D114" i="4"/>
  <c r="U146" i="4"/>
  <c r="C146" i="4"/>
  <c r="D8" i="5"/>
  <c r="B8" i="5"/>
  <c r="C20" i="5"/>
  <c r="U20" i="5"/>
  <c r="E25" i="5"/>
  <c r="D25" i="5"/>
  <c r="E29" i="5"/>
  <c r="D29" i="5"/>
  <c r="B29" i="5"/>
  <c r="E41" i="5"/>
  <c r="D41" i="5"/>
  <c r="D47" i="5"/>
  <c r="B47" i="5"/>
  <c r="E54" i="5"/>
  <c r="D54" i="5"/>
  <c r="B54" i="5"/>
  <c r="E80" i="5"/>
  <c r="D80" i="5"/>
  <c r="B80" i="5"/>
  <c r="D87" i="5"/>
  <c r="B87" i="5"/>
  <c r="E86" i="5"/>
  <c r="D86" i="5"/>
  <c r="B86" i="5"/>
  <c r="B24" i="4"/>
  <c r="D38" i="4"/>
  <c r="B51" i="4"/>
  <c r="B82" i="4"/>
  <c r="E89" i="4"/>
  <c r="E129" i="4"/>
  <c r="C27" i="4"/>
  <c r="E5" i="5"/>
  <c r="B5" i="5"/>
  <c r="E11" i="5"/>
  <c r="D11" i="5"/>
  <c r="B11" i="5"/>
  <c r="U25" i="5"/>
  <c r="C25" i="5"/>
  <c r="E30" i="5"/>
  <c r="D30" i="5"/>
  <c r="B30" i="5"/>
  <c r="U41" i="5"/>
  <c r="C41" i="5"/>
  <c r="C44" i="5"/>
  <c r="U44" i="5"/>
  <c r="D55" i="5"/>
  <c r="B55" i="5"/>
  <c r="E66" i="5"/>
  <c r="D66" i="5"/>
  <c r="B66" i="5"/>
  <c r="E81" i="5"/>
  <c r="D81" i="5"/>
  <c r="U47" i="4"/>
  <c r="C47" i="4"/>
  <c r="E24" i="5"/>
  <c r="D24" i="5"/>
  <c r="B24" i="5"/>
  <c r="C76" i="5"/>
  <c r="U76" i="5"/>
  <c r="D51" i="4"/>
  <c r="D82" i="4"/>
  <c r="C30" i="4"/>
  <c r="C46" i="4"/>
  <c r="E9" i="5"/>
  <c r="D9" i="5"/>
  <c r="E26" i="5"/>
  <c r="D26" i="5"/>
  <c r="B26" i="5"/>
  <c r="D31" i="5"/>
  <c r="B31" i="5"/>
  <c r="E48" i="5"/>
  <c r="D48" i="5"/>
  <c r="B48" i="5"/>
  <c r="E51" i="5"/>
  <c r="D51" i="5"/>
  <c r="B51" i="5"/>
  <c r="E67" i="5"/>
  <c r="D67" i="5"/>
  <c r="B67" i="5"/>
  <c r="E70" i="5"/>
  <c r="D70" i="5"/>
  <c r="B70" i="5"/>
  <c r="T70" i="5" s="1"/>
  <c r="B81" i="5"/>
  <c r="T81" i="5" s="1"/>
  <c r="E88" i="5"/>
  <c r="D88" i="5"/>
  <c r="B88" i="5"/>
  <c r="E46" i="5"/>
  <c r="D46" i="5"/>
  <c r="B46" i="5"/>
  <c r="E53" i="5"/>
  <c r="D53" i="5"/>
  <c r="B53" i="5"/>
  <c r="E65" i="5"/>
  <c r="D65" i="5"/>
  <c r="E83" i="5"/>
  <c r="D83" i="5"/>
  <c r="B83" i="5"/>
  <c r="D27" i="4"/>
  <c r="B115" i="4"/>
  <c r="C16" i="4"/>
  <c r="C32" i="4"/>
  <c r="B9" i="5"/>
  <c r="E21" i="5"/>
  <c r="D21" i="5"/>
  <c r="B21" i="5"/>
  <c r="E27" i="5"/>
  <c r="D27" i="5"/>
  <c r="B27" i="5"/>
  <c r="E31" i="5"/>
  <c r="E49" i="5"/>
  <c r="D49" i="5"/>
  <c r="E56" i="5"/>
  <c r="D56" i="5"/>
  <c r="B56" i="5"/>
  <c r="E59" i="5"/>
  <c r="D59" i="5"/>
  <c r="B59" i="5"/>
  <c r="E62" i="5"/>
  <c r="D62" i="5"/>
  <c r="B62" i="5"/>
  <c r="D71" i="5"/>
  <c r="B71" i="5"/>
  <c r="E89" i="5"/>
  <c r="D89" i="5"/>
  <c r="D22" i="4"/>
  <c r="B42" i="4"/>
  <c r="B90" i="4"/>
  <c r="E97" i="4"/>
  <c r="E113" i="4"/>
  <c r="D115" i="4"/>
  <c r="B130" i="4"/>
  <c r="E22" i="5"/>
  <c r="D22" i="5"/>
  <c r="B22" i="5"/>
  <c r="E32" i="5"/>
  <c r="D32" i="5"/>
  <c r="B32" i="5"/>
  <c r="E35" i="5"/>
  <c r="D35" i="5"/>
  <c r="B35" i="5"/>
  <c r="E38" i="5"/>
  <c r="D38" i="5"/>
  <c r="B38" i="5"/>
  <c r="B49" i="5"/>
  <c r="C52" i="5"/>
  <c r="U52" i="5"/>
  <c r="E57" i="5"/>
  <c r="D57" i="5"/>
  <c r="D63" i="5"/>
  <c r="B63" i="5"/>
  <c r="C68" i="5"/>
  <c r="U68" i="5"/>
  <c r="E71" i="5"/>
  <c r="B89" i="5"/>
  <c r="T89" i="5" s="1"/>
  <c r="E17" i="5"/>
  <c r="D17" i="5"/>
  <c r="D42" i="4"/>
  <c r="D90" i="4"/>
  <c r="C83" i="4"/>
  <c r="C147" i="4"/>
  <c r="D23" i="5"/>
  <c r="B23" i="5"/>
  <c r="C28" i="5"/>
  <c r="U28" i="5"/>
  <c r="E33" i="5"/>
  <c r="D33" i="5"/>
  <c r="D39" i="5"/>
  <c r="B39" i="5"/>
  <c r="U57" i="5"/>
  <c r="C57" i="5"/>
  <c r="C60" i="5"/>
  <c r="U60" i="5"/>
  <c r="E72" i="5"/>
  <c r="D72" i="5"/>
  <c r="B72" i="5"/>
  <c r="E75" i="5"/>
  <c r="D75" i="5"/>
  <c r="B75" i="5"/>
  <c r="E78" i="5"/>
  <c r="D78" i="5"/>
  <c r="B78" i="5"/>
  <c r="E13" i="5"/>
  <c r="B13" i="5"/>
  <c r="U73" i="5"/>
  <c r="C73" i="5"/>
  <c r="C22" i="4"/>
  <c r="C38" i="4"/>
  <c r="D7" i="5"/>
  <c r="D12" i="5"/>
  <c r="E16" i="5"/>
  <c r="D16" i="5"/>
  <c r="B16" i="5"/>
  <c r="E19" i="5"/>
  <c r="D19" i="5"/>
  <c r="B19" i="5"/>
  <c r="E23" i="5"/>
  <c r="B33" i="5"/>
  <c r="C36" i="5"/>
  <c r="U36" i="5"/>
  <c r="E39" i="5"/>
  <c r="E64" i="5"/>
  <c r="D64" i="5"/>
  <c r="B64" i="5"/>
  <c r="E73" i="5"/>
  <c r="D73" i="5"/>
  <c r="D79" i="5"/>
  <c r="B79" i="5"/>
  <c r="E20" i="5"/>
  <c r="E28" i="5"/>
  <c r="E36" i="5"/>
  <c r="E44" i="5"/>
  <c r="E52" i="5"/>
  <c r="E60" i="5"/>
  <c r="E68" i="5"/>
  <c r="E76" i="5"/>
  <c r="B37" i="5"/>
  <c r="B45" i="5"/>
  <c r="B61" i="5"/>
  <c r="B69" i="5"/>
  <c r="B77" i="5"/>
  <c r="B85" i="5"/>
  <c r="D85" i="5"/>
  <c r="E8" i="4"/>
  <c r="D8" i="4"/>
  <c r="B8" i="4"/>
  <c r="E14" i="4"/>
  <c r="D14" i="4"/>
  <c r="B14" i="4"/>
  <c r="C14" i="4" s="1"/>
  <c r="D17" i="4"/>
  <c r="B17" i="4"/>
  <c r="E17" i="4"/>
  <c r="B44" i="4"/>
  <c r="E44" i="4"/>
  <c r="D44" i="4"/>
  <c r="E13" i="4"/>
  <c r="D13" i="4"/>
  <c r="B13" i="4"/>
  <c r="B21" i="4"/>
  <c r="D21" i="4"/>
  <c r="E21" i="4"/>
  <c r="E9" i="4"/>
  <c r="B9" i="4"/>
  <c r="D9" i="4"/>
  <c r="E18" i="4"/>
  <c r="D18" i="4"/>
  <c r="B18" i="4"/>
  <c r="C18" i="4" s="1"/>
  <c r="B45" i="4"/>
  <c r="E45" i="4"/>
  <c r="D45" i="4"/>
  <c r="B52" i="4"/>
  <c r="E52" i="4"/>
  <c r="D52" i="4"/>
  <c r="B28" i="4"/>
  <c r="C28" i="4" s="1"/>
  <c r="E28" i="4"/>
  <c r="D28" i="4"/>
  <c r="E5" i="4"/>
  <c r="D5" i="4"/>
  <c r="B5" i="4"/>
  <c r="B29" i="4"/>
  <c r="E29" i="4"/>
  <c r="D29" i="4"/>
  <c r="E6" i="4"/>
  <c r="D6" i="4"/>
  <c r="B6" i="4"/>
  <c r="C6" i="4" s="1"/>
  <c r="B37" i="4"/>
  <c r="E37" i="4"/>
  <c r="D37" i="4"/>
  <c r="B12" i="4"/>
  <c r="D12" i="4"/>
  <c r="E12" i="4"/>
  <c r="E20" i="4"/>
  <c r="D20" i="4"/>
  <c r="B20" i="4"/>
  <c r="D31" i="4"/>
  <c r="E31" i="4"/>
  <c r="B84" i="4"/>
  <c r="E84" i="4"/>
  <c r="D84" i="4"/>
  <c r="B26" i="4"/>
  <c r="B31" i="4"/>
  <c r="D39" i="4"/>
  <c r="E39" i="4"/>
  <c r="E46" i="4"/>
  <c r="B60" i="4"/>
  <c r="T60" i="4" s="1"/>
  <c r="E60" i="4"/>
  <c r="D60" i="4"/>
  <c r="D64" i="4"/>
  <c r="B64" i="4"/>
  <c r="D103" i="4"/>
  <c r="B103" i="4"/>
  <c r="E103" i="4"/>
  <c r="E109" i="4"/>
  <c r="B109" i="4"/>
  <c r="E118" i="4"/>
  <c r="B118" i="4"/>
  <c r="E134" i="4"/>
  <c r="B134" i="4"/>
  <c r="C134" i="4" s="1"/>
  <c r="E138" i="4"/>
  <c r="D138" i="4"/>
  <c r="B124" i="4"/>
  <c r="E124" i="4"/>
  <c r="D124" i="4"/>
  <c r="B11" i="4"/>
  <c r="B34" i="4"/>
  <c r="C34" i="4" s="1"/>
  <c r="D47" i="4"/>
  <c r="E47" i="4"/>
  <c r="D55" i="4"/>
  <c r="E55" i="4"/>
  <c r="D79" i="4"/>
  <c r="B79" i="4"/>
  <c r="E79" i="4"/>
  <c r="E85" i="4"/>
  <c r="B85" i="4"/>
  <c r="C85" i="4" s="1"/>
  <c r="E94" i="4"/>
  <c r="B94" i="4"/>
  <c r="C94" i="4" s="1"/>
  <c r="B100" i="4"/>
  <c r="E100" i="4"/>
  <c r="D100" i="4"/>
  <c r="D104" i="4"/>
  <c r="B104" i="4"/>
  <c r="D118" i="4"/>
  <c r="E125" i="4"/>
  <c r="B125" i="4"/>
  <c r="T125" i="4" s="1"/>
  <c r="D134" i="4"/>
  <c r="B138" i="4"/>
  <c r="E142" i="4"/>
  <c r="B142" i="4"/>
  <c r="C142" i="4" s="1"/>
  <c r="D63" i="4"/>
  <c r="B63" i="4"/>
  <c r="E63" i="4"/>
  <c r="D11" i="4"/>
  <c r="D34" i="4"/>
  <c r="E61" i="4"/>
  <c r="B61" i="4"/>
  <c r="E70" i="4"/>
  <c r="B70" i="4"/>
  <c r="C70" i="4" s="1"/>
  <c r="B76" i="4"/>
  <c r="E76" i="4"/>
  <c r="D76" i="4"/>
  <c r="D80" i="4"/>
  <c r="B80" i="4"/>
  <c r="D119" i="4"/>
  <c r="B119" i="4"/>
  <c r="E119" i="4"/>
  <c r="D135" i="4"/>
  <c r="B135" i="4"/>
  <c r="E135" i="4"/>
  <c r="E139" i="4"/>
  <c r="D139" i="4"/>
  <c r="D128" i="4"/>
  <c r="B128" i="4"/>
  <c r="D25" i="4"/>
  <c r="B25" i="4"/>
  <c r="D56" i="4"/>
  <c r="B56" i="4"/>
  <c r="D70" i="4"/>
  <c r="E80" i="4"/>
  <c r="D95" i="4"/>
  <c r="B95" i="4"/>
  <c r="E95" i="4"/>
  <c r="E101" i="4"/>
  <c r="B101" i="4"/>
  <c r="E110" i="4"/>
  <c r="B110" i="4"/>
  <c r="C110" i="4" s="1"/>
  <c r="B116" i="4"/>
  <c r="E116" i="4"/>
  <c r="D116" i="4"/>
  <c r="D120" i="4"/>
  <c r="B120" i="4"/>
  <c r="B132" i="4"/>
  <c r="E132" i="4"/>
  <c r="D132" i="4"/>
  <c r="D136" i="4"/>
  <c r="B136" i="4"/>
  <c r="B139" i="4"/>
  <c r="D143" i="4"/>
  <c r="B143" i="4"/>
  <c r="E143" i="4"/>
  <c r="E147" i="4"/>
  <c r="D147" i="4"/>
  <c r="B36" i="4"/>
  <c r="E36" i="4"/>
  <c r="D36" i="4"/>
  <c r="E54" i="4"/>
  <c r="B54" i="4"/>
  <c r="E78" i="4"/>
  <c r="B78" i="4"/>
  <c r="C78" i="4" s="1"/>
  <c r="B10" i="4"/>
  <c r="E22" i="4"/>
  <c r="D33" i="4"/>
  <c r="B33" i="4"/>
  <c r="E40" i="4"/>
  <c r="B48" i="4"/>
  <c r="E56" i="4"/>
  <c r="D61" i="4"/>
  <c r="D71" i="4"/>
  <c r="B71" i="4"/>
  <c r="E71" i="4"/>
  <c r="E77" i="4"/>
  <c r="B77" i="4"/>
  <c r="E86" i="4"/>
  <c r="B86" i="4"/>
  <c r="C86" i="4" s="1"/>
  <c r="B92" i="4"/>
  <c r="C92" i="4" s="1"/>
  <c r="E92" i="4"/>
  <c r="D92" i="4"/>
  <c r="D96" i="4"/>
  <c r="B96" i="4"/>
  <c r="D110" i="4"/>
  <c r="E120" i="4"/>
  <c r="E126" i="4"/>
  <c r="B126" i="4"/>
  <c r="C126" i="4" s="1"/>
  <c r="B140" i="4"/>
  <c r="E140" i="4"/>
  <c r="D140" i="4"/>
  <c r="D144" i="4"/>
  <c r="B144" i="4"/>
  <c r="D88" i="4"/>
  <c r="B88" i="4"/>
  <c r="B7" i="4"/>
  <c r="D10" i="4"/>
  <c r="B15" i="4"/>
  <c r="E25" i="4"/>
  <c r="D30" i="4"/>
  <c r="D41" i="4"/>
  <c r="B41" i="4"/>
  <c r="E48" i="4"/>
  <c r="D53" i="4"/>
  <c r="D57" i="4"/>
  <c r="B57" i="4"/>
  <c r="E62" i="4"/>
  <c r="B62" i="4"/>
  <c r="C62" i="4" s="1"/>
  <c r="B68" i="4"/>
  <c r="E68" i="4"/>
  <c r="D68" i="4"/>
  <c r="D72" i="4"/>
  <c r="B72" i="4"/>
  <c r="D86" i="4"/>
  <c r="E96" i="4"/>
  <c r="D101" i="4"/>
  <c r="D111" i="4"/>
  <c r="B111" i="4"/>
  <c r="E111" i="4"/>
  <c r="E117" i="4"/>
  <c r="B117" i="4"/>
  <c r="C117" i="4" s="1"/>
  <c r="D126" i="4"/>
  <c r="E133" i="4"/>
  <c r="B133" i="4"/>
  <c r="E144" i="4"/>
  <c r="B148" i="4"/>
  <c r="E148" i="4"/>
  <c r="D148" i="4"/>
  <c r="E69" i="4"/>
  <c r="B69" i="4"/>
  <c r="T66" i="4"/>
  <c r="D49" i="4"/>
  <c r="B49" i="4"/>
  <c r="E53" i="4"/>
  <c r="D87" i="4"/>
  <c r="B87" i="4"/>
  <c r="T87" i="4" s="1"/>
  <c r="E87" i="4"/>
  <c r="E93" i="4"/>
  <c r="B93" i="4"/>
  <c r="E102" i="4"/>
  <c r="B102" i="4"/>
  <c r="C102" i="4" s="1"/>
  <c r="B108" i="4"/>
  <c r="E108" i="4"/>
  <c r="D108" i="4"/>
  <c r="D112" i="4"/>
  <c r="B112" i="4"/>
  <c r="D127" i="4"/>
  <c r="B127" i="4"/>
  <c r="E127" i="4"/>
  <c r="E141" i="4"/>
  <c r="B141" i="4"/>
  <c r="D145" i="4"/>
  <c r="B145" i="4"/>
  <c r="E149" i="4"/>
  <c r="D149" i="4"/>
  <c r="B149" i="4"/>
  <c r="B65" i="4"/>
  <c r="B73" i="4"/>
  <c r="B81" i="4"/>
  <c r="B89" i="4"/>
  <c r="T89" i="4" s="1"/>
  <c r="B97" i="4"/>
  <c r="T97" i="4" s="1"/>
  <c r="B105" i="4"/>
  <c r="B113" i="4"/>
  <c r="B121" i="4"/>
  <c r="B129" i="4"/>
  <c r="B137" i="4"/>
  <c r="D123" i="4"/>
  <c r="D131" i="4"/>
  <c r="D146" i="4"/>
  <c r="T9" i="5"/>
  <c r="T17" i="5"/>
  <c r="T25" i="5"/>
  <c r="T33" i="5"/>
  <c r="T41" i="5"/>
  <c r="T49" i="5"/>
  <c r="T57" i="5"/>
  <c r="T10" i="4"/>
  <c r="T138" i="4"/>
  <c r="T54" i="4"/>
  <c r="T118" i="4"/>
  <c r="T106" i="4"/>
  <c r="I62" i="6"/>
  <c r="U9" i="8"/>
  <c r="L9" i="8"/>
  <c r="K42" i="8"/>
  <c r="J43" i="8"/>
  <c r="P43" i="8"/>
  <c r="S146" i="4"/>
  <c r="S33" i="8"/>
  <c r="I33" i="8"/>
  <c r="V33" i="8"/>
  <c r="U33" i="8"/>
  <c r="W33" i="8" s="1"/>
  <c r="G33" i="8"/>
  <c r="T33" i="8"/>
  <c r="F33" i="8"/>
  <c r="L33" i="8"/>
  <c r="N33" i="8" s="1"/>
  <c r="J33" i="8"/>
  <c r="M53" i="8"/>
  <c r="L53" i="8"/>
  <c r="S61" i="8"/>
  <c r="W61" i="8" s="1"/>
  <c r="L61" i="8"/>
  <c r="J61" i="8"/>
  <c r="I61" i="8"/>
  <c r="V61" i="8"/>
  <c r="G61" i="8"/>
  <c r="T61" i="8"/>
  <c r="P61" i="8"/>
  <c r="M61" i="8"/>
  <c r="N61" i="8" s="1"/>
  <c r="O142" i="4"/>
  <c r="O146" i="4"/>
  <c r="S142" i="4"/>
  <c r="T146" i="4"/>
  <c r="U61" i="8"/>
  <c r="T142" i="4"/>
  <c r="Z63" i="6"/>
  <c r="I146" i="6"/>
  <c r="S24" i="8"/>
  <c r="L24" i="8"/>
  <c r="N24" i="8" s="1"/>
  <c r="J24" i="8"/>
  <c r="I24" i="8"/>
  <c r="K24" i="8" s="1"/>
  <c r="V24" i="8"/>
  <c r="G24" i="8"/>
  <c r="H24" i="8" s="1"/>
  <c r="P24" i="8"/>
  <c r="H31" i="8"/>
  <c r="P33" i="8"/>
  <c r="S14" i="8"/>
  <c r="T14" i="8"/>
  <c r="P14" i="8"/>
  <c r="M14" i="8"/>
  <c r="L14" i="8"/>
  <c r="V14" i="8"/>
  <c r="G14" i="8"/>
  <c r="I14" i="8"/>
  <c r="J14" i="8"/>
  <c r="H47" i="8"/>
  <c r="N39" i="8"/>
  <c r="V65" i="8"/>
  <c r="L71" i="8"/>
  <c r="M73" i="8"/>
  <c r="U75" i="8"/>
  <c r="K76" i="8"/>
  <c r="K86" i="8"/>
  <c r="M93" i="8"/>
  <c r="L96" i="8"/>
  <c r="N96" i="8" s="1"/>
  <c r="S105" i="8"/>
  <c r="V105" i="8"/>
  <c r="G105" i="8"/>
  <c r="G119" i="8"/>
  <c r="L133" i="8"/>
  <c r="N133" i="8" s="1"/>
  <c r="U135" i="8"/>
  <c r="S143" i="8"/>
  <c r="M143" i="8"/>
  <c r="L143" i="8"/>
  <c r="J143" i="8"/>
  <c r="K143" i="8" s="1"/>
  <c r="I139" i="6"/>
  <c r="T7" i="8"/>
  <c r="W7" i="8" s="1"/>
  <c r="J11" i="8"/>
  <c r="K11" i="8" s="1"/>
  <c r="J17" i="8"/>
  <c r="M19" i="8"/>
  <c r="N19" i="8" s="1"/>
  <c r="L23" i="8"/>
  <c r="N23" i="8" s="1"/>
  <c r="M25" i="8"/>
  <c r="N25" i="8" s="1"/>
  <c r="U26" i="8"/>
  <c r="V27" i="8"/>
  <c r="G29" i="8"/>
  <c r="L30" i="8"/>
  <c r="W31" i="8"/>
  <c r="P31" i="8"/>
  <c r="J38" i="8"/>
  <c r="K38" i="8" s="1"/>
  <c r="J39" i="8"/>
  <c r="U40" i="8"/>
  <c r="I41" i="8"/>
  <c r="V44" i="8"/>
  <c r="W44" i="8" s="1"/>
  <c r="J45" i="8"/>
  <c r="K45" i="8" s="1"/>
  <c r="P47" i="8"/>
  <c r="U49" i="8"/>
  <c r="I50" i="8"/>
  <c r="V51" i="8"/>
  <c r="J52" i="8"/>
  <c r="K52" i="8" s="1"/>
  <c r="V56" i="8"/>
  <c r="F65" i="8"/>
  <c r="L66" i="8"/>
  <c r="N66" i="8" s="1"/>
  <c r="M70" i="8"/>
  <c r="N70" i="8" s="1"/>
  <c r="M71" i="8"/>
  <c r="P73" i="8"/>
  <c r="F74" i="8"/>
  <c r="S81" i="8"/>
  <c r="P81" i="8"/>
  <c r="U81" i="8"/>
  <c r="W81" i="8" s="1"/>
  <c r="S85" i="8"/>
  <c r="L85" i="8"/>
  <c r="N85" i="8" s="1"/>
  <c r="J88" i="8"/>
  <c r="P91" i="8"/>
  <c r="T93" i="8"/>
  <c r="S95" i="8"/>
  <c r="T95" i="8"/>
  <c r="T97" i="8"/>
  <c r="K100" i="8"/>
  <c r="L104" i="8"/>
  <c r="N104" i="8" s="1"/>
  <c r="I105" i="8"/>
  <c r="I115" i="8"/>
  <c r="I119" i="8"/>
  <c r="K119" i="8" s="1"/>
  <c r="G125" i="8"/>
  <c r="M132" i="8"/>
  <c r="L132" i="8"/>
  <c r="M137" i="8"/>
  <c r="F137" i="8"/>
  <c r="AH139" i="8"/>
  <c r="G143" i="8"/>
  <c r="V162" i="8"/>
  <c r="L162" i="8"/>
  <c r="F162" i="8"/>
  <c r="N52" i="8"/>
  <c r="N67" i="8"/>
  <c r="P71" i="8"/>
  <c r="T73" i="8"/>
  <c r="S75" i="8"/>
  <c r="J75" i="8"/>
  <c r="N76" i="8"/>
  <c r="H81" i="8"/>
  <c r="N83" i="8"/>
  <c r="N86" i="8"/>
  <c r="N111" i="8"/>
  <c r="K130" i="8"/>
  <c r="N136" i="8"/>
  <c r="K145" i="8"/>
  <c r="P151" i="8"/>
  <c r="M151" i="8"/>
  <c r="I151" i="8"/>
  <c r="G151" i="8"/>
  <c r="H151" i="8" s="1"/>
  <c r="N152" i="8"/>
  <c r="S153" i="8"/>
  <c r="M153" i="8"/>
  <c r="L153" i="8"/>
  <c r="J153" i="8"/>
  <c r="I153" i="8"/>
  <c r="K157" i="8"/>
  <c r="U73" i="8"/>
  <c r="S93" i="8"/>
  <c r="P93" i="8"/>
  <c r="V93" i="8"/>
  <c r="T99" i="8"/>
  <c r="J99" i="8"/>
  <c r="N119" i="8"/>
  <c r="M127" i="8"/>
  <c r="L127" i="8"/>
  <c r="S135" i="8"/>
  <c r="M135" i="8"/>
  <c r="L135" i="8"/>
  <c r="S147" i="8"/>
  <c r="L147" i="8"/>
  <c r="J147" i="8"/>
  <c r="I147" i="8"/>
  <c r="K147" i="8" s="1"/>
  <c r="U150" i="8"/>
  <c r="L150" i="8"/>
  <c r="P164" i="8"/>
  <c r="M164" i="8"/>
  <c r="I164" i="8"/>
  <c r="G164" i="8"/>
  <c r="F164" i="8"/>
  <c r="V164" i="8"/>
  <c r="T11" i="8"/>
  <c r="U19" i="8"/>
  <c r="T23" i="8"/>
  <c r="P38" i="8"/>
  <c r="T39" i="8"/>
  <c r="V41" i="8"/>
  <c r="V50" i="8"/>
  <c r="L65" i="8"/>
  <c r="T66" i="8"/>
  <c r="V70" i="8"/>
  <c r="W70" i="8" s="1"/>
  <c r="G71" i="8"/>
  <c r="H71" i="8" s="1"/>
  <c r="U71" i="8"/>
  <c r="G73" i="8"/>
  <c r="V73" i="8"/>
  <c r="M74" i="8"/>
  <c r="I75" i="8"/>
  <c r="K75" i="8" s="1"/>
  <c r="F89" i="8"/>
  <c r="G93" i="8"/>
  <c r="S96" i="8"/>
  <c r="V96" i="8"/>
  <c r="G96" i="8"/>
  <c r="U96" i="8"/>
  <c r="I109" i="8"/>
  <c r="P110" i="8"/>
  <c r="S133" i="8"/>
  <c r="T133" i="8"/>
  <c r="P133" i="8"/>
  <c r="F135" i="8"/>
  <c r="J146" i="8"/>
  <c r="F147" i="8"/>
  <c r="F149" i="8"/>
  <c r="I150" i="8"/>
  <c r="K150" i="8" s="1"/>
  <c r="V151" i="8"/>
  <c r="G153" i="8"/>
  <c r="H153" i="8" s="1"/>
  <c r="I106" i="6"/>
  <c r="U11" i="8"/>
  <c r="G19" i="8"/>
  <c r="V19" i="8"/>
  <c r="W19" i="8" s="1"/>
  <c r="V23" i="8"/>
  <c r="N26" i="8"/>
  <c r="V30" i="8"/>
  <c r="W30" i="8" s="1"/>
  <c r="K31" i="8"/>
  <c r="G37" i="8"/>
  <c r="F38" i="8"/>
  <c r="H38" i="8" s="1"/>
  <c r="T38" i="8"/>
  <c r="N44" i="8"/>
  <c r="T45" i="8"/>
  <c r="G46" i="8"/>
  <c r="K47" i="8"/>
  <c r="N51" i="8"/>
  <c r="T52" i="8"/>
  <c r="N56" i="8"/>
  <c r="G60" i="8"/>
  <c r="M65" i="8"/>
  <c r="F66" i="8"/>
  <c r="H66" i="8" s="1"/>
  <c r="U66" i="8"/>
  <c r="F70" i="8"/>
  <c r="V71" i="8"/>
  <c r="I73" i="8"/>
  <c r="P74" i="8"/>
  <c r="L75" i="8"/>
  <c r="S76" i="8"/>
  <c r="P76" i="8"/>
  <c r="U76" i="8"/>
  <c r="W76" i="8" s="1"/>
  <c r="S80" i="8"/>
  <c r="W80" i="8" s="1"/>
  <c r="L80" i="8"/>
  <c r="S86" i="8"/>
  <c r="P86" i="8"/>
  <c r="U86" i="8"/>
  <c r="L89" i="8"/>
  <c r="I93" i="8"/>
  <c r="N95" i="8"/>
  <c r="F96" i="8"/>
  <c r="L102" i="8"/>
  <c r="P105" i="8"/>
  <c r="F106" i="8"/>
  <c r="J109" i="8"/>
  <c r="AH117" i="8"/>
  <c r="P125" i="8"/>
  <c r="T131" i="8"/>
  <c r="F131" i="8"/>
  <c r="G133" i="8"/>
  <c r="I135" i="8"/>
  <c r="J141" i="8"/>
  <c r="F141" i="8"/>
  <c r="U143" i="8"/>
  <c r="M147" i="8"/>
  <c r="S148" i="8"/>
  <c r="W148" i="8" s="1"/>
  <c r="M148" i="8"/>
  <c r="L148" i="8"/>
  <c r="J148" i="8"/>
  <c r="K148" i="8" s="1"/>
  <c r="V148" i="8"/>
  <c r="L149" i="8"/>
  <c r="J150" i="8"/>
  <c r="P153" i="8"/>
  <c r="U163" i="8"/>
  <c r="L163" i="8"/>
  <c r="J163" i="8"/>
  <c r="V11" i="8"/>
  <c r="T65" i="8"/>
  <c r="I71" i="8"/>
  <c r="J73" i="8"/>
  <c r="M75" i="8"/>
  <c r="S88" i="8"/>
  <c r="W88" i="8" s="1"/>
  <c r="M88" i="8"/>
  <c r="V88" i="8"/>
  <c r="M89" i="8"/>
  <c r="J93" i="8"/>
  <c r="I96" i="8"/>
  <c r="T105" i="8"/>
  <c r="M106" i="8"/>
  <c r="T117" i="8"/>
  <c r="S119" i="8"/>
  <c r="V119" i="8"/>
  <c r="T119" i="8"/>
  <c r="T125" i="8"/>
  <c r="I133" i="8"/>
  <c r="J135" i="8"/>
  <c r="L139" i="8"/>
  <c r="N139" i="8" s="1"/>
  <c r="P141" i="8"/>
  <c r="V143" i="8"/>
  <c r="T147" i="8"/>
  <c r="F148" i="8"/>
  <c r="M149" i="8"/>
  <c r="T153" i="8"/>
  <c r="S154" i="8"/>
  <c r="T154" i="8"/>
  <c r="M154" i="8"/>
  <c r="L154" i="8"/>
  <c r="J154" i="8"/>
  <c r="K154" i="8" s="1"/>
  <c r="I163" i="8"/>
  <c r="M7" i="8"/>
  <c r="N7" i="8" s="1"/>
  <c r="O7" i="8" s="1"/>
  <c r="N8" i="8"/>
  <c r="F11" i="8"/>
  <c r="J19" i="8"/>
  <c r="K19" i="8" s="1"/>
  <c r="P26" i="8"/>
  <c r="I30" i="8"/>
  <c r="K30" i="8" s="1"/>
  <c r="L31" i="8"/>
  <c r="N31" i="8" s="1"/>
  <c r="V38" i="8"/>
  <c r="W38" i="8" s="1"/>
  <c r="P40" i="8"/>
  <c r="T44" i="8"/>
  <c r="G45" i="8"/>
  <c r="H45" i="8" s="1"/>
  <c r="V45" i="8"/>
  <c r="T46" i="8"/>
  <c r="L47" i="8"/>
  <c r="N47" i="8" s="1"/>
  <c r="T51" i="8"/>
  <c r="G52" i="8"/>
  <c r="H52" i="8" s="1"/>
  <c r="V52" i="8"/>
  <c r="W52" i="8" s="1"/>
  <c r="T56" i="8"/>
  <c r="U65" i="8"/>
  <c r="I66" i="8"/>
  <c r="K66" i="8" s="1"/>
  <c r="J69" i="8"/>
  <c r="J70" i="8"/>
  <c r="K70" i="8" s="1"/>
  <c r="J71" i="8"/>
  <c r="AH71" i="8"/>
  <c r="L73" i="8"/>
  <c r="T75" i="8"/>
  <c r="G76" i="8"/>
  <c r="H76" i="8" s="1"/>
  <c r="I80" i="8"/>
  <c r="K80" i="8" s="1"/>
  <c r="M81" i="8"/>
  <c r="N81" i="8" s="1"/>
  <c r="L82" i="8"/>
  <c r="U85" i="8"/>
  <c r="G86" i="8"/>
  <c r="H86" i="8" s="1"/>
  <c r="G88" i="8"/>
  <c r="G91" i="8"/>
  <c r="H91" i="8" s="1"/>
  <c r="J92" i="8"/>
  <c r="L93" i="8"/>
  <c r="N93" i="8" s="1"/>
  <c r="U95" i="8"/>
  <c r="W95" i="8" s="1"/>
  <c r="J96" i="8"/>
  <c r="L97" i="8"/>
  <c r="N97" i="8" s="1"/>
  <c r="S100" i="8"/>
  <c r="L100" i="8"/>
  <c r="N100" i="8" s="1"/>
  <c r="V100" i="8"/>
  <c r="G104" i="8"/>
  <c r="U105" i="8"/>
  <c r="AH106" i="8"/>
  <c r="S112" i="8"/>
  <c r="W112" i="8" s="1"/>
  <c r="P112" i="8"/>
  <c r="V112" i="8"/>
  <c r="F117" i="8"/>
  <c r="H117" i="8" s="1"/>
  <c r="F119" i="8"/>
  <c r="U119" i="8"/>
  <c r="J133" i="8"/>
  <c r="P134" i="8"/>
  <c r="G134" i="8"/>
  <c r="T135" i="8"/>
  <c r="T141" i="8"/>
  <c r="U147" i="8"/>
  <c r="G148" i="8"/>
  <c r="U153" i="8"/>
  <c r="F154" i="8"/>
  <c r="K74" i="14"/>
  <c r="AJ103" i="14"/>
  <c r="AJ114" i="14"/>
  <c r="V152" i="8"/>
  <c r="L157" i="8"/>
  <c r="G145" i="14"/>
  <c r="V130" i="8"/>
  <c r="P136" i="8"/>
  <c r="V145" i="8"/>
  <c r="W145" i="8" s="1"/>
  <c r="F152" i="8"/>
  <c r="M157" i="8"/>
  <c r="P159" i="8"/>
  <c r="U161" i="8"/>
  <c r="K17" i="14"/>
  <c r="U83" i="8"/>
  <c r="W83" i="8" s="1"/>
  <c r="N87" i="8"/>
  <c r="U126" i="8"/>
  <c r="W126" i="8" s="1"/>
  <c r="G129" i="8"/>
  <c r="F130" i="8"/>
  <c r="F136" i="8"/>
  <c r="H136" i="8" s="1"/>
  <c r="O136" i="8" s="1"/>
  <c r="T136" i="8"/>
  <c r="W136" i="8" s="1"/>
  <c r="F145" i="8"/>
  <c r="I152" i="8"/>
  <c r="K152" i="8" s="1"/>
  <c r="P157" i="8"/>
  <c r="T159" i="8"/>
  <c r="W159" i="8" s="1"/>
  <c r="G161" i="8"/>
  <c r="V161" i="8"/>
  <c r="T157" i="8"/>
  <c r="W157" i="8" s="1"/>
  <c r="U159" i="8"/>
  <c r="K67" i="14"/>
  <c r="G76" i="14"/>
  <c r="AN105" i="14"/>
  <c r="T45" i="4"/>
  <c r="AE6" i="14"/>
  <c r="O6" i="15"/>
  <c r="AA6" i="10"/>
  <c r="AC9" i="8" s="1"/>
  <c r="T77" i="4"/>
  <c r="T129" i="4"/>
  <c r="T109" i="4"/>
  <c r="T33" i="4"/>
  <c r="I3" i="15"/>
  <c r="G3" i="15"/>
  <c r="T13" i="4"/>
  <c r="O141" i="4"/>
  <c r="T141" i="4"/>
  <c r="J141" i="4"/>
  <c r="S141" i="4"/>
  <c r="M141" i="4"/>
  <c r="P6" i="14"/>
  <c r="T65" i="4"/>
  <c r="T55" i="4"/>
  <c r="T119" i="4"/>
  <c r="D6" i="6"/>
  <c r="S27" i="8"/>
  <c r="U27" i="8"/>
  <c r="L27" i="8"/>
  <c r="T27" i="8"/>
  <c r="J27" i="8"/>
  <c r="S37" i="8"/>
  <c r="I37" i="8"/>
  <c r="F37" i="8"/>
  <c r="H37" i="8" s="1"/>
  <c r="U37" i="8"/>
  <c r="K40" i="8"/>
  <c r="H41" i="8"/>
  <c r="H57" i="8"/>
  <c r="S59" i="8"/>
  <c r="V59" i="8"/>
  <c r="M59" i="8"/>
  <c r="U59" i="8"/>
  <c r="L59" i="8"/>
  <c r="N59" i="8" s="1"/>
  <c r="I59" i="8"/>
  <c r="S60" i="8"/>
  <c r="I60" i="8"/>
  <c r="F60" i="8"/>
  <c r="H60" i="8" s="1"/>
  <c r="U60" i="8"/>
  <c r="K73" i="8"/>
  <c r="H74" i="8"/>
  <c r="N80" i="8"/>
  <c r="S82" i="8"/>
  <c r="T82" i="8"/>
  <c r="J82" i="8"/>
  <c r="I82" i="8"/>
  <c r="P82" i="8"/>
  <c r="G82" i="8"/>
  <c r="H82" i="8" s="1"/>
  <c r="U82" i="8"/>
  <c r="K109" i="8"/>
  <c r="N126" i="8"/>
  <c r="S131" i="8"/>
  <c r="V131" i="8"/>
  <c r="M131" i="8"/>
  <c r="U131" i="8"/>
  <c r="L131" i="8"/>
  <c r="I131" i="8"/>
  <c r="W135" i="8"/>
  <c r="N143" i="8"/>
  <c r="N145" i="8"/>
  <c r="AH154" i="8"/>
  <c r="K161" i="8"/>
  <c r="S162" i="8"/>
  <c r="T162" i="8"/>
  <c r="J162" i="8"/>
  <c r="I162" i="8"/>
  <c r="P162" i="8"/>
  <c r="G162" i="8"/>
  <c r="H162" i="8" s="1"/>
  <c r="U162" i="8"/>
  <c r="H164" i="8"/>
  <c r="H166" i="8"/>
  <c r="N3" i="15"/>
  <c r="Z3" i="10"/>
  <c r="AB6" i="8" s="1"/>
  <c r="D7" i="8"/>
  <c r="D7" i="6"/>
  <c r="D7" i="7"/>
  <c r="M4" i="10"/>
  <c r="L4" i="15"/>
  <c r="U4" i="15"/>
  <c r="AG4" i="10"/>
  <c r="AK7" i="8" s="1"/>
  <c r="C5" i="10"/>
  <c r="E9" i="6"/>
  <c r="E9" i="7"/>
  <c r="K6" i="10"/>
  <c r="Q6" i="15"/>
  <c r="AC6" i="10"/>
  <c r="AF9" i="8" s="1"/>
  <c r="L7" i="10"/>
  <c r="J7" i="14"/>
  <c r="K7" i="14" s="1"/>
  <c r="T7" i="10"/>
  <c r="I10" i="7" s="1"/>
  <c r="Q7" i="14"/>
  <c r="T29" i="4"/>
  <c r="T93" i="4"/>
  <c r="P13" i="8"/>
  <c r="S18" i="8"/>
  <c r="I18" i="8"/>
  <c r="K18" i="8" s="1"/>
  <c r="F18" i="8"/>
  <c r="U18" i="8"/>
  <c r="S28" i="8"/>
  <c r="P28" i="8"/>
  <c r="G28" i="8"/>
  <c r="F28" i="8"/>
  <c r="V28" i="8"/>
  <c r="M28" i="8"/>
  <c r="T28" i="8"/>
  <c r="S29" i="8"/>
  <c r="U29" i="8"/>
  <c r="L29" i="8"/>
  <c r="T29" i="8"/>
  <c r="J29" i="8"/>
  <c r="S36" i="8"/>
  <c r="V36" i="8"/>
  <c r="M36" i="8"/>
  <c r="U36" i="8"/>
  <c r="L36" i="8"/>
  <c r="I36" i="8"/>
  <c r="S58" i="8"/>
  <c r="P58" i="8"/>
  <c r="G58" i="8"/>
  <c r="F58" i="8"/>
  <c r="V58" i="8"/>
  <c r="M58" i="8"/>
  <c r="T58" i="8"/>
  <c r="S92" i="8"/>
  <c r="I92" i="8"/>
  <c r="F92" i="8"/>
  <c r="U92" i="8"/>
  <c r="S98" i="8"/>
  <c r="V98" i="8"/>
  <c r="M98" i="8"/>
  <c r="U98" i="8"/>
  <c r="L98" i="8"/>
  <c r="I98" i="8"/>
  <c r="S99" i="8"/>
  <c r="I99" i="8"/>
  <c r="K99" i="8" s="1"/>
  <c r="F99" i="8"/>
  <c r="U99" i="8"/>
  <c r="W105" i="8"/>
  <c r="S134" i="8"/>
  <c r="U134" i="8"/>
  <c r="L134" i="8"/>
  <c r="T134" i="8"/>
  <c r="J134" i="8"/>
  <c r="P142" i="8"/>
  <c r="W152" i="8"/>
  <c r="P156" i="8"/>
  <c r="W4" i="14"/>
  <c r="X4" i="14" s="1"/>
  <c r="T4" i="14" s="1"/>
  <c r="T4" i="15"/>
  <c r="AF4" i="10"/>
  <c r="AJ7" i="8" s="1"/>
  <c r="AL4" i="14"/>
  <c r="L5" i="10"/>
  <c r="T5" i="10"/>
  <c r="I8" i="7" s="1"/>
  <c r="AD5" i="10"/>
  <c r="AG8" i="8" s="1"/>
  <c r="J6" i="10"/>
  <c r="R6" i="10"/>
  <c r="G9" i="7" s="1"/>
  <c r="O6" i="14"/>
  <c r="AB6" i="10"/>
  <c r="AD9" i="8" s="1"/>
  <c r="AF6" i="14"/>
  <c r="G7" i="14"/>
  <c r="Z8" i="10"/>
  <c r="AB11" i="8" s="1"/>
  <c r="N8" i="15"/>
  <c r="AD8" i="14"/>
  <c r="J146" i="4"/>
  <c r="S149" i="4"/>
  <c r="W14" i="8"/>
  <c r="S17" i="8"/>
  <c r="V17" i="8"/>
  <c r="M17" i="8"/>
  <c r="U17" i="8"/>
  <c r="L17" i="8"/>
  <c r="I17" i="8"/>
  <c r="K17" i="8" s="1"/>
  <c r="G18" i="8"/>
  <c r="V18" i="8"/>
  <c r="S23" i="8"/>
  <c r="I23" i="8"/>
  <c r="K23" i="8" s="1"/>
  <c r="F23" i="8"/>
  <c r="H23" i="8" s="1"/>
  <c r="U23" i="8"/>
  <c r="G27" i="8"/>
  <c r="H27" i="8" s="1"/>
  <c r="U28" i="8"/>
  <c r="F29" i="8"/>
  <c r="V29" i="8"/>
  <c r="S35" i="8"/>
  <c r="P35" i="8"/>
  <c r="G35" i="8"/>
  <c r="F35" i="8"/>
  <c r="V35" i="8"/>
  <c r="M35" i="8"/>
  <c r="N35" i="8" s="1"/>
  <c r="T35" i="8"/>
  <c r="F36" i="8"/>
  <c r="H36" i="8" s="1"/>
  <c r="T36" i="8"/>
  <c r="J37" i="8"/>
  <c r="N40" i="8"/>
  <c r="S49" i="8"/>
  <c r="P49" i="8"/>
  <c r="G49" i="8"/>
  <c r="F49" i="8"/>
  <c r="V49" i="8"/>
  <c r="M49" i="8"/>
  <c r="N49" i="8" s="1"/>
  <c r="T49" i="8"/>
  <c r="S50" i="8"/>
  <c r="U50" i="8"/>
  <c r="L50" i="8"/>
  <c r="N50" i="8" s="1"/>
  <c r="T50" i="8"/>
  <c r="J50" i="8"/>
  <c r="W51" i="8"/>
  <c r="U58" i="8"/>
  <c r="G59" i="8"/>
  <c r="H59" i="8" s="1"/>
  <c r="J60" i="8"/>
  <c r="K61" i="8"/>
  <c r="S62" i="8"/>
  <c r="T62" i="8"/>
  <c r="J62" i="8"/>
  <c r="I62" i="8"/>
  <c r="P62" i="8"/>
  <c r="G62" i="8"/>
  <c r="H62" i="8" s="1"/>
  <c r="U62" i="8"/>
  <c r="N73" i="8"/>
  <c r="S78" i="8"/>
  <c r="P78" i="8"/>
  <c r="G78" i="8"/>
  <c r="F78" i="8"/>
  <c r="V78" i="8"/>
  <c r="M78" i="8"/>
  <c r="N78" i="8" s="1"/>
  <c r="T78" i="8"/>
  <c r="S79" i="8"/>
  <c r="U79" i="8"/>
  <c r="L79" i="8"/>
  <c r="N79" i="8" s="1"/>
  <c r="T79" i="8"/>
  <c r="J79" i="8"/>
  <c r="W85" i="8"/>
  <c r="K88" i="8"/>
  <c r="S89" i="8"/>
  <c r="T89" i="8"/>
  <c r="J89" i="8"/>
  <c r="I89" i="8"/>
  <c r="P89" i="8"/>
  <c r="G89" i="8"/>
  <c r="U89" i="8"/>
  <c r="S91" i="8"/>
  <c r="V91" i="8"/>
  <c r="M91" i="8"/>
  <c r="U91" i="8"/>
  <c r="L91" i="8"/>
  <c r="I91" i="8"/>
  <c r="K91" i="8" s="1"/>
  <c r="G92" i="8"/>
  <c r="V92" i="8"/>
  <c r="S94" i="8"/>
  <c r="U94" i="8"/>
  <c r="L94" i="8"/>
  <c r="N94" i="8" s="1"/>
  <c r="T94" i="8"/>
  <c r="J94" i="8"/>
  <c r="F98" i="8"/>
  <c r="H98" i="8" s="1"/>
  <c r="T98" i="8"/>
  <c r="G99" i="8"/>
  <c r="V99" i="8"/>
  <c r="S104" i="8"/>
  <c r="I104" i="8"/>
  <c r="K104" i="8" s="1"/>
  <c r="F104" i="8"/>
  <c r="H104" i="8" s="1"/>
  <c r="U104" i="8"/>
  <c r="S125" i="8"/>
  <c r="I125" i="8"/>
  <c r="K125" i="8" s="1"/>
  <c r="F125" i="8"/>
  <c r="H125" i="8" s="1"/>
  <c r="U125" i="8"/>
  <c r="G131" i="8"/>
  <c r="K133" i="8"/>
  <c r="F134" i="8"/>
  <c r="V134" i="8"/>
  <c r="K135" i="8"/>
  <c r="N147" i="8"/>
  <c r="S149" i="8"/>
  <c r="T149" i="8"/>
  <c r="J149" i="8"/>
  <c r="I149" i="8"/>
  <c r="P149" i="8"/>
  <c r="G149" i="8"/>
  <c r="H149" i="8" s="1"/>
  <c r="U149" i="8"/>
  <c r="S150" i="8"/>
  <c r="P150" i="8"/>
  <c r="G150" i="8"/>
  <c r="F150" i="8"/>
  <c r="V150" i="8"/>
  <c r="M150" i="8"/>
  <c r="N150" i="8" s="1"/>
  <c r="T150" i="8"/>
  <c r="S151" i="8"/>
  <c r="U151" i="8"/>
  <c r="L151" i="8"/>
  <c r="N151" i="8" s="1"/>
  <c r="T151" i="8"/>
  <c r="J151" i="8"/>
  <c r="K159" i="8"/>
  <c r="N161" i="8"/>
  <c r="F6" i="13"/>
  <c r="C3" i="10"/>
  <c r="U4" i="10"/>
  <c r="J7" i="7" s="1"/>
  <c r="R4" i="14"/>
  <c r="K4" i="15"/>
  <c r="AK4" i="14"/>
  <c r="AN4" i="14" s="1"/>
  <c r="S4" i="15"/>
  <c r="B10" i="8"/>
  <c r="B10" i="6"/>
  <c r="O8" i="10"/>
  <c r="R9" i="10"/>
  <c r="G12" i="7" s="1"/>
  <c r="O9" i="14"/>
  <c r="H9" i="15"/>
  <c r="P14" i="15"/>
  <c r="AB14" i="10"/>
  <c r="AD17" i="8" s="1"/>
  <c r="AF14" i="14"/>
  <c r="T27" i="4"/>
  <c r="T91" i="4"/>
  <c r="T68" i="5"/>
  <c r="S10" i="8"/>
  <c r="U10" i="8"/>
  <c r="L10" i="8"/>
  <c r="T10" i="8"/>
  <c r="J10" i="8"/>
  <c r="S12" i="8"/>
  <c r="V12" i="8"/>
  <c r="M12" i="8"/>
  <c r="U12" i="8"/>
  <c r="L12" i="8"/>
  <c r="I12" i="8"/>
  <c r="S13" i="8"/>
  <c r="I13" i="8"/>
  <c r="F13" i="8"/>
  <c r="U13" i="8"/>
  <c r="S15" i="8"/>
  <c r="U15" i="8"/>
  <c r="L15" i="8"/>
  <c r="T15" i="8"/>
  <c r="J15" i="8"/>
  <c r="S16" i="8"/>
  <c r="P16" i="8"/>
  <c r="G16" i="8"/>
  <c r="F16" i="8"/>
  <c r="V16" i="8"/>
  <c r="M16" i="8"/>
  <c r="T16" i="8"/>
  <c r="S20" i="8"/>
  <c r="T20" i="8"/>
  <c r="J20" i="8"/>
  <c r="I20" i="8"/>
  <c r="P20" i="8"/>
  <c r="G20" i="8"/>
  <c r="U20" i="8"/>
  <c r="S22" i="8"/>
  <c r="V22" i="8"/>
  <c r="M22" i="8"/>
  <c r="U22" i="8"/>
  <c r="L22" i="8"/>
  <c r="I22" i="8"/>
  <c r="K27" i="8"/>
  <c r="S34" i="8"/>
  <c r="T34" i="8"/>
  <c r="J34" i="8"/>
  <c r="I34" i="8"/>
  <c r="P34" i="8"/>
  <c r="G34" i="8"/>
  <c r="U34" i="8"/>
  <c r="S48" i="8"/>
  <c r="T48" i="8"/>
  <c r="J48" i="8"/>
  <c r="I48" i="8"/>
  <c r="P48" i="8"/>
  <c r="G48" i="8"/>
  <c r="U48" i="8"/>
  <c r="S63" i="8"/>
  <c r="P63" i="8"/>
  <c r="G63" i="8"/>
  <c r="F63" i="8"/>
  <c r="V63" i="8"/>
  <c r="M63" i="8"/>
  <c r="T63" i="8"/>
  <c r="S64" i="8"/>
  <c r="U64" i="8"/>
  <c r="L64" i="8"/>
  <c r="T64" i="8"/>
  <c r="J64" i="8"/>
  <c r="S72" i="8"/>
  <c r="T72" i="8"/>
  <c r="J72" i="8"/>
  <c r="I72" i="8"/>
  <c r="P72" i="8"/>
  <c r="G72" i="8"/>
  <c r="U72" i="8"/>
  <c r="S77" i="8"/>
  <c r="T77" i="8"/>
  <c r="J77" i="8"/>
  <c r="I77" i="8"/>
  <c r="P77" i="8"/>
  <c r="G77" i="8"/>
  <c r="U77" i="8"/>
  <c r="S84" i="8"/>
  <c r="U84" i="8"/>
  <c r="L84" i="8"/>
  <c r="T84" i="8"/>
  <c r="J84" i="8"/>
  <c r="S90" i="8"/>
  <c r="P90" i="8"/>
  <c r="G90" i="8"/>
  <c r="F90" i="8"/>
  <c r="V90" i="8"/>
  <c r="M90" i="8"/>
  <c r="T90" i="8"/>
  <c r="S101" i="8"/>
  <c r="T101" i="8"/>
  <c r="J101" i="8"/>
  <c r="I101" i="8"/>
  <c r="P101" i="8"/>
  <c r="G101" i="8"/>
  <c r="U101" i="8"/>
  <c r="S103" i="8"/>
  <c r="V103" i="8"/>
  <c r="M103" i="8"/>
  <c r="U103" i="8"/>
  <c r="L103" i="8"/>
  <c r="I103" i="8"/>
  <c r="S107" i="8"/>
  <c r="P107" i="8"/>
  <c r="G107" i="8"/>
  <c r="F107" i="8"/>
  <c r="V107" i="8"/>
  <c r="M107" i="8"/>
  <c r="T107" i="8"/>
  <c r="S108" i="8"/>
  <c r="U108" i="8"/>
  <c r="L108" i="8"/>
  <c r="T108" i="8"/>
  <c r="J108" i="8"/>
  <c r="S138" i="8"/>
  <c r="P138" i="8"/>
  <c r="G138" i="8"/>
  <c r="F138" i="8"/>
  <c r="V138" i="8"/>
  <c r="M138" i="8"/>
  <c r="T138" i="8"/>
  <c r="S142" i="8"/>
  <c r="I142" i="8"/>
  <c r="F142" i="8"/>
  <c r="U142" i="8"/>
  <c r="S155" i="8"/>
  <c r="V155" i="8"/>
  <c r="M155" i="8"/>
  <c r="U155" i="8"/>
  <c r="L155" i="8"/>
  <c r="I155" i="8"/>
  <c r="S156" i="8"/>
  <c r="I156" i="8"/>
  <c r="F156" i="8"/>
  <c r="U156" i="8"/>
  <c r="S160" i="8"/>
  <c r="T160" i="8"/>
  <c r="J160" i="8"/>
  <c r="I160" i="8"/>
  <c r="P160" i="8"/>
  <c r="G160" i="8"/>
  <c r="U160" i="8"/>
  <c r="M4" i="15"/>
  <c r="Y4" i="10"/>
  <c r="AA7" i="8" s="1"/>
  <c r="AL7" i="8"/>
  <c r="O5" i="12"/>
  <c r="P5" i="10"/>
  <c r="W5" i="10"/>
  <c r="N6" i="10"/>
  <c r="S7" i="10"/>
  <c r="H10" i="7" s="1"/>
  <c r="J20" i="6"/>
  <c r="T78" i="5"/>
  <c r="T86" i="5"/>
  <c r="S86" i="5"/>
  <c r="J86" i="5"/>
  <c r="M86" i="5"/>
  <c r="D6" i="8"/>
  <c r="S9" i="8"/>
  <c r="P9" i="8"/>
  <c r="G9" i="8"/>
  <c r="F9" i="8"/>
  <c r="V9" i="8"/>
  <c r="M9" i="8"/>
  <c r="T9" i="8"/>
  <c r="F10" i="8"/>
  <c r="V10" i="8"/>
  <c r="F12" i="8"/>
  <c r="T12" i="8"/>
  <c r="G13" i="8"/>
  <c r="V13" i="8"/>
  <c r="F15" i="8"/>
  <c r="V15" i="8"/>
  <c r="U16" i="8"/>
  <c r="L18" i="8"/>
  <c r="F20" i="8"/>
  <c r="V20" i="8"/>
  <c r="S21" i="8"/>
  <c r="P21" i="8"/>
  <c r="G21" i="8"/>
  <c r="F21" i="8"/>
  <c r="V21" i="8"/>
  <c r="M21" i="8"/>
  <c r="N21" i="8" s="1"/>
  <c r="T21" i="8"/>
  <c r="F22" i="8"/>
  <c r="T22" i="8"/>
  <c r="M27" i="8"/>
  <c r="J28" i="8"/>
  <c r="K28" i="8" s="1"/>
  <c r="I29" i="8"/>
  <c r="N30" i="8"/>
  <c r="F34" i="8"/>
  <c r="H34" i="8" s="1"/>
  <c r="V34" i="8"/>
  <c r="K35" i="8"/>
  <c r="M37" i="8"/>
  <c r="N37" i="8" s="1"/>
  <c r="S46" i="8"/>
  <c r="I46" i="8"/>
  <c r="F46" i="8"/>
  <c r="U46" i="8"/>
  <c r="F48" i="8"/>
  <c r="V48" i="8"/>
  <c r="K49" i="8"/>
  <c r="K51" i="8"/>
  <c r="J58" i="8"/>
  <c r="K58" i="8" s="1"/>
  <c r="J59" i="8"/>
  <c r="M60" i="8"/>
  <c r="N60" i="8" s="1"/>
  <c r="U63" i="8"/>
  <c r="F64" i="8"/>
  <c r="V64" i="8"/>
  <c r="K65" i="8"/>
  <c r="F72" i="8"/>
  <c r="V72" i="8"/>
  <c r="F77" i="8"/>
  <c r="H77" i="8" s="1"/>
  <c r="V77" i="8"/>
  <c r="K78" i="8"/>
  <c r="M82" i="8"/>
  <c r="F84" i="8"/>
  <c r="V84" i="8"/>
  <c r="K85" i="8"/>
  <c r="N88" i="8"/>
  <c r="U90" i="8"/>
  <c r="L92" i="8"/>
  <c r="L99" i="8"/>
  <c r="F101" i="8"/>
  <c r="V101" i="8"/>
  <c r="S102" i="8"/>
  <c r="P102" i="8"/>
  <c r="G102" i="8"/>
  <c r="F102" i="8"/>
  <c r="V102" i="8"/>
  <c r="M102" i="8"/>
  <c r="N102" i="8" s="1"/>
  <c r="T102" i="8"/>
  <c r="F103" i="8"/>
  <c r="T103" i="8"/>
  <c r="K105" i="8"/>
  <c r="S106" i="8"/>
  <c r="T106" i="8"/>
  <c r="J106" i="8"/>
  <c r="I106" i="8"/>
  <c r="P106" i="8"/>
  <c r="G106" i="8"/>
  <c r="H106" i="8" s="1"/>
  <c r="U106" i="8"/>
  <c r="U107" i="8"/>
  <c r="F108" i="8"/>
  <c r="V108" i="8"/>
  <c r="J131" i="8"/>
  <c r="I134" i="8"/>
  <c r="K134" i="8" s="1"/>
  <c r="N135" i="8"/>
  <c r="S137" i="8"/>
  <c r="T137" i="8"/>
  <c r="J137" i="8"/>
  <c r="I137" i="8"/>
  <c r="P137" i="8"/>
  <c r="G137" i="8"/>
  <c r="H137" i="8" s="1"/>
  <c r="U137" i="8"/>
  <c r="U138" i="8"/>
  <c r="S141" i="8"/>
  <c r="V141" i="8"/>
  <c r="M141" i="8"/>
  <c r="U141" i="8"/>
  <c r="L141" i="8"/>
  <c r="I141" i="8"/>
  <c r="K141" i="8" s="1"/>
  <c r="G142" i="8"/>
  <c r="V142" i="8"/>
  <c r="F155" i="8"/>
  <c r="T155" i="8"/>
  <c r="G156" i="8"/>
  <c r="V156" i="8"/>
  <c r="N159" i="8"/>
  <c r="F160" i="8"/>
  <c r="V160" i="8"/>
  <c r="M162" i="8"/>
  <c r="N162" i="8" s="1"/>
  <c r="J184" i="12"/>
  <c r="J180" i="12"/>
  <c r="J168" i="12"/>
  <c r="J160" i="12"/>
  <c r="J156" i="12"/>
  <c r="J152" i="12"/>
  <c r="J148" i="12"/>
  <c r="J144" i="12"/>
  <c r="J140" i="12"/>
  <c r="J136" i="12"/>
  <c r="Q103" i="8" s="1"/>
  <c r="R103" i="8" s="1"/>
  <c r="J132" i="12"/>
  <c r="J120" i="12"/>
  <c r="J112" i="12"/>
  <c r="J108" i="12"/>
  <c r="J100" i="12"/>
  <c r="J96" i="12"/>
  <c r="J92" i="12"/>
  <c r="J84" i="12"/>
  <c r="J76" i="12"/>
  <c r="J72" i="12"/>
  <c r="J64" i="12"/>
  <c r="J60" i="12"/>
  <c r="J44" i="12"/>
  <c r="J36" i="12"/>
  <c r="J32" i="12"/>
  <c r="J28" i="12"/>
  <c r="J24" i="12"/>
  <c r="J20" i="12"/>
  <c r="J16" i="12"/>
  <c r="J12" i="12"/>
  <c r="J8" i="12"/>
  <c r="O191" i="12"/>
  <c r="O187" i="12"/>
  <c r="O175" i="12"/>
  <c r="O171" i="12"/>
  <c r="O163" i="12"/>
  <c r="O155" i="12"/>
  <c r="O147" i="12"/>
  <c r="O135" i="12"/>
  <c r="O131" i="12"/>
  <c r="O123" i="12"/>
  <c r="O119" i="12"/>
  <c r="O115" i="12"/>
  <c r="O107" i="12"/>
  <c r="O103" i="12"/>
  <c r="O95" i="12"/>
  <c r="O87" i="12"/>
  <c r="O83" i="12"/>
  <c r="K57" i="6" s="1"/>
  <c r="L57" i="6" s="1"/>
  <c r="M57" i="6" s="1"/>
  <c r="N57" i="6" s="1"/>
  <c r="M56" i="3" s="1"/>
  <c r="O75" i="12"/>
  <c r="O71" i="12"/>
  <c r="O67" i="12"/>
  <c r="O63" i="12"/>
  <c r="O59" i="12"/>
  <c r="O47" i="12"/>
  <c r="O35" i="12"/>
  <c r="O27" i="12"/>
  <c r="O23" i="12"/>
  <c r="O19" i="12"/>
  <c r="O15" i="12"/>
  <c r="O11" i="12"/>
  <c r="O7" i="12"/>
  <c r="J191" i="12"/>
  <c r="J187" i="12"/>
  <c r="J175" i="12"/>
  <c r="J171" i="12"/>
  <c r="J163" i="12"/>
  <c r="J155" i="12"/>
  <c r="J147" i="12"/>
  <c r="J135" i="12"/>
  <c r="J131" i="12"/>
  <c r="J123" i="12"/>
  <c r="J119" i="12"/>
  <c r="J115" i="12"/>
  <c r="J111" i="12"/>
  <c r="J107" i="12"/>
  <c r="J103" i="12"/>
  <c r="J95" i="12"/>
  <c r="J87" i="12"/>
  <c r="J83" i="12"/>
  <c r="Q55" i="8" s="1"/>
  <c r="R55" i="8" s="1"/>
  <c r="J67" i="12"/>
  <c r="J63" i="12"/>
  <c r="J59" i="12"/>
  <c r="J47" i="12"/>
  <c r="J35" i="12"/>
  <c r="J27" i="12"/>
  <c r="J23" i="12"/>
  <c r="J19" i="12"/>
  <c r="J15" i="12"/>
  <c r="J11" i="12"/>
  <c r="J7" i="12"/>
  <c r="O190" i="12"/>
  <c r="O186" i="12"/>
  <c r="O174" i="12"/>
  <c r="O166" i="12"/>
  <c r="O162" i="12"/>
  <c r="O158" i="12"/>
  <c r="O150" i="12"/>
  <c r="O134" i="12"/>
  <c r="O130" i="12"/>
  <c r="O114" i="12"/>
  <c r="O106" i="12"/>
  <c r="O102" i="12"/>
  <c r="O98" i="12"/>
  <c r="O94" i="12"/>
  <c r="O90" i="12"/>
  <c r="O74" i="12"/>
  <c r="O70" i="12"/>
  <c r="O66" i="12"/>
  <c r="O62" i="12"/>
  <c r="O50" i="12"/>
  <c r="O46" i="12"/>
  <c r="O42" i="12"/>
  <c r="O30" i="12"/>
  <c r="O26" i="12"/>
  <c r="K18" i="6" s="1"/>
  <c r="L18" i="6" s="1"/>
  <c r="M18" i="6" s="1"/>
  <c r="O22" i="12"/>
  <c r="O10" i="12"/>
  <c r="O6" i="12"/>
  <c r="J190" i="12"/>
  <c r="J186" i="12"/>
  <c r="J174" i="12"/>
  <c r="J166" i="12"/>
  <c r="J162" i="12"/>
  <c r="J150" i="12"/>
  <c r="J134" i="12"/>
  <c r="J130" i="12"/>
  <c r="J114" i="12"/>
  <c r="J106" i="12"/>
  <c r="J102" i="12"/>
  <c r="J98" i="12"/>
  <c r="J94" i="12"/>
  <c r="J90" i="12"/>
  <c r="J86" i="12"/>
  <c r="J74" i="12"/>
  <c r="J70" i="12"/>
  <c r="J66" i="12"/>
  <c r="J62" i="12"/>
  <c r="J50" i="12"/>
  <c r="J46" i="12"/>
  <c r="J42" i="12"/>
  <c r="J38" i="12"/>
  <c r="J30" i="12"/>
  <c r="J22" i="12"/>
  <c r="J18" i="12"/>
  <c r="Q14" i="8" s="1"/>
  <c r="R14" i="8" s="1"/>
  <c r="J10" i="12"/>
  <c r="J6" i="12"/>
  <c r="O193" i="12"/>
  <c r="O189" i="12"/>
  <c r="O185" i="12"/>
  <c r="O173" i="12"/>
  <c r="O169" i="12"/>
  <c r="K139" i="6" s="1"/>
  <c r="L139" i="6" s="1"/>
  <c r="M139" i="6" s="1"/>
  <c r="N139" i="6" s="1"/>
  <c r="M138" i="3" s="1"/>
  <c r="O165" i="12"/>
  <c r="O157" i="12"/>
  <c r="O149" i="12"/>
  <c r="O145" i="12"/>
  <c r="O133" i="12"/>
  <c r="O117" i="12"/>
  <c r="O97" i="12"/>
  <c r="O93" i="12"/>
  <c r="O89" i="12"/>
  <c r="O85" i="12"/>
  <c r="O81" i="12"/>
  <c r="O69" i="12"/>
  <c r="O65" i="12"/>
  <c r="O61" i="12"/>
  <c r="O57" i="12"/>
  <c r="O49" i="12"/>
  <c r="O45" i="12"/>
  <c r="O41" i="12"/>
  <c r="O33" i="12"/>
  <c r="O29" i="12"/>
  <c r="O25" i="12"/>
  <c r="O21" i="12"/>
  <c r="O17" i="12"/>
  <c r="K12" i="6" s="1"/>
  <c r="L12" i="6" s="1"/>
  <c r="M12" i="6" s="1"/>
  <c r="J193" i="12"/>
  <c r="J189" i="12"/>
  <c r="J185" i="12"/>
  <c r="J181" i="12"/>
  <c r="Q157" i="8" s="1"/>
  <c r="R157" i="8" s="1"/>
  <c r="J173" i="12"/>
  <c r="J169" i="12"/>
  <c r="Q139" i="8" s="1"/>
  <c r="J165" i="12"/>
  <c r="J157" i="12"/>
  <c r="J145" i="12"/>
  <c r="J133" i="12"/>
  <c r="J125" i="12"/>
  <c r="Q89" i="8" s="1"/>
  <c r="J117" i="12"/>
  <c r="J113" i="12"/>
  <c r="Q76" i="8" s="1"/>
  <c r="R76" i="8" s="1"/>
  <c r="J97" i="12"/>
  <c r="J93" i="12"/>
  <c r="J89" i="12"/>
  <c r="J85" i="12"/>
  <c r="J81" i="12"/>
  <c r="J73" i="12"/>
  <c r="Q47" i="8" s="1"/>
  <c r="R47" i="8" s="1"/>
  <c r="J69" i="12"/>
  <c r="J65" i="12"/>
  <c r="J61" i="12"/>
  <c r="J57" i="12"/>
  <c r="J49" i="12"/>
  <c r="J45" i="12"/>
  <c r="J41" i="12"/>
  <c r="J33" i="12"/>
  <c r="J29" i="12"/>
  <c r="J25" i="12"/>
  <c r="J21" i="12"/>
  <c r="J13" i="12"/>
  <c r="Q10" i="8" s="1"/>
  <c r="R10" i="8" s="1"/>
  <c r="J9" i="12"/>
  <c r="Q9" i="8" s="1"/>
  <c r="O184" i="12"/>
  <c r="O180" i="12"/>
  <c r="O168" i="12"/>
  <c r="O160" i="12"/>
  <c r="O156" i="12"/>
  <c r="O152" i="12"/>
  <c r="O148" i="12"/>
  <c r="O144" i="12"/>
  <c r="O140" i="12"/>
  <c r="O132" i="12"/>
  <c r="O124" i="12"/>
  <c r="O120" i="12"/>
  <c r="O112" i="12"/>
  <c r="O108" i="12"/>
  <c r="O100" i="12"/>
  <c r="O96" i="12"/>
  <c r="O92" i="12"/>
  <c r="O84" i="12"/>
  <c r="O76" i="12"/>
  <c r="O72" i="12"/>
  <c r="O64" i="12"/>
  <c r="O60" i="12"/>
  <c r="O44" i="12"/>
  <c r="O36" i="12"/>
  <c r="O32" i="12"/>
  <c r="O28" i="12"/>
  <c r="O24" i="12"/>
  <c r="O20" i="12"/>
  <c r="O16" i="12"/>
  <c r="O12" i="12"/>
  <c r="O8" i="12"/>
  <c r="E3" i="10"/>
  <c r="E3" i="14"/>
  <c r="B3" i="15"/>
  <c r="AC3" i="10"/>
  <c r="AF6" i="8" s="1"/>
  <c r="J5" i="14"/>
  <c r="Q5" i="14"/>
  <c r="AI5" i="14"/>
  <c r="D6" i="15"/>
  <c r="H6" i="10"/>
  <c r="F7" i="15"/>
  <c r="J7" i="15"/>
  <c r="O14" i="12"/>
  <c r="M9" i="10"/>
  <c r="O149" i="4"/>
  <c r="I98" i="6"/>
  <c r="G10" i="8"/>
  <c r="G12" i="8"/>
  <c r="J13" i="8"/>
  <c r="G15" i="8"/>
  <c r="I16" i="8"/>
  <c r="M18" i="8"/>
  <c r="G22" i="8"/>
  <c r="L28" i="8"/>
  <c r="N28" i="8" s="1"/>
  <c r="M29" i="8"/>
  <c r="S32" i="8"/>
  <c r="I32" i="8"/>
  <c r="F32" i="8"/>
  <c r="U32" i="8"/>
  <c r="J36" i="8"/>
  <c r="W40" i="8"/>
  <c r="K50" i="8"/>
  <c r="O50" i="8" s="1"/>
  <c r="S54" i="8"/>
  <c r="P54" i="8"/>
  <c r="G54" i="8"/>
  <c r="F54" i="8"/>
  <c r="V54" i="8"/>
  <c r="M54" i="8"/>
  <c r="N54" i="8" s="1"/>
  <c r="T54" i="8"/>
  <c r="S55" i="8"/>
  <c r="U55" i="8"/>
  <c r="L55" i="8"/>
  <c r="N55" i="8" s="1"/>
  <c r="T55" i="8"/>
  <c r="J55" i="8"/>
  <c r="K55" i="8" s="1"/>
  <c r="L58" i="8"/>
  <c r="N58" i="8" s="1"/>
  <c r="I63" i="8"/>
  <c r="G64" i="8"/>
  <c r="S68" i="8"/>
  <c r="P68" i="8"/>
  <c r="G68" i="8"/>
  <c r="F68" i="8"/>
  <c r="V68" i="8"/>
  <c r="M68" i="8"/>
  <c r="N68" i="8" s="1"/>
  <c r="T68" i="8"/>
  <c r="S69" i="8"/>
  <c r="V69" i="8"/>
  <c r="M69" i="8"/>
  <c r="U69" i="8"/>
  <c r="L69" i="8"/>
  <c r="I69" i="8"/>
  <c r="K79" i="8"/>
  <c r="O79" i="8" s="1"/>
  <c r="G84" i="8"/>
  <c r="I90" i="8"/>
  <c r="M92" i="8"/>
  <c r="K94" i="8"/>
  <c r="J98" i="8"/>
  <c r="M99" i="8"/>
  <c r="G103" i="8"/>
  <c r="I107" i="8"/>
  <c r="G108" i="8"/>
  <c r="S111" i="8"/>
  <c r="I111" i="8"/>
  <c r="F111" i="8"/>
  <c r="U111" i="8"/>
  <c r="S115" i="8"/>
  <c r="U115" i="8"/>
  <c r="L115" i="8"/>
  <c r="N115" i="8" s="1"/>
  <c r="T115" i="8"/>
  <c r="J115" i="8"/>
  <c r="K115" i="8" s="1"/>
  <c r="M134" i="8"/>
  <c r="I138" i="8"/>
  <c r="S139" i="8"/>
  <c r="T139" i="8"/>
  <c r="J139" i="8"/>
  <c r="I139" i="8"/>
  <c r="P139" i="8"/>
  <c r="G139" i="8"/>
  <c r="U139" i="8"/>
  <c r="S140" i="8"/>
  <c r="P140" i="8"/>
  <c r="G140" i="8"/>
  <c r="F140" i="8"/>
  <c r="V140" i="8"/>
  <c r="M140" i="8"/>
  <c r="N140" i="8" s="1"/>
  <c r="T140" i="8"/>
  <c r="J142" i="8"/>
  <c r="S144" i="8"/>
  <c r="U144" i="8"/>
  <c r="L144" i="8"/>
  <c r="N144" i="8" s="1"/>
  <c r="T144" i="8"/>
  <c r="J144" i="8"/>
  <c r="K144" i="8" s="1"/>
  <c r="S146" i="8"/>
  <c r="V146" i="8"/>
  <c r="M146" i="8"/>
  <c r="U146" i="8"/>
  <c r="L146" i="8"/>
  <c r="I146" i="8"/>
  <c r="K146" i="8" s="1"/>
  <c r="G155" i="8"/>
  <c r="J156" i="8"/>
  <c r="W161" i="8"/>
  <c r="G3" i="10"/>
  <c r="F3" i="14"/>
  <c r="G3" i="14" s="1"/>
  <c r="D3" i="15"/>
  <c r="H3" i="10"/>
  <c r="W3" i="10"/>
  <c r="J4" i="10"/>
  <c r="K4" i="14"/>
  <c r="O4" i="14"/>
  <c r="C6" i="15"/>
  <c r="G6" i="10"/>
  <c r="F6" i="14"/>
  <c r="M7" i="10"/>
  <c r="K7" i="15"/>
  <c r="U7" i="10"/>
  <c r="J10" i="7" s="1"/>
  <c r="AG7" i="10"/>
  <c r="AK10" i="8" s="1"/>
  <c r="U7" i="15"/>
  <c r="AM7" i="14"/>
  <c r="I13" i="15"/>
  <c r="T24" i="4"/>
  <c r="T25" i="4"/>
  <c r="T56" i="4"/>
  <c r="T57" i="4"/>
  <c r="T88" i="4"/>
  <c r="T120" i="4"/>
  <c r="T121" i="4"/>
  <c r="M149" i="4"/>
  <c r="T5" i="5"/>
  <c r="T13" i="5"/>
  <c r="T21" i="5"/>
  <c r="T29" i="5"/>
  <c r="T37" i="5"/>
  <c r="T45" i="5"/>
  <c r="T53" i="5"/>
  <c r="T61" i="5"/>
  <c r="O86" i="5"/>
  <c r="G148" i="6"/>
  <c r="H148" i="6" s="1"/>
  <c r="I148" i="6" s="1"/>
  <c r="A7" i="7"/>
  <c r="S8" i="8"/>
  <c r="T8" i="8"/>
  <c r="J8" i="8"/>
  <c r="I8" i="8"/>
  <c r="P8" i="8"/>
  <c r="G8" i="8"/>
  <c r="U8" i="8"/>
  <c r="I9" i="8"/>
  <c r="I10" i="8"/>
  <c r="K10" i="8" s="1"/>
  <c r="L13" i="8"/>
  <c r="I15" i="8"/>
  <c r="J16" i="8"/>
  <c r="L20" i="8"/>
  <c r="I21" i="8"/>
  <c r="W26" i="8"/>
  <c r="G32" i="8"/>
  <c r="V32" i="8"/>
  <c r="L34" i="8"/>
  <c r="P37" i="8"/>
  <c r="S39" i="8"/>
  <c r="I39" i="8"/>
  <c r="K39" i="8" s="1"/>
  <c r="F39" i="8"/>
  <c r="U39" i="8"/>
  <c r="S43" i="8"/>
  <c r="V43" i="8"/>
  <c r="M43" i="8"/>
  <c r="U43" i="8"/>
  <c r="L43" i="8"/>
  <c r="I43" i="8"/>
  <c r="K43" i="8" s="1"/>
  <c r="J46" i="8"/>
  <c r="W47" i="8"/>
  <c r="L48" i="8"/>
  <c r="S53" i="8"/>
  <c r="T53" i="8"/>
  <c r="J53" i="8"/>
  <c r="I53" i="8"/>
  <c r="P53" i="8"/>
  <c r="G53" i="8"/>
  <c r="U53" i="8"/>
  <c r="U54" i="8"/>
  <c r="F55" i="8"/>
  <c r="V55" i="8"/>
  <c r="P60" i="8"/>
  <c r="J63" i="8"/>
  <c r="I64" i="8"/>
  <c r="K64" i="8" s="1"/>
  <c r="S67" i="8"/>
  <c r="T67" i="8"/>
  <c r="J67" i="8"/>
  <c r="I67" i="8"/>
  <c r="P67" i="8"/>
  <c r="G67" i="8"/>
  <c r="U67" i="8"/>
  <c r="U68" i="8"/>
  <c r="F69" i="8"/>
  <c r="T69" i="8"/>
  <c r="W71" i="8"/>
  <c r="L72" i="8"/>
  <c r="L77" i="8"/>
  <c r="I84" i="8"/>
  <c r="K84" i="8" s="1"/>
  <c r="S87" i="8"/>
  <c r="I87" i="8"/>
  <c r="K87" i="8" s="1"/>
  <c r="F87" i="8"/>
  <c r="U87" i="8"/>
  <c r="J90" i="8"/>
  <c r="S97" i="8"/>
  <c r="I97" i="8"/>
  <c r="K97" i="8" s="1"/>
  <c r="F97" i="8"/>
  <c r="U97" i="8"/>
  <c r="L101" i="8"/>
  <c r="I102" i="8"/>
  <c r="J107" i="8"/>
  <c r="I108" i="8"/>
  <c r="K108" i="8" s="1"/>
  <c r="S109" i="8"/>
  <c r="P109" i="8"/>
  <c r="G109" i="8"/>
  <c r="F109" i="8"/>
  <c r="V109" i="8"/>
  <c r="M109" i="8"/>
  <c r="N109" i="8" s="1"/>
  <c r="T109" i="8"/>
  <c r="S110" i="8"/>
  <c r="V110" i="8"/>
  <c r="M110" i="8"/>
  <c r="U110" i="8"/>
  <c r="L110" i="8"/>
  <c r="I110" i="8"/>
  <c r="K110" i="8" s="1"/>
  <c r="G111" i="8"/>
  <c r="V111" i="8"/>
  <c r="S113" i="8"/>
  <c r="T113" i="8"/>
  <c r="J113" i="8"/>
  <c r="I113" i="8"/>
  <c r="P113" i="8"/>
  <c r="G113" i="8"/>
  <c r="U113" i="8"/>
  <c r="F115" i="8"/>
  <c r="V115" i="8"/>
  <c r="S127" i="8"/>
  <c r="T127" i="8"/>
  <c r="J127" i="8"/>
  <c r="I127" i="8"/>
  <c r="P127" i="8"/>
  <c r="G127" i="8"/>
  <c r="U127" i="8"/>
  <c r="S129" i="8"/>
  <c r="V129" i="8"/>
  <c r="M129" i="8"/>
  <c r="U129" i="8"/>
  <c r="L129" i="8"/>
  <c r="N129" i="8" s="1"/>
  <c r="I129" i="8"/>
  <c r="K129" i="8" s="1"/>
  <c r="J138" i="8"/>
  <c r="F139" i="8"/>
  <c r="H139" i="8" s="1"/>
  <c r="V139" i="8"/>
  <c r="U140" i="8"/>
  <c r="G141" i="8"/>
  <c r="H141" i="8" s="1"/>
  <c r="L142" i="8"/>
  <c r="F144" i="8"/>
  <c r="V144" i="8"/>
  <c r="F146" i="8"/>
  <c r="T146" i="8"/>
  <c r="W147" i="8"/>
  <c r="L156" i="8"/>
  <c r="L160" i="8"/>
  <c r="AA3" i="14"/>
  <c r="U3" i="15"/>
  <c r="AG3" i="10"/>
  <c r="AK6" i="8" s="1"/>
  <c r="AM3" i="14"/>
  <c r="O4" i="10"/>
  <c r="AC4" i="14"/>
  <c r="C6" i="10"/>
  <c r="W6" i="14"/>
  <c r="X6" i="14" s="1"/>
  <c r="T6" i="14" s="1"/>
  <c r="O13" i="12"/>
  <c r="K10" i="6" s="1"/>
  <c r="L10" i="6" s="1"/>
  <c r="M10" i="6" s="1"/>
  <c r="N10" i="6" s="1"/>
  <c r="M9" i="3" s="1"/>
  <c r="N7" i="15"/>
  <c r="Z7" i="10"/>
  <c r="AB10" i="8" s="1"/>
  <c r="AD7" i="14"/>
  <c r="AG7" i="14" s="1"/>
  <c r="P9" i="14"/>
  <c r="Q11" i="10"/>
  <c r="F14" i="7" s="1"/>
  <c r="N11" i="14"/>
  <c r="G11" i="15"/>
  <c r="I17" i="15"/>
  <c r="L20" i="15"/>
  <c r="AA20" i="14"/>
  <c r="T5" i="4"/>
  <c r="T26" i="4"/>
  <c r="T37" i="4"/>
  <c r="T69" i="4"/>
  <c r="T90" i="4"/>
  <c r="T101" i="4"/>
  <c r="T122" i="4"/>
  <c r="T133" i="4"/>
  <c r="J142" i="4"/>
  <c r="F8" i="8"/>
  <c r="V8" i="8"/>
  <c r="J9" i="8"/>
  <c r="M10" i="8"/>
  <c r="N11" i="8"/>
  <c r="J12" i="8"/>
  <c r="M13" i="8"/>
  <c r="N14" i="8"/>
  <c r="M15" i="8"/>
  <c r="L16" i="8"/>
  <c r="N16" i="8" s="1"/>
  <c r="P18" i="8"/>
  <c r="M20" i="8"/>
  <c r="J21" i="8"/>
  <c r="J22" i="8"/>
  <c r="S25" i="8"/>
  <c r="I25" i="8"/>
  <c r="K25" i="8" s="1"/>
  <c r="Q25" i="8"/>
  <c r="R25" i="8" s="1"/>
  <c r="F25" i="8"/>
  <c r="H25" i="8" s="1"/>
  <c r="U25" i="8"/>
  <c r="P27" i="8"/>
  <c r="J32" i="8"/>
  <c r="M34" i="8"/>
  <c r="T37" i="8"/>
  <c r="G39" i="8"/>
  <c r="V39" i="8"/>
  <c r="S41" i="8"/>
  <c r="U41" i="8"/>
  <c r="L41" i="8"/>
  <c r="N41" i="8" s="1"/>
  <c r="T41" i="8"/>
  <c r="J41" i="8"/>
  <c r="K41" i="8" s="1"/>
  <c r="S42" i="8"/>
  <c r="P42" i="8"/>
  <c r="G42" i="8"/>
  <c r="F42" i="8"/>
  <c r="V42" i="8"/>
  <c r="M42" i="8"/>
  <c r="N42" i="8" s="1"/>
  <c r="T42" i="8"/>
  <c r="F43" i="8"/>
  <c r="H43" i="8" s="1"/>
  <c r="T43" i="8"/>
  <c r="W45" i="8"/>
  <c r="L46" i="8"/>
  <c r="N46" i="8" s="1"/>
  <c r="M48" i="8"/>
  <c r="F53" i="8"/>
  <c r="V53" i="8"/>
  <c r="I54" i="8"/>
  <c r="K54" i="8" s="1"/>
  <c r="G55" i="8"/>
  <c r="K56" i="8"/>
  <c r="S57" i="8"/>
  <c r="U57" i="8"/>
  <c r="L57" i="8"/>
  <c r="N57" i="8" s="1"/>
  <c r="T57" i="8"/>
  <c r="J57" i="8"/>
  <c r="K57" i="8" s="1"/>
  <c r="Q58" i="8"/>
  <c r="P59" i="8"/>
  <c r="T60" i="8"/>
  <c r="L63" i="8"/>
  <c r="N63" i="8" s="1"/>
  <c r="M64" i="8"/>
  <c r="F67" i="8"/>
  <c r="H67" i="8" s="1"/>
  <c r="V67" i="8"/>
  <c r="I68" i="8"/>
  <c r="K68" i="8" s="1"/>
  <c r="G69" i="8"/>
  <c r="M72" i="8"/>
  <c r="S74" i="8"/>
  <c r="U74" i="8"/>
  <c r="L74" i="8"/>
  <c r="N74" i="8" s="1"/>
  <c r="T74" i="8"/>
  <c r="J74" i="8"/>
  <c r="K74" i="8" s="1"/>
  <c r="Q74" i="8"/>
  <c r="R74" i="8" s="1"/>
  <c r="W75" i="8"/>
  <c r="M77" i="8"/>
  <c r="M84" i="8"/>
  <c r="G87" i="8"/>
  <c r="V87" i="8"/>
  <c r="L90" i="8"/>
  <c r="P92" i="8"/>
  <c r="G97" i="8"/>
  <c r="V97" i="8"/>
  <c r="P99" i="8"/>
  <c r="M101" i="8"/>
  <c r="J102" i="8"/>
  <c r="J103" i="8"/>
  <c r="L106" i="8"/>
  <c r="N106" i="8" s="1"/>
  <c r="L107" i="8"/>
  <c r="N107" i="8" s="1"/>
  <c r="M108" i="8"/>
  <c r="U109" i="8"/>
  <c r="F110" i="8"/>
  <c r="H110" i="8" s="1"/>
  <c r="T110" i="8"/>
  <c r="J111" i="8"/>
  <c r="K112" i="8"/>
  <c r="F113" i="8"/>
  <c r="H113" i="8" s="1"/>
  <c r="V113" i="8"/>
  <c r="G115" i="8"/>
  <c r="S117" i="8"/>
  <c r="V117" i="8"/>
  <c r="M117" i="8"/>
  <c r="U117" i="8"/>
  <c r="L117" i="8"/>
  <c r="I117" i="8"/>
  <c r="K117" i="8" s="1"/>
  <c r="F127" i="8"/>
  <c r="V127" i="8"/>
  <c r="S128" i="8"/>
  <c r="P128" i="8"/>
  <c r="G128" i="8"/>
  <c r="F128" i="8"/>
  <c r="V128" i="8"/>
  <c r="M128" i="8"/>
  <c r="N128" i="8" s="1"/>
  <c r="T128" i="8"/>
  <c r="F129" i="8"/>
  <c r="T129" i="8"/>
  <c r="W130" i="8"/>
  <c r="P131" i="8"/>
  <c r="S132" i="8"/>
  <c r="I132" i="8"/>
  <c r="K132" i="8" s="1"/>
  <c r="F132" i="8"/>
  <c r="H132" i="8" s="1"/>
  <c r="U132" i="8"/>
  <c r="L137" i="8"/>
  <c r="L138" i="8"/>
  <c r="I140" i="8"/>
  <c r="K140" i="8" s="1"/>
  <c r="M142" i="8"/>
  <c r="G144" i="8"/>
  <c r="G146" i="8"/>
  <c r="W154" i="8"/>
  <c r="J155" i="8"/>
  <c r="M156" i="8"/>
  <c r="S158" i="8"/>
  <c r="T158" i="8"/>
  <c r="J158" i="8"/>
  <c r="I158" i="8"/>
  <c r="P158" i="8"/>
  <c r="G158" i="8"/>
  <c r="H158" i="8" s="1"/>
  <c r="U158" i="8"/>
  <c r="M160" i="8"/>
  <c r="S163" i="8"/>
  <c r="P163" i="8"/>
  <c r="G163" i="8"/>
  <c r="F163" i="8"/>
  <c r="V163" i="8"/>
  <c r="M163" i="8"/>
  <c r="T163" i="8"/>
  <c r="S164" i="8"/>
  <c r="U164" i="8"/>
  <c r="L164" i="8"/>
  <c r="N164" i="8" s="1"/>
  <c r="T164" i="8"/>
  <c r="J164" i="8"/>
  <c r="K164" i="8" s="1"/>
  <c r="S165" i="8"/>
  <c r="P165" i="8"/>
  <c r="G165" i="8"/>
  <c r="F165" i="8"/>
  <c r="V165" i="8"/>
  <c r="M165" i="8"/>
  <c r="N165" i="8" s="1"/>
  <c r="T165" i="8"/>
  <c r="S166" i="8"/>
  <c r="U166" i="8"/>
  <c r="L166" i="8"/>
  <c r="N166" i="8" s="1"/>
  <c r="T166" i="8"/>
  <c r="J166" i="8"/>
  <c r="K166" i="8" s="1"/>
  <c r="K3" i="10"/>
  <c r="N3" i="10"/>
  <c r="AH3" i="14"/>
  <c r="R4" i="15"/>
  <c r="G4" i="10"/>
  <c r="N4" i="10"/>
  <c r="R4" i="10"/>
  <c r="G7" i="7" s="1"/>
  <c r="AB4" i="10"/>
  <c r="AD7" i="8" s="1"/>
  <c r="F5" i="15"/>
  <c r="J5" i="15"/>
  <c r="R5" i="15"/>
  <c r="H6" i="14"/>
  <c r="H6" i="15"/>
  <c r="P6" i="15"/>
  <c r="R7" i="14"/>
  <c r="O7" i="15"/>
  <c r="AD7" i="10"/>
  <c r="AG10" i="8" s="1"/>
  <c r="B8" i="15"/>
  <c r="O8" i="15"/>
  <c r="J9" i="14"/>
  <c r="K9" i="14" s="1"/>
  <c r="F9" i="15"/>
  <c r="Z10" i="10"/>
  <c r="AB13" i="8" s="1"/>
  <c r="O12" i="10"/>
  <c r="N13" i="10"/>
  <c r="K13" i="15"/>
  <c r="U13" i="10"/>
  <c r="J16" i="7" s="1"/>
  <c r="C15" i="10"/>
  <c r="W16" i="10"/>
  <c r="F17" i="10"/>
  <c r="B17" i="15"/>
  <c r="E17" i="14"/>
  <c r="AA19" i="10"/>
  <c r="AC22" i="8" s="1"/>
  <c r="O19" i="15"/>
  <c r="AE19" i="14"/>
  <c r="P24" i="14"/>
  <c r="T8" i="10"/>
  <c r="I11" i="7" s="1"/>
  <c r="AF8" i="14"/>
  <c r="AG8" i="14" s="1"/>
  <c r="P8" i="15"/>
  <c r="J17" i="12"/>
  <c r="Q12" i="8" s="1"/>
  <c r="R12" i="8" s="1"/>
  <c r="C11" i="10"/>
  <c r="R13" i="10"/>
  <c r="G16" i="7" s="1"/>
  <c r="H13" i="15"/>
  <c r="S14" i="15"/>
  <c r="AE14" i="10"/>
  <c r="AI17" i="8" s="1"/>
  <c r="O15" i="15"/>
  <c r="AA15" i="10"/>
  <c r="AC18" i="8" s="1"/>
  <c r="K16" i="10"/>
  <c r="L16" i="15"/>
  <c r="AA16" i="14"/>
  <c r="AD16" i="10"/>
  <c r="AG19" i="8" s="1"/>
  <c r="R16" i="15"/>
  <c r="J34" i="12"/>
  <c r="Q20" i="8" s="1"/>
  <c r="W17" i="14"/>
  <c r="X17" i="14" s="1"/>
  <c r="T17" i="14" s="1"/>
  <c r="AD17" i="14"/>
  <c r="N17" i="15"/>
  <c r="Z17" i="10"/>
  <c r="AB20" i="8" s="1"/>
  <c r="AJ17" i="14"/>
  <c r="T17" i="15"/>
  <c r="AF17" i="10"/>
  <c r="AJ20" i="8" s="1"/>
  <c r="AL17" i="14"/>
  <c r="M18" i="15"/>
  <c r="Y18" i="10"/>
  <c r="AA21" i="8" s="1"/>
  <c r="AC18" i="14"/>
  <c r="O19" i="10"/>
  <c r="G19" i="15"/>
  <c r="Q19" i="10"/>
  <c r="F22" i="7" s="1"/>
  <c r="N19" i="14"/>
  <c r="J22" i="14"/>
  <c r="L22" i="10"/>
  <c r="I23" i="10"/>
  <c r="S26" i="6" s="1"/>
  <c r="I23" i="14"/>
  <c r="K23" i="14" s="1"/>
  <c r="E23" i="15"/>
  <c r="T9" i="15"/>
  <c r="AF9" i="10"/>
  <c r="AJ12" i="8" s="1"/>
  <c r="O18" i="12"/>
  <c r="H11" i="10"/>
  <c r="H11" i="14"/>
  <c r="D11" i="15"/>
  <c r="R11" i="10"/>
  <c r="G14" i="7" s="1"/>
  <c r="AD11" i="14"/>
  <c r="N11" i="15"/>
  <c r="AI11" i="14"/>
  <c r="M13" i="10"/>
  <c r="G13" i="15"/>
  <c r="N13" i="14"/>
  <c r="S13" i="10"/>
  <c r="H16" i="7" s="1"/>
  <c r="AL13" i="14"/>
  <c r="T13" i="15"/>
  <c r="W14" i="14"/>
  <c r="X14" i="14" s="1"/>
  <c r="T14" i="14" s="1"/>
  <c r="O15" i="10"/>
  <c r="J16" i="10"/>
  <c r="Q16" i="15"/>
  <c r="AH16" i="14"/>
  <c r="O34" i="12"/>
  <c r="K20" i="6" s="1"/>
  <c r="L20" i="6" s="1"/>
  <c r="M20" i="6" s="1"/>
  <c r="E20" i="14"/>
  <c r="O20" i="10"/>
  <c r="C21" i="15"/>
  <c r="G21" i="10"/>
  <c r="AF23" i="10"/>
  <c r="AJ26" i="8" s="1"/>
  <c r="T23" i="15"/>
  <c r="AL23" i="14"/>
  <c r="E4" i="15"/>
  <c r="G4" i="15"/>
  <c r="J7" i="10"/>
  <c r="R7" i="10"/>
  <c r="G10" i="7" s="1"/>
  <c r="M10" i="7" s="1"/>
  <c r="AH7" i="14"/>
  <c r="R7" i="15"/>
  <c r="K8" i="10"/>
  <c r="AB8" i="10"/>
  <c r="AD11" i="8" s="1"/>
  <c r="AC8" i="10"/>
  <c r="AF11" i="8" s="1"/>
  <c r="AH8" i="14"/>
  <c r="AJ8" i="14" s="1"/>
  <c r="AB9" i="10"/>
  <c r="AD12" i="8" s="1"/>
  <c r="P9" i="15"/>
  <c r="AG9" i="10"/>
  <c r="AK12" i="8" s="1"/>
  <c r="AM9" i="14"/>
  <c r="U9" i="15"/>
  <c r="W10" i="10"/>
  <c r="AF10" i="10"/>
  <c r="AJ13" i="8" s="1"/>
  <c r="H11" i="15"/>
  <c r="AD11" i="10"/>
  <c r="AG14" i="8" s="1"/>
  <c r="R11" i="15"/>
  <c r="C12" i="10"/>
  <c r="AG12" i="10"/>
  <c r="AK15" i="8" s="1"/>
  <c r="J13" i="10"/>
  <c r="Q13" i="10"/>
  <c r="F16" i="7" s="1"/>
  <c r="R13" i="14"/>
  <c r="Z13" i="10"/>
  <c r="AB16" i="8" s="1"/>
  <c r="AD13" i="14"/>
  <c r="AF13" i="10"/>
  <c r="AJ16" i="8" s="1"/>
  <c r="AC16" i="10"/>
  <c r="AF19" i="8" s="1"/>
  <c r="G17" i="14"/>
  <c r="C18" i="10"/>
  <c r="C19" i="10"/>
  <c r="F20" i="10"/>
  <c r="AG21" i="10"/>
  <c r="AK24" i="8" s="1"/>
  <c r="U21" i="15"/>
  <c r="AM21" i="14"/>
  <c r="AC32" i="10"/>
  <c r="AF35" i="8" s="1"/>
  <c r="AH32" i="14"/>
  <c r="Q32" i="15"/>
  <c r="C4" i="10"/>
  <c r="L4" i="10"/>
  <c r="T4" i="10"/>
  <c r="I7" i="7" s="1"/>
  <c r="Q8" i="15"/>
  <c r="AG8" i="10"/>
  <c r="AK11" i="8" s="1"/>
  <c r="U8" i="15"/>
  <c r="G9" i="14"/>
  <c r="I9" i="10"/>
  <c r="S12" i="6" s="1"/>
  <c r="E9" i="15"/>
  <c r="N9" i="10"/>
  <c r="Q9" i="15"/>
  <c r="N10" i="10"/>
  <c r="T10" i="10"/>
  <c r="I13" i="7" s="1"/>
  <c r="J10" i="15"/>
  <c r="X10" i="10"/>
  <c r="T10" i="15"/>
  <c r="Z11" i="10"/>
  <c r="AB14" i="8" s="1"/>
  <c r="E13" i="15"/>
  <c r="I13" i="14"/>
  <c r="AD13" i="10"/>
  <c r="AG16" i="8" s="1"/>
  <c r="C14" i="10"/>
  <c r="AK14" i="14"/>
  <c r="AE15" i="14"/>
  <c r="P16" i="10"/>
  <c r="AE16" i="14"/>
  <c r="K17" i="10"/>
  <c r="K17" i="15"/>
  <c r="U17" i="10"/>
  <c r="J20" i="7" s="1"/>
  <c r="R17" i="14"/>
  <c r="M17" i="15"/>
  <c r="Y17" i="10"/>
  <c r="AA20" i="8" s="1"/>
  <c r="AC17" i="14"/>
  <c r="N18" i="10"/>
  <c r="AB19" i="10"/>
  <c r="AD22" i="8" s="1"/>
  <c r="P19" i="15"/>
  <c r="AF19" i="14"/>
  <c r="C20" i="10"/>
  <c r="F21" i="14"/>
  <c r="G21" i="14" s="1"/>
  <c r="M31" i="15"/>
  <c r="AC31" i="14"/>
  <c r="Y31" i="10"/>
  <c r="AA34" i="8" s="1"/>
  <c r="D37" i="15"/>
  <c r="H37" i="10"/>
  <c r="H37" i="14"/>
  <c r="Q7" i="15"/>
  <c r="F8" i="10"/>
  <c r="L8" i="10"/>
  <c r="O8" i="14"/>
  <c r="H8" i="15"/>
  <c r="R8" i="15"/>
  <c r="AD8" i="10"/>
  <c r="AG11" i="8" s="1"/>
  <c r="B9" i="15"/>
  <c r="J9" i="10"/>
  <c r="S9" i="10"/>
  <c r="H12" i="7" s="1"/>
  <c r="Q9" i="14"/>
  <c r="J9" i="15"/>
  <c r="AE9" i="14"/>
  <c r="AG9" i="14" s="1"/>
  <c r="AI9" i="14"/>
  <c r="AJ9" i="14" s="1"/>
  <c r="H10" i="14"/>
  <c r="K10" i="15"/>
  <c r="AD10" i="14"/>
  <c r="Q12" i="10"/>
  <c r="F15" i="7" s="1"/>
  <c r="T12" i="10"/>
  <c r="I15" i="7" s="1"/>
  <c r="J12" i="15"/>
  <c r="R12" i="15"/>
  <c r="AD12" i="10"/>
  <c r="AG15" i="8" s="1"/>
  <c r="AI12" i="14"/>
  <c r="I13" i="10"/>
  <c r="S16" i="6" s="1"/>
  <c r="O13" i="14"/>
  <c r="L13" i="15"/>
  <c r="Y13" i="10"/>
  <c r="AA16" i="8" s="1"/>
  <c r="M13" i="15"/>
  <c r="F15" i="14"/>
  <c r="O16" i="10"/>
  <c r="AI16" i="14"/>
  <c r="A20" i="7"/>
  <c r="A20" i="6"/>
  <c r="U17" i="15"/>
  <c r="AG17" i="10"/>
  <c r="AK20" i="8" s="1"/>
  <c r="AM17" i="14"/>
  <c r="X18" i="10"/>
  <c r="U18" i="15"/>
  <c r="AG18" i="10"/>
  <c r="AK21" i="8" s="1"/>
  <c r="B20" i="15"/>
  <c r="T20" i="10"/>
  <c r="I23" i="7" s="1"/>
  <c r="Q20" i="14"/>
  <c r="R21" i="10"/>
  <c r="G24" i="7" s="1"/>
  <c r="H21" i="15"/>
  <c r="Q22" i="14"/>
  <c r="T22" i="10"/>
  <c r="I25" i="7" s="1"/>
  <c r="Q23" i="10"/>
  <c r="F26" i="7" s="1"/>
  <c r="N23" i="14"/>
  <c r="G23" i="15"/>
  <c r="P23" i="15"/>
  <c r="AF23" i="14"/>
  <c r="AB23" i="10"/>
  <c r="AD26" i="8" s="1"/>
  <c r="T28" i="10"/>
  <c r="I31" i="7" s="1"/>
  <c r="J28" i="15"/>
  <c r="Q28" i="14"/>
  <c r="G11" i="8"/>
  <c r="H11" i="8" s="1"/>
  <c r="P11" i="8"/>
  <c r="G30" i="8"/>
  <c r="H30" i="8" s="1"/>
  <c r="P30" i="8"/>
  <c r="G44" i="8"/>
  <c r="H44" i="8" s="1"/>
  <c r="O44" i="8" s="1"/>
  <c r="P44" i="8"/>
  <c r="G51" i="8"/>
  <c r="H51" i="8" s="1"/>
  <c r="O51" i="8" s="1"/>
  <c r="P51" i="8"/>
  <c r="G56" i="8"/>
  <c r="H56" i="8" s="1"/>
  <c r="O56" i="8" s="1"/>
  <c r="P56" i="8"/>
  <c r="G65" i="8"/>
  <c r="P65" i="8"/>
  <c r="G70" i="8"/>
  <c r="H70" i="8" s="1"/>
  <c r="P70" i="8"/>
  <c r="G75" i="8"/>
  <c r="H75" i="8" s="1"/>
  <c r="P75" i="8"/>
  <c r="G80" i="8"/>
  <c r="H80" i="8" s="1"/>
  <c r="P80" i="8"/>
  <c r="G85" i="8"/>
  <c r="H85" i="8" s="1"/>
  <c r="O85" i="8" s="1"/>
  <c r="P85" i="8"/>
  <c r="G95" i="8"/>
  <c r="H95" i="8" s="1"/>
  <c r="P95" i="8"/>
  <c r="G130" i="8"/>
  <c r="H130" i="8" s="1"/>
  <c r="O130" i="8" s="1"/>
  <c r="P130" i="8"/>
  <c r="G135" i="8"/>
  <c r="H135" i="8" s="1"/>
  <c r="P135" i="8"/>
  <c r="G145" i="8"/>
  <c r="H145" i="8" s="1"/>
  <c r="P145" i="8"/>
  <c r="G147" i="8"/>
  <c r="H147" i="8" s="1"/>
  <c r="P147" i="8"/>
  <c r="G152" i="8"/>
  <c r="P152" i="8"/>
  <c r="G154" i="8"/>
  <c r="H154" i="8" s="1"/>
  <c r="P154" i="8"/>
  <c r="B7" i="15"/>
  <c r="O7" i="10"/>
  <c r="AC7" i="10"/>
  <c r="AF10" i="8" s="1"/>
  <c r="AI7" i="14"/>
  <c r="D8" i="15"/>
  <c r="F8" i="15"/>
  <c r="R8" i="10"/>
  <c r="G11" i="7" s="1"/>
  <c r="Q8" i="14"/>
  <c r="W9" i="14"/>
  <c r="X9" i="14" s="1"/>
  <c r="T9" i="14" s="1"/>
  <c r="U10" i="10"/>
  <c r="J13" i="7" s="1"/>
  <c r="W10" i="14"/>
  <c r="X10" i="14" s="1"/>
  <c r="T10" i="14" s="1"/>
  <c r="Y10" i="10"/>
  <c r="AA13" i="8" s="1"/>
  <c r="AC10" i="14"/>
  <c r="AG10" i="10"/>
  <c r="AK13" i="8" s="1"/>
  <c r="U10" i="15"/>
  <c r="AM12" i="14"/>
  <c r="F13" i="14"/>
  <c r="G13" i="14" s="1"/>
  <c r="J26" i="12"/>
  <c r="W13" i="14"/>
  <c r="X13" i="14" s="1"/>
  <c r="T13" i="14" s="1"/>
  <c r="E16" i="14"/>
  <c r="B16" i="15"/>
  <c r="R16" i="10"/>
  <c r="G19" i="7" s="1"/>
  <c r="O16" i="14"/>
  <c r="O21" i="14"/>
  <c r="AF21" i="14"/>
  <c r="AB21" i="10"/>
  <c r="AD24" i="8" s="1"/>
  <c r="J22" i="15"/>
  <c r="Y22" i="10"/>
  <c r="AA25" i="8" s="1"/>
  <c r="AC22" i="14"/>
  <c r="M22" i="15"/>
  <c r="F14" i="8"/>
  <c r="F19" i="8"/>
  <c r="H19" i="8" s="1"/>
  <c r="F26" i="8"/>
  <c r="H26" i="8" s="1"/>
  <c r="F40" i="8"/>
  <c r="H40" i="8" s="1"/>
  <c r="O40" i="8" s="1"/>
  <c r="Q56" i="8"/>
  <c r="F61" i="8"/>
  <c r="H61" i="8" s="1"/>
  <c r="F73" i="8"/>
  <c r="H73" i="8" s="1"/>
  <c r="O73" i="8" s="1"/>
  <c r="Q75" i="8"/>
  <c r="F83" i="8"/>
  <c r="H83" i="8" s="1"/>
  <c r="F88" i="8"/>
  <c r="H88" i="8" s="1"/>
  <c r="F93" i="8"/>
  <c r="H93" i="8" s="1"/>
  <c r="F100" i="8"/>
  <c r="H100" i="8" s="1"/>
  <c r="F105" i="8"/>
  <c r="H105" i="8" s="1"/>
  <c r="O105" i="8" s="1"/>
  <c r="F112" i="8"/>
  <c r="H112" i="8" s="1"/>
  <c r="F126" i="8"/>
  <c r="H126" i="8" s="1"/>
  <c r="O126" i="8" s="1"/>
  <c r="F133" i="8"/>
  <c r="H133" i="8" s="1"/>
  <c r="F143" i="8"/>
  <c r="H143" i="8" s="1"/>
  <c r="F159" i="8"/>
  <c r="H159" i="8" s="1"/>
  <c r="F161" i="8"/>
  <c r="H7" i="15"/>
  <c r="Y7" i="10"/>
  <c r="AA10" i="8" s="1"/>
  <c r="AA7" i="10"/>
  <c r="AC10" i="8" s="1"/>
  <c r="C8" i="10"/>
  <c r="F9" i="10"/>
  <c r="T9" i="10"/>
  <c r="I12" i="7" s="1"/>
  <c r="O12" i="7" s="1"/>
  <c r="U9" i="10"/>
  <c r="J12" i="7" s="1"/>
  <c r="P12" i="7" s="1"/>
  <c r="R9" i="14"/>
  <c r="M9" i="14" s="1"/>
  <c r="AF9" i="14"/>
  <c r="AD9" i="10"/>
  <c r="AG12" i="8" s="1"/>
  <c r="AH12" i="8" s="1"/>
  <c r="R9" i="15"/>
  <c r="AL9" i="14"/>
  <c r="K10" i="10"/>
  <c r="P10" i="10"/>
  <c r="M10" i="15"/>
  <c r="AC10" i="10"/>
  <c r="AF13" i="8" s="1"/>
  <c r="Q10" i="15"/>
  <c r="AK10" i="14"/>
  <c r="AN10" i="14" s="1"/>
  <c r="O11" i="14"/>
  <c r="G13" i="10"/>
  <c r="AI13" i="14"/>
  <c r="AJ13" i="14" s="1"/>
  <c r="F16" i="10"/>
  <c r="Y16" i="10"/>
  <c r="AA19" i="8" s="1"/>
  <c r="U16" i="15"/>
  <c r="AG16" i="10"/>
  <c r="AK19" i="8" s="1"/>
  <c r="C17" i="15"/>
  <c r="J17" i="10"/>
  <c r="AF17" i="14"/>
  <c r="P17" i="15"/>
  <c r="AM18" i="14"/>
  <c r="P21" i="15"/>
  <c r="M24" i="15"/>
  <c r="AE24" i="10"/>
  <c r="AI27" i="8" s="1"/>
  <c r="J25" i="10"/>
  <c r="N25" i="10"/>
  <c r="E26" i="15"/>
  <c r="I26" i="10"/>
  <c r="S29" i="6" s="1"/>
  <c r="G26" i="15"/>
  <c r="Q26" i="10"/>
  <c r="F29" i="7" s="1"/>
  <c r="T26" i="15"/>
  <c r="AF26" i="10"/>
  <c r="AJ29" i="8" s="1"/>
  <c r="M27" i="10"/>
  <c r="U27" i="10"/>
  <c r="J30" i="7" s="1"/>
  <c r="K27" i="15"/>
  <c r="Z28" i="10"/>
  <c r="AB31" i="8" s="1"/>
  <c r="N28" i="15"/>
  <c r="C29" i="15"/>
  <c r="G29" i="10"/>
  <c r="O29" i="10"/>
  <c r="J30" i="10"/>
  <c r="M30" i="10"/>
  <c r="J51" i="12"/>
  <c r="Q33" i="8" s="1"/>
  <c r="O52" i="12"/>
  <c r="AF31" i="14"/>
  <c r="N32" i="10"/>
  <c r="H33" i="10"/>
  <c r="D33" i="15"/>
  <c r="H33" i="14"/>
  <c r="N33" i="14"/>
  <c r="G33" i="15"/>
  <c r="Q33" i="10"/>
  <c r="F36" i="7" s="1"/>
  <c r="R21" i="14"/>
  <c r="AC21" i="14"/>
  <c r="Q21" i="15"/>
  <c r="AC21" i="10"/>
  <c r="AF24" i="8" s="1"/>
  <c r="AH24" i="8" s="1"/>
  <c r="I22" i="14"/>
  <c r="M22" i="10"/>
  <c r="N22" i="14"/>
  <c r="K22" i="15"/>
  <c r="U22" i="10"/>
  <c r="J25" i="7" s="1"/>
  <c r="G24" i="10"/>
  <c r="C24" i="15"/>
  <c r="L24" i="10"/>
  <c r="T24" i="10"/>
  <c r="I27" i="7" s="1"/>
  <c r="AA24" i="14"/>
  <c r="Y24" i="10"/>
  <c r="AA27" i="8" s="1"/>
  <c r="N24" i="15"/>
  <c r="Z24" i="10"/>
  <c r="AB27" i="8" s="1"/>
  <c r="S24" i="15"/>
  <c r="F25" i="14"/>
  <c r="G25" i="14" s="1"/>
  <c r="AA25" i="14"/>
  <c r="AC25" i="14"/>
  <c r="AG25" i="14" s="1"/>
  <c r="F26" i="10"/>
  <c r="B26" i="15"/>
  <c r="W26" i="14"/>
  <c r="X26" i="14" s="1"/>
  <c r="T26" i="14" s="1"/>
  <c r="AC26" i="10"/>
  <c r="AF29" i="8" s="1"/>
  <c r="Q26" i="15"/>
  <c r="C27" i="10"/>
  <c r="AE27" i="14"/>
  <c r="H28" i="14"/>
  <c r="P28" i="10"/>
  <c r="W28" i="10"/>
  <c r="AK28" i="14"/>
  <c r="B29" i="15"/>
  <c r="F29" i="10"/>
  <c r="K29" i="10"/>
  <c r="N29" i="10"/>
  <c r="AA29" i="14"/>
  <c r="AI29" i="14"/>
  <c r="AJ29" i="14" s="1"/>
  <c r="I30" i="10"/>
  <c r="S33" i="6" s="1"/>
  <c r="E30" i="15"/>
  <c r="R30" i="10"/>
  <c r="G33" i="7" s="1"/>
  <c r="H30" i="15"/>
  <c r="K30" i="15"/>
  <c r="U30" i="10"/>
  <c r="J33" i="7" s="1"/>
  <c r="AH30" i="14"/>
  <c r="AB31" i="10"/>
  <c r="AD34" i="8" s="1"/>
  <c r="C33" i="10"/>
  <c r="B36" i="15"/>
  <c r="E36" i="14"/>
  <c r="F36" i="10"/>
  <c r="O38" i="15"/>
  <c r="AA38" i="10"/>
  <c r="AC41" i="8" s="1"/>
  <c r="AE38" i="14"/>
  <c r="S47" i="10"/>
  <c r="H50" i="7" s="1"/>
  <c r="B13" i="15"/>
  <c r="F13" i="10"/>
  <c r="C16" i="10"/>
  <c r="H17" i="15"/>
  <c r="R17" i="10"/>
  <c r="G20" i="7" s="1"/>
  <c r="AD21" i="14"/>
  <c r="R21" i="15"/>
  <c r="O22" i="14"/>
  <c r="AH22" i="14"/>
  <c r="AF22" i="10"/>
  <c r="AJ25" i="8" s="1"/>
  <c r="T22" i="15"/>
  <c r="R23" i="14"/>
  <c r="AK23" i="14"/>
  <c r="H24" i="10"/>
  <c r="O24" i="14"/>
  <c r="O24" i="15"/>
  <c r="O43" i="12"/>
  <c r="AB26" i="10"/>
  <c r="AD29" i="8" s="1"/>
  <c r="P26" i="15"/>
  <c r="J29" i="10"/>
  <c r="P29" i="14"/>
  <c r="B30" i="15"/>
  <c r="F30" i="10"/>
  <c r="Q30" i="10"/>
  <c r="F33" i="7" s="1"/>
  <c r="G30" i="15"/>
  <c r="C32" i="10"/>
  <c r="H34" i="14"/>
  <c r="D34" i="15"/>
  <c r="H34" i="10"/>
  <c r="AH34" i="14"/>
  <c r="AC34" i="10"/>
  <c r="AF37" i="8" s="1"/>
  <c r="K43" i="14"/>
  <c r="AG13" i="10"/>
  <c r="AK16" i="8" s="1"/>
  <c r="U13" i="15"/>
  <c r="X17" i="10"/>
  <c r="AC17" i="10"/>
  <c r="AF20" i="8" s="1"/>
  <c r="AH20" i="8" s="1"/>
  <c r="Q17" i="15"/>
  <c r="M21" i="10"/>
  <c r="N21" i="10"/>
  <c r="O22" i="15"/>
  <c r="AG22" i="10"/>
  <c r="AK25" i="8" s="1"/>
  <c r="C24" i="10"/>
  <c r="D24" i="15"/>
  <c r="F25" i="10"/>
  <c r="B25" i="15"/>
  <c r="K25" i="10"/>
  <c r="K25" i="14"/>
  <c r="AH25" i="14"/>
  <c r="AJ25" i="14" s="1"/>
  <c r="O26" i="14"/>
  <c r="M26" i="15"/>
  <c r="Y26" i="10"/>
  <c r="AA29" i="8" s="1"/>
  <c r="AM26" i="14"/>
  <c r="AE28" i="14"/>
  <c r="O29" i="14"/>
  <c r="AC29" i="14"/>
  <c r="AM29" i="14"/>
  <c r="O51" i="12"/>
  <c r="AG30" i="10"/>
  <c r="AK33" i="8" s="1"/>
  <c r="U30" i="15"/>
  <c r="W32" i="14"/>
  <c r="X32" i="14" s="1"/>
  <c r="T32" i="14" s="1"/>
  <c r="W34" i="10"/>
  <c r="X36" i="10"/>
  <c r="AE40" i="10"/>
  <c r="AI43" i="8" s="1"/>
  <c r="S40" i="15"/>
  <c r="AK40" i="14"/>
  <c r="AA42" i="10"/>
  <c r="AC45" i="8" s="1"/>
  <c r="O42" i="15"/>
  <c r="AE42" i="14"/>
  <c r="I43" i="15"/>
  <c r="K21" i="15"/>
  <c r="Y21" i="10"/>
  <c r="AA24" i="8" s="1"/>
  <c r="M21" i="15"/>
  <c r="I22" i="10"/>
  <c r="S25" i="6" s="1"/>
  <c r="E22" i="15"/>
  <c r="Q22" i="10"/>
  <c r="F25" i="7" s="1"/>
  <c r="G22" i="15"/>
  <c r="P22" i="15"/>
  <c r="AB22" i="10"/>
  <c r="AD25" i="8" s="1"/>
  <c r="F23" i="15"/>
  <c r="L23" i="10"/>
  <c r="J23" i="15"/>
  <c r="T23" i="10"/>
  <c r="I26" i="7" s="1"/>
  <c r="O24" i="10"/>
  <c r="L24" i="15"/>
  <c r="G25" i="10"/>
  <c r="H25" i="15"/>
  <c r="R25" i="10"/>
  <c r="G28" i="7" s="1"/>
  <c r="N25" i="15"/>
  <c r="Z25" i="10"/>
  <c r="AB28" i="8" s="1"/>
  <c r="I26" i="14"/>
  <c r="N26" i="14"/>
  <c r="X26" i="10"/>
  <c r="AL26" i="14"/>
  <c r="R27" i="14"/>
  <c r="C28" i="10"/>
  <c r="AD28" i="14"/>
  <c r="F29" i="14"/>
  <c r="G29" i="14" s="1"/>
  <c r="W30" i="14"/>
  <c r="X30" i="14" s="1"/>
  <c r="T30" i="14" s="1"/>
  <c r="AF30" i="10"/>
  <c r="AJ33" i="8" s="1"/>
  <c r="T30" i="15"/>
  <c r="I33" i="14"/>
  <c r="E33" i="15"/>
  <c r="I33" i="10"/>
  <c r="S36" i="6" s="1"/>
  <c r="Q34" i="15"/>
  <c r="Z21" i="10"/>
  <c r="AB24" i="8" s="1"/>
  <c r="J22" i="10"/>
  <c r="R22" i="10"/>
  <c r="G25" i="7" s="1"/>
  <c r="Q22" i="15"/>
  <c r="K23" i="15"/>
  <c r="AE23" i="10"/>
  <c r="AI26" i="8" s="1"/>
  <c r="S23" i="15"/>
  <c r="P24" i="10"/>
  <c r="H24" i="15"/>
  <c r="W24" i="10"/>
  <c r="AC24" i="14"/>
  <c r="AK24" i="14"/>
  <c r="L25" i="15"/>
  <c r="M25" i="15"/>
  <c r="Y25" i="10"/>
  <c r="AA28" i="8" s="1"/>
  <c r="N26" i="10"/>
  <c r="J43" i="12"/>
  <c r="Q29" i="8" s="1"/>
  <c r="R29" i="8" s="1"/>
  <c r="AA27" i="10"/>
  <c r="AC30" i="8" s="1"/>
  <c r="O27" i="15"/>
  <c r="D28" i="15"/>
  <c r="H28" i="10"/>
  <c r="S28" i="15"/>
  <c r="AE28" i="10"/>
  <c r="AI31" i="8" s="1"/>
  <c r="L29" i="15"/>
  <c r="R29" i="15"/>
  <c r="AD29" i="10"/>
  <c r="AG32" i="8" s="1"/>
  <c r="Q30" i="15"/>
  <c r="AC30" i="10"/>
  <c r="AF33" i="8" s="1"/>
  <c r="C31" i="10"/>
  <c r="M33" i="10"/>
  <c r="K35" i="14"/>
  <c r="C37" i="10"/>
  <c r="Y9" i="10"/>
  <c r="AA12" i="8" s="1"/>
  <c r="C10" i="10"/>
  <c r="Q13" i="15"/>
  <c r="AC13" i="10"/>
  <c r="AF16" i="8" s="1"/>
  <c r="J21" i="10"/>
  <c r="O21" i="10"/>
  <c r="L21" i="15"/>
  <c r="N21" i="15"/>
  <c r="AH21" i="14"/>
  <c r="AJ21" i="14" s="1"/>
  <c r="O38" i="12"/>
  <c r="H22" i="15"/>
  <c r="R22" i="14"/>
  <c r="F24" i="14"/>
  <c r="J24" i="10"/>
  <c r="K24" i="10"/>
  <c r="R24" i="10"/>
  <c r="G27" i="7" s="1"/>
  <c r="AD24" i="14"/>
  <c r="AD25" i="10"/>
  <c r="AG28" i="8" s="1"/>
  <c r="R25" i="15"/>
  <c r="U25" i="15"/>
  <c r="AG25" i="10"/>
  <c r="AK28" i="8" s="1"/>
  <c r="M26" i="10"/>
  <c r="U26" i="10"/>
  <c r="J29" i="7" s="1"/>
  <c r="K26" i="15"/>
  <c r="AF26" i="14"/>
  <c r="Z29" i="10"/>
  <c r="AB32" i="8" s="1"/>
  <c r="N29" i="15"/>
  <c r="Q29" i="15"/>
  <c r="AC29" i="10"/>
  <c r="AF32" i="8" s="1"/>
  <c r="E30" i="14"/>
  <c r="N30" i="14"/>
  <c r="Y30" i="10"/>
  <c r="AA33" i="8" s="1"/>
  <c r="M30" i="15"/>
  <c r="P30" i="15"/>
  <c r="AB30" i="10"/>
  <c r="AD33" i="8" s="1"/>
  <c r="P31" i="15"/>
  <c r="S34" i="15"/>
  <c r="AE34" i="10"/>
  <c r="AI37" i="8" s="1"/>
  <c r="H35" i="15"/>
  <c r="R35" i="10"/>
  <c r="G38" i="7" s="1"/>
  <c r="O35" i="14"/>
  <c r="AJ35" i="14"/>
  <c r="O55" i="12"/>
  <c r="H41" i="10"/>
  <c r="D41" i="15"/>
  <c r="H41" i="14"/>
  <c r="X45" i="10"/>
  <c r="N17" i="10"/>
  <c r="B21" i="15"/>
  <c r="F21" i="10"/>
  <c r="K21" i="10"/>
  <c r="B22" i="15"/>
  <c r="X22" i="10"/>
  <c r="AC22" i="10"/>
  <c r="AF25" i="8" s="1"/>
  <c r="C23" i="10"/>
  <c r="M23" i="10"/>
  <c r="U23" i="10"/>
  <c r="J26" i="7" s="1"/>
  <c r="F24" i="15"/>
  <c r="J24" i="15"/>
  <c r="AD24" i="10"/>
  <c r="AG27" i="8" s="1"/>
  <c r="R24" i="15"/>
  <c r="E25" i="15"/>
  <c r="O25" i="10"/>
  <c r="P25" i="14"/>
  <c r="AC25" i="10"/>
  <c r="AF28" i="8" s="1"/>
  <c r="Q25" i="15"/>
  <c r="J26" i="10"/>
  <c r="H26" i="15"/>
  <c r="R26" i="10"/>
  <c r="G29" i="7" s="1"/>
  <c r="U26" i="15"/>
  <c r="AG26" i="10"/>
  <c r="AK29" i="8" s="1"/>
  <c r="P27" i="10"/>
  <c r="W27" i="10"/>
  <c r="AA28" i="10"/>
  <c r="AC31" i="8" s="1"/>
  <c r="O28" i="15"/>
  <c r="R29" i="10"/>
  <c r="G32" i="7" s="1"/>
  <c r="H29" i="15"/>
  <c r="Y29" i="10"/>
  <c r="AA32" i="8" s="1"/>
  <c r="M29" i="15"/>
  <c r="AG29" i="10"/>
  <c r="AK32" i="8" s="1"/>
  <c r="U29" i="15"/>
  <c r="N30" i="10"/>
  <c r="X30" i="10"/>
  <c r="P34" i="10"/>
  <c r="K38" i="10"/>
  <c r="N39" i="15"/>
  <c r="AC40" i="10"/>
  <c r="AF43" i="8" s="1"/>
  <c r="K42" i="10"/>
  <c r="P43" i="15"/>
  <c r="U43" i="15"/>
  <c r="AG43" i="10"/>
  <c r="AK46" i="8" s="1"/>
  <c r="F44" i="15"/>
  <c r="J44" i="15"/>
  <c r="Y44" i="10"/>
  <c r="AA47" i="8" s="1"/>
  <c r="I45" i="10"/>
  <c r="S48" i="6" s="1"/>
  <c r="Q45" i="10"/>
  <c r="F48" i="7" s="1"/>
  <c r="P45" i="15"/>
  <c r="F46" i="15"/>
  <c r="Y47" i="10"/>
  <c r="AA50" i="8" s="1"/>
  <c r="M47" i="15"/>
  <c r="AD47" i="14"/>
  <c r="AL47" i="14"/>
  <c r="O51" i="10"/>
  <c r="O51" i="14"/>
  <c r="H51" i="15"/>
  <c r="Q51" i="14"/>
  <c r="P54" i="14"/>
  <c r="P55" i="14"/>
  <c r="F38" i="15"/>
  <c r="J38" i="15"/>
  <c r="R38" i="15"/>
  <c r="AD38" i="10"/>
  <c r="AG41" i="8" s="1"/>
  <c r="E39" i="15"/>
  <c r="N39" i="10"/>
  <c r="P39" i="14"/>
  <c r="X40" i="10"/>
  <c r="C41" i="10"/>
  <c r="B42" i="15"/>
  <c r="L42" i="10"/>
  <c r="T42" i="10"/>
  <c r="I45" i="7" s="1"/>
  <c r="S42" i="15"/>
  <c r="N43" i="10"/>
  <c r="M43" i="14"/>
  <c r="AC43" i="10"/>
  <c r="AF46" i="8" s="1"/>
  <c r="AH46" i="8" s="1"/>
  <c r="Q43" i="15"/>
  <c r="L44" i="10"/>
  <c r="M44" i="10"/>
  <c r="T44" i="10"/>
  <c r="I47" i="7" s="1"/>
  <c r="U44" i="10"/>
  <c r="J47" i="7" s="1"/>
  <c r="K44" i="15"/>
  <c r="M44" i="15"/>
  <c r="E45" i="15"/>
  <c r="G45" i="15"/>
  <c r="C46" i="15"/>
  <c r="G46" i="10"/>
  <c r="K46" i="10"/>
  <c r="Y46" i="10"/>
  <c r="AA49" i="8" s="1"/>
  <c r="J47" i="10"/>
  <c r="Q47" i="10"/>
  <c r="F50" i="7" s="1"/>
  <c r="C48" i="10"/>
  <c r="C49" i="10"/>
  <c r="C50" i="10"/>
  <c r="R51" i="10"/>
  <c r="G54" i="7" s="1"/>
  <c r="T51" i="10"/>
  <c r="I54" i="7" s="1"/>
  <c r="AH53" i="14"/>
  <c r="Q53" i="15"/>
  <c r="AC53" i="10"/>
  <c r="AF56" i="8" s="1"/>
  <c r="C58" i="15"/>
  <c r="F58" i="14"/>
  <c r="G58" i="10"/>
  <c r="G62" i="15"/>
  <c r="Q62" i="10"/>
  <c r="F65" i="7" s="1"/>
  <c r="N62" i="14"/>
  <c r="N25" i="14"/>
  <c r="AL25" i="14"/>
  <c r="R29" i="14"/>
  <c r="AF29" i="14"/>
  <c r="J30" i="14"/>
  <c r="K30" i="14" s="1"/>
  <c r="Q30" i="14"/>
  <c r="AE30" i="14"/>
  <c r="R35" i="14"/>
  <c r="AC35" i="14"/>
  <c r="P35" i="15"/>
  <c r="U35" i="15"/>
  <c r="AG35" i="10"/>
  <c r="AK38" i="8" s="1"/>
  <c r="F36" i="15"/>
  <c r="J36" i="15"/>
  <c r="Y36" i="10"/>
  <c r="AA39" i="8" s="1"/>
  <c r="AE36" i="14"/>
  <c r="AM36" i="14"/>
  <c r="E39" i="14"/>
  <c r="I39" i="10"/>
  <c r="S42" i="6" s="1"/>
  <c r="J39" i="10"/>
  <c r="O39" i="10"/>
  <c r="G39" i="15"/>
  <c r="Z39" i="10"/>
  <c r="AB42" i="8" s="1"/>
  <c r="T39" i="15"/>
  <c r="F40" i="10"/>
  <c r="H40" i="14"/>
  <c r="W40" i="14"/>
  <c r="X40" i="14" s="1"/>
  <c r="T40" i="14" s="1"/>
  <c r="M40" i="15"/>
  <c r="AM40" i="14"/>
  <c r="F42" i="10"/>
  <c r="F42" i="15"/>
  <c r="J42" i="15"/>
  <c r="F43" i="14"/>
  <c r="G43" i="14" s="1"/>
  <c r="AA43" i="14"/>
  <c r="R43" i="15"/>
  <c r="O44" i="14"/>
  <c r="AH44" i="14"/>
  <c r="T44" i="15"/>
  <c r="AF44" i="10"/>
  <c r="AJ47" i="8" s="1"/>
  <c r="P45" i="10"/>
  <c r="R45" i="14"/>
  <c r="W45" i="10"/>
  <c r="AB45" i="10"/>
  <c r="AD48" i="8" s="1"/>
  <c r="AK45" i="14"/>
  <c r="H46" i="10"/>
  <c r="H46" i="14"/>
  <c r="D46" i="15"/>
  <c r="J46" i="10"/>
  <c r="L46" i="10"/>
  <c r="AG47" i="10"/>
  <c r="AK50" i="8" s="1"/>
  <c r="U47" i="15"/>
  <c r="P53" i="15"/>
  <c r="AB53" i="10"/>
  <c r="AD56" i="8" s="1"/>
  <c r="AF53" i="14"/>
  <c r="Q53" i="14"/>
  <c r="J53" i="15"/>
  <c r="T53" i="10"/>
  <c r="I56" i="7" s="1"/>
  <c r="U56" i="15"/>
  <c r="AM56" i="14"/>
  <c r="AG56" i="10"/>
  <c r="AK59" i="8" s="1"/>
  <c r="AF61" i="10"/>
  <c r="AJ64" i="8" s="1"/>
  <c r="T61" i="15"/>
  <c r="AL61" i="14"/>
  <c r="M35" i="10"/>
  <c r="N35" i="10"/>
  <c r="AB35" i="10"/>
  <c r="AD38" i="8" s="1"/>
  <c r="AC35" i="10"/>
  <c r="AF38" i="8" s="1"/>
  <c r="Q35" i="15"/>
  <c r="L36" i="10"/>
  <c r="M36" i="10"/>
  <c r="T36" i="10"/>
  <c r="I39" i="7" s="1"/>
  <c r="U36" i="10"/>
  <c r="J39" i="7" s="1"/>
  <c r="K36" i="15"/>
  <c r="M36" i="15"/>
  <c r="L38" i="10"/>
  <c r="T38" i="10"/>
  <c r="I41" i="7" s="1"/>
  <c r="Q39" i="10"/>
  <c r="F42" i="7" s="1"/>
  <c r="R39" i="10"/>
  <c r="G42" i="7" s="1"/>
  <c r="H39" i="15"/>
  <c r="AF39" i="10"/>
  <c r="AJ42" i="8" s="1"/>
  <c r="AG39" i="10"/>
  <c r="AK42" i="8" s="1"/>
  <c r="U39" i="15"/>
  <c r="B40" i="15"/>
  <c r="AE42" i="10"/>
  <c r="AI45" i="8" s="1"/>
  <c r="J43" i="10"/>
  <c r="K43" i="15"/>
  <c r="M43" i="15"/>
  <c r="Y43" i="10"/>
  <c r="AA46" i="8" s="1"/>
  <c r="O44" i="15"/>
  <c r="AG44" i="10"/>
  <c r="AK47" i="8" s="1"/>
  <c r="C46" i="10"/>
  <c r="X47" i="10"/>
  <c r="AC47" i="14"/>
  <c r="D51" i="15"/>
  <c r="H51" i="10"/>
  <c r="J51" i="14"/>
  <c r="K54" i="10"/>
  <c r="G35" i="14"/>
  <c r="R35" i="15"/>
  <c r="T36" i="15"/>
  <c r="AF36" i="10"/>
  <c r="AJ39" i="8" s="1"/>
  <c r="M40" i="10"/>
  <c r="K40" i="15"/>
  <c r="U40" i="10"/>
  <c r="J43" i="7" s="1"/>
  <c r="AF40" i="10"/>
  <c r="AJ43" i="8" s="1"/>
  <c r="T40" i="15"/>
  <c r="F43" i="10"/>
  <c r="B43" i="15"/>
  <c r="K43" i="10"/>
  <c r="J71" i="12"/>
  <c r="Q46" i="8" s="1"/>
  <c r="R46" i="8" s="1"/>
  <c r="Z43" i="10"/>
  <c r="AB46" i="8" s="1"/>
  <c r="E44" i="15"/>
  <c r="I44" i="10"/>
  <c r="S47" i="6" s="1"/>
  <c r="G44" i="15"/>
  <c r="Q44" i="10"/>
  <c r="F47" i="7" s="1"/>
  <c r="AB44" i="10"/>
  <c r="AD47" i="8" s="1"/>
  <c r="P44" i="15"/>
  <c r="L45" i="10"/>
  <c r="F45" i="15"/>
  <c r="T45" i="10"/>
  <c r="I48" i="7" s="1"/>
  <c r="J45" i="15"/>
  <c r="J46" i="14"/>
  <c r="R46" i="10"/>
  <c r="G49" i="7" s="1"/>
  <c r="AC46" i="14"/>
  <c r="I47" i="10"/>
  <c r="S50" i="6" s="1"/>
  <c r="N47" i="14"/>
  <c r="O82" i="12"/>
  <c r="AA51" i="10"/>
  <c r="AC54" i="8" s="1"/>
  <c r="O51" i="15"/>
  <c r="AH51" i="14"/>
  <c r="K52" i="10"/>
  <c r="C34" i="10"/>
  <c r="J35" i="10"/>
  <c r="K35" i="15"/>
  <c r="M35" i="15"/>
  <c r="Y35" i="10"/>
  <c r="AA38" i="8" s="1"/>
  <c r="O36" i="15"/>
  <c r="AG36" i="10"/>
  <c r="AK39" i="8" s="1"/>
  <c r="C38" i="10"/>
  <c r="B39" i="15"/>
  <c r="F39" i="10"/>
  <c r="AD39" i="14"/>
  <c r="D40" i="15"/>
  <c r="N40" i="10"/>
  <c r="AH40" i="14"/>
  <c r="U40" i="15"/>
  <c r="C42" i="10"/>
  <c r="C43" i="15"/>
  <c r="L43" i="15"/>
  <c r="AF43" i="14"/>
  <c r="AG43" i="14" s="1"/>
  <c r="AM43" i="14"/>
  <c r="J44" i="10"/>
  <c r="J44" i="14"/>
  <c r="K44" i="14" s="1"/>
  <c r="R44" i="10"/>
  <c r="G47" i="7" s="1"/>
  <c r="Q44" i="14"/>
  <c r="AC44" i="14"/>
  <c r="Q44" i="15"/>
  <c r="I45" i="14"/>
  <c r="K45" i="14" s="1"/>
  <c r="N45" i="14"/>
  <c r="K45" i="15"/>
  <c r="AF45" i="14"/>
  <c r="S45" i="15"/>
  <c r="AE45" i="10"/>
  <c r="AI48" i="8" s="1"/>
  <c r="N47" i="15"/>
  <c r="AF47" i="10"/>
  <c r="AJ50" i="8" s="1"/>
  <c r="H48" i="10"/>
  <c r="J51" i="15"/>
  <c r="L51" i="15"/>
  <c r="AA51" i="14"/>
  <c r="R52" i="14"/>
  <c r="O54" i="12"/>
  <c r="K38" i="6" s="1"/>
  <c r="L38" i="6" s="1"/>
  <c r="M38" i="6" s="1"/>
  <c r="F35" i="10"/>
  <c r="B35" i="15"/>
  <c r="K35" i="10"/>
  <c r="O35" i="10"/>
  <c r="U35" i="10"/>
  <c r="J38" i="7" s="1"/>
  <c r="J54" i="12"/>
  <c r="Q38" i="8" s="1"/>
  <c r="R38" i="8" s="1"/>
  <c r="Z35" i="10"/>
  <c r="AB38" i="8" s="1"/>
  <c r="AD35" i="10"/>
  <c r="AG38" i="8" s="1"/>
  <c r="E36" i="15"/>
  <c r="I36" i="10"/>
  <c r="S39" i="6" s="1"/>
  <c r="N36" i="10"/>
  <c r="G36" i="15"/>
  <c r="Q36" i="10"/>
  <c r="F39" i="7" s="1"/>
  <c r="J55" i="12"/>
  <c r="Q39" i="8" s="1"/>
  <c r="R39" i="8" s="1"/>
  <c r="AA36" i="10"/>
  <c r="AC39" i="8" s="1"/>
  <c r="AB36" i="10"/>
  <c r="AD39" i="8" s="1"/>
  <c r="P36" i="15"/>
  <c r="U36" i="15"/>
  <c r="J38" i="14"/>
  <c r="Q38" i="14"/>
  <c r="AI38" i="14"/>
  <c r="G39" i="10"/>
  <c r="I39" i="14"/>
  <c r="Q39" i="15"/>
  <c r="AC39" i="10"/>
  <c r="AF42" i="8" s="1"/>
  <c r="C40" i="10"/>
  <c r="H40" i="10"/>
  <c r="E42" i="14"/>
  <c r="J42" i="14"/>
  <c r="Q42" i="14"/>
  <c r="AK42" i="14"/>
  <c r="H43" i="15"/>
  <c r="R43" i="10"/>
  <c r="G46" i="7" s="1"/>
  <c r="AH43" i="14"/>
  <c r="O73" i="12"/>
  <c r="H44" i="15"/>
  <c r="R44" i="14"/>
  <c r="N45" i="15"/>
  <c r="AF45" i="10"/>
  <c r="AJ48" i="8" s="1"/>
  <c r="F46" i="14"/>
  <c r="J46" i="15"/>
  <c r="Z46" i="10"/>
  <c r="AB49" i="8" s="1"/>
  <c r="N46" i="15"/>
  <c r="AG46" i="10"/>
  <c r="AK49" i="8" s="1"/>
  <c r="R47" i="10"/>
  <c r="G50" i="7" s="1"/>
  <c r="H47" i="15"/>
  <c r="P47" i="14"/>
  <c r="AC51" i="10"/>
  <c r="AF54" i="8" s="1"/>
  <c r="B52" i="15"/>
  <c r="F52" i="10"/>
  <c r="E52" i="14"/>
  <c r="G52" i="14" s="1"/>
  <c r="M52" i="10"/>
  <c r="J53" i="14"/>
  <c r="F53" i="15"/>
  <c r="L53" i="10"/>
  <c r="C35" i="15"/>
  <c r="L35" i="15"/>
  <c r="N35" i="15"/>
  <c r="AF35" i="14"/>
  <c r="AM35" i="14"/>
  <c r="J36" i="10"/>
  <c r="J36" i="14"/>
  <c r="K36" i="14" s="1"/>
  <c r="R36" i="10"/>
  <c r="G39" i="7" s="1"/>
  <c r="Q36" i="14"/>
  <c r="AC36" i="14"/>
  <c r="Q36" i="15"/>
  <c r="C39" i="15"/>
  <c r="N39" i="14"/>
  <c r="W39" i="14"/>
  <c r="X39" i="14" s="1"/>
  <c r="T39" i="14" s="1"/>
  <c r="X39" i="10"/>
  <c r="Y39" i="10"/>
  <c r="AA42" i="8" s="1"/>
  <c r="M39" i="15"/>
  <c r="AD39" i="10"/>
  <c r="AG42" i="8" s="1"/>
  <c r="AL39" i="14"/>
  <c r="E40" i="14"/>
  <c r="AC40" i="14"/>
  <c r="AG40" i="10"/>
  <c r="AK43" i="8" s="1"/>
  <c r="G43" i="10"/>
  <c r="AI43" i="14"/>
  <c r="B44" i="15"/>
  <c r="W44" i="14"/>
  <c r="X44" i="14" s="1"/>
  <c r="T44" i="14" s="1"/>
  <c r="X44" i="10"/>
  <c r="AC44" i="10"/>
  <c r="AF47" i="8" s="1"/>
  <c r="AL44" i="14"/>
  <c r="C45" i="10"/>
  <c r="M45" i="10"/>
  <c r="U45" i="10"/>
  <c r="J48" i="7" s="1"/>
  <c r="Z45" i="10"/>
  <c r="AB48" i="8" s="1"/>
  <c r="T45" i="15"/>
  <c r="O46" i="10"/>
  <c r="O46" i="14"/>
  <c r="I47" i="14"/>
  <c r="Z47" i="10"/>
  <c r="AB50" i="8" s="1"/>
  <c r="U52" i="10"/>
  <c r="J55" i="7" s="1"/>
  <c r="AF52" i="14"/>
  <c r="P52" i="15"/>
  <c r="AB52" i="10"/>
  <c r="AD55" i="8" s="1"/>
  <c r="S55" i="10"/>
  <c r="H58" i="7" s="1"/>
  <c r="F47" i="14"/>
  <c r="AA47" i="14"/>
  <c r="AI47" i="14"/>
  <c r="S53" i="15"/>
  <c r="R54" i="10"/>
  <c r="G57" i="7" s="1"/>
  <c r="H54" i="15"/>
  <c r="B55" i="15"/>
  <c r="X55" i="10"/>
  <c r="I56" i="10"/>
  <c r="S59" i="6" s="1"/>
  <c r="E56" i="15"/>
  <c r="Q56" i="10"/>
  <c r="F59" i="7" s="1"/>
  <c r="G56" i="15"/>
  <c r="W56" i="10"/>
  <c r="AK56" i="14"/>
  <c r="O57" i="14"/>
  <c r="AC57" i="14"/>
  <c r="Y57" i="10"/>
  <c r="AA60" i="8" s="1"/>
  <c r="M57" i="15"/>
  <c r="Q59" i="15"/>
  <c r="AH59" i="14"/>
  <c r="N60" i="10"/>
  <c r="W60" i="10"/>
  <c r="N75" i="15"/>
  <c r="Z75" i="10"/>
  <c r="AB78" i="8" s="1"/>
  <c r="AD75" i="14"/>
  <c r="E47" i="14"/>
  <c r="W47" i="14"/>
  <c r="X47" i="14" s="1"/>
  <c r="T47" i="14" s="1"/>
  <c r="AH47" i="14"/>
  <c r="AJ47" i="14" s="1"/>
  <c r="AB51" i="10"/>
  <c r="AD54" i="8" s="1"/>
  <c r="L52" i="10"/>
  <c r="T52" i="10"/>
  <c r="I55" i="7" s="1"/>
  <c r="Q52" i="15"/>
  <c r="AG54" i="10"/>
  <c r="AK57" i="8" s="1"/>
  <c r="U54" i="15"/>
  <c r="Y55" i="10"/>
  <c r="AA58" i="8" s="1"/>
  <c r="M55" i="15"/>
  <c r="AM55" i="14"/>
  <c r="H56" i="15"/>
  <c r="K56" i="15"/>
  <c r="AF56" i="14"/>
  <c r="I57" i="14"/>
  <c r="N57" i="14"/>
  <c r="AE57" i="10"/>
  <c r="AI60" i="8" s="1"/>
  <c r="N59" i="10"/>
  <c r="W59" i="14"/>
  <c r="X59" i="14" s="1"/>
  <c r="T59" i="14" s="1"/>
  <c r="K60" i="15"/>
  <c r="R60" i="14"/>
  <c r="G63" i="14"/>
  <c r="G64" i="15"/>
  <c r="Q64" i="10"/>
  <c r="F67" i="7" s="1"/>
  <c r="N64" i="14"/>
  <c r="P68" i="14"/>
  <c r="AK72" i="14"/>
  <c r="AE72" i="10"/>
  <c r="AI75" i="8" s="1"/>
  <c r="S72" i="15"/>
  <c r="I74" i="15"/>
  <c r="G47" i="10"/>
  <c r="O47" i="10"/>
  <c r="AD47" i="10"/>
  <c r="AG50" i="8" s="1"/>
  <c r="C51" i="10"/>
  <c r="F51" i="10"/>
  <c r="B51" i="15"/>
  <c r="P51" i="10"/>
  <c r="W51" i="10"/>
  <c r="AG51" i="10"/>
  <c r="AK54" i="8" s="1"/>
  <c r="G52" i="10"/>
  <c r="X52" i="10"/>
  <c r="N52" i="15"/>
  <c r="AI52" i="14"/>
  <c r="F54" i="14"/>
  <c r="G54" i="14" s="1"/>
  <c r="M54" i="10"/>
  <c r="J54" i="15"/>
  <c r="AB54" i="10"/>
  <c r="AD57" i="8" s="1"/>
  <c r="L55" i="10"/>
  <c r="T55" i="10"/>
  <c r="I58" i="7" s="1"/>
  <c r="N55" i="15"/>
  <c r="P56" i="10"/>
  <c r="U56" i="10"/>
  <c r="J59" i="7" s="1"/>
  <c r="AD56" i="14"/>
  <c r="F57" i="14"/>
  <c r="O57" i="10"/>
  <c r="X57" i="10"/>
  <c r="P60" i="10"/>
  <c r="U60" i="10"/>
  <c r="J63" i="7" s="1"/>
  <c r="AC60" i="14"/>
  <c r="M60" i="15"/>
  <c r="Y60" i="10"/>
  <c r="AA63" i="8" s="1"/>
  <c r="C62" i="10"/>
  <c r="J63" i="10"/>
  <c r="E64" i="15"/>
  <c r="I64" i="10"/>
  <c r="S67" i="6" s="1"/>
  <c r="I64" i="14"/>
  <c r="F47" i="10"/>
  <c r="N47" i="10"/>
  <c r="AC47" i="10"/>
  <c r="AF50" i="8" s="1"/>
  <c r="P51" i="15"/>
  <c r="F52" i="15"/>
  <c r="J52" i="15"/>
  <c r="AA52" i="10"/>
  <c r="AC55" i="8" s="1"/>
  <c r="AC52" i="10"/>
  <c r="AF55" i="8" s="1"/>
  <c r="AH55" i="8" s="1"/>
  <c r="AK53" i="14"/>
  <c r="AD54" i="14"/>
  <c r="AG54" i="14" s="1"/>
  <c r="R54" i="15"/>
  <c r="O55" i="14"/>
  <c r="AH55" i="14"/>
  <c r="AF55" i="10"/>
  <c r="AJ58" i="8" s="1"/>
  <c r="T55" i="15"/>
  <c r="O88" i="12"/>
  <c r="J56" i="10"/>
  <c r="R56" i="10"/>
  <c r="G59" i="7" s="1"/>
  <c r="F57" i="15"/>
  <c r="J57" i="15"/>
  <c r="G59" i="14"/>
  <c r="M59" i="10"/>
  <c r="R59" i="14"/>
  <c r="K59" i="15"/>
  <c r="U59" i="10"/>
  <c r="J62" i="7" s="1"/>
  <c r="D63" i="15"/>
  <c r="H63" i="10"/>
  <c r="AC63" i="10"/>
  <c r="AF66" i="8" s="1"/>
  <c r="Q63" i="15"/>
  <c r="AH63" i="14"/>
  <c r="AJ63" i="14" s="1"/>
  <c r="AA66" i="10"/>
  <c r="AC69" i="8" s="1"/>
  <c r="O66" i="15"/>
  <c r="AE66" i="14"/>
  <c r="P67" i="14"/>
  <c r="AG67" i="14"/>
  <c r="C53" i="10"/>
  <c r="AG55" i="10"/>
  <c r="AK58" i="8" s="1"/>
  <c r="U55" i="15"/>
  <c r="AE56" i="10"/>
  <c r="AI59" i="8" s="1"/>
  <c r="S57" i="15"/>
  <c r="J57" i="10"/>
  <c r="R57" i="10"/>
  <c r="G60" i="7" s="1"/>
  <c r="AB57" i="10"/>
  <c r="AD60" i="8" s="1"/>
  <c r="AF57" i="14"/>
  <c r="P57" i="15"/>
  <c r="F59" i="15"/>
  <c r="J59" i="14"/>
  <c r="K59" i="14" s="1"/>
  <c r="J59" i="15"/>
  <c r="Q59" i="14"/>
  <c r="AG59" i="14"/>
  <c r="AG59" i="10"/>
  <c r="AK62" i="8" s="1"/>
  <c r="U59" i="15"/>
  <c r="AM59" i="14"/>
  <c r="N62" i="15"/>
  <c r="Z62" i="10"/>
  <c r="AB65" i="8" s="1"/>
  <c r="H63" i="15"/>
  <c r="R63" i="10"/>
  <c r="G66" i="7" s="1"/>
  <c r="O63" i="14"/>
  <c r="P69" i="14"/>
  <c r="Z53" i="10"/>
  <c r="AB56" i="8" s="1"/>
  <c r="J54" i="10"/>
  <c r="Y54" i="10"/>
  <c r="AA57" i="8" s="1"/>
  <c r="M54" i="15"/>
  <c r="I55" i="10"/>
  <c r="S58" i="6" s="1"/>
  <c r="E55" i="15"/>
  <c r="K55" i="14"/>
  <c r="Q55" i="10"/>
  <c r="F58" i="7" s="1"/>
  <c r="G55" i="15"/>
  <c r="P56" i="15"/>
  <c r="E57" i="15"/>
  <c r="G57" i="15"/>
  <c r="AD59" i="10"/>
  <c r="AG62" i="8" s="1"/>
  <c r="AH62" i="8" s="1"/>
  <c r="AI59" i="14"/>
  <c r="X60" i="10"/>
  <c r="C61" i="10"/>
  <c r="AD62" i="14"/>
  <c r="I69" i="15"/>
  <c r="AM70" i="14"/>
  <c r="AG70" i="10"/>
  <c r="AK73" i="8" s="1"/>
  <c r="U70" i="15"/>
  <c r="Z54" i="10"/>
  <c r="AB57" i="8" s="1"/>
  <c r="N54" i="15"/>
  <c r="J55" i="10"/>
  <c r="R55" i="10"/>
  <c r="G58" i="7" s="1"/>
  <c r="H55" i="15"/>
  <c r="Q55" i="15"/>
  <c r="Z56" i="10"/>
  <c r="AB59" i="8" s="1"/>
  <c r="G57" i="10"/>
  <c r="AA57" i="10"/>
  <c r="AC60" i="8" s="1"/>
  <c r="AE57" i="14"/>
  <c r="O57" i="15"/>
  <c r="C58" i="10"/>
  <c r="J99" i="12"/>
  <c r="W60" i="14"/>
  <c r="X60" i="14" s="1"/>
  <c r="T60" i="14" s="1"/>
  <c r="G61" i="10"/>
  <c r="F61" i="14"/>
  <c r="C61" i="15"/>
  <c r="AC61" i="14"/>
  <c r="M61" i="15"/>
  <c r="S62" i="10"/>
  <c r="H65" i="7" s="1"/>
  <c r="AF64" i="10"/>
  <c r="AJ67" i="8" s="1"/>
  <c r="T64" i="15"/>
  <c r="AL64" i="14"/>
  <c r="AN64" i="14" s="1"/>
  <c r="I67" i="15"/>
  <c r="AA73" i="10"/>
  <c r="AC76" i="8" s="1"/>
  <c r="O73" i="15"/>
  <c r="AE73" i="14"/>
  <c r="AF51" i="14"/>
  <c r="J52" i="14"/>
  <c r="K52" i="14" s="1"/>
  <c r="Q52" i="14"/>
  <c r="AH52" i="14"/>
  <c r="AJ52" i="14" s="1"/>
  <c r="N53" i="15"/>
  <c r="F54" i="15"/>
  <c r="Q54" i="14"/>
  <c r="L54" i="15"/>
  <c r="O54" i="15"/>
  <c r="AD55" i="14"/>
  <c r="AC55" i="10"/>
  <c r="AF58" i="8" s="1"/>
  <c r="C56" i="10"/>
  <c r="K57" i="14"/>
  <c r="N57" i="15"/>
  <c r="Z57" i="10"/>
  <c r="AB60" i="8" s="1"/>
  <c r="AD57" i="14"/>
  <c r="K59" i="10"/>
  <c r="AF59" i="10"/>
  <c r="AJ62" i="8" s="1"/>
  <c r="AL59" i="14"/>
  <c r="T59" i="15"/>
  <c r="Y61" i="10"/>
  <c r="AA64" i="8" s="1"/>
  <c r="G64" i="14"/>
  <c r="S68" i="10"/>
  <c r="H71" i="7" s="1"/>
  <c r="J59" i="10"/>
  <c r="R59" i="10"/>
  <c r="G62" i="7" s="1"/>
  <c r="Z59" i="10"/>
  <c r="AB62" i="8" s="1"/>
  <c r="D60" i="15"/>
  <c r="J60" i="10"/>
  <c r="R60" i="10"/>
  <c r="G63" i="7" s="1"/>
  <c r="N60" i="15"/>
  <c r="AB60" i="10"/>
  <c r="AD63" i="8" s="1"/>
  <c r="AD63" i="10"/>
  <c r="AG66" i="8" s="1"/>
  <c r="AF63" i="10"/>
  <c r="AJ66" i="8" s="1"/>
  <c r="Q64" i="15"/>
  <c r="C65" i="10"/>
  <c r="AF65" i="10"/>
  <c r="AJ68" i="8" s="1"/>
  <c r="M67" i="10"/>
  <c r="N67" i="10"/>
  <c r="AB67" i="10"/>
  <c r="AD70" i="8" s="1"/>
  <c r="AC67" i="10"/>
  <c r="AF70" i="8" s="1"/>
  <c r="Q67" i="15"/>
  <c r="F68" i="10"/>
  <c r="E68" i="15"/>
  <c r="Q68" i="10"/>
  <c r="F71" i="7" s="1"/>
  <c r="Q68" i="14"/>
  <c r="J68" i="15"/>
  <c r="H69" i="14"/>
  <c r="P69" i="15"/>
  <c r="AF69" i="14"/>
  <c r="AB69" i="10"/>
  <c r="AD72" i="8" s="1"/>
  <c r="J71" i="14"/>
  <c r="K71" i="14" s="1"/>
  <c r="AE71" i="10"/>
  <c r="AI74" i="8" s="1"/>
  <c r="S74" i="15"/>
  <c r="AK74" i="14"/>
  <c r="K74" i="10"/>
  <c r="AC74" i="10"/>
  <c r="AF77" i="8" s="1"/>
  <c r="AH77" i="8" s="1"/>
  <c r="AH74" i="14"/>
  <c r="AJ74" i="14" s="1"/>
  <c r="K76" i="15"/>
  <c r="R76" i="14"/>
  <c r="N85" i="10"/>
  <c r="B54" i="15"/>
  <c r="Y59" i="10"/>
  <c r="AA62" i="8" s="1"/>
  <c r="C60" i="10"/>
  <c r="F63" i="10"/>
  <c r="Y63" i="10"/>
  <c r="AA66" i="8" s="1"/>
  <c r="U63" i="15"/>
  <c r="G64" i="10"/>
  <c r="C64" i="15"/>
  <c r="X64" i="10"/>
  <c r="AM64" i="14"/>
  <c r="F67" i="14"/>
  <c r="G67" i="14" s="1"/>
  <c r="AA67" i="14"/>
  <c r="R67" i="15"/>
  <c r="I68" i="10"/>
  <c r="S71" i="6" s="1"/>
  <c r="J68" i="14"/>
  <c r="K68" i="14" s="1"/>
  <c r="F68" i="15"/>
  <c r="U68" i="10"/>
  <c r="J71" i="7" s="1"/>
  <c r="O71" i="10"/>
  <c r="Q71" i="14"/>
  <c r="AC71" i="10"/>
  <c r="AF74" i="8" s="1"/>
  <c r="H74" i="14"/>
  <c r="L74" i="14" s="1"/>
  <c r="U76" i="10"/>
  <c r="J79" i="7" s="1"/>
  <c r="U77" i="15"/>
  <c r="AM77" i="14"/>
  <c r="AF78" i="14"/>
  <c r="P78" i="15"/>
  <c r="AB78" i="10"/>
  <c r="AD81" i="8" s="1"/>
  <c r="AE82" i="10"/>
  <c r="AI85" i="8" s="1"/>
  <c r="S82" i="15"/>
  <c r="AK82" i="14"/>
  <c r="N63" i="15"/>
  <c r="M64" i="15"/>
  <c r="S64" i="15"/>
  <c r="J65" i="14"/>
  <c r="P65" i="10"/>
  <c r="Q65" i="14"/>
  <c r="W65" i="10"/>
  <c r="D66" i="15"/>
  <c r="J67" i="10"/>
  <c r="O67" i="14"/>
  <c r="M67" i="14" s="1"/>
  <c r="K67" i="15"/>
  <c r="M67" i="15"/>
  <c r="Y67" i="10"/>
  <c r="AA70" i="8" s="1"/>
  <c r="M68" i="10"/>
  <c r="X68" i="10"/>
  <c r="AD68" i="14"/>
  <c r="Z68" i="10"/>
  <c r="AB71" i="8" s="1"/>
  <c r="AA68" i="10"/>
  <c r="AC71" i="8" s="1"/>
  <c r="O68" i="15"/>
  <c r="AH69" i="14"/>
  <c r="P70" i="10"/>
  <c r="W70" i="10"/>
  <c r="H71" i="10"/>
  <c r="C73" i="10"/>
  <c r="U75" i="10"/>
  <c r="J78" i="7" s="1"/>
  <c r="R75" i="14"/>
  <c r="AK75" i="14"/>
  <c r="AE75" i="10"/>
  <c r="AI78" i="8" s="1"/>
  <c r="S77" i="15"/>
  <c r="AE77" i="10"/>
  <c r="AI80" i="8" s="1"/>
  <c r="AK77" i="14"/>
  <c r="R79" i="15"/>
  <c r="AD79" i="10"/>
  <c r="AG82" i="8" s="1"/>
  <c r="AH82" i="8" s="1"/>
  <c r="AI79" i="14"/>
  <c r="P79" i="14"/>
  <c r="U79" i="15"/>
  <c r="AG79" i="10"/>
  <c r="AK82" i="8" s="1"/>
  <c r="AM79" i="14"/>
  <c r="M81" i="10"/>
  <c r="B59" i="15"/>
  <c r="H60" i="14"/>
  <c r="C63" i="10"/>
  <c r="B63" i="15"/>
  <c r="P63" i="10"/>
  <c r="W63" i="10"/>
  <c r="AG63" i="10"/>
  <c r="AK66" i="8" s="1"/>
  <c r="AE64" i="10"/>
  <c r="AI67" i="8" s="1"/>
  <c r="O110" i="12"/>
  <c r="F67" i="10"/>
  <c r="B67" i="15"/>
  <c r="K67" i="10"/>
  <c r="O67" i="10"/>
  <c r="U67" i="10"/>
  <c r="J70" i="7" s="1"/>
  <c r="J110" i="12"/>
  <c r="Q70" i="8" s="1"/>
  <c r="Z67" i="10"/>
  <c r="AB70" i="8" s="1"/>
  <c r="AD67" i="10"/>
  <c r="AG70" i="8" s="1"/>
  <c r="L68" i="10"/>
  <c r="N68" i="10"/>
  <c r="N68" i="14"/>
  <c r="AI68" i="14"/>
  <c r="AF69" i="10"/>
  <c r="AJ72" i="8" s="1"/>
  <c r="AL72" i="8" s="1"/>
  <c r="G71" i="10"/>
  <c r="F71" i="14"/>
  <c r="N71" i="10"/>
  <c r="W71" i="14"/>
  <c r="X71" i="14" s="1"/>
  <c r="T71" i="14" s="1"/>
  <c r="AB74" i="10"/>
  <c r="AD77" i="8" s="1"/>
  <c r="AF74" i="14"/>
  <c r="P74" i="15"/>
  <c r="O78" i="10"/>
  <c r="G63" i="10"/>
  <c r="I63" i="10"/>
  <c r="S66" i="6" s="1"/>
  <c r="E63" i="15"/>
  <c r="Q63" i="10"/>
  <c r="F66" i="7" s="1"/>
  <c r="G63" i="15"/>
  <c r="Z63" i="10"/>
  <c r="AB66" i="8" s="1"/>
  <c r="F64" i="10"/>
  <c r="H64" i="10"/>
  <c r="D64" i="15"/>
  <c r="Y64" i="10"/>
  <c r="AA67" i="8" s="1"/>
  <c r="AH64" i="14"/>
  <c r="U64" i="15"/>
  <c r="R65" i="15"/>
  <c r="C66" i="10"/>
  <c r="H66" i="10"/>
  <c r="C67" i="15"/>
  <c r="L67" i="15"/>
  <c r="AM67" i="14"/>
  <c r="H69" i="10"/>
  <c r="D69" i="15"/>
  <c r="J69" i="10"/>
  <c r="K69" i="10"/>
  <c r="Y69" i="10"/>
  <c r="AA72" i="8" s="1"/>
  <c r="AK69" i="14"/>
  <c r="AN69" i="14" s="1"/>
  <c r="I70" i="10"/>
  <c r="S73" i="6" s="1"/>
  <c r="Q70" i="10"/>
  <c r="F73" i="7" s="1"/>
  <c r="O70" i="15"/>
  <c r="AA70" i="10"/>
  <c r="AC73" i="8" s="1"/>
  <c r="S71" i="15"/>
  <c r="AK71" i="14"/>
  <c r="N71" i="15"/>
  <c r="Z71" i="10"/>
  <c r="AB74" i="8" s="1"/>
  <c r="AJ71" i="14"/>
  <c r="AG71" i="10"/>
  <c r="AK74" i="8" s="1"/>
  <c r="F73" i="10"/>
  <c r="X73" i="10"/>
  <c r="AM83" i="14"/>
  <c r="U83" i="15"/>
  <c r="AG83" i="10"/>
  <c r="AK86" i="8" s="1"/>
  <c r="P64" i="15"/>
  <c r="AB64" i="10"/>
  <c r="AD67" i="8" s="1"/>
  <c r="F65" i="15"/>
  <c r="L65" i="10"/>
  <c r="J65" i="15"/>
  <c r="T65" i="10"/>
  <c r="I68" i="7" s="1"/>
  <c r="AE65" i="10"/>
  <c r="AI68" i="8" s="1"/>
  <c r="S65" i="15"/>
  <c r="H67" i="15"/>
  <c r="R67" i="10"/>
  <c r="G70" i="7" s="1"/>
  <c r="O111" i="12"/>
  <c r="AG68" i="10"/>
  <c r="AK71" i="8" s="1"/>
  <c r="AM68" i="14"/>
  <c r="U68" i="15"/>
  <c r="X69" i="10"/>
  <c r="H70" i="10"/>
  <c r="H70" i="14"/>
  <c r="Z70" i="10"/>
  <c r="AB73" i="8" s="1"/>
  <c r="AD70" i="14"/>
  <c r="L71" i="14"/>
  <c r="L71" i="10"/>
  <c r="F71" i="15"/>
  <c r="Y71" i="10"/>
  <c r="AA74" i="8" s="1"/>
  <c r="AC71" i="14"/>
  <c r="AL71" i="14"/>
  <c r="AF71" i="10"/>
  <c r="AJ74" i="8" s="1"/>
  <c r="C72" i="10"/>
  <c r="P73" i="10"/>
  <c r="W73" i="10"/>
  <c r="AE74" i="10"/>
  <c r="AI77" i="8" s="1"/>
  <c r="S75" i="15"/>
  <c r="E76" i="15"/>
  <c r="I76" i="10"/>
  <c r="S79" i="6" s="1"/>
  <c r="I76" i="14"/>
  <c r="K76" i="14" s="1"/>
  <c r="AG76" i="14"/>
  <c r="AF78" i="10"/>
  <c r="AJ81" i="8" s="1"/>
  <c r="AL78" i="14"/>
  <c r="T78" i="15"/>
  <c r="J80" i="10"/>
  <c r="C57" i="10"/>
  <c r="O99" i="12"/>
  <c r="Z60" i="10"/>
  <c r="AB63" i="8" s="1"/>
  <c r="P60" i="15"/>
  <c r="C63" i="15"/>
  <c r="O63" i="10"/>
  <c r="P63" i="14"/>
  <c r="X63" i="10"/>
  <c r="C64" i="10"/>
  <c r="B64" i="15"/>
  <c r="P64" i="10"/>
  <c r="W64" i="10"/>
  <c r="AG64" i="10"/>
  <c r="AK67" i="8" s="1"/>
  <c r="C65" i="15"/>
  <c r="M65" i="10"/>
  <c r="U65" i="10"/>
  <c r="J68" i="7" s="1"/>
  <c r="T65" i="15"/>
  <c r="G67" i="10"/>
  <c r="B68" i="15"/>
  <c r="AE68" i="14"/>
  <c r="C70" i="10"/>
  <c r="K71" i="10"/>
  <c r="T71" i="10"/>
  <c r="I74" i="7" s="1"/>
  <c r="J71" i="15"/>
  <c r="D74" i="15"/>
  <c r="H74" i="10"/>
  <c r="C75" i="10"/>
  <c r="AD76" i="10"/>
  <c r="AG79" i="8" s="1"/>
  <c r="AI76" i="14"/>
  <c r="AJ76" i="14" s="1"/>
  <c r="R76" i="15"/>
  <c r="AA78" i="10"/>
  <c r="AC81" i="8" s="1"/>
  <c r="O78" i="15"/>
  <c r="AE78" i="14"/>
  <c r="P80" i="14"/>
  <c r="M63" i="15"/>
  <c r="AC64" i="10"/>
  <c r="AF67" i="8" s="1"/>
  <c r="H65" i="10"/>
  <c r="D65" i="15"/>
  <c r="K66" i="10"/>
  <c r="P66" i="10"/>
  <c r="W66" i="10"/>
  <c r="AD66" i="10"/>
  <c r="AG69" i="8" s="1"/>
  <c r="R66" i="15"/>
  <c r="P67" i="15"/>
  <c r="U67" i="15"/>
  <c r="AG67" i="10"/>
  <c r="AK70" i="8" s="1"/>
  <c r="G68" i="15"/>
  <c r="AJ68" i="14"/>
  <c r="N69" i="10"/>
  <c r="O69" i="14"/>
  <c r="R69" i="10"/>
  <c r="G72" i="7" s="1"/>
  <c r="W69" i="14"/>
  <c r="X69" i="14" s="1"/>
  <c r="T69" i="14" s="1"/>
  <c r="AC69" i="10"/>
  <c r="AF72" i="8" s="1"/>
  <c r="Q69" i="15"/>
  <c r="F70" i="15"/>
  <c r="J70" i="14"/>
  <c r="K70" i="14" s="1"/>
  <c r="L70" i="10"/>
  <c r="J70" i="15"/>
  <c r="Q70" i="14"/>
  <c r="T70" i="10"/>
  <c r="I73" i="7" s="1"/>
  <c r="E73" i="15"/>
  <c r="I73" i="14"/>
  <c r="I73" i="10"/>
  <c r="S76" i="6" s="1"/>
  <c r="G73" i="15"/>
  <c r="N73" i="14"/>
  <c r="Q73" i="10"/>
  <c r="F76" i="7" s="1"/>
  <c r="G74" i="10"/>
  <c r="F74" i="14"/>
  <c r="O74" i="10"/>
  <c r="L78" i="15"/>
  <c r="AA78" i="14"/>
  <c r="J76" i="10"/>
  <c r="B80" i="15"/>
  <c r="F80" i="10"/>
  <c r="L80" i="15"/>
  <c r="T80" i="15"/>
  <c r="P82" i="10"/>
  <c r="W82" i="10"/>
  <c r="F84" i="10"/>
  <c r="B84" i="15"/>
  <c r="AA84" i="14"/>
  <c r="K86" i="10"/>
  <c r="H87" i="15"/>
  <c r="R87" i="10"/>
  <c r="G90" i="7" s="1"/>
  <c r="S87" i="15"/>
  <c r="AE87" i="10"/>
  <c r="AI90" i="8" s="1"/>
  <c r="H76" i="15"/>
  <c r="R76" i="10"/>
  <c r="G79" i="7" s="1"/>
  <c r="C78" i="10"/>
  <c r="O79" i="10"/>
  <c r="L79" i="15"/>
  <c r="AG80" i="10"/>
  <c r="AK83" i="8" s="1"/>
  <c r="U80" i="15"/>
  <c r="F82" i="14"/>
  <c r="R82" i="14"/>
  <c r="AD82" i="14"/>
  <c r="AL82" i="14"/>
  <c r="C83" i="10"/>
  <c r="C84" i="15"/>
  <c r="K84" i="14"/>
  <c r="J124" i="12"/>
  <c r="O87" i="14"/>
  <c r="AK87" i="14"/>
  <c r="S88" i="10"/>
  <c r="H91" i="7" s="1"/>
  <c r="P92" i="14"/>
  <c r="C68" i="10"/>
  <c r="N69" i="15"/>
  <c r="E71" i="15"/>
  <c r="G71" i="15"/>
  <c r="R71" i="15"/>
  <c r="F74" i="15"/>
  <c r="N74" i="10"/>
  <c r="J74" i="15"/>
  <c r="J116" i="12"/>
  <c r="Q77" i="8" s="1"/>
  <c r="R74" i="15"/>
  <c r="AF74" i="10"/>
  <c r="AJ77" i="8" s="1"/>
  <c r="X76" i="10"/>
  <c r="N76" i="15"/>
  <c r="AC76" i="10"/>
  <c r="AF79" i="8" s="1"/>
  <c r="AH79" i="8" s="1"/>
  <c r="Q76" i="15"/>
  <c r="AL76" i="14"/>
  <c r="E79" i="14"/>
  <c r="J79" i="10"/>
  <c r="R79" i="10"/>
  <c r="G82" i="7" s="1"/>
  <c r="Q79" i="15"/>
  <c r="K80" i="10"/>
  <c r="N80" i="10"/>
  <c r="AB80" i="10"/>
  <c r="AD83" i="8" s="1"/>
  <c r="R80" i="15"/>
  <c r="E81" i="14"/>
  <c r="AH81" i="14"/>
  <c r="O122" i="12"/>
  <c r="K85" i="6" s="1"/>
  <c r="L85" i="6" s="1"/>
  <c r="M85" i="6" s="1"/>
  <c r="K82" i="10"/>
  <c r="E83" i="14"/>
  <c r="J83" i="14"/>
  <c r="Q83" i="14"/>
  <c r="AC83" i="14"/>
  <c r="AK83" i="14"/>
  <c r="I84" i="10"/>
  <c r="S87" i="6" s="1"/>
  <c r="K84" i="10"/>
  <c r="N84" i="14"/>
  <c r="R84" i="15"/>
  <c r="AD84" i="10"/>
  <c r="AG87" i="8" s="1"/>
  <c r="AH87" i="8" s="1"/>
  <c r="O125" i="12"/>
  <c r="K89" i="6" s="1"/>
  <c r="L89" i="6" s="1"/>
  <c r="M89" i="6" s="1"/>
  <c r="I86" i="14"/>
  <c r="K86" i="14" s="1"/>
  <c r="E86" i="15"/>
  <c r="I86" i="10"/>
  <c r="S89" i="6" s="1"/>
  <c r="N86" i="14"/>
  <c r="G86" i="15"/>
  <c r="Q86" i="10"/>
  <c r="F89" i="7" s="1"/>
  <c r="T86" i="15"/>
  <c r="AL86" i="14"/>
  <c r="K87" i="15"/>
  <c r="U87" i="10"/>
  <c r="J90" i="7" s="1"/>
  <c r="R87" i="14"/>
  <c r="C88" i="15"/>
  <c r="G88" i="10"/>
  <c r="F88" i="14"/>
  <c r="T68" i="15"/>
  <c r="C69" i="10"/>
  <c r="O71" i="15"/>
  <c r="E74" i="15"/>
  <c r="G74" i="15"/>
  <c r="F76" i="10"/>
  <c r="B76" i="15"/>
  <c r="O76" i="10"/>
  <c r="H79" i="15"/>
  <c r="AA79" i="10"/>
  <c r="AC82" i="8" s="1"/>
  <c r="I80" i="10"/>
  <c r="S83" i="6" s="1"/>
  <c r="Q80" i="10"/>
  <c r="F83" i="7" s="1"/>
  <c r="AA80" i="14"/>
  <c r="P80" i="15"/>
  <c r="J81" i="10"/>
  <c r="X82" i="10"/>
  <c r="G84" i="10"/>
  <c r="O84" i="10"/>
  <c r="J87" i="10"/>
  <c r="AE89" i="14"/>
  <c r="O89" i="15"/>
  <c r="AA89" i="10"/>
  <c r="AC92" i="8" s="1"/>
  <c r="P94" i="14"/>
  <c r="M76" i="15"/>
  <c r="Y76" i="10"/>
  <c r="AA79" i="8" s="1"/>
  <c r="C77" i="10"/>
  <c r="K79" i="10"/>
  <c r="Q80" i="15"/>
  <c r="AC80" i="10"/>
  <c r="AF83" i="8" s="1"/>
  <c r="AH83" i="8" s="1"/>
  <c r="C82" i="15"/>
  <c r="AD83" i="10"/>
  <c r="AG86" i="8" s="1"/>
  <c r="R83" i="15"/>
  <c r="N84" i="10"/>
  <c r="C85" i="10"/>
  <c r="N86" i="15"/>
  <c r="Z86" i="10"/>
  <c r="AB89" i="8" s="1"/>
  <c r="Q86" i="15"/>
  <c r="AC86" i="10"/>
  <c r="AF89" i="8" s="1"/>
  <c r="AH86" i="14"/>
  <c r="AJ86" i="14" s="1"/>
  <c r="S87" i="10"/>
  <c r="H90" i="7" s="1"/>
  <c r="O88" i="15"/>
  <c r="AE88" i="14"/>
  <c r="AA88" i="10"/>
  <c r="AC91" i="8" s="1"/>
  <c r="R80" i="10"/>
  <c r="G83" i="7" s="1"/>
  <c r="H80" i="15"/>
  <c r="H82" i="10"/>
  <c r="D82" i="15"/>
  <c r="B83" i="15"/>
  <c r="AD86" i="14"/>
  <c r="AG86" i="14" s="1"/>
  <c r="M87" i="10"/>
  <c r="P87" i="15"/>
  <c r="AB87" i="10"/>
  <c r="AD90" i="8" s="1"/>
  <c r="AD71" i="10"/>
  <c r="AG74" i="8" s="1"/>
  <c r="L74" i="10"/>
  <c r="T74" i="10"/>
  <c r="I77" i="7" s="1"/>
  <c r="N76" i="10"/>
  <c r="T76" i="15"/>
  <c r="C79" i="10"/>
  <c r="B79" i="15"/>
  <c r="P79" i="10"/>
  <c r="W79" i="10"/>
  <c r="AH79" i="14"/>
  <c r="E80" i="14"/>
  <c r="G80" i="14" s="1"/>
  <c r="C81" i="10"/>
  <c r="F81" i="10"/>
  <c r="P81" i="10"/>
  <c r="W81" i="10"/>
  <c r="AC81" i="10"/>
  <c r="AF84" i="8" s="1"/>
  <c r="Q81" i="15"/>
  <c r="C82" i="10"/>
  <c r="AF82" i="10"/>
  <c r="AJ85" i="8" s="1"/>
  <c r="F83" i="10"/>
  <c r="L83" i="10"/>
  <c r="F83" i="15"/>
  <c r="T83" i="10"/>
  <c r="I86" i="7" s="1"/>
  <c r="J83" i="15"/>
  <c r="Y83" i="10"/>
  <c r="AA86" i="8" s="1"/>
  <c r="S83" i="15"/>
  <c r="F84" i="14"/>
  <c r="G84" i="14" s="1"/>
  <c r="L84" i="15"/>
  <c r="S84" i="15"/>
  <c r="AK84" i="14"/>
  <c r="B86" i="15"/>
  <c r="E86" i="14"/>
  <c r="AF87" i="14"/>
  <c r="N92" i="14"/>
  <c r="G92" i="15"/>
  <c r="Q92" i="10"/>
  <c r="F95" i="7" s="1"/>
  <c r="Q68" i="15"/>
  <c r="K69" i="15"/>
  <c r="C71" i="10"/>
  <c r="C74" i="10"/>
  <c r="W74" i="14"/>
  <c r="X74" i="14" s="1"/>
  <c r="T74" i="14" s="1"/>
  <c r="Q76" i="10"/>
  <c r="F79" i="7" s="1"/>
  <c r="O76" i="14"/>
  <c r="U76" i="15"/>
  <c r="AG76" i="10"/>
  <c r="AK79" i="8" s="1"/>
  <c r="AA79" i="14"/>
  <c r="Y80" i="10"/>
  <c r="AA83" i="8" s="1"/>
  <c r="M80" i="15"/>
  <c r="AF80" i="10"/>
  <c r="AJ83" i="8" s="1"/>
  <c r="AM80" i="14"/>
  <c r="Q84" i="10"/>
  <c r="F87" i="7" s="1"/>
  <c r="AE84" i="10"/>
  <c r="AI87" i="8" s="1"/>
  <c r="W85" i="14"/>
  <c r="X85" i="14" s="1"/>
  <c r="T85" i="14" s="1"/>
  <c r="F86" i="10"/>
  <c r="AG87" i="10"/>
  <c r="AK90" i="8" s="1"/>
  <c r="AM87" i="14"/>
  <c r="U87" i="15"/>
  <c r="P91" i="10"/>
  <c r="AF87" i="10"/>
  <c r="AJ90" i="8" s="1"/>
  <c r="P88" i="10"/>
  <c r="W88" i="10"/>
  <c r="AL88" i="14"/>
  <c r="C90" i="15"/>
  <c r="G90" i="10"/>
  <c r="AA90" i="14"/>
  <c r="M90" i="15"/>
  <c r="Y90" i="10"/>
  <c r="AA93" i="8" s="1"/>
  <c r="AK90" i="14"/>
  <c r="AA91" i="14"/>
  <c r="P93" i="10"/>
  <c r="K94" i="14"/>
  <c r="S94" i="15"/>
  <c r="AE94" i="10"/>
  <c r="AI97" i="8" s="1"/>
  <c r="AK94" i="14"/>
  <c r="S95" i="10"/>
  <c r="H98" i="7" s="1"/>
  <c r="AC96" i="14"/>
  <c r="Y96" i="10"/>
  <c r="AA99" i="8" s="1"/>
  <c r="M96" i="15"/>
  <c r="C84" i="10"/>
  <c r="J84" i="10"/>
  <c r="R84" i="10"/>
  <c r="G87" i="7" s="1"/>
  <c r="AD86" i="10"/>
  <c r="AG89" i="8" s="1"/>
  <c r="AI88" i="14"/>
  <c r="J89" i="14"/>
  <c r="C90" i="10"/>
  <c r="W93" i="10"/>
  <c r="I94" i="15"/>
  <c r="U94" i="10"/>
  <c r="J97" i="7" s="1"/>
  <c r="AA88" i="14"/>
  <c r="C89" i="10"/>
  <c r="C91" i="10"/>
  <c r="F92" i="14"/>
  <c r="J128" i="12"/>
  <c r="W94" i="10"/>
  <c r="R94" i="15"/>
  <c r="AD94" i="10"/>
  <c r="AG97" i="8" s="1"/>
  <c r="AH97" i="8" s="1"/>
  <c r="I95" i="15"/>
  <c r="F88" i="15"/>
  <c r="J88" i="15"/>
  <c r="L90" i="15"/>
  <c r="L91" i="15"/>
  <c r="L92" i="10"/>
  <c r="J92" i="14"/>
  <c r="AA92" i="10"/>
  <c r="AC95" i="8" s="1"/>
  <c r="O92" i="15"/>
  <c r="AF92" i="14"/>
  <c r="P92" i="15"/>
  <c r="AI92" i="14"/>
  <c r="R92" i="15"/>
  <c r="D93" i="15"/>
  <c r="M94" i="10"/>
  <c r="O95" i="10"/>
  <c r="AA84" i="10"/>
  <c r="AC87" i="8" s="1"/>
  <c r="G86" i="14"/>
  <c r="O86" i="15"/>
  <c r="T87" i="15"/>
  <c r="C88" i="10"/>
  <c r="O88" i="10"/>
  <c r="Y88" i="10"/>
  <c r="AA91" i="8" s="1"/>
  <c r="AD88" i="10"/>
  <c r="AG91" i="8" s="1"/>
  <c r="T88" i="15"/>
  <c r="W89" i="10"/>
  <c r="M90" i="10"/>
  <c r="S90" i="15"/>
  <c r="C92" i="10"/>
  <c r="P92" i="10"/>
  <c r="X92" i="10"/>
  <c r="AB92" i="10"/>
  <c r="AD95" i="8" s="1"/>
  <c r="Z93" i="10"/>
  <c r="AB96" i="8" s="1"/>
  <c r="L94" i="15"/>
  <c r="AA94" i="14"/>
  <c r="H84" i="15"/>
  <c r="J86" i="10"/>
  <c r="R86" i="10"/>
  <c r="G89" i="7" s="1"/>
  <c r="AA86" i="14"/>
  <c r="Q87" i="15"/>
  <c r="L88" i="10"/>
  <c r="T88" i="10"/>
  <c r="I91" i="7" s="1"/>
  <c r="K88" i="15"/>
  <c r="M88" i="15"/>
  <c r="L89" i="10"/>
  <c r="F90" i="14"/>
  <c r="AC90" i="14"/>
  <c r="AE90" i="10"/>
  <c r="AI93" i="8" s="1"/>
  <c r="F92" i="15"/>
  <c r="AD92" i="10"/>
  <c r="AG95" i="8" s="1"/>
  <c r="H93" i="10"/>
  <c r="K93" i="10"/>
  <c r="J93" i="14"/>
  <c r="F93" i="15"/>
  <c r="Q93" i="15"/>
  <c r="R93" i="15"/>
  <c r="AI93" i="14"/>
  <c r="AJ93" i="14" s="1"/>
  <c r="J94" i="10"/>
  <c r="F94" i="15"/>
  <c r="L94" i="10"/>
  <c r="AA94" i="10"/>
  <c r="AC97" i="8" s="1"/>
  <c r="AI94" i="14"/>
  <c r="AJ94" i="14" s="1"/>
  <c r="X84" i="10"/>
  <c r="M86" i="10"/>
  <c r="Y86" i="10"/>
  <c r="AA89" i="8" s="1"/>
  <c r="C87" i="10"/>
  <c r="F89" i="15"/>
  <c r="F90" i="10"/>
  <c r="E90" i="14"/>
  <c r="P90" i="15"/>
  <c r="W92" i="14"/>
  <c r="X92" i="14" s="1"/>
  <c r="T92" i="14" s="1"/>
  <c r="M93" i="10"/>
  <c r="Q93" i="14"/>
  <c r="J93" i="15"/>
  <c r="W93" i="14"/>
  <c r="X93" i="14" s="1"/>
  <c r="T93" i="14" s="1"/>
  <c r="AE93" i="10"/>
  <c r="AI96" i="8" s="1"/>
  <c r="AG93" i="10"/>
  <c r="AK96" i="8" s="1"/>
  <c r="AM93" i="14"/>
  <c r="U93" i="15"/>
  <c r="F94" i="14"/>
  <c r="G94" i="14" s="1"/>
  <c r="C94" i="15"/>
  <c r="G94" i="10"/>
  <c r="P94" i="10"/>
  <c r="AE86" i="14"/>
  <c r="AG86" i="10"/>
  <c r="AK89" i="8" s="1"/>
  <c r="AL87" i="14"/>
  <c r="B90" i="15"/>
  <c r="X90" i="10"/>
  <c r="AB90" i="10"/>
  <c r="AD93" i="8" s="1"/>
  <c r="AC90" i="10"/>
  <c r="AF93" i="8" s="1"/>
  <c r="AH90" i="14"/>
  <c r="U90" i="15"/>
  <c r="AE92" i="14"/>
  <c r="H93" i="14"/>
  <c r="T93" i="10"/>
  <c r="I96" i="7" s="1"/>
  <c r="K93" i="15"/>
  <c r="U93" i="10"/>
  <c r="J96" i="7" s="1"/>
  <c r="W94" i="14"/>
  <c r="X94" i="14" s="1"/>
  <c r="T94" i="14" s="1"/>
  <c r="AE94" i="14"/>
  <c r="J95" i="10"/>
  <c r="K95" i="14"/>
  <c r="R95" i="10"/>
  <c r="G98" i="7" s="1"/>
  <c r="AE95" i="14"/>
  <c r="F97" i="14"/>
  <c r="C97" i="15"/>
  <c r="L97" i="15"/>
  <c r="S97" i="15"/>
  <c r="AE97" i="10"/>
  <c r="AI100" i="8" s="1"/>
  <c r="I98" i="10"/>
  <c r="S101" i="6" s="1"/>
  <c r="I98" i="14"/>
  <c r="AA98" i="14"/>
  <c r="L98" i="15"/>
  <c r="AK99" i="14"/>
  <c r="S99" i="15"/>
  <c r="AE99" i="10"/>
  <c r="AI102" i="8" s="1"/>
  <c r="AE100" i="10"/>
  <c r="AI103" i="8" s="1"/>
  <c r="AK100" i="14"/>
  <c r="C93" i="15"/>
  <c r="M94" i="15"/>
  <c r="AA95" i="10"/>
  <c r="AC98" i="8" s="1"/>
  <c r="O95" i="15"/>
  <c r="J96" i="10"/>
  <c r="G97" i="10"/>
  <c r="I97" i="10"/>
  <c r="S100" i="6" s="1"/>
  <c r="F97" i="15"/>
  <c r="F98" i="14"/>
  <c r="C98" i="15"/>
  <c r="S100" i="15"/>
  <c r="J93" i="10"/>
  <c r="R93" i="10"/>
  <c r="G96" i="7" s="1"/>
  <c r="L93" i="15"/>
  <c r="B94" i="15"/>
  <c r="Z94" i="10"/>
  <c r="AB97" i="8" s="1"/>
  <c r="I95" i="10"/>
  <c r="S98" i="6" s="1"/>
  <c r="K95" i="10"/>
  <c r="M95" i="10"/>
  <c r="H95" i="15"/>
  <c r="K95" i="15"/>
  <c r="AC95" i="14"/>
  <c r="P95" i="15"/>
  <c r="AB95" i="10"/>
  <c r="AD98" i="8" s="1"/>
  <c r="M97" i="10"/>
  <c r="AB97" i="10"/>
  <c r="AD100" i="8" s="1"/>
  <c r="AC97" i="10"/>
  <c r="AF100" i="8" s="1"/>
  <c r="B98" i="15"/>
  <c r="F98" i="10"/>
  <c r="E98" i="14"/>
  <c r="M98" i="10"/>
  <c r="C100" i="10"/>
  <c r="E101" i="14"/>
  <c r="F101" i="10"/>
  <c r="Q95" i="15"/>
  <c r="AH95" i="14"/>
  <c r="AJ95" i="14" s="1"/>
  <c r="AL95" i="14"/>
  <c r="C96" i="10"/>
  <c r="O136" i="12"/>
  <c r="K101" i="6" s="1"/>
  <c r="L101" i="6" s="1"/>
  <c r="M101" i="6" s="1"/>
  <c r="R98" i="14"/>
  <c r="K98" i="15"/>
  <c r="U98" i="10"/>
  <c r="J101" i="7" s="1"/>
  <c r="Q98" i="15"/>
  <c r="AH98" i="14"/>
  <c r="AJ98" i="14" s="1"/>
  <c r="AC98" i="10"/>
  <c r="AF101" i="8" s="1"/>
  <c r="AF99" i="10"/>
  <c r="AJ102" i="8" s="1"/>
  <c r="L102" i="15"/>
  <c r="AA102" i="14"/>
  <c r="J102" i="10"/>
  <c r="C93" i="10"/>
  <c r="O93" i="10"/>
  <c r="F94" i="10"/>
  <c r="K94" i="10"/>
  <c r="N94" i="15"/>
  <c r="E95" i="15"/>
  <c r="AF95" i="10"/>
  <c r="AJ98" i="8" s="1"/>
  <c r="C97" i="10"/>
  <c r="Y98" i="10"/>
  <c r="AA101" i="8" s="1"/>
  <c r="M98" i="15"/>
  <c r="AC98" i="14"/>
  <c r="AL99" i="14"/>
  <c r="D101" i="15"/>
  <c r="H101" i="14"/>
  <c r="H101" i="10"/>
  <c r="S101" i="15"/>
  <c r="AE101" i="10"/>
  <c r="AI104" i="8" s="1"/>
  <c r="AK101" i="14"/>
  <c r="H102" i="15"/>
  <c r="O102" i="14"/>
  <c r="R102" i="10"/>
  <c r="G105" i="7" s="1"/>
  <c r="Y95" i="10"/>
  <c r="AA98" i="8" s="1"/>
  <c r="M95" i="15"/>
  <c r="K97" i="14"/>
  <c r="Y97" i="10"/>
  <c r="AA100" i="8" s="1"/>
  <c r="AC97" i="14"/>
  <c r="P100" i="10"/>
  <c r="Z102" i="10"/>
  <c r="AB105" i="8" s="1"/>
  <c r="AD102" i="14"/>
  <c r="N102" i="15"/>
  <c r="B95" i="15"/>
  <c r="E95" i="14"/>
  <c r="O95" i="14"/>
  <c r="L98" i="10"/>
  <c r="J98" i="14"/>
  <c r="F98" i="15"/>
  <c r="O98" i="10"/>
  <c r="F99" i="10"/>
  <c r="B99" i="15"/>
  <c r="J98" i="10"/>
  <c r="N98" i="15"/>
  <c r="E101" i="15"/>
  <c r="I101" i="10"/>
  <c r="S104" i="6" s="1"/>
  <c r="G101" i="15"/>
  <c r="Q101" i="10"/>
  <c r="F104" i="7" s="1"/>
  <c r="AF101" i="10"/>
  <c r="AJ104" i="8" s="1"/>
  <c r="J103" i="10"/>
  <c r="I104" i="15"/>
  <c r="C94" i="10"/>
  <c r="AG95" i="10"/>
  <c r="AK98" i="8" s="1"/>
  <c r="G103" i="15"/>
  <c r="Q103" i="10"/>
  <c r="F106" i="7" s="1"/>
  <c r="W103" i="14"/>
  <c r="X103" i="14" s="1"/>
  <c r="T103" i="14" s="1"/>
  <c r="T104" i="10"/>
  <c r="I107" i="7" s="1"/>
  <c r="Q104" i="14"/>
  <c r="J104" i="15"/>
  <c r="AD104" i="14"/>
  <c r="R105" i="10"/>
  <c r="G108" i="7" s="1"/>
  <c r="H105" i="15"/>
  <c r="K105" i="15"/>
  <c r="R105" i="14"/>
  <c r="U105" i="10"/>
  <c r="J108" i="7" s="1"/>
  <c r="X105" i="10"/>
  <c r="O101" i="10"/>
  <c r="AA101" i="14"/>
  <c r="L101" i="15"/>
  <c r="C102" i="10"/>
  <c r="E103" i="15"/>
  <c r="I103" i="10"/>
  <c r="S106" i="6" s="1"/>
  <c r="AB103" i="10"/>
  <c r="AD106" i="8" s="1"/>
  <c r="AF103" i="14"/>
  <c r="P103" i="15"/>
  <c r="T98" i="10"/>
  <c r="I101" i="7" s="1"/>
  <c r="AD98" i="14"/>
  <c r="AD98" i="10"/>
  <c r="AG101" i="8" s="1"/>
  <c r="AG98" i="10"/>
  <c r="AK101" i="8" s="1"/>
  <c r="U98" i="15"/>
  <c r="C101" i="10"/>
  <c r="B103" i="15"/>
  <c r="AA103" i="10"/>
  <c r="AC106" i="8" s="1"/>
  <c r="AE103" i="14"/>
  <c r="P104" i="14"/>
  <c r="AH104" i="14"/>
  <c r="Q104" i="15"/>
  <c r="AC104" i="10"/>
  <c r="AF107" i="8" s="1"/>
  <c r="I105" i="15"/>
  <c r="W106" i="10"/>
  <c r="C106" i="15"/>
  <c r="G106" i="10"/>
  <c r="F106" i="14"/>
  <c r="R98" i="10"/>
  <c r="G101" i="7" s="1"/>
  <c r="H98" i="15"/>
  <c r="P98" i="15"/>
  <c r="AA101" i="10"/>
  <c r="AC104" i="8" s="1"/>
  <c r="AE101" i="14"/>
  <c r="O139" i="12"/>
  <c r="K106" i="6" s="1"/>
  <c r="L106" i="6" s="1"/>
  <c r="M106" i="6" s="1"/>
  <c r="N106" i="6" s="1"/>
  <c r="M105" i="3" s="1"/>
  <c r="AA103" i="14"/>
  <c r="AG103" i="10"/>
  <c r="AK106" i="8" s="1"/>
  <c r="AM103" i="14"/>
  <c r="U103" i="15"/>
  <c r="K104" i="15"/>
  <c r="U104" i="10"/>
  <c r="J107" i="7" s="1"/>
  <c r="F104" i="10"/>
  <c r="E104" i="14"/>
  <c r="F105" i="15"/>
  <c r="L105" i="10"/>
  <c r="J105" i="15"/>
  <c r="Q105" i="14"/>
  <c r="AM111" i="14"/>
  <c r="U111" i="15"/>
  <c r="AG111" i="10"/>
  <c r="AK114" i="8" s="1"/>
  <c r="N101" i="15"/>
  <c r="Z101" i="10"/>
  <c r="AB104" i="8" s="1"/>
  <c r="O101" i="15"/>
  <c r="I103" i="14"/>
  <c r="K103" i="14" s="1"/>
  <c r="O103" i="10"/>
  <c r="J105" i="10"/>
  <c r="T105" i="10"/>
  <c r="I108" i="7" s="1"/>
  <c r="H106" i="10"/>
  <c r="H106" i="14"/>
  <c r="D106" i="15"/>
  <c r="C99" i="10"/>
  <c r="AD101" i="10"/>
  <c r="AG104" i="8" s="1"/>
  <c r="R101" i="15"/>
  <c r="AL101" i="14"/>
  <c r="J139" i="12"/>
  <c r="X104" i="10"/>
  <c r="S104" i="15"/>
  <c r="AK104" i="14"/>
  <c r="N105" i="10"/>
  <c r="AH105" i="14"/>
  <c r="AC105" i="10"/>
  <c r="AF108" i="8" s="1"/>
  <c r="G103" i="14"/>
  <c r="N103" i="10"/>
  <c r="R103" i="10"/>
  <c r="G106" i="7" s="1"/>
  <c r="O103" i="14"/>
  <c r="L104" i="10"/>
  <c r="J104" i="14"/>
  <c r="F104" i="15"/>
  <c r="S105" i="10"/>
  <c r="H108" i="7" s="1"/>
  <c r="I106" i="10"/>
  <c r="S109" i="6" s="1"/>
  <c r="I106" i="14"/>
  <c r="X106" i="10"/>
  <c r="AL98" i="14"/>
  <c r="R106" i="14"/>
  <c r="O107" i="10"/>
  <c r="AG107" i="10"/>
  <c r="AK110" i="8" s="1"/>
  <c r="C108" i="10"/>
  <c r="X108" i="10"/>
  <c r="P109" i="10"/>
  <c r="AH109" i="14"/>
  <c r="Q109" i="15"/>
  <c r="AC109" i="10"/>
  <c r="AF112" i="8" s="1"/>
  <c r="D110" i="15"/>
  <c r="H110" i="10"/>
  <c r="H110" i="14"/>
  <c r="M110" i="10"/>
  <c r="Q103" i="15"/>
  <c r="W105" i="14"/>
  <c r="X105" i="14" s="1"/>
  <c r="T105" i="14" s="1"/>
  <c r="Y105" i="10"/>
  <c r="AA108" i="8" s="1"/>
  <c r="AF105" i="10"/>
  <c r="AJ108" i="8" s="1"/>
  <c r="AL108" i="8" s="1"/>
  <c r="U105" i="15"/>
  <c r="H107" i="10"/>
  <c r="H107" i="14"/>
  <c r="N107" i="15"/>
  <c r="Z107" i="10"/>
  <c r="AB110" i="8" s="1"/>
  <c r="AD107" i="14"/>
  <c r="F108" i="10"/>
  <c r="B108" i="15"/>
  <c r="E108" i="14"/>
  <c r="K108" i="15"/>
  <c r="R108" i="15"/>
  <c r="AD108" i="10"/>
  <c r="AG111" i="8" s="1"/>
  <c r="J109" i="14"/>
  <c r="F109" i="15"/>
  <c r="L109" i="10"/>
  <c r="O110" i="10"/>
  <c r="E112" i="15"/>
  <c r="I112" i="10"/>
  <c r="S115" i="6" s="1"/>
  <c r="I112" i="14"/>
  <c r="M112" i="10"/>
  <c r="Q106" i="10"/>
  <c r="F109" i="7" s="1"/>
  <c r="N106" i="14"/>
  <c r="O106" i="15"/>
  <c r="AA106" i="10"/>
  <c r="AC109" i="8" s="1"/>
  <c r="AE106" i="14"/>
  <c r="F109" i="10"/>
  <c r="E109" i="14"/>
  <c r="X109" i="10"/>
  <c r="AB109" i="10"/>
  <c r="AD112" i="8" s="1"/>
  <c r="P109" i="15"/>
  <c r="AF109" i="14"/>
  <c r="R110" i="14"/>
  <c r="K110" i="15"/>
  <c r="U110" i="10"/>
  <c r="J113" i="7" s="1"/>
  <c r="AA110" i="14"/>
  <c r="L110" i="15"/>
  <c r="AA110" i="10"/>
  <c r="AC113" i="8" s="1"/>
  <c r="O110" i="15"/>
  <c r="AE110" i="14"/>
  <c r="AL110" i="14"/>
  <c r="T110" i="15"/>
  <c r="AF110" i="10"/>
  <c r="AJ113" i="8" s="1"/>
  <c r="W111" i="14"/>
  <c r="X111" i="14" s="1"/>
  <c r="T111" i="14" s="1"/>
  <c r="N3" i="13"/>
  <c r="U113" i="15"/>
  <c r="AM113" i="14"/>
  <c r="AG113" i="10"/>
  <c r="AK116" i="8" s="1"/>
  <c r="W115" i="10"/>
  <c r="T103" i="15"/>
  <c r="P104" i="15"/>
  <c r="C106" i="10"/>
  <c r="AD107" i="10"/>
  <c r="AG110" i="8" s="1"/>
  <c r="AH110" i="8" s="1"/>
  <c r="G107" i="10"/>
  <c r="F107" i="14"/>
  <c r="C107" i="15"/>
  <c r="AC107" i="14"/>
  <c r="M107" i="15"/>
  <c r="Y107" i="10"/>
  <c r="AA110" i="8" s="1"/>
  <c r="AC108" i="10"/>
  <c r="AF111" i="8" s="1"/>
  <c r="Q108" i="15"/>
  <c r="AH108" i="14"/>
  <c r="S109" i="15"/>
  <c r="R112" i="10"/>
  <c r="G115" i="7" s="1"/>
  <c r="H112" i="15"/>
  <c r="O112" i="14"/>
  <c r="M103" i="10"/>
  <c r="U103" i="10"/>
  <c r="J106" i="7" s="1"/>
  <c r="Y103" i="10"/>
  <c r="AA106" i="8" s="1"/>
  <c r="AF103" i="10"/>
  <c r="AJ106" i="8" s="1"/>
  <c r="C104" i="10"/>
  <c r="K104" i="10"/>
  <c r="P104" i="10"/>
  <c r="W104" i="10"/>
  <c r="L107" i="10"/>
  <c r="T107" i="10"/>
  <c r="I110" i="7" s="1"/>
  <c r="R108" i="14"/>
  <c r="AI108" i="14"/>
  <c r="W109" i="10"/>
  <c r="AE109" i="10"/>
  <c r="AI112" i="8" s="1"/>
  <c r="I110" i="15"/>
  <c r="AI110" i="14"/>
  <c r="J112" i="10"/>
  <c r="AA112" i="14"/>
  <c r="L112" i="15"/>
  <c r="M106" i="10"/>
  <c r="U106" i="10"/>
  <c r="J109" i="7" s="1"/>
  <c r="AH107" i="14"/>
  <c r="AJ107" i="14" s="1"/>
  <c r="M108" i="15"/>
  <c r="Y108" i="10"/>
  <c r="AA111" i="8" s="1"/>
  <c r="Q109" i="14"/>
  <c r="J109" i="15"/>
  <c r="T109" i="10"/>
  <c r="I112" i="7" s="1"/>
  <c r="C111" i="10"/>
  <c r="P114" i="14"/>
  <c r="AI106" i="14"/>
  <c r="K108" i="10"/>
  <c r="N110" i="15"/>
  <c r="Z110" i="10"/>
  <c r="AB113" i="8" s="1"/>
  <c r="AD110" i="14"/>
  <c r="S110" i="15"/>
  <c r="AE110" i="10"/>
  <c r="AI113" i="8" s="1"/>
  <c r="AK110" i="14"/>
  <c r="N111" i="10"/>
  <c r="I112" i="15"/>
  <c r="R110" i="15"/>
  <c r="AD110" i="10"/>
  <c r="AG113" i="8" s="1"/>
  <c r="Z111" i="10"/>
  <c r="AB114" i="8" s="1"/>
  <c r="N111" i="15"/>
  <c r="AD111" i="14"/>
  <c r="F4" i="13"/>
  <c r="K115" i="6" s="1"/>
  <c r="L115" i="6" s="1"/>
  <c r="M115" i="6" s="1"/>
  <c r="S112" i="10"/>
  <c r="H115" i="7" s="1"/>
  <c r="T113" i="10"/>
  <c r="I116" i="7" s="1"/>
  <c r="O116" i="7" s="1"/>
  <c r="J113" i="15"/>
  <c r="R113" i="14"/>
  <c r="K113" i="15"/>
  <c r="L113" i="15"/>
  <c r="AA113" i="14"/>
  <c r="N114" i="10"/>
  <c r="S114" i="10"/>
  <c r="H117" i="7" s="1"/>
  <c r="R114" i="14"/>
  <c r="N6" i="13"/>
  <c r="Q117" i="8" s="1"/>
  <c r="R117" i="8" s="1"/>
  <c r="L114" i="15"/>
  <c r="AA114" i="14"/>
  <c r="I116" i="15"/>
  <c r="H113" i="14"/>
  <c r="D113" i="15"/>
  <c r="U113" i="10"/>
  <c r="J116" i="7" s="1"/>
  <c r="P116" i="7" s="1"/>
  <c r="AC113" i="14"/>
  <c r="M113" i="15"/>
  <c r="M114" i="10"/>
  <c r="O114" i="10"/>
  <c r="U114" i="10"/>
  <c r="J117" i="7" s="1"/>
  <c r="Y114" i="10"/>
  <c r="AA117" i="8" s="1"/>
  <c r="AC114" i="14"/>
  <c r="AG114" i="14" s="1"/>
  <c r="M114" i="15"/>
  <c r="F116" i="15"/>
  <c r="J116" i="14"/>
  <c r="K116" i="14" s="1"/>
  <c r="L116" i="15"/>
  <c r="AA116" i="14"/>
  <c r="N12" i="13"/>
  <c r="W120" i="14"/>
  <c r="X120" i="14" s="1"/>
  <c r="T120" i="14" s="1"/>
  <c r="O143" i="12"/>
  <c r="H109" i="14"/>
  <c r="AC109" i="14"/>
  <c r="AD112" i="14"/>
  <c r="T112" i="15"/>
  <c r="F113" i="10"/>
  <c r="H113" i="10"/>
  <c r="Y113" i="10"/>
  <c r="AA116" i="8" s="1"/>
  <c r="X114" i="10"/>
  <c r="AF114" i="10"/>
  <c r="AJ117" i="8" s="1"/>
  <c r="F116" i="14"/>
  <c r="C116" i="15"/>
  <c r="G116" i="10"/>
  <c r="J116" i="10"/>
  <c r="L116" i="10"/>
  <c r="X118" i="10"/>
  <c r="C107" i="10"/>
  <c r="T109" i="15"/>
  <c r="AF109" i="10"/>
  <c r="AJ112" i="8" s="1"/>
  <c r="P110" i="10"/>
  <c r="W110" i="10"/>
  <c r="B112" i="15"/>
  <c r="F112" i="10"/>
  <c r="AG112" i="10"/>
  <c r="AK115" i="8" s="1"/>
  <c r="U112" i="15"/>
  <c r="B114" i="15"/>
  <c r="E114" i="14"/>
  <c r="G114" i="14" s="1"/>
  <c r="P117" i="10"/>
  <c r="W117" i="10"/>
  <c r="J118" i="10"/>
  <c r="P105" i="15"/>
  <c r="M109" i="10"/>
  <c r="U109" i="10"/>
  <c r="J112" i="7" s="1"/>
  <c r="K109" i="15"/>
  <c r="AA109" i="10"/>
  <c r="AC112" i="8" s="1"/>
  <c r="AM109" i="14"/>
  <c r="AN109" i="14" s="1"/>
  <c r="C110" i="10"/>
  <c r="F110" i="14"/>
  <c r="K110" i="10"/>
  <c r="F112" i="14"/>
  <c r="G112" i="14" s="1"/>
  <c r="G112" i="15"/>
  <c r="X112" i="10"/>
  <c r="Y112" i="10"/>
  <c r="AA115" i="8" s="1"/>
  <c r="M112" i="15"/>
  <c r="AB112" i="10"/>
  <c r="AD115" i="8" s="1"/>
  <c r="P112" i="15"/>
  <c r="Q113" i="14"/>
  <c r="K114" i="14"/>
  <c r="W114" i="14"/>
  <c r="X114" i="14" s="1"/>
  <c r="T114" i="14" s="1"/>
  <c r="I114" i="14"/>
  <c r="E114" i="15"/>
  <c r="N114" i="14"/>
  <c r="G114" i="15"/>
  <c r="AE114" i="14"/>
  <c r="O114" i="15"/>
  <c r="C115" i="10"/>
  <c r="O116" i="15"/>
  <c r="AA116" i="10"/>
  <c r="AC119" i="8" s="1"/>
  <c r="AE116" i="14"/>
  <c r="F10" i="13"/>
  <c r="L110" i="10"/>
  <c r="F110" i="15"/>
  <c r="T110" i="10"/>
  <c r="I113" i="7" s="1"/>
  <c r="J110" i="15"/>
  <c r="N112" i="15"/>
  <c r="C113" i="10"/>
  <c r="I114" i="10"/>
  <c r="S117" i="6" s="1"/>
  <c r="Q114" i="10"/>
  <c r="F117" i="7" s="1"/>
  <c r="I114" i="15"/>
  <c r="R116" i="10"/>
  <c r="G119" i="7" s="1"/>
  <c r="H116" i="15"/>
  <c r="O116" i="14"/>
  <c r="U117" i="15"/>
  <c r="AG117" i="10"/>
  <c r="AK120" i="8" s="1"/>
  <c r="AM117" i="14"/>
  <c r="C105" i="10"/>
  <c r="C109" i="10"/>
  <c r="G110" i="10"/>
  <c r="K114" i="15"/>
  <c r="AA114" i="10"/>
  <c r="AC117" i="8" s="1"/>
  <c r="Q114" i="15"/>
  <c r="O116" i="10"/>
  <c r="T119" i="15"/>
  <c r="AL119" i="14"/>
  <c r="AF119" i="10"/>
  <c r="AJ122" i="8" s="1"/>
  <c r="J116" i="15"/>
  <c r="J117" i="10"/>
  <c r="R117" i="10"/>
  <c r="G120" i="7" s="1"/>
  <c r="H117" i="15"/>
  <c r="AA117" i="10"/>
  <c r="AC120" i="8" s="1"/>
  <c r="AE118" i="10"/>
  <c r="AI121" i="8" s="1"/>
  <c r="AG118" i="10"/>
  <c r="AK121" i="8" s="1"/>
  <c r="L119" i="15"/>
  <c r="H121" i="10"/>
  <c r="W122" i="14"/>
  <c r="X122" i="14" s="1"/>
  <c r="T122" i="14" s="1"/>
  <c r="U122" i="15"/>
  <c r="K127" i="14"/>
  <c r="W112" i="14"/>
  <c r="X112" i="14" s="1"/>
  <c r="T112" i="14" s="1"/>
  <c r="AH112" i="14"/>
  <c r="AJ112" i="14" s="1"/>
  <c r="J114" i="10"/>
  <c r="R114" i="10"/>
  <c r="G117" i="7" s="1"/>
  <c r="AL116" i="14"/>
  <c r="H117" i="10"/>
  <c r="O117" i="15"/>
  <c r="AA118" i="14"/>
  <c r="P118" i="15"/>
  <c r="AL118" i="14"/>
  <c r="AN118" i="14" s="1"/>
  <c r="C121" i="10"/>
  <c r="D121" i="15"/>
  <c r="G122" i="15"/>
  <c r="AG122" i="10"/>
  <c r="AK125" i="8" s="1"/>
  <c r="P126" i="14"/>
  <c r="H118" i="15"/>
  <c r="E119" i="15"/>
  <c r="K119" i="14"/>
  <c r="G119" i="15"/>
  <c r="AG119" i="10"/>
  <c r="AK122" i="8" s="1"/>
  <c r="F120" i="10"/>
  <c r="L121" i="15"/>
  <c r="AB121" i="10"/>
  <c r="AD124" i="8" s="1"/>
  <c r="B122" i="15"/>
  <c r="T122" i="10"/>
  <c r="I125" i="7" s="1"/>
  <c r="O151" i="12"/>
  <c r="W123" i="10"/>
  <c r="N124" i="10"/>
  <c r="J112" i="14"/>
  <c r="K112" i="14" s="1"/>
  <c r="N112" i="10"/>
  <c r="Q112" i="14"/>
  <c r="N4" i="13"/>
  <c r="Q115" i="8" s="1"/>
  <c r="R115" i="8" s="1"/>
  <c r="AE112" i="14"/>
  <c r="AC112" i="10"/>
  <c r="AF115" i="8" s="1"/>
  <c r="AH115" i="8" s="1"/>
  <c r="G114" i="10"/>
  <c r="AG114" i="10"/>
  <c r="AK117" i="8" s="1"/>
  <c r="F8" i="13"/>
  <c r="AF116" i="14"/>
  <c r="AG116" i="14" s="1"/>
  <c r="C117" i="10"/>
  <c r="AI118" i="14"/>
  <c r="C119" i="10"/>
  <c r="AA119" i="10"/>
  <c r="AC122" i="8" s="1"/>
  <c r="O119" i="15"/>
  <c r="U119" i="15"/>
  <c r="B120" i="15"/>
  <c r="J121" i="14"/>
  <c r="O121" i="10"/>
  <c r="P121" i="10"/>
  <c r="Q121" i="14"/>
  <c r="W121" i="10"/>
  <c r="AC121" i="14"/>
  <c r="P121" i="15"/>
  <c r="F122" i="10"/>
  <c r="G122" i="10"/>
  <c r="I122" i="14"/>
  <c r="K122" i="14" s="1"/>
  <c r="K122" i="10"/>
  <c r="L122" i="10"/>
  <c r="S122" i="10"/>
  <c r="H125" i="7" s="1"/>
  <c r="X122" i="10"/>
  <c r="J151" i="12"/>
  <c r="Q126" i="8" s="1"/>
  <c r="R126" i="8" s="1"/>
  <c r="W123" i="14"/>
  <c r="X123" i="14" s="1"/>
  <c r="T123" i="14" s="1"/>
  <c r="Y116" i="10"/>
  <c r="AA119" i="8" s="1"/>
  <c r="H118" i="10"/>
  <c r="R118" i="10"/>
  <c r="G121" i="7" s="1"/>
  <c r="M118" i="15"/>
  <c r="AF118" i="14"/>
  <c r="G119" i="10"/>
  <c r="I119" i="10"/>
  <c r="S122" i="6" s="1"/>
  <c r="Q119" i="10"/>
  <c r="F122" i="7" s="1"/>
  <c r="F13" i="13"/>
  <c r="B124" i="15"/>
  <c r="E124" i="14"/>
  <c r="K124" i="14"/>
  <c r="AD116" i="10"/>
  <c r="AG119" i="8" s="1"/>
  <c r="X117" i="10"/>
  <c r="AE117" i="10"/>
  <c r="AI120" i="8" s="1"/>
  <c r="M118" i="10"/>
  <c r="U118" i="10"/>
  <c r="J121" i="7" s="1"/>
  <c r="L119" i="10"/>
  <c r="T119" i="10"/>
  <c r="I122" i="7" s="1"/>
  <c r="H121" i="14"/>
  <c r="J149" i="12"/>
  <c r="Q125" i="8" s="1"/>
  <c r="R125" i="8" s="1"/>
  <c r="AC123" i="10"/>
  <c r="AF126" i="8" s="1"/>
  <c r="AH123" i="14"/>
  <c r="F124" i="10"/>
  <c r="Q116" i="14"/>
  <c r="M116" i="15"/>
  <c r="AG116" i="10"/>
  <c r="AK119" i="8" s="1"/>
  <c r="L117" i="10"/>
  <c r="T117" i="10"/>
  <c r="I120" i="7" s="1"/>
  <c r="D118" i="15"/>
  <c r="P118" i="10"/>
  <c r="W118" i="10"/>
  <c r="U118" i="15"/>
  <c r="O119" i="10"/>
  <c r="AD119" i="10"/>
  <c r="AG122" i="8" s="1"/>
  <c r="C120" i="10"/>
  <c r="F121" i="15"/>
  <c r="J121" i="15"/>
  <c r="AE121" i="10"/>
  <c r="AI124" i="8" s="1"/>
  <c r="O122" i="10"/>
  <c r="P122" i="14"/>
  <c r="P123" i="10"/>
  <c r="F114" i="15"/>
  <c r="J114" i="15"/>
  <c r="U114" i="15"/>
  <c r="K116" i="10"/>
  <c r="AB116" i="10"/>
  <c r="AD119" i="8" s="1"/>
  <c r="C118" i="10"/>
  <c r="K118" i="10"/>
  <c r="AB118" i="10"/>
  <c r="AD121" i="8" s="1"/>
  <c r="AE119" i="14"/>
  <c r="R119" i="15"/>
  <c r="AM119" i="14"/>
  <c r="E120" i="14"/>
  <c r="L121" i="10"/>
  <c r="T121" i="10"/>
  <c r="I124" i="7" s="1"/>
  <c r="AA121" i="14"/>
  <c r="Y121" i="10"/>
  <c r="AA124" i="8" s="1"/>
  <c r="M121" i="15"/>
  <c r="AF121" i="14"/>
  <c r="S121" i="15"/>
  <c r="E122" i="14"/>
  <c r="G122" i="14" s="1"/>
  <c r="I122" i="10"/>
  <c r="S125" i="6" s="1"/>
  <c r="E122" i="15"/>
  <c r="AA122" i="14"/>
  <c r="AJ122" i="14"/>
  <c r="C123" i="10"/>
  <c r="E124" i="15"/>
  <c r="I124" i="10"/>
  <c r="S127" i="6" s="1"/>
  <c r="M124" i="10"/>
  <c r="U124" i="10"/>
  <c r="J127" i="7" s="1"/>
  <c r="Y124" i="10"/>
  <c r="AA127" i="8" s="1"/>
  <c r="C125" i="10"/>
  <c r="N126" i="15"/>
  <c r="R127" i="10"/>
  <c r="G130" i="7" s="1"/>
  <c r="H127" i="15"/>
  <c r="I128" i="10"/>
  <c r="S131" i="6" s="1"/>
  <c r="E128" i="15"/>
  <c r="AD129" i="10"/>
  <c r="AG132" i="8" s="1"/>
  <c r="R129" i="15"/>
  <c r="AI129" i="14"/>
  <c r="S125" i="15"/>
  <c r="L126" i="15"/>
  <c r="O126" i="15"/>
  <c r="B127" i="15"/>
  <c r="N127" i="15"/>
  <c r="O154" i="12"/>
  <c r="Q128" i="10"/>
  <c r="F131" i="7" s="1"/>
  <c r="G128" i="15"/>
  <c r="F130" i="10"/>
  <c r="E130" i="14"/>
  <c r="B130" i="15"/>
  <c r="AD122" i="10"/>
  <c r="AG125" i="8" s="1"/>
  <c r="AH125" i="8" s="1"/>
  <c r="K124" i="15"/>
  <c r="AB124" i="10"/>
  <c r="AD127" i="8" s="1"/>
  <c r="AD124" i="10"/>
  <c r="AG127" i="8" s="1"/>
  <c r="AG124" i="10"/>
  <c r="AK127" i="8" s="1"/>
  <c r="Z125" i="10"/>
  <c r="AB128" i="8" s="1"/>
  <c r="AE125" i="10"/>
  <c r="AI128" i="8" s="1"/>
  <c r="H126" i="10"/>
  <c r="J126" i="10"/>
  <c r="O126" i="10"/>
  <c r="R126" i="10"/>
  <c r="G129" i="7" s="1"/>
  <c r="F127" i="10"/>
  <c r="Y127" i="10"/>
  <c r="AA130" i="8" s="1"/>
  <c r="M127" i="15"/>
  <c r="W131" i="14"/>
  <c r="X131" i="14" s="1"/>
  <c r="T131" i="14" s="1"/>
  <c r="G124" i="15"/>
  <c r="M124" i="15"/>
  <c r="R124" i="15"/>
  <c r="N125" i="15"/>
  <c r="H126" i="15"/>
  <c r="AA126" i="10"/>
  <c r="AC129" i="8" s="1"/>
  <c r="R126" i="15"/>
  <c r="K127" i="10"/>
  <c r="X127" i="10"/>
  <c r="Z127" i="10"/>
  <c r="AB130" i="8" s="1"/>
  <c r="Y128" i="10"/>
  <c r="AA131" i="8" s="1"/>
  <c r="M128" i="15"/>
  <c r="X129" i="10"/>
  <c r="M130" i="15"/>
  <c r="Y130" i="10"/>
  <c r="AA133" i="8" s="1"/>
  <c r="AC130" i="14"/>
  <c r="H131" i="14"/>
  <c r="H131" i="10"/>
  <c r="AC131" i="10"/>
  <c r="AF134" i="8" s="1"/>
  <c r="AH131" i="14"/>
  <c r="AD122" i="14"/>
  <c r="Q124" i="10"/>
  <c r="F127" i="7" s="1"/>
  <c r="K126" i="10"/>
  <c r="P126" i="10"/>
  <c r="W126" i="10"/>
  <c r="Y126" i="10"/>
  <c r="AA129" i="8" s="1"/>
  <c r="AD126" i="10"/>
  <c r="AG129" i="8" s="1"/>
  <c r="G127" i="10"/>
  <c r="I127" i="10"/>
  <c r="S130" i="6" s="1"/>
  <c r="Q127" i="15"/>
  <c r="AC127" i="10"/>
  <c r="AF130" i="8" s="1"/>
  <c r="N128" i="14"/>
  <c r="P128" i="15"/>
  <c r="AB128" i="10"/>
  <c r="AD131" i="8" s="1"/>
  <c r="K129" i="10"/>
  <c r="AA130" i="14"/>
  <c r="L130" i="15"/>
  <c r="Q131" i="15"/>
  <c r="C132" i="10"/>
  <c r="O122" i="14"/>
  <c r="AC122" i="14"/>
  <c r="J153" i="12"/>
  <c r="Q124" i="15"/>
  <c r="U124" i="15"/>
  <c r="C126" i="10"/>
  <c r="D126" i="15"/>
  <c r="K126" i="15"/>
  <c r="M126" i="15"/>
  <c r="E127" i="15"/>
  <c r="N127" i="10"/>
  <c r="O127" i="14"/>
  <c r="W127" i="14"/>
  <c r="X127" i="14" s="1"/>
  <c r="T127" i="14" s="1"/>
  <c r="AD127" i="14"/>
  <c r="J128" i="10"/>
  <c r="J130" i="10"/>
  <c r="D131" i="15"/>
  <c r="X131" i="10"/>
  <c r="F137" i="10"/>
  <c r="E137" i="14"/>
  <c r="B137" i="15"/>
  <c r="O153" i="12"/>
  <c r="K127" i="6" s="1"/>
  <c r="L127" i="6" s="1"/>
  <c r="M127" i="6" s="1"/>
  <c r="J124" i="10"/>
  <c r="R124" i="10"/>
  <c r="G127" i="7" s="1"/>
  <c r="M127" i="7" s="1"/>
  <c r="R124" i="14"/>
  <c r="AC124" i="14"/>
  <c r="AI124" i="14"/>
  <c r="AJ124" i="14" s="1"/>
  <c r="Z126" i="10"/>
  <c r="AB129" i="8" s="1"/>
  <c r="AE126" i="10"/>
  <c r="AI129" i="8" s="1"/>
  <c r="J127" i="10"/>
  <c r="AC127" i="14"/>
  <c r="AG127" i="14" s="1"/>
  <c r="R128" i="10"/>
  <c r="G131" i="7" s="1"/>
  <c r="H128" i="15"/>
  <c r="X128" i="10"/>
  <c r="AC128" i="14"/>
  <c r="P130" i="10"/>
  <c r="H130" i="15"/>
  <c r="R130" i="10"/>
  <c r="G133" i="7" s="1"/>
  <c r="O130" i="14"/>
  <c r="C122" i="10"/>
  <c r="J122" i="10"/>
  <c r="R122" i="10"/>
  <c r="G125" i="7" s="1"/>
  <c r="Y122" i="10"/>
  <c r="AA125" i="8" s="1"/>
  <c r="C124" i="15"/>
  <c r="F124" i="15"/>
  <c r="J124" i="15"/>
  <c r="AC124" i="10"/>
  <c r="AF127" i="8" s="1"/>
  <c r="AH127" i="8" s="1"/>
  <c r="T124" i="15"/>
  <c r="AD125" i="14"/>
  <c r="AK125" i="14"/>
  <c r="O126" i="14"/>
  <c r="AA126" i="14"/>
  <c r="AE126" i="14"/>
  <c r="AG126" i="14" s="1"/>
  <c r="P126" i="15"/>
  <c r="E127" i="14"/>
  <c r="C127" i="15"/>
  <c r="F127" i="15"/>
  <c r="Q127" i="10"/>
  <c r="F130" i="7" s="1"/>
  <c r="G127" i="15"/>
  <c r="Q127" i="14"/>
  <c r="AH127" i="14"/>
  <c r="AG127" i="10"/>
  <c r="AK130" i="8" s="1"/>
  <c r="U127" i="15"/>
  <c r="M128" i="10"/>
  <c r="K128" i="15"/>
  <c r="U128" i="10"/>
  <c r="J131" i="7" s="1"/>
  <c r="AF128" i="14"/>
  <c r="G129" i="10"/>
  <c r="J129" i="10"/>
  <c r="M129" i="15"/>
  <c r="Y129" i="10"/>
  <c r="AA132" i="8" s="1"/>
  <c r="AC129" i="14"/>
  <c r="AN129" i="14"/>
  <c r="AD130" i="10"/>
  <c r="AG133" i="8" s="1"/>
  <c r="AI130" i="14"/>
  <c r="AA127" i="14"/>
  <c r="AI127" i="14"/>
  <c r="AF127" i="10"/>
  <c r="AJ130" i="8" s="1"/>
  <c r="L129" i="10"/>
  <c r="J129" i="15"/>
  <c r="AE129" i="10"/>
  <c r="AI132" i="8" s="1"/>
  <c r="AG129" i="10"/>
  <c r="AK132" i="8" s="1"/>
  <c r="U129" i="15"/>
  <c r="C133" i="10"/>
  <c r="H133" i="10"/>
  <c r="E134" i="14"/>
  <c r="N134" i="10"/>
  <c r="W134" i="14"/>
  <c r="X134" i="14" s="1"/>
  <c r="T134" i="14" s="1"/>
  <c r="N135" i="10"/>
  <c r="J136" i="14"/>
  <c r="K136" i="14" s="1"/>
  <c r="E138" i="15"/>
  <c r="I138" i="10"/>
  <c r="S141" i="6" s="1"/>
  <c r="I138" i="14"/>
  <c r="O139" i="10"/>
  <c r="U131" i="15"/>
  <c r="E133" i="14"/>
  <c r="H134" i="14"/>
  <c r="AE134" i="14"/>
  <c r="H135" i="14"/>
  <c r="Z135" i="10"/>
  <c r="AB138" i="8" s="1"/>
  <c r="N135" i="15"/>
  <c r="Q135" i="15"/>
  <c r="U140" i="15"/>
  <c r="AG140" i="10"/>
  <c r="AK143" i="8" s="1"/>
  <c r="AM140" i="14"/>
  <c r="O127" i="10"/>
  <c r="AD127" i="10"/>
  <c r="AG130" i="8" s="1"/>
  <c r="H129" i="10"/>
  <c r="T129" i="10"/>
  <c r="I132" i="7" s="1"/>
  <c r="O129" i="15"/>
  <c r="S129" i="15"/>
  <c r="F133" i="14"/>
  <c r="G133" i="14" s="1"/>
  <c r="J133" i="14"/>
  <c r="Q133" i="14"/>
  <c r="C134" i="10"/>
  <c r="O135" i="14"/>
  <c r="AB135" i="10"/>
  <c r="AD138" i="8" s="1"/>
  <c r="AE135" i="10"/>
  <c r="AI138" i="8" s="1"/>
  <c r="C136" i="15"/>
  <c r="P138" i="10"/>
  <c r="AE127" i="14"/>
  <c r="P129" i="10"/>
  <c r="C130" i="10"/>
  <c r="C131" i="10"/>
  <c r="AG131" i="10"/>
  <c r="AK134" i="8" s="1"/>
  <c r="P133" i="10"/>
  <c r="W133" i="10"/>
  <c r="T134" i="10"/>
  <c r="I137" i="7" s="1"/>
  <c r="Q134" i="14"/>
  <c r="AC135" i="10"/>
  <c r="AF138" i="8" s="1"/>
  <c r="C137" i="10"/>
  <c r="G130" i="10"/>
  <c r="B133" i="15"/>
  <c r="B134" i="15"/>
  <c r="E134" i="15"/>
  <c r="I134" i="14"/>
  <c r="J136" i="10"/>
  <c r="M136" i="10"/>
  <c r="O136" i="10"/>
  <c r="AA136" i="14"/>
  <c r="L136" i="15"/>
  <c r="Y136" i="10"/>
  <c r="AA139" i="8" s="1"/>
  <c r="AC136" i="14"/>
  <c r="M136" i="15"/>
  <c r="U138" i="15"/>
  <c r="AG138" i="10"/>
  <c r="AK141" i="8" s="1"/>
  <c r="AM138" i="14"/>
  <c r="C133" i="15"/>
  <c r="L133" i="10"/>
  <c r="F133" i="15"/>
  <c r="T133" i="10"/>
  <c r="I136" i="7" s="1"/>
  <c r="J133" i="15"/>
  <c r="O164" i="12"/>
  <c r="D134" i="15"/>
  <c r="H134" i="10"/>
  <c r="L134" i="10"/>
  <c r="J134" i="14"/>
  <c r="W134" i="10"/>
  <c r="AA134" i="10"/>
  <c r="AC137" i="8" s="1"/>
  <c r="O134" i="15"/>
  <c r="AI134" i="14"/>
  <c r="D135" i="15"/>
  <c r="W135" i="14"/>
  <c r="X135" i="14" s="1"/>
  <c r="T135" i="14" s="1"/>
  <c r="L136" i="10"/>
  <c r="S136" i="10"/>
  <c r="H139" i="7" s="1"/>
  <c r="F129" i="15"/>
  <c r="W129" i="10"/>
  <c r="C130" i="15"/>
  <c r="X130" i="10"/>
  <c r="P131" i="10"/>
  <c r="W131" i="10"/>
  <c r="AM131" i="14"/>
  <c r="F133" i="10"/>
  <c r="D133" i="15"/>
  <c r="M133" i="10"/>
  <c r="U133" i="10"/>
  <c r="J136" i="7" s="1"/>
  <c r="K133" i="15"/>
  <c r="AB133" i="10"/>
  <c r="AD136" i="8" s="1"/>
  <c r="AF133" i="14"/>
  <c r="F134" i="10"/>
  <c r="I134" i="10"/>
  <c r="S137" i="6" s="1"/>
  <c r="F134" i="15"/>
  <c r="J164" i="12"/>
  <c r="Q137" i="8" s="1"/>
  <c r="X134" i="10"/>
  <c r="R134" i="15"/>
  <c r="C135" i="15"/>
  <c r="G135" i="10"/>
  <c r="K135" i="10"/>
  <c r="R135" i="10"/>
  <c r="G138" i="7" s="1"/>
  <c r="U135" i="10"/>
  <c r="J138" i="7" s="1"/>
  <c r="K135" i="15"/>
  <c r="G136" i="14"/>
  <c r="W138" i="10"/>
  <c r="P139" i="14"/>
  <c r="S142" i="15"/>
  <c r="AE142" i="10"/>
  <c r="AI145" i="8" s="1"/>
  <c r="AK142" i="14"/>
  <c r="C129" i="10"/>
  <c r="G133" i="10"/>
  <c r="P133" i="15"/>
  <c r="K134" i="10"/>
  <c r="AD134" i="10"/>
  <c r="AG137" i="8" s="1"/>
  <c r="O167" i="12"/>
  <c r="H135" i="10"/>
  <c r="J135" i="10"/>
  <c r="M135" i="10"/>
  <c r="J167" i="12"/>
  <c r="Q138" i="8" s="1"/>
  <c r="K136" i="15"/>
  <c r="R136" i="14"/>
  <c r="M136" i="14" s="1"/>
  <c r="C138" i="10"/>
  <c r="C135" i="10"/>
  <c r="AD136" i="14"/>
  <c r="Q136" i="15"/>
  <c r="G139" i="10"/>
  <c r="I139" i="10"/>
  <c r="N139" i="15"/>
  <c r="AE139" i="10"/>
  <c r="AI142" i="8" s="1"/>
  <c r="S139" i="15"/>
  <c r="AB141" i="10"/>
  <c r="AD144" i="8" s="1"/>
  <c r="P141" i="15"/>
  <c r="L143" i="10"/>
  <c r="F143" i="15"/>
  <c r="O139" i="14"/>
  <c r="T139" i="15"/>
  <c r="F140" i="10"/>
  <c r="B140" i="15"/>
  <c r="I140" i="14"/>
  <c r="N140" i="14"/>
  <c r="S140" i="15"/>
  <c r="F141" i="14"/>
  <c r="G141" i="14" s="1"/>
  <c r="AC141" i="10"/>
  <c r="AF144" i="8" s="1"/>
  <c r="AH144" i="8" s="1"/>
  <c r="Q141" i="15"/>
  <c r="AL141" i="14"/>
  <c r="U139" i="15"/>
  <c r="G140" i="10"/>
  <c r="C140" i="15"/>
  <c r="T140" i="15"/>
  <c r="R141" i="15"/>
  <c r="C142" i="10"/>
  <c r="R136" i="10"/>
  <c r="G139" i="7" s="1"/>
  <c r="Z136" i="10"/>
  <c r="AB139" i="8" s="1"/>
  <c r="J139" i="10"/>
  <c r="G139" i="15"/>
  <c r="AF139" i="10"/>
  <c r="AJ142" i="8" s="1"/>
  <c r="D140" i="15"/>
  <c r="AE140" i="10"/>
  <c r="AI143" i="8" s="1"/>
  <c r="F141" i="10"/>
  <c r="B141" i="15"/>
  <c r="X141" i="10"/>
  <c r="S141" i="15"/>
  <c r="H139" i="15"/>
  <c r="L139" i="15"/>
  <c r="AG139" i="10"/>
  <c r="AK142" i="8" s="1"/>
  <c r="E140" i="15"/>
  <c r="N140" i="10"/>
  <c r="G140" i="15"/>
  <c r="AF140" i="10"/>
  <c r="AJ143" i="8" s="1"/>
  <c r="C141" i="15"/>
  <c r="T141" i="15"/>
  <c r="R142" i="15"/>
  <c r="AI142" i="14"/>
  <c r="AD142" i="10"/>
  <c r="AG145" i="8" s="1"/>
  <c r="I143" i="15"/>
  <c r="E148" i="15"/>
  <c r="I148" i="14"/>
  <c r="I148" i="10"/>
  <c r="S151" i="6" s="1"/>
  <c r="AG136" i="10"/>
  <c r="AK139" i="8" s="1"/>
  <c r="F139" i="10"/>
  <c r="G139" i="14"/>
  <c r="P139" i="10"/>
  <c r="W139" i="10"/>
  <c r="C140" i="10"/>
  <c r="H140" i="10"/>
  <c r="D141" i="15"/>
  <c r="M141" i="10"/>
  <c r="U141" i="10"/>
  <c r="J144" i="7" s="1"/>
  <c r="K141" i="15"/>
  <c r="AE141" i="10"/>
  <c r="AI144" i="8" s="1"/>
  <c r="F143" i="14"/>
  <c r="G143" i="14" s="1"/>
  <c r="C143" i="15"/>
  <c r="I143" i="14"/>
  <c r="K143" i="14" s="1"/>
  <c r="N143" i="10"/>
  <c r="T143" i="10"/>
  <c r="I146" i="7" s="1"/>
  <c r="O146" i="7" s="1"/>
  <c r="Q143" i="14"/>
  <c r="L135" i="15"/>
  <c r="B136" i="15"/>
  <c r="K139" i="10"/>
  <c r="R139" i="10"/>
  <c r="G142" i="7" s="1"/>
  <c r="AL139" i="14"/>
  <c r="AN139" i="14" s="1"/>
  <c r="E140" i="14"/>
  <c r="I140" i="10"/>
  <c r="S143" i="6" s="1"/>
  <c r="Q140" i="10"/>
  <c r="F143" i="7" s="1"/>
  <c r="AK140" i="14"/>
  <c r="G141" i="10"/>
  <c r="E141" i="15"/>
  <c r="N141" i="10"/>
  <c r="G141" i="15"/>
  <c r="AH141" i="14"/>
  <c r="AF141" i="10"/>
  <c r="AJ144" i="8" s="1"/>
  <c r="G143" i="10"/>
  <c r="I143" i="10"/>
  <c r="S146" i="6" s="1"/>
  <c r="W143" i="14"/>
  <c r="X143" i="14" s="1"/>
  <c r="T143" i="14" s="1"/>
  <c r="R143" i="15"/>
  <c r="AI143" i="14"/>
  <c r="AD143" i="10"/>
  <c r="AG146" i="8" s="1"/>
  <c r="AH146" i="8" s="1"/>
  <c r="N144" i="10"/>
  <c r="H136" i="15"/>
  <c r="T136" i="10"/>
  <c r="I139" i="7" s="1"/>
  <c r="AH136" i="14"/>
  <c r="AJ136" i="14" s="1"/>
  <c r="C139" i="10"/>
  <c r="B139" i="15"/>
  <c r="AM139" i="14"/>
  <c r="F140" i="14"/>
  <c r="G140" i="14" s="1"/>
  <c r="AL140" i="14"/>
  <c r="C141" i="10"/>
  <c r="H141" i="10"/>
  <c r="AI141" i="14"/>
  <c r="W144" i="14"/>
  <c r="X144" i="14" s="1"/>
  <c r="T144" i="14" s="1"/>
  <c r="O144" i="15"/>
  <c r="J145" i="15"/>
  <c r="AG146" i="10"/>
  <c r="AK149" i="8" s="1"/>
  <c r="K143" i="15"/>
  <c r="P144" i="15"/>
  <c r="T145" i="10"/>
  <c r="I148" i="7" s="1"/>
  <c r="AA145" i="10"/>
  <c r="AC148" i="8" s="1"/>
  <c r="H147" i="15"/>
  <c r="R147" i="10"/>
  <c r="G150" i="7" s="1"/>
  <c r="AJ143" i="14"/>
  <c r="Q144" i="15"/>
  <c r="O145" i="14"/>
  <c r="O148" i="15"/>
  <c r="AA148" i="10"/>
  <c r="AC151" i="8" s="1"/>
  <c r="AE148" i="14"/>
  <c r="O143" i="10"/>
  <c r="U143" i="10"/>
  <c r="J146" i="7" s="1"/>
  <c r="P146" i="7" s="1"/>
  <c r="L143" i="15"/>
  <c r="Z143" i="10"/>
  <c r="AB146" i="8" s="1"/>
  <c r="N143" i="15"/>
  <c r="J144" i="10"/>
  <c r="R144" i="10"/>
  <c r="G147" i="7" s="1"/>
  <c r="H144" i="15"/>
  <c r="AB144" i="10"/>
  <c r="AD147" i="8" s="1"/>
  <c r="AM144" i="14"/>
  <c r="I145" i="14"/>
  <c r="K145" i="14" s="1"/>
  <c r="O145" i="10"/>
  <c r="Q145" i="14"/>
  <c r="E146" i="14"/>
  <c r="O146" i="14"/>
  <c r="H146" i="15"/>
  <c r="R146" i="10"/>
  <c r="G149" i="7" s="1"/>
  <c r="X146" i="10"/>
  <c r="O178" i="12"/>
  <c r="K150" i="6" s="1"/>
  <c r="L150" i="6" s="1"/>
  <c r="M150" i="6" s="1"/>
  <c r="N147" i="14"/>
  <c r="G147" i="15"/>
  <c r="Q147" i="10"/>
  <c r="F150" i="7" s="1"/>
  <c r="AL147" i="14"/>
  <c r="T147" i="15"/>
  <c r="AA143" i="10"/>
  <c r="AC146" i="8" s="1"/>
  <c r="O143" i="15"/>
  <c r="B144" i="15"/>
  <c r="K144" i="10"/>
  <c r="AC144" i="10"/>
  <c r="AF147" i="8" s="1"/>
  <c r="R145" i="10"/>
  <c r="G148" i="7" s="1"/>
  <c r="AC145" i="14"/>
  <c r="Y145" i="10"/>
  <c r="AA148" i="8" s="1"/>
  <c r="F146" i="10"/>
  <c r="O147" i="10"/>
  <c r="O147" i="14"/>
  <c r="W147" i="10"/>
  <c r="AF147" i="10"/>
  <c r="AJ150" i="8" s="1"/>
  <c r="C148" i="10"/>
  <c r="B143" i="15"/>
  <c r="P143" i="15"/>
  <c r="F144" i="15"/>
  <c r="J144" i="15"/>
  <c r="AE144" i="14"/>
  <c r="AG144" i="14" s="1"/>
  <c r="P146" i="10"/>
  <c r="AE146" i="10"/>
  <c r="AI149" i="8" s="1"/>
  <c r="F147" i="14"/>
  <c r="C147" i="15"/>
  <c r="M150" i="10"/>
  <c r="R143" i="14"/>
  <c r="Q143" i="15"/>
  <c r="F144" i="10"/>
  <c r="K144" i="15"/>
  <c r="Y144" i="10"/>
  <c r="AA147" i="8" s="1"/>
  <c r="M144" i="15"/>
  <c r="AF144" i="14"/>
  <c r="O176" i="12"/>
  <c r="K148" i="6" s="1"/>
  <c r="L148" i="6" s="1"/>
  <c r="M148" i="6" s="1"/>
  <c r="F145" i="15"/>
  <c r="L145" i="10"/>
  <c r="H146" i="14"/>
  <c r="D146" i="15"/>
  <c r="Q146" i="14"/>
  <c r="J146" i="15"/>
  <c r="N146" i="15"/>
  <c r="AD146" i="14"/>
  <c r="AK146" i="14"/>
  <c r="N147" i="10"/>
  <c r="R147" i="15"/>
  <c r="AD147" i="10"/>
  <c r="AG150" i="8" s="1"/>
  <c r="AI147" i="14"/>
  <c r="N150" i="10"/>
  <c r="Z144" i="10"/>
  <c r="AB147" i="8" s="1"/>
  <c r="N144" i="15"/>
  <c r="AG144" i="10"/>
  <c r="AK147" i="8" s="1"/>
  <c r="I145" i="10"/>
  <c r="S148" i="6" s="1"/>
  <c r="O145" i="15"/>
  <c r="AE145" i="14"/>
  <c r="O146" i="10"/>
  <c r="AM146" i="14"/>
  <c r="U146" i="15"/>
  <c r="AE147" i="10"/>
  <c r="AI150" i="8" s="1"/>
  <c r="AK147" i="14"/>
  <c r="AN147" i="14" s="1"/>
  <c r="S147" i="15"/>
  <c r="M147" i="15"/>
  <c r="C150" i="10"/>
  <c r="D149" i="15"/>
  <c r="H149" i="14"/>
  <c r="E150" i="14"/>
  <c r="B150" i="15"/>
  <c r="M150" i="15"/>
  <c r="AC150" i="14"/>
  <c r="G151" i="14"/>
  <c r="S151" i="10"/>
  <c r="H154" i="7" s="1"/>
  <c r="W145" i="10"/>
  <c r="C146" i="10"/>
  <c r="E149" i="14"/>
  <c r="H149" i="10"/>
  <c r="L149" i="15"/>
  <c r="F150" i="10"/>
  <c r="R151" i="10"/>
  <c r="G154" i="7" s="1"/>
  <c r="M154" i="7" s="1"/>
  <c r="H151" i="15"/>
  <c r="U147" i="15"/>
  <c r="S149" i="10"/>
  <c r="H152" i="7" s="1"/>
  <c r="X149" i="10"/>
  <c r="AD149" i="14"/>
  <c r="N149" i="15"/>
  <c r="F150" i="15"/>
  <c r="L150" i="10"/>
  <c r="K150" i="15"/>
  <c r="U150" i="10"/>
  <c r="J153" i="7" s="1"/>
  <c r="AK150" i="14"/>
  <c r="J151" i="10"/>
  <c r="AJ151" i="14"/>
  <c r="C145" i="10"/>
  <c r="B145" i="15"/>
  <c r="J145" i="10"/>
  <c r="Q145" i="10"/>
  <c r="F148" i="7" s="1"/>
  <c r="C149" i="10"/>
  <c r="F149" i="10"/>
  <c r="M149" i="10"/>
  <c r="W149" i="10"/>
  <c r="Z149" i="10"/>
  <c r="AB152" i="8" s="1"/>
  <c r="AE150" i="10"/>
  <c r="AI153" i="8" s="1"/>
  <c r="O151" i="14"/>
  <c r="R145" i="15"/>
  <c r="C147" i="10"/>
  <c r="AC147" i="14"/>
  <c r="AG147" i="10"/>
  <c r="AK150" i="8" s="1"/>
  <c r="B149" i="15"/>
  <c r="R150" i="14"/>
  <c r="E151" i="15"/>
  <c r="I151" i="14"/>
  <c r="K151" i="14" s="1"/>
  <c r="J143" i="10"/>
  <c r="I151" i="10"/>
  <c r="S154" i="6" s="1"/>
  <c r="AE153" i="10"/>
  <c r="AI156" i="8" s="1"/>
  <c r="S153" i="15"/>
  <c r="AK153" i="14"/>
  <c r="I152" i="10"/>
  <c r="S155" i="6" s="1"/>
  <c r="E152" i="15"/>
  <c r="K153" i="10"/>
  <c r="P153" i="15"/>
  <c r="F154" i="15"/>
  <c r="J154" i="15"/>
  <c r="T154" i="10"/>
  <c r="I157" i="7" s="1"/>
  <c r="G151" i="15"/>
  <c r="R151" i="14"/>
  <c r="AC151" i="14"/>
  <c r="AF151" i="14"/>
  <c r="AM151" i="14"/>
  <c r="Q152" i="10"/>
  <c r="F155" i="7" s="1"/>
  <c r="G152" i="15"/>
  <c r="AA152" i="10"/>
  <c r="AC155" i="8" s="1"/>
  <c r="AB153" i="10"/>
  <c r="AD156" i="8" s="1"/>
  <c r="L154" i="10"/>
  <c r="Q154" i="14"/>
  <c r="I157" i="15"/>
  <c r="L152" i="10"/>
  <c r="I152" i="15"/>
  <c r="O154" i="10"/>
  <c r="S157" i="10"/>
  <c r="H160" i="7" s="1"/>
  <c r="I152" i="14"/>
  <c r="T152" i="10"/>
  <c r="I155" i="7" s="1"/>
  <c r="C153" i="10"/>
  <c r="AF153" i="14"/>
  <c r="G154" i="10"/>
  <c r="C154" i="15"/>
  <c r="J154" i="14"/>
  <c r="K154" i="14" s="1"/>
  <c r="F151" i="15"/>
  <c r="Q152" i="15"/>
  <c r="M151" i="10"/>
  <c r="U151" i="10"/>
  <c r="J154" i="7" s="1"/>
  <c r="P154" i="7" s="1"/>
  <c r="L151" i="15"/>
  <c r="Y151" i="10"/>
  <c r="AA154" i="8" s="1"/>
  <c r="AB151" i="10"/>
  <c r="AD154" i="8" s="1"/>
  <c r="R151" i="15"/>
  <c r="AG151" i="10"/>
  <c r="AK154" i="8" s="1"/>
  <c r="J152" i="14"/>
  <c r="K152" i="14" s="1"/>
  <c r="AF152" i="10"/>
  <c r="AJ155" i="8" s="1"/>
  <c r="T152" i="15"/>
  <c r="Z153" i="10"/>
  <c r="AB156" i="8" s="1"/>
  <c r="J154" i="10"/>
  <c r="J151" i="15"/>
  <c r="O151" i="15"/>
  <c r="S152" i="10"/>
  <c r="H155" i="7" s="1"/>
  <c r="G154" i="14"/>
  <c r="B152" i="15"/>
  <c r="F152" i="15"/>
  <c r="X152" i="10"/>
  <c r="H153" i="10"/>
  <c r="D153" i="15"/>
  <c r="O154" i="14"/>
  <c r="AC154" i="14"/>
  <c r="AA154" i="10"/>
  <c r="AC157" i="8" s="1"/>
  <c r="AM154" i="14"/>
  <c r="C155" i="10"/>
  <c r="L155" i="10"/>
  <c r="F155" i="15"/>
  <c r="T155" i="10"/>
  <c r="I158" i="7" s="1"/>
  <c r="J155" i="15"/>
  <c r="J156" i="10"/>
  <c r="J156" i="15"/>
  <c r="L156" i="15"/>
  <c r="R157" i="10"/>
  <c r="G160" i="7" s="1"/>
  <c r="H157" i="15"/>
  <c r="AD152" i="14"/>
  <c r="I154" i="14"/>
  <c r="N154" i="14"/>
  <c r="L154" i="15"/>
  <c r="R154" i="15"/>
  <c r="AL154" i="14"/>
  <c r="K156" i="10"/>
  <c r="P160" i="15"/>
  <c r="AF160" i="14"/>
  <c r="AB160" i="10"/>
  <c r="AD163" i="8" s="1"/>
  <c r="AD151" i="14"/>
  <c r="T151" i="15"/>
  <c r="B154" i="15"/>
  <c r="R154" i="10"/>
  <c r="G157" i="7" s="1"/>
  <c r="Y154" i="10"/>
  <c r="AA157" i="8" s="1"/>
  <c r="AG154" i="10"/>
  <c r="AK157" i="8" s="1"/>
  <c r="C156" i="15"/>
  <c r="F156" i="15"/>
  <c r="R156" i="10"/>
  <c r="G159" i="7" s="1"/>
  <c r="T156" i="10"/>
  <c r="I159" i="7" s="1"/>
  <c r="AD156" i="14"/>
  <c r="I157" i="14"/>
  <c r="AA154" i="14"/>
  <c r="AI154" i="14"/>
  <c r="Q157" i="10"/>
  <c r="F160" i="7" s="1"/>
  <c r="G157" i="15"/>
  <c r="O157" i="14"/>
  <c r="O154" i="15"/>
  <c r="J155" i="14"/>
  <c r="Q155" i="14"/>
  <c r="L156" i="10"/>
  <c r="Q156" i="14"/>
  <c r="AA156" i="14"/>
  <c r="AG156" i="10"/>
  <c r="AK159" i="8" s="1"/>
  <c r="N157" i="10"/>
  <c r="Y157" i="10"/>
  <c r="AA160" i="8" s="1"/>
  <c r="M157" i="15"/>
  <c r="B151" i="15"/>
  <c r="Q151" i="15"/>
  <c r="AD154" i="10"/>
  <c r="AG157" i="8" s="1"/>
  <c r="U154" i="15"/>
  <c r="M156" i="10"/>
  <c r="O156" i="15"/>
  <c r="R156" i="15"/>
  <c r="AD156" i="10"/>
  <c r="AG159" i="8" s="1"/>
  <c r="J157" i="10"/>
  <c r="AC157" i="14"/>
  <c r="Z156" i="10"/>
  <c r="AB159" i="8" s="1"/>
  <c r="N156" i="15"/>
  <c r="I157" i="10"/>
  <c r="S160" i="6" s="1"/>
  <c r="F156" i="14"/>
  <c r="J156" i="14"/>
  <c r="K156" i="14" s="1"/>
  <c r="O156" i="10"/>
  <c r="Y156" i="10"/>
  <c r="AA159" i="8" s="1"/>
  <c r="AA156" i="10"/>
  <c r="AC159" i="8" s="1"/>
  <c r="B157" i="15"/>
  <c r="F157" i="10"/>
  <c r="R156" i="14"/>
  <c r="AF156" i="14"/>
  <c r="J157" i="14"/>
  <c r="Q157" i="14"/>
  <c r="AE157" i="14"/>
  <c r="AC157" i="10"/>
  <c r="AF160" i="8" s="1"/>
  <c r="U157" i="15"/>
  <c r="AD157" i="14"/>
  <c r="T157" i="15"/>
  <c r="C160" i="10"/>
  <c r="B160" i="15"/>
  <c r="AM157" i="14"/>
  <c r="AL157" i="14"/>
  <c r="E160" i="14"/>
  <c r="P161" i="14"/>
  <c r="Q157" i="15"/>
  <c r="AG157" i="10"/>
  <c r="AK160" i="8" s="1"/>
  <c r="K161" i="10"/>
  <c r="X157" i="10"/>
  <c r="AF157" i="10"/>
  <c r="AJ160" i="8" s="1"/>
  <c r="F160" i="10"/>
  <c r="F161" i="15"/>
  <c r="L161" i="10"/>
  <c r="N161" i="15"/>
  <c r="H162" i="15"/>
  <c r="E163" i="15"/>
  <c r="AD161" i="14"/>
  <c r="O162" i="14"/>
  <c r="I163" i="14"/>
  <c r="K162" i="10"/>
  <c r="Z161" i="10"/>
  <c r="AB164" i="8" s="1"/>
  <c r="J162" i="10"/>
  <c r="R162" i="10"/>
  <c r="G165" i="7" s="1"/>
  <c r="I163" i="10"/>
  <c r="S166" i="6" s="1"/>
  <c r="BD8" i="21"/>
  <c r="BC8" i="21"/>
  <c r="BA8" i="21"/>
  <c r="BB8" i="21" s="1"/>
  <c r="BD3" i="21"/>
  <c r="BA5" i="21"/>
  <c r="BB5" i="21" s="1"/>
  <c r="BD10" i="21"/>
  <c r="BA4" i="21"/>
  <c r="BB4" i="21" s="1"/>
  <c r="BC6" i="21"/>
  <c r="BD7" i="21"/>
  <c r="BE9" i="21"/>
  <c r="BA12" i="21"/>
  <c r="BB12" i="21" s="1"/>
  <c r="BC14" i="21"/>
  <c r="BE17" i="21"/>
  <c r="BA20" i="21"/>
  <c r="BB20" i="21" s="1"/>
  <c r="BC22" i="21"/>
  <c r="BE25" i="21"/>
  <c r="BA28" i="21"/>
  <c r="BB28" i="21" s="1"/>
  <c r="BC30" i="21"/>
  <c r="BE34" i="21"/>
  <c r="BA36" i="21"/>
  <c r="BB36" i="21" s="1"/>
  <c r="BC38" i="21"/>
  <c r="BE42" i="21"/>
  <c r="BA44" i="21"/>
  <c r="BB44" i="21" s="1"/>
  <c r="BC46" i="21"/>
  <c r="BE50" i="21"/>
  <c r="BA52" i="21"/>
  <c r="BB52" i="21" s="1"/>
  <c r="BD68" i="21"/>
  <c r="BC68" i="21"/>
  <c r="BA68" i="21"/>
  <c r="BB68" i="21" s="1"/>
  <c r="BE68" i="21"/>
  <c r="BD76" i="21"/>
  <c r="BC76" i="21"/>
  <c r="BA76" i="21"/>
  <c r="BB76" i="21" s="1"/>
  <c r="BE76" i="21"/>
  <c r="BD84" i="21"/>
  <c r="BC84" i="21"/>
  <c r="BA84" i="21"/>
  <c r="BB84" i="21" s="1"/>
  <c r="BE84" i="21"/>
  <c r="BD96" i="21"/>
  <c r="BC96" i="21"/>
  <c r="BA96" i="21"/>
  <c r="BB96" i="21" s="1"/>
  <c r="BD98" i="21"/>
  <c r="BC98" i="21"/>
  <c r="BA98" i="21"/>
  <c r="BB98" i="21" s="1"/>
  <c r="BD112" i="21"/>
  <c r="BC112" i="21"/>
  <c r="BA112" i="21"/>
  <c r="BB112" i="21" s="1"/>
  <c r="BD114" i="21"/>
  <c r="BC114" i="21"/>
  <c r="BA114" i="21"/>
  <c r="BB114" i="21" s="1"/>
  <c r="BD128" i="21"/>
  <c r="BC128" i="21"/>
  <c r="BA128" i="21"/>
  <c r="BB128" i="21" s="1"/>
  <c r="BD130" i="21"/>
  <c r="BC130" i="21"/>
  <c r="BA130" i="21"/>
  <c r="BB130" i="21" s="1"/>
  <c r="BD144" i="21"/>
  <c r="BC144" i="21"/>
  <c r="BA144" i="21"/>
  <c r="BB144" i="21" s="1"/>
  <c r="BA3" i="21"/>
  <c r="BB3" i="21" s="1"/>
  <c r="BC5" i="21"/>
  <c r="BE8" i="21"/>
  <c r="BA11" i="21"/>
  <c r="BB11" i="21" s="1"/>
  <c r="BC13" i="21"/>
  <c r="BE16" i="21"/>
  <c r="BA19" i="21"/>
  <c r="BB19" i="21" s="1"/>
  <c r="BC21" i="21"/>
  <c r="BE24" i="21"/>
  <c r="BA27" i="21"/>
  <c r="BB27" i="21" s="1"/>
  <c r="BE33" i="21"/>
  <c r="BA35" i="21"/>
  <c r="BB35" i="21" s="1"/>
  <c r="BE41" i="21"/>
  <c r="BE49" i="21"/>
  <c r="BA55" i="21"/>
  <c r="BB55" i="21" s="1"/>
  <c r="BE55" i="21"/>
  <c r="BD63" i="21"/>
  <c r="BC63" i="21"/>
  <c r="BA63" i="21"/>
  <c r="BB63" i="21" s="1"/>
  <c r="BE63" i="21"/>
  <c r="BD71" i="21"/>
  <c r="BC71" i="21"/>
  <c r="BA71" i="21"/>
  <c r="BB71" i="21" s="1"/>
  <c r="BE71" i="21"/>
  <c r="BD79" i="21"/>
  <c r="BC79" i="21"/>
  <c r="BA79" i="21"/>
  <c r="BB79" i="21" s="1"/>
  <c r="BE79" i="21"/>
  <c r="BD87" i="21"/>
  <c r="BC87" i="21"/>
  <c r="BA87" i="21"/>
  <c r="BB87" i="21" s="1"/>
  <c r="BE87" i="21"/>
  <c r="BD57" i="21"/>
  <c r="BA57" i="21"/>
  <c r="BB57" i="21" s="1"/>
  <c r="BE57" i="21"/>
  <c r="BD59" i="21"/>
  <c r="BA59" i="21"/>
  <c r="BB59" i="21" s="1"/>
  <c r="BE59" i="21"/>
  <c r="BD61" i="21"/>
  <c r="BA61" i="21"/>
  <c r="BB61" i="21" s="1"/>
  <c r="BE61" i="21"/>
  <c r="BD66" i="21"/>
  <c r="BC66" i="21"/>
  <c r="BA66" i="21"/>
  <c r="BB66" i="21" s="1"/>
  <c r="BE66" i="21"/>
  <c r="BD74" i="21"/>
  <c r="BC74" i="21"/>
  <c r="BA74" i="21"/>
  <c r="BB74" i="21" s="1"/>
  <c r="BE74" i="21"/>
  <c r="BD82" i="21"/>
  <c r="BC82" i="21"/>
  <c r="BA82" i="21"/>
  <c r="BB82" i="21" s="1"/>
  <c r="BE82" i="21"/>
  <c r="BD124" i="21"/>
  <c r="BC133" i="21"/>
  <c r="BD140" i="21"/>
  <c r="BC3" i="21"/>
  <c r="BE6" i="21"/>
  <c r="BA9" i="21"/>
  <c r="BB9" i="21" s="1"/>
  <c r="BE14" i="21"/>
  <c r="BA17" i="21"/>
  <c r="BB17" i="21" s="1"/>
  <c r="BE22" i="21"/>
  <c r="BA25" i="21"/>
  <c r="BB25" i="21" s="1"/>
  <c r="BE31" i="21"/>
  <c r="BA33" i="21"/>
  <c r="BB33" i="21" s="1"/>
  <c r="BE39" i="21"/>
  <c r="BA41" i="21"/>
  <c r="BB41" i="21" s="1"/>
  <c r="BE47" i="21"/>
  <c r="BA49" i="21"/>
  <c r="BB49" i="21" s="1"/>
  <c r="BC55" i="21"/>
  <c r="BD69" i="21"/>
  <c r="BC69" i="21"/>
  <c r="BA69" i="21"/>
  <c r="BB69" i="21" s="1"/>
  <c r="BE69" i="21"/>
  <c r="BD77" i="21"/>
  <c r="BC77" i="21"/>
  <c r="BA77" i="21"/>
  <c r="BB77" i="21" s="1"/>
  <c r="BE77" i="21"/>
  <c r="BD85" i="21"/>
  <c r="BC85" i="21"/>
  <c r="BA85" i="21"/>
  <c r="BB85" i="21" s="1"/>
  <c r="BE85" i="21"/>
  <c r="BE5" i="21"/>
  <c r="BC10" i="21"/>
  <c r="BE13" i="21"/>
  <c r="BA16" i="21"/>
  <c r="BB16" i="21" s="1"/>
  <c r="BC18" i="21"/>
  <c r="BE21" i="21"/>
  <c r="BA24" i="21"/>
  <c r="BB24" i="21" s="1"/>
  <c r="BC26" i="21"/>
  <c r="BE30" i="21"/>
  <c r="BA32" i="21"/>
  <c r="BB32" i="21" s="1"/>
  <c r="BC34" i="21"/>
  <c r="BE38" i="21"/>
  <c r="BA40" i="21"/>
  <c r="BB40" i="21" s="1"/>
  <c r="BC42" i="21"/>
  <c r="BE46" i="21"/>
  <c r="BA48" i="21"/>
  <c r="BB48" i="21" s="1"/>
  <c r="BC50" i="21"/>
  <c r="BA54" i="21"/>
  <c r="BB54" i="21" s="1"/>
  <c r="BE54" i="21"/>
  <c r="BC57" i="21"/>
  <c r="BC59" i="21"/>
  <c r="BC61" i="21"/>
  <c r="BD64" i="21"/>
  <c r="BC64" i="21"/>
  <c r="BA64" i="21"/>
  <c r="BB64" i="21" s="1"/>
  <c r="BE64" i="21"/>
  <c r="BD72" i="21"/>
  <c r="BC72" i="21"/>
  <c r="BA72" i="21"/>
  <c r="BB72" i="21" s="1"/>
  <c r="BE72" i="21"/>
  <c r="BD80" i="21"/>
  <c r="BC80" i="21"/>
  <c r="BA80" i="21"/>
  <c r="BB80" i="21" s="1"/>
  <c r="BE80" i="21"/>
  <c r="BD88" i="21"/>
  <c r="BC88" i="21"/>
  <c r="BA88" i="21"/>
  <c r="BB88" i="21" s="1"/>
  <c r="BD90" i="21"/>
  <c r="BC90" i="21"/>
  <c r="BA90" i="21"/>
  <c r="BB90" i="21" s="1"/>
  <c r="BD104" i="21"/>
  <c r="BC104" i="21"/>
  <c r="BA104" i="21"/>
  <c r="BB104" i="21" s="1"/>
  <c r="BD106" i="21"/>
  <c r="BC106" i="21"/>
  <c r="BA106" i="21"/>
  <c r="BB106" i="21" s="1"/>
  <c r="BD120" i="21"/>
  <c r="BC120" i="21"/>
  <c r="BA120" i="21"/>
  <c r="BB120" i="21" s="1"/>
  <c r="BD122" i="21"/>
  <c r="BC122" i="21"/>
  <c r="BA122" i="21"/>
  <c r="BB122" i="21" s="1"/>
  <c r="BD136" i="21"/>
  <c r="BC136" i="21"/>
  <c r="BA136" i="21"/>
  <c r="BB136" i="21" s="1"/>
  <c r="BD138" i="21"/>
  <c r="BC138" i="21"/>
  <c r="BA138" i="21"/>
  <c r="BB138" i="21" s="1"/>
  <c r="BE4" i="21"/>
  <c r="BA7" i="21"/>
  <c r="BB7" i="21" s="1"/>
  <c r="BE12" i="21"/>
  <c r="BA15" i="21"/>
  <c r="BB15" i="21" s="1"/>
  <c r="BE20" i="21"/>
  <c r="BA23" i="21"/>
  <c r="BB23" i="21" s="1"/>
  <c r="BE28" i="21"/>
  <c r="BE29" i="21"/>
  <c r="BA31" i="21"/>
  <c r="BB31" i="21" s="1"/>
  <c r="BC33" i="21"/>
  <c r="BD34" i="21"/>
  <c r="BE37" i="21"/>
  <c r="BA39" i="21"/>
  <c r="BB39" i="21" s="1"/>
  <c r="BC41" i="21"/>
  <c r="BD42" i="21"/>
  <c r="BE45" i="21"/>
  <c r="BA47" i="21"/>
  <c r="BB47" i="21" s="1"/>
  <c r="BC49" i="21"/>
  <c r="BD50" i="21"/>
  <c r="BE53" i="21"/>
  <c r="BD67" i="21"/>
  <c r="BC67" i="21"/>
  <c r="BA67" i="21"/>
  <c r="BB67" i="21" s="1"/>
  <c r="BE67" i="21"/>
  <c r="BD75" i="21"/>
  <c r="BC75" i="21"/>
  <c r="BA75" i="21"/>
  <c r="BB75" i="21" s="1"/>
  <c r="BE75" i="21"/>
  <c r="BD83" i="21"/>
  <c r="BC83" i="21"/>
  <c r="BA83" i="21"/>
  <c r="BB83" i="21" s="1"/>
  <c r="BE83" i="21"/>
  <c r="BE3" i="21"/>
  <c r="BE11" i="21"/>
  <c r="BC16" i="21"/>
  <c r="BE19" i="21"/>
  <c r="BC24" i="21"/>
  <c r="BE27" i="21"/>
  <c r="BC32" i="21"/>
  <c r="BE36" i="21"/>
  <c r="BC40" i="21"/>
  <c r="BE44" i="21"/>
  <c r="BC48" i="21"/>
  <c r="BE52" i="21"/>
  <c r="BD56" i="21"/>
  <c r="BA56" i="21"/>
  <c r="BB56" i="21" s="1"/>
  <c r="BE56" i="21"/>
  <c r="BD58" i="21"/>
  <c r="BA58" i="21"/>
  <c r="BB58" i="21" s="1"/>
  <c r="BE58" i="21"/>
  <c r="BD60" i="21"/>
  <c r="BA60" i="21"/>
  <c r="BB60" i="21" s="1"/>
  <c r="BE60" i="21"/>
  <c r="BD62" i="21"/>
  <c r="BC62" i="21"/>
  <c r="BA62" i="21"/>
  <c r="BB62" i="21" s="1"/>
  <c r="BE62" i="21"/>
  <c r="BD70" i="21"/>
  <c r="BC70" i="21"/>
  <c r="BA70" i="21"/>
  <c r="BB70" i="21" s="1"/>
  <c r="BE70" i="21"/>
  <c r="BD78" i="21"/>
  <c r="BC78" i="21"/>
  <c r="BA78" i="21"/>
  <c r="BB78" i="21" s="1"/>
  <c r="BE78" i="21"/>
  <c r="BD86" i="21"/>
  <c r="BC86" i="21"/>
  <c r="BA86" i="21"/>
  <c r="BB86" i="21" s="1"/>
  <c r="BE86" i="21"/>
  <c r="BD100" i="21"/>
  <c r="BD107" i="21"/>
  <c r="BC109" i="21"/>
  <c r="BD116" i="21"/>
  <c r="BD123" i="21"/>
  <c r="BC125" i="21"/>
  <c r="BD132" i="21"/>
  <c r="BD139" i="21"/>
  <c r="BC141" i="21"/>
  <c r="BE10" i="21"/>
  <c r="BE18" i="21"/>
  <c r="BE26" i="21"/>
  <c r="BA29" i="21"/>
  <c r="BB29" i="21" s="1"/>
  <c r="BC31" i="21"/>
  <c r="BD32" i="21"/>
  <c r="BE35" i="21"/>
  <c r="BA37" i="21"/>
  <c r="BB37" i="21" s="1"/>
  <c r="BC39" i="21"/>
  <c r="BD40" i="21"/>
  <c r="BE43" i="21"/>
  <c r="BA45" i="21"/>
  <c r="BB45" i="21" s="1"/>
  <c r="BC47" i="21"/>
  <c r="BD48" i="21"/>
  <c r="BE51" i="21"/>
  <c r="BA53" i="21"/>
  <c r="BB53" i="21" s="1"/>
  <c r="BD54" i="21"/>
  <c r="BD65" i="21"/>
  <c r="BC65" i="21"/>
  <c r="BA65" i="21"/>
  <c r="BB65" i="21" s="1"/>
  <c r="BE65" i="21"/>
  <c r="BD73" i="21"/>
  <c r="BC73" i="21"/>
  <c r="BA73" i="21"/>
  <c r="BB73" i="21" s="1"/>
  <c r="BE73" i="21"/>
  <c r="BD81" i="21"/>
  <c r="BC81" i="21"/>
  <c r="BA81" i="21"/>
  <c r="BB81" i="21" s="1"/>
  <c r="BE81" i="21"/>
  <c r="BE89" i="21"/>
  <c r="BA92" i="21"/>
  <c r="BB92" i="21" s="1"/>
  <c r="BC94" i="21"/>
  <c r="BD95" i="21"/>
  <c r="BE97" i="21"/>
  <c r="BA100" i="21"/>
  <c r="BB100" i="21" s="1"/>
  <c r="BC102" i="21"/>
  <c r="BD103" i="21"/>
  <c r="BE105" i="21"/>
  <c r="BA108" i="21"/>
  <c r="BB108" i="21" s="1"/>
  <c r="BC110" i="21"/>
  <c r="BD111" i="21"/>
  <c r="BE113" i="21"/>
  <c r="BA116" i="21"/>
  <c r="BB116" i="21" s="1"/>
  <c r="BC118" i="21"/>
  <c r="BD119" i="21"/>
  <c r="BE121" i="21"/>
  <c r="BA124" i="21"/>
  <c r="BB124" i="21" s="1"/>
  <c r="BC126" i="21"/>
  <c r="BD127" i="21"/>
  <c r="BE129" i="21"/>
  <c r="BA132" i="21"/>
  <c r="BB132" i="21" s="1"/>
  <c r="BC134" i="21"/>
  <c r="BD135" i="21"/>
  <c r="BE137" i="21"/>
  <c r="BA140" i="21"/>
  <c r="BB140" i="21" s="1"/>
  <c r="BC142" i="21"/>
  <c r="BD143" i="21"/>
  <c r="BE145" i="21"/>
  <c r="BA148" i="21"/>
  <c r="BB148" i="21" s="1"/>
  <c r="BC150" i="21"/>
  <c r="BD151" i="21"/>
  <c r="BE153" i="21"/>
  <c r="BE156" i="21"/>
  <c r="BC158" i="21"/>
  <c r="BA160" i="21"/>
  <c r="BB160" i="21" s="1"/>
  <c r="BE164" i="21"/>
  <c r="BC166" i="21"/>
  <c r="BA168" i="21"/>
  <c r="BB168" i="21" s="1"/>
  <c r="BE171" i="21"/>
  <c r="BD189" i="21"/>
  <c r="BC189" i="21"/>
  <c r="BE88" i="21"/>
  <c r="BA91" i="21"/>
  <c r="BB91" i="21" s="1"/>
  <c r="BE96" i="21"/>
  <c r="BA99" i="21"/>
  <c r="BB99" i="21" s="1"/>
  <c r="BD102" i="21"/>
  <c r="BE104" i="21"/>
  <c r="BA107" i="21"/>
  <c r="BB107" i="21" s="1"/>
  <c r="BD110" i="21"/>
  <c r="BE112" i="21"/>
  <c r="BA115" i="21"/>
  <c r="BB115" i="21" s="1"/>
  <c r="BD118" i="21"/>
  <c r="BE120" i="21"/>
  <c r="BA123" i="21"/>
  <c r="BB123" i="21" s="1"/>
  <c r="BD126" i="21"/>
  <c r="BE128" i="21"/>
  <c r="BA131" i="21"/>
  <c r="BB131" i="21" s="1"/>
  <c r="BD134" i="21"/>
  <c r="BE136" i="21"/>
  <c r="BA139" i="21"/>
  <c r="BB139" i="21" s="1"/>
  <c r="BD142" i="21"/>
  <c r="BE144" i="21"/>
  <c r="BA147" i="21"/>
  <c r="BB147" i="21" s="1"/>
  <c r="BE152" i="21"/>
  <c r="BC155" i="21"/>
  <c r="BA157" i="21"/>
  <c r="BB157" i="21" s="1"/>
  <c r="BD160" i="21"/>
  <c r="BC163" i="21"/>
  <c r="BA165" i="21"/>
  <c r="BB165" i="21" s="1"/>
  <c r="BA182" i="21"/>
  <c r="BB182" i="21" s="1"/>
  <c r="BC187" i="21"/>
  <c r="BA146" i="21"/>
  <c r="BB146" i="21" s="1"/>
  <c r="BA154" i="21"/>
  <c r="BB154" i="21" s="1"/>
  <c r="BD157" i="21"/>
  <c r="BC157" i="21"/>
  <c r="BD165" i="21"/>
  <c r="BC165" i="21"/>
  <c r="BD181" i="21"/>
  <c r="BC181" i="21"/>
  <c r="BC91" i="21"/>
  <c r="BE94" i="21"/>
  <c r="BC99" i="21"/>
  <c r="BE102" i="21"/>
  <c r="BC107" i="21"/>
  <c r="BE110" i="21"/>
  <c r="BC115" i="21"/>
  <c r="BE118" i="21"/>
  <c r="BC123" i="21"/>
  <c r="BE126" i="21"/>
  <c r="BC131" i="21"/>
  <c r="BE134" i="21"/>
  <c r="BC139" i="21"/>
  <c r="BE142" i="21"/>
  <c r="BC147" i="21"/>
  <c r="BE150" i="21"/>
  <c r="BC160" i="21"/>
  <c r="BC170" i="21"/>
  <c r="BD173" i="21"/>
  <c r="BC173" i="21"/>
  <c r="BE93" i="21"/>
  <c r="BE101" i="21"/>
  <c r="BE109" i="21"/>
  <c r="BE117" i="21"/>
  <c r="BE125" i="21"/>
  <c r="BE133" i="21"/>
  <c r="BE141" i="21"/>
  <c r="BC146" i="21"/>
  <c r="BE149" i="21"/>
  <c r="BA152" i="21"/>
  <c r="BB152" i="21" s="1"/>
  <c r="BC154" i="21"/>
  <c r="BA156" i="21"/>
  <c r="BB156" i="21" s="1"/>
  <c r="BE157" i="21"/>
  <c r="BC162" i="21"/>
  <c r="BA164" i="21"/>
  <c r="BB164" i="21" s="1"/>
  <c r="BE165" i="21"/>
  <c r="BE170" i="21"/>
  <c r="BD190" i="21"/>
  <c r="BE190" i="21"/>
  <c r="BC190" i="21"/>
  <c r="BC89" i="21"/>
  <c r="BE92" i="21"/>
  <c r="BC97" i="21"/>
  <c r="BE100" i="21"/>
  <c r="BC105" i="21"/>
  <c r="BE108" i="21"/>
  <c r="BC113" i="21"/>
  <c r="BE116" i="21"/>
  <c r="BC121" i="21"/>
  <c r="BE124" i="21"/>
  <c r="BC129" i="21"/>
  <c r="BE132" i="21"/>
  <c r="BC137" i="21"/>
  <c r="BE140" i="21"/>
  <c r="BC145" i="21"/>
  <c r="BE148" i="21"/>
  <c r="BC153" i="21"/>
  <c r="BD156" i="21"/>
  <c r="BC159" i="21"/>
  <c r="BA161" i="21"/>
  <c r="BB161" i="21" s="1"/>
  <c r="BD162" i="21"/>
  <c r="BD164" i="21"/>
  <c r="BC167" i="21"/>
  <c r="BD168" i="21"/>
  <c r="BE168" i="21"/>
  <c r="BD184" i="21"/>
  <c r="BE184" i="21"/>
  <c r="BE91" i="21"/>
  <c r="BE99" i="21"/>
  <c r="BE107" i="21"/>
  <c r="BE115" i="21"/>
  <c r="BE123" i="21"/>
  <c r="BE131" i="21"/>
  <c r="BE139" i="21"/>
  <c r="BE147" i="21"/>
  <c r="BC152" i="21"/>
  <c r="BE158" i="21"/>
  <c r="BD159" i="21"/>
  <c r="BD161" i="21"/>
  <c r="BC161" i="21"/>
  <c r="BE166" i="21"/>
  <c r="BD167" i="21"/>
  <c r="BD182" i="21"/>
  <c r="BE182" i="21"/>
  <c r="BC182" i="21"/>
  <c r="BE189" i="21"/>
  <c r="BE90" i="21"/>
  <c r="BE98" i="21"/>
  <c r="BE106" i="21"/>
  <c r="BE114" i="21"/>
  <c r="BE122" i="21"/>
  <c r="BE130" i="21"/>
  <c r="BE138" i="21"/>
  <c r="BE146" i="21"/>
  <c r="BE154" i="21"/>
  <c r="BD174" i="21"/>
  <c r="BE174" i="21"/>
  <c r="BC174" i="21"/>
  <c r="BD176" i="21"/>
  <c r="BE176" i="21"/>
  <c r="BD172" i="21"/>
  <c r="BA173" i="21"/>
  <c r="BB173" i="21" s="1"/>
  <c r="BD180" i="21"/>
  <c r="BA181" i="21"/>
  <c r="BB181" i="21" s="1"/>
  <c r="BD188" i="21"/>
  <c r="BA189" i="21"/>
  <c r="BB189" i="21" s="1"/>
  <c r="BA155" i="21"/>
  <c r="BB155" i="21" s="1"/>
  <c r="BA159" i="21"/>
  <c r="BB159" i="21" s="1"/>
  <c r="BA163" i="21"/>
  <c r="BB163" i="21" s="1"/>
  <c r="BA167" i="21"/>
  <c r="BB167" i="21" s="1"/>
  <c r="BD169" i="21"/>
  <c r="BA170" i="21"/>
  <c r="BB170" i="21" s="1"/>
  <c r="BD177" i="21"/>
  <c r="BA178" i="21"/>
  <c r="BB178" i="21" s="1"/>
  <c r="BD185" i="21"/>
  <c r="BA186" i="21"/>
  <c r="BB186" i="21" s="1"/>
  <c r="BE193" i="21"/>
  <c r="BD193" i="21"/>
  <c r="BC193" i="21"/>
  <c r="BA158" i="21"/>
  <c r="BB158" i="21" s="1"/>
  <c r="BA162" i="21"/>
  <c r="BB162" i="21" s="1"/>
  <c r="BA166" i="21"/>
  <c r="BB166" i="21" s="1"/>
  <c r="BD171" i="21"/>
  <c r="BA172" i="21"/>
  <c r="BB172" i="21" s="1"/>
  <c r="BD179" i="21"/>
  <c r="BA180" i="21"/>
  <c r="BB180" i="21" s="1"/>
  <c r="BD187" i="21"/>
  <c r="BA188" i="21"/>
  <c r="BB188" i="21" s="1"/>
  <c r="BA193" i="21"/>
  <c r="BB193" i="21" s="1"/>
  <c r="BA179" i="21"/>
  <c r="BB179" i="21" s="1"/>
  <c r="BC180" i="21"/>
  <c r="BD186" i="21"/>
  <c r="BA187" i="21"/>
  <c r="BB187" i="21" s="1"/>
  <c r="BC188" i="21"/>
  <c r="BA176" i="21"/>
  <c r="BB176" i="21" s="1"/>
  <c r="BC177" i="21"/>
  <c r="BD183" i="21"/>
  <c r="BA184" i="21"/>
  <c r="BB184" i="21" s="1"/>
  <c r="BC185" i="21"/>
  <c r="BE188" i="21"/>
  <c r="BD191" i="21"/>
  <c r="BA192" i="21"/>
  <c r="BB192" i="21" s="1"/>
  <c r="K69" i="8" l="1"/>
  <c r="W133" i="8"/>
  <c r="W73" i="8"/>
  <c r="K14" i="8"/>
  <c r="U34" i="5"/>
  <c r="N90" i="8"/>
  <c r="K151" i="8"/>
  <c r="O147" i="8"/>
  <c r="O95" i="8"/>
  <c r="O94" i="8"/>
  <c r="N53" i="8"/>
  <c r="H119" i="8"/>
  <c r="O119" i="8" s="1"/>
  <c r="O26" i="8"/>
  <c r="O145" i="8"/>
  <c r="H65" i="8"/>
  <c r="K15" i="8"/>
  <c r="H46" i="8"/>
  <c r="O159" i="8"/>
  <c r="N9" i="8"/>
  <c r="W125" i="8"/>
  <c r="H29" i="8"/>
  <c r="K163" i="8"/>
  <c r="O83" i="8"/>
  <c r="H14" i="8"/>
  <c r="O135" i="8"/>
  <c r="N138" i="8"/>
  <c r="O112" i="8"/>
  <c r="C12" i="5"/>
  <c r="H89" i="8"/>
  <c r="H161" i="8"/>
  <c r="O161" i="8" s="1"/>
  <c r="N43" i="8"/>
  <c r="O43" i="8" s="1"/>
  <c r="K160" i="8"/>
  <c r="C40" i="4"/>
  <c r="O100" i="8"/>
  <c r="H107" i="8"/>
  <c r="O76" i="8"/>
  <c r="W65" i="8"/>
  <c r="O45" i="8"/>
  <c r="O24" i="8"/>
  <c r="C23" i="4"/>
  <c r="C50" i="4"/>
  <c r="O14" i="8"/>
  <c r="X14" i="8" s="1"/>
  <c r="S13" i="3" s="1"/>
  <c r="O80" i="8"/>
  <c r="N82" i="8"/>
  <c r="H134" i="8"/>
  <c r="U23" i="4"/>
  <c r="U50" i="4"/>
  <c r="O133" i="8"/>
  <c r="N137" i="8"/>
  <c r="J89" i="5"/>
  <c r="R33" i="8"/>
  <c r="H152" i="8"/>
  <c r="O152" i="8" s="1"/>
  <c r="N163" i="8"/>
  <c r="H129" i="8"/>
  <c r="O129" i="8" s="1"/>
  <c r="H8" i="8"/>
  <c r="O8" i="8" s="1"/>
  <c r="H20" i="8"/>
  <c r="H131" i="8"/>
  <c r="W100" i="8"/>
  <c r="O86" i="8"/>
  <c r="W11" i="8"/>
  <c r="H33" i="8"/>
  <c r="N98" i="8"/>
  <c r="N89" i="8"/>
  <c r="U10" i="5"/>
  <c r="C10" i="5"/>
  <c r="U84" i="5"/>
  <c r="C84" i="5"/>
  <c r="W56" i="8"/>
  <c r="C42" i="5"/>
  <c r="U42" i="5"/>
  <c r="W25" i="8"/>
  <c r="X25" i="8" s="1"/>
  <c r="S24" i="3" s="1"/>
  <c r="K62" i="8"/>
  <c r="N71" i="8"/>
  <c r="W24" i="8"/>
  <c r="U58" i="5"/>
  <c r="C58" i="5"/>
  <c r="U82" i="5"/>
  <c r="C82" i="5"/>
  <c r="W132" i="8"/>
  <c r="W142" i="8"/>
  <c r="K162" i="8"/>
  <c r="W96" i="8"/>
  <c r="C50" i="5"/>
  <c r="U50" i="5"/>
  <c r="C18" i="5"/>
  <c r="U18" i="5"/>
  <c r="U74" i="5"/>
  <c r="C74" i="5"/>
  <c r="T74" i="5"/>
  <c r="O104" i="8"/>
  <c r="O47" i="8"/>
  <c r="U7" i="4"/>
  <c r="C7" i="4"/>
  <c r="K102" i="8"/>
  <c r="W67" i="8"/>
  <c r="W93" i="8"/>
  <c r="U5" i="4"/>
  <c r="C5" i="4"/>
  <c r="O25" i="8"/>
  <c r="N146" i="8"/>
  <c r="N69" i="8"/>
  <c r="H68" i="8"/>
  <c r="K32" i="8"/>
  <c r="O32" i="8" s="1"/>
  <c r="H28" i="8"/>
  <c r="W18" i="8"/>
  <c r="W66" i="8"/>
  <c r="U8" i="4"/>
  <c r="C8" i="4"/>
  <c r="U145" i="4"/>
  <c r="C145" i="4"/>
  <c r="U56" i="5"/>
  <c r="C56" i="5"/>
  <c r="O89" i="5"/>
  <c r="U113" i="4"/>
  <c r="C113" i="4"/>
  <c r="U93" i="4"/>
  <c r="C93" i="4"/>
  <c r="U136" i="4"/>
  <c r="C136" i="4"/>
  <c r="U61" i="4"/>
  <c r="C61" i="4"/>
  <c r="U79" i="4"/>
  <c r="C79" i="4"/>
  <c r="U21" i="4"/>
  <c r="C21" i="4"/>
  <c r="U17" i="4"/>
  <c r="C17" i="4"/>
  <c r="U39" i="5"/>
  <c r="C39" i="5"/>
  <c r="C35" i="5"/>
  <c r="U35" i="5"/>
  <c r="C27" i="5"/>
  <c r="U27" i="5"/>
  <c r="U53" i="5"/>
  <c r="C53" i="5"/>
  <c r="C51" i="5"/>
  <c r="U51" i="5"/>
  <c r="C26" i="5"/>
  <c r="U26" i="5"/>
  <c r="C11" i="5"/>
  <c r="U11" i="5"/>
  <c r="U82" i="4"/>
  <c r="C82" i="4"/>
  <c r="T82" i="4"/>
  <c r="U99" i="4"/>
  <c r="C99" i="4"/>
  <c r="U107" i="4"/>
  <c r="C107" i="4"/>
  <c r="U66" i="4"/>
  <c r="C66" i="4"/>
  <c r="U124" i="4"/>
  <c r="C124" i="4"/>
  <c r="U12" i="4"/>
  <c r="C12" i="4"/>
  <c r="U58" i="4"/>
  <c r="C58" i="4"/>
  <c r="T58" i="4"/>
  <c r="U105" i="4"/>
  <c r="C105" i="4"/>
  <c r="U112" i="4"/>
  <c r="C112" i="4"/>
  <c r="U69" i="4"/>
  <c r="C69" i="4"/>
  <c r="U57" i="4"/>
  <c r="C57" i="4"/>
  <c r="U15" i="4"/>
  <c r="C15" i="4"/>
  <c r="U71" i="4"/>
  <c r="C71" i="4"/>
  <c r="U36" i="4"/>
  <c r="C36" i="4"/>
  <c r="U116" i="4"/>
  <c r="C116" i="4"/>
  <c r="U80" i="4"/>
  <c r="C80" i="4"/>
  <c r="U138" i="4"/>
  <c r="C138" i="4"/>
  <c r="U109" i="4"/>
  <c r="C109" i="4"/>
  <c r="U13" i="4"/>
  <c r="C13" i="4"/>
  <c r="U85" i="5"/>
  <c r="C85" i="5"/>
  <c r="U33" i="5"/>
  <c r="C33" i="5"/>
  <c r="U13" i="5"/>
  <c r="C13" i="5"/>
  <c r="U72" i="5"/>
  <c r="C72" i="5"/>
  <c r="U130" i="4"/>
  <c r="C130" i="4"/>
  <c r="T130" i="4"/>
  <c r="U115" i="4"/>
  <c r="C115" i="4"/>
  <c r="U81" i="5"/>
  <c r="C81" i="5"/>
  <c r="U51" i="4"/>
  <c r="C51" i="4"/>
  <c r="U80" i="5"/>
  <c r="C80" i="5"/>
  <c r="C43" i="5"/>
  <c r="U43" i="5"/>
  <c r="U43" i="4"/>
  <c r="C43" i="4"/>
  <c r="U100" i="4"/>
  <c r="C100" i="4"/>
  <c r="U77" i="5"/>
  <c r="C77" i="5"/>
  <c r="U71" i="5"/>
  <c r="C71" i="5"/>
  <c r="U89" i="4"/>
  <c r="C89" i="4"/>
  <c r="U87" i="4"/>
  <c r="C87" i="4"/>
  <c r="U56" i="4"/>
  <c r="C56" i="4"/>
  <c r="U125" i="4"/>
  <c r="C125" i="4"/>
  <c r="U29" i="4"/>
  <c r="C29" i="4"/>
  <c r="U69" i="5"/>
  <c r="C69" i="5"/>
  <c r="T69" i="5"/>
  <c r="U64" i="5"/>
  <c r="C64" i="5"/>
  <c r="C19" i="5"/>
  <c r="U19" i="5"/>
  <c r="C78" i="5"/>
  <c r="U78" i="5"/>
  <c r="U32" i="5"/>
  <c r="C32" i="5"/>
  <c r="U21" i="5"/>
  <c r="C21" i="5"/>
  <c r="C83" i="5"/>
  <c r="U83" i="5"/>
  <c r="C46" i="5"/>
  <c r="U46" i="5"/>
  <c r="U48" i="5"/>
  <c r="C48" i="5"/>
  <c r="U24" i="5"/>
  <c r="C24" i="5"/>
  <c r="C30" i="5"/>
  <c r="U30" i="5"/>
  <c r="U5" i="5"/>
  <c r="C5" i="5"/>
  <c r="U24" i="4"/>
  <c r="C24" i="4"/>
  <c r="U29" i="5"/>
  <c r="C29" i="5"/>
  <c r="U74" i="4"/>
  <c r="C74" i="4"/>
  <c r="T74" i="4"/>
  <c r="U97" i="4"/>
  <c r="C97" i="4"/>
  <c r="U72" i="4"/>
  <c r="C72" i="4"/>
  <c r="U89" i="5"/>
  <c r="C89" i="5"/>
  <c r="U123" i="4"/>
  <c r="C123" i="4"/>
  <c r="S89" i="5"/>
  <c r="U81" i="4"/>
  <c r="C81" i="4"/>
  <c r="U141" i="4"/>
  <c r="C141" i="4"/>
  <c r="U88" i="4"/>
  <c r="C88" i="4"/>
  <c r="U132" i="4"/>
  <c r="C132" i="4"/>
  <c r="U101" i="4"/>
  <c r="C101" i="4"/>
  <c r="U135" i="4"/>
  <c r="C135" i="4"/>
  <c r="U103" i="4"/>
  <c r="C103" i="4"/>
  <c r="U52" i="4"/>
  <c r="C52" i="4"/>
  <c r="U9" i="4"/>
  <c r="C9" i="4"/>
  <c r="U61" i="5"/>
  <c r="C61" i="5"/>
  <c r="U49" i="5"/>
  <c r="C49" i="5"/>
  <c r="C62" i="5"/>
  <c r="U62" i="5"/>
  <c r="C86" i="5"/>
  <c r="U86" i="5"/>
  <c r="C54" i="5"/>
  <c r="U54" i="5"/>
  <c r="U40" i="5"/>
  <c r="C40" i="5"/>
  <c r="C6" i="5"/>
  <c r="U6" i="5"/>
  <c r="U98" i="4"/>
  <c r="C98" i="4"/>
  <c r="T98" i="4"/>
  <c r="U75" i="4"/>
  <c r="C75" i="4"/>
  <c r="U10" i="4"/>
  <c r="C10" i="4"/>
  <c r="U84" i="4"/>
  <c r="C84" i="4"/>
  <c r="C70" i="5"/>
  <c r="U70" i="5"/>
  <c r="T123" i="4"/>
  <c r="M89" i="5"/>
  <c r="T124" i="4"/>
  <c r="U137" i="4"/>
  <c r="C137" i="4"/>
  <c r="U73" i="4"/>
  <c r="C73" i="4"/>
  <c r="U108" i="4"/>
  <c r="C108" i="4"/>
  <c r="U148" i="4"/>
  <c r="C148" i="4"/>
  <c r="U111" i="4"/>
  <c r="C111" i="4"/>
  <c r="U41" i="4"/>
  <c r="C41" i="4"/>
  <c r="U48" i="4"/>
  <c r="C48" i="4"/>
  <c r="U54" i="4"/>
  <c r="C54" i="4"/>
  <c r="U143" i="4"/>
  <c r="C143" i="4"/>
  <c r="U120" i="4"/>
  <c r="C120" i="4"/>
  <c r="U25" i="4"/>
  <c r="C25" i="4"/>
  <c r="U76" i="4"/>
  <c r="C76" i="4"/>
  <c r="U63" i="4"/>
  <c r="C63" i="4"/>
  <c r="U20" i="4"/>
  <c r="C20" i="4"/>
  <c r="U37" i="4"/>
  <c r="C37" i="4"/>
  <c r="U45" i="5"/>
  <c r="C45" i="5"/>
  <c r="C38" i="5"/>
  <c r="U38" i="5"/>
  <c r="U90" i="4"/>
  <c r="C90" i="4"/>
  <c r="C67" i="5"/>
  <c r="U67" i="5"/>
  <c r="U55" i="5"/>
  <c r="C55" i="5"/>
  <c r="C14" i="5"/>
  <c r="U14" i="5"/>
  <c r="U131" i="4"/>
  <c r="C131" i="4"/>
  <c r="U122" i="4"/>
  <c r="C122" i="4"/>
  <c r="U60" i="4"/>
  <c r="C60" i="4"/>
  <c r="U59" i="4"/>
  <c r="C59" i="4"/>
  <c r="T71" i="5"/>
  <c r="U129" i="4"/>
  <c r="C129" i="4"/>
  <c r="U65" i="4"/>
  <c r="C65" i="4"/>
  <c r="U49" i="4"/>
  <c r="C49" i="4"/>
  <c r="U68" i="4"/>
  <c r="C68" i="4"/>
  <c r="U144" i="4"/>
  <c r="C144" i="4"/>
  <c r="U77" i="4"/>
  <c r="C77" i="4"/>
  <c r="U104" i="4"/>
  <c r="C104" i="4"/>
  <c r="U64" i="4"/>
  <c r="C64" i="4"/>
  <c r="U31" i="4"/>
  <c r="C31" i="4"/>
  <c r="U44" i="4"/>
  <c r="C44" i="4"/>
  <c r="U37" i="5"/>
  <c r="C37" i="5"/>
  <c r="U16" i="5"/>
  <c r="C16" i="5"/>
  <c r="C75" i="5"/>
  <c r="U75" i="5"/>
  <c r="U23" i="5"/>
  <c r="C23" i="5"/>
  <c r="U63" i="5"/>
  <c r="C63" i="5"/>
  <c r="C22" i="5"/>
  <c r="U22" i="5"/>
  <c r="U42" i="4"/>
  <c r="C42" i="4"/>
  <c r="T42" i="4"/>
  <c r="U9" i="5"/>
  <c r="C9" i="5"/>
  <c r="U88" i="5"/>
  <c r="C88" i="5"/>
  <c r="U31" i="5"/>
  <c r="C31" i="5"/>
  <c r="U35" i="4"/>
  <c r="C35" i="4"/>
  <c r="U67" i="4"/>
  <c r="C67" i="4"/>
  <c r="U19" i="4"/>
  <c r="C19" i="4"/>
  <c r="U140" i="4"/>
  <c r="C140" i="4"/>
  <c r="C66" i="5"/>
  <c r="U66" i="5"/>
  <c r="U8" i="5"/>
  <c r="C8" i="5"/>
  <c r="T59" i="4"/>
  <c r="U121" i="4"/>
  <c r="C121" i="4"/>
  <c r="U149" i="4"/>
  <c r="C149" i="4"/>
  <c r="U127" i="4"/>
  <c r="C127" i="4"/>
  <c r="U133" i="4"/>
  <c r="C133" i="4"/>
  <c r="U96" i="4"/>
  <c r="C96" i="4"/>
  <c r="U33" i="4"/>
  <c r="C33" i="4"/>
  <c r="U139" i="4"/>
  <c r="C139" i="4"/>
  <c r="U95" i="4"/>
  <c r="C95" i="4"/>
  <c r="U128" i="4"/>
  <c r="C128" i="4"/>
  <c r="U119" i="4"/>
  <c r="C119" i="4"/>
  <c r="U11" i="4"/>
  <c r="C11" i="4"/>
  <c r="U118" i="4"/>
  <c r="C118" i="4"/>
  <c r="U26" i="4"/>
  <c r="C26" i="4"/>
  <c r="U45" i="4"/>
  <c r="C45" i="4"/>
  <c r="U79" i="5"/>
  <c r="T79" i="5"/>
  <c r="C79" i="5"/>
  <c r="C59" i="5"/>
  <c r="U59" i="5"/>
  <c r="U87" i="5"/>
  <c r="C87" i="5"/>
  <c r="U47" i="5"/>
  <c r="C47" i="5"/>
  <c r="U106" i="4"/>
  <c r="C106" i="4"/>
  <c r="U91" i="4"/>
  <c r="C91" i="4"/>
  <c r="U18" i="4"/>
  <c r="T18" i="4"/>
  <c r="T61" i="4"/>
  <c r="T21" i="4"/>
  <c r="U28" i="4"/>
  <c r="T28" i="4"/>
  <c r="U117" i="4"/>
  <c r="T117" i="4"/>
  <c r="U110" i="4"/>
  <c r="T110" i="4"/>
  <c r="U14" i="4"/>
  <c r="T14" i="4"/>
  <c r="U126" i="4"/>
  <c r="T126" i="4"/>
  <c r="U92" i="4"/>
  <c r="T92" i="4"/>
  <c r="U78" i="4"/>
  <c r="T78" i="4"/>
  <c r="U94" i="4"/>
  <c r="T94" i="4"/>
  <c r="U86" i="4"/>
  <c r="T86" i="4"/>
  <c r="U85" i="4"/>
  <c r="T85" i="4"/>
  <c r="U134" i="4"/>
  <c r="T134" i="4"/>
  <c r="U102" i="4"/>
  <c r="T102" i="4"/>
  <c r="U70" i="4"/>
  <c r="T70" i="4"/>
  <c r="U34" i="4"/>
  <c r="T34" i="4"/>
  <c r="U6" i="4"/>
  <c r="T6" i="4"/>
  <c r="U62" i="4"/>
  <c r="T62" i="4"/>
  <c r="U142" i="4"/>
  <c r="M142" i="4"/>
  <c r="O143" i="8"/>
  <c r="O11" i="8"/>
  <c r="H128" i="8"/>
  <c r="X47" i="8"/>
  <c r="S46" i="3" s="1"/>
  <c r="H54" i="8"/>
  <c r="H32" i="8"/>
  <c r="H102" i="8"/>
  <c r="N18" i="8"/>
  <c r="O52" i="8"/>
  <c r="W12" i="8"/>
  <c r="W79" i="8"/>
  <c r="W62" i="8"/>
  <c r="K92" i="8"/>
  <c r="N127" i="8"/>
  <c r="R75" i="8"/>
  <c r="AG156" i="14"/>
  <c r="N148" i="6"/>
  <c r="M147" i="3" s="1"/>
  <c r="M119" i="7"/>
  <c r="P106" i="7"/>
  <c r="AH111" i="8"/>
  <c r="P38" i="7"/>
  <c r="AH28" i="8"/>
  <c r="W158" i="8"/>
  <c r="W144" i="8"/>
  <c r="W140" i="8"/>
  <c r="H21" i="8"/>
  <c r="K48" i="8"/>
  <c r="O151" i="8"/>
  <c r="H150" i="8"/>
  <c r="O150" i="8" s="1"/>
  <c r="W89" i="8"/>
  <c r="K36" i="8"/>
  <c r="N29" i="8"/>
  <c r="K60" i="8"/>
  <c r="N157" i="8"/>
  <c r="O157" i="8" s="1"/>
  <c r="X157" i="8" s="1"/>
  <c r="K96" i="8"/>
  <c r="K93" i="8"/>
  <c r="O66" i="8"/>
  <c r="K153" i="8"/>
  <c r="O139" i="7"/>
  <c r="M101" i="7"/>
  <c r="K98" i="14"/>
  <c r="AJ79" i="14"/>
  <c r="O61" i="8"/>
  <c r="W117" i="8"/>
  <c r="W74" i="8"/>
  <c r="H42" i="8"/>
  <c r="W87" i="8"/>
  <c r="K53" i="8"/>
  <c r="W54" i="8"/>
  <c r="W102" i="8"/>
  <c r="H63" i="8"/>
  <c r="W13" i="8"/>
  <c r="W91" i="8"/>
  <c r="W28" i="8"/>
  <c r="W131" i="8"/>
  <c r="N149" i="8"/>
  <c r="O81" i="8"/>
  <c r="N132" i="8"/>
  <c r="W143" i="8"/>
  <c r="M157" i="7"/>
  <c r="M159" i="7"/>
  <c r="M114" i="14"/>
  <c r="AG112" i="14"/>
  <c r="AH10" i="8"/>
  <c r="O70" i="8"/>
  <c r="L157" i="7"/>
  <c r="H97" i="8"/>
  <c r="O97" i="8" s="1"/>
  <c r="Q156" i="8"/>
  <c r="R156" i="8" s="1"/>
  <c r="W84" i="8"/>
  <c r="W22" i="8"/>
  <c r="O125" i="8"/>
  <c r="O62" i="8"/>
  <c r="H148" i="8"/>
  <c r="N75" i="8"/>
  <c r="O75" i="8" s="1"/>
  <c r="N153" i="8"/>
  <c r="AL121" i="8"/>
  <c r="O101" i="7"/>
  <c r="AH70" i="8"/>
  <c r="AH50" i="8"/>
  <c r="H127" i="8"/>
  <c r="N156" i="8"/>
  <c r="W146" i="8"/>
  <c r="W69" i="8"/>
  <c r="H78" i="8"/>
  <c r="O78" i="8" s="1"/>
  <c r="W35" i="8"/>
  <c r="N65" i="8"/>
  <c r="T149" i="4"/>
  <c r="J149" i="4"/>
  <c r="L130" i="7"/>
  <c r="M54" i="14"/>
  <c r="AH32" i="8"/>
  <c r="O93" i="8"/>
  <c r="O30" i="8"/>
  <c r="W166" i="8"/>
  <c r="O132" i="8"/>
  <c r="W42" i="8"/>
  <c r="K67" i="8"/>
  <c r="O67" i="8" s="1"/>
  <c r="K107" i="8"/>
  <c r="K106" i="8"/>
  <c r="O106" i="8" s="1"/>
  <c r="N99" i="8"/>
  <c r="L98" i="7"/>
  <c r="N154" i="8"/>
  <c r="O154" i="8" s="1"/>
  <c r="W119" i="8"/>
  <c r="K71" i="8"/>
  <c r="O71" i="8" s="1"/>
  <c r="N148" i="8"/>
  <c r="W86" i="8"/>
  <c r="O38" i="8"/>
  <c r="X38" i="8" s="1"/>
  <c r="S37" i="3" s="1"/>
  <c r="H96" i="8"/>
  <c r="W153" i="8"/>
  <c r="O31" i="8"/>
  <c r="M151" i="14"/>
  <c r="M122" i="14"/>
  <c r="M106" i="7"/>
  <c r="G90" i="14"/>
  <c r="M32" i="7"/>
  <c r="AH16" i="8"/>
  <c r="O88" i="8"/>
  <c r="O19" i="8"/>
  <c r="K158" i="8"/>
  <c r="N117" i="8"/>
  <c r="O117" i="8" s="1"/>
  <c r="W8" i="8"/>
  <c r="P10" i="7"/>
  <c r="H140" i="8"/>
  <c r="K16" i="8"/>
  <c r="O16" i="8" s="1"/>
  <c r="K137" i="8"/>
  <c r="O137" i="8" s="1"/>
  <c r="H12" i="8"/>
  <c r="W90" i="8"/>
  <c r="K72" i="8"/>
  <c r="H16" i="8"/>
  <c r="H49" i="8"/>
  <c r="W99" i="8"/>
  <c r="W162" i="8"/>
  <c r="K33" i="8"/>
  <c r="O33" i="8" s="1"/>
  <c r="X33" i="8" s="1"/>
  <c r="S32" i="3" s="1"/>
  <c r="Q18" i="8"/>
  <c r="Q17" i="8"/>
  <c r="R17" i="8" s="1"/>
  <c r="Q16" i="8"/>
  <c r="Q63" i="8"/>
  <c r="Q64" i="8"/>
  <c r="R64" i="8" s="1"/>
  <c r="Q109" i="8"/>
  <c r="Q106" i="8"/>
  <c r="R106" i="8" s="1"/>
  <c r="Q107" i="8"/>
  <c r="Q108" i="8"/>
  <c r="R108" i="8" s="1"/>
  <c r="Q128" i="8"/>
  <c r="Q127" i="8"/>
  <c r="Q130" i="8"/>
  <c r="Q129" i="8"/>
  <c r="R129" i="8" s="1"/>
  <c r="Q96" i="8"/>
  <c r="R96" i="8" s="1"/>
  <c r="Q95" i="8"/>
  <c r="R95" i="8" s="1"/>
  <c r="X95" i="8" s="1"/>
  <c r="S94" i="3" s="1"/>
  <c r="Q99" i="8"/>
  <c r="Q97" i="8"/>
  <c r="R97" i="8" s="1"/>
  <c r="Q98" i="8"/>
  <c r="R98" i="8" s="1"/>
  <c r="Q88" i="8"/>
  <c r="R88" i="8" s="1"/>
  <c r="Q87" i="8"/>
  <c r="R87" i="8" s="1"/>
  <c r="X76" i="8"/>
  <c r="S75" i="3" s="1"/>
  <c r="P161" i="15"/>
  <c r="AB161" i="10"/>
  <c r="AD164" i="8" s="1"/>
  <c r="AF161" i="14"/>
  <c r="G160" i="6"/>
  <c r="H160" i="6" s="1"/>
  <c r="F160" i="6"/>
  <c r="H159" i="10"/>
  <c r="H159" i="14"/>
  <c r="D159" i="15"/>
  <c r="M160" i="15"/>
  <c r="Y160" i="10"/>
  <c r="AA163" i="8" s="1"/>
  <c r="AC160" i="14"/>
  <c r="AI160" i="14"/>
  <c r="R160" i="15"/>
  <c r="AD160" i="10"/>
  <c r="AG163" i="8" s="1"/>
  <c r="M158" i="15"/>
  <c r="Y158" i="10"/>
  <c r="AA161" i="8" s="1"/>
  <c r="AC158" i="14"/>
  <c r="O161" i="15"/>
  <c r="AA161" i="10"/>
  <c r="AC164" i="8" s="1"/>
  <c r="AE161" i="14"/>
  <c r="J162" i="15"/>
  <c r="T162" i="10"/>
  <c r="I165" i="7" s="1"/>
  <c r="Q162" i="14"/>
  <c r="O194" i="12"/>
  <c r="AI161" i="14"/>
  <c r="R161" i="15"/>
  <c r="AD161" i="10"/>
  <c r="AG164" i="8" s="1"/>
  <c r="N163" i="10"/>
  <c r="AE161" i="10"/>
  <c r="AI164" i="8" s="1"/>
  <c r="AK161" i="14"/>
  <c r="S161" i="15"/>
  <c r="I161" i="10"/>
  <c r="S164" i="6" s="1"/>
  <c r="I161" i="14"/>
  <c r="K161" i="14" s="1"/>
  <c r="E161" i="15"/>
  <c r="X162" i="10"/>
  <c r="R161" i="10"/>
  <c r="G164" i="7" s="1"/>
  <c r="O161" i="14"/>
  <c r="H161" i="15"/>
  <c r="Y162" i="10"/>
  <c r="AA165" i="8" s="1"/>
  <c r="AC162" i="14"/>
  <c r="M162" i="15"/>
  <c r="N162" i="15"/>
  <c r="Z162" i="10"/>
  <c r="AB165" i="8" s="1"/>
  <c r="AD162" i="14"/>
  <c r="AF157" i="14"/>
  <c r="P157" i="15"/>
  <c r="AB157" i="10"/>
  <c r="AD160" i="8" s="1"/>
  <c r="W156" i="14"/>
  <c r="X156" i="14" s="1"/>
  <c r="T156" i="14" s="1"/>
  <c r="J159" i="14"/>
  <c r="F159" i="15"/>
  <c r="L159" i="10"/>
  <c r="N158" i="10"/>
  <c r="P156" i="10"/>
  <c r="Q160" i="15"/>
  <c r="AC160" i="10"/>
  <c r="AF163" i="8" s="1"/>
  <c r="AH163" i="8" s="1"/>
  <c r="AH160" i="14"/>
  <c r="AJ160" i="14" s="1"/>
  <c r="F159" i="10"/>
  <c r="E159" i="14"/>
  <c r="B159" i="15"/>
  <c r="O160" i="15"/>
  <c r="AA160" i="10"/>
  <c r="AC163" i="8" s="1"/>
  <c r="AE160" i="14"/>
  <c r="AE158" i="10"/>
  <c r="AI161" i="8" s="1"/>
  <c r="AK158" i="14"/>
  <c r="S158" i="15"/>
  <c r="S161" i="10"/>
  <c r="H164" i="7" s="1"/>
  <c r="W159" i="10"/>
  <c r="AF160" i="10"/>
  <c r="AJ163" i="8" s="1"/>
  <c r="AL160" i="14"/>
  <c r="T160" i="15"/>
  <c r="E159" i="15"/>
  <c r="I159" i="10"/>
  <c r="S162" i="6" s="1"/>
  <c r="I159" i="14"/>
  <c r="H159" i="15"/>
  <c r="R159" i="10"/>
  <c r="G162" i="7" s="1"/>
  <c r="O159" i="14"/>
  <c r="AG157" i="14"/>
  <c r="AA152" i="14"/>
  <c r="L152" i="15"/>
  <c r="H151" i="10"/>
  <c r="H151" i="14"/>
  <c r="D151" i="15"/>
  <c r="V151" i="15" s="1"/>
  <c r="G151" i="11" s="1"/>
  <c r="D151" i="11" s="1"/>
  <c r="AC154" i="10"/>
  <c r="AF157" i="8" s="1"/>
  <c r="AH157" i="8" s="1"/>
  <c r="AH154" i="14"/>
  <c r="AJ154" i="14" s="1"/>
  <c r="Q154" i="15"/>
  <c r="P152" i="10"/>
  <c r="W155" i="10"/>
  <c r="M155" i="15"/>
  <c r="Y155" i="10"/>
  <c r="AA158" i="8" s="1"/>
  <c r="AC155" i="14"/>
  <c r="P152" i="14"/>
  <c r="C158" i="8"/>
  <c r="C158" i="6"/>
  <c r="C158" i="7"/>
  <c r="C157" i="3"/>
  <c r="U157" i="3" s="1"/>
  <c r="U153" i="15"/>
  <c r="AM153" i="14"/>
  <c r="AG153" i="10"/>
  <c r="AK156" i="8" s="1"/>
  <c r="AA153" i="14"/>
  <c r="L153" i="15"/>
  <c r="AE153" i="14"/>
  <c r="O153" i="15"/>
  <c r="AA153" i="10"/>
  <c r="AC156" i="8" s="1"/>
  <c r="AG151" i="14"/>
  <c r="I147" i="14"/>
  <c r="E147" i="15"/>
  <c r="I147" i="10"/>
  <c r="S150" i="6" s="1"/>
  <c r="M145" i="10"/>
  <c r="P143" i="10"/>
  <c r="N147" i="15"/>
  <c r="Z147" i="10"/>
  <c r="AB150" i="8" s="1"/>
  <c r="AD147" i="14"/>
  <c r="AL143" i="14"/>
  <c r="T143" i="15"/>
  <c r="AF143" i="10"/>
  <c r="AJ146" i="8" s="1"/>
  <c r="P149" i="15"/>
  <c r="AB149" i="10"/>
  <c r="AD152" i="8" s="1"/>
  <c r="AF149" i="14"/>
  <c r="W149" i="14"/>
  <c r="X149" i="14" s="1"/>
  <c r="T149" i="14" s="1"/>
  <c r="X147" i="10"/>
  <c r="AG145" i="10"/>
  <c r="AK148" i="8" s="1"/>
  <c r="AM145" i="14"/>
  <c r="U145" i="15"/>
  <c r="AH145" i="14"/>
  <c r="AJ145" i="14" s="1"/>
  <c r="AC145" i="10"/>
  <c r="AF148" i="8" s="1"/>
  <c r="AH148" i="8" s="1"/>
  <c r="Q145" i="15"/>
  <c r="Y143" i="10"/>
  <c r="AA146" i="8" s="1"/>
  <c r="AC143" i="14"/>
  <c r="AG143" i="14" s="1"/>
  <c r="M143" i="15"/>
  <c r="L146" i="15"/>
  <c r="AA146" i="14"/>
  <c r="AF146" i="14"/>
  <c r="AB146" i="10"/>
  <c r="AD149" i="8" s="1"/>
  <c r="P146" i="15"/>
  <c r="P150" i="15"/>
  <c r="AB150" i="10"/>
  <c r="AD153" i="8" s="1"/>
  <c r="AF150" i="14"/>
  <c r="C153" i="8"/>
  <c r="C153" i="6"/>
  <c r="C152" i="3"/>
  <c r="U152" i="3" s="1"/>
  <c r="C153" i="7"/>
  <c r="P148" i="10"/>
  <c r="F147" i="6"/>
  <c r="G147" i="6"/>
  <c r="H147" i="6" s="1"/>
  <c r="M148" i="10"/>
  <c r="W148" i="10"/>
  <c r="AM148" i="14"/>
  <c r="AG148" i="10"/>
  <c r="AK151" i="8" s="1"/>
  <c r="U148" i="15"/>
  <c r="R142" i="14"/>
  <c r="K142" i="15"/>
  <c r="U142" i="10"/>
  <c r="J145" i="7" s="1"/>
  <c r="O141" i="10"/>
  <c r="K141" i="10"/>
  <c r="AF139" i="14"/>
  <c r="P139" i="15"/>
  <c r="AB139" i="10"/>
  <c r="AD142" i="8" s="1"/>
  <c r="AM135" i="14"/>
  <c r="AG135" i="10"/>
  <c r="AK138" i="8" s="1"/>
  <c r="U135" i="15"/>
  <c r="J146" i="6"/>
  <c r="AN140" i="14"/>
  <c r="M140" i="10"/>
  <c r="AD140" i="14"/>
  <c r="N140" i="15"/>
  <c r="Z140" i="10"/>
  <c r="AB143" i="8" s="1"/>
  <c r="X142" i="10"/>
  <c r="D142" i="15"/>
  <c r="H142" i="14"/>
  <c r="H142" i="10"/>
  <c r="M140" i="15"/>
  <c r="AC140" i="14"/>
  <c r="Y140" i="10"/>
  <c r="AA143" i="8" s="1"/>
  <c r="T142" i="6"/>
  <c r="U142" i="6" s="1"/>
  <c r="S142" i="6"/>
  <c r="I135" i="14"/>
  <c r="E135" i="15"/>
  <c r="I135" i="10"/>
  <c r="S138" i="6" s="1"/>
  <c r="AC138" i="14"/>
  <c r="M138" i="15"/>
  <c r="Y138" i="10"/>
  <c r="AA141" i="8" s="1"/>
  <c r="AE138" i="10"/>
  <c r="AI141" i="8" s="1"/>
  <c r="S138" i="15"/>
  <c r="AK138" i="14"/>
  <c r="O138" i="10"/>
  <c r="R138" i="14"/>
  <c r="K138" i="15"/>
  <c r="U138" i="10"/>
  <c r="J141" i="7" s="1"/>
  <c r="O138" i="6"/>
  <c r="T138" i="6"/>
  <c r="U138" i="6" s="1"/>
  <c r="V138" i="6" s="1"/>
  <c r="P138" i="6"/>
  <c r="Q138" i="6" s="1"/>
  <c r="R138" i="6" s="1"/>
  <c r="R133" i="15"/>
  <c r="AI133" i="14"/>
  <c r="AD133" i="10"/>
  <c r="AG136" i="8" s="1"/>
  <c r="S131" i="15"/>
  <c r="AK131" i="14"/>
  <c r="AE131" i="10"/>
  <c r="AI134" i="8" s="1"/>
  <c r="N129" i="15"/>
  <c r="AD129" i="14"/>
  <c r="Z129" i="10"/>
  <c r="AB132" i="8" s="1"/>
  <c r="AF129" i="14"/>
  <c r="AG129" i="14" s="1"/>
  <c r="AB129" i="10"/>
  <c r="AD132" i="8" s="1"/>
  <c r="P129" i="15"/>
  <c r="O128" i="10"/>
  <c r="AD124" i="14"/>
  <c r="N124" i="15"/>
  <c r="Z124" i="10"/>
  <c r="AB127" i="8" s="1"/>
  <c r="Z134" i="10"/>
  <c r="AB137" i="8" s="1"/>
  <c r="N134" i="15"/>
  <c r="AD134" i="14"/>
  <c r="G137" i="6"/>
  <c r="H137" i="6" s="1"/>
  <c r="F137" i="6"/>
  <c r="AD131" i="10"/>
  <c r="AG134" i="8" s="1"/>
  <c r="R131" i="15"/>
  <c r="AI131" i="14"/>
  <c r="H128" i="14"/>
  <c r="H128" i="10"/>
  <c r="D128" i="15"/>
  <c r="W137" i="6"/>
  <c r="X137" i="6"/>
  <c r="Y137" i="6" s="1"/>
  <c r="V136" i="10"/>
  <c r="Y139" i="8"/>
  <c r="Z139" i="8" s="1"/>
  <c r="P137" i="10"/>
  <c r="J137" i="15"/>
  <c r="T137" i="10"/>
  <c r="I140" i="7" s="1"/>
  <c r="Q137" i="14"/>
  <c r="X137" i="10"/>
  <c r="F137" i="14"/>
  <c r="G137" i="14" s="1"/>
  <c r="C137" i="15"/>
  <c r="G137" i="10"/>
  <c r="L131" i="15"/>
  <c r="AA131" i="14"/>
  <c r="M131" i="10"/>
  <c r="N130" i="10"/>
  <c r="R130" i="14"/>
  <c r="U130" i="10"/>
  <c r="J133" i="7" s="1"/>
  <c r="K130" i="15"/>
  <c r="AF134" i="14"/>
  <c r="AB134" i="10"/>
  <c r="AD137" i="8" s="1"/>
  <c r="P134" i="15"/>
  <c r="E130" i="15"/>
  <c r="I130" i="10"/>
  <c r="S133" i="6" s="1"/>
  <c r="I130" i="14"/>
  <c r="Q128" i="14"/>
  <c r="J128" i="15"/>
  <c r="T128" i="10"/>
  <c r="I131" i="7" s="1"/>
  <c r="W124" i="10"/>
  <c r="L133" i="15"/>
  <c r="AA133" i="14"/>
  <c r="X133" i="10"/>
  <c r="AC133" i="14"/>
  <c r="M133" i="15"/>
  <c r="Y133" i="10"/>
  <c r="AA136" i="8" s="1"/>
  <c r="J154" i="12"/>
  <c r="Q131" i="8" s="1"/>
  <c r="W128" i="14"/>
  <c r="X128" i="14" s="1"/>
  <c r="T128" i="14" s="1"/>
  <c r="P122" i="10"/>
  <c r="E116" i="14"/>
  <c r="G116" i="14" s="1"/>
  <c r="B116" i="15"/>
  <c r="F116" i="10"/>
  <c r="U126" i="15"/>
  <c r="AG126" i="10"/>
  <c r="AK129" i="8" s="1"/>
  <c r="AM126" i="14"/>
  <c r="AH126" i="14"/>
  <c r="AJ126" i="14" s="1"/>
  <c r="Q126" i="15"/>
  <c r="AC126" i="10"/>
  <c r="AF129" i="8" s="1"/>
  <c r="AH129" i="8" s="1"/>
  <c r="K125" i="15"/>
  <c r="U125" i="10"/>
  <c r="J128" i="7" s="1"/>
  <c r="R125" i="14"/>
  <c r="S132" i="15"/>
  <c r="AK132" i="14"/>
  <c r="AE132" i="10"/>
  <c r="AI135" i="8" s="1"/>
  <c r="G132" i="15"/>
  <c r="Q132" i="10"/>
  <c r="F135" i="7" s="1"/>
  <c r="N132" i="14"/>
  <c r="X132" i="10"/>
  <c r="AE132" i="14"/>
  <c r="AA132" i="10"/>
  <c r="AC135" i="8" s="1"/>
  <c r="O132" i="15"/>
  <c r="L127" i="7"/>
  <c r="O134" i="6"/>
  <c r="W125" i="14"/>
  <c r="X125" i="14" s="1"/>
  <c r="T125" i="14" s="1"/>
  <c r="J125" i="10"/>
  <c r="AE127" i="8"/>
  <c r="X123" i="10"/>
  <c r="G123" i="10"/>
  <c r="F123" i="14"/>
  <c r="C123" i="15"/>
  <c r="AK123" i="14"/>
  <c r="S123" i="15"/>
  <c r="AE123" i="10"/>
  <c r="AI126" i="8" s="1"/>
  <c r="N118" i="14"/>
  <c r="G118" i="15"/>
  <c r="Q118" i="10"/>
  <c r="F121" i="7" s="1"/>
  <c r="J118" i="14"/>
  <c r="F118" i="15"/>
  <c r="L118" i="10"/>
  <c r="S116" i="10"/>
  <c r="H119" i="7" s="1"/>
  <c r="W112" i="10"/>
  <c r="L120" i="10"/>
  <c r="J120" i="14"/>
  <c r="F120" i="15"/>
  <c r="G130" i="14"/>
  <c r="S120" i="15"/>
  <c r="AE120" i="10"/>
  <c r="AI123" i="8" s="1"/>
  <c r="AK120" i="14"/>
  <c r="AD119" i="14"/>
  <c r="N119" i="15"/>
  <c r="Z119" i="10"/>
  <c r="AB122" i="8" s="1"/>
  <c r="N117" i="10"/>
  <c r="R117" i="14"/>
  <c r="K117" i="15"/>
  <c r="U117" i="10"/>
  <c r="J120" i="7" s="1"/>
  <c r="X120" i="10"/>
  <c r="W120" i="10"/>
  <c r="N109" i="10"/>
  <c r="C108" i="8"/>
  <c r="C108" i="7"/>
  <c r="C108" i="6"/>
  <c r="C107" i="3"/>
  <c r="U107" i="3" s="1"/>
  <c r="P113" i="10"/>
  <c r="N5" i="13"/>
  <c r="W113" i="14"/>
  <c r="X113" i="14" s="1"/>
  <c r="T113" i="14" s="1"/>
  <c r="P115" i="10"/>
  <c r="O115" i="10"/>
  <c r="S110" i="10"/>
  <c r="H113" i="7" s="1"/>
  <c r="N110" i="10"/>
  <c r="N107" i="10"/>
  <c r="P112" i="14"/>
  <c r="M112" i="14" s="1"/>
  <c r="B107" i="15"/>
  <c r="F107" i="10"/>
  <c r="E107" i="14"/>
  <c r="AH113" i="14"/>
  <c r="AC113" i="10"/>
  <c r="AF116" i="8" s="1"/>
  <c r="Q113" i="15"/>
  <c r="K113" i="10"/>
  <c r="I107" i="10"/>
  <c r="S110" i="6" s="1"/>
  <c r="E107" i="15"/>
  <c r="I107" i="14"/>
  <c r="K107" i="14" s="1"/>
  <c r="P103" i="10"/>
  <c r="P117" i="7"/>
  <c r="P113" i="14"/>
  <c r="O111" i="10"/>
  <c r="P111" i="10"/>
  <c r="V112" i="10"/>
  <c r="Y115" i="8"/>
  <c r="Z115" i="8" s="1"/>
  <c r="H111" i="10"/>
  <c r="H111" i="14"/>
  <c r="D111" i="15"/>
  <c r="W104" i="14"/>
  <c r="X104" i="14" s="1"/>
  <c r="T104" i="14" s="1"/>
  <c r="F104" i="14"/>
  <c r="G104" i="14" s="1"/>
  <c r="C104" i="15"/>
  <c r="G104" i="10"/>
  <c r="C107" i="8"/>
  <c r="C107" i="7"/>
  <c r="C107" i="6"/>
  <c r="C106" i="3"/>
  <c r="U106" i="3" s="1"/>
  <c r="J106" i="10"/>
  <c r="AA106" i="14"/>
  <c r="L106" i="15"/>
  <c r="AH106" i="14"/>
  <c r="AJ106" i="14" s="1"/>
  <c r="Q106" i="15"/>
  <c r="AC106" i="10"/>
  <c r="AF109" i="8" s="1"/>
  <c r="AH109" i="8" s="1"/>
  <c r="U108" i="15"/>
  <c r="AG108" i="10"/>
  <c r="AK111" i="8" s="1"/>
  <c r="AM108" i="14"/>
  <c r="AL108" i="14"/>
  <c r="AF108" i="10"/>
  <c r="AJ111" i="8" s="1"/>
  <c r="T108" i="15"/>
  <c r="C111" i="8"/>
  <c r="C111" i="7"/>
  <c r="C111" i="6"/>
  <c r="C110" i="3"/>
  <c r="U110" i="3" s="1"/>
  <c r="W95" i="10"/>
  <c r="F99" i="14"/>
  <c r="C99" i="15"/>
  <c r="G99" i="10"/>
  <c r="O138" i="12"/>
  <c r="O99" i="14"/>
  <c r="R99" i="10"/>
  <c r="G102" i="7" s="1"/>
  <c r="M102" i="7" s="1"/>
  <c r="H99" i="15"/>
  <c r="N101" i="10"/>
  <c r="J101" i="10"/>
  <c r="C104" i="8"/>
  <c r="C104" i="6"/>
  <c r="C104" i="7"/>
  <c r="L104" i="7" s="1"/>
  <c r="C103" i="3"/>
  <c r="U103" i="3" s="1"/>
  <c r="M102" i="10"/>
  <c r="W102" i="10"/>
  <c r="AE102" i="14"/>
  <c r="O102" i="15"/>
  <c r="AA102" i="10"/>
  <c r="AC105" i="8" s="1"/>
  <c r="O102" i="10"/>
  <c r="X94" i="10"/>
  <c r="N102" i="10"/>
  <c r="AF96" i="10"/>
  <c r="AJ99" i="8" s="1"/>
  <c r="AL96" i="14"/>
  <c r="T96" i="15"/>
  <c r="Z97" i="10"/>
  <c r="AB100" i="8" s="1"/>
  <c r="N97" i="15"/>
  <c r="AD97" i="14"/>
  <c r="H97" i="10"/>
  <c r="H97" i="14"/>
  <c r="L97" i="14" s="1"/>
  <c r="D97" i="15"/>
  <c r="U97" i="15"/>
  <c r="AG97" i="10"/>
  <c r="AK100" i="8" s="1"/>
  <c r="AM97" i="14"/>
  <c r="AA93" i="10"/>
  <c r="AC96" i="8" s="1"/>
  <c r="O93" i="15"/>
  <c r="AE93" i="14"/>
  <c r="AG93" i="14" s="1"/>
  <c r="X93" i="10"/>
  <c r="V102" i="10"/>
  <c r="Y105" i="8"/>
  <c r="Z105" i="8" s="1"/>
  <c r="P101" i="7"/>
  <c r="W96" i="14"/>
  <c r="X96" i="14" s="1"/>
  <c r="T96" i="14" s="1"/>
  <c r="AI96" i="14"/>
  <c r="AD96" i="10"/>
  <c r="AG99" i="8" s="1"/>
  <c r="R96" i="15"/>
  <c r="G104" i="6"/>
  <c r="H104" i="6" s="1"/>
  <c r="F104" i="6"/>
  <c r="AA100" i="14"/>
  <c r="L100" i="15"/>
  <c r="X100" i="10"/>
  <c r="O100" i="14"/>
  <c r="H100" i="15"/>
  <c r="R100" i="10"/>
  <c r="G103" i="7" s="1"/>
  <c r="W100" i="14"/>
  <c r="X100" i="14" s="1"/>
  <c r="T100" i="14" s="1"/>
  <c r="G101" i="6"/>
  <c r="H101" i="6" s="1"/>
  <c r="I101" i="6" s="1"/>
  <c r="N101" i="6" s="1"/>
  <c r="M100" i="3" s="1"/>
  <c r="F101" i="6"/>
  <c r="K96" i="10"/>
  <c r="V97" i="10"/>
  <c r="Y100" i="8"/>
  <c r="Z100" i="8" s="1"/>
  <c r="K96" i="15"/>
  <c r="R96" i="14"/>
  <c r="U96" i="10"/>
  <c r="J99" i="7" s="1"/>
  <c r="M98" i="7"/>
  <c r="O128" i="12"/>
  <c r="X87" i="10"/>
  <c r="AC89" i="14"/>
  <c r="M89" i="15"/>
  <c r="Y89" i="10"/>
  <c r="AA92" i="8" s="1"/>
  <c r="F87" i="14"/>
  <c r="G87" i="10"/>
  <c r="C87" i="15"/>
  <c r="V94" i="10"/>
  <c r="Y97" i="8"/>
  <c r="Z97" i="8" s="1"/>
  <c r="W91" i="10"/>
  <c r="D92" i="15"/>
  <c r="H92" i="10"/>
  <c r="H92" i="14"/>
  <c r="J92" i="10"/>
  <c r="X95" i="6"/>
  <c r="Y95" i="6" s="1"/>
  <c r="Z95" i="6" s="1"/>
  <c r="W95" i="6"/>
  <c r="J91" i="14"/>
  <c r="F91" i="15"/>
  <c r="L91" i="10"/>
  <c r="K91" i="10"/>
  <c r="O89" i="10"/>
  <c r="AF89" i="14"/>
  <c r="AB89" i="10"/>
  <c r="AD92" i="8" s="1"/>
  <c r="P89" i="15"/>
  <c r="T90" i="15"/>
  <c r="AF90" i="10"/>
  <c r="AJ93" i="8" s="1"/>
  <c r="AL90" i="14"/>
  <c r="N87" i="15"/>
  <c r="AD87" i="14"/>
  <c r="Z87" i="10"/>
  <c r="AB90" i="8" s="1"/>
  <c r="P84" i="10"/>
  <c r="C87" i="8"/>
  <c r="C87" i="7"/>
  <c r="C87" i="6"/>
  <c r="C86" i="3"/>
  <c r="U86" i="3" s="1"/>
  <c r="G89" i="6"/>
  <c r="H89" i="6" s="1"/>
  <c r="F89" i="6"/>
  <c r="AF82" i="14"/>
  <c r="P82" i="15"/>
  <c r="AB82" i="10"/>
  <c r="AD85" i="8" s="1"/>
  <c r="J79" i="15"/>
  <c r="T79" i="10"/>
  <c r="I82" i="7" s="1"/>
  <c r="Q79" i="14"/>
  <c r="AA74" i="10"/>
  <c r="AC77" i="8" s="1"/>
  <c r="AE74" i="14"/>
  <c r="O74" i="15"/>
  <c r="AC74" i="14"/>
  <c r="Y74" i="10"/>
  <c r="AA77" i="8" s="1"/>
  <c r="M74" i="15"/>
  <c r="O113" i="12"/>
  <c r="H82" i="15"/>
  <c r="O82" i="14"/>
  <c r="R82" i="10"/>
  <c r="G85" i="7" s="1"/>
  <c r="Q82" i="14"/>
  <c r="J82" i="15"/>
  <c r="T82" i="10"/>
  <c r="I85" i="7" s="1"/>
  <c r="N81" i="15"/>
  <c r="AD81" i="14"/>
  <c r="Z81" i="10"/>
  <c r="AB84" i="8" s="1"/>
  <c r="Z79" i="10"/>
  <c r="AB82" i="8" s="1"/>
  <c r="N79" i="15"/>
  <c r="AD79" i="14"/>
  <c r="R79" i="14"/>
  <c r="U79" i="10"/>
  <c r="J82" i="7" s="1"/>
  <c r="K79" i="15"/>
  <c r="R78" i="14"/>
  <c r="K78" i="15"/>
  <c r="U78" i="10"/>
  <c r="J81" i="7" s="1"/>
  <c r="L77" i="10"/>
  <c r="J77" i="14"/>
  <c r="F77" i="15"/>
  <c r="P85" i="6"/>
  <c r="Q85" i="6" s="1"/>
  <c r="R85" i="6" s="1"/>
  <c r="O85" i="6"/>
  <c r="M83" i="7"/>
  <c r="J85" i="15"/>
  <c r="Q85" i="14"/>
  <c r="T85" i="10"/>
  <c r="I88" i="7" s="1"/>
  <c r="P85" i="10"/>
  <c r="O85" i="14"/>
  <c r="H85" i="15"/>
  <c r="R85" i="10"/>
  <c r="G88" i="7" s="1"/>
  <c r="G77" i="15"/>
  <c r="Q77" i="10"/>
  <c r="F80" i="7" s="1"/>
  <c r="N77" i="14"/>
  <c r="X78" i="10"/>
  <c r="G79" i="6"/>
  <c r="H79" i="6" s="1"/>
  <c r="F79" i="6"/>
  <c r="I69" i="10"/>
  <c r="S72" i="6" s="1"/>
  <c r="E69" i="15"/>
  <c r="I69" i="14"/>
  <c r="K69" i="14" s="1"/>
  <c r="Y68" i="10"/>
  <c r="AA71" i="8" s="1"/>
  <c r="M68" i="15"/>
  <c r="AC68" i="14"/>
  <c r="H59" i="14"/>
  <c r="H59" i="10"/>
  <c r="D59" i="15"/>
  <c r="P84" i="14"/>
  <c r="S80" i="10"/>
  <c r="H83" i="7" s="1"/>
  <c r="P71" i="10"/>
  <c r="P68" i="10"/>
  <c r="AN87" i="14"/>
  <c r="X83" i="10"/>
  <c r="AD83" i="14"/>
  <c r="N83" i="15"/>
  <c r="Z83" i="10"/>
  <c r="AB86" i="8" s="1"/>
  <c r="N78" i="10"/>
  <c r="AC77" i="14"/>
  <c r="M77" i="15"/>
  <c r="Y77" i="10"/>
  <c r="AA80" i="8" s="1"/>
  <c r="T77" i="15"/>
  <c r="AF77" i="10"/>
  <c r="AJ80" i="8" s="1"/>
  <c r="AL77" i="14"/>
  <c r="AN77" i="14" s="1"/>
  <c r="C75" i="15"/>
  <c r="F75" i="14"/>
  <c r="G75" i="10"/>
  <c r="Y75" i="10"/>
  <c r="AA78" i="8" s="1"/>
  <c r="M75" i="15"/>
  <c r="AC75" i="14"/>
  <c r="N75" i="14"/>
  <c r="Q75" i="10"/>
  <c r="F78" i="7" s="1"/>
  <c r="G75" i="15"/>
  <c r="V74" i="10"/>
  <c r="Y77" i="8"/>
  <c r="Z77" i="8" s="1"/>
  <c r="X72" i="10"/>
  <c r="U70" i="10"/>
  <c r="J73" i="7" s="1"/>
  <c r="K70" i="15"/>
  <c r="R70" i="14"/>
  <c r="H70" i="15"/>
  <c r="O70" i="14"/>
  <c r="R70" i="10"/>
  <c r="G73" i="7" s="1"/>
  <c r="AH70" i="14"/>
  <c r="Q70" i="15"/>
  <c r="AC70" i="10"/>
  <c r="AF73" i="8" s="1"/>
  <c r="S67" i="10"/>
  <c r="H70" i="7" s="1"/>
  <c r="C67" i="8"/>
  <c r="C67" i="7"/>
  <c r="C67" i="6"/>
  <c r="C66" i="3"/>
  <c r="U66" i="3" s="1"/>
  <c r="V63" i="10"/>
  <c r="Y66" i="8"/>
  <c r="Z66" i="8" s="1"/>
  <c r="W57" i="10"/>
  <c r="M72" i="15"/>
  <c r="Y72" i="10"/>
  <c r="AA75" i="8" s="1"/>
  <c r="AC72" i="14"/>
  <c r="D72" i="15"/>
  <c r="H72" i="14"/>
  <c r="H72" i="10"/>
  <c r="AE72" i="14"/>
  <c r="AA72" i="10"/>
  <c r="AC75" i="8" s="1"/>
  <c r="O72" i="15"/>
  <c r="M72" i="10"/>
  <c r="AC66" i="14"/>
  <c r="M66" i="15"/>
  <c r="Y66" i="10"/>
  <c r="AA69" i="8" s="1"/>
  <c r="M66" i="10"/>
  <c r="W63" i="14"/>
  <c r="X63" i="14" s="1"/>
  <c r="T63" i="14" s="1"/>
  <c r="R63" i="14"/>
  <c r="K63" i="15"/>
  <c r="U63" i="10"/>
  <c r="J66" i="7" s="1"/>
  <c r="Q60" i="15"/>
  <c r="AH60" i="14"/>
  <c r="AC60" i="10"/>
  <c r="AF63" i="8" s="1"/>
  <c r="O86" i="12"/>
  <c r="W73" i="14"/>
  <c r="X73" i="14" s="1"/>
  <c r="T73" i="14" s="1"/>
  <c r="AA73" i="14"/>
  <c r="L73" i="15"/>
  <c r="T74" i="6"/>
  <c r="U74" i="6" s="1"/>
  <c r="V74" i="6" s="1"/>
  <c r="P74" i="6"/>
  <c r="Q74" i="6" s="1"/>
  <c r="O74" i="6"/>
  <c r="B60" i="15"/>
  <c r="F60" i="10"/>
  <c r="E60" i="14"/>
  <c r="AE62" i="8"/>
  <c r="AD55" i="10"/>
  <c r="AG58" i="8" s="1"/>
  <c r="AH58" i="8" s="1"/>
  <c r="AI55" i="14"/>
  <c r="R55" i="15"/>
  <c r="P54" i="10"/>
  <c r="R52" i="10"/>
  <c r="G55" i="7" s="1"/>
  <c r="M55" i="7" s="1"/>
  <c r="O52" i="14"/>
  <c r="H52" i="15"/>
  <c r="M75" i="10"/>
  <c r="J72" i="10"/>
  <c r="L66" i="10"/>
  <c r="J66" i="14"/>
  <c r="F66" i="15"/>
  <c r="E65" i="15"/>
  <c r="I65" i="14"/>
  <c r="I65" i="10"/>
  <c r="S68" i="6" s="1"/>
  <c r="E65" i="14"/>
  <c r="F65" i="10"/>
  <c r="B65" i="15"/>
  <c r="M62" i="7"/>
  <c r="B57" i="15"/>
  <c r="E57" i="14"/>
  <c r="F57" i="10"/>
  <c r="AD62" i="10"/>
  <c r="AG65" i="8" s="1"/>
  <c r="AI62" i="14"/>
  <c r="R62" i="15"/>
  <c r="M56" i="15"/>
  <c r="AC56" i="14"/>
  <c r="Y56" i="10"/>
  <c r="AA59" i="8" s="1"/>
  <c r="AC56" i="10"/>
  <c r="AF59" i="8" s="1"/>
  <c r="AH56" i="14"/>
  <c r="Q56" i="15"/>
  <c r="AK47" i="14"/>
  <c r="AN47" i="14" s="1"/>
  <c r="AE47" i="10"/>
  <c r="AI50" i="8" s="1"/>
  <c r="AL50" i="8" s="1"/>
  <c r="S47" i="15"/>
  <c r="AD44" i="14"/>
  <c r="Z44" i="10"/>
  <c r="AB47" i="8" s="1"/>
  <c r="N44" i="15"/>
  <c r="L58" i="10"/>
  <c r="J58" i="14"/>
  <c r="F58" i="15"/>
  <c r="O58" i="10"/>
  <c r="X58" i="10"/>
  <c r="J61" i="10"/>
  <c r="AI61" i="14"/>
  <c r="R61" i="15"/>
  <c r="AD61" i="10"/>
  <c r="AG64" i="8" s="1"/>
  <c r="Q53" i="10"/>
  <c r="F56" i="7" s="1"/>
  <c r="N53" i="14"/>
  <c r="G53" i="15"/>
  <c r="K53" i="10"/>
  <c r="F44" i="14"/>
  <c r="C44" i="15"/>
  <c r="G44" i="10"/>
  <c r="O36" i="10"/>
  <c r="P35" i="10"/>
  <c r="H62" i="10"/>
  <c r="D62" i="15"/>
  <c r="H62" i="14"/>
  <c r="AH62" i="14"/>
  <c r="AJ62" i="14" s="1"/>
  <c r="Q62" i="15"/>
  <c r="AC62" i="10"/>
  <c r="AF65" i="8" s="1"/>
  <c r="W58" i="6"/>
  <c r="AK51" i="14"/>
  <c r="AE51" i="10"/>
  <c r="AI54" i="8" s="1"/>
  <c r="S51" i="15"/>
  <c r="G54" i="6"/>
  <c r="H54" i="6" s="1"/>
  <c r="F54" i="6"/>
  <c r="AL51" i="14"/>
  <c r="T51" i="15"/>
  <c r="AF51" i="10"/>
  <c r="AJ54" i="8" s="1"/>
  <c r="P44" i="10"/>
  <c r="K53" i="15"/>
  <c r="R53" i="14"/>
  <c r="U53" i="10"/>
  <c r="J56" i="7" s="1"/>
  <c r="AJ59" i="14"/>
  <c r="AG57" i="14"/>
  <c r="J53" i="10"/>
  <c r="I50" i="10"/>
  <c r="S53" i="6" s="1"/>
  <c r="E50" i="15"/>
  <c r="I50" i="14"/>
  <c r="F45" i="14"/>
  <c r="C45" i="15"/>
  <c r="G45" i="10"/>
  <c r="J45" i="10"/>
  <c r="S43" i="10"/>
  <c r="H46" i="7" s="1"/>
  <c r="P40" i="15"/>
  <c r="AB40" i="10"/>
  <c r="AD43" i="8" s="1"/>
  <c r="AF40" i="14"/>
  <c r="W29" i="10"/>
  <c r="O22" i="10"/>
  <c r="P13" i="10"/>
  <c r="X49" i="10"/>
  <c r="O43" i="6"/>
  <c r="AD40" i="14"/>
  <c r="N40" i="15"/>
  <c r="Z40" i="10"/>
  <c r="AB43" i="8" s="1"/>
  <c r="G34" i="10"/>
  <c r="C34" i="15"/>
  <c r="F34" i="14"/>
  <c r="O42" i="14"/>
  <c r="H42" i="15"/>
  <c r="R42" i="10"/>
  <c r="G45" i="7" s="1"/>
  <c r="O68" i="12"/>
  <c r="AG38" i="10"/>
  <c r="AK41" i="8" s="1"/>
  <c r="U38" i="15"/>
  <c r="AM38" i="14"/>
  <c r="M38" i="10"/>
  <c r="C41" i="8"/>
  <c r="C41" i="6"/>
  <c r="C41" i="7"/>
  <c r="O41" i="7" s="1"/>
  <c r="C40" i="3"/>
  <c r="U40" i="3" s="1"/>
  <c r="AM34" i="14"/>
  <c r="U34" i="15"/>
  <c r="AG34" i="10"/>
  <c r="AK37" i="8" s="1"/>
  <c r="R34" i="14"/>
  <c r="U34" i="10"/>
  <c r="J37" i="7" s="1"/>
  <c r="K34" i="15"/>
  <c r="M48" i="15"/>
  <c r="AC48" i="14"/>
  <c r="Y48" i="10"/>
  <c r="AA51" i="8" s="1"/>
  <c r="P46" i="14"/>
  <c r="AE46" i="10"/>
  <c r="AI49" i="8" s="1"/>
  <c r="AK46" i="14"/>
  <c r="S46" i="15"/>
  <c r="M46" i="10"/>
  <c r="C49" i="8"/>
  <c r="C49" i="7"/>
  <c r="O49" i="7" s="1"/>
  <c r="C48" i="3"/>
  <c r="U48" i="3" s="1"/>
  <c r="C49" i="6"/>
  <c r="D42" i="15"/>
  <c r="H42" i="10"/>
  <c r="H42" i="14"/>
  <c r="K30" i="10"/>
  <c r="AK25" i="14"/>
  <c r="AN25" i="14" s="1"/>
  <c r="AE25" i="10"/>
  <c r="AI28" i="8" s="1"/>
  <c r="AL28" i="8" s="1"/>
  <c r="S25" i="15"/>
  <c r="AK17" i="14"/>
  <c r="AN17" i="14" s="1"/>
  <c r="AE17" i="10"/>
  <c r="AI20" i="8" s="1"/>
  <c r="AL20" i="8" s="1"/>
  <c r="S17" i="15"/>
  <c r="H9" i="14"/>
  <c r="D9" i="15"/>
  <c r="H9" i="10"/>
  <c r="S50" i="15"/>
  <c r="AE50" i="10"/>
  <c r="AI53" i="8" s="1"/>
  <c r="AK50" i="14"/>
  <c r="AG35" i="14"/>
  <c r="AK26" i="14"/>
  <c r="AN26" i="14" s="1"/>
  <c r="S26" i="15"/>
  <c r="AE26" i="10"/>
  <c r="AI29" i="8" s="1"/>
  <c r="AL29" i="8" s="1"/>
  <c r="F50" i="10"/>
  <c r="B50" i="15"/>
  <c r="E50" i="14"/>
  <c r="M50" i="10"/>
  <c r="K50" i="10"/>
  <c r="C53" i="8"/>
  <c r="C53" i="7"/>
  <c r="C53" i="6"/>
  <c r="C52" i="3"/>
  <c r="U52" i="3" s="1"/>
  <c r="U49" i="10"/>
  <c r="J52" i="7" s="1"/>
  <c r="R49" i="14"/>
  <c r="K49" i="15"/>
  <c r="J49" i="10"/>
  <c r="C52" i="8"/>
  <c r="C52" i="6"/>
  <c r="C52" i="7"/>
  <c r="C51" i="3"/>
  <c r="U51" i="3" s="1"/>
  <c r="K48" i="15"/>
  <c r="U48" i="10"/>
  <c r="J51" i="7" s="1"/>
  <c r="R48" i="14"/>
  <c r="F48" i="14"/>
  <c r="G48" i="10"/>
  <c r="C48" i="15"/>
  <c r="W47" i="6"/>
  <c r="E41" i="15"/>
  <c r="I41" i="14"/>
  <c r="I41" i="10"/>
  <c r="S44" i="6" s="1"/>
  <c r="E41" i="14"/>
  <c r="F41" i="10"/>
  <c r="B41" i="15"/>
  <c r="AC31" i="10"/>
  <c r="AF34" i="8" s="1"/>
  <c r="Q31" i="15"/>
  <c r="AH31" i="14"/>
  <c r="AM23" i="14"/>
  <c r="AG23" i="10"/>
  <c r="AK26" i="8" s="1"/>
  <c r="U23" i="15"/>
  <c r="AH23" i="14"/>
  <c r="Q23" i="15"/>
  <c r="AC23" i="10"/>
  <c r="AF26" i="8" s="1"/>
  <c r="I29" i="15"/>
  <c r="C28" i="15"/>
  <c r="G28" i="10"/>
  <c r="F28" i="14"/>
  <c r="Z23" i="10"/>
  <c r="AB26" i="8" s="1"/>
  <c r="N23" i="15"/>
  <c r="AD23" i="14"/>
  <c r="AE10" i="14"/>
  <c r="O10" i="15"/>
  <c r="AA10" i="10"/>
  <c r="AC13" i="8" s="1"/>
  <c r="C13" i="8"/>
  <c r="C13" i="7"/>
  <c r="C13" i="6"/>
  <c r="C12" i="3"/>
  <c r="U12" i="3" s="1"/>
  <c r="Q37" i="10"/>
  <c r="F40" i="7" s="1"/>
  <c r="N37" i="14"/>
  <c r="G37" i="15"/>
  <c r="X37" i="10"/>
  <c r="AA37" i="14"/>
  <c r="L37" i="15"/>
  <c r="AC37" i="14"/>
  <c r="M37" i="15"/>
  <c r="Y37" i="10"/>
  <c r="AA40" i="8" s="1"/>
  <c r="R31" i="15"/>
  <c r="AD31" i="10"/>
  <c r="AG34" i="8" s="1"/>
  <c r="AI31" i="14"/>
  <c r="N31" i="10"/>
  <c r="W28" i="14"/>
  <c r="X28" i="14" s="1"/>
  <c r="T28" i="14" s="1"/>
  <c r="AC28" i="14"/>
  <c r="M28" i="15"/>
  <c r="Y28" i="10"/>
  <c r="AA31" i="8" s="1"/>
  <c r="AB27" i="10"/>
  <c r="AD30" i="8" s="1"/>
  <c r="P27" i="15"/>
  <c r="AF27" i="14"/>
  <c r="S25" i="10"/>
  <c r="H28" i="7" s="1"/>
  <c r="O40" i="12"/>
  <c r="K23" i="10"/>
  <c r="F16" i="15"/>
  <c r="J16" i="14"/>
  <c r="L16" i="10"/>
  <c r="O10" i="14"/>
  <c r="R10" i="10"/>
  <c r="G13" i="7" s="1"/>
  <c r="H10" i="15"/>
  <c r="P32" i="15"/>
  <c r="AB32" i="10"/>
  <c r="AD35" i="8" s="1"/>
  <c r="AF32" i="14"/>
  <c r="E32" i="15"/>
  <c r="I32" i="14"/>
  <c r="I32" i="10"/>
  <c r="S35" i="6" s="1"/>
  <c r="AD32" i="14"/>
  <c r="N32" i="15"/>
  <c r="Z32" i="10"/>
  <c r="AB35" i="8" s="1"/>
  <c r="G27" i="15"/>
  <c r="Q27" i="10"/>
  <c r="F30" i="7" s="1"/>
  <c r="N27" i="14"/>
  <c r="O39" i="12"/>
  <c r="N16" i="10"/>
  <c r="R16" i="14"/>
  <c r="U16" i="10"/>
  <c r="J19" i="7" s="1"/>
  <c r="K16" i="15"/>
  <c r="L33" i="15"/>
  <c r="AA33" i="14"/>
  <c r="AF33" i="14"/>
  <c r="P33" i="15"/>
  <c r="AB33" i="10"/>
  <c r="AD36" i="8" s="1"/>
  <c r="AH33" i="14"/>
  <c r="Q33" i="15"/>
  <c r="AC33" i="10"/>
  <c r="AF36" i="8" s="1"/>
  <c r="L31" i="15"/>
  <c r="AA31" i="14"/>
  <c r="L27" i="10"/>
  <c r="F27" i="15"/>
  <c r="J27" i="14"/>
  <c r="AH27" i="14"/>
  <c r="AC27" i="10"/>
  <c r="AF30" i="8" s="1"/>
  <c r="Q27" i="15"/>
  <c r="C30" i="8"/>
  <c r="C30" i="6"/>
  <c r="C30" i="7"/>
  <c r="C29" i="3"/>
  <c r="U29" i="3" s="1"/>
  <c r="L20" i="10"/>
  <c r="J20" i="14"/>
  <c r="F20" i="15"/>
  <c r="I15" i="14"/>
  <c r="E15" i="15"/>
  <c r="I15" i="10"/>
  <c r="S18" i="6" s="1"/>
  <c r="V13" i="10"/>
  <c r="Y16" i="8"/>
  <c r="Z16" i="8" s="1"/>
  <c r="X11" i="10"/>
  <c r="AE10" i="8"/>
  <c r="X126" i="8"/>
  <c r="S125" i="3" s="1"/>
  <c r="L15" i="15"/>
  <c r="AA15" i="14"/>
  <c r="H12" i="10"/>
  <c r="H12" i="14"/>
  <c r="D12" i="15"/>
  <c r="H4" i="10"/>
  <c r="X7" i="6" s="1"/>
  <c r="Y7" i="6" s="1"/>
  <c r="Z7" i="6" s="1"/>
  <c r="D4" i="15"/>
  <c r="H4" i="14"/>
  <c r="L4" i="14" s="1"/>
  <c r="R70" i="8"/>
  <c r="X70" i="8" s="1"/>
  <c r="S69" i="3" s="1"/>
  <c r="I16" i="15"/>
  <c r="W11" i="10"/>
  <c r="AH20" i="14"/>
  <c r="AC20" i="10"/>
  <c r="AF23" i="8" s="1"/>
  <c r="Q20" i="15"/>
  <c r="AA20" i="10"/>
  <c r="AC23" i="8" s="1"/>
  <c r="O20" i="15"/>
  <c r="AE20" i="14"/>
  <c r="AM20" i="14"/>
  <c r="AG20" i="10"/>
  <c r="AK23" i="8" s="1"/>
  <c r="U20" i="15"/>
  <c r="K14" i="10"/>
  <c r="I9" i="15"/>
  <c r="F4" i="10"/>
  <c r="E4" i="14"/>
  <c r="B4" i="15"/>
  <c r="E19" i="15"/>
  <c r="I19" i="10"/>
  <c r="S22" i="6" s="1"/>
  <c r="I19" i="14"/>
  <c r="D19" i="15"/>
  <c r="H19" i="10"/>
  <c r="H19" i="14"/>
  <c r="W19" i="14"/>
  <c r="X19" i="14" s="1"/>
  <c r="T19" i="14" s="1"/>
  <c r="AM19" i="14"/>
  <c r="AG19" i="10"/>
  <c r="AK22" i="8" s="1"/>
  <c r="U19" i="15"/>
  <c r="H18" i="15"/>
  <c r="O18" i="14"/>
  <c r="R18" i="10"/>
  <c r="G21" i="7" s="1"/>
  <c r="U18" i="10"/>
  <c r="J21" i="7" s="1"/>
  <c r="K18" i="15"/>
  <c r="R18" i="14"/>
  <c r="K18" i="10"/>
  <c r="K12" i="10"/>
  <c r="R12" i="14"/>
  <c r="K12" i="15"/>
  <c r="U12" i="10"/>
  <c r="J15" i="7" s="1"/>
  <c r="J24" i="6"/>
  <c r="M11" i="15"/>
  <c r="AC11" i="14"/>
  <c r="Y11" i="10"/>
  <c r="AA14" i="8" s="1"/>
  <c r="K11" i="10"/>
  <c r="K15" i="15"/>
  <c r="R15" i="14"/>
  <c r="U15" i="10"/>
  <c r="J18" i="7" s="1"/>
  <c r="E15" i="14"/>
  <c r="B15" i="15"/>
  <c r="F15" i="10"/>
  <c r="P16" i="7"/>
  <c r="J7" i="6"/>
  <c r="AL3" i="14"/>
  <c r="T3" i="15"/>
  <c r="AF3" i="10"/>
  <c r="AJ6" i="8" s="1"/>
  <c r="O42" i="8"/>
  <c r="T75" i="4"/>
  <c r="T44" i="4"/>
  <c r="Z6" i="10"/>
  <c r="AB9" i="8" s="1"/>
  <c r="N6" i="15"/>
  <c r="AD6" i="14"/>
  <c r="Q6" i="14"/>
  <c r="J6" i="15"/>
  <c r="T6" i="10"/>
  <c r="I9" i="7" s="1"/>
  <c r="C9" i="8"/>
  <c r="C9" i="6"/>
  <c r="C9" i="7"/>
  <c r="C8" i="3"/>
  <c r="U8" i="3" s="1"/>
  <c r="N101" i="8"/>
  <c r="H87" i="8"/>
  <c r="O87" i="8" s="1"/>
  <c r="H55" i="8"/>
  <c r="O55" i="8" s="1"/>
  <c r="W53" i="8"/>
  <c r="K8" i="8"/>
  <c r="K90" i="8"/>
  <c r="T51" i="4"/>
  <c r="T20" i="4"/>
  <c r="AA5" i="14"/>
  <c r="L5" i="15"/>
  <c r="Q73" i="8"/>
  <c r="R73" i="8" s="1"/>
  <c r="Q71" i="8"/>
  <c r="R71" i="8" s="1"/>
  <c r="H160" i="8"/>
  <c r="W141" i="8"/>
  <c r="W137" i="8"/>
  <c r="H108" i="8"/>
  <c r="W106" i="8"/>
  <c r="H64" i="8"/>
  <c r="W21" i="8"/>
  <c r="W160" i="8"/>
  <c r="N155" i="8"/>
  <c r="K142" i="8"/>
  <c r="R138" i="8"/>
  <c r="K103" i="8"/>
  <c r="H90" i="8"/>
  <c r="N84" i="8"/>
  <c r="W72" i="8"/>
  <c r="W48" i="8"/>
  <c r="W16" i="8"/>
  <c r="H13" i="8"/>
  <c r="W10" i="8"/>
  <c r="J3" i="10"/>
  <c r="X3" i="10"/>
  <c r="W94" i="8"/>
  <c r="W78" i="8"/>
  <c r="O23" i="8"/>
  <c r="N17" i="8"/>
  <c r="O17" i="8" s="1"/>
  <c r="T17" i="4"/>
  <c r="W134" i="8"/>
  <c r="N36" i="8"/>
  <c r="M5" i="10"/>
  <c r="AM5" i="14"/>
  <c r="AG5" i="10"/>
  <c r="AK8" i="8" s="1"/>
  <c r="U5" i="15"/>
  <c r="K82" i="8"/>
  <c r="P28" i="7"/>
  <c r="Q72" i="8"/>
  <c r="T75" i="5"/>
  <c r="T68" i="4"/>
  <c r="T44" i="5"/>
  <c r="T12" i="5"/>
  <c r="T67" i="4"/>
  <c r="T16" i="4"/>
  <c r="T55" i="5"/>
  <c r="T23" i="5"/>
  <c r="T62" i="5"/>
  <c r="T30" i="5"/>
  <c r="T39" i="4"/>
  <c r="T131" i="4"/>
  <c r="T80" i="4"/>
  <c r="T96" i="4"/>
  <c r="W159" i="6"/>
  <c r="H152" i="14"/>
  <c r="L152" i="14" s="1"/>
  <c r="D152" i="15"/>
  <c r="H152" i="10"/>
  <c r="X155" i="6" s="1"/>
  <c r="Y155" i="6" s="1"/>
  <c r="Z155" i="6" s="1"/>
  <c r="W154" i="10"/>
  <c r="V156" i="10"/>
  <c r="Y159" i="8"/>
  <c r="Z159" i="8" s="1"/>
  <c r="O155" i="14"/>
  <c r="H155" i="15"/>
  <c r="R155" i="10"/>
  <c r="G158" i="7" s="1"/>
  <c r="Q155" i="10"/>
  <c r="F158" i="7" s="1"/>
  <c r="N155" i="14"/>
  <c r="G155" i="15"/>
  <c r="AE154" i="8"/>
  <c r="K153" i="15"/>
  <c r="R153" i="14"/>
  <c r="U153" i="10"/>
  <c r="J156" i="7" s="1"/>
  <c r="I153" i="10"/>
  <c r="S156" i="6" s="1"/>
  <c r="I153" i="14"/>
  <c r="E153" i="15"/>
  <c r="AI153" i="14"/>
  <c r="R153" i="15"/>
  <c r="AD153" i="10"/>
  <c r="AG156" i="8" s="1"/>
  <c r="C156" i="8"/>
  <c r="C156" i="7"/>
  <c r="C156" i="6"/>
  <c r="C155" i="3"/>
  <c r="U155" i="3" s="1"/>
  <c r="R149" i="14"/>
  <c r="U149" i="10"/>
  <c r="J152" i="7" s="1"/>
  <c r="K149" i="15"/>
  <c r="W146" i="14"/>
  <c r="X146" i="14" s="1"/>
  <c r="T146" i="14" s="1"/>
  <c r="J177" i="12"/>
  <c r="Q149" i="8" s="1"/>
  <c r="R149" i="8" s="1"/>
  <c r="AC147" i="10"/>
  <c r="AF150" i="8" s="1"/>
  <c r="AH150" i="8" s="1"/>
  <c r="AH147" i="14"/>
  <c r="AJ147" i="14" s="1"/>
  <c r="Q147" i="15"/>
  <c r="AA149" i="10"/>
  <c r="AC152" i="8" s="1"/>
  <c r="AE149" i="14"/>
  <c r="O149" i="15"/>
  <c r="G152" i="6"/>
  <c r="H152" i="6" s="1"/>
  <c r="F152" i="6"/>
  <c r="T149" i="15"/>
  <c r="AF149" i="10"/>
  <c r="AJ152" i="8" s="1"/>
  <c r="AL149" i="14"/>
  <c r="Z145" i="10"/>
  <c r="AB148" i="8" s="1"/>
  <c r="AE148" i="8" s="1"/>
  <c r="N145" i="15"/>
  <c r="AD145" i="14"/>
  <c r="H145" i="10"/>
  <c r="X148" i="6" s="1"/>
  <c r="Y148" i="6" s="1"/>
  <c r="Z148" i="6" s="1"/>
  <c r="H145" i="14"/>
  <c r="D145" i="15"/>
  <c r="C148" i="8"/>
  <c r="C148" i="7"/>
  <c r="C148" i="6"/>
  <c r="C147" i="3"/>
  <c r="U147" i="3" s="1"/>
  <c r="R143" i="10"/>
  <c r="G146" i="7" s="1"/>
  <c r="M146" i="7" s="1"/>
  <c r="O143" i="14"/>
  <c r="H143" i="15"/>
  <c r="P149" i="14"/>
  <c r="E146" i="15"/>
  <c r="I146" i="10"/>
  <c r="I146" i="14"/>
  <c r="C149" i="8"/>
  <c r="C149" i="6"/>
  <c r="C149" i="7"/>
  <c r="C148" i="3"/>
  <c r="U148" i="3" s="1"/>
  <c r="J150" i="10"/>
  <c r="Q150" i="10"/>
  <c r="F153" i="7" s="1"/>
  <c r="N150" i="14"/>
  <c r="G150" i="15"/>
  <c r="AH148" i="14"/>
  <c r="Q148" i="15"/>
  <c r="AC148" i="10"/>
  <c r="AF151" i="8" s="1"/>
  <c r="W148" i="6"/>
  <c r="AA148" i="14"/>
  <c r="L148" i="15"/>
  <c r="R148" i="15"/>
  <c r="AD148" i="10"/>
  <c r="AG151" i="8" s="1"/>
  <c r="AI148" i="14"/>
  <c r="E148" i="14"/>
  <c r="B148" i="15"/>
  <c r="F148" i="10"/>
  <c r="AD148" i="14"/>
  <c r="Z148" i="10"/>
  <c r="AB151" i="8" s="1"/>
  <c r="N148" i="15"/>
  <c r="I146" i="15"/>
  <c r="L142" i="10"/>
  <c r="F142" i="15"/>
  <c r="J142" i="14"/>
  <c r="AC140" i="10"/>
  <c r="AF143" i="8" s="1"/>
  <c r="Q140" i="15"/>
  <c r="AH140" i="14"/>
  <c r="AD139" i="10"/>
  <c r="AG142" i="8" s="1"/>
  <c r="R139" i="15"/>
  <c r="AI139" i="14"/>
  <c r="J139" i="14"/>
  <c r="F139" i="15"/>
  <c r="L139" i="10"/>
  <c r="R135" i="15"/>
  <c r="AI135" i="14"/>
  <c r="AJ135" i="14" s="1"/>
  <c r="AD135" i="10"/>
  <c r="AG138" i="8" s="1"/>
  <c r="W140" i="10"/>
  <c r="H140" i="15"/>
  <c r="R140" i="10"/>
  <c r="G143" i="7" s="1"/>
  <c r="O140" i="14"/>
  <c r="U140" i="10"/>
  <c r="J143" i="7" s="1"/>
  <c r="R140" i="14"/>
  <c r="K140" i="15"/>
  <c r="C143" i="8"/>
  <c r="C143" i="7"/>
  <c r="L143" i="7" s="1"/>
  <c r="C143" i="6"/>
  <c r="C142" i="3"/>
  <c r="U142" i="3" s="1"/>
  <c r="I139" i="15"/>
  <c r="J142" i="15"/>
  <c r="T142" i="10"/>
  <c r="I145" i="7" s="1"/>
  <c r="Q142" i="14"/>
  <c r="G144" i="6"/>
  <c r="H144" i="6" s="1"/>
  <c r="F144" i="6"/>
  <c r="L142" i="15"/>
  <c r="AA142" i="14"/>
  <c r="I142" i="14"/>
  <c r="E142" i="15"/>
  <c r="I142" i="10"/>
  <c r="S145" i="6" s="1"/>
  <c r="AL142" i="14"/>
  <c r="T142" i="15"/>
  <c r="AF142" i="10"/>
  <c r="AJ145" i="8" s="1"/>
  <c r="AL145" i="8" s="1"/>
  <c r="S143" i="10"/>
  <c r="H146" i="7" s="1"/>
  <c r="K138" i="10"/>
  <c r="AA138" i="14"/>
  <c r="L138" i="15"/>
  <c r="AF138" i="14"/>
  <c r="P138" i="15"/>
  <c r="AB138" i="10"/>
  <c r="AD141" i="8" s="1"/>
  <c r="E129" i="14"/>
  <c r="B129" i="15"/>
  <c r="F129" i="10"/>
  <c r="M131" i="15"/>
  <c r="AC131" i="14"/>
  <c r="Y131" i="10"/>
  <c r="AA134" i="8" s="1"/>
  <c r="K137" i="15"/>
  <c r="R137" i="14"/>
  <c r="U137" i="10"/>
  <c r="J140" i="7" s="1"/>
  <c r="U137" i="15"/>
  <c r="AG137" i="10"/>
  <c r="AK140" i="8" s="1"/>
  <c r="AM137" i="14"/>
  <c r="K137" i="10"/>
  <c r="O137" i="10"/>
  <c r="H131" i="15"/>
  <c r="O131" i="14"/>
  <c r="R131" i="10"/>
  <c r="G134" i="7" s="1"/>
  <c r="R131" i="14"/>
  <c r="U131" i="10"/>
  <c r="J134" i="7" s="1"/>
  <c r="K131" i="15"/>
  <c r="J130" i="14"/>
  <c r="K130" i="14" s="1"/>
  <c r="F130" i="15"/>
  <c r="L130" i="10"/>
  <c r="AF130" i="14"/>
  <c r="P130" i="15"/>
  <c r="AB130" i="10"/>
  <c r="AD133" i="8" s="1"/>
  <c r="G134" i="15"/>
  <c r="N134" i="14"/>
  <c r="Q134" i="10"/>
  <c r="F137" i="7" s="1"/>
  <c r="J134" i="10"/>
  <c r="J128" i="14"/>
  <c r="K128" i="14" s="1"/>
  <c r="F128" i="15"/>
  <c r="L128" i="10"/>
  <c r="P124" i="10"/>
  <c r="AK133" i="14"/>
  <c r="S133" i="15"/>
  <c r="AE133" i="10"/>
  <c r="AI136" i="8" s="1"/>
  <c r="C136" i="8"/>
  <c r="C135" i="3"/>
  <c r="U135" i="3" s="1"/>
  <c r="C136" i="7"/>
  <c r="P136" i="7" s="1"/>
  <c r="C136" i="6"/>
  <c r="N128" i="10"/>
  <c r="K132" i="6"/>
  <c r="L132" i="6" s="1"/>
  <c r="J132" i="6"/>
  <c r="AJ127" i="14"/>
  <c r="P125" i="15"/>
  <c r="AF125" i="14"/>
  <c r="AB125" i="10"/>
  <c r="AD128" i="8" s="1"/>
  <c r="AK114" i="14"/>
  <c r="AN114" i="14" s="1"/>
  <c r="AB114" i="14" s="1"/>
  <c r="Z114" i="14" s="1"/>
  <c r="AE114" i="10"/>
  <c r="AI117" i="8" s="1"/>
  <c r="AL117" i="8" s="1"/>
  <c r="S114" i="15"/>
  <c r="P129" i="14"/>
  <c r="I126" i="14"/>
  <c r="I126" i="10"/>
  <c r="S129" i="6" s="1"/>
  <c r="E126" i="15"/>
  <c r="M125" i="10"/>
  <c r="AE116" i="10"/>
  <c r="AI119" i="8" s="1"/>
  <c r="AL119" i="8" s="1"/>
  <c r="AK116" i="14"/>
  <c r="AN116" i="14" s="1"/>
  <c r="S116" i="15"/>
  <c r="F132" i="14"/>
  <c r="G132" i="10"/>
  <c r="C132" i="15"/>
  <c r="J161" i="12"/>
  <c r="W132" i="14"/>
  <c r="X132" i="14" s="1"/>
  <c r="T132" i="14" s="1"/>
  <c r="AC132" i="10"/>
  <c r="AF135" i="8" s="1"/>
  <c r="Q132" i="15"/>
  <c r="AH132" i="14"/>
  <c r="K132" i="10"/>
  <c r="AH130" i="8"/>
  <c r="G133" i="6"/>
  <c r="H133" i="6" s="1"/>
  <c r="F133" i="6"/>
  <c r="Q125" i="10"/>
  <c r="F128" i="7" s="1"/>
  <c r="N125" i="14"/>
  <c r="G125" i="15"/>
  <c r="O125" i="14"/>
  <c r="H125" i="15"/>
  <c r="R125" i="10"/>
  <c r="G128" i="7" s="1"/>
  <c r="D123" i="15"/>
  <c r="H123" i="10"/>
  <c r="H123" i="14"/>
  <c r="M123" i="15"/>
  <c r="Y123" i="10"/>
  <c r="AA126" i="8" s="1"/>
  <c r="AC123" i="14"/>
  <c r="AL123" i="14"/>
  <c r="T123" i="15"/>
  <c r="AF123" i="10"/>
  <c r="AJ126" i="8" s="1"/>
  <c r="U121" i="10"/>
  <c r="J124" i="7" s="1"/>
  <c r="R121" i="14"/>
  <c r="K121" i="15"/>
  <c r="C121" i="15"/>
  <c r="F121" i="14"/>
  <c r="G121" i="10"/>
  <c r="Q118" i="14"/>
  <c r="J118" i="15"/>
  <c r="T118" i="10"/>
  <c r="I121" i="7" s="1"/>
  <c r="Q120" i="10"/>
  <c r="F123" i="7" s="1"/>
  <c r="G120" i="15"/>
  <c r="N120" i="14"/>
  <c r="T120" i="10"/>
  <c r="I123" i="7" s="1"/>
  <c r="Q120" i="14"/>
  <c r="J120" i="15"/>
  <c r="X120" i="6"/>
  <c r="Y120" i="6" s="1"/>
  <c r="W120" i="6"/>
  <c r="G127" i="6"/>
  <c r="H127" i="6" s="1"/>
  <c r="F127" i="6"/>
  <c r="R121" i="15"/>
  <c r="AD121" i="10"/>
  <c r="AG124" i="8" s="1"/>
  <c r="AI121" i="14"/>
  <c r="AE119" i="8"/>
  <c r="AK119" i="14"/>
  <c r="AN119" i="14" s="1"/>
  <c r="AE119" i="10"/>
  <c r="AI122" i="8" s="1"/>
  <c r="AL122" i="8" s="1"/>
  <c r="S119" i="15"/>
  <c r="C122" i="8"/>
  <c r="C122" i="6"/>
  <c r="C122" i="7"/>
  <c r="O122" i="7" s="1"/>
  <c r="C121" i="3"/>
  <c r="U121" i="3" s="1"/>
  <c r="I117" i="10"/>
  <c r="S120" i="6" s="1"/>
  <c r="E117" i="15"/>
  <c r="I117" i="14"/>
  <c r="K117" i="14" s="1"/>
  <c r="L117" i="14" s="1"/>
  <c r="AF117" i="14"/>
  <c r="P117" i="15"/>
  <c r="AB117" i="10"/>
  <c r="AD120" i="8" s="1"/>
  <c r="P116" i="14"/>
  <c r="M116" i="14" s="1"/>
  <c r="O121" i="15"/>
  <c r="AE121" i="14"/>
  <c r="AA121" i="10"/>
  <c r="AC124" i="8" s="1"/>
  <c r="Z121" i="10"/>
  <c r="AB124" i="8" s="1"/>
  <c r="AD121" i="14"/>
  <c r="AG121" i="14" s="1"/>
  <c r="N121" i="15"/>
  <c r="E119" i="14"/>
  <c r="B119" i="15"/>
  <c r="F119" i="10"/>
  <c r="P120" i="10"/>
  <c r="AD109" i="14"/>
  <c r="N109" i="15"/>
  <c r="Z109" i="10"/>
  <c r="AB112" i="8" s="1"/>
  <c r="AE112" i="8" s="1"/>
  <c r="Q105" i="10"/>
  <c r="F108" i="7" s="1"/>
  <c r="G105" i="15"/>
  <c r="N105" i="14"/>
  <c r="M105" i="14" s="1"/>
  <c r="AD103" i="14"/>
  <c r="AG103" i="14" s="1"/>
  <c r="Z103" i="10"/>
  <c r="AB106" i="8" s="1"/>
  <c r="N103" i="15"/>
  <c r="S115" i="15"/>
  <c r="AE115" i="10"/>
  <c r="AI118" i="8" s="1"/>
  <c r="AK115" i="14"/>
  <c r="W113" i="10"/>
  <c r="I113" i="14"/>
  <c r="I113" i="10"/>
  <c r="S116" i="6" s="1"/>
  <c r="E113" i="15"/>
  <c r="J115" i="15"/>
  <c r="T115" i="10"/>
  <c r="I118" i="7" s="1"/>
  <c r="Q115" i="14"/>
  <c r="K115" i="15"/>
  <c r="R115" i="14"/>
  <c r="U115" i="10"/>
  <c r="J118" i="7" s="1"/>
  <c r="AA115" i="14"/>
  <c r="L115" i="15"/>
  <c r="G110" i="15"/>
  <c r="Q110" i="10"/>
  <c r="F113" i="7" s="1"/>
  <c r="N110" i="14"/>
  <c r="W110" i="14"/>
  <c r="X110" i="14" s="1"/>
  <c r="T110" i="14" s="1"/>
  <c r="J146" i="12"/>
  <c r="Q113" i="8" s="1"/>
  <c r="R113" i="8" s="1"/>
  <c r="K107" i="10"/>
  <c r="O141" i="12"/>
  <c r="AE113" i="14"/>
  <c r="AA113" i="10"/>
  <c r="AC116" i="8" s="1"/>
  <c r="O113" i="15"/>
  <c r="O116" i="6"/>
  <c r="H103" i="14"/>
  <c r="H103" i="10"/>
  <c r="D103" i="15"/>
  <c r="S113" i="10"/>
  <c r="H116" i="7" s="1"/>
  <c r="H111" i="15"/>
  <c r="O111" i="14"/>
  <c r="R111" i="10"/>
  <c r="G114" i="7" s="1"/>
  <c r="N111" i="14"/>
  <c r="G111" i="15"/>
  <c r="Q111" i="10"/>
  <c r="F114" i="7" s="1"/>
  <c r="AA108" i="14"/>
  <c r="L108" i="15"/>
  <c r="S104" i="10"/>
  <c r="H107" i="7" s="1"/>
  <c r="O104" i="10"/>
  <c r="M115" i="7"/>
  <c r="G107" i="14"/>
  <c r="R106" i="10"/>
  <c r="G109" i="7" s="1"/>
  <c r="O106" i="14"/>
  <c r="H106" i="15"/>
  <c r="AM106" i="14"/>
  <c r="AG106" i="10"/>
  <c r="AK109" i="8" s="1"/>
  <c r="U106" i="15"/>
  <c r="C109" i="8"/>
  <c r="C109" i="7"/>
  <c r="P109" i="7" s="1"/>
  <c r="C109" i="6"/>
  <c r="C108" i="3"/>
  <c r="U108" i="3" s="1"/>
  <c r="L107" i="14"/>
  <c r="O142" i="12"/>
  <c r="H108" i="14"/>
  <c r="D108" i="15"/>
  <c r="H108" i="10"/>
  <c r="P95" i="10"/>
  <c r="O99" i="10"/>
  <c r="F99" i="15"/>
  <c r="J99" i="14"/>
  <c r="L99" i="10"/>
  <c r="X108" i="6"/>
  <c r="Y108" i="6" s="1"/>
  <c r="W108" i="6"/>
  <c r="J109" i="6"/>
  <c r="K109" i="6"/>
  <c r="L109" i="6" s="1"/>
  <c r="O101" i="14"/>
  <c r="R101" i="10"/>
  <c r="G104" i="7" s="1"/>
  <c r="H101" i="15"/>
  <c r="U99" i="15"/>
  <c r="AG99" i="10"/>
  <c r="AK102" i="8" s="1"/>
  <c r="AM99" i="14"/>
  <c r="U102" i="10"/>
  <c r="J105" i="7" s="1"/>
  <c r="R102" i="14"/>
  <c r="K102" i="15"/>
  <c r="I102" i="14"/>
  <c r="E102" i="15"/>
  <c r="I102" i="10"/>
  <c r="S105" i="6" s="1"/>
  <c r="C105" i="8"/>
  <c r="C105" i="6"/>
  <c r="C104" i="3"/>
  <c r="U104" i="3" s="1"/>
  <c r="C105" i="7"/>
  <c r="M105" i="7" s="1"/>
  <c r="AL94" i="14"/>
  <c r="T94" i="15"/>
  <c r="AF94" i="10"/>
  <c r="AJ97" i="8" s="1"/>
  <c r="AL97" i="8" s="1"/>
  <c r="P96" i="15"/>
  <c r="AF96" i="14"/>
  <c r="AB96" i="10"/>
  <c r="AD99" i="8" s="1"/>
  <c r="S96" i="15"/>
  <c r="AE96" i="10"/>
  <c r="AI99" i="8" s="1"/>
  <c r="AK96" i="14"/>
  <c r="H97" i="15"/>
  <c r="O97" i="14"/>
  <c r="R97" i="10"/>
  <c r="G100" i="7" s="1"/>
  <c r="V93" i="10"/>
  <c r="Y96" i="8"/>
  <c r="Z96" i="8" s="1"/>
  <c r="AL93" i="14"/>
  <c r="AN93" i="14" s="1"/>
  <c r="T93" i="15"/>
  <c r="AF93" i="10"/>
  <c r="AJ96" i="8" s="1"/>
  <c r="AH101" i="8"/>
  <c r="X96" i="10"/>
  <c r="C99" i="8"/>
  <c r="C99" i="7"/>
  <c r="C99" i="6"/>
  <c r="C98" i="3"/>
  <c r="U98" i="3" s="1"/>
  <c r="T100" i="15"/>
  <c r="AF100" i="10"/>
  <c r="AJ103" i="8" s="1"/>
  <c r="AL100" i="14"/>
  <c r="K100" i="10"/>
  <c r="AD100" i="10"/>
  <c r="AG103" i="8" s="1"/>
  <c r="R100" i="15"/>
  <c r="AI100" i="14"/>
  <c r="AH100" i="14"/>
  <c r="AC100" i="10"/>
  <c r="AF103" i="8" s="1"/>
  <c r="Q100" i="15"/>
  <c r="E96" i="14"/>
  <c r="B96" i="15"/>
  <c r="F96" i="10"/>
  <c r="AM91" i="14"/>
  <c r="U91" i="15"/>
  <c r="AG91" i="10"/>
  <c r="AK94" i="8" s="1"/>
  <c r="W87" i="14"/>
  <c r="X87" i="14" s="1"/>
  <c r="T87" i="14" s="1"/>
  <c r="J126" i="12"/>
  <c r="Q90" i="8" s="1"/>
  <c r="O87" i="10"/>
  <c r="V91" i="10"/>
  <c r="Y94" i="8"/>
  <c r="Z94" i="8" s="1"/>
  <c r="X88" i="10"/>
  <c r="L87" i="10"/>
  <c r="J87" i="14"/>
  <c r="F87" i="15"/>
  <c r="AK80" i="14"/>
  <c r="AN80" i="14" s="1"/>
  <c r="S80" i="15"/>
  <c r="AE80" i="10"/>
  <c r="AI83" i="8" s="1"/>
  <c r="AL83" i="8" s="1"/>
  <c r="T92" i="15"/>
  <c r="AF92" i="10"/>
  <c r="AJ95" i="8" s="1"/>
  <c r="AL92" i="14"/>
  <c r="W92" i="10"/>
  <c r="O92" i="14"/>
  <c r="R92" i="10"/>
  <c r="G95" i="7" s="1"/>
  <c r="H92" i="15"/>
  <c r="V88" i="10"/>
  <c r="Y91" i="8"/>
  <c r="Z91" i="8" s="1"/>
  <c r="I88" i="10"/>
  <c r="S91" i="6" s="1"/>
  <c r="I88" i="14"/>
  <c r="K88" i="14" s="1"/>
  <c r="E88" i="15"/>
  <c r="H91" i="10"/>
  <c r="D91" i="15"/>
  <c r="H91" i="14"/>
  <c r="AE89" i="10"/>
  <c r="AI92" i="8" s="1"/>
  <c r="AK89" i="14"/>
  <c r="S89" i="15"/>
  <c r="C92" i="8"/>
  <c r="C92" i="7"/>
  <c r="C92" i="6"/>
  <c r="C91" i="3"/>
  <c r="U91" i="3" s="1"/>
  <c r="I90" i="10"/>
  <c r="S93" i="6" s="1"/>
  <c r="E90" i="15"/>
  <c r="I90" i="14"/>
  <c r="J90" i="14"/>
  <c r="F90" i="15"/>
  <c r="L90" i="10"/>
  <c r="P84" i="15"/>
  <c r="AF84" i="14"/>
  <c r="AB84" i="10"/>
  <c r="AD87" i="8" s="1"/>
  <c r="AE80" i="14"/>
  <c r="AG80" i="14" s="1"/>
  <c r="AA80" i="10"/>
  <c r="AC83" i="8" s="1"/>
  <c r="O80" i="15"/>
  <c r="B92" i="15"/>
  <c r="E92" i="14"/>
  <c r="F92" i="10"/>
  <c r="K89" i="10"/>
  <c r="L82" i="15"/>
  <c r="AA82" i="14"/>
  <c r="H77" i="15"/>
  <c r="R77" i="10"/>
  <c r="G80" i="7" s="1"/>
  <c r="O77" i="14"/>
  <c r="X74" i="10"/>
  <c r="AM74" i="14"/>
  <c r="AN74" i="14" s="1"/>
  <c r="AG74" i="10"/>
  <c r="AK77" i="8" s="1"/>
  <c r="U74" i="15"/>
  <c r="M71" i="10"/>
  <c r="P82" i="14"/>
  <c r="M82" i="15"/>
  <c r="AC82" i="14"/>
  <c r="Y82" i="10"/>
  <c r="AA85" i="8" s="1"/>
  <c r="AE82" i="14"/>
  <c r="O82" i="15"/>
  <c r="AA82" i="10"/>
  <c r="AC85" i="8" s="1"/>
  <c r="F81" i="14"/>
  <c r="G81" i="14" s="1"/>
  <c r="C81" i="15"/>
  <c r="G81" i="10"/>
  <c r="AF79" i="14"/>
  <c r="P79" i="15"/>
  <c r="AB79" i="10"/>
  <c r="AD82" i="8" s="1"/>
  <c r="M78" i="10"/>
  <c r="R85" i="15"/>
  <c r="AI85" i="14"/>
  <c r="AD85" i="10"/>
  <c r="AG88" i="8" s="1"/>
  <c r="W85" i="10"/>
  <c r="AF85" i="14"/>
  <c r="AB85" i="10"/>
  <c r="AD88" i="8" s="1"/>
  <c r="P85" i="15"/>
  <c r="N77" i="10"/>
  <c r="AD77" i="14"/>
  <c r="N77" i="15"/>
  <c r="Z77" i="10"/>
  <c r="AB80" i="8" s="1"/>
  <c r="I80" i="15"/>
  <c r="T78" i="10"/>
  <c r="I81" i="7" s="1"/>
  <c r="J78" i="15"/>
  <c r="Q78" i="14"/>
  <c r="E69" i="14"/>
  <c r="F69" i="10"/>
  <c r="B69" i="15"/>
  <c r="AA68" i="14"/>
  <c r="L68" i="15"/>
  <c r="P67" i="10"/>
  <c r="O85" i="15"/>
  <c r="AA85" i="10"/>
  <c r="AC88" i="8" s="1"/>
  <c r="AE85" i="14"/>
  <c r="M84" i="14"/>
  <c r="O83" i="14"/>
  <c r="H83" i="15"/>
  <c r="R83" i="10"/>
  <c r="G86" i="7" s="1"/>
  <c r="AF68" i="14"/>
  <c r="AB68" i="10"/>
  <c r="AD71" i="8" s="1"/>
  <c r="P68" i="15"/>
  <c r="W68" i="10"/>
  <c r="L83" i="15"/>
  <c r="AA83" i="14"/>
  <c r="T83" i="15"/>
  <c r="AL83" i="14"/>
  <c r="AF83" i="10"/>
  <c r="AJ86" i="8" s="1"/>
  <c r="AL86" i="8" s="1"/>
  <c r="C86" i="8"/>
  <c r="C86" i="6"/>
  <c r="C86" i="7"/>
  <c r="C85" i="3"/>
  <c r="U85" i="3" s="1"/>
  <c r="W78" i="14"/>
  <c r="X78" i="14" s="1"/>
  <c r="T78" i="14" s="1"/>
  <c r="U77" i="10"/>
  <c r="J80" i="7" s="1"/>
  <c r="K77" i="15"/>
  <c r="R77" i="14"/>
  <c r="W83" i="14"/>
  <c r="X83" i="14" s="1"/>
  <c r="T83" i="14" s="1"/>
  <c r="AE77" i="14"/>
  <c r="O77" i="15"/>
  <c r="AA77" i="10"/>
  <c r="AC80" i="8" s="1"/>
  <c r="P71" i="14"/>
  <c r="I66" i="15"/>
  <c r="J75" i="10"/>
  <c r="AD75" i="10"/>
  <c r="AG78" i="8" s="1"/>
  <c r="R75" i="15"/>
  <c r="AI75" i="14"/>
  <c r="X75" i="10"/>
  <c r="M70" i="10"/>
  <c r="P70" i="15"/>
  <c r="AF70" i="14"/>
  <c r="AB70" i="10"/>
  <c r="AD73" i="8" s="1"/>
  <c r="C73" i="8"/>
  <c r="C73" i="6"/>
  <c r="C73" i="7"/>
  <c r="C72" i="3"/>
  <c r="U72" i="3" s="1"/>
  <c r="J64" i="14"/>
  <c r="F64" i="15"/>
  <c r="L64" i="10"/>
  <c r="P57" i="10"/>
  <c r="G72" i="10"/>
  <c r="C72" i="15"/>
  <c r="F72" i="14"/>
  <c r="N72" i="15"/>
  <c r="AD72" i="14"/>
  <c r="Z72" i="10"/>
  <c r="AB75" i="8" s="1"/>
  <c r="C75" i="8"/>
  <c r="C75" i="7"/>
  <c r="C75" i="6"/>
  <c r="C74" i="3"/>
  <c r="U74" i="3" s="1"/>
  <c r="L66" i="15"/>
  <c r="AA66" i="14"/>
  <c r="AM66" i="14"/>
  <c r="U66" i="15"/>
  <c r="AG66" i="10"/>
  <c r="AK69" i="8" s="1"/>
  <c r="R66" i="14"/>
  <c r="U66" i="10"/>
  <c r="J69" i="7" s="1"/>
  <c r="K66" i="15"/>
  <c r="J74" i="6"/>
  <c r="K74" i="6"/>
  <c r="L74" i="6" s="1"/>
  <c r="U64" i="10"/>
  <c r="J67" i="7" s="1"/>
  <c r="P67" i="7" s="1"/>
  <c r="K64" i="15"/>
  <c r="R64" i="14"/>
  <c r="AF63" i="14"/>
  <c r="P63" i="15"/>
  <c r="AB63" i="10"/>
  <c r="AD66" i="8" s="1"/>
  <c r="AH54" i="14"/>
  <c r="AJ54" i="14" s="1"/>
  <c r="Q54" i="15"/>
  <c r="AC54" i="10"/>
  <c r="AF57" i="8" s="1"/>
  <c r="AH57" i="8" s="1"/>
  <c r="T73" i="15"/>
  <c r="AL73" i="14"/>
  <c r="AF73" i="10"/>
  <c r="AJ76" i="8" s="1"/>
  <c r="AM73" i="14"/>
  <c r="U73" i="15"/>
  <c r="AG73" i="10"/>
  <c r="AK76" i="8" s="1"/>
  <c r="AB65" i="10"/>
  <c r="AD68" i="8" s="1"/>
  <c r="AF65" i="14"/>
  <c r="P65" i="15"/>
  <c r="F60" i="14"/>
  <c r="C60" i="15"/>
  <c r="G60" i="10"/>
  <c r="AA55" i="14"/>
  <c r="L55" i="15"/>
  <c r="J52" i="10"/>
  <c r="L69" i="14"/>
  <c r="E66" i="14"/>
  <c r="F66" i="10"/>
  <c r="B66" i="15"/>
  <c r="K65" i="10"/>
  <c r="N65" i="10"/>
  <c r="AK55" i="14"/>
  <c r="AN55" i="14" s="1"/>
  <c r="S55" i="15"/>
  <c r="AE55" i="10"/>
  <c r="AI58" i="8" s="1"/>
  <c r="AL58" i="8" s="1"/>
  <c r="F56" i="14"/>
  <c r="C56" i="15"/>
  <c r="G56" i="10"/>
  <c r="J56" i="14"/>
  <c r="K56" i="14" s="1"/>
  <c r="F56" i="15"/>
  <c r="L56" i="10"/>
  <c r="K36" i="10"/>
  <c r="I59" i="15"/>
  <c r="L58" i="15"/>
  <c r="AA58" i="14"/>
  <c r="AL58" i="14"/>
  <c r="T58" i="15"/>
  <c r="AF58" i="10"/>
  <c r="AJ61" i="8" s="1"/>
  <c r="J60" i="6"/>
  <c r="H61" i="10"/>
  <c r="D61" i="15"/>
  <c r="H61" i="14"/>
  <c r="R61" i="10"/>
  <c r="G64" i="7" s="1"/>
  <c r="O61" i="14"/>
  <c r="H61" i="15"/>
  <c r="E61" i="14"/>
  <c r="B61" i="15"/>
  <c r="F61" i="10"/>
  <c r="X53" i="10"/>
  <c r="AH66" i="8"/>
  <c r="C51" i="15"/>
  <c r="F51" i="14"/>
  <c r="G51" i="10"/>
  <c r="AK43" i="14"/>
  <c r="AN43" i="14" s="1"/>
  <c r="S43" i="15"/>
  <c r="AE43" i="10"/>
  <c r="AI46" i="8" s="1"/>
  <c r="AL46" i="8" s="1"/>
  <c r="F36" i="14"/>
  <c r="G36" i="14" s="1"/>
  <c r="C36" i="15"/>
  <c r="G36" i="10"/>
  <c r="X62" i="10"/>
  <c r="M62" i="15"/>
  <c r="Y62" i="10"/>
  <c r="AA65" i="8" s="1"/>
  <c r="AC62" i="14"/>
  <c r="O101" i="12"/>
  <c r="K51" i="10"/>
  <c r="C54" i="8"/>
  <c r="C54" i="6"/>
  <c r="C54" i="7"/>
  <c r="C53" i="3"/>
  <c r="U53" i="3" s="1"/>
  <c r="H44" i="14"/>
  <c r="L44" i="14" s="1"/>
  <c r="D44" i="15"/>
  <c r="H44" i="10"/>
  <c r="I54" i="15"/>
  <c r="M53" i="10"/>
  <c r="O55" i="7"/>
  <c r="P55" i="7"/>
  <c r="G49" i="10"/>
  <c r="C49" i="15"/>
  <c r="F49" i="14"/>
  <c r="O45" i="10"/>
  <c r="O45" i="14"/>
  <c r="R45" i="10"/>
  <c r="G48" i="7" s="1"/>
  <c r="H45" i="15"/>
  <c r="T41" i="15"/>
  <c r="AL41" i="14"/>
  <c r="AF41" i="10"/>
  <c r="AJ44" i="8" s="1"/>
  <c r="W38" i="10"/>
  <c r="L34" i="15"/>
  <c r="AA34" i="14"/>
  <c r="P29" i="10"/>
  <c r="F22" i="14"/>
  <c r="C22" i="15"/>
  <c r="G22" i="10"/>
  <c r="H13" i="14"/>
  <c r="D13" i="15"/>
  <c r="H13" i="10"/>
  <c r="P42" i="10"/>
  <c r="F40" i="14"/>
  <c r="G40" i="14" s="1"/>
  <c r="G40" i="10"/>
  <c r="P43" i="6" s="1"/>
  <c r="Q43" i="6" s="1"/>
  <c r="R43" i="6" s="1"/>
  <c r="C40" i="15"/>
  <c r="J42" i="6"/>
  <c r="AK30" i="14"/>
  <c r="AN30" i="14" s="1"/>
  <c r="AE30" i="10"/>
  <c r="AI33" i="8" s="1"/>
  <c r="AL33" i="8" s="1"/>
  <c r="S30" i="15"/>
  <c r="AG44" i="14"/>
  <c r="L42" i="15"/>
  <c r="AA42" i="14"/>
  <c r="AC42" i="14"/>
  <c r="M42" i="15"/>
  <c r="Y42" i="10"/>
  <c r="AA45" i="8" s="1"/>
  <c r="M42" i="10"/>
  <c r="P38" i="14"/>
  <c r="R38" i="14"/>
  <c r="K38" i="15"/>
  <c r="U38" i="10"/>
  <c r="J41" i="7" s="1"/>
  <c r="I34" i="14"/>
  <c r="E34" i="15"/>
  <c r="I34" i="10"/>
  <c r="S37" i="6" s="1"/>
  <c r="AF34" i="14"/>
  <c r="P34" i="15"/>
  <c r="AB34" i="10"/>
  <c r="AD37" i="8" s="1"/>
  <c r="M49" i="7"/>
  <c r="L47" i="7"/>
  <c r="G46" i="6"/>
  <c r="H46" i="6" s="1"/>
  <c r="F46" i="6"/>
  <c r="T49" i="15"/>
  <c r="AL49" i="14"/>
  <c r="AF49" i="10"/>
  <c r="AJ52" i="8" s="1"/>
  <c r="L46" i="15"/>
  <c r="AA46" i="14"/>
  <c r="R46" i="14"/>
  <c r="K46" i="15"/>
  <c r="U46" i="10"/>
  <c r="J49" i="7" s="1"/>
  <c r="P49" i="7" s="1"/>
  <c r="W41" i="10"/>
  <c r="C38" i="15"/>
  <c r="G38" i="10"/>
  <c r="F38" i="14"/>
  <c r="AE29" i="14"/>
  <c r="AA29" i="10"/>
  <c r="AC32" i="8" s="1"/>
  <c r="O29" i="15"/>
  <c r="H25" i="14"/>
  <c r="L25" i="14" s="1"/>
  <c r="D25" i="14" s="1"/>
  <c r="H25" i="10"/>
  <c r="D25" i="15"/>
  <c r="H17" i="14"/>
  <c r="L17" i="14" s="1"/>
  <c r="D17" i="14" s="1"/>
  <c r="H17" i="10"/>
  <c r="D17" i="15"/>
  <c r="V17" i="15" s="1"/>
  <c r="G17" i="11" s="1"/>
  <c r="D17" i="11" s="1"/>
  <c r="W48" i="10"/>
  <c r="AM39" i="8"/>
  <c r="W26" i="10"/>
  <c r="H50" i="14"/>
  <c r="H50" i="10"/>
  <c r="D50" i="15"/>
  <c r="H50" i="15"/>
  <c r="O50" i="14"/>
  <c r="R50" i="10"/>
  <c r="G53" i="7" s="1"/>
  <c r="M53" i="7" s="1"/>
  <c r="N50" i="10"/>
  <c r="AD49" i="10"/>
  <c r="AG52" i="8" s="1"/>
  <c r="R49" i="15"/>
  <c r="AI49" i="14"/>
  <c r="AB49" i="10"/>
  <c r="AD52" i="8" s="1"/>
  <c r="AF49" i="14"/>
  <c r="P49" i="15"/>
  <c r="O49" i="14"/>
  <c r="H49" i="15"/>
  <c r="R49" i="10"/>
  <c r="G52" i="7" s="1"/>
  <c r="M52" i="7" s="1"/>
  <c r="U48" i="15"/>
  <c r="AM48" i="14"/>
  <c r="AG48" i="10"/>
  <c r="AK51" i="8" s="1"/>
  <c r="P48" i="15"/>
  <c r="AB48" i="10"/>
  <c r="AD51" i="8" s="1"/>
  <c r="AF48" i="14"/>
  <c r="O48" i="10"/>
  <c r="O47" i="7"/>
  <c r="W45" i="6"/>
  <c r="X45" i="6"/>
  <c r="Y45" i="6" s="1"/>
  <c r="Z45" i="6" s="1"/>
  <c r="K41" i="10"/>
  <c r="N41" i="10"/>
  <c r="I38" i="15"/>
  <c r="H31" i="10"/>
  <c r="D31" i="15"/>
  <c r="H31" i="14"/>
  <c r="AE32" i="8"/>
  <c r="F23" i="14"/>
  <c r="C23" i="15"/>
  <c r="G23" i="10"/>
  <c r="O26" i="7" s="1"/>
  <c r="C26" i="8"/>
  <c r="C26" i="7"/>
  <c r="C26" i="6"/>
  <c r="C25" i="3"/>
  <c r="U25" i="3" s="1"/>
  <c r="S29" i="10"/>
  <c r="H32" i="7" s="1"/>
  <c r="X27" i="10"/>
  <c r="S24" i="10"/>
  <c r="H27" i="7" s="1"/>
  <c r="Q10" i="10"/>
  <c r="F13" i="7" s="1"/>
  <c r="G10" i="15"/>
  <c r="N10" i="14"/>
  <c r="AE12" i="8"/>
  <c r="P37" i="15"/>
  <c r="AF37" i="14"/>
  <c r="AB37" i="10"/>
  <c r="AD40" i="8" s="1"/>
  <c r="L37" i="10"/>
  <c r="F37" i="15"/>
  <c r="J37" i="14"/>
  <c r="AI37" i="14"/>
  <c r="R37" i="15"/>
  <c r="AD37" i="10"/>
  <c r="AG40" i="8" s="1"/>
  <c r="AM37" i="14"/>
  <c r="AG37" i="10"/>
  <c r="AK40" i="8" s="1"/>
  <c r="U37" i="15"/>
  <c r="J31" i="10"/>
  <c r="R31" i="14"/>
  <c r="K31" i="15"/>
  <c r="U31" i="10"/>
  <c r="J34" i="7" s="1"/>
  <c r="M25" i="7"/>
  <c r="AH28" i="14"/>
  <c r="AC28" i="10"/>
  <c r="AF31" i="8" s="1"/>
  <c r="Q28" i="15"/>
  <c r="AM28" i="14"/>
  <c r="AG28" i="10"/>
  <c r="AK31" i="8" s="1"/>
  <c r="U28" i="15"/>
  <c r="V24" i="10"/>
  <c r="Y27" i="8"/>
  <c r="Z27" i="8" s="1"/>
  <c r="L25" i="7"/>
  <c r="AE33" i="10"/>
  <c r="AI36" i="8" s="1"/>
  <c r="S33" i="15"/>
  <c r="AK33" i="14"/>
  <c r="Z31" i="10"/>
  <c r="AB34" i="8" s="1"/>
  <c r="N31" i="15"/>
  <c r="AD31" i="14"/>
  <c r="AG29" i="14"/>
  <c r="L28" i="10"/>
  <c r="F28" i="15"/>
  <c r="J28" i="14"/>
  <c r="F28" i="6"/>
  <c r="G28" i="6"/>
  <c r="H28" i="6" s="1"/>
  <c r="N24" i="14"/>
  <c r="Q24" i="10"/>
  <c r="F27" i="7" s="1"/>
  <c r="G24" i="15"/>
  <c r="M24" i="10"/>
  <c r="G16" i="10"/>
  <c r="C16" i="15"/>
  <c r="F16" i="14"/>
  <c r="G16" i="14" s="1"/>
  <c r="J10" i="10"/>
  <c r="AG32" i="10"/>
  <c r="AK35" i="8" s="1"/>
  <c r="U32" i="15"/>
  <c r="AM32" i="14"/>
  <c r="J32" i="14"/>
  <c r="K32" i="14" s="1"/>
  <c r="F32" i="15"/>
  <c r="L32" i="10"/>
  <c r="AI32" i="14"/>
  <c r="R32" i="15"/>
  <c r="AD32" i="10"/>
  <c r="AG35" i="8" s="1"/>
  <c r="P27" i="6"/>
  <c r="Q27" i="6" s="1"/>
  <c r="O27" i="6"/>
  <c r="I16" i="14"/>
  <c r="I16" i="10"/>
  <c r="S19" i="6" s="1"/>
  <c r="E16" i="15"/>
  <c r="AF16" i="14"/>
  <c r="P16" i="15"/>
  <c r="AB16" i="10"/>
  <c r="AD19" i="8" s="1"/>
  <c r="I35" i="15"/>
  <c r="C33" i="15"/>
  <c r="G33" i="10"/>
  <c r="F33" i="14"/>
  <c r="O33" i="15"/>
  <c r="AA33" i="10"/>
  <c r="AC36" i="8" s="1"/>
  <c r="AE33" i="14"/>
  <c r="J33" i="10"/>
  <c r="C36" i="8"/>
  <c r="C36" i="7"/>
  <c r="C36" i="6"/>
  <c r="C35" i="3"/>
  <c r="U35" i="3" s="1"/>
  <c r="F27" i="14"/>
  <c r="G27" i="10"/>
  <c r="C27" i="15"/>
  <c r="K27" i="10"/>
  <c r="P25" i="7"/>
  <c r="AA19" i="14"/>
  <c r="L19" i="15"/>
  <c r="R11" i="14"/>
  <c r="K11" i="15"/>
  <c r="U11" i="10"/>
  <c r="J14" i="7" s="1"/>
  <c r="G12" i="6"/>
  <c r="H12" i="6" s="1"/>
  <c r="I12" i="6" s="1"/>
  <c r="N12" i="6" s="1"/>
  <c r="F12" i="6"/>
  <c r="I8" i="14"/>
  <c r="K8" i="14" s="1"/>
  <c r="L8" i="14" s="1"/>
  <c r="E8" i="15"/>
  <c r="I8" i="10"/>
  <c r="N8" i="14"/>
  <c r="G8" i="15"/>
  <c r="Q8" i="10"/>
  <c r="F11" i="7" s="1"/>
  <c r="W4" i="10"/>
  <c r="G12" i="10"/>
  <c r="F12" i="14"/>
  <c r="C12" i="15"/>
  <c r="P10" i="14"/>
  <c r="K15" i="10"/>
  <c r="X11" i="6"/>
  <c r="Y11" i="6" s="1"/>
  <c r="W11" i="6"/>
  <c r="K20" i="10"/>
  <c r="I20" i="14"/>
  <c r="E20" i="15"/>
  <c r="I20" i="10"/>
  <c r="S23" i="6" s="1"/>
  <c r="T14" i="10"/>
  <c r="I17" i="7" s="1"/>
  <c r="J14" i="15"/>
  <c r="Q14" i="14"/>
  <c r="I11" i="10"/>
  <c r="S14" i="6" s="1"/>
  <c r="I11" i="14"/>
  <c r="E11" i="15"/>
  <c r="AE4" i="14"/>
  <c r="O4" i="15"/>
  <c r="AA4" i="10"/>
  <c r="AC7" i="8" s="1"/>
  <c r="K4" i="10"/>
  <c r="L19" i="10"/>
  <c r="F19" i="15"/>
  <c r="J19" i="14"/>
  <c r="K19" i="14" s="1"/>
  <c r="P19" i="10"/>
  <c r="AH19" i="14"/>
  <c r="Q19" i="15"/>
  <c r="AC19" i="10"/>
  <c r="AF22" i="8" s="1"/>
  <c r="C22" i="8"/>
  <c r="C22" i="7"/>
  <c r="C22" i="6"/>
  <c r="C21" i="3"/>
  <c r="U21" i="3" s="1"/>
  <c r="AB18" i="10"/>
  <c r="AD21" i="8" s="1"/>
  <c r="P18" i="15"/>
  <c r="AF18" i="14"/>
  <c r="T18" i="15"/>
  <c r="AF18" i="10"/>
  <c r="AJ21" i="8" s="1"/>
  <c r="AL18" i="14"/>
  <c r="N15" i="14"/>
  <c r="Q15" i="10"/>
  <c r="F18" i="7" s="1"/>
  <c r="G15" i="15"/>
  <c r="N12" i="10"/>
  <c r="AF12" i="14"/>
  <c r="P12" i="15"/>
  <c r="AB12" i="10"/>
  <c r="AD15" i="8" s="1"/>
  <c r="M11" i="10"/>
  <c r="S10" i="10"/>
  <c r="H13" i="7" s="1"/>
  <c r="P15" i="14"/>
  <c r="P11" i="10"/>
  <c r="AD15" i="10"/>
  <c r="AG18" i="8" s="1"/>
  <c r="R15" i="15"/>
  <c r="AI15" i="14"/>
  <c r="N15" i="10"/>
  <c r="Z5" i="10"/>
  <c r="AB8" i="8" s="1"/>
  <c r="AD5" i="14"/>
  <c r="N5" i="15"/>
  <c r="H165" i="8"/>
  <c r="O165" i="8" s="1"/>
  <c r="W163" i="8"/>
  <c r="W57" i="8"/>
  <c r="W41" i="8"/>
  <c r="R18" i="8"/>
  <c r="T43" i="4"/>
  <c r="T12" i="4"/>
  <c r="M6" i="10"/>
  <c r="R6" i="15"/>
  <c r="AI6" i="14"/>
  <c r="AJ6" i="14" s="1"/>
  <c r="AD6" i="10"/>
  <c r="AG9" i="8" s="1"/>
  <c r="H144" i="8"/>
  <c r="O144" i="8" s="1"/>
  <c r="R127" i="8"/>
  <c r="K113" i="8"/>
  <c r="N110" i="8"/>
  <c r="H109" i="8"/>
  <c r="O109" i="8" s="1"/>
  <c r="N48" i="8"/>
  <c r="N34" i="8"/>
  <c r="O6" i="6"/>
  <c r="P6" i="6"/>
  <c r="Q6" i="6" s="1"/>
  <c r="W139" i="8"/>
  <c r="P98" i="7"/>
  <c r="T19" i="4"/>
  <c r="H48" i="8"/>
  <c r="O48" i="8" s="1"/>
  <c r="H22" i="8"/>
  <c r="H9" i="8"/>
  <c r="P3" i="14"/>
  <c r="W138" i="8"/>
  <c r="N103" i="8"/>
  <c r="K101" i="8"/>
  <c r="W77" i="8"/>
  <c r="W20" i="8"/>
  <c r="Q15" i="8"/>
  <c r="R15" i="8" s="1"/>
  <c r="Q13" i="8"/>
  <c r="R13" i="8" s="1"/>
  <c r="L24" i="7"/>
  <c r="M3" i="15"/>
  <c r="Y3" i="10"/>
  <c r="AA6" i="8" s="1"/>
  <c r="AC3" i="14"/>
  <c r="O4" i="12"/>
  <c r="K7" i="6" s="1"/>
  <c r="L7" i="6" s="1"/>
  <c r="M7" i="6" s="1"/>
  <c r="K149" i="8"/>
  <c r="O149" i="8" s="1"/>
  <c r="P130" i="7"/>
  <c r="K98" i="8"/>
  <c r="O98" i="8" s="1"/>
  <c r="H92" i="8"/>
  <c r="H58" i="8"/>
  <c r="O58" i="8" s="1"/>
  <c r="T88" i="5"/>
  <c r="M88" i="5"/>
  <c r="S88" i="5"/>
  <c r="O88" i="5"/>
  <c r="J88" i="5"/>
  <c r="N5" i="10"/>
  <c r="K5" i="15"/>
  <c r="R5" i="14"/>
  <c r="U5" i="10"/>
  <c r="J8" i="7" s="1"/>
  <c r="C8" i="8"/>
  <c r="C8" i="6"/>
  <c r="C8" i="7"/>
  <c r="C7" i="3"/>
  <c r="U7" i="3" s="1"/>
  <c r="O60" i="8"/>
  <c r="T40" i="5"/>
  <c r="T8" i="5"/>
  <c r="T67" i="5"/>
  <c r="T43" i="5"/>
  <c r="T11" i="5"/>
  <c r="T15" i="4"/>
  <c r="T50" i="5"/>
  <c r="T18" i="5"/>
  <c r="T35" i="4"/>
  <c r="Q102" i="8"/>
  <c r="R102" i="8" s="1"/>
  <c r="O85" i="5"/>
  <c r="M85" i="5"/>
  <c r="J85" i="5"/>
  <c r="T85" i="5"/>
  <c r="S85" i="5"/>
  <c r="L101" i="7"/>
  <c r="T8" i="4"/>
  <c r="T135" i="4"/>
  <c r="L57" i="7"/>
  <c r="T104" i="4"/>
  <c r="N156" i="10"/>
  <c r="Q163" i="14"/>
  <c r="J163" i="15"/>
  <c r="T163" i="10"/>
  <c r="I166" i="7" s="1"/>
  <c r="W161" i="14"/>
  <c r="X161" i="14" s="1"/>
  <c r="T161" i="14" s="1"/>
  <c r="AH162" i="14"/>
  <c r="Q162" i="15"/>
  <c r="AC162" i="10"/>
  <c r="AF165" i="8" s="1"/>
  <c r="K155" i="15"/>
  <c r="R155" i="14"/>
  <c r="U155" i="10"/>
  <c r="J158" i="7" s="1"/>
  <c r="X155" i="10"/>
  <c r="P153" i="14"/>
  <c r="F153" i="10"/>
  <c r="E153" i="14"/>
  <c r="B153" i="15"/>
  <c r="W155" i="6"/>
  <c r="W157" i="6"/>
  <c r="AI144" i="14"/>
  <c r="AJ144" i="14" s="1"/>
  <c r="R144" i="15"/>
  <c r="AD144" i="10"/>
  <c r="AG147" i="8" s="1"/>
  <c r="AH147" i="8" s="1"/>
  <c r="H143" i="14"/>
  <c r="L143" i="14" s="1"/>
  <c r="D143" i="14" s="1"/>
  <c r="D143" i="15"/>
  <c r="H143" i="10"/>
  <c r="J147" i="14"/>
  <c r="L147" i="10"/>
  <c r="F147" i="15"/>
  <c r="X145" i="10"/>
  <c r="I149" i="10"/>
  <c r="S152" i="6" s="1"/>
  <c r="E149" i="15"/>
  <c r="I149" i="14"/>
  <c r="AH149" i="14"/>
  <c r="AC149" i="10"/>
  <c r="AF152" i="8" s="1"/>
  <c r="Q149" i="15"/>
  <c r="M147" i="10"/>
  <c r="AF144" i="10"/>
  <c r="AJ147" i="8" s="1"/>
  <c r="AL144" i="14"/>
  <c r="T144" i="15"/>
  <c r="Q146" i="10"/>
  <c r="F149" i="7" s="1"/>
  <c r="G146" i="15"/>
  <c r="N146" i="14"/>
  <c r="H150" i="15"/>
  <c r="O150" i="14"/>
  <c r="R150" i="10"/>
  <c r="G153" i="7" s="1"/>
  <c r="X150" i="10"/>
  <c r="AK148" i="14"/>
  <c r="AE148" i="10"/>
  <c r="AI151" i="8" s="1"/>
  <c r="S148" i="15"/>
  <c r="J148" i="10"/>
  <c r="O148" i="14"/>
  <c r="R148" i="10"/>
  <c r="G151" i="7" s="1"/>
  <c r="H148" i="15"/>
  <c r="C151" i="8"/>
  <c r="C151" i="7"/>
  <c r="C150" i="3"/>
  <c r="U150" i="3" s="1"/>
  <c r="C151" i="6"/>
  <c r="P146" i="14"/>
  <c r="M148" i="7"/>
  <c r="I144" i="15"/>
  <c r="C142" i="15"/>
  <c r="F142" i="14"/>
  <c r="G142" i="10"/>
  <c r="P144" i="6"/>
  <c r="Q144" i="6" s="1"/>
  <c r="T144" i="6"/>
  <c r="U144" i="6" s="1"/>
  <c r="V144" i="6" s="1"/>
  <c r="O144" i="6"/>
  <c r="AD141" i="14"/>
  <c r="N141" i="15"/>
  <c r="Z141" i="10"/>
  <c r="AB144" i="8" s="1"/>
  <c r="X140" i="10"/>
  <c r="Q139" i="14"/>
  <c r="J139" i="15"/>
  <c r="T139" i="10"/>
  <c r="I142" i="7" s="1"/>
  <c r="B142" i="15"/>
  <c r="E142" i="14"/>
  <c r="F142" i="10"/>
  <c r="O140" i="10"/>
  <c r="AB140" i="10"/>
  <c r="AD143" i="8" s="1"/>
  <c r="AF140" i="14"/>
  <c r="P140" i="15"/>
  <c r="G142" i="6"/>
  <c r="H142" i="6" s="1"/>
  <c r="F142" i="6"/>
  <c r="AB142" i="10"/>
  <c r="AD145" i="8" s="1"/>
  <c r="P142" i="15"/>
  <c r="AF142" i="14"/>
  <c r="P142" i="10"/>
  <c r="C145" i="8"/>
  <c r="C144" i="3"/>
  <c r="U144" i="3" s="1"/>
  <c r="C145" i="6"/>
  <c r="C145" i="7"/>
  <c r="AL142" i="8"/>
  <c r="J142" i="6"/>
  <c r="P142" i="6"/>
  <c r="Q142" i="6" s="1"/>
  <c r="R142" i="6" s="1"/>
  <c r="N135" i="14"/>
  <c r="G135" i="15"/>
  <c r="Q135" i="10"/>
  <c r="F138" i="7" s="1"/>
  <c r="H138" i="10"/>
  <c r="H138" i="14"/>
  <c r="D138" i="15"/>
  <c r="AL138" i="14"/>
  <c r="T138" i="15"/>
  <c r="AF138" i="10"/>
  <c r="AJ141" i="8" s="1"/>
  <c r="C141" i="8"/>
  <c r="C141" i="6"/>
  <c r="C141" i="7"/>
  <c r="C140" i="3"/>
  <c r="U140" i="3" s="1"/>
  <c r="O133" i="15"/>
  <c r="AE133" i="14"/>
  <c r="AA133" i="10"/>
  <c r="AC136" i="8" s="1"/>
  <c r="G129" i="15"/>
  <c r="N129" i="14"/>
  <c r="Q129" i="10"/>
  <c r="F132" i="7" s="1"/>
  <c r="N129" i="10"/>
  <c r="F128" i="14"/>
  <c r="G128" i="10"/>
  <c r="L131" i="7" s="1"/>
  <c r="C128" i="15"/>
  <c r="K124" i="10"/>
  <c r="J138" i="6"/>
  <c r="K138" i="6"/>
  <c r="L138" i="6" s="1"/>
  <c r="M138" i="6" s="1"/>
  <c r="AE139" i="8"/>
  <c r="W137" i="10"/>
  <c r="I137" i="10"/>
  <c r="S140" i="6" s="1"/>
  <c r="I137" i="14"/>
  <c r="E137" i="15"/>
  <c r="AA137" i="14"/>
  <c r="L137" i="15"/>
  <c r="AH138" i="8"/>
  <c r="O131" i="10"/>
  <c r="AF131" i="14"/>
  <c r="AB131" i="10"/>
  <c r="AD134" i="8" s="1"/>
  <c r="P131" i="15"/>
  <c r="J130" i="15"/>
  <c r="Q130" i="14"/>
  <c r="T130" i="10"/>
  <c r="I133" i="7" s="1"/>
  <c r="C133" i="8"/>
  <c r="C133" i="7"/>
  <c r="C133" i="6"/>
  <c r="C132" i="3"/>
  <c r="U132" i="3" s="1"/>
  <c r="O134" i="10"/>
  <c r="O134" i="14"/>
  <c r="R134" i="10"/>
  <c r="G137" i="7" s="1"/>
  <c r="H134" i="15"/>
  <c r="H124" i="14"/>
  <c r="L124" i="14" s="1"/>
  <c r="D124" i="15"/>
  <c r="H124" i="10"/>
  <c r="P134" i="14"/>
  <c r="O133" i="10"/>
  <c r="K133" i="10"/>
  <c r="T131" i="15"/>
  <c r="AF131" i="10"/>
  <c r="AJ134" i="8" s="1"/>
  <c r="AL131" i="14"/>
  <c r="B128" i="15"/>
  <c r="F128" i="10"/>
  <c r="E128" i="14"/>
  <c r="H122" i="14"/>
  <c r="L122" i="14" s="1"/>
  <c r="D122" i="14" s="1"/>
  <c r="D122" i="15"/>
  <c r="H122" i="10"/>
  <c r="X125" i="6" s="1"/>
  <c r="Y125" i="6" s="1"/>
  <c r="W114" i="10"/>
  <c r="S129" i="10"/>
  <c r="H132" i="7" s="1"/>
  <c r="E125" i="14"/>
  <c r="B125" i="15"/>
  <c r="F125" i="10"/>
  <c r="F140" i="6"/>
  <c r="G140" i="6"/>
  <c r="H140" i="6" s="1"/>
  <c r="D125" i="15"/>
  <c r="H125" i="10"/>
  <c r="H125" i="14"/>
  <c r="W116" i="10"/>
  <c r="T132" i="15"/>
  <c r="AL132" i="14"/>
  <c r="AF132" i="10"/>
  <c r="AJ135" i="8" s="1"/>
  <c r="O132" i="10"/>
  <c r="J132" i="10"/>
  <c r="AF125" i="10"/>
  <c r="AJ128" i="8" s="1"/>
  <c r="T125" i="15"/>
  <c r="AL125" i="14"/>
  <c r="AJ131" i="14"/>
  <c r="V126" i="10"/>
  <c r="Y129" i="8"/>
  <c r="Z129" i="8" s="1"/>
  <c r="Q125" i="15"/>
  <c r="AC125" i="10"/>
  <c r="AF128" i="8" s="1"/>
  <c r="AH125" i="14"/>
  <c r="N125" i="10"/>
  <c r="AC125" i="14"/>
  <c r="Y125" i="10"/>
  <c r="AA128" i="8" s="1"/>
  <c r="M125" i="15"/>
  <c r="P127" i="7"/>
  <c r="N123" i="15"/>
  <c r="Z123" i="10"/>
  <c r="AB126" i="8" s="1"/>
  <c r="AD123" i="14"/>
  <c r="AB123" i="10"/>
  <c r="AD126" i="8" s="1"/>
  <c r="AF123" i="14"/>
  <c r="P123" i="15"/>
  <c r="J123" i="14"/>
  <c r="L123" i="10"/>
  <c r="F123" i="15"/>
  <c r="P120" i="15"/>
  <c r="AF120" i="14"/>
  <c r="AB120" i="10"/>
  <c r="AD123" i="8" s="1"/>
  <c r="H119" i="14"/>
  <c r="L119" i="14" s="1"/>
  <c r="D119" i="15"/>
  <c r="H119" i="10"/>
  <c r="AE118" i="14"/>
  <c r="O118" i="15"/>
  <c r="AA118" i="10"/>
  <c r="AC121" i="8" s="1"/>
  <c r="I120" i="10"/>
  <c r="S123" i="6" s="1"/>
  <c r="E120" i="15"/>
  <c r="I120" i="14"/>
  <c r="AA120" i="10"/>
  <c r="AC123" i="8" s="1"/>
  <c r="AE120" i="14"/>
  <c r="O120" i="15"/>
  <c r="R119" i="10"/>
  <c r="G122" i="7" s="1"/>
  <c r="M122" i="7" s="1"/>
  <c r="O119" i="14"/>
  <c r="H119" i="15"/>
  <c r="P121" i="6"/>
  <c r="Q121" i="6" s="1"/>
  <c r="R121" i="6" s="1"/>
  <c r="O121" i="6"/>
  <c r="F11" i="13"/>
  <c r="G117" i="10"/>
  <c r="F117" i="14"/>
  <c r="C117" i="15"/>
  <c r="C120" i="8"/>
  <c r="C119" i="3"/>
  <c r="U119" i="3" s="1"/>
  <c r="C120" i="6"/>
  <c r="C120" i="7"/>
  <c r="M120" i="7" s="1"/>
  <c r="P123" i="14"/>
  <c r="I121" i="14"/>
  <c r="E121" i="15"/>
  <c r="I121" i="10"/>
  <c r="S124" i="6" s="1"/>
  <c r="J113" i="6"/>
  <c r="E109" i="15"/>
  <c r="I109" i="10"/>
  <c r="I109" i="14"/>
  <c r="C112" i="8"/>
  <c r="C111" i="3"/>
  <c r="U111" i="3" s="1"/>
  <c r="C112" i="7"/>
  <c r="C112" i="6"/>
  <c r="I105" i="10"/>
  <c r="E105" i="15"/>
  <c r="I105" i="14"/>
  <c r="K105" i="14" s="1"/>
  <c r="L105" i="14" s="1"/>
  <c r="B115" i="15"/>
  <c r="E115" i="14"/>
  <c r="F115" i="10"/>
  <c r="Z113" i="10"/>
  <c r="AB116" i="8" s="1"/>
  <c r="AD113" i="14"/>
  <c r="N113" i="15"/>
  <c r="X113" i="6"/>
  <c r="Y113" i="6" s="1"/>
  <c r="W113" i="6"/>
  <c r="Q115" i="15"/>
  <c r="AC115" i="10"/>
  <c r="AF118" i="8" s="1"/>
  <c r="AH115" i="14"/>
  <c r="J115" i="10"/>
  <c r="AI115" i="14"/>
  <c r="R115" i="15"/>
  <c r="AD115" i="10"/>
  <c r="AG118" i="8" s="1"/>
  <c r="AH110" i="14"/>
  <c r="AJ110" i="14" s="1"/>
  <c r="AC110" i="10"/>
  <c r="AF113" i="8" s="1"/>
  <c r="AH113" i="8" s="1"/>
  <c r="Q110" i="15"/>
  <c r="S117" i="10"/>
  <c r="H120" i="7" s="1"/>
  <c r="G115" i="6"/>
  <c r="H115" i="6" s="1"/>
  <c r="I115" i="6" s="1"/>
  <c r="N115" i="6" s="1"/>
  <c r="M114" i="3" s="1"/>
  <c r="F115" i="6"/>
  <c r="M107" i="10"/>
  <c r="F116" i="6"/>
  <c r="L111" i="15"/>
  <c r="AA111" i="14"/>
  <c r="W111" i="10"/>
  <c r="X111" i="10"/>
  <c r="Q104" i="10"/>
  <c r="F107" i="7" s="1"/>
  <c r="L107" i="7" s="1"/>
  <c r="G104" i="15"/>
  <c r="N104" i="14"/>
  <c r="AA104" i="14"/>
  <c r="L104" i="15"/>
  <c r="K110" i="6"/>
  <c r="L110" i="6" s="1"/>
  <c r="M110" i="6" s="1"/>
  <c r="J110" i="6"/>
  <c r="P106" i="15"/>
  <c r="AB106" i="10"/>
  <c r="AD109" i="8" s="1"/>
  <c r="AF106" i="14"/>
  <c r="K106" i="10"/>
  <c r="X112" i="6"/>
  <c r="Y112" i="6" s="1"/>
  <c r="W112" i="6"/>
  <c r="T110" i="6"/>
  <c r="U110" i="6" s="1"/>
  <c r="V110" i="6" s="1"/>
  <c r="P110" i="6"/>
  <c r="Q110" i="6" s="1"/>
  <c r="O110" i="6"/>
  <c r="I108" i="10"/>
  <c r="S111" i="6" s="1"/>
  <c r="E108" i="15"/>
  <c r="I108" i="14"/>
  <c r="P108" i="10"/>
  <c r="H95" i="14"/>
  <c r="L95" i="14" s="1"/>
  <c r="D95" i="15"/>
  <c r="V95" i="15" s="1"/>
  <c r="G95" i="11" s="1"/>
  <c r="D95" i="11" s="1"/>
  <c r="H95" i="10"/>
  <c r="K108" i="7"/>
  <c r="P107" i="3" s="1"/>
  <c r="H99" i="10"/>
  <c r="H99" i="14"/>
  <c r="D99" i="15"/>
  <c r="AA99" i="14"/>
  <c r="L99" i="15"/>
  <c r="T109" i="6"/>
  <c r="U109" i="6" s="1"/>
  <c r="V109" i="6" s="1"/>
  <c r="P109" i="6"/>
  <c r="Q109" i="6" s="1"/>
  <c r="O109" i="6"/>
  <c r="P107" i="7"/>
  <c r="G101" i="10"/>
  <c r="C101" i="15"/>
  <c r="F101" i="14"/>
  <c r="G101" i="14" s="1"/>
  <c r="AC101" i="14"/>
  <c r="Y101" i="10"/>
  <c r="AA104" i="8" s="1"/>
  <c r="M101" i="15"/>
  <c r="X99" i="10"/>
  <c r="M102" i="15"/>
  <c r="Y102" i="10"/>
  <c r="AA105" i="8" s="1"/>
  <c r="AC102" i="14"/>
  <c r="C97" i="8"/>
  <c r="C96" i="3"/>
  <c r="U96" i="3" s="1"/>
  <c r="C97" i="6"/>
  <c r="C97" i="7"/>
  <c r="O97" i="7" s="1"/>
  <c r="O99" i="15"/>
  <c r="AE99" i="14"/>
  <c r="AA99" i="10"/>
  <c r="AC102" i="8" s="1"/>
  <c r="J96" i="15"/>
  <c r="T96" i="10"/>
  <c r="I99" i="7" s="1"/>
  <c r="Q96" i="14"/>
  <c r="I101" i="15"/>
  <c r="AE101" i="8"/>
  <c r="J97" i="10"/>
  <c r="N97" i="14"/>
  <c r="Q97" i="10"/>
  <c r="F100" i="7" s="1"/>
  <c r="G97" i="15"/>
  <c r="C96" i="8"/>
  <c r="C96" i="7"/>
  <c r="O96" i="7" s="1"/>
  <c r="C96" i="6"/>
  <c r="C95" i="3"/>
  <c r="U95" i="3" s="1"/>
  <c r="I100" i="14"/>
  <c r="E100" i="15"/>
  <c r="I100" i="10"/>
  <c r="S103" i="6" s="1"/>
  <c r="N100" i="14"/>
  <c r="Q100" i="10"/>
  <c r="F103" i="7" s="1"/>
  <c r="G100" i="15"/>
  <c r="F100" i="14"/>
  <c r="G100" i="10"/>
  <c r="C100" i="15"/>
  <c r="C103" i="8"/>
  <c r="C103" i="7"/>
  <c r="C103" i="6"/>
  <c r="C102" i="3"/>
  <c r="U102" i="3" s="1"/>
  <c r="AN99" i="14"/>
  <c r="S98" i="10"/>
  <c r="H101" i="7" s="1"/>
  <c r="X91" i="10"/>
  <c r="P87" i="14"/>
  <c r="I93" i="15"/>
  <c r="T91" i="15"/>
  <c r="AF91" i="10"/>
  <c r="AJ94" i="8" s="1"/>
  <c r="AL91" i="14"/>
  <c r="AA87" i="14"/>
  <c r="L87" i="15"/>
  <c r="W97" i="6"/>
  <c r="W80" i="10"/>
  <c r="Q92" i="15"/>
  <c r="AC92" i="10"/>
  <c r="AF95" i="8" s="1"/>
  <c r="AH95" i="8" s="1"/>
  <c r="AH92" i="14"/>
  <c r="AJ92" i="14" s="1"/>
  <c r="Z92" i="10"/>
  <c r="AB95" i="8" s="1"/>
  <c r="N92" i="15"/>
  <c r="AD92" i="14"/>
  <c r="AC92" i="14"/>
  <c r="AG92" i="14" s="1"/>
  <c r="M92" i="15"/>
  <c r="Y92" i="10"/>
  <c r="AA95" i="8" s="1"/>
  <c r="V90" i="10"/>
  <c r="Y93" i="8"/>
  <c r="Z93" i="8" s="1"/>
  <c r="AE88" i="10"/>
  <c r="AI91" i="8" s="1"/>
  <c r="AK88" i="14"/>
  <c r="S88" i="15"/>
  <c r="Y87" i="10"/>
  <c r="AA90" i="8" s="1"/>
  <c r="M87" i="15"/>
  <c r="AC87" i="14"/>
  <c r="AC91" i="10"/>
  <c r="AF94" i="8" s="1"/>
  <c r="AH91" i="14"/>
  <c r="Q91" i="15"/>
  <c r="AD91" i="14"/>
  <c r="Z91" i="10"/>
  <c r="AB94" i="8" s="1"/>
  <c r="N91" i="15"/>
  <c r="Q90" i="10"/>
  <c r="F93" i="7" s="1"/>
  <c r="N90" i="14"/>
  <c r="G90" i="15"/>
  <c r="Q90" i="14"/>
  <c r="J90" i="15"/>
  <c r="T90" i="10"/>
  <c r="I93" i="7" s="1"/>
  <c r="Q80" i="14"/>
  <c r="M80" i="14" s="1"/>
  <c r="J80" i="15"/>
  <c r="T80" i="10"/>
  <c r="I83" i="7" s="1"/>
  <c r="O83" i="7" s="1"/>
  <c r="P76" i="10"/>
  <c r="AC91" i="14"/>
  <c r="M91" i="15"/>
  <c r="Y91" i="10"/>
  <c r="AA94" i="8" s="1"/>
  <c r="J93" i="6"/>
  <c r="E89" i="14"/>
  <c r="B89" i="15"/>
  <c r="F89" i="10"/>
  <c r="O85" i="10"/>
  <c r="O82" i="10"/>
  <c r="J77" i="10"/>
  <c r="C77" i="8"/>
  <c r="C77" i="7"/>
  <c r="L77" i="7" s="1"/>
  <c r="C77" i="6"/>
  <c r="C76" i="3"/>
  <c r="U76" i="3" s="1"/>
  <c r="R71" i="14"/>
  <c r="K71" i="15"/>
  <c r="U71" i="10"/>
  <c r="J74" i="7" s="1"/>
  <c r="I84" i="15"/>
  <c r="G82" i="15"/>
  <c r="N82" i="14"/>
  <c r="M82" i="14" s="1"/>
  <c r="Q82" i="10"/>
  <c r="F85" i="7" s="1"/>
  <c r="U82" i="15"/>
  <c r="AM82" i="14"/>
  <c r="AG82" i="10"/>
  <c r="AK85" i="8" s="1"/>
  <c r="C85" i="8"/>
  <c r="C85" i="7"/>
  <c r="P85" i="7" s="1"/>
  <c r="C85" i="6"/>
  <c r="C84" i="3"/>
  <c r="U84" i="3" s="1"/>
  <c r="N81" i="10"/>
  <c r="O81" i="10"/>
  <c r="J121" i="12"/>
  <c r="W79" i="14"/>
  <c r="X79" i="14" s="1"/>
  <c r="T79" i="14" s="1"/>
  <c r="I79" i="14"/>
  <c r="I79" i="10"/>
  <c r="S82" i="6" s="1"/>
  <c r="E79" i="15"/>
  <c r="D78" i="15"/>
  <c r="H78" i="10"/>
  <c r="H78" i="14"/>
  <c r="AH89" i="8"/>
  <c r="U85" i="15"/>
  <c r="AM85" i="14"/>
  <c r="AG85" i="10"/>
  <c r="AK88" i="8" s="1"/>
  <c r="Z85" i="10"/>
  <c r="AB88" i="8" s="1"/>
  <c r="AD85" i="14"/>
  <c r="N85" i="15"/>
  <c r="I85" i="14"/>
  <c r="E85" i="15"/>
  <c r="I85" i="10"/>
  <c r="S88" i="6" s="1"/>
  <c r="E77" i="15"/>
  <c r="I77" i="10"/>
  <c r="S80" i="6" s="1"/>
  <c r="I77" i="14"/>
  <c r="C80" i="8"/>
  <c r="C80" i="6"/>
  <c r="C80" i="7"/>
  <c r="C79" i="3"/>
  <c r="U79" i="3" s="1"/>
  <c r="H71" i="15"/>
  <c r="O71" i="14"/>
  <c r="M71" i="14" s="1"/>
  <c r="R71" i="10"/>
  <c r="G74" i="7" s="1"/>
  <c r="F69" i="14"/>
  <c r="G69" i="14" s="1"/>
  <c r="G69" i="10"/>
  <c r="C69" i="15"/>
  <c r="O68" i="10"/>
  <c r="J91" i="6"/>
  <c r="P83" i="10"/>
  <c r="I82" i="15"/>
  <c r="AM81" i="14"/>
  <c r="AG81" i="10"/>
  <c r="AK84" i="8" s="1"/>
  <c r="U81" i="15"/>
  <c r="H79" i="10"/>
  <c r="H79" i="14"/>
  <c r="D79" i="15"/>
  <c r="N74" i="15"/>
  <c r="Z74" i="10"/>
  <c r="AB77" i="8" s="1"/>
  <c r="AD74" i="14"/>
  <c r="AK68" i="14"/>
  <c r="AN68" i="14" s="1"/>
  <c r="AE68" i="10"/>
  <c r="AI71" i="8" s="1"/>
  <c r="AL71" i="8" s="1"/>
  <c r="S68" i="15"/>
  <c r="L85" i="15"/>
  <c r="AA85" i="14"/>
  <c r="AF81" i="10"/>
  <c r="AJ84" i="8" s="1"/>
  <c r="T81" i="15"/>
  <c r="AL81" i="14"/>
  <c r="AH78" i="14"/>
  <c r="Q78" i="15"/>
  <c r="AC78" i="10"/>
  <c r="AF81" i="8" s="1"/>
  <c r="M77" i="10"/>
  <c r="I86" i="15"/>
  <c r="AC85" i="14"/>
  <c r="M85" i="15"/>
  <c r="Y85" i="10"/>
  <c r="AA88" i="8" s="1"/>
  <c r="F87" i="6"/>
  <c r="G87" i="6"/>
  <c r="H87" i="6" s="1"/>
  <c r="N83" i="10"/>
  <c r="J81" i="14"/>
  <c r="F81" i="15"/>
  <c r="L81" i="10"/>
  <c r="V78" i="10"/>
  <c r="Y81" i="8"/>
  <c r="Z81" i="8" s="1"/>
  <c r="X73" i="6"/>
  <c r="Y73" i="6" s="1"/>
  <c r="Z73" i="6" s="1"/>
  <c r="W73" i="6"/>
  <c r="H75" i="15"/>
  <c r="R75" i="10"/>
  <c r="G78" i="7" s="1"/>
  <c r="O75" i="14"/>
  <c r="H75" i="14"/>
  <c r="D75" i="15"/>
  <c r="H75" i="10"/>
  <c r="AL75" i="14"/>
  <c r="T75" i="15"/>
  <c r="AF75" i="10"/>
  <c r="AJ78" i="8" s="1"/>
  <c r="P77" i="6"/>
  <c r="Q77" i="6" s="1"/>
  <c r="O77" i="6"/>
  <c r="T77" i="6"/>
  <c r="U77" i="6" s="1"/>
  <c r="V77" i="6" s="1"/>
  <c r="F72" i="10"/>
  <c r="E72" i="14"/>
  <c r="B72" i="15"/>
  <c r="AE70" i="10"/>
  <c r="AI73" i="8" s="1"/>
  <c r="S70" i="15"/>
  <c r="AK70" i="14"/>
  <c r="K70" i="6"/>
  <c r="L70" i="6" s="1"/>
  <c r="M70" i="6" s="1"/>
  <c r="J70" i="6"/>
  <c r="J104" i="12"/>
  <c r="Q67" i="8" s="1"/>
  <c r="R67" i="8" s="1"/>
  <c r="W64" i="14"/>
  <c r="X64" i="14" s="1"/>
  <c r="T64" i="14" s="1"/>
  <c r="Q64" i="14"/>
  <c r="J64" i="15"/>
  <c r="T64" i="10"/>
  <c r="I67" i="7" s="1"/>
  <c r="O67" i="7" s="1"/>
  <c r="H57" i="14"/>
  <c r="L57" i="14" s="1"/>
  <c r="H57" i="10"/>
  <c r="D57" i="15"/>
  <c r="O72" i="10"/>
  <c r="AC72" i="10"/>
  <c r="AF75" i="8" s="1"/>
  <c r="Q72" i="15"/>
  <c r="AH72" i="14"/>
  <c r="X68" i="6"/>
  <c r="Y68" i="6" s="1"/>
  <c r="W68" i="6"/>
  <c r="P76" i="14"/>
  <c r="M76" i="14" s="1"/>
  <c r="AN71" i="14"/>
  <c r="P66" i="14"/>
  <c r="I66" i="14"/>
  <c r="E66" i="15"/>
  <c r="I66" i="10"/>
  <c r="S69" i="6" s="1"/>
  <c r="AF66" i="14"/>
  <c r="AB66" i="10"/>
  <c r="AD69" i="8" s="1"/>
  <c r="P66" i="15"/>
  <c r="K66" i="6"/>
  <c r="L66" i="6" s="1"/>
  <c r="J66" i="6"/>
  <c r="AI73" i="14"/>
  <c r="AD73" i="10"/>
  <c r="AG76" i="8" s="1"/>
  <c r="R73" i="15"/>
  <c r="J109" i="12"/>
  <c r="Q69" i="8" s="1"/>
  <c r="R69" i="8" s="1"/>
  <c r="W66" i="14"/>
  <c r="X66" i="14" s="1"/>
  <c r="T66" i="14" s="1"/>
  <c r="M64" i="10"/>
  <c r="J63" i="14"/>
  <c r="F63" i="15"/>
  <c r="L63" i="10"/>
  <c r="K60" i="10"/>
  <c r="AK52" i="14"/>
  <c r="S52" i="15"/>
  <c r="AE52" i="10"/>
  <c r="AI55" i="8" s="1"/>
  <c r="AL80" i="8"/>
  <c r="AE73" i="10"/>
  <c r="AI76" i="8" s="1"/>
  <c r="AK73" i="14"/>
  <c r="AN73" i="14" s="1"/>
  <c r="S73" i="15"/>
  <c r="D73" i="15"/>
  <c r="H73" i="14"/>
  <c r="H73" i="10"/>
  <c r="K73" i="10"/>
  <c r="V71" i="10"/>
  <c r="Y74" i="8"/>
  <c r="Z74" i="8" s="1"/>
  <c r="AN82" i="14"/>
  <c r="AA65" i="14"/>
  <c r="L65" i="15"/>
  <c r="AA64" i="14"/>
  <c r="L64" i="15"/>
  <c r="O60" i="10"/>
  <c r="O55" i="10"/>
  <c r="AL74" i="8"/>
  <c r="W65" i="14"/>
  <c r="X65" i="14" s="1"/>
  <c r="T65" i="14" s="1"/>
  <c r="J105" i="12"/>
  <c r="Q68" i="8" s="1"/>
  <c r="R68" i="8" s="1"/>
  <c r="W55" i="10"/>
  <c r="O56" i="10"/>
  <c r="Q56" i="14"/>
  <c r="M56" i="14" s="1"/>
  <c r="J56" i="15"/>
  <c r="T56" i="10"/>
  <c r="I59" i="7" s="1"/>
  <c r="W47" i="10"/>
  <c r="K44" i="10"/>
  <c r="K64" i="6"/>
  <c r="L64" i="6" s="1"/>
  <c r="J64" i="6"/>
  <c r="P58" i="10"/>
  <c r="Y58" i="10"/>
  <c r="AA61" i="8" s="1"/>
  <c r="M58" i="15"/>
  <c r="AC58" i="14"/>
  <c r="C61" i="8"/>
  <c r="C61" i="7"/>
  <c r="C61" i="6"/>
  <c r="C60" i="3"/>
  <c r="U60" i="3" s="1"/>
  <c r="I61" i="14"/>
  <c r="E61" i="15"/>
  <c r="I61" i="10"/>
  <c r="S64" i="6" s="1"/>
  <c r="Z61" i="10"/>
  <c r="AB64" i="8" s="1"/>
  <c r="AD61" i="14"/>
  <c r="N61" i="15"/>
  <c r="AE61" i="10"/>
  <c r="AI64" i="8" s="1"/>
  <c r="S61" i="15"/>
  <c r="AK61" i="14"/>
  <c r="N61" i="10"/>
  <c r="AF53" i="10"/>
  <c r="AJ56" i="8" s="1"/>
  <c r="AL53" i="14"/>
  <c r="T53" i="15"/>
  <c r="J47" i="14"/>
  <c r="K47" i="14" s="1"/>
  <c r="F47" i="15"/>
  <c r="L47" i="10"/>
  <c r="H43" i="14"/>
  <c r="L43" i="14" s="1"/>
  <c r="D43" i="14" s="1"/>
  <c r="D43" i="15"/>
  <c r="V43" i="15" s="1"/>
  <c r="G43" i="11" s="1"/>
  <c r="D43" i="11" s="1"/>
  <c r="H43" i="10"/>
  <c r="AK35" i="14"/>
  <c r="AN35" i="14" s="1"/>
  <c r="S35" i="15"/>
  <c r="AE35" i="10"/>
  <c r="AI38" i="8" s="1"/>
  <c r="AL38" i="8" s="1"/>
  <c r="AM38" i="8" s="1"/>
  <c r="AN38" i="8" s="1"/>
  <c r="T37" i="3" s="1"/>
  <c r="R37" i="3" s="1"/>
  <c r="J62" i="10"/>
  <c r="P62" i="10"/>
  <c r="M62" i="10"/>
  <c r="M53" i="15"/>
  <c r="Y53" i="10"/>
  <c r="AA56" i="8" s="1"/>
  <c r="AC53" i="14"/>
  <c r="AK36" i="14"/>
  <c r="AN36" i="14" s="1"/>
  <c r="S36" i="15"/>
  <c r="AE36" i="10"/>
  <c r="AI39" i="8" s="1"/>
  <c r="AL39" i="8" s="1"/>
  <c r="S54" i="10"/>
  <c r="H57" i="7" s="1"/>
  <c r="H53" i="14"/>
  <c r="D53" i="15"/>
  <c r="H53" i="10"/>
  <c r="E62" i="15"/>
  <c r="I62" i="10"/>
  <c r="S65" i="6" s="1"/>
  <c r="I62" i="14"/>
  <c r="AH58" i="14"/>
  <c r="Q58" i="15"/>
  <c r="AC58" i="10"/>
  <c r="AF61" i="8" s="1"/>
  <c r="AE48" i="10"/>
  <c r="AI51" i="8" s="1"/>
  <c r="S48" i="15"/>
  <c r="AK48" i="14"/>
  <c r="AA45" i="14"/>
  <c r="L45" i="15"/>
  <c r="AC45" i="14"/>
  <c r="Y45" i="10"/>
  <c r="AA48" i="8" s="1"/>
  <c r="M45" i="15"/>
  <c r="U41" i="10"/>
  <c r="J44" i="7" s="1"/>
  <c r="R41" i="14"/>
  <c r="K41" i="15"/>
  <c r="H38" i="15"/>
  <c r="O38" i="14"/>
  <c r="R38" i="10"/>
  <c r="G41" i="7" s="1"/>
  <c r="O34" i="10"/>
  <c r="H29" i="14"/>
  <c r="D29" i="15"/>
  <c r="H29" i="10"/>
  <c r="AK21" i="14"/>
  <c r="AN21" i="14" s="1"/>
  <c r="S21" i="15"/>
  <c r="AE21" i="10"/>
  <c r="AI24" i="8" s="1"/>
  <c r="AL24" i="8" s="1"/>
  <c r="P52" i="14"/>
  <c r="M50" i="7"/>
  <c r="O40" i="10"/>
  <c r="L39" i="7"/>
  <c r="G38" i="6"/>
  <c r="H38" i="6" s="1"/>
  <c r="F38" i="6"/>
  <c r="AK22" i="14"/>
  <c r="AN22" i="14" s="1"/>
  <c r="S22" i="15"/>
  <c r="AE22" i="10"/>
  <c r="AI25" i="8" s="1"/>
  <c r="AL25" i="8" s="1"/>
  <c r="AM42" i="14"/>
  <c r="U42" i="15"/>
  <c r="AG42" i="10"/>
  <c r="AK45" i="8" s="1"/>
  <c r="R42" i="14"/>
  <c r="U42" i="10"/>
  <c r="J45" i="7" s="1"/>
  <c r="K42" i="15"/>
  <c r="AF38" i="14"/>
  <c r="P38" i="15"/>
  <c r="AB38" i="10"/>
  <c r="AD41" i="8" s="1"/>
  <c r="C37" i="8"/>
  <c r="C37" i="7"/>
  <c r="C37" i="6"/>
  <c r="C36" i="3"/>
  <c r="U36" i="3" s="1"/>
  <c r="I47" i="15"/>
  <c r="R46" i="15"/>
  <c r="AD46" i="10"/>
  <c r="AG49" i="8" s="1"/>
  <c r="AI46" i="14"/>
  <c r="AF46" i="14"/>
  <c r="P46" i="15"/>
  <c r="AB46" i="10"/>
  <c r="AD49" i="8" s="1"/>
  <c r="P41" i="10"/>
  <c r="AH38" i="8"/>
  <c r="Q29" i="14"/>
  <c r="M29" i="14" s="1"/>
  <c r="T29" i="10"/>
  <c r="I32" i="7" s="1"/>
  <c r="O32" i="7" s="1"/>
  <c r="J29" i="15"/>
  <c r="AD22" i="14"/>
  <c r="Z22" i="10"/>
  <c r="AB25" i="8" s="1"/>
  <c r="AE25" i="8" s="1"/>
  <c r="N22" i="15"/>
  <c r="AE13" i="14"/>
  <c r="AG13" i="14" s="1"/>
  <c r="O13" i="15"/>
  <c r="AA13" i="10"/>
  <c r="AC16" i="8" s="1"/>
  <c r="AE16" i="8" s="1"/>
  <c r="AM16" i="8" s="1"/>
  <c r="Q48" i="10"/>
  <c r="F51" i="7" s="1"/>
  <c r="G48" i="15"/>
  <c r="N48" i="14"/>
  <c r="G42" i="10"/>
  <c r="C42" i="15"/>
  <c r="F42" i="14"/>
  <c r="G42" i="14" s="1"/>
  <c r="P26" i="10"/>
  <c r="AD50" i="14"/>
  <c r="Z50" i="10"/>
  <c r="AB53" i="8" s="1"/>
  <c r="N50" i="15"/>
  <c r="U50" i="10"/>
  <c r="J53" i="7" s="1"/>
  <c r="P53" i="7" s="1"/>
  <c r="R50" i="14"/>
  <c r="K50" i="15"/>
  <c r="W49" i="10"/>
  <c r="F49" i="15"/>
  <c r="L49" i="10"/>
  <c r="J49" i="14"/>
  <c r="AC49" i="14"/>
  <c r="M49" i="15"/>
  <c r="Y49" i="10"/>
  <c r="AA52" i="8" s="1"/>
  <c r="F48" i="10"/>
  <c r="E48" i="14"/>
  <c r="B48" i="15"/>
  <c r="J48" i="14"/>
  <c r="F48" i="15"/>
  <c r="L48" i="10"/>
  <c r="AA48" i="14"/>
  <c r="L48" i="15"/>
  <c r="W41" i="14"/>
  <c r="X41" i="14" s="1"/>
  <c r="T41" i="14" s="1"/>
  <c r="AD42" i="10"/>
  <c r="AG45" i="8" s="1"/>
  <c r="R42" i="15"/>
  <c r="AI42" i="14"/>
  <c r="S38" i="10"/>
  <c r="H41" i="7" s="1"/>
  <c r="O23" i="10"/>
  <c r="Q31" i="10"/>
  <c r="F34" i="7" s="1"/>
  <c r="G31" i="15"/>
  <c r="N31" i="14"/>
  <c r="P21" i="14"/>
  <c r="I10" i="10"/>
  <c r="I10" i="14"/>
  <c r="K10" i="14" s="1"/>
  <c r="L10" i="14" s="1"/>
  <c r="D10" i="14" s="1"/>
  <c r="E10" i="15"/>
  <c r="O56" i="12"/>
  <c r="T37" i="10"/>
  <c r="I40" i="7" s="1"/>
  <c r="J37" i="15"/>
  <c r="Q37" i="14"/>
  <c r="E37" i="14"/>
  <c r="B37" i="15"/>
  <c r="F37" i="10"/>
  <c r="C40" i="8"/>
  <c r="C40" i="6"/>
  <c r="C40" i="7"/>
  <c r="C39" i="3"/>
  <c r="U39" i="3" s="1"/>
  <c r="R32" i="10"/>
  <c r="G35" i="7" s="1"/>
  <c r="O32" i="14"/>
  <c r="H32" i="15"/>
  <c r="O31" i="14"/>
  <c r="R31" i="10"/>
  <c r="G34" i="7" s="1"/>
  <c r="H31" i="15"/>
  <c r="AK31" i="14"/>
  <c r="S31" i="15"/>
  <c r="AE31" i="10"/>
  <c r="AI34" i="8" s="1"/>
  <c r="I28" i="14"/>
  <c r="I28" i="10"/>
  <c r="S31" i="6" s="1"/>
  <c r="E28" i="15"/>
  <c r="AD33" i="14"/>
  <c r="N33" i="15"/>
  <c r="Z33" i="10"/>
  <c r="AB36" i="8" s="1"/>
  <c r="P31" i="10"/>
  <c r="S27" i="15"/>
  <c r="AE27" i="10"/>
  <c r="AI30" i="8" s="1"/>
  <c r="AK27" i="14"/>
  <c r="X24" i="10"/>
  <c r="R24" i="14"/>
  <c r="K24" i="15"/>
  <c r="U24" i="10"/>
  <c r="J27" i="7" s="1"/>
  <c r="AK7" i="14"/>
  <c r="AN7" i="14" s="1"/>
  <c r="S7" i="15"/>
  <c r="AE7" i="10"/>
  <c r="AI10" i="8" s="1"/>
  <c r="AL10" i="8" s="1"/>
  <c r="G32" i="15"/>
  <c r="N32" i="14"/>
  <c r="Q32" i="10"/>
  <c r="F35" i="7" s="1"/>
  <c r="C35" i="8"/>
  <c r="C35" i="7"/>
  <c r="C35" i="6"/>
  <c r="C34" i="3"/>
  <c r="U34" i="3" s="1"/>
  <c r="E27" i="15"/>
  <c r="I27" i="10"/>
  <c r="S30" i="6" s="1"/>
  <c r="I27" i="14"/>
  <c r="C19" i="8"/>
  <c r="C19" i="7"/>
  <c r="C19" i="6"/>
  <c r="C18" i="3"/>
  <c r="U18" i="3" s="1"/>
  <c r="F33" i="15"/>
  <c r="L33" i="10"/>
  <c r="J33" i="14"/>
  <c r="K33" i="14" s="1"/>
  <c r="T33" i="15"/>
  <c r="AF33" i="10"/>
  <c r="AJ36" i="8" s="1"/>
  <c r="AL33" i="14"/>
  <c r="O33" i="14"/>
  <c r="H33" i="15"/>
  <c r="R33" i="10"/>
  <c r="G36" i="7" s="1"/>
  <c r="M36" i="7" s="1"/>
  <c r="O27" i="10"/>
  <c r="L36" i="7"/>
  <c r="T36" i="6"/>
  <c r="U36" i="6" s="1"/>
  <c r="V36" i="6" s="1"/>
  <c r="P36" i="6"/>
  <c r="Q36" i="6" s="1"/>
  <c r="O36" i="6"/>
  <c r="AF14" i="10"/>
  <c r="AJ17" i="8" s="1"/>
  <c r="T14" i="15"/>
  <c r="AL14" i="14"/>
  <c r="F8" i="14"/>
  <c r="C8" i="15"/>
  <c r="G8" i="10"/>
  <c r="X8" i="10"/>
  <c r="O57" i="7"/>
  <c r="U14" i="15"/>
  <c r="AM14" i="14"/>
  <c r="AG14" i="10"/>
  <c r="AK17" i="8" s="1"/>
  <c r="V7" i="10"/>
  <c r="Y10" i="8"/>
  <c r="Z10" i="8" s="1"/>
  <c r="L26" i="7"/>
  <c r="G15" i="14"/>
  <c r="N12" i="7"/>
  <c r="K12" i="7"/>
  <c r="P11" i="3" s="1"/>
  <c r="M20" i="10"/>
  <c r="F15" i="15"/>
  <c r="L15" i="10"/>
  <c r="J15" i="14"/>
  <c r="K15" i="14" s="1"/>
  <c r="X14" i="10"/>
  <c r="AD14" i="14"/>
  <c r="N14" i="15"/>
  <c r="Z14" i="10"/>
  <c r="AB17" i="8" s="1"/>
  <c r="AK12" i="14"/>
  <c r="S12" i="15"/>
  <c r="AE12" i="10"/>
  <c r="AI15" i="8" s="1"/>
  <c r="X4" i="10"/>
  <c r="T19" i="10"/>
  <c r="I22" i="7" s="1"/>
  <c r="J19" i="15"/>
  <c r="Q19" i="14"/>
  <c r="W19" i="10"/>
  <c r="K19" i="10"/>
  <c r="B18" i="15"/>
  <c r="E18" i="14"/>
  <c r="F18" i="10"/>
  <c r="F18" i="14"/>
  <c r="C18" i="15"/>
  <c r="G18" i="10"/>
  <c r="AD18" i="14"/>
  <c r="Z18" i="10"/>
  <c r="AB21" i="8" s="1"/>
  <c r="N18" i="15"/>
  <c r="AL12" i="14"/>
  <c r="T12" i="15"/>
  <c r="AF12" i="10"/>
  <c r="AJ15" i="8" s="1"/>
  <c r="AJ7" i="14"/>
  <c r="AB7" i="14" s="1"/>
  <c r="Z7" i="14" s="1"/>
  <c r="S7" i="14" s="1"/>
  <c r="AJ16" i="14"/>
  <c r="T14" i="6"/>
  <c r="U14" i="6" s="1"/>
  <c r="V14" i="6" s="1"/>
  <c r="O14" i="6"/>
  <c r="C11" i="15"/>
  <c r="G11" i="10"/>
  <c r="P14" i="6" s="1"/>
  <c r="Q14" i="6" s="1"/>
  <c r="R14" i="6" s="1"/>
  <c r="F11" i="14"/>
  <c r="T11" i="15"/>
  <c r="AF11" i="10"/>
  <c r="AJ14" i="8" s="1"/>
  <c r="AL11" i="14"/>
  <c r="AD15" i="14"/>
  <c r="Z15" i="10"/>
  <c r="AB18" i="8" s="1"/>
  <c r="N15" i="15"/>
  <c r="W15" i="14"/>
  <c r="X15" i="14" s="1"/>
  <c r="T15" i="14" s="1"/>
  <c r="W164" i="8"/>
  <c r="T11" i="4"/>
  <c r="U6" i="10"/>
  <c r="J9" i="7" s="1"/>
  <c r="P9" i="7" s="1"/>
  <c r="R6" i="14"/>
  <c r="K6" i="15"/>
  <c r="AM6" i="14"/>
  <c r="U6" i="15"/>
  <c r="AG6" i="10"/>
  <c r="AK9" i="8" s="1"/>
  <c r="AA5" i="10"/>
  <c r="AC8" i="8" s="1"/>
  <c r="O5" i="15"/>
  <c r="AE5" i="14"/>
  <c r="N160" i="8"/>
  <c r="N142" i="8"/>
  <c r="K127" i="8"/>
  <c r="O127" i="8" s="1"/>
  <c r="H69" i="8"/>
  <c r="O69" i="8" s="1"/>
  <c r="W43" i="8"/>
  <c r="N13" i="8"/>
  <c r="K138" i="8"/>
  <c r="W68" i="8"/>
  <c r="O5" i="10"/>
  <c r="T105" i="4"/>
  <c r="T41" i="4"/>
  <c r="H156" i="8"/>
  <c r="R90" i="8"/>
  <c r="K13" i="8"/>
  <c r="AF3" i="14"/>
  <c r="AB3" i="10"/>
  <c r="AD6" i="8" s="1"/>
  <c r="P3" i="15"/>
  <c r="M3" i="10"/>
  <c r="O49" i="8"/>
  <c r="O36" i="8"/>
  <c r="L70" i="7"/>
  <c r="T81" i="4"/>
  <c r="AE11" i="8"/>
  <c r="J5" i="12"/>
  <c r="Q8" i="8" s="1"/>
  <c r="W5" i="14"/>
  <c r="X5" i="14" s="1"/>
  <c r="T5" i="14" s="1"/>
  <c r="S5" i="15"/>
  <c r="AK5" i="14"/>
  <c r="AE5" i="10"/>
  <c r="AI8" i="8" s="1"/>
  <c r="O166" i="8"/>
  <c r="N27" i="8"/>
  <c r="O27" i="8" s="1"/>
  <c r="T103" i="4"/>
  <c r="T52" i="5"/>
  <c r="T20" i="5"/>
  <c r="T63" i="5"/>
  <c r="T31" i="5"/>
  <c r="T36" i="4"/>
  <c r="J87" i="5"/>
  <c r="O87" i="5"/>
  <c r="T87" i="5"/>
  <c r="S87" i="5"/>
  <c r="M87" i="5"/>
  <c r="T38" i="5"/>
  <c r="T6" i="5"/>
  <c r="Q101" i="8"/>
  <c r="R101" i="8" s="1"/>
  <c r="T77" i="5"/>
  <c r="O82" i="8"/>
  <c r="P42" i="7"/>
  <c r="AE163" i="14"/>
  <c r="O163" i="15"/>
  <c r="AA163" i="10"/>
  <c r="AC166" i="8" s="1"/>
  <c r="AH161" i="14"/>
  <c r="Q161" i="15"/>
  <c r="AC161" i="10"/>
  <c r="AF164" i="8" s="1"/>
  <c r="AH164" i="8" s="1"/>
  <c r="O195" i="12"/>
  <c r="P159" i="10"/>
  <c r="AA160" i="14"/>
  <c r="L160" i="15"/>
  <c r="U158" i="15"/>
  <c r="AG158" i="10"/>
  <c r="AK161" i="8" s="1"/>
  <c r="AM158" i="14"/>
  <c r="AG152" i="10"/>
  <c r="AK155" i="8" s="1"/>
  <c r="AM152" i="14"/>
  <c r="U152" i="15"/>
  <c r="J163" i="14"/>
  <c r="K163" i="14" s="1"/>
  <c r="F163" i="15"/>
  <c r="L163" i="10"/>
  <c r="N161" i="10"/>
  <c r="W162" i="14"/>
  <c r="X162" i="14" s="1"/>
  <c r="T162" i="14" s="1"/>
  <c r="J194" i="12"/>
  <c r="Q165" i="8" s="1"/>
  <c r="R165" i="8" s="1"/>
  <c r="O161" i="10"/>
  <c r="AA162" i="14"/>
  <c r="L162" i="15"/>
  <c r="H161" i="10"/>
  <c r="H161" i="14"/>
  <c r="D161" i="15"/>
  <c r="W162" i="10"/>
  <c r="M160" i="10"/>
  <c r="O158" i="10"/>
  <c r="W157" i="10"/>
  <c r="H158" i="10"/>
  <c r="H158" i="14"/>
  <c r="D158" i="15"/>
  <c r="Z155" i="10"/>
  <c r="AB158" i="8" s="1"/>
  <c r="N155" i="15"/>
  <c r="AD155" i="14"/>
  <c r="O152" i="10"/>
  <c r="J182" i="12"/>
  <c r="W155" i="14"/>
  <c r="X155" i="14" s="1"/>
  <c r="T155" i="14" s="1"/>
  <c r="Y152" i="10"/>
  <c r="AA155" i="8" s="1"/>
  <c r="AC152" i="14"/>
  <c r="M152" i="15"/>
  <c r="I156" i="15"/>
  <c r="W158" i="6"/>
  <c r="AF155" i="10"/>
  <c r="AJ158" i="8" s="1"/>
  <c r="AL155" i="14"/>
  <c r="T155" i="15"/>
  <c r="O156" i="6"/>
  <c r="T156" i="6"/>
  <c r="U156" i="6" s="1"/>
  <c r="V156" i="6" s="1"/>
  <c r="W153" i="10"/>
  <c r="M153" i="10"/>
  <c r="Q153" i="10"/>
  <c r="F156" i="7" s="1"/>
  <c r="N153" i="14"/>
  <c r="G153" i="15"/>
  <c r="N153" i="10"/>
  <c r="O149" i="10"/>
  <c r="J146" i="10"/>
  <c r="AA144" i="14"/>
  <c r="L144" i="15"/>
  <c r="Q147" i="14"/>
  <c r="J147" i="15"/>
  <c r="L149" i="10"/>
  <c r="J149" i="14"/>
  <c r="K149" i="14" s="1"/>
  <c r="L149" i="14" s="1"/>
  <c r="F149" i="15"/>
  <c r="J149" i="10"/>
  <c r="F147" i="10"/>
  <c r="B147" i="15"/>
  <c r="E147" i="14"/>
  <c r="X144" i="10"/>
  <c r="P147" i="15"/>
  <c r="AB147" i="10"/>
  <c r="AD150" i="8" s="1"/>
  <c r="AF147" i="14"/>
  <c r="O146" i="15"/>
  <c r="AA146" i="10"/>
  <c r="AC149" i="8" s="1"/>
  <c r="AE146" i="14"/>
  <c r="W150" i="10"/>
  <c r="AF150" i="10"/>
  <c r="AJ153" i="8" s="1"/>
  <c r="AL153" i="8" s="1"/>
  <c r="AL150" i="14"/>
  <c r="T150" i="15"/>
  <c r="AL150" i="8"/>
  <c r="AE147" i="8"/>
  <c r="N148" i="10"/>
  <c r="X148" i="10"/>
  <c r="S144" i="10"/>
  <c r="H147" i="7" s="1"/>
  <c r="O148" i="7"/>
  <c r="J141" i="10"/>
  <c r="M139" i="15"/>
  <c r="AC139" i="14"/>
  <c r="Y139" i="10"/>
  <c r="AA142" i="8" s="1"/>
  <c r="W139" i="14"/>
  <c r="X139" i="14" s="1"/>
  <c r="T139" i="14" s="1"/>
  <c r="AE139" i="14"/>
  <c r="O139" i="15"/>
  <c r="AA139" i="10"/>
  <c r="AC142" i="8" s="1"/>
  <c r="Q135" i="14"/>
  <c r="T135" i="10"/>
  <c r="I138" i="7" s="1"/>
  <c r="J135" i="15"/>
  <c r="P140" i="10"/>
  <c r="J140" i="14"/>
  <c r="K140" i="14" s="1"/>
  <c r="L140" i="14" s="1"/>
  <c r="D140" i="14" s="1"/>
  <c r="F140" i="15"/>
  <c r="L140" i="10"/>
  <c r="V139" i="10"/>
  <c r="Y142" i="8"/>
  <c r="Z142" i="8" s="1"/>
  <c r="U142" i="15"/>
  <c r="AM142" i="14"/>
  <c r="AG142" i="10"/>
  <c r="AK145" i="8" s="1"/>
  <c r="W142" i="10"/>
  <c r="H142" i="15"/>
  <c r="R142" i="10"/>
  <c r="G145" i="7" s="1"/>
  <c r="M145" i="7" s="1"/>
  <c r="O142" i="14"/>
  <c r="W146" i="6"/>
  <c r="X146" i="6"/>
  <c r="Y146" i="6" s="1"/>
  <c r="X135" i="10"/>
  <c r="AD138" i="10"/>
  <c r="AG141" i="8" s="1"/>
  <c r="AI138" i="14"/>
  <c r="R138" i="15"/>
  <c r="E138" i="14"/>
  <c r="B138" i="15"/>
  <c r="F138" i="10"/>
  <c r="W133" i="14"/>
  <c r="X133" i="14" s="1"/>
  <c r="T133" i="14" s="1"/>
  <c r="F131" i="10"/>
  <c r="B131" i="15"/>
  <c r="E131" i="14"/>
  <c r="W129" i="14"/>
  <c r="X129" i="14" s="1"/>
  <c r="T129" i="14" s="1"/>
  <c r="J158" i="12"/>
  <c r="Q132" i="8" s="1"/>
  <c r="R132" i="8" s="1"/>
  <c r="AK127" i="14"/>
  <c r="AN127" i="14" s="1"/>
  <c r="AE127" i="10"/>
  <c r="AI130" i="8" s="1"/>
  <c r="AL130" i="8" s="1"/>
  <c r="S127" i="15"/>
  <c r="K139" i="7"/>
  <c r="P138" i="3" s="1"/>
  <c r="N139" i="7"/>
  <c r="T137" i="6"/>
  <c r="U137" i="6" s="1"/>
  <c r="V137" i="6" s="1"/>
  <c r="O137" i="6"/>
  <c r="J137" i="10"/>
  <c r="Q137" i="10"/>
  <c r="F140" i="7" s="1"/>
  <c r="N137" i="14"/>
  <c r="G137" i="15"/>
  <c r="AH137" i="14"/>
  <c r="Q137" i="15"/>
  <c r="AC137" i="10"/>
  <c r="AF140" i="8" s="1"/>
  <c r="AI137" i="14"/>
  <c r="AD137" i="10"/>
  <c r="AG140" i="8" s="1"/>
  <c r="R137" i="15"/>
  <c r="J131" i="10"/>
  <c r="J131" i="14"/>
  <c r="L131" i="10"/>
  <c r="F131" i="15"/>
  <c r="O130" i="15"/>
  <c r="AE130" i="14"/>
  <c r="AA130" i="10"/>
  <c r="AC133" i="8" s="1"/>
  <c r="AF128" i="10"/>
  <c r="AJ131" i="8" s="1"/>
  <c r="T128" i="15"/>
  <c r="AL128" i="14"/>
  <c r="AA134" i="14"/>
  <c r="L134" i="15"/>
  <c r="AC134" i="14"/>
  <c r="AG134" i="14" s="1"/>
  <c r="M134" i="15"/>
  <c r="Y134" i="10"/>
  <c r="AA137" i="8" s="1"/>
  <c r="G131" i="10"/>
  <c r="P134" i="6" s="1"/>
  <c r="Q134" i="6" s="1"/>
  <c r="R134" i="6" s="1"/>
  <c r="C131" i="15"/>
  <c r="F131" i="14"/>
  <c r="G131" i="14" s="1"/>
  <c r="AL132" i="8"/>
  <c r="F126" i="15"/>
  <c r="J126" i="14"/>
  <c r="K126" i="14" s="1"/>
  <c r="L126" i="14" s="1"/>
  <c r="L126" i="10"/>
  <c r="W125" i="10"/>
  <c r="AK122" i="14"/>
  <c r="AN122" i="14" s="1"/>
  <c r="AE122" i="10"/>
  <c r="AI125" i="8" s="1"/>
  <c r="AL125" i="8" s="1"/>
  <c r="S122" i="15"/>
  <c r="AF122" i="14"/>
  <c r="P122" i="15"/>
  <c r="AB122" i="10"/>
  <c r="AD125" i="8" s="1"/>
  <c r="P114" i="10"/>
  <c r="N126" i="14"/>
  <c r="Q126" i="10"/>
  <c r="F129" i="7" s="1"/>
  <c r="G126" i="15"/>
  <c r="P116" i="10"/>
  <c r="D132" i="15"/>
  <c r="H132" i="14"/>
  <c r="H132" i="10"/>
  <c r="L132" i="15"/>
  <c r="AA132" i="14"/>
  <c r="H132" i="15"/>
  <c r="O132" i="14"/>
  <c r="R132" i="10"/>
  <c r="G135" i="7" s="1"/>
  <c r="AD132" i="14"/>
  <c r="N132" i="15"/>
  <c r="Z132" i="10"/>
  <c r="AB135" i="8" s="1"/>
  <c r="V130" i="10"/>
  <c r="Y133" i="8"/>
  <c r="Z133" i="8" s="1"/>
  <c r="S126" i="10"/>
  <c r="H129" i="7" s="1"/>
  <c r="I122" i="15"/>
  <c r="I125" i="10"/>
  <c r="S128" i="6" s="1"/>
  <c r="I125" i="14"/>
  <c r="E125" i="15"/>
  <c r="AM125" i="14"/>
  <c r="U125" i="15"/>
  <c r="AG125" i="10"/>
  <c r="AK128" i="8" s="1"/>
  <c r="J123" i="10"/>
  <c r="O123" i="10"/>
  <c r="Q123" i="14"/>
  <c r="J123" i="15"/>
  <c r="I118" i="14"/>
  <c r="E118" i="15"/>
  <c r="I118" i="10"/>
  <c r="S121" i="6" s="1"/>
  <c r="C121" i="8"/>
  <c r="C121" i="6"/>
  <c r="K121" i="6" s="1"/>
  <c r="L121" i="6" s="1"/>
  <c r="M121" i="6" s="1"/>
  <c r="C120" i="3"/>
  <c r="U120" i="3" s="1"/>
  <c r="C121" i="7"/>
  <c r="P121" i="7" s="1"/>
  <c r="P112" i="10"/>
  <c r="J120" i="10"/>
  <c r="V118" i="15"/>
  <c r="G118" i="11" s="1"/>
  <c r="D118" i="11" s="1"/>
  <c r="M119" i="10"/>
  <c r="O117" i="10"/>
  <c r="E121" i="14"/>
  <c r="F121" i="10"/>
  <c r="B121" i="15"/>
  <c r="K120" i="10"/>
  <c r="K115" i="10"/>
  <c r="O146" i="12"/>
  <c r="K113" i="6" s="1"/>
  <c r="L113" i="6" s="1"/>
  <c r="F109" i="14"/>
  <c r="G109" i="14" s="1"/>
  <c r="C109" i="15"/>
  <c r="G109" i="10"/>
  <c r="S107" i="15"/>
  <c r="AK107" i="14"/>
  <c r="AE107" i="10"/>
  <c r="AI110" i="8" s="1"/>
  <c r="E105" i="14"/>
  <c r="F105" i="10"/>
  <c r="B105" i="15"/>
  <c r="K103" i="10"/>
  <c r="C113" i="15"/>
  <c r="F113" i="14"/>
  <c r="G113" i="10"/>
  <c r="P116" i="6" s="1"/>
  <c r="Q116" i="6" s="1"/>
  <c r="N113" i="14"/>
  <c r="M113" i="14" s="1"/>
  <c r="Q113" i="10"/>
  <c r="F116" i="7" s="1"/>
  <c r="L116" i="7" s="1"/>
  <c r="G113" i="15"/>
  <c r="F7" i="13"/>
  <c r="AC115" i="14"/>
  <c r="M115" i="15"/>
  <c r="Y115" i="10"/>
  <c r="AA118" i="8" s="1"/>
  <c r="C118" i="8"/>
  <c r="C118" i="7"/>
  <c r="C118" i="6"/>
  <c r="C117" i="3"/>
  <c r="U117" i="3" s="1"/>
  <c r="J110" i="10"/>
  <c r="P117" i="14"/>
  <c r="R107" i="14"/>
  <c r="K107" i="15"/>
  <c r="U107" i="10"/>
  <c r="J110" i="7" s="1"/>
  <c r="V113" i="10"/>
  <c r="Y116" i="8"/>
  <c r="Z116" i="8" s="1"/>
  <c r="AE117" i="8"/>
  <c r="AM117" i="8"/>
  <c r="S108" i="10"/>
  <c r="H111" i="7" s="1"/>
  <c r="C111" i="15"/>
  <c r="G111" i="10"/>
  <c r="F111" i="14"/>
  <c r="O111" i="15"/>
  <c r="AA111" i="10"/>
  <c r="AC114" i="8" s="1"/>
  <c r="AE111" i="14"/>
  <c r="F3" i="13"/>
  <c r="AL111" i="14"/>
  <c r="T111" i="15"/>
  <c r="AF111" i="10"/>
  <c r="AJ114" i="8" s="1"/>
  <c r="X110" i="6"/>
  <c r="Y110" i="6" s="1"/>
  <c r="W110" i="6"/>
  <c r="AI104" i="14"/>
  <c r="R104" i="15"/>
  <c r="AD104" i="10"/>
  <c r="AG107" i="8" s="1"/>
  <c r="AH107" i="8" s="1"/>
  <c r="AJ108" i="14"/>
  <c r="AE106" i="10"/>
  <c r="AI109" i="8" s="1"/>
  <c r="S106" i="15"/>
  <c r="AK106" i="14"/>
  <c r="M104" i="10"/>
  <c r="N108" i="10"/>
  <c r="W108" i="10"/>
  <c r="AD99" i="14"/>
  <c r="N99" i="15"/>
  <c r="Z99" i="10"/>
  <c r="AB102" i="8" s="1"/>
  <c r="AI99" i="14"/>
  <c r="R99" i="15"/>
  <c r="AD99" i="10"/>
  <c r="AG102" i="8" s="1"/>
  <c r="AC99" i="10"/>
  <c r="AF102" i="8" s="1"/>
  <c r="AH102" i="8" s="1"/>
  <c r="Q99" i="15"/>
  <c r="AH99" i="14"/>
  <c r="AJ99" i="14" s="1"/>
  <c r="L101" i="10"/>
  <c r="J101" i="14"/>
  <c r="K101" i="14" s="1"/>
  <c r="L101" i="14" s="1"/>
  <c r="D101" i="14" s="1"/>
  <c r="F101" i="15"/>
  <c r="AM101" i="14"/>
  <c r="AN101" i="14" s="1"/>
  <c r="U101" i="15"/>
  <c r="AG101" i="10"/>
  <c r="AK104" i="8" s="1"/>
  <c r="AL104" i="8" s="1"/>
  <c r="R102" i="15"/>
  <c r="AD102" i="10"/>
  <c r="AG105" i="8" s="1"/>
  <c r="AI102" i="14"/>
  <c r="N102" i="14"/>
  <c r="G102" i="15"/>
  <c r="Q102" i="10"/>
  <c r="F105" i="7" s="1"/>
  <c r="L106" i="7"/>
  <c r="K101" i="10"/>
  <c r="AB94" i="10"/>
  <c r="AD97" i="8" s="1"/>
  <c r="AE97" i="8" s="1"/>
  <c r="AM97" i="8" s="1"/>
  <c r="P94" i="15"/>
  <c r="AF94" i="14"/>
  <c r="AG94" i="14" s="1"/>
  <c r="K97" i="10"/>
  <c r="W97" i="14"/>
  <c r="X97" i="14" s="1"/>
  <c r="T97" i="14" s="1"/>
  <c r="J129" i="12"/>
  <c r="Q100" i="8" s="1"/>
  <c r="R100" i="8" s="1"/>
  <c r="X97" i="10"/>
  <c r="AK86" i="14"/>
  <c r="AN86" i="14" s="1"/>
  <c r="AB86" i="14" s="1"/>
  <c r="Z86" i="14" s="1"/>
  <c r="AE86" i="10"/>
  <c r="AI89" i="8" s="1"/>
  <c r="AL89" i="8" s="1"/>
  <c r="S86" i="15"/>
  <c r="H96" i="15"/>
  <c r="R96" i="10"/>
  <c r="G99" i="7" s="1"/>
  <c r="O96" i="14"/>
  <c r="D96" i="15"/>
  <c r="H96" i="10"/>
  <c r="H96" i="14"/>
  <c r="P95" i="14"/>
  <c r="M95" i="14" s="1"/>
  <c r="M100" i="10"/>
  <c r="U100" i="10"/>
  <c r="J103" i="7" s="1"/>
  <c r="K100" i="15"/>
  <c r="R100" i="14"/>
  <c r="AB100" i="10"/>
  <c r="AD103" i="8" s="1"/>
  <c r="P100" i="15"/>
  <c r="AF100" i="14"/>
  <c r="V98" i="10"/>
  <c r="Y101" i="8"/>
  <c r="Z101" i="8" s="1"/>
  <c r="S93" i="10"/>
  <c r="H96" i="7" s="1"/>
  <c r="AB91" i="10"/>
  <c r="AD94" i="8" s="1"/>
  <c r="AF91" i="14"/>
  <c r="P91" i="15"/>
  <c r="AI87" i="14"/>
  <c r="AJ87" i="14" s="1"/>
  <c r="AD87" i="10"/>
  <c r="AG90" i="8" s="1"/>
  <c r="AH90" i="8" s="1"/>
  <c r="R87" i="15"/>
  <c r="AL93" i="8"/>
  <c r="H89" i="15"/>
  <c r="R89" i="10"/>
  <c r="G92" i="7" s="1"/>
  <c r="O89" i="14"/>
  <c r="W91" i="6"/>
  <c r="P80" i="10"/>
  <c r="M92" i="10"/>
  <c r="AM92" i="14"/>
  <c r="U92" i="15"/>
  <c r="AG92" i="10"/>
  <c r="AK95" i="8" s="1"/>
  <c r="E88" i="14"/>
  <c r="G88" i="14" s="1"/>
  <c r="F88" i="10"/>
  <c r="B88" i="15"/>
  <c r="I87" i="15"/>
  <c r="J91" i="10"/>
  <c r="C94" i="8"/>
  <c r="C94" i="7"/>
  <c r="C94" i="6"/>
  <c r="C93" i="3"/>
  <c r="U93" i="3" s="1"/>
  <c r="M89" i="10"/>
  <c r="AD90" i="10"/>
  <c r="AG93" i="8" s="1"/>
  <c r="AI90" i="14"/>
  <c r="R90" i="15"/>
  <c r="AE90" i="14"/>
  <c r="AA90" i="10"/>
  <c r="AC93" i="8" s="1"/>
  <c r="O90" i="15"/>
  <c r="H88" i="15"/>
  <c r="R88" i="10"/>
  <c r="G91" i="7" s="1"/>
  <c r="O88" i="14"/>
  <c r="D87" i="15"/>
  <c r="H87" i="14"/>
  <c r="H87" i="10"/>
  <c r="J80" i="14"/>
  <c r="K80" i="14" s="1"/>
  <c r="F80" i="15"/>
  <c r="L80" i="10"/>
  <c r="AC81" i="14"/>
  <c r="Y81" i="10"/>
  <c r="AA84" i="8" s="1"/>
  <c r="M81" i="15"/>
  <c r="X71" i="10"/>
  <c r="AF71" i="14"/>
  <c r="AG71" i="14" s="1"/>
  <c r="AB71" i="14" s="1"/>
  <c r="Z71" i="14" s="1"/>
  <c r="S71" i="14" s="1"/>
  <c r="AB71" i="10"/>
  <c r="AD74" i="8" s="1"/>
  <c r="P71" i="15"/>
  <c r="F82" i="10"/>
  <c r="E82" i="14"/>
  <c r="B82" i="15"/>
  <c r="AA81" i="14"/>
  <c r="L81" i="15"/>
  <c r="O77" i="7"/>
  <c r="H85" i="10"/>
  <c r="D85" i="15"/>
  <c r="H85" i="14"/>
  <c r="M85" i="10"/>
  <c r="F77" i="14"/>
  <c r="G77" i="10"/>
  <c r="C77" i="15"/>
  <c r="AE79" i="8"/>
  <c r="AM79" i="8" s="1"/>
  <c r="AN79" i="8" s="1"/>
  <c r="T78" i="3" s="1"/>
  <c r="L83" i="7"/>
  <c r="L78" i="10"/>
  <c r="F78" i="15"/>
  <c r="J78" i="14"/>
  <c r="J71" i="10"/>
  <c r="O69" i="10"/>
  <c r="AK67" i="14"/>
  <c r="AN67" i="14" s="1"/>
  <c r="AB67" i="14" s="1"/>
  <c r="Z67" i="14" s="1"/>
  <c r="S67" i="14" s="1"/>
  <c r="S67" i="15"/>
  <c r="AE67" i="10"/>
  <c r="AI70" i="8" s="1"/>
  <c r="AL70" i="8" s="1"/>
  <c r="L89" i="7"/>
  <c r="S82" i="10"/>
  <c r="H85" i="7" s="1"/>
  <c r="W74" i="10"/>
  <c r="O116" i="12"/>
  <c r="R68" i="10"/>
  <c r="G71" i="7" s="1"/>
  <c r="H68" i="15"/>
  <c r="O68" i="14"/>
  <c r="M68" i="14" s="1"/>
  <c r="C71" i="8"/>
  <c r="C71" i="7"/>
  <c r="C71" i="6"/>
  <c r="C70" i="3"/>
  <c r="U70" i="3" s="1"/>
  <c r="O83" i="10"/>
  <c r="M83" i="10"/>
  <c r="V79" i="10"/>
  <c r="Y82" i="8"/>
  <c r="Z82" i="8" s="1"/>
  <c r="J78" i="10"/>
  <c r="H77" i="14"/>
  <c r="D77" i="15"/>
  <c r="H77" i="10"/>
  <c r="AL90" i="8"/>
  <c r="I71" i="15"/>
  <c r="O75" i="10"/>
  <c r="K75" i="10"/>
  <c r="AF75" i="14"/>
  <c r="P75" i="15"/>
  <c r="AB75" i="10"/>
  <c r="AD78" i="8" s="1"/>
  <c r="X70" i="10"/>
  <c r="F70" i="14"/>
  <c r="C70" i="15"/>
  <c r="G70" i="10"/>
  <c r="AC66" i="10"/>
  <c r="AF69" i="8" s="1"/>
  <c r="AH69" i="8" s="1"/>
  <c r="Q66" i="15"/>
  <c r="AH66" i="14"/>
  <c r="AJ66" i="14" s="1"/>
  <c r="AE64" i="14"/>
  <c r="O64" i="15"/>
  <c r="AA64" i="10"/>
  <c r="AC67" i="8" s="1"/>
  <c r="AM57" i="14"/>
  <c r="AG57" i="10"/>
  <c r="AK60" i="8" s="1"/>
  <c r="U57" i="15"/>
  <c r="T75" i="10"/>
  <c r="I78" i="7" s="1"/>
  <c r="Q75" i="14"/>
  <c r="J75" i="15"/>
  <c r="L72" i="15"/>
  <c r="AA72" i="14"/>
  <c r="L70" i="14"/>
  <c r="S76" i="10"/>
  <c r="H79" i="7" s="1"/>
  <c r="O66" i="10"/>
  <c r="C69" i="8"/>
  <c r="C69" i="7"/>
  <c r="C69" i="6"/>
  <c r="C68" i="3"/>
  <c r="U68" i="3" s="1"/>
  <c r="L75" i="10"/>
  <c r="J75" i="14"/>
  <c r="F75" i="15"/>
  <c r="Q73" i="14"/>
  <c r="T73" i="10"/>
  <c r="I76" i="7" s="1"/>
  <c r="J73" i="15"/>
  <c r="N66" i="10"/>
  <c r="N63" i="10"/>
  <c r="Q63" i="14"/>
  <c r="J63" i="15"/>
  <c r="W52" i="10"/>
  <c r="Q73" i="15"/>
  <c r="AH73" i="14"/>
  <c r="AJ73" i="14" s="1"/>
  <c r="AC73" i="10"/>
  <c r="AF76" i="8" s="1"/>
  <c r="AH76" i="8" s="1"/>
  <c r="AE70" i="8"/>
  <c r="AM70" i="8" s="1"/>
  <c r="O65" i="10"/>
  <c r="O64" i="10"/>
  <c r="F66" i="6"/>
  <c r="G66" i="6"/>
  <c r="H66" i="6" s="1"/>
  <c r="I66" i="6" s="1"/>
  <c r="Q60" i="10"/>
  <c r="F63" i="7" s="1"/>
  <c r="N60" i="14"/>
  <c r="G60" i="15"/>
  <c r="AA60" i="14"/>
  <c r="L60" i="15"/>
  <c r="G55" i="10"/>
  <c r="N58" i="7" s="1"/>
  <c r="F55" i="14"/>
  <c r="C55" i="15"/>
  <c r="H54" i="10"/>
  <c r="H54" i="14"/>
  <c r="L54" i="14" s="1"/>
  <c r="D54" i="14" s="1"/>
  <c r="D54" i="15"/>
  <c r="V54" i="15" s="1"/>
  <c r="G54" i="11" s="1"/>
  <c r="D54" i="11" s="1"/>
  <c r="AD65" i="14"/>
  <c r="N65" i="15"/>
  <c r="Z65" i="10"/>
  <c r="AB68" i="8" s="1"/>
  <c r="AH65" i="14"/>
  <c r="AJ65" i="14" s="1"/>
  <c r="AC65" i="10"/>
  <c r="AF68" i="8" s="1"/>
  <c r="AH68" i="8" s="1"/>
  <c r="Q65" i="15"/>
  <c r="P55" i="10"/>
  <c r="S59" i="10"/>
  <c r="H62" i="7" s="1"/>
  <c r="L56" i="15"/>
  <c r="AA56" i="14"/>
  <c r="AE56" i="14"/>
  <c r="O56" i="15"/>
  <c r="AA56" i="10"/>
  <c r="AC59" i="8" s="1"/>
  <c r="R51" i="15"/>
  <c r="AD51" i="10"/>
  <c r="AG54" i="8" s="1"/>
  <c r="AI51" i="14"/>
  <c r="AK39" i="14"/>
  <c r="AN39" i="14" s="1"/>
  <c r="AE39" i="10"/>
  <c r="AI42" i="8" s="1"/>
  <c r="AL42" i="8" s="1"/>
  <c r="S39" i="15"/>
  <c r="W58" i="10"/>
  <c r="N58" i="10"/>
  <c r="P62" i="14"/>
  <c r="U61" i="15"/>
  <c r="AG61" i="10"/>
  <c r="AK64" i="8" s="1"/>
  <c r="AM61" i="14"/>
  <c r="F61" i="15"/>
  <c r="L61" i="10"/>
  <c r="J61" i="14"/>
  <c r="K61" i="14" s="1"/>
  <c r="W61" i="14"/>
  <c r="X61" i="14" s="1"/>
  <c r="T61" i="14" s="1"/>
  <c r="AG53" i="10"/>
  <c r="AK56" i="8" s="1"/>
  <c r="AM53" i="14"/>
  <c r="U53" i="15"/>
  <c r="F53" i="14"/>
  <c r="C53" i="15"/>
  <c r="G53" i="10"/>
  <c r="P62" i="7"/>
  <c r="AE39" i="14"/>
  <c r="AG39" i="14" s="1"/>
  <c r="O39" i="15"/>
  <c r="AA39" i="10"/>
  <c r="AC42" i="8" s="1"/>
  <c r="H35" i="14"/>
  <c r="D35" i="15"/>
  <c r="V35" i="15" s="1"/>
  <c r="G35" i="11" s="1"/>
  <c r="D35" i="11" s="1"/>
  <c r="H35" i="10"/>
  <c r="H62" i="15"/>
  <c r="R62" i="10"/>
  <c r="G65" i="7" s="1"/>
  <c r="O62" i="14"/>
  <c r="W62" i="10"/>
  <c r="R62" i="14"/>
  <c r="K62" i="15"/>
  <c r="U62" i="10"/>
  <c r="J65" i="7" s="1"/>
  <c r="B53" i="15"/>
  <c r="F53" i="10"/>
  <c r="E53" i="14"/>
  <c r="W51" i="14"/>
  <c r="X51" i="14" s="1"/>
  <c r="T51" i="14" s="1"/>
  <c r="J82" i="12"/>
  <c r="Q54" i="8" s="1"/>
  <c r="R54" i="8" s="1"/>
  <c r="Z51" i="10"/>
  <c r="AB54" i="8" s="1"/>
  <c r="AD51" i="14"/>
  <c r="N51" i="15"/>
  <c r="V47" i="10"/>
  <c r="Y50" i="8"/>
  <c r="Z50" i="8" s="1"/>
  <c r="W36" i="10"/>
  <c r="P59" i="14"/>
  <c r="M59" i="14" s="1"/>
  <c r="P58" i="15"/>
  <c r="AF58" i="14"/>
  <c r="AB58" i="10"/>
  <c r="AD61" i="8" s="1"/>
  <c r="X48" i="10"/>
  <c r="AI45" i="14"/>
  <c r="R45" i="15"/>
  <c r="AD45" i="10"/>
  <c r="AG48" i="8" s="1"/>
  <c r="AM45" i="14"/>
  <c r="AG45" i="10"/>
  <c r="AK48" i="8" s="1"/>
  <c r="AL48" i="8" s="1"/>
  <c r="U45" i="15"/>
  <c r="K46" i="6"/>
  <c r="L46" i="6" s="1"/>
  <c r="J46" i="6"/>
  <c r="M41" i="10"/>
  <c r="H40" i="15"/>
  <c r="O40" i="14"/>
  <c r="R40" i="10"/>
  <c r="G43" i="7" s="1"/>
  <c r="P38" i="10"/>
  <c r="AI30" i="14"/>
  <c r="AJ30" i="14" s="1"/>
  <c r="AD30" i="10"/>
  <c r="AG33" i="8" s="1"/>
  <c r="R30" i="15"/>
  <c r="AD26" i="14"/>
  <c r="Z26" i="10"/>
  <c r="AB29" i="8" s="1"/>
  <c r="N26" i="15"/>
  <c r="W21" i="10"/>
  <c r="Q40" i="10"/>
  <c r="F43" i="7" s="1"/>
  <c r="G40" i="15"/>
  <c r="N40" i="14"/>
  <c r="J40" i="14"/>
  <c r="F40" i="15"/>
  <c r="L40" i="10"/>
  <c r="AA40" i="14"/>
  <c r="L40" i="15"/>
  <c r="W30" i="10"/>
  <c r="W22" i="10"/>
  <c r="I52" i="15"/>
  <c r="M47" i="7"/>
  <c r="P42" i="14"/>
  <c r="I42" i="14"/>
  <c r="K42" i="14" s="1"/>
  <c r="E42" i="15"/>
  <c r="I42" i="10"/>
  <c r="S45" i="6" s="1"/>
  <c r="AF42" i="14"/>
  <c r="AB42" i="10"/>
  <c r="AD45" i="8" s="1"/>
  <c r="P42" i="15"/>
  <c r="E38" i="14"/>
  <c r="B38" i="15"/>
  <c r="F38" i="10"/>
  <c r="I38" i="14"/>
  <c r="K38" i="14" s="1"/>
  <c r="I38" i="10"/>
  <c r="S41" i="6" s="1"/>
  <c r="E38" i="15"/>
  <c r="N34" i="14"/>
  <c r="G34" i="15"/>
  <c r="Q34" i="10"/>
  <c r="F37" i="7" s="1"/>
  <c r="L37" i="7" s="1"/>
  <c r="O50" i="10"/>
  <c r="I39" i="15"/>
  <c r="O46" i="15"/>
  <c r="AE46" i="14"/>
  <c r="AA46" i="10"/>
  <c r="AC49" i="8" s="1"/>
  <c r="E46" i="14"/>
  <c r="B46" i="15"/>
  <c r="F46" i="10"/>
  <c r="I46" i="14"/>
  <c r="I46" i="10"/>
  <c r="S49" i="6" s="1"/>
  <c r="E46" i="15"/>
  <c r="V46" i="15" s="1"/>
  <c r="G46" i="11" s="1"/>
  <c r="D46" i="11" s="1"/>
  <c r="M42" i="7"/>
  <c r="T34" i="10"/>
  <c r="I37" i="7" s="1"/>
  <c r="O37" i="7" s="1"/>
  <c r="J34" i="15"/>
  <c r="Q34" i="14"/>
  <c r="J29" i="14"/>
  <c r="K29" i="14" s="1"/>
  <c r="L29" i="10"/>
  <c r="F29" i="15"/>
  <c r="W25" i="10"/>
  <c r="W17" i="10"/>
  <c r="Q13" i="14"/>
  <c r="J13" i="15"/>
  <c r="P48" i="10"/>
  <c r="G45" i="6"/>
  <c r="H45" i="6" s="1"/>
  <c r="F45" i="6"/>
  <c r="H26" i="14"/>
  <c r="D26" i="15"/>
  <c r="H26" i="10"/>
  <c r="AC50" i="10"/>
  <c r="AF53" i="8" s="1"/>
  <c r="Q50" i="15"/>
  <c r="AH50" i="14"/>
  <c r="C50" i="15"/>
  <c r="F50" i="14"/>
  <c r="G50" i="14" s="1"/>
  <c r="G50" i="10"/>
  <c r="J80" i="12"/>
  <c r="Q53" i="8" s="1"/>
  <c r="R53" i="8" s="1"/>
  <c r="W50" i="14"/>
  <c r="X50" i="14" s="1"/>
  <c r="T50" i="14" s="1"/>
  <c r="G49" i="15"/>
  <c r="N49" i="14"/>
  <c r="Q49" i="10"/>
  <c r="F52" i="7" s="1"/>
  <c r="L52" i="7" s="1"/>
  <c r="J49" i="15"/>
  <c r="T49" i="10"/>
  <c r="I52" i="7" s="1"/>
  <c r="O52" i="7" s="1"/>
  <c r="Q49" i="14"/>
  <c r="AM49" i="14"/>
  <c r="U49" i="15"/>
  <c r="AG49" i="10"/>
  <c r="AK52" i="8" s="1"/>
  <c r="N48" i="10"/>
  <c r="Q48" i="14"/>
  <c r="J48" i="15"/>
  <c r="T48" i="10"/>
  <c r="I51" i="7" s="1"/>
  <c r="AI48" i="14"/>
  <c r="AD48" i="10"/>
  <c r="AG51" i="8" s="1"/>
  <c r="R48" i="15"/>
  <c r="AD41" i="14"/>
  <c r="N41" i="15"/>
  <c r="Z41" i="10"/>
  <c r="AB44" i="8" s="1"/>
  <c r="AH41" i="14"/>
  <c r="AC41" i="10"/>
  <c r="AF44" i="8" s="1"/>
  <c r="Q41" i="15"/>
  <c r="S42" i="10"/>
  <c r="H45" i="7" s="1"/>
  <c r="AA23" i="14"/>
  <c r="L23" i="15"/>
  <c r="G24" i="6"/>
  <c r="H24" i="6" s="1"/>
  <c r="I24" i="6" s="1"/>
  <c r="F24" i="6"/>
  <c r="M38" i="7"/>
  <c r="I31" i="10"/>
  <c r="S34" i="6" s="1"/>
  <c r="E31" i="15"/>
  <c r="I31" i="14"/>
  <c r="H16" i="14"/>
  <c r="H16" i="10"/>
  <c r="D16" i="15"/>
  <c r="B10" i="15"/>
  <c r="F10" i="10"/>
  <c r="E10" i="14"/>
  <c r="P37" i="10"/>
  <c r="M37" i="10"/>
  <c r="N37" i="10"/>
  <c r="J32" i="10"/>
  <c r="X31" i="10"/>
  <c r="AE31" i="14"/>
  <c r="O31" i="15"/>
  <c r="AA31" i="10"/>
  <c r="AC34" i="8" s="1"/>
  <c r="M28" i="10"/>
  <c r="O48" i="12"/>
  <c r="K32" i="6" s="1"/>
  <c r="L32" i="6" s="1"/>
  <c r="M32" i="6" s="1"/>
  <c r="AN40" i="14"/>
  <c r="I25" i="15"/>
  <c r="AG24" i="10"/>
  <c r="AK27" i="8" s="1"/>
  <c r="U24" i="15"/>
  <c r="AM24" i="14"/>
  <c r="AL24" i="14"/>
  <c r="AN24" i="14" s="1"/>
  <c r="AF24" i="10"/>
  <c r="AJ27" i="8" s="1"/>
  <c r="AL27" i="8" s="1"/>
  <c r="T24" i="15"/>
  <c r="AF24" i="14"/>
  <c r="AG24" i="14" s="1"/>
  <c r="P24" i="15"/>
  <c r="AB24" i="10"/>
  <c r="AD27" i="8" s="1"/>
  <c r="W7" i="10"/>
  <c r="P32" i="10"/>
  <c r="Q32" i="14"/>
  <c r="J32" i="15"/>
  <c r="T32" i="10"/>
  <c r="I35" i="7" s="1"/>
  <c r="AF31" i="10"/>
  <c r="AJ34" i="8" s="1"/>
  <c r="AL31" i="14"/>
  <c r="T31" i="15"/>
  <c r="AN23" i="14"/>
  <c r="I21" i="15"/>
  <c r="N16" i="14"/>
  <c r="Q16" i="10"/>
  <c r="F19" i="7" s="1"/>
  <c r="G16" i="15"/>
  <c r="N50" i="7"/>
  <c r="AD33" i="10"/>
  <c r="AG36" i="8" s="1"/>
  <c r="AI33" i="14"/>
  <c r="R33" i="15"/>
  <c r="AC33" i="14"/>
  <c r="AG33" i="14" s="1"/>
  <c r="Y33" i="10"/>
  <c r="AA36" i="8" s="1"/>
  <c r="M33" i="15"/>
  <c r="U32" i="10"/>
  <c r="J35" i="7" s="1"/>
  <c r="R32" i="14"/>
  <c r="K32" i="15"/>
  <c r="AA27" i="14"/>
  <c r="L27" i="15"/>
  <c r="AD27" i="14"/>
  <c r="Z27" i="10"/>
  <c r="AB30" i="8" s="1"/>
  <c r="N27" i="15"/>
  <c r="X27" i="6"/>
  <c r="Y27" i="6" s="1"/>
  <c r="Z27" i="6" s="1"/>
  <c r="W27" i="6"/>
  <c r="J32" i="6"/>
  <c r="O12" i="15"/>
  <c r="AA12" i="10"/>
  <c r="AC15" i="8" s="1"/>
  <c r="AE12" i="14"/>
  <c r="N8" i="10"/>
  <c r="AL8" i="14"/>
  <c r="T8" i="15"/>
  <c r="AF8" i="10"/>
  <c r="AJ11" i="8" s="1"/>
  <c r="P4" i="10"/>
  <c r="C20" i="15"/>
  <c r="G20" i="10"/>
  <c r="F20" i="14"/>
  <c r="G20" i="14" s="1"/>
  <c r="AC14" i="14"/>
  <c r="Y14" i="10"/>
  <c r="AA17" i="8" s="1"/>
  <c r="M14" i="15"/>
  <c r="N12" i="15"/>
  <c r="Z12" i="10"/>
  <c r="AB15" i="8" s="1"/>
  <c r="AD12" i="14"/>
  <c r="P11" i="15"/>
  <c r="AB11" i="10"/>
  <c r="AD14" i="8" s="1"/>
  <c r="AF11" i="14"/>
  <c r="AC4" i="10"/>
  <c r="AF7" i="8" s="1"/>
  <c r="AH7" i="8" s="1"/>
  <c r="Q4" i="15"/>
  <c r="AH4" i="14"/>
  <c r="AJ4" i="14" s="1"/>
  <c r="R130" i="8"/>
  <c r="X130" i="8" s="1"/>
  <c r="S129" i="3" s="1"/>
  <c r="P17" i="14"/>
  <c r="M17" i="14" s="1"/>
  <c r="R20" i="15"/>
  <c r="AD20" i="10"/>
  <c r="AG23" i="8" s="1"/>
  <c r="AI20" i="14"/>
  <c r="R20" i="14"/>
  <c r="U20" i="10"/>
  <c r="J23" i="7" s="1"/>
  <c r="K20" i="15"/>
  <c r="N20" i="14"/>
  <c r="G20" i="15"/>
  <c r="Q20" i="10"/>
  <c r="F23" i="7" s="1"/>
  <c r="AN14" i="14"/>
  <c r="AH14" i="14"/>
  <c r="AC14" i="10"/>
  <c r="AF17" i="8" s="1"/>
  <c r="Q14" i="15"/>
  <c r="F14" i="14"/>
  <c r="G14" i="10"/>
  <c r="C14" i="15"/>
  <c r="AD4" i="14"/>
  <c r="N4" i="15"/>
  <c r="Z4" i="10"/>
  <c r="AB7" i="8" s="1"/>
  <c r="AJ32" i="14"/>
  <c r="S19" i="15"/>
  <c r="AE19" i="10"/>
  <c r="AI22" i="8" s="1"/>
  <c r="AK19" i="14"/>
  <c r="J37" i="12"/>
  <c r="W18" i="14"/>
  <c r="X18" i="14" s="1"/>
  <c r="T18" i="14" s="1"/>
  <c r="P18" i="10"/>
  <c r="O18" i="10"/>
  <c r="C21" i="8"/>
  <c r="C21" i="7"/>
  <c r="C21" i="6"/>
  <c r="C20" i="3"/>
  <c r="U20" i="3" s="1"/>
  <c r="L16" i="7"/>
  <c r="W12" i="14"/>
  <c r="X12" i="14" s="1"/>
  <c r="T12" i="14" s="1"/>
  <c r="C15" i="8"/>
  <c r="C15" i="7"/>
  <c r="O15" i="7" s="1"/>
  <c r="C15" i="6"/>
  <c r="C14" i="3"/>
  <c r="U14" i="3" s="1"/>
  <c r="N16" i="7"/>
  <c r="I15" i="15"/>
  <c r="F11" i="15"/>
  <c r="J11" i="14"/>
  <c r="K11" i="14" s="1"/>
  <c r="L11" i="14" s="1"/>
  <c r="L11" i="10"/>
  <c r="E11" i="14"/>
  <c r="F11" i="10"/>
  <c r="B11" i="15"/>
  <c r="J15" i="15"/>
  <c r="Q15" i="14"/>
  <c r="AE15" i="10"/>
  <c r="AI18" i="8" s="1"/>
  <c r="S15" i="15"/>
  <c r="AK15" i="14"/>
  <c r="AH15" i="14"/>
  <c r="AJ15" i="14" s="1"/>
  <c r="Q15" i="15"/>
  <c r="AC15" i="10"/>
  <c r="AF18" i="8" s="1"/>
  <c r="AH18" i="8" s="1"/>
  <c r="J4" i="12"/>
  <c r="Q7" i="8" s="1"/>
  <c r="R7" i="8" s="1"/>
  <c r="X7" i="8" s="1"/>
  <c r="S6" i="3" s="1"/>
  <c r="W3" i="14"/>
  <c r="X3" i="14" s="1"/>
  <c r="T3" i="14" s="1"/>
  <c r="O128" i="8"/>
  <c r="O110" i="8"/>
  <c r="R99" i="8"/>
  <c r="T72" i="5"/>
  <c r="AE6" i="10"/>
  <c r="AI9" i="8" s="1"/>
  <c r="AK6" i="14"/>
  <c r="S6" i="15"/>
  <c r="I6" i="14"/>
  <c r="E6" i="15"/>
  <c r="I6" i="10"/>
  <c r="S9" i="6" s="1"/>
  <c r="R109" i="8"/>
  <c r="G5" i="15"/>
  <c r="Q5" i="10"/>
  <c r="F8" i="7" s="1"/>
  <c r="N5" i="14"/>
  <c r="W115" i="8"/>
  <c r="W55" i="8"/>
  <c r="W32" i="8"/>
  <c r="M148" i="4"/>
  <c r="O148" i="4"/>
  <c r="T148" i="4"/>
  <c r="J148" i="4"/>
  <c r="S148" i="4"/>
  <c r="H103" i="8"/>
  <c r="O103" i="8" s="1"/>
  <c r="R9" i="8"/>
  <c r="O107" i="8"/>
  <c r="X5" i="10"/>
  <c r="F3" i="15"/>
  <c r="L3" i="10"/>
  <c r="J3" i="14"/>
  <c r="Q3" i="14"/>
  <c r="T3" i="10"/>
  <c r="I6" i="7" s="1"/>
  <c r="J3" i="15"/>
  <c r="W23" i="8"/>
  <c r="R58" i="8"/>
  <c r="W29" i="8"/>
  <c r="T76" i="5"/>
  <c r="W10" i="6"/>
  <c r="AF5" i="10"/>
  <c r="AJ8" i="8" s="1"/>
  <c r="T5" i="15"/>
  <c r="AL5" i="14"/>
  <c r="F5" i="14"/>
  <c r="C5" i="15"/>
  <c r="G5" i="10"/>
  <c r="O8" i="7" s="1"/>
  <c r="O164" i="8"/>
  <c r="W82" i="8"/>
  <c r="W59" i="8"/>
  <c r="T48" i="5"/>
  <c r="T16" i="5"/>
  <c r="T51" i="5"/>
  <c r="T19" i="5"/>
  <c r="T58" i="5"/>
  <c r="T26" i="5"/>
  <c r="T111" i="4"/>
  <c r="T31" i="4"/>
  <c r="T7" i="4"/>
  <c r="AD159" i="14"/>
  <c r="N159" i="15"/>
  <c r="Z159" i="10"/>
  <c r="AB162" i="8" s="1"/>
  <c r="AF158" i="14"/>
  <c r="P158" i="15"/>
  <c r="AB158" i="10"/>
  <c r="AD161" i="8" s="1"/>
  <c r="K154" i="10"/>
  <c r="O181" i="12"/>
  <c r="P157" i="14"/>
  <c r="N158" i="15"/>
  <c r="Z158" i="10"/>
  <c r="AB161" i="8" s="1"/>
  <c r="AD158" i="14"/>
  <c r="K159" i="10"/>
  <c r="R157" i="14"/>
  <c r="K157" i="15"/>
  <c r="AD160" i="14"/>
  <c r="N160" i="15"/>
  <c r="Z160" i="10"/>
  <c r="AB163" i="8" s="1"/>
  <c r="M158" i="10"/>
  <c r="U159" i="10"/>
  <c r="J162" i="7" s="1"/>
  <c r="R159" i="14"/>
  <c r="K159" i="15"/>
  <c r="AF158" i="10"/>
  <c r="AJ161" i="8" s="1"/>
  <c r="AL158" i="14"/>
  <c r="T158" i="15"/>
  <c r="P160" i="10"/>
  <c r="C163" i="8"/>
  <c r="C163" i="7"/>
  <c r="C163" i="6"/>
  <c r="C162" i="3"/>
  <c r="U162" i="3" s="1"/>
  <c r="H158" i="15"/>
  <c r="R158" i="10"/>
  <c r="G161" i="7" s="1"/>
  <c r="O158" i="14"/>
  <c r="G160" i="15"/>
  <c r="Q160" i="10"/>
  <c r="F163" i="7" s="1"/>
  <c r="N160" i="14"/>
  <c r="AF152" i="14"/>
  <c r="P152" i="15"/>
  <c r="AB152" i="10"/>
  <c r="AD155" i="8" s="1"/>
  <c r="K155" i="10"/>
  <c r="AF162" i="14"/>
  <c r="P162" i="15"/>
  <c r="AB162" i="10"/>
  <c r="AD165" i="8" s="1"/>
  <c r="E161" i="14"/>
  <c r="B161" i="15"/>
  <c r="F161" i="10"/>
  <c r="F161" i="14"/>
  <c r="C161" i="15"/>
  <c r="G161" i="10"/>
  <c r="O162" i="10"/>
  <c r="AD163" i="10"/>
  <c r="AG166" i="8" s="1"/>
  <c r="AI163" i="14"/>
  <c r="R163" i="15"/>
  <c r="W163" i="10"/>
  <c r="Q163" i="10"/>
  <c r="F166" i="7" s="1"/>
  <c r="N163" i="14"/>
  <c r="G163" i="15"/>
  <c r="U163" i="15"/>
  <c r="AG163" i="10"/>
  <c r="AK166" i="8" s="1"/>
  <c r="AM163" i="14"/>
  <c r="J161" i="15"/>
  <c r="T161" i="10"/>
  <c r="I164" i="7" s="1"/>
  <c r="O164" i="7" s="1"/>
  <c r="Q161" i="14"/>
  <c r="K161" i="15"/>
  <c r="R161" i="14"/>
  <c r="U161" i="10"/>
  <c r="J164" i="7" s="1"/>
  <c r="P164" i="7" s="1"/>
  <c r="AE158" i="14"/>
  <c r="O158" i="15"/>
  <c r="AA158" i="10"/>
  <c r="AC161" i="8" s="1"/>
  <c r="O183" i="12"/>
  <c r="M159" i="10"/>
  <c r="AD157" i="10"/>
  <c r="AG160" i="8" s="1"/>
  <c r="AH160" i="8" s="1"/>
  <c r="AI157" i="14"/>
  <c r="AJ157" i="14" s="1"/>
  <c r="R157" i="15"/>
  <c r="O157" i="10"/>
  <c r="O192" i="12"/>
  <c r="G158" i="10"/>
  <c r="F158" i="14"/>
  <c r="C158" i="15"/>
  <c r="X156" i="10"/>
  <c r="AD159" i="10"/>
  <c r="AG162" i="8" s="1"/>
  <c r="AI159" i="14"/>
  <c r="R159" i="15"/>
  <c r="S160" i="15"/>
  <c r="AK160" i="14"/>
  <c r="AE160" i="10"/>
  <c r="AI163" i="8" s="1"/>
  <c r="X158" i="10"/>
  <c r="D160" i="15"/>
  <c r="H160" i="10"/>
  <c r="H160" i="14"/>
  <c r="T159" i="15"/>
  <c r="AF159" i="10"/>
  <c r="AJ162" i="8" s="1"/>
  <c r="AL159" i="14"/>
  <c r="J158" i="10"/>
  <c r="K158" i="10"/>
  <c r="AD154" i="14"/>
  <c r="N154" i="15"/>
  <c r="Z154" i="10"/>
  <c r="AB157" i="8" s="1"/>
  <c r="W154" i="14"/>
  <c r="X154" i="14" s="1"/>
  <c r="T154" i="14" s="1"/>
  <c r="O182" i="12"/>
  <c r="K159" i="6" s="1"/>
  <c r="L159" i="6" s="1"/>
  <c r="M159" i="6" s="1"/>
  <c r="O159" i="7"/>
  <c r="AE154" i="10"/>
  <c r="AI157" i="8" s="1"/>
  <c r="AL157" i="8" s="1"/>
  <c r="AK154" i="14"/>
  <c r="AN154" i="14" s="1"/>
  <c r="S154" i="15"/>
  <c r="P154" i="10"/>
  <c r="R152" i="10"/>
  <c r="G155" i="7" s="1"/>
  <c r="O152" i="14"/>
  <c r="H152" i="15"/>
  <c r="S156" i="10"/>
  <c r="H159" i="7" s="1"/>
  <c r="M155" i="10"/>
  <c r="J155" i="10"/>
  <c r="F155" i="14"/>
  <c r="C155" i="15"/>
  <c r="G155" i="10"/>
  <c r="P153" i="10"/>
  <c r="J157" i="6"/>
  <c r="K157" i="6"/>
  <c r="L157" i="6" s="1"/>
  <c r="X153" i="10"/>
  <c r="W153" i="14"/>
  <c r="X153" i="14" s="1"/>
  <c r="T153" i="14" s="1"/>
  <c r="Z150" i="10"/>
  <c r="AB153" i="8" s="1"/>
  <c r="N150" i="15"/>
  <c r="AD150" i="14"/>
  <c r="K149" i="10"/>
  <c r="O144" i="10"/>
  <c r="L147" i="15"/>
  <c r="AA147" i="14"/>
  <c r="AE147" i="14"/>
  <c r="AG147" i="14" s="1"/>
  <c r="AA147" i="10"/>
  <c r="AC150" i="8" s="1"/>
  <c r="O147" i="15"/>
  <c r="AK144" i="14"/>
  <c r="S144" i="15"/>
  <c r="AE144" i="10"/>
  <c r="AI147" i="8" s="1"/>
  <c r="AL147" i="8" s="1"/>
  <c r="Q149" i="10"/>
  <c r="F152" i="7" s="1"/>
  <c r="N149" i="14"/>
  <c r="G149" i="15"/>
  <c r="O149" i="14"/>
  <c r="H149" i="15"/>
  <c r="R149" i="10"/>
  <c r="G152" i="7" s="1"/>
  <c r="AF146" i="10"/>
  <c r="AJ149" i="8" s="1"/>
  <c r="AL149" i="8" s="1"/>
  <c r="AL146" i="14"/>
  <c r="AN146" i="14" s="1"/>
  <c r="T146" i="15"/>
  <c r="P145" i="15"/>
  <c r="AB145" i="10"/>
  <c r="AD148" i="8" s="1"/>
  <c r="AF145" i="14"/>
  <c r="Q144" i="10"/>
  <c r="F147" i="7" s="1"/>
  <c r="N144" i="14"/>
  <c r="M144" i="14" s="1"/>
  <c r="G144" i="15"/>
  <c r="J178" i="12"/>
  <c r="Q150" i="8" s="1"/>
  <c r="R150" i="8" s="1"/>
  <c r="W147" i="14"/>
  <c r="X147" i="14" s="1"/>
  <c r="T147" i="14" s="1"/>
  <c r="AD146" i="10"/>
  <c r="AG149" i="8" s="1"/>
  <c r="AI146" i="14"/>
  <c r="R146" i="15"/>
  <c r="U150" i="15"/>
  <c r="AG150" i="10"/>
  <c r="AK153" i="8" s="1"/>
  <c r="AM150" i="14"/>
  <c r="AC150" i="10"/>
  <c r="AF153" i="8" s="1"/>
  <c r="AH150" i="14"/>
  <c r="Q150" i="15"/>
  <c r="F150" i="14"/>
  <c r="G150" i="14" s="1"/>
  <c r="C150" i="15"/>
  <c r="G150" i="10"/>
  <c r="AK136" i="14"/>
  <c r="AN136" i="14" s="1"/>
  <c r="S136" i="15"/>
  <c r="AE136" i="10"/>
  <c r="AI139" i="8" s="1"/>
  <c r="AL139" i="8" s="1"/>
  <c r="G148" i="15"/>
  <c r="Q148" i="10"/>
  <c r="F151" i="7" s="1"/>
  <c r="N148" i="14"/>
  <c r="J179" i="12"/>
  <c r="W148" i="14"/>
  <c r="X148" i="14" s="1"/>
  <c r="T148" i="14" s="1"/>
  <c r="C148" i="15"/>
  <c r="G148" i="10"/>
  <c r="F148" i="14"/>
  <c r="G148" i="14" s="1"/>
  <c r="G149" i="6"/>
  <c r="H149" i="6" s="1"/>
  <c r="F149" i="6"/>
  <c r="O141" i="14"/>
  <c r="H141" i="15"/>
  <c r="R141" i="10"/>
  <c r="G144" i="7" s="1"/>
  <c r="AC139" i="10"/>
  <c r="AF142" i="8" s="1"/>
  <c r="AH142" i="8" s="1"/>
  <c r="AH139" i="14"/>
  <c r="AJ139" i="14" s="1"/>
  <c r="Q139" i="15"/>
  <c r="C142" i="8"/>
  <c r="C142" i="6"/>
  <c r="C142" i="7"/>
  <c r="L142" i="7" s="1"/>
  <c r="C141" i="3"/>
  <c r="U141" i="3" s="1"/>
  <c r="AJ141" i="14"/>
  <c r="J140" i="10"/>
  <c r="Q140" i="14"/>
  <c r="J140" i="15"/>
  <c r="T140" i="10"/>
  <c r="I143" i="7" s="1"/>
  <c r="K142" i="10"/>
  <c r="AE142" i="14"/>
  <c r="O142" i="15"/>
  <c r="AA142" i="10"/>
  <c r="AC145" i="8" s="1"/>
  <c r="O142" i="10"/>
  <c r="AL135" i="14"/>
  <c r="AN135" i="14" s="1"/>
  <c r="T135" i="15"/>
  <c r="AF135" i="10"/>
  <c r="AJ138" i="8" s="1"/>
  <c r="AL138" i="8" s="1"/>
  <c r="G138" i="15"/>
  <c r="Q138" i="10"/>
  <c r="F141" i="7" s="1"/>
  <c r="N138" i="14"/>
  <c r="X138" i="10"/>
  <c r="N138" i="10"/>
  <c r="P134" i="10"/>
  <c r="N133" i="10"/>
  <c r="T130" i="15"/>
  <c r="AL130" i="14"/>
  <c r="AF130" i="10"/>
  <c r="AJ133" i="8" s="1"/>
  <c r="AH129" i="14"/>
  <c r="AJ129" i="14" s="1"/>
  <c r="AC129" i="10"/>
  <c r="AF132" i="8" s="1"/>
  <c r="AH132" i="8" s="1"/>
  <c r="Q129" i="15"/>
  <c r="AN142" i="14"/>
  <c r="M137" i="15"/>
  <c r="Y137" i="10"/>
  <c r="AA140" i="8" s="1"/>
  <c r="AC137" i="14"/>
  <c r="AE130" i="10"/>
  <c r="AI133" i="8" s="1"/>
  <c r="S130" i="15"/>
  <c r="AK130" i="14"/>
  <c r="O136" i="7"/>
  <c r="I134" i="15"/>
  <c r="J133" i="6"/>
  <c r="H137" i="15"/>
  <c r="R137" i="10"/>
  <c r="G140" i="7" s="1"/>
  <c r="M140" i="7" s="1"/>
  <c r="O137" i="14"/>
  <c r="AA137" i="10"/>
  <c r="AC140" i="8" s="1"/>
  <c r="AE137" i="14"/>
  <c r="O137" i="15"/>
  <c r="AF137" i="10"/>
  <c r="AJ140" i="8" s="1"/>
  <c r="AL137" i="14"/>
  <c r="T137" i="15"/>
  <c r="C140" i="8"/>
  <c r="C140" i="6"/>
  <c r="C140" i="7"/>
  <c r="C139" i="3"/>
  <c r="U139" i="3" s="1"/>
  <c r="K131" i="10"/>
  <c r="Q131" i="14"/>
  <c r="T131" i="10"/>
  <c r="I134" i="7" s="1"/>
  <c r="J131" i="15"/>
  <c r="W130" i="14"/>
  <c r="X130" i="14" s="1"/>
  <c r="T130" i="14" s="1"/>
  <c r="J159" i="12"/>
  <c r="AD128" i="14"/>
  <c r="N128" i="15"/>
  <c r="Z128" i="10"/>
  <c r="AB131" i="8" s="1"/>
  <c r="M134" i="10"/>
  <c r="AM134" i="14"/>
  <c r="U134" i="15"/>
  <c r="AG134" i="10"/>
  <c r="AK137" i="8" s="1"/>
  <c r="G131" i="15"/>
  <c r="N131" i="14"/>
  <c r="Q131" i="10"/>
  <c r="F134" i="7" s="1"/>
  <c r="P136" i="6"/>
  <c r="Q136" i="6" s="1"/>
  <c r="O136" i="6"/>
  <c r="AD133" i="14"/>
  <c r="Z133" i="10"/>
  <c r="AB136" i="8" s="1"/>
  <c r="N133" i="15"/>
  <c r="U130" i="15"/>
  <c r="AG130" i="10"/>
  <c r="AK133" i="8" s="1"/>
  <c r="AM130" i="14"/>
  <c r="AE132" i="8"/>
  <c r="AM132" i="8" s="1"/>
  <c r="J126" i="15"/>
  <c r="Q126" i="14"/>
  <c r="T126" i="10"/>
  <c r="I129" i="7" s="1"/>
  <c r="C125" i="8"/>
  <c r="C125" i="6"/>
  <c r="C125" i="7"/>
  <c r="C124" i="3"/>
  <c r="U124" i="3" s="1"/>
  <c r="H114" i="14"/>
  <c r="L114" i="14" s="1"/>
  <c r="D114" i="14" s="1"/>
  <c r="D114" i="15"/>
  <c r="V114" i="15" s="1"/>
  <c r="G114" i="11" s="1"/>
  <c r="D114" i="11" s="1"/>
  <c r="H114" i="10"/>
  <c r="AG124" i="14"/>
  <c r="X126" i="10"/>
  <c r="H116" i="10"/>
  <c r="H116" i="14"/>
  <c r="L116" i="14" s="1"/>
  <c r="D116" i="15"/>
  <c r="V116" i="15" s="1"/>
  <c r="G116" i="11" s="1"/>
  <c r="D116" i="11" s="1"/>
  <c r="M132" i="10"/>
  <c r="P132" i="10"/>
  <c r="M132" i="15"/>
  <c r="AC132" i="14"/>
  <c r="Y132" i="10"/>
  <c r="AA135" i="8" s="1"/>
  <c r="C135" i="8"/>
  <c r="C135" i="7"/>
  <c r="C134" i="3"/>
  <c r="U134" i="3" s="1"/>
  <c r="C135" i="6"/>
  <c r="AA125" i="10"/>
  <c r="AC128" i="8" s="1"/>
  <c r="O125" i="15"/>
  <c r="AE125" i="14"/>
  <c r="X125" i="10"/>
  <c r="F125" i="14"/>
  <c r="G125" i="14" s="1"/>
  <c r="C125" i="15"/>
  <c r="G125" i="10"/>
  <c r="C128" i="8"/>
  <c r="C127" i="3"/>
  <c r="U127" i="3" s="1"/>
  <c r="C128" i="7"/>
  <c r="C128" i="6"/>
  <c r="M123" i="10"/>
  <c r="AA123" i="14"/>
  <c r="L123" i="15"/>
  <c r="AE123" i="14"/>
  <c r="O123" i="15"/>
  <c r="AA123" i="10"/>
  <c r="AC126" i="8" s="1"/>
  <c r="F118" i="10"/>
  <c r="E118" i="14"/>
  <c r="B118" i="15"/>
  <c r="AF117" i="10"/>
  <c r="AJ120" i="8" s="1"/>
  <c r="AL117" i="14"/>
  <c r="AN117" i="14" s="1"/>
  <c r="T117" i="15"/>
  <c r="F120" i="14"/>
  <c r="G120" i="14" s="1"/>
  <c r="G120" i="10"/>
  <c r="C120" i="15"/>
  <c r="O120" i="14"/>
  <c r="H120" i="15"/>
  <c r="R120" i="10"/>
  <c r="G123" i="7" s="1"/>
  <c r="N120" i="10"/>
  <c r="W122" i="6"/>
  <c r="X122" i="6"/>
  <c r="Y122" i="6" s="1"/>
  <c r="Z122" i="6" s="1"/>
  <c r="AF120" i="10"/>
  <c r="AJ123" i="8" s="1"/>
  <c r="T120" i="15"/>
  <c r="AL120" i="14"/>
  <c r="N125" i="7"/>
  <c r="K125" i="7"/>
  <c r="P124" i="3" s="1"/>
  <c r="K125" i="6"/>
  <c r="L125" i="6" s="1"/>
  <c r="J125" i="6"/>
  <c r="V121" i="10"/>
  <c r="Y124" i="8"/>
  <c r="Z124" i="8" s="1"/>
  <c r="K121" i="14"/>
  <c r="L121" i="14" s="1"/>
  <c r="U119" i="10"/>
  <c r="J122" i="7" s="1"/>
  <c r="P122" i="7" s="1"/>
  <c r="R119" i="14"/>
  <c r="K119" i="15"/>
  <c r="AA117" i="14"/>
  <c r="L117" i="15"/>
  <c r="N121" i="10"/>
  <c r="N121" i="14"/>
  <c r="G121" i="15"/>
  <c r="Q121" i="10"/>
  <c r="F124" i="7" s="1"/>
  <c r="F12" i="13"/>
  <c r="K117" i="10"/>
  <c r="O124" i="6"/>
  <c r="T124" i="6"/>
  <c r="U124" i="6" s="1"/>
  <c r="V124" i="6" s="1"/>
  <c r="P124" i="6"/>
  <c r="Q124" i="6" s="1"/>
  <c r="R124" i="6" s="1"/>
  <c r="O109" i="10"/>
  <c r="H107" i="15"/>
  <c r="O107" i="14"/>
  <c r="R107" i="10"/>
  <c r="G110" i="7" s="1"/>
  <c r="F105" i="14"/>
  <c r="G105" i="14" s="1"/>
  <c r="C105" i="15"/>
  <c r="G105" i="10"/>
  <c r="AK98" i="14"/>
  <c r="AN98" i="14" s="1"/>
  <c r="S98" i="15"/>
  <c r="AE98" i="10"/>
  <c r="AI101" i="8" s="1"/>
  <c r="AL101" i="8" s="1"/>
  <c r="AM101" i="8" s="1"/>
  <c r="J113" i="10"/>
  <c r="X113" i="10"/>
  <c r="F115" i="15"/>
  <c r="L115" i="10"/>
  <c r="J115" i="14"/>
  <c r="D115" i="15"/>
  <c r="H115" i="14"/>
  <c r="H115" i="10"/>
  <c r="Q115" i="10"/>
  <c r="F118" i="7" s="1"/>
  <c r="N115" i="14"/>
  <c r="G115" i="15"/>
  <c r="O110" i="14"/>
  <c r="H110" i="15"/>
  <c r="R110" i="10"/>
  <c r="G113" i="7" s="1"/>
  <c r="AF107" i="14"/>
  <c r="P107" i="15"/>
  <c r="AB107" i="10"/>
  <c r="AD110" i="8" s="1"/>
  <c r="V116" i="10"/>
  <c r="Y119" i="8"/>
  <c r="Z119" i="8" s="1"/>
  <c r="K115" i="7"/>
  <c r="P114" i="3" s="1"/>
  <c r="N115" i="7"/>
  <c r="L111" i="10"/>
  <c r="J111" i="14"/>
  <c r="F111" i="15"/>
  <c r="Y111" i="10"/>
  <c r="AA114" i="8" s="1"/>
  <c r="AC111" i="14"/>
  <c r="M111" i="15"/>
  <c r="M111" i="10"/>
  <c r="C114" i="8"/>
  <c r="C114" i="7"/>
  <c r="C114" i="6"/>
  <c r="C113" i="3"/>
  <c r="U113" i="3" s="1"/>
  <c r="J104" i="10"/>
  <c r="M106" i="15"/>
  <c r="AC106" i="14"/>
  <c r="Y106" i="10"/>
  <c r="AA109" i="8" s="1"/>
  <c r="T106" i="15"/>
  <c r="AL106" i="14"/>
  <c r="AF106" i="10"/>
  <c r="AJ109" i="8" s="1"/>
  <c r="G112" i="6"/>
  <c r="H112" i="6" s="1"/>
  <c r="F112" i="6"/>
  <c r="P106" i="10"/>
  <c r="D104" i="15"/>
  <c r="H104" i="14"/>
  <c r="H104" i="10"/>
  <c r="H108" i="15"/>
  <c r="R108" i="10"/>
  <c r="G111" i="7" s="1"/>
  <c r="O108" i="14"/>
  <c r="Q108" i="10"/>
  <c r="F111" i="7" s="1"/>
  <c r="G108" i="15"/>
  <c r="N108" i="14"/>
  <c r="AK108" i="14"/>
  <c r="AN108" i="14" s="1"/>
  <c r="AE108" i="10"/>
  <c r="AI111" i="8" s="1"/>
  <c r="AL111" i="8" s="1"/>
  <c r="S108" i="15"/>
  <c r="M99" i="10"/>
  <c r="C102" i="8"/>
  <c r="C102" i="7"/>
  <c r="C102" i="6"/>
  <c r="C101" i="3"/>
  <c r="U101" i="3" s="1"/>
  <c r="O108" i="7"/>
  <c r="M99" i="15"/>
  <c r="Y99" i="10"/>
  <c r="AA102" i="8" s="1"/>
  <c r="AC99" i="14"/>
  <c r="W101" i="10"/>
  <c r="O137" i="12"/>
  <c r="F102" i="10"/>
  <c r="B102" i="15"/>
  <c r="E102" i="14"/>
  <c r="X102" i="10"/>
  <c r="V101" i="10"/>
  <c r="Y104" i="8"/>
  <c r="Z104" i="8" s="1"/>
  <c r="O107" i="7"/>
  <c r="P99" i="15"/>
  <c r="AF99" i="14"/>
  <c r="AB99" i="10"/>
  <c r="AD102" i="8" s="1"/>
  <c r="O94" i="14"/>
  <c r="R94" i="10"/>
  <c r="G97" i="7" s="1"/>
  <c r="M97" i="7" s="1"/>
  <c r="H94" i="15"/>
  <c r="I99" i="10"/>
  <c r="S102" i="6" s="1"/>
  <c r="E99" i="15"/>
  <c r="I99" i="14"/>
  <c r="G102" i="6"/>
  <c r="H102" i="6" s="1"/>
  <c r="F102" i="6"/>
  <c r="AA96" i="10"/>
  <c r="AC99" i="8" s="1"/>
  <c r="O96" i="15"/>
  <c r="AE96" i="14"/>
  <c r="I98" i="15"/>
  <c r="P97" i="10"/>
  <c r="E97" i="14"/>
  <c r="B97" i="15"/>
  <c r="F97" i="10"/>
  <c r="AL97" i="14"/>
  <c r="AN97" i="14" s="1"/>
  <c r="AF97" i="10"/>
  <c r="AJ100" i="8" s="1"/>
  <c r="AL100" i="8" s="1"/>
  <c r="T97" i="15"/>
  <c r="E93" i="14"/>
  <c r="F93" i="10"/>
  <c r="B93" i="15"/>
  <c r="W86" i="10"/>
  <c r="F96" i="15"/>
  <c r="L96" i="10"/>
  <c r="J96" i="14"/>
  <c r="N96" i="15"/>
  <c r="Z96" i="10"/>
  <c r="AB99" i="8" s="1"/>
  <c r="AD96" i="14"/>
  <c r="Y100" i="10"/>
  <c r="AA103" i="8" s="1"/>
  <c r="M100" i="15"/>
  <c r="AC100" i="14"/>
  <c r="AM100" i="14"/>
  <c r="AN100" i="14" s="1"/>
  <c r="AG100" i="10"/>
  <c r="AK103" i="8" s="1"/>
  <c r="AL103" i="8" s="1"/>
  <c r="U100" i="15"/>
  <c r="P98" i="14"/>
  <c r="M98" i="14" s="1"/>
  <c r="G95" i="14"/>
  <c r="P96" i="7"/>
  <c r="T92" i="10"/>
  <c r="I95" i="7" s="1"/>
  <c r="Q92" i="14"/>
  <c r="J92" i="15"/>
  <c r="O91" i="10"/>
  <c r="AJ90" i="14"/>
  <c r="N87" i="10"/>
  <c r="J91" i="15"/>
  <c r="T91" i="10"/>
  <c r="I94" i="7" s="1"/>
  <c r="Q91" i="14"/>
  <c r="AD88" i="14"/>
  <c r="N88" i="15"/>
  <c r="Z88" i="10"/>
  <c r="AB91" i="8" s="1"/>
  <c r="AE87" i="14"/>
  <c r="AA87" i="10"/>
  <c r="AC90" i="8" s="1"/>
  <c r="O87" i="15"/>
  <c r="C90" i="8"/>
  <c r="C90" i="7"/>
  <c r="N90" i="7" s="1"/>
  <c r="C90" i="6"/>
  <c r="C89" i="3"/>
  <c r="U89" i="3" s="1"/>
  <c r="H80" i="14"/>
  <c r="L80" i="14" s="1"/>
  <c r="D80" i="14" s="1"/>
  <c r="D80" i="15"/>
  <c r="V80" i="15" s="1"/>
  <c r="G80" i="11" s="1"/>
  <c r="D80" i="11" s="1"/>
  <c r="H80" i="10"/>
  <c r="U92" i="10"/>
  <c r="J95" i="7" s="1"/>
  <c r="P95" i="7" s="1"/>
  <c r="R92" i="14"/>
  <c r="K92" i="15"/>
  <c r="C95" i="8"/>
  <c r="C95" i="7"/>
  <c r="C95" i="6"/>
  <c r="C94" i="3"/>
  <c r="U94" i="3" s="1"/>
  <c r="Q88" i="10"/>
  <c r="F91" i="7" s="1"/>
  <c r="N88" i="14"/>
  <c r="G88" i="15"/>
  <c r="N88" i="10"/>
  <c r="G92" i="14"/>
  <c r="M91" i="10"/>
  <c r="Q89" i="10"/>
  <c r="F92" i="7" s="1"/>
  <c r="G89" i="15"/>
  <c r="N89" i="14"/>
  <c r="J89" i="15"/>
  <c r="T89" i="10"/>
  <c r="I92" i="7" s="1"/>
  <c r="Q89" i="14"/>
  <c r="K90" i="10"/>
  <c r="C93" i="8"/>
  <c r="C93" i="7"/>
  <c r="P93" i="7" s="1"/>
  <c r="C93" i="6"/>
  <c r="C92" i="3"/>
  <c r="U92" i="3" s="1"/>
  <c r="O126" i="12"/>
  <c r="AK76" i="14"/>
  <c r="AN76" i="14" s="1"/>
  <c r="AB76" i="14" s="1"/>
  <c r="Z76" i="14" s="1"/>
  <c r="S76" i="14" s="1"/>
  <c r="S76" i="15"/>
  <c r="AE76" i="10"/>
  <c r="AI79" i="8" s="1"/>
  <c r="AL79" i="8" s="1"/>
  <c r="G91" i="15"/>
  <c r="N91" i="14"/>
  <c r="Q91" i="10"/>
  <c r="F94" i="7" s="1"/>
  <c r="S84" i="10"/>
  <c r="H87" i="7" s="1"/>
  <c r="Q81" i="14"/>
  <c r="J81" i="15"/>
  <c r="T81" i="10"/>
  <c r="I84" i="7" s="1"/>
  <c r="AE83" i="8"/>
  <c r="AM83" i="8" s="1"/>
  <c r="AN83" i="8" s="1"/>
  <c r="T82" i="3" s="1"/>
  <c r="F79" i="15"/>
  <c r="L79" i="10"/>
  <c r="J79" i="14"/>
  <c r="K79" i="14" s="1"/>
  <c r="C74" i="8"/>
  <c r="C74" i="6"/>
  <c r="C74" i="7"/>
  <c r="L74" i="7" s="1"/>
  <c r="C73" i="3"/>
  <c r="U73" i="3" s="1"/>
  <c r="E82" i="15"/>
  <c r="I82" i="14"/>
  <c r="I82" i="10"/>
  <c r="S85" i="6" s="1"/>
  <c r="N82" i="10"/>
  <c r="I81" i="10"/>
  <c r="S84" i="6" s="1"/>
  <c r="E81" i="15"/>
  <c r="I81" i="14"/>
  <c r="AD81" i="10"/>
  <c r="AG84" i="8" s="1"/>
  <c r="AH84" i="8" s="1"/>
  <c r="AI81" i="14"/>
  <c r="AJ81" i="14" s="1"/>
  <c r="R81" i="15"/>
  <c r="N79" i="10"/>
  <c r="N79" i="14"/>
  <c r="M79" i="14" s="1"/>
  <c r="Q79" i="10"/>
  <c r="F82" i="7" s="1"/>
  <c r="G79" i="15"/>
  <c r="AH77" i="14"/>
  <c r="Q77" i="15"/>
  <c r="AC77" i="10"/>
  <c r="AF80" i="8" s="1"/>
  <c r="K85" i="10"/>
  <c r="R85" i="14"/>
  <c r="K85" i="15"/>
  <c r="U85" i="10"/>
  <c r="J88" i="7" s="1"/>
  <c r="N85" i="14"/>
  <c r="G85" i="15"/>
  <c r="Q85" i="10"/>
  <c r="F88" i="7" s="1"/>
  <c r="O77" i="10"/>
  <c r="K87" i="6"/>
  <c r="L87" i="6" s="1"/>
  <c r="J87" i="6"/>
  <c r="D81" i="15"/>
  <c r="H81" i="10"/>
  <c r="H81" i="14"/>
  <c r="Y79" i="10"/>
  <c r="AA82" i="8" s="1"/>
  <c r="AC79" i="14"/>
  <c r="AG79" i="14" s="1"/>
  <c r="M79" i="15"/>
  <c r="G78" i="10"/>
  <c r="F78" i="14"/>
  <c r="C78" i="15"/>
  <c r="O69" i="15"/>
  <c r="AE69" i="14"/>
  <c r="AG69" i="14" s="1"/>
  <c r="AA69" i="10"/>
  <c r="AC72" i="8" s="1"/>
  <c r="AA69" i="14"/>
  <c r="L69" i="15"/>
  <c r="H67" i="14"/>
  <c r="D67" i="15"/>
  <c r="V67" i="15" s="1"/>
  <c r="G67" i="11" s="1"/>
  <c r="D67" i="11" s="1"/>
  <c r="H67" i="10"/>
  <c r="J83" i="10"/>
  <c r="AE81" i="14"/>
  <c r="O81" i="15"/>
  <c r="AA81" i="10"/>
  <c r="AC84" i="8" s="1"/>
  <c r="S78" i="15"/>
  <c r="AE78" i="10"/>
  <c r="AI81" i="8" s="1"/>
  <c r="AK78" i="14"/>
  <c r="U83" i="10"/>
  <c r="J86" i="7" s="1"/>
  <c r="R83" i="14"/>
  <c r="K83" i="15"/>
  <c r="O81" i="14"/>
  <c r="H81" i="15"/>
  <c r="R81" i="10"/>
  <c r="G84" i="7" s="1"/>
  <c r="N78" i="14"/>
  <c r="G78" i="15"/>
  <c r="Q78" i="10"/>
  <c r="F81" i="7" s="1"/>
  <c r="O78" i="14"/>
  <c r="H78" i="15"/>
  <c r="R78" i="10"/>
  <c r="G81" i="7" s="1"/>
  <c r="M79" i="7"/>
  <c r="V84" i="10"/>
  <c r="Y87" i="8"/>
  <c r="Z87" i="8" s="1"/>
  <c r="W78" i="10"/>
  <c r="O73" i="7"/>
  <c r="F75" i="10"/>
  <c r="B75" i="15"/>
  <c r="E75" i="14"/>
  <c r="L75" i="15"/>
  <c r="AA75" i="14"/>
  <c r="C78" i="8"/>
  <c r="C78" i="6"/>
  <c r="C78" i="7"/>
  <c r="P78" i="7" s="1"/>
  <c r="C77" i="3"/>
  <c r="U77" i="3" s="1"/>
  <c r="K70" i="10"/>
  <c r="AC70" i="14"/>
  <c r="AG70" i="14" s="1"/>
  <c r="M70" i="15"/>
  <c r="Y70" i="10"/>
  <c r="AA73" i="8" s="1"/>
  <c r="S69" i="10"/>
  <c r="H72" i="7" s="1"/>
  <c r="K64" i="10"/>
  <c r="C60" i="8"/>
  <c r="C60" i="6"/>
  <c r="C60" i="7"/>
  <c r="C59" i="3"/>
  <c r="U59" i="3" s="1"/>
  <c r="AL77" i="8"/>
  <c r="U72" i="15"/>
  <c r="AM72" i="14"/>
  <c r="AG72" i="10"/>
  <c r="AK75" i="8" s="1"/>
  <c r="P72" i="10"/>
  <c r="F76" i="6"/>
  <c r="G76" i="6"/>
  <c r="H76" i="6" s="1"/>
  <c r="I76" i="6" s="1"/>
  <c r="N66" i="14"/>
  <c r="G66" i="15"/>
  <c r="Q66" i="10"/>
  <c r="F69" i="7" s="1"/>
  <c r="T67" i="6"/>
  <c r="U67" i="6" s="1"/>
  <c r="V67" i="6" s="1"/>
  <c r="P67" i="6"/>
  <c r="Q67" i="6" s="1"/>
  <c r="O67" i="6"/>
  <c r="J73" i="14"/>
  <c r="K73" i="14" s="1"/>
  <c r="L73" i="10"/>
  <c r="F73" i="15"/>
  <c r="AA70" i="14"/>
  <c r="L70" i="15"/>
  <c r="X65" i="10"/>
  <c r="AE63" i="14"/>
  <c r="AG63" i="14" s="1"/>
  <c r="AA63" i="10"/>
  <c r="AC66" i="8" s="1"/>
  <c r="AE66" i="8" s="1"/>
  <c r="O63" i="15"/>
  <c r="K57" i="10"/>
  <c r="P52" i="10"/>
  <c r="U73" i="10"/>
  <c r="J76" i="7" s="1"/>
  <c r="R73" i="14"/>
  <c r="K73" i="15"/>
  <c r="C73" i="15"/>
  <c r="F73" i="14"/>
  <c r="G73" i="10"/>
  <c r="AD73" i="14"/>
  <c r="N73" i="15"/>
  <c r="Z73" i="10"/>
  <c r="AB76" i="8" s="1"/>
  <c r="N66" i="15"/>
  <c r="Z66" i="10"/>
  <c r="AB69" i="8" s="1"/>
  <c r="AD66" i="14"/>
  <c r="P79" i="7"/>
  <c r="AI60" i="14"/>
  <c r="AD60" i="10"/>
  <c r="AG63" i="8" s="1"/>
  <c r="R60" i="15"/>
  <c r="AC57" i="10"/>
  <c r="AF60" i="8" s="1"/>
  <c r="AH57" i="14"/>
  <c r="Q57" i="15"/>
  <c r="AE54" i="10"/>
  <c r="AI57" i="8" s="1"/>
  <c r="AL57" i="8" s="1"/>
  <c r="AK54" i="14"/>
  <c r="AN54" i="14" s="1"/>
  <c r="S54" i="15"/>
  <c r="F71" i="6"/>
  <c r="G71" i="6"/>
  <c r="H71" i="6" s="1"/>
  <c r="S66" i="15"/>
  <c r="AK66" i="14"/>
  <c r="AE66" i="10"/>
  <c r="AI69" i="8" s="1"/>
  <c r="O65" i="15"/>
  <c r="AA65" i="10"/>
  <c r="AC68" i="8" s="1"/>
  <c r="AE65" i="14"/>
  <c r="J65" i="10"/>
  <c r="C68" i="8"/>
  <c r="C68" i="7"/>
  <c r="C68" i="6"/>
  <c r="C67" i="3"/>
  <c r="U67" i="3" s="1"/>
  <c r="H55" i="14"/>
  <c r="L55" i="14" s="1"/>
  <c r="D55" i="15"/>
  <c r="H55" i="10"/>
  <c r="R56" i="15"/>
  <c r="AI56" i="14"/>
  <c r="AD56" i="10"/>
  <c r="AG59" i="8" s="1"/>
  <c r="X56" i="10"/>
  <c r="P47" i="10"/>
  <c r="W39" i="10"/>
  <c r="Z58" i="10"/>
  <c r="AB61" i="8" s="1"/>
  <c r="N58" i="15"/>
  <c r="AD58" i="14"/>
  <c r="W58" i="14"/>
  <c r="X58" i="14" s="1"/>
  <c r="T58" i="14" s="1"/>
  <c r="X61" i="10"/>
  <c r="M61" i="10"/>
  <c r="O61" i="10"/>
  <c r="AH61" i="14"/>
  <c r="AJ61" i="14" s="1"/>
  <c r="AC61" i="10"/>
  <c r="AF64" i="8" s="1"/>
  <c r="AH64" i="8" s="1"/>
  <c r="Q61" i="15"/>
  <c r="W53" i="14"/>
  <c r="X53" i="14" s="1"/>
  <c r="T53" i="14" s="1"/>
  <c r="O53" i="10"/>
  <c r="AN53" i="14"/>
  <c r="AE47" i="14"/>
  <c r="AG47" i="14" s="1"/>
  <c r="AB47" i="14" s="1"/>
  <c r="Z47" i="14" s="1"/>
  <c r="S47" i="14" s="1"/>
  <c r="O47" i="15"/>
  <c r="AA47" i="10"/>
  <c r="AC50" i="8" s="1"/>
  <c r="AE50" i="8" s="1"/>
  <c r="AM50" i="8" s="1"/>
  <c r="G50" i="6"/>
  <c r="H50" i="6" s="1"/>
  <c r="I50" i="6" s="1"/>
  <c r="F50" i="6"/>
  <c r="W43" i="10"/>
  <c r="Q39" i="14"/>
  <c r="M39" i="14" s="1"/>
  <c r="J39" i="15"/>
  <c r="T39" i="10"/>
  <c r="I42" i="7" s="1"/>
  <c r="O42" i="7" s="1"/>
  <c r="F62" i="15"/>
  <c r="J62" i="14"/>
  <c r="L62" i="10"/>
  <c r="O62" i="15"/>
  <c r="AA62" i="10"/>
  <c r="AC65" i="8" s="1"/>
  <c r="AE62" i="14"/>
  <c r="AM62" i="14"/>
  <c r="U62" i="15"/>
  <c r="AG62" i="10"/>
  <c r="AK65" i="8" s="1"/>
  <c r="AF62" i="14"/>
  <c r="P62" i="15"/>
  <c r="AB62" i="10"/>
  <c r="AD65" i="8" s="1"/>
  <c r="AM58" i="14"/>
  <c r="U58" i="15"/>
  <c r="AG58" i="10"/>
  <c r="AK61" i="8" s="1"/>
  <c r="S56" i="10"/>
  <c r="H59" i="7" s="1"/>
  <c r="K55" i="6"/>
  <c r="L55" i="6" s="1"/>
  <c r="J55" i="6"/>
  <c r="I51" i="14"/>
  <c r="K51" i="14" s="1"/>
  <c r="L51" i="14" s="1"/>
  <c r="E51" i="15"/>
  <c r="I51" i="10"/>
  <c r="S54" i="6" s="1"/>
  <c r="P36" i="10"/>
  <c r="H58" i="15"/>
  <c r="R58" i="10"/>
  <c r="G61" i="7" s="1"/>
  <c r="O58" i="14"/>
  <c r="K58" i="10"/>
  <c r="M57" i="7"/>
  <c r="H48" i="15"/>
  <c r="O48" i="14"/>
  <c r="R48" i="10"/>
  <c r="G51" i="7" s="1"/>
  <c r="AA45" i="10"/>
  <c r="AC48" i="8" s="1"/>
  <c r="O45" i="15"/>
  <c r="AE45" i="14"/>
  <c r="E45" i="14"/>
  <c r="B45" i="15"/>
  <c r="F45" i="10"/>
  <c r="C48" i="8"/>
  <c r="C48" i="7"/>
  <c r="L48" i="7" s="1"/>
  <c r="C48" i="6"/>
  <c r="C47" i="3"/>
  <c r="U47" i="3" s="1"/>
  <c r="C41" i="15"/>
  <c r="F41" i="14"/>
  <c r="G41" i="14" s="1"/>
  <c r="G41" i="10"/>
  <c r="P44" i="6" s="1"/>
  <c r="Q44" i="6" s="1"/>
  <c r="R44" i="6" s="1"/>
  <c r="J38" i="10"/>
  <c r="M39" i="7"/>
  <c r="AA30" i="14"/>
  <c r="L30" i="15"/>
  <c r="P21" i="10"/>
  <c r="X56" i="6"/>
  <c r="Y56" i="6" s="1"/>
  <c r="W56" i="6"/>
  <c r="AH54" i="8"/>
  <c r="AJ43" i="14"/>
  <c r="AB43" i="14" s="1"/>
  <c r="Z43" i="14" s="1"/>
  <c r="S43" i="14" s="1"/>
  <c r="B43" i="14" s="1"/>
  <c r="F43" i="11" s="1"/>
  <c r="C43" i="11" s="1"/>
  <c r="AE41" i="10"/>
  <c r="AI44" i="8" s="1"/>
  <c r="S41" i="15"/>
  <c r="AK41" i="14"/>
  <c r="Q40" i="14"/>
  <c r="J40" i="15"/>
  <c r="T40" i="10"/>
  <c r="I43" i="7" s="1"/>
  <c r="AI40" i="14"/>
  <c r="AJ40" i="14" s="1"/>
  <c r="AD40" i="10"/>
  <c r="AG43" i="8" s="1"/>
  <c r="AH43" i="8" s="1"/>
  <c r="R40" i="15"/>
  <c r="L38" i="15"/>
  <c r="AA38" i="14"/>
  <c r="AE26" i="14"/>
  <c r="AA26" i="10"/>
  <c r="AC29" i="8" s="1"/>
  <c r="O26" i="15"/>
  <c r="P22" i="10"/>
  <c r="O42" i="10"/>
  <c r="C45" i="8"/>
  <c r="C45" i="6"/>
  <c r="C45" i="7"/>
  <c r="C44" i="3"/>
  <c r="U44" i="3" s="1"/>
  <c r="F42" i="6"/>
  <c r="G42" i="6"/>
  <c r="H42" i="6" s="1"/>
  <c r="N38" i="10"/>
  <c r="N34" i="15"/>
  <c r="Z34" i="10"/>
  <c r="AB37" i="8" s="1"/>
  <c r="AD34" i="14"/>
  <c r="X34" i="10"/>
  <c r="AJ51" i="14"/>
  <c r="AA49" i="14"/>
  <c r="L49" i="15"/>
  <c r="J68" i="12"/>
  <c r="Q45" i="8" s="1"/>
  <c r="R45" i="8" s="1"/>
  <c r="X45" i="8" s="1"/>
  <c r="S44" i="3" s="1"/>
  <c r="W42" i="14"/>
  <c r="X42" i="14" s="1"/>
  <c r="T42" i="14" s="1"/>
  <c r="P54" i="6"/>
  <c r="Q54" i="6" s="1"/>
  <c r="X54" i="6"/>
  <c r="Y54" i="6" s="1"/>
  <c r="Z54" i="6" s="1"/>
  <c r="O54" i="6"/>
  <c r="N46" i="10"/>
  <c r="K45" i="10"/>
  <c r="Z38" i="10"/>
  <c r="AB41" i="8" s="1"/>
  <c r="N38" i="15"/>
  <c r="AD38" i="14"/>
  <c r="K34" i="10"/>
  <c r="AI26" i="14"/>
  <c r="AJ26" i="14" s="1"/>
  <c r="AD26" i="10"/>
  <c r="AG29" i="8" s="1"/>
  <c r="R26" i="15"/>
  <c r="K22" i="10"/>
  <c r="J13" i="14"/>
  <c r="K13" i="14" s="1"/>
  <c r="L13" i="10"/>
  <c r="F13" i="15"/>
  <c r="I48" i="10"/>
  <c r="S51" i="6" s="1"/>
  <c r="E48" i="15"/>
  <c r="I48" i="14"/>
  <c r="P49" i="6"/>
  <c r="Q49" i="6" s="1"/>
  <c r="O49" i="6"/>
  <c r="T49" i="6"/>
  <c r="U49" i="6" s="1"/>
  <c r="V49" i="6" s="1"/>
  <c r="AB41" i="10"/>
  <c r="AD44" i="8" s="1"/>
  <c r="AF41" i="14"/>
  <c r="P41" i="15"/>
  <c r="O54" i="7"/>
  <c r="P50" i="10"/>
  <c r="M50" i="15"/>
  <c r="AC50" i="14"/>
  <c r="Y50" i="10"/>
  <c r="AA53" i="8" s="1"/>
  <c r="J50" i="14"/>
  <c r="K50" i="14" s="1"/>
  <c r="F50" i="15"/>
  <c r="L50" i="10"/>
  <c r="P49" i="10"/>
  <c r="O49" i="15"/>
  <c r="AA49" i="10"/>
  <c r="AC52" i="8" s="1"/>
  <c r="AE49" i="14"/>
  <c r="E49" i="14"/>
  <c r="F49" i="10"/>
  <c r="B49" i="15"/>
  <c r="J78" i="12"/>
  <c r="Q51" i="8" s="1"/>
  <c r="W48" i="14"/>
  <c r="X48" i="14" s="1"/>
  <c r="T48" i="14" s="1"/>
  <c r="AE48" i="14"/>
  <c r="O48" i="15"/>
  <c r="AA48" i="10"/>
  <c r="AC51" i="8" s="1"/>
  <c r="C51" i="8"/>
  <c r="C51" i="7"/>
  <c r="C51" i="6"/>
  <c r="C50" i="3"/>
  <c r="U50" i="3" s="1"/>
  <c r="J41" i="10"/>
  <c r="C44" i="8"/>
  <c r="C44" i="7"/>
  <c r="C44" i="6"/>
  <c r="C43" i="3"/>
  <c r="U43" i="3" s="1"/>
  <c r="H23" i="10"/>
  <c r="X26" i="6" s="1"/>
  <c r="Y26" i="6" s="1"/>
  <c r="Z26" i="6" s="1"/>
  <c r="D23" i="15"/>
  <c r="H23" i="14"/>
  <c r="L23" i="14" s="1"/>
  <c r="AI23" i="14"/>
  <c r="R23" i="15"/>
  <c r="AD23" i="10"/>
  <c r="AG26" i="8" s="1"/>
  <c r="I24" i="15"/>
  <c r="F10" i="14"/>
  <c r="G10" i="14" s="1"/>
  <c r="C10" i="15"/>
  <c r="G10" i="10"/>
  <c r="AD37" i="14"/>
  <c r="Z37" i="10"/>
  <c r="AB40" i="8" s="1"/>
  <c r="N37" i="15"/>
  <c r="W37" i="10"/>
  <c r="K37" i="15"/>
  <c r="R37" i="14"/>
  <c r="U37" i="10"/>
  <c r="J40" i="7" s="1"/>
  <c r="W37" i="14"/>
  <c r="X37" i="14" s="1"/>
  <c r="T37" i="14" s="1"/>
  <c r="J56" i="12"/>
  <c r="Q40" i="8" s="1"/>
  <c r="R40" i="8" s="1"/>
  <c r="X40" i="8" s="1"/>
  <c r="S39" i="3" s="1"/>
  <c r="Q31" i="14"/>
  <c r="J31" i="15"/>
  <c r="T31" i="10"/>
  <c r="I34" i="7" s="1"/>
  <c r="F31" i="14"/>
  <c r="C31" i="15"/>
  <c r="G31" i="10"/>
  <c r="C34" i="8"/>
  <c r="C34" i="6"/>
  <c r="C34" i="7"/>
  <c r="C33" i="3"/>
  <c r="U33" i="3" s="1"/>
  <c r="R28" i="14"/>
  <c r="U28" i="10"/>
  <c r="J31" i="7" s="1"/>
  <c r="K28" i="15"/>
  <c r="N28" i="14"/>
  <c r="Q28" i="10"/>
  <c r="F31" i="7" s="1"/>
  <c r="G28" i="15"/>
  <c r="K28" i="6"/>
  <c r="L28" i="6" s="1"/>
  <c r="M28" i="6" s="1"/>
  <c r="J28" i="6"/>
  <c r="E24" i="14"/>
  <c r="B24" i="15"/>
  <c r="F24" i="10"/>
  <c r="C27" i="8"/>
  <c r="C27" i="7"/>
  <c r="O27" i="7" s="1"/>
  <c r="C27" i="6"/>
  <c r="C26" i="3"/>
  <c r="U26" i="3" s="1"/>
  <c r="P7" i="10"/>
  <c r="W32" i="10"/>
  <c r="O32" i="15"/>
  <c r="AE32" i="14"/>
  <c r="AA32" i="10"/>
  <c r="AC35" i="8" s="1"/>
  <c r="J52" i="12"/>
  <c r="W31" i="14"/>
  <c r="X31" i="14" s="1"/>
  <c r="T31" i="14" s="1"/>
  <c r="L28" i="15"/>
  <c r="AA28" i="14"/>
  <c r="W23" i="10"/>
  <c r="X16" i="10"/>
  <c r="G39" i="14"/>
  <c r="F39" i="6"/>
  <c r="G39" i="6"/>
  <c r="H39" i="6" s="1"/>
  <c r="P35" i="14"/>
  <c r="M35" i="14" s="1"/>
  <c r="J33" i="15"/>
  <c r="T33" i="10"/>
  <c r="I36" i="7" s="1"/>
  <c r="O36" i="7" s="1"/>
  <c r="Q33" i="14"/>
  <c r="K33" i="10"/>
  <c r="AM33" i="14"/>
  <c r="U33" i="15"/>
  <c r="AG33" i="10"/>
  <c r="AK36" i="8" s="1"/>
  <c r="AI27" i="14"/>
  <c r="AD27" i="10"/>
  <c r="AG30" i="8" s="1"/>
  <c r="R27" i="15"/>
  <c r="J27" i="10"/>
  <c r="AH29" i="8"/>
  <c r="G29" i="6"/>
  <c r="H29" i="6" s="1"/>
  <c r="F29" i="6"/>
  <c r="G19" i="6"/>
  <c r="H19" i="6" s="1"/>
  <c r="F19" i="6"/>
  <c r="Q14" i="10"/>
  <c r="F17" i="7" s="1"/>
  <c r="G14" i="15"/>
  <c r="N14" i="14"/>
  <c r="J14" i="12"/>
  <c r="Q11" i="8" s="1"/>
  <c r="R11" i="8" s="1"/>
  <c r="X11" i="8" s="1"/>
  <c r="S10" i="3" s="1"/>
  <c r="W8" i="14"/>
  <c r="X8" i="14" s="1"/>
  <c r="T8" i="14" s="1"/>
  <c r="C11" i="8"/>
  <c r="C11" i="7"/>
  <c r="C11" i="6"/>
  <c r="C10" i="3"/>
  <c r="U10" i="3" s="1"/>
  <c r="N14" i="10"/>
  <c r="AC12" i="14"/>
  <c r="AG12" i="14" s="1"/>
  <c r="M12" i="15"/>
  <c r="Y12" i="10"/>
  <c r="AA15" i="8" s="1"/>
  <c r="R56" i="8"/>
  <c r="X56" i="8" s="1"/>
  <c r="S55" i="3" s="1"/>
  <c r="O25" i="7"/>
  <c r="P16" i="14"/>
  <c r="L15" i="7"/>
  <c r="D20" i="15"/>
  <c r="H20" i="14"/>
  <c r="H20" i="10"/>
  <c r="AF20" i="14"/>
  <c r="AB20" i="10"/>
  <c r="AD23" i="8" s="1"/>
  <c r="P20" i="15"/>
  <c r="X20" i="10"/>
  <c r="AG17" i="14"/>
  <c r="P20" i="7"/>
  <c r="O14" i="15"/>
  <c r="AE14" i="14"/>
  <c r="AA14" i="10"/>
  <c r="AC17" i="8" s="1"/>
  <c r="O14" i="10"/>
  <c r="C7" i="8"/>
  <c r="C7" i="7"/>
  <c r="L7" i="7" s="1"/>
  <c r="C7" i="6"/>
  <c r="C6" i="3"/>
  <c r="U6" i="3" s="1"/>
  <c r="F19" i="14"/>
  <c r="G19" i="10"/>
  <c r="C19" i="15"/>
  <c r="AD19" i="14"/>
  <c r="N19" i="15"/>
  <c r="Z19" i="10"/>
  <c r="AB22" i="8" s="1"/>
  <c r="J18" i="10"/>
  <c r="W18" i="10"/>
  <c r="AA18" i="14"/>
  <c r="L18" i="15"/>
  <c r="AH19" i="8"/>
  <c r="B12" i="15"/>
  <c r="F12" i="10"/>
  <c r="E12" i="14"/>
  <c r="J12" i="10"/>
  <c r="AL13" i="8"/>
  <c r="M13" i="14"/>
  <c r="V16" i="10"/>
  <c r="Y19" i="8"/>
  <c r="Z19" i="8" s="1"/>
  <c r="O11" i="10"/>
  <c r="N11" i="10"/>
  <c r="J15" i="10"/>
  <c r="C18" i="8"/>
  <c r="C18" i="6"/>
  <c r="C18" i="7"/>
  <c r="N18" i="7" s="1"/>
  <c r="C17" i="3"/>
  <c r="U17" i="3" s="1"/>
  <c r="W165" i="8"/>
  <c r="R131" i="8"/>
  <c r="Q57" i="8"/>
  <c r="R57" i="8" s="1"/>
  <c r="O98" i="7"/>
  <c r="E6" i="14"/>
  <c r="B6" i="15"/>
  <c r="F6" i="10"/>
  <c r="O6" i="10"/>
  <c r="V3" i="10"/>
  <c r="Y6" i="8"/>
  <c r="Z6" i="8" s="1"/>
  <c r="H115" i="8"/>
  <c r="O115" i="8" s="1"/>
  <c r="X115" i="8" s="1"/>
  <c r="S114" i="3" s="1"/>
  <c r="W113" i="8"/>
  <c r="W109" i="8"/>
  <c r="H39" i="8"/>
  <c r="O39" i="8" s="1"/>
  <c r="K9" i="8"/>
  <c r="H111" i="8"/>
  <c r="K63" i="8"/>
  <c r="O63" i="8" s="1"/>
  <c r="T147" i="4"/>
  <c r="S147" i="4"/>
  <c r="O147" i="4"/>
  <c r="M147" i="4"/>
  <c r="J147" i="4"/>
  <c r="T9" i="6"/>
  <c r="U9" i="6" s="1"/>
  <c r="V9" i="6" s="1"/>
  <c r="O9" i="6"/>
  <c r="P9" i="6"/>
  <c r="Q9" i="6" s="1"/>
  <c r="R9" i="6" s="1"/>
  <c r="N141" i="8"/>
  <c r="O141" i="8" s="1"/>
  <c r="R137" i="8"/>
  <c r="H101" i="8"/>
  <c r="O101" i="8" s="1"/>
  <c r="W9" i="8"/>
  <c r="K156" i="8"/>
  <c r="W155" i="8"/>
  <c r="W101" i="8"/>
  <c r="R72" i="8"/>
  <c r="K34" i="8"/>
  <c r="N15" i="8"/>
  <c r="M12" i="7"/>
  <c r="P3" i="10"/>
  <c r="O3" i="10"/>
  <c r="AE3" i="14"/>
  <c r="O3" i="15"/>
  <c r="AA3" i="10"/>
  <c r="AC6" i="8" s="1"/>
  <c r="W149" i="8"/>
  <c r="X125" i="8"/>
  <c r="S124" i="3" s="1"/>
  <c r="W17" i="8"/>
  <c r="P32" i="7"/>
  <c r="O145" i="4"/>
  <c r="S145" i="4"/>
  <c r="M145" i="4"/>
  <c r="T145" i="4"/>
  <c r="J145" i="4"/>
  <c r="M9" i="7"/>
  <c r="W8" i="6"/>
  <c r="H99" i="8"/>
  <c r="W92" i="8"/>
  <c r="W58" i="8"/>
  <c r="W36" i="8"/>
  <c r="D5" i="15"/>
  <c r="H5" i="10"/>
  <c r="H5" i="14"/>
  <c r="AF5" i="14"/>
  <c r="P5" i="15"/>
  <c r="AB5" i="10"/>
  <c r="AD8" i="8" s="1"/>
  <c r="K131" i="8"/>
  <c r="W60" i="8"/>
  <c r="O57" i="8"/>
  <c r="K37" i="8"/>
  <c r="O37" i="8" s="1"/>
  <c r="W27" i="8"/>
  <c r="L146" i="7"/>
  <c r="P83" i="7"/>
  <c r="T60" i="5"/>
  <c r="T28" i="5"/>
  <c r="M144" i="4"/>
  <c r="S144" i="4"/>
  <c r="O144" i="4"/>
  <c r="T144" i="4"/>
  <c r="J144" i="4"/>
  <c r="T64" i="4"/>
  <c r="T39" i="5"/>
  <c r="T7" i="5"/>
  <c r="T71" i="4"/>
  <c r="T46" i="5"/>
  <c r="T14" i="5"/>
  <c r="T132" i="4"/>
  <c r="T128" i="4"/>
  <c r="T127" i="4"/>
  <c r="T99" i="4"/>
  <c r="T48" i="4"/>
  <c r="G163" i="6"/>
  <c r="H163" i="6" s="1"/>
  <c r="F163" i="6"/>
  <c r="F158" i="10"/>
  <c r="E158" i="14"/>
  <c r="B158" i="15"/>
  <c r="AA157" i="14"/>
  <c r="L157" i="15"/>
  <c r="H156" i="10"/>
  <c r="X159" i="6" s="1"/>
  <c r="Y159" i="6" s="1"/>
  <c r="Z159" i="6" s="1"/>
  <c r="H156" i="14"/>
  <c r="L156" i="14" s="1"/>
  <c r="D156" i="15"/>
  <c r="V156" i="15" s="1"/>
  <c r="G156" i="11" s="1"/>
  <c r="D156" i="11" s="1"/>
  <c r="X160" i="10"/>
  <c r="AD158" i="10"/>
  <c r="AG161" i="8" s="1"/>
  <c r="AI158" i="14"/>
  <c r="R158" i="15"/>
  <c r="AA161" i="14"/>
  <c r="L161" i="15"/>
  <c r="AD162" i="10"/>
  <c r="AG165" i="8" s="1"/>
  <c r="AI162" i="14"/>
  <c r="R162" i="15"/>
  <c r="P161" i="10"/>
  <c r="AE162" i="10"/>
  <c r="AI165" i="8" s="1"/>
  <c r="AK162" i="14"/>
  <c r="S162" i="15"/>
  <c r="AF161" i="10"/>
  <c r="AJ164" i="8" s="1"/>
  <c r="AL161" i="14"/>
  <c r="T161" i="15"/>
  <c r="E156" i="14"/>
  <c r="B156" i="15"/>
  <c r="F156" i="10"/>
  <c r="R158" i="14"/>
  <c r="K158" i="15"/>
  <c r="U158" i="10"/>
  <c r="J161" i="7" s="1"/>
  <c r="P161" i="7" s="1"/>
  <c r="AB159" i="10"/>
  <c r="AD162" i="8" s="1"/>
  <c r="AF159" i="14"/>
  <c r="P159" i="15"/>
  <c r="S155" i="15"/>
  <c r="AE155" i="10"/>
  <c r="AI158" i="8" s="1"/>
  <c r="AK155" i="14"/>
  <c r="R162" i="14"/>
  <c r="K162" i="15"/>
  <c r="U162" i="10"/>
  <c r="J165" i="7" s="1"/>
  <c r="AF163" i="14"/>
  <c r="P163" i="15"/>
  <c r="AB163" i="10"/>
  <c r="AD166" i="8" s="1"/>
  <c r="N162" i="10"/>
  <c r="AA163" i="14"/>
  <c r="L163" i="15"/>
  <c r="O188" i="12"/>
  <c r="AA159" i="14"/>
  <c r="L159" i="15"/>
  <c r="E160" i="15"/>
  <c r="I160" i="10"/>
  <c r="S163" i="6" s="1"/>
  <c r="I160" i="14"/>
  <c r="AH155" i="14"/>
  <c r="Q155" i="15"/>
  <c r="AC155" i="10"/>
  <c r="AF158" i="8" s="1"/>
  <c r="V154" i="10"/>
  <c r="Y157" i="8"/>
  <c r="Z157" i="8" s="1"/>
  <c r="AD152" i="10"/>
  <c r="AG155" i="8" s="1"/>
  <c r="AH155" i="8" s="1"/>
  <c r="AI152" i="14"/>
  <c r="AJ152" i="14" s="1"/>
  <c r="R152" i="15"/>
  <c r="E155" i="14"/>
  <c r="B155" i="15"/>
  <c r="F155" i="10"/>
  <c r="O155" i="10"/>
  <c r="J153" i="10"/>
  <c r="AF153" i="10"/>
  <c r="AJ156" i="8" s="1"/>
  <c r="AL153" i="14"/>
  <c r="T153" i="15"/>
  <c r="AC153" i="10"/>
  <c r="AF156" i="8" s="1"/>
  <c r="AH156" i="8" s="1"/>
  <c r="AH153" i="14"/>
  <c r="AJ153" i="14" s="1"/>
  <c r="Q153" i="15"/>
  <c r="C149" i="15"/>
  <c r="G149" i="10"/>
  <c r="F149" i="14"/>
  <c r="G149" i="14" s="1"/>
  <c r="AA145" i="14"/>
  <c r="L145" i="15"/>
  <c r="F144" i="14"/>
  <c r="C144" i="15"/>
  <c r="G144" i="10"/>
  <c r="I149" i="15"/>
  <c r="J149" i="15"/>
  <c r="Q149" i="14"/>
  <c r="AC149" i="14"/>
  <c r="AG149" i="14" s="1"/>
  <c r="M149" i="15"/>
  <c r="Y149" i="10"/>
  <c r="AA152" i="8" s="1"/>
  <c r="Y146" i="10"/>
  <c r="AA149" i="8" s="1"/>
  <c r="M146" i="15"/>
  <c r="AC146" i="14"/>
  <c r="AG146" i="14" s="1"/>
  <c r="AE145" i="10"/>
  <c r="AI148" i="8" s="1"/>
  <c r="AK145" i="14"/>
  <c r="AN145" i="14" s="1"/>
  <c r="S145" i="15"/>
  <c r="W153" i="6"/>
  <c r="T152" i="6"/>
  <c r="U152" i="6" s="1"/>
  <c r="V152" i="6" s="1"/>
  <c r="P152" i="6"/>
  <c r="Q152" i="6" s="1"/>
  <c r="O152" i="6"/>
  <c r="I147" i="15"/>
  <c r="O177" i="12"/>
  <c r="P150" i="10"/>
  <c r="Q150" i="14"/>
  <c r="T150" i="10"/>
  <c r="I153" i="7" s="1"/>
  <c r="O153" i="7" s="1"/>
  <c r="J150" i="15"/>
  <c r="O150" i="10"/>
  <c r="G147" i="14"/>
  <c r="V143" i="10"/>
  <c r="Y146" i="8"/>
  <c r="Z146" i="8" s="1"/>
  <c r="W136" i="10"/>
  <c r="T148" i="15"/>
  <c r="AF148" i="10"/>
  <c r="AJ151" i="8" s="1"/>
  <c r="AL148" i="14"/>
  <c r="H148" i="14"/>
  <c r="D148" i="15"/>
  <c r="H148" i="10"/>
  <c r="M148" i="15"/>
  <c r="Y148" i="10"/>
  <c r="AA151" i="8" s="1"/>
  <c r="AC148" i="14"/>
  <c r="L141" i="15"/>
  <c r="AA141" i="14"/>
  <c r="L141" i="10"/>
  <c r="J141" i="14"/>
  <c r="K141" i="14" s="1"/>
  <c r="L141" i="14" s="1"/>
  <c r="D141" i="14" s="1"/>
  <c r="F141" i="15"/>
  <c r="AC141" i="14"/>
  <c r="M141" i="15"/>
  <c r="Y141" i="10"/>
  <c r="AA144" i="8" s="1"/>
  <c r="S139" i="10"/>
  <c r="H142" i="7" s="1"/>
  <c r="J135" i="14"/>
  <c r="K135" i="14" s="1"/>
  <c r="L135" i="10"/>
  <c r="F135" i="15"/>
  <c r="P143" i="6"/>
  <c r="Q143" i="6" s="1"/>
  <c r="O143" i="6"/>
  <c r="T143" i="6"/>
  <c r="U143" i="6" s="1"/>
  <c r="V143" i="6" s="1"/>
  <c r="AE140" i="14"/>
  <c r="O140" i="15"/>
  <c r="AA140" i="10"/>
  <c r="AC143" i="8" s="1"/>
  <c r="J172" i="12"/>
  <c r="W142" i="14"/>
  <c r="X142" i="14" s="1"/>
  <c r="T142" i="14" s="1"/>
  <c r="Z142" i="10"/>
  <c r="AB145" i="8" s="1"/>
  <c r="AD142" i="14"/>
  <c r="N142" i="15"/>
  <c r="N142" i="10"/>
  <c r="F143" i="6"/>
  <c r="G143" i="6"/>
  <c r="H143" i="6" s="1"/>
  <c r="I143" i="6" s="1"/>
  <c r="AE135" i="14"/>
  <c r="AG135" i="14" s="1"/>
  <c r="AA135" i="10"/>
  <c r="AC138" i="8" s="1"/>
  <c r="AE138" i="8" s="1"/>
  <c r="AM138" i="8" s="1"/>
  <c r="AN138" i="8" s="1"/>
  <c r="T137" i="3" s="1"/>
  <c r="O135" i="15"/>
  <c r="C138" i="8"/>
  <c r="C138" i="7"/>
  <c r="P138" i="7" s="1"/>
  <c r="C138" i="6"/>
  <c r="C137" i="3"/>
  <c r="U137" i="3" s="1"/>
  <c r="N138" i="15"/>
  <c r="Z138" i="10"/>
  <c r="AB141" i="8" s="1"/>
  <c r="AD138" i="14"/>
  <c r="J138" i="10"/>
  <c r="W138" i="14"/>
  <c r="X138" i="14" s="1"/>
  <c r="T138" i="14" s="1"/>
  <c r="I129" i="14"/>
  <c r="K129" i="14" s="1"/>
  <c r="L129" i="14" s="1"/>
  <c r="E129" i="15"/>
  <c r="I129" i="10"/>
  <c r="S132" i="6" s="1"/>
  <c r="C132" i="8"/>
  <c r="C132" i="7"/>
  <c r="M132" i="7" s="1"/>
  <c r="C132" i="6"/>
  <c r="C131" i="3"/>
  <c r="U131" i="3" s="1"/>
  <c r="W127" i="10"/>
  <c r="T134" i="15"/>
  <c r="AL134" i="14"/>
  <c r="AF134" i="10"/>
  <c r="AJ137" i="8" s="1"/>
  <c r="G136" i="6"/>
  <c r="H136" i="6" s="1"/>
  <c r="I136" i="6" s="1"/>
  <c r="F136" i="6"/>
  <c r="N130" i="15"/>
  <c r="AD130" i="14"/>
  <c r="Z130" i="10"/>
  <c r="AB133" i="8" s="1"/>
  <c r="AE128" i="10"/>
  <c r="AI131" i="8" s="1"/>
  <c r="S128" i="15"/>
  <c r="AK128" i="14"/>
  <c r="W139" i="6"/>
  <c r="I135" i="15"/>
  <c r="S134" i="10"/>
  <c r="H137" i="7" s="1"/>
  <c r="P137" i="15"/>
  <c r="AB137" i="10"/>
  <c r="AD140" i="8" s="1"/>
  <c r="AF137" i="14"/>
  <c r="N137" i="10"/>
  <c r="O170" i="12"/>
  <c r="K142" i="6" s="1"/>
  <c r="L142" i="6" s="1"/>
  <c r="M142" i="6" s="1"/>
  <c r="AE131" i="14"/>
  <c r="O131" i="15"/>
  <c r="AA131" i="10"/>
  <c r="AC134" i="8" s="1"/>
  <c r="AH130" i="14"/>
  <c r="AJ130" i="14" s="1"/>
  <c r="AC130" i="10"/>
  <c r="AF133" i="8" s="1"/>
  <c r="AH133" i="8" s="1"/>
  <c r="Q130" i="15"/>
  <c r="U134" i="10"/>
  <c r="J137" i="7" s="1"/>
  <c r="K134" i="15"/>
  <c r="R134" i="14"/>
  <c r="C137" i="8"/>
  <c r="C137" i="6"/>
  <c r="C137" i="7"/>
  <c r="C136" i="3"/>
  <c r="U136" i="3" s="1"/>
  <c r="N131" i="10"/>
  <c r="T132" i="6"/>
  <c r="U132" i="6" s="1"/>
  <c r="V132" i="6" s="1"/>
  <c r="O132" i="6"/>
  <c r="P132" i="6"/>
  <c r="Q132" i="6" s="1"/>
  <c r="R132" i="6" s="1"/>
  <c r="V127" i="10"/>
  <c r="Y130" i="8"/>
  <c r="Z130" i="8" s="1"/>
  <c r="E133" i="15"/>
  <c r="I133" i="14"/>
  <c r="I133" i="10"/>
  <c r="S136" i="6" s="1"/>
  <c r="AC133" i="10"/>
  <c r="AF136" i="8" s="1"/>
  <c r="AH136" i="8" s="1"/>
  <c r="Q133" i="15"/>
  <c r="AH133" i="14"/>
  <c r="X132" i="6"/>
  <c r="Y132" i="6" s="1"/>
  <c r="Z132" i="6" s="1"/>
  <c r="W132" i="6"/>
  <c r="P131" i="7"/>
  <c r="P125" i="10"/>
  <c r="AE125" i="8"/>
  <c r="AM125" i="8" s="1"/>
  <c r="AH116" i="14"/>
  <c r="AJ116" i="14" s="1"/>
  <c r="AB116" i="14" s="1"/>
  <c r="Z116" i="14" s="1"/>
  <c r="S116" i="14" s="1"/>
  <c r="Q116" i="15"/>
  <c r="AC116" i="10"/>
  <c r="AF119" i="8" s="1"/>
  <c r="AH119" i="8" s="1"/>
  <c r="I129" i="15"/>
  <c r="E126" i="14"/>
  <c r="B126" i="15"/>
  <c r="F126" i="10"/>
  <c r="AL126" i="14"/>
  <c r="AN126" i="14" s="1"/>
  <c r="T126" i="15"/>
  <c r="AF126" i="10"/>
  <c r="AJ129" i="8" s="1"/>
  <c r="AL129" i="8" s="1"/>
  <c r="O161" i="12"/>
  <c r="U132" i="10"/>
  <c r="J135" i="7" s="1"/>
  <c r="P135" i="7" s="1"/>
  <c r="K132" i="15"/>
  <c r="R132" i="14"/>
  <c r="W132" i="10"/>
  <c r="U132" i="15"/>
  <c r="AM132" i="14"/>
  <c r="AG132" i="10"/>
  <c r="AK135" i="8" s="1"/>
  <c r="AH134" i="8"/>
  <c r="AG130" i="14"/>
  <c r="S127" i="10"/>
  <c r="H130" i="7" s="1"/>
  <c r="O129" i="6"/>
  <c r="T129" i="6"/>
  <c r="U129" i="6" s="1"/>
  <c r="V129" i="6" s="1"/>
  <c r="T125" i="10"/>
  <c r="I128" i="7" s="1"/>
  <c r="J125" i="15"/>
  <c r="Q125" i="14"/>
  <c r="I127" i="15"/>
  <c r="O125" i="10"/>
  <c r="N123" i="10"/>
  <c r="H123" i="15"/>
  <c r="R123" i="10"/>
  <c r="G126" i="7" s="1"/>
  <c r="O123" i="14"/>
  <c r="U123" i="15"/>
  <c r="AG123" i="10"/>
  <c r="AK126" i="8" s="1"/>
  <c r="AM123" i="14"/>
  <c r="C126" i="8"/>
  <c r="C126" i="6"/>
  <c r="C126" i="7"/>
  <c r="N126" i="7" s="1"/>
  <c r="C125" i="3"/>
  <c r="U125" i="3" s="1"/>
  <c r="AD118" i="14"/>
  <c r="AG118" i="14" s="1"/>
  <c r="N118" i="15"/>
  <c r="Z118" i="10"/>
  <c r="AB121" i="8" s="1"/>
  <c r="N118" i="10"/>
  <c r="AK112" i="14"/>
  <c r="AN112" i="14" s="1"/>
  <c r="AB112" i="14" s="1"/>
  <c r="Z112" i="14" s="1"/>
  <c r="S112" i="14" s="1"/>
  <c r="AE112" i="10"/>
  <c r="AI115" i="8" s="1"/>
  <c r="AL115" i="8" s="1"/>
  <c r="S112" i="15"/>
  <c r="O120" i="10"/>
  <c r="AC120" i="14"/>
  <c r="M120" i="15"/>
  <c r="Y120" i="10"/>
  <c r="AA123" i="8" s="1"/>
  <c r="D120" i="15"/>
  <c r="H120" i="10"/>
  <c r="H120" i="14"/>
  <c r="J119" i="10"/>
  <c r="N120" i="15"/>
  <c r="Z120" i="10"/>
  <c r="AB123" i="8" s="1"/>
  <c r="AD120" i="14"/>
  <c r="L122" i="7"/>
  <c r="W125" i="6"/>
  <c r="N11" i="13"/>
  <c r="W119" i="14"/>
  <c r="X119" i="14" s="1"/>
  <c r="T119" i="14" s="1"/>
  <c r="AB119" i="10"/>
  <c r="AD122" i="8" s="1"/>
  <c r="AF119" i="14"/>
  <c r="P119" i="15"/>
  <c r="N117" i="15"/>
  <c r="Z117" i="10"/>
  <c r="AB120" i="8" s="1"/>
  <c r="AE120" i="8" s="1"/>
  <c r="AD117" i="14"/>
  <c r="AD117" i="10"/>
  <c r="AG120" i="8" s="1"/>
  <c r="AH120" i="8" s="1"/>
  <c r="AI117" i="14"/>
  <c r="AJ117" i="14" s="1"/>
  <c r="R117" i="15"/>
  <c r="F123" i="6"/>
  <c r="W121" i="14"/>
  <c r="X121" i="14" s="1"/>
  <c r="T121" i="14" s="1"/>
  <c r="N13" i="13"/>
  <c r="X121" i="10"/>
  <c r="W119" i="10"/>
  <c r="W109" i="14"/>
  <c r="X109" i="14" s="1"/>
  <c r="T109" i="14" s="1"/>
  <c r="J143" i="12"/>
  <c r="Q112" i="8" s="1"/>
  <c r="R112" i="8" s="1"/>
  <c r="X112" i="8" s="1"/>
  <c r="S111" i="3" s="1"/>
  <c r="AA109" i="14"/>
  <c r="L109" i="15"/>
  <c r="J107" i="10"/>
  <c r="O105" i="10"/>
  <c r="W98" i="10"/>
  <c r="H113" i="15"/>
  <c r="O113" i="14"/>
  <c r="R113" i="10"/>
  <c r="G116" i="7" s="1"/>
  <c r="M116" i="7" s="1"/>
  <c r="AL113" i="14"/>
  <c r="AF113" i="10"/>
  <c r="AJ116" i="8" s="1"/>
  <c r="T113" i="15"/>
  <c r="W115" i="14"/>
  <c r="X115" i="14" s="1"/>
  <c r="T115" i="14" s="1"/>
  <c r="N7" i="13"/>
  <c r="H115" i="15"/>
  <c r="R115" i="10"/>
  <c r="G118" i="7" s="1"/>
  <c r="O115" i="14"/>
  <c r="X115" i="10"/>
  <c r="E110" i="15"/>
  <c r="V110" i="15" s="1"/>
  <c r="G110" i="11" s="1"/>
  <c r="D110" i="11" s="1"/>
  <c r="I110" i="10"/>
  <c r="S113" i="6" s="1"/>
  <c r="I110" i="14"/>
  <c r="K110" i="14" s="1"/>
  <c r="L110" i="14" s="1"/>
  <c r="AC110" i="14"/>
  <c r="AG110" i="14" s="1"/>
  <c r="M110" i="15"/>
  <c r="Y110" i="10"/>
  <c r="AA113" i="8" s="1"/>
  <c r="AL107" i="14"/>
  <c r="T107" i="15"/>
  <c r="AF107" i="10"/>
  <c r="AJ110" i="8" s="1"/>
  <c r="C110" i="8"/>
  <c r="C110" i="6"/>
  <c r="C109" i="3"/>
  <c r="U109" i="3" s="1"/>
  <c r="C110" i="7"/>
  <c r="I115" i="10"/>
  <c r="S118" i="6" s="1"/>
  <c r="I115" i="14"/>
  <c r="E115" i="15"/>
  <c r="O113" i="10"/>
  <c r="I108" i="15"/>
  <c r="T111" i="10"/>
  <c r="I114" i="7" s="1"/>
  <c r="O114" i="7" s="1"/>
  <c r="J111" i="15"/>
  <c r="Q111" i="14"/>
  <c r="R111" i="15"/>
  <c r="AD111" i="10"/>
  <c r="AG114" i="8" s="1"/>
  <c r="AI111" i="14"/>
  <c r="R111" i="14"/>
  <c r="U111" i="10"/>
  <c r="J114" i="7" s="1"/>
  <c r="P114" i="7" s="1"/>
  <c r="K111" i="15"/>
  <c r="N104" i="10"/>
  <c r="O104" i="14"/>
  <c r="R104" i="10"/>
  <c r="G107" i="7" s="1"/>
  <c r="M107" i="7" s="1"/>
  <c r="H104" i="15"/>
  <c r="V110" i="10"/>
  <c r="Y113" i="8"/>
  <c r="Z113" i="8" s="1"/>
  <c r="F106" i="15"/>
  <c r="J106" i="14"/>
  <c r="K106" i="14" s="1"/>
  <c r="L106" i="14" s="1"/>
  <c r="L106" i="10"/>
  <c r="E106" i="14"/>
  <c r="G106" i="14" s="1"/>
  <c r="F106" i="10"/>
  <c r="B106" i="15"/>
  <c r="P113" i="6"/>
  <c r="Q113" i="6" s="1"/>
  <c r="O113" i="6"/>
  <c r="T113" i="6"/>
  <c r="U113" i="6" s="1"/>
  <c r="V113" i="6" s="1"/>
  <c r="J142" i="12"/>
  <c r="Q111" i="8" s="1"/>
  <c r="R111" i="8" s="1"/>
  <c r="W108" i="14"/>
  <c r="X108" i="14" s="1"/>
  <c r="T108" i="14" s="1"/>
  <c r="J108" i="14"/>
  <c r="F108" i="15"/>
  <c r="L108" i="10"/>
  <c r="AF104" i="10"/>
  <c r="AJ107" i="8" s="1"/>
  <c r="T104" i="15"/>
  <c r="AL104" i="14"/>
  <c r="AN104" i="14" s="1"/>
  <c r="P99" i="10"/>
  <c r="Q99" i="10"/>
  <c r="F102" i="7" s="1"/>
  <c r="L102" i="7" s="1"/>
  <c r="G99" i="15"/>
  <c r="N99" i="14"/>
  <c r="M99" i="14" s="1"/>
  <c r="AJ104" i="14"/>
  <c r="J137" i="12"/>
  <c r="Q104" i="8" s="1"/>
  <c r="R104" i="8" s="1"/>
  <c r="W101" i="14"/>
  <c r="X101" i="14" s="1"/>
  <c r="T101" i="14" s="1"/>
  <c r="T101" i="10"/>
  <c r="I104" i="7" s="1"/>
  <c r="O104" i="7" s="1"/>
  <c r="Q101" i="14"/>
  <c r="J101" i="15"/>
  <c r="M101" i="10"/>
  <c r="K102" i="10"/>
  <c r="AL102" i="14"/>
  <c r="T102" i="15"/>
  <c r="AF102" i="10"/>
  <c r="AJ105" i="8" s="1"/>
  <c r="J99" i="15"/>
  <c r="Q99" i="14"/>
  <c r="T99" i="10"/>
  <c r="I102" i="7" s="1"/>
  <c r="O102" i="7" s="1"/>
  <c r="H94" i="14"/>
  <c r="L94" i="14" s="1"/>
  <c r="D94" i="14" s="1"/>
  <c r="H94" i="10"/>
  <c r="D94" i="15"/>
  <c r="S101" i="10"/>
  <c r="H104" i="7" s="1"/>
  <c r="W101" i="6"/>
  <c r="W96" i="10"/>
  <c r="S94" i="10"/>
  <c r="H97" i="7" s="1"/>
  <c r="AE98" i="8"/>
  <c r="K97" i="15"/>
  <c r="R97" i="14"/>
  <c r="U97" i="10"/>
  <c r="J100" i="7" s="1"/>
  <c r="N97" i="10"/>
  <c r="C100" i="8"/>
  <c r="C100" i="7"/>
  <c r="C100" i="6"/>
  <c r="C99" i="3"/>
  <c r="U99" i="3" s="1"/>
  <c r="I93" i="14"/>
  <c r="K93" i="14" s="1"/>
  <c r="L93" i="14" s="1"/>
  <c r="E93" i="15"/>
  <c r="I93" i="10"/>
  <c r="S96" i="6" s="1"/>
  <c r="P86" i="10"/>
  <c r="F96" i="14"/>
  <c r="G96" i="14" s="1"/>
  <c r="C96" i="15"/>
  <c r="G96" i="10"/>
  <c r="J100" i="15"/>
  <c r="Q100" i="14"/>
  <c r="T100" i="10"/>
  <c r="I103" i="7" s="1"/>
  <c r="F100" i="15"/>
  <c r="J100" i="14"/>
  <c r="K100" i="14" s="1"/>
  <c r="L100" i="10"/>
  <c r="AD100" i="14"/>
  <c r="Z100" i="10"/>
  <c r="AB103" i="8" s="1"/>
  <c r="N100" i="15"/>
  <c r="J100" i="6"/>
  <c r="S92" i="10"/>
  <c r="H95" i="7" s="1"/>
  <c r="B91" i="15"/>
  <c r="F91" i="10"/>
  <c r="E91" i="14"/>
  <c r="AH93" i="8"/>
  <c r="AD89" i="10"/>
  <c r="AG92" i="8" s="1"/>
  <c r="AI89" i="14"/>
  <c r="R89" i="15"/>
  <c r="H88" i="10"/>
  <c r="X91" i="6" s="1"/>
  <c r="Y91" i="6" s="1"/>
  <c r="Z91" i="6" s="1"/>
  <c r="H88" i="14"/>
  <c r="L88" i="14" s="1"/>
  <c r="D88" i="15"/>
  <c r="V88" i="15" s="1"/>
  <c r="G88" i="11" s="1"/>
  <c r="D88" i="11" s="1"/>
  <c r="N91" i="10"/>
  <c r="G93" i="6"/>
  <c r="H93" i="6" s="1"/>
  <c r="F93" i="6"/>
  <c r="Q87" i="10"/>
  <c r="F90" i="7" s="1"/>
  <c r="L90" i="7" s="1"/>
  <c r="N87" i="14"/>
  <c r="G87" i="15"/>
  <c r="AE89" i="8"/>
  <c r="AM89" i="8" s="1"/>
  <c r="AN89" i="8" s="1"/>
  <c r="T88" i="3" s="1"/>
  <c r="I92" i="14"/>
  <c r="E92" i="15"/>
  <c r="I92" i="10"/>
  <c r="S95" i="6" s="1"/>
  <c r="W92" i="6"/>
  <c r="AE96" i="8"/>
  <c r="S92" i="15"/>
  <c r="AE92" i="10"/>
  <c r="AI95" i="8" s="1"/>
  <c r="AL95" i="8" s="1"/>
  <c r="AK92" i="14"/>
  <c r="E91" i="15"/>
  <c r="I91" i="10"/>
  <c r="S94" i="6" s="1"/>
  <c r="I91" i="14"/>
  <c r="W88" i="14"/>
  <c r="X88" i="14" s="1"/>
  <c r="T88" i="14" s="1"/>
  <c r="J127" i="12"/>
  <c r="O91" i="14"/>
  <c r="H91" i="15"/>
  <c r="R91" i="10"/>
  <c r="G94" i="7" s="1"/>
  <c r="N89" i="10"/>
  <c r="AA89" i="14"/>
  <c r="L89" i="15"/>
  <c r="AD90" i="14"/>
  <c r="N90" i="15"/>
  <c r="Z90" i="10"/>
  <c r="AB93" i="8" s="1"/>
  <c r="AE93" i="8" s="1"/>
  <c r="N90" i="10"/>
  <c r="P89" i="10"/>
  <c r="D84" i="15"/>
  <c r="H84" i="14"/>
  <c r="L84" i="14" s="1"/>
  <c r="D84" i="14" s="1"/>
  <c r="H84" i="10"/>
  <c r="H76" i="14"/>
  <c r="H76" i="10"/>
  <c r="D76" i="15"/>
  <c r="F91" i="14"/>
  <c r="C91" i="15"/>
  <c r="G91" i="10"/>
  <c r="N89" i="15"/>
  <c r="Z89" i="10"/>
  <c r="AB92" i="8" s="1"/>
  <c r="AD89" i="14"/>
  <c r="L87" i="7"/>
  <c r="E74" i="14"/>
  <c r="B74" i="15"/>
  <c r="F74" i="10"/>
  <c r="W86" i="6"/>
  <c r="J122" i="12"/>
  <c r="W82" i="14"/>
  <c r="X82" i="14" s="1"/>
  <c r="T82" i="14" s="1"/>
  <c r="X81" i="10"/>
  <c r="F84" i="6"/>
  <c r="G84" i="6"/>
  <c r="H84" i="6" s="1"/>
  <c r="R81" i="14"/>
  <c r="K81" i="15"/>
  <c r="U81" i="10"/>
  <c r="J84" i="7" s="1"/>
  <c r="AK79" i="14"/>
  <c r="S79" i="15"/>
  <c r="AE79" i="10"/>
  <c r="AI82" i="8" s="1"/>
  <c r="X79" i="10"/>
  <c r="X77" i="10"/>
  <c r="W77" i="6"/>
  <c r="X77" i="6"/>
  <c r="Y77" i="6" s="1"/>
  <c r="AK85" i="14"/>
  <c r="AE85" i="10"/>
  <c r="AI88" i="8" s="1"/>
  <c r="S85" i="15"/>
  <c r="X85" i="10"/>
  <c r="AA77" i="14"/>
  <c r="L77" i="15"/>
  <c r="AC83" i="10"/>
  <c r="AF86" i="8" s="1"/>
  <c r="AH86" i="8" s="1"/>
  <c r="Q83" i="15"/>
  <c r="AH83" i="14"/>
  <c r="AJ83" i="14" s="1"/>
  <c r="AB77" i="10"/>
  <c r="AD80" i="8" s="1"/>
  <c r="P77" i="15"/>
  <c r="AF77" i="14"/>
  <c r="K74" i="15"/>
  <c r="R74" i="14"/>
  <c r="U74" i="10"/>
  <c r="J77" i="7" s="1"/>
  <c r="P77" i="7" s="1"/>
  <c r="AI69" i="14"/>
  <c r="AJ69" i="14" s="1"/>
  <c r="AB69" i="14" s="1"/>
  <c r="R69" i="15"/>
  <c r="AD69" i="10"/>
  <c r="AG72" i="8" s="1"/>
  <c r="AH72" i="8" s="1"/>
  <c r="AM72" i="8" s="1"/>
  <c r="AK59" i="14"/>
  <c r="AN59" i="14" s="1"/>
  <c r="S59" i="15"/>
  <c r="AE59" i="10"/>
  <c r="AI62" i="8" s="1"/>
  <c r="AL62" i="8" s="1"/>
  <c r="AM62" i="8" s="1"/>
  <c r="AN62" i="8" s="1"/>
  <c r="T61" i="3" s="1"/>
  <c r="AN83" i="14"/>
  <c r="N78" i="15"/>
  <c r="Z78" i="10"/>
  <c r="AB81" i="8" s="1"/>
  <c r="AD78" i="14"/>
  <c r="J68" i="10"/>
  <c r="E83" i="15"/>
  <c r="I83" i="14"/>
  <c r="K83" i="14" s="1"/>
  <c r="I83" i="10"/>
  <c r="S86" i="6" s="1"/>
  <c r="AB83" i="10"/>
  <c r="AD86" i="8" s="1"/>
  <c r="AF83" i="14"/>
  <c r="P83" i="15"/>
  <c r="I78" i="14"/>
  <c r="E78" i="15"/>
  <c r="I78" i="10"/>
  <c r="S81" i="6" s="1"/>
  <c r="AC78" i="14"/>
  <c r="AG78" i="14" s="1"/>
  <c r="M78" i="15"/>
  <c r="Y78" i="10"/>
  <c r="AA81" i="8" s="1"/>
  <c r="G83" i="6"/>
  <c r="H83" i="6" s="1"/>
  <c r="F83" i="6"/>
  <c r="P74" i="14"/>
  <c r="G74" i="14"/>
  <c r="D74" i="14" s="1"/>
  <c r="P68" i="6"/>
  <c r="Q68" i="6" s="1"/>
  <c r="O68" i="6"/>
  <c r="O118" i="12"/>
  <c r="K79" i="6" s="1"/>
  <c r="L79" i="6" s="1"/>
  <c r="M79" i="6" s="1"/>
  <c r="Q75" i="15"/>
  <c r="AH75" i="14"/>
  <c r="AC75" i="10"/>
  <c r="AF78" i="8" s="1"/>
  <c r="AH78" i="8" s="1"/>
  <c r="W75" i="10"/>
  <c r="E70" i="14"/>
  <c r="B70" i="15"/>
  <c r="F70" i="10"/>
  <c r="N64" i="10"/>
  <c r="E72" i="15"/>
  <c r="I72" i="14"/>
  <c r="I72" i="10"/>
  <c r="S75" i="6" s="1"/>
  <c r="W72" i="10"/>
  <c r="I76" i="15"/>
  <c r="AE72" i="8"/>
  <c r="O72" i="6"/>
  <c r="X72" i="6"/>
  <c r="Y72" i="6" s="1"/>
  <c r="Z72" i="6" s="1"/>
  <c r="T72" i="6"/>
  <c r="U72" i="6" s="1"/>
  <c r="V72" i="6" s="1"/>
  <c r="P72" i="6"/>
  <c r="Q72" i="6" s="1"/>
  <c r="T69" i="6"/>
  <c r="U69" i="6" s="1"/>
  <c r="V69" i="6" s="1"/>
  <c r="O69" i="6"/>
  <c r="X66" i="10"/>
  <c r="AF72" i="10"/>
  <c r="AJ75" i="8" s="1"/>
  <c r="AL75" i="8" s="1"/>
  <c r="AL72" i="14"/>
  <c r="AN72" i="14" s="1"/>
  <c r="T72" i="15"/>
  <c r="W71" i="6"/>
  <c r="AK63" i="14"/>
  <c r="AN63" i="14" s="1"/>
  <c r="S63" i="15"/>
  <c r="AE63" i="10"/>
  <c r="AI66" i="8" s="1"/>
  <c r="AL66" i="8" s="1"/>
  <c r="C66" i="8"/>
  <c r="C66" i="7"/>
  <c r="N66" i="7" s="1"/>
  <c r="C66" i="6"/>
  <c r="C65" i="3"/>
  <c r="U65" i="3" s="1"/>
  <c r="AF55" i="14"/>
  <c r="AG55" i="14" s="1"/>
  <c r="P55" i="15"/>
  <c r="AB55" i="10"/>
  <c r="AD58" i="8" s="1"/>
  <c r="H52" i="14"/>
  <c r="L52" i="14" s="1"/>
  <c r="D52" i="14" s="1"/>
  <c r="D52" i="15"/>
  <c r="H52" i="10"/>
  <c r="X55" i="6" s="1"/>
  <c r="Y55" i="6" s="1"/>
  <c r="M73" i="15"/>
  <c r="AC73" i="14"/>
  <c r="Y73" i="10"/>
  <c r="AA76" i="8" s="1"/>
  <c r="C76" i="8"/>
  <c r="C76" i="6"/>
  <c r="C76" i="7"/>
  <c r="L76" i="7" s="1"/>
  <c r="C75" i="3"/>
  <c r="U75" i="3" s="1"/>
  <c r="K65" i="14"/>
  <c r="L65" i="14" s="1"/>
  <c r="AL85" i="8"/>
  <c r="AB72" i="10"/>
  <c r="AD75" i="8" s="1"/>
  <c r="P72" i="15"/>
  <c r="AF72" i="14"/>
  <c r="J67" i="6"/>
  <c r="C63" i="8"/>
  <c r="C63" i="7"/>
  <c r="O63" i="7" s="1"/>
  <c r="C63" i="6"/>
  <c r="C62" i="3"/>
  <c r="U62" i="3" s="1"/>
  <c r="U57" i="10"/>
  <c r="J60" i="7" s="1"/>
  <c r="P60" i="7" s="1"/>
  <c r="R57" i="14"/>
  <c r="K57" i="15"/>
  <c r="W54" i="10"/>
  <c r="O65" i="14"/>
  <c r="H65" i="15"/>
  <c r="R65" i="10"/>
  <c r="G68" i="7" s="1"/>
  <c r="M68" i="7" s="1"/>
  <c r="AF57" i="10"/>
  <c r="AJ60" i="8" s="1"/>
  <c r="T57" i="15"/>
  <c r="AL57" i="14"/>
  <c r="AN57" i="14" s="1"/>
  <c r="F56" i="10"/>
  <c r="E56" i="14"/>
  <c r="B56" i="15"/>
  <c r="AL56" i="14"/>
  <c r="AN56" i="14" s="1"/>
  <c r="AF56" i="10"/>
  <c r="AJ59" i="8" s="1"/>
  <c r="T56" i="15"/>
  <c r="M51" i="15"/>
  <c r="Y51" i="10"/>
  <c r="AA54" i="8" s="1"/>
  <c r="AC51" i="14"/>
  <c r="AG51" i="14" s="1"/>
  <c r="P39" i="10"/>
  <c r="M58" i="10"/>
  <c r="I58" i="14"/>
  <c r="I58" i="10"/>
  <c r="S61" i="6" s="1"/>
  <c r="E58" i="15"/>
  <c r="M58" i="7"/>
  <c r="I62" i="15"/>
  <c r="K61" i="10"/>
  <c r="P61" i="10"/>
  <c r="J61" i="15"/>
  <c r="T61" i="10"/>
  <c r="I64" i="7" s="1"/>
  <c r="O64" i="7" s="1"/>
  <c r="Q61" i="14"/>
  <c r="C64" i="8"/>
  <c r="C64" i="6"/>
  <c r="C64" i="7"/>
  <c r="C63" i="3"/>
  <c r="U63" i="3" s="1"/>
  <c r="H58" i="14"/>
  <c r="H58" i="10"/>
  <c r="D58" i="15"/>
  <c r="N53" i="10"/>
  <c r="AA53" i="14"/>
  <c r="L53" i="15"/>
  <c r="P66" i="6"/>
  <c r="Q66" i="6" s="1"/>
  <c r="O66" i="6"/>
  <c r="T66" i="6"/>
  <c r="U66" i="6" s="1"/>
  <c r="V66" i="6" s="1"/>
  <c r="AJ55" i="14"/>
  <c r="W53" i="10"/>
  <c r="AI44" i="14"/>
  <c r="AJ44" i="14" s="1"/>
  <c r="R44" i="15"/>
  <c r="AD44" i="10"/>
  <c r="AG47" i="8" s="1"/>
  <c r="J39" i="14"/>
  <c r="K39" i="14" s="1"/>
  <c r="F39" i="15"/>
  <c r="L39" i="10"/>
  <c r="W35" i="10"/>
  <c r="J62" i="15"/>
  <c r="Q62" i="14"/>
  <c r="O62" i="10"/>
  <c r="E62" i="14"/>
  <c r="F62" i="10"/>
  <c r="B62" i="15"/>
  <c r="C65" i="8"/>
  <c r="C65" i="7"/>
  <c r="L65" i="7" s="1"/>
  <c r="C64" i="3"/>
  <c r="U64" i="3" s="1"/>
  <c r="C65" i="6"/>
  <c r="J50" i="6"/>
  <c r="H36" i="14"/>
  <c r="L36" i="14" s="1"/>
  <c r="D36" i="14" s="1"/>
  <c r="D36" i="15"/>
  <c r="H36" i="10"/>
  <c r="L67" i="7"/>
  <c r="J58" i="10"/>
  <c r="W55" i="6"/>
  <c r="G47" i="14"/>
  <c r="N45" i="10"/>
  <c r="Q42" i="15"/>
  <c r="AH42" i="14"/>
  <c r="AC42" i="10"/>
  <c r="AF45" i="8" s="1"/>
  <c r="AH45" i="8" s="1"/>
  <c r="J40" i="10"/>
  <c r="O30" i="10"/>
  <c r="K26" i="10"/>
  <c r="H21" i="14"/>
  <c r="D21" i="15"/>
  <c r="H21" i="10"/>
  <c r="J41" i="15"/>
  <c r="T41" i="10"/>
  <c r="I44" i="7" s="1"/>
  <c r="Q41" i="14"/>
  <c r="AE40" i="14"/>
  <c r="O40" i="15"/>
  <c r="AA40" i="10"/>
  <c r="AC43" i="8" s="1"/>
  <c r="C43" i="8"/>
  <c r="C43" i="7"/>
  <c r="P43" i="7" s="1"/>
  <c r="C43" i="6"/>
  <c r="C42" i="3"/>
  <c r="U42" i="3" s="1"/>
  <c r="S39" i="10"/>
  <c r="H42" i="7" s="1"/>
  <c r="AA34" i="10"/>
  <c r="AC37" i="8" s="1"/>
  <c r="O34" i="15"/>
  <c r="AE34" i="14"/>
  <c r="P30" i="10"/>
  <c r="Q26" i="14"/>
  <c r="T26" i="10"/>
  <c r="I29" i="7" s="1"/>
  <c r="J26" i="15"/>
  <c r="H22" i="14"/>
  <c r="D22" i="15"/>
  <c r="H22" i="10"/>
  <c r="X25" i="6" s="1"/>
  <c r="Y25" i="6" s="1"/>
  <c r="S52" i="10"/>
  <c r="H55" i="7" s="1"/>
  <c r="T51" i="6"/>
  <c r="U51" i="6" s="1"/>
  <c r="V51" i="6" s="1"/>
  <c r="P51" i="6"/>
  <c r="Q51" i="6" s="1"/>
  <c r="O51" i="6"/>
  <c r="N42" i="14"/>
  <c r="M42" i="14" s="1"/>
  <c r="G42" i="15"/>
  <c r="Q42" i="10"/>
  <c r="F45" i="7" s="1"/>
  <c r="L45" i="7" s="1"/>
  <c r="AD41" i="10"/>
  <c r="AG44" i="8" s="1"/>
  <c r="R41" i="15"/>
  <c r="AI41" i="14"/>
  <c r="W38" i="14"/>
  <c r="X38" i="14" s="1"/>
  <c r="T38" i="14" s="1"/>
  <c r="J58" i="12"/>
  <c r="N38" i="14"/>
  <c r="Q38" i="10"/>
  <c r="F41" i="7" s="1"/>
  <c r="L41" i="7" s="1"/>
  <c r="G38" i="15"/>
  <c r="N34" i="10"/>
  <c r="AL34" i="14"/>
  <c r="AN34" i="14" s="1"/>
  <c r="T34" i="15"/>
  <c r="AF34" i="10"/>
  <c r="AJ37" i="8" s="1"/>
  <c r="AL37" i="8" s="1"/>
  <c r="O49" i="10"/>
  <c r="K46" i="14"/>
  <c r="L46" i="14" s="1"/>
  <c r="N42" i="10"/>
  <c r="W46" i="14"/>
  <c r="X46" i="14" s="1"/>
  <c r="T46" i="14" s="1"/>
  <c r="J77" i="12"/>
  <c r="N46" i="14"/>
  <c r="M46" i="14" s="1"/>
  <c r="Q46" i="10"/>
  <c r="F49" i="7" s="1"/>
  <c r="L49" i="7" s="1"/>
  <c r="G46" i="15"/>
  <c r="AE46" i="8"/>
  <c r="AM46" i="8"/>
  <c r="N42" i="15"/>
  <c r="Z42" i="10"/>
  <c r="AB45" i="8" s="1"/>
  <c r="AD42" i="14"/>
  <c r="L42" i="7"/>
  <c r="B34" i="15"/>
  <c r="F34" i="10"/>
  <c r="E34" i="14"/>
  <c r="AA26" i="14"/>
  <c r="L26" i="15"/>
  <c r="AE21" i="14"/>
  <c r="AG21" i="14" s="1"/>
  <c r="AB21" i="14" s="1"/>
  <c r="Z21" i="14" s="1"/>
  <c r="S21" i="14" s="1"/>
  <c r="O21" i="15"/>
  <c r="AA21" i="10"/>
  <c r="AC24" i="8" s="1"/>
  <c r="AE24" i="8" s="1"/>
  <c r="AK9" i="14"/>
  <c r="AN9" i="14" s="1"/>
  <c r="AB9" i="14" s="1"/>
  <c r="Z9" i="14" s="1"/>
  <c r="S9" i="14" s="1"/>
  <c r="AE9" i="10"/>
  <c r="AI12" i="8" s="1"/>
  <c r="AL12" i="8" s="1"/>
  <c r="AM12" i="8" s="1"/>
  <c r="AN12" i="8" s="1"/>
  <c r="S9" i="15"/>
  <c r="X49" i="6"/>
  <c r="Y49" i="6" s="1"/>
  <c r="W49" i="6"/>
  <c r="AA41" i="14"/>
  <c r="L41" i="15"/>
  <c r="AE38" i="10"/>
  <c r="AI41" i="8" s="1"/>
  <c r="AK38" i="14"/>
  <c r="S38" i="15"/>
  <c r="M54" i="7"/>
  <c r="W50" i="10"/>
  <c r="P50" i="15"/>
  <c r="AF50" i="14"/>
  <c r="AB50" i="10"/>
  <c r="AD53" i="8" s="1"/>
  <c r="Q50" i="14"/>
  <c r="J50" i="15"/>
  <c r="T50" i="10"/>
  <c r="I53" i="7" s="1"/>
  <c r="O53" i="7" s="1"/>
  <c r="E49" i="15"/>
  <c r="I49" i="14"/>
  <c r="I49" i="10"/>
  <c r="S52" i="6" s="1"/>
  <c r="K49" i="10"/>
  <c r="N49" i="10"/>
  <c r="AC48" i="10"/>
  <c r="AF51" i="8" s="1"/>
  <c r="AH48" i="14"/>
  <c r="AJ48" i="14" s="1"/>
  <c r="Q48" i="15"/>
  <c r="K48" i="10"/>
  <c r="L50" i="7"/>
  <c r="J49" i="6"/>
  <c r="O41" i="14"/>
  <c r="H41" i="15"/>
  <c r="R41" i="10"/>
  <c r="G44" i="7" s="1"/>
  <c r="J23" i="10"/>
  <c r="E23" i="14"/>
  <c r="B23" i="15"/>
  <c r="F23" i="10"/>
  <c r="M27" i="7"/>
  <c r="O10" i="10"/>
  <c r="AF37" i="10"/>
  <c r="AJ40" i="8" s="1"/>
  <c r="AL37" i="14"/>
  <c r="T37" i="15"/>
  <c r="K37" i="10"/>
  <c r="S37" i="15"/>
  <c r="AE37" i="10"/>
  <c r="AI40" i="8" s="1"/>
  <c r="AL40" i="8" s="1"/>
  <c r="AK37" i="14"/>
  <c r="AN37" i="14" s="1"/>
  <c r="AH37" i="14"/>
  <c r="AJ37" i="14" s="1"/>
  <c r="Q37" i="15"/>
  <c r="AC37" i="10"/>
  <c r="AF40" i="8" s="1"/>
  <c r="AH40" i="8" s="1"/>
  <c r="F31" i="15"/>
  <c r="L31" i="10"/>
  <c r="J31" i="14"/>
  <c r="O31" i="10"/>
  <c r="AH33" i="8"/>
  <c r="V29" i="10"/>
  <c r="Y32" i="8"/>
  <c r="Z32" i="8" s="1"/>
  <c r="T31" i="6"/>
  <c r="U31" i="6" s="1"/>
  <c r="V31" i="6" s="1"/>
  <c r="P31" i="6"/>
  <c r="Q31" i="6" s="1"/>
  <c r="O31" i="6"/>
  <c r="V25" i="10"/>
  <c r="Y28" i="8"/>
  <c r="Z28" i="8" s="1"/>
  <c r="M31" i="10"/>
  <c r="K28" i="10"/>
  <c r="AF28" i="14"/>
  <c r="P28" i="15"/>
  <c r="AB28" i="10"/>
  <c r="AD31" i="8" s="1"/>
  <c r="X28" i="10"/>
  <c r="D27" i="15"/>
  <c r="H27" i="10"/>
  <c r="H27" i="14"/>
  <c r="N24" i="10"/>
  <c r="X23" i="10"/>
  <c r="H7" i="14"/>
  <c r="H7" i="10"/>
  <c r="D7" i="15"/>
  <c r="X32" i="10"/>
  <c r="S32" i="15"/>
  <c r="AK32" i="14"/>
  <c r="AE32" i="10"/>
  <c r="AI35" i="8" s="1"/>
  <c r="AL35" i="8" s="1"/>
  <c r="AF32" i="10"/>
  <c r="AJ35" i="8" s="1"/>
  <c r="T32" i="15"/>
  <c r="AL32" i="14"/>
  <c r="O28" i="10"/>
  <c r="S16" i="15"/>
  <c r="AK16" i="14"/>
  <c r="AN16" i="14" s="1"/>
  <c r="AE16" i="10"/>
  <c r="AI19" i="8" s="1"/>
  <c r="AL19" i="8" s="1"/>
  <c r="AL16" i="14"/>
  <c r="T16" i="15"/>
  <c r="AF16" i="10"/>
  <c r="AJ19" i="8" s="1"/>
  <c r="F16" i="6"/>
  <c r="G16" i="6"/>
  <c r="H16" i="6" s="1"/>
  <c r="I16" i="6" s="1"/>
  <c r="S35" i="10"/>
  <c r="H38" i="7" s="1"/>
  <c r="X33" i="10"/>
  <c r="P33" i="10"/>
  <c r="E33" i="14"/>
  <c r="B33" i="15"/>
  <c r="F33" i="10"/>
  <c r="M32" i="10"/>
  <c r="G32" i="6"/>
  <c r="H32" i="6" s="1"/>
  <c r="F32" i="6"/>
  <c r="E27" i="14"/>
  <c r="F27" i="10"/>
  <c r="B27" i="15"/>
  <c r="O27" i="14"/>
  <c r="R27" i="10"/>
  <c r="G30" i="7" s="1"/>
  <c r="M30" i="7" s="1"/>
  <c r="H27" i="15"/>
  <c r="AE27" i="8"/>
  <c r="P30" i="7"/>
  <c r="E18" i="15"/>
  <c r="I18" i="10"/>
  <c r="S21" i="6" s="1"/>
  <c r="I18" i="14"/>
  <c r="AB15" i="10"/>
  <c r="AD18" i="8" s="1"/>
  <c r="AF15" i="14"/>
  <c r="P15" i="15"/>
  <c r="M14" i="10"/>
  <c r="M8" i="10"/>
  <c r="X100" i="8"/>
  <c r="S99" i="3" s="1"/>
  <c r="X73" i="8"/>
  <c r="S72" i="3" s="1"/>
  <c r="O37" i="12"/>
  <c r="K24" i="6" s="1"/>
  <c r="L24" i="6" s="1"/>
  <c r="M24" i="6" s="1"/>
  <c r="N24" i="6" s="1"/>
  <c r="M23" i="3" s="1"/>
  <c r="W12" i="10"/>
  <c r="J11" i="10"/>
  <c r="S17" i="10"/>
  <c r="H20" i="7" s="1"/>
  <c r="S16" i="10"/>
  <c r="H19" i="7" s="1"/>
  <c r="G11" i="6"/>
  <c r="H11" i="6" s="1"/>
  <c r="F11" i="6"/>
  <c r="AE34" i="8"/>
  <c r="Z20" i="10"/>
  <c r="AB23" i="8" s="1"/>
  <c r="N20" i="15"/>
  <c r="AD20" i="14"/>
  <c r="J20" i="10"/>
  <c r="AL20" i="14"/>
  <c r="T20" i="15"/>
  <c r="AF20" i="10"/>
  <c r="AJ23" i="8" s="1"/>
  <c r="AF15" i="10"/>
  <c r="AJ18" i="8" s="1"/>
  <c r="AL15" i="14"/>
  <c r="T15" i="15"/>
  <c r="P14" i="10"/>
  <c r="J14" i="10"/>
  <c r="AA14" i="14"/>
  <c r="L14" i="15"/>
  <c r="AE11" i="10"/>
  <c r="AI14" i="8" s="1"/>
  <c r="S11" i="15"/>
  <c r="AK11" i="14"/>
  <c r="AH35" i="8"/>
  <c r="M19" i="10"/>
  <c r="X19" i="10"/>
  <c r="J19" i="10"/>
  <c r="G18" i="15"/>
  <c r="Q18" i="10"/>
  <c r="F21" i="7" s="1"/>
  <c r="L21" i="7" s="1"/>
  <c r="N18" i="14"/>
  <c r="AC18" i="10"/>
  <c r="AF21" i="8" s="1"/>
  <c r="AH21" i="8" s="1"/>
  <c r="Q18" i="15"/>
  <c r="AH18" i="14"/>
  <c r="AI18" i="14"/>
  <c r="AD18" i="10"/>
  <c r="AG21" i="8" s="1"/>
  <c r="R18" i="15"/>
  <c r="K14" i="15"/>
  <c r="U14" i="10"/>
  <c r="J17" i="7" s="1"/>
  <c r="R14" i="14"/>
  <c r="H12" i="15"/>
  <c r="R12" i="10"/>
  <c r="G15" i="7" s="1"/>
  <c r="M15" i="7" s="1"/>
  <c r="O12" i="14"/>
  <c r="W25" i="6"/>
  <c r="L22" i="7"/>
  <c r="J11" i="15"/>
  <c r="T11" i="10"/>
  <c r="I14" i="7" s="1"/>
  <c r="Q11" i="14"/>
  <c r="W11" i="14"/>
  <c r="X11" i="14" s="1"/>
  <c r="T11" i="14" s="1"/>
  <c r="G20" i="6"/>
  <c r="H20" i="6" s="1"/>
  <c r="F20" i="6"/>
  <c r="P15" i="10"/>
  <c r="O15" i="14"/>
  <c r="H15" i="15"/>
  <c r="R15" i="10"/>
  <c r="G18" i="7" s="1"/>
  <c r="M18" i="7" s="1"/>
  <c r="W14" i="10"/>
  <c r="R128" i="8"/>
  <c r="T140" i="4"/>
  <c r="V20" i="10"/>
  <c r="Y23" i="8"/>
  <c r="Z23" i="8" s="1"/>
  <c r="L12" i="7"/>
  <c r="O9" i="12"/>
  <c r="L6" i="15"/>
  <c r="AA6" i="14"/>
  <c r="N6" i="14"/>
  <c r="G6" i="15"/>
  <c r="Q6" i="10"/>
  <c r="F9" i="7" s="1"/>
  <c r="L9" i="7" s="1"/>
  <c r="AG4" i="14"/>
  <c r="W127" i="8"/>
  <c r="W110" i="8"/>
  <c r="W97" i="8"/>
  <c r="N77" i="8"/>
  <c r="O117" i="7"/>
  <c r="G6" i="14"/>
  <c r="E5" i="15"/>
  <c r="I5" i="10"/>
  <c r="S8" i="6" s="1"/>
  <c r="I5" i="14"/>
  <c r="K5" i="14" s="1"/>
  <c r="S3" i="10"/>
  <c r="H6" i="7" s="1"/>
  <c r="R139" i="8"/>
  <c r="T116" i="4"/>
  <c r="E6" i="7"/>
  <c r="E6" i="6"/>
  <c r="G6" i="6" s="1"/>
  <c r="H6" i="6" s="1"/>
  <c r="I6" i="6" s="1"/>
  <c r="E6" i="8"/>
  <c r="E5" i="3"/>
  <c r="H155" i="8"/>
  <c r="H84" i="8"/>
  <c r="O84" i="8" s="1"/>
  <c r="H72" i="8"/>
  <c r="K46" i="8"/>
  <c r="O46" i="8" s="1"/>
  <c r="K29" i="8"/>
  <c r="O29" i="8" s="1"/>
  <c r="X29" i="8" s="1"/>
  <c r="S28" i="3" s="1"/>
  <c r="H10" i="8"/>
  <c r="W156" i="8"/>
  <c r="N108" i="8"/>
  <c r="R107" i="8"/>
  <c r="W103" i="8"/>
  <c r="R77" i="8"/>
  <c r="N64" i="8"/>
  <c r="R63" i="8"/>
  <c r="K22" i="8"/>
  <c r="R20" i="8"/>
  <c r="K12" i="8"/>
  <c r="B5" i="15"/>
  <c r="F5" i="10"/>
  <c r="E5" i="14"/>
  <c r="H3" i="15"/>
  <c r="R3" i="10"/>
  <c r="G6" i="7" s="1"/>
  <c r="O3" i="14"/>
  <c r="AI3" i="14"/>
  <c r="AJ3" i="14" s="1"/>
  <c r="AD3" i="10"/>
  <c r="AG6" i="8" s="1"/>
  <c r="AH6" i="8" s="1"/>
  <c r="R3" i="15"/>
  <c r="C6" i="8"/>
  <c r="C6" i="7"/>
  <c r="C6" i="6"/>
  <c r="P119" i="7"/>
  <c r="L55" i="7"/>
  <c r="O127" i="7"/>
  <c r="O119" i="7"/>
  <c r="L38" i="7"/>
  <c r="P89" i="7"/>
  <c r="P50" i="7"/>
  <c r="P159" i="7"/>
  <c r="P139" i="7"/>
  <c r="O28" i="7"/>
  <c r="P24" i="7"/>
  <c r="P115" i="7"/>
  <c r="O70" i="7"/>
  <c r="L62" i="7"/>
  <c r="C5" i="3"/>
  <c r="U5" i="3" s="1"/>
  <c r="W150" i="8"/>
  <c r="W104" i="8"/>
  <c r="N91" i="8"/>
  <c r="O91" i="8" s="1"/>
  <c r="R89" i="8"/>
  <c r="W49" i="8"/>
  <c r="T49" i="4"/>
  <c r="H18" i="8"/>
  <c r="O18" i="8" s="1"/>
  <c r="O130" i="7"/>
  <c r="O10" i="7"/>
  <c r="I6" i="15"/>
  <c r="K5" i="10"/>
  <c r="J5" i="10"/>
  <c r="N131" i="8"/>
  <c r="W37" i="8"/>
  <c r="P46" i="7"/>
  <c r="T95" i="4"/>
  <c r="T56" i="5"/>
  <c r="T24" i="5"/>
  <c r="T72" i="4"/>
  <c r="P57" i="7"/>
  <c r="T59" i="5"/>
  <c r="T27" i="5"/>
  <c r="O115" i="7"/>
  <c r="T66" i="5"/>
  <c r="T34" i="5"/>
  <c r="T112" i="4"/>
  <c r="T32" i="4"/>
  <c r="L115" i="7"/>
  <c r="T136" i="4"/>
  <c r="O20" i="7"/>
  <c r="T83" i="5"/>
  <c r="F163" i="10"/>
  <c r="E163" i="14"/>
  <c r="B163" i="15"/>
  <c r="W161" i="10"/>
  <c r="G163" i="10"/>
  <c r="F163" i="14"/>
  <c r="C163" i="15"/>
  <c r="H162" i="10"/>
  <c r="H162" i="14"/>
  <c r="D162" i="15"/>
  <c r="H157" i="14"/>
  <c r="H157" i="10"/>
  <c r="D157" i="15"/>
  <c r="V157" i="15" s="1"/>
  <c r="G157" i="11" s="1"/>
  <c r="D157" i="11" s="1"/>
  <c r="J192" i="12"/>
  <c r="W160" i="14"/>
  <c r="X160" i="14" s="1"/>
  <c r="T160" i="14" s="1"/>
  <c r="W158" i="10"/>
  <c r="AB154" i="10"/>
  <c r="AD157" i="8" s="1"/>
  <c r="AF154" i="14"/>
  <c r="AG154" i="14" s="1"/>
  <c r="P154" i="15"/>
  <c r="O162" i="15"/>
  <c r="AA162" i="10"/>
  <c r="AC165" i="8" s="1"/>
  <c r="AE162" i="14"/>
  <c r="AL156" i="14"/>
  <c r="AF156" i="10"/>
  <c r="AJ159" i="8" s="1"/>
  <c r="T156" i="15"/>
  <c r="N160" i="10"/>
  <c r="P158" i="10"/>
  <c r="W151" i="10"/>
  <c r="P155" i="10"/>
  <c r="X163" i="10"/>
  <c r="M161" i="10"/>
  <c r="W160" i="10"/>
  <c r="Q158" i="14"/>
  <c r="J158" i="15"/>
  <c r="T158" i="10"/>
  <c r="I161" i="7" s="1"/>
  <c r="O161" i="7" s="1"/>
  <c r="M157" i="10"/>
  <c r="K160" i="10"/>
  <c r="AC159" i="10"/>
  <c r="AF162" i="8" s="1"/>
  <c r="AH162" i="8" s="1"/>
  <c r="AH159" i="14"/>
  <c r="AJ159" i="14" s="1"/>
  <c r="Q159" i="15"/>
  <c r="X159" i="10"/>
  <c r="P151" i="10"/>
  <c r="N155" i="10"/>
  <c r="J152" i="10"/>
  <c r="S153" i="10"/>
  <c r="H156" i="7" s="1"/>
  <c r="P147" i="14"/>
  <c r="C150" i="8"/>
  <c r="C150" i="6"/>
  <c r="C150" i="7"/>
  <c r="N150" i="7" s="1"/>
  <c r="C149" i="3"/>
  <c r="U149" i="3" s="1"/>
  <c r="W144" i="10"/>
  <c r="M162" i="10"/>
  <c r="R163" i="14"/>
  <c r="K163" i="15"/>
  <c r="U163" i="10"/>
  <c r="J166" i="7" s="1"/>
  <c r="AC163" i="10"/>
  <c r="AF166" i="8" s="1"/>
  <c r="AH166" i="8" s="1"/>
  <c r="AH163" i="14"/>
  <c r="Q163" i="15"/>
  <c r="O163" i="10"/>
  <c r="P162" i="10"/>
  <c r="Q161" i="10"/>
  <c r="F164" i="7" s="1"/>
  <c r="L164" i="7" s="1"/>
  <c r="N161" i="14"/>
  <c r="M161" i="14" s="1"/>
  <c r="G161" i="15"/>
  <c r="H163" i="10"/>
  <c r="H163" i="14"/>
  <c r="L163" i="14" s="1"/>
  <c r="D163" i="15"/>
  <c r="AG161" i="10"/>
  <c r="AK164" i="8" s="1"/>
  <c r="AM161" i="14"/>
  <c r="U161" i="15"/>
  <c r="H163" i="15"/>
  <c r="R163" i="10"/>
  <c r="G166" i="7" s="1"/>
  <c r="O163" i="14"/>
  <c r="F162" i="15"/>
  <c r="L162" i="10"/>
  <c r="J162" i="14"/>
  <c r="O160" i="14"/>
  <c r="H160" i="15"/>
  <c r="R160" i="10"/>
  <c r="G163" i="7" s="1"/>
  <c r="J158" i="14"/>
  <c r="F158" i="15"/>
  <c r="L158" i="10"/>
  <c r="AE159" i="14"/>
  <c r="O159" i="15"/>
  <c r="AA159" i="10"/>
  <c r="AC162" i="8" s="1"/>
  <c r="T160" i="10"/>
  <c r="I163" i="7" s="1"/>
  <c r="Q160" i="14"/>
  <c r="J160" i="15"/>
  <c r="AC158" i="10"/>
  <c r="AF161" i="8" s="1"/>
  <c r="AH161" i="8" s="1"/>
  <c r="AH158" i="14"/>
  <c r="AJ158" i="14" s="1"/>
  <c r="Q158" i="15"/>
  <c r="AE156" i="10"/>
  <c r="AI159" i="8" s="1"/>
  <c r="AL159" i="8" s="1"/>
  <c r="AK156" i="14"/>
  <c r="S156" i="15"/>
  <c r="J188" i="12"/>
  <c r="Q162" i="8" s="1"/>
  <c r="R162" i="8" s="1"/>
  <c r="W159" i="14"/>
  <c r="X159" i="14" s="1"/>
  <c r="T159" i="14" s="1"/>
  <c r="O159" i="10"/>
  <c r="G160" i="10"/>
  <c r="F160" i="14"/>
  <c r="G160" i="14" s="1"/>
  <c r="C160" i="15"/>
  <c r="G159" i="15"/>
  <c r="Q159" i="10"/>
  <c r="F162" i="7" s="1"/>
  <c r="N159" i="14"/>
  <c r="U159" i="15"/>
  <c r="AG159" i="10"/>
  <c r="AK162" i="8" s="1"/>
  <c r="AM159" i="14"/>
  <c r="P156" i="14"/>
  <c r="M156" i="14" s="1"/>
  <c r="U154" i="10"/>
  <c r="J157" i="7" s="1"/>
  <c r="P157" i="7" s="1"/>
  <c r="R154" i="14"/>
  <c r="K154" i="15"/>
  <c r="G152" i="10"/>
  <c r="O155" i="7" s="1"/>
  <c r="F152" i="14"/>
  <c r="C152" i="15"/>
  <c r="AK152" i="14"/>
  <c r="S152" i="15"/>
  <c r="AE152" i="10"/>
  <c r="AI155" i="8" s="1"/>
  <c r="AL155" i="8" s="1"/>
  <c r="H155" i="14"/>
  <c r="D155" i="15"/>
  <c r="H155" i="10"/>
  <c r="X158" i="6" s="1"/>
  <c r="Y158" i="6" s="1"/>
  <c r="Z158" i="6" s="1"/>
  <c r="AE155" i="14"/>
  <c r="O155" i="15"/>
  <c r="AA155" i="10"/>
  <c r="AC158" i="8" s="1"/>
  <c r="AM155" i="14"/>
  <c r="U155" i="15"/>
  <c r="AG155" i="10"/>
  <c r="AK158" i="8" s="1"/>
  <c r="AA155" i="14"/>
  <c r="L155" i="15"/>
  <c r="H153" i="15"/>
  <c r="O153" i="14"/>
  <c r="R153" i="10"/>
  <c r="G156" i="7" s="1"/>
  <c r="F153" i="14"/>
  <c r="G153" i="14" s="1"/>
  <c r="C153" i="15"/>
  <c r="G153" i="10"/>
  <c r="J153" i="14"/>
  <c r="K153" i="14" s="1"/>
  <c r="L153" i="14" s="1"/>
  <c r="D153" i="14" s="1"/>
  <c r="F153" i="15"/>
  <c r="L153" i="10"/>
  <c r="O157" i="7"/>
  <c r="AL156" i="8"/>
  <c r="R147" i="14"/>
  <c r="U147" i="10"/>
  <c r="J150" i="7" s="1"/>
  <c r="P150" i="7" s="1"/>
  <c r="K147" i="15"/>
  <c r="R145" i="14"/>
  <c r="K145" i="15"/>
  <c r="U145" i="10"/>
  <c r="J148" i="7" s="1"/>
  <c r="P148" i="7" s="1"/>
  <c r="AK143" i="14"/>
  <c r="S143" i="15"/>
  <c r="AE143" i="10"/>
  <c r="AI146" i="8" s="1"/>
  <c r="K147" i="10"/>
  <c r="W146" i="10"/>
  <c r="P144" i="10"/>
  <c r="K150" i="10"/>
  <c r="AD149" i="10"/>
  <c r="AG152" i="8" s="1"/>
  <c r="R149" i="15"/>
  <c r="AI149" i="14"/>
  <c r="AM149" i="14"/>
  <c r="AG149" i="10"/>
  <c r="AK152" i="8" s="1"/>
  <c r="U149" i="15"/>
  <c r="N146" i="10"/>
  <c r="L148" i="7"/>
  <c r="N145" i="10"/>
  <c r="I144" i="10"/>
  <c r="S147" i="6" s="1"/>
  <c r="I144" i="14"/>
  <c r="K144" i="14" s="1"/>
  <c r="E144" i="15"/>
  <c r="G153" i="6"/>
  <c r="H153" i="6" s="1"/>
  <c r="F153" i="6"/>
  <c r="M146" i="10"/>
  <c r="W150" i="14"/>
  <c r="X150" i="14" s="1"/>
  <c r="T150" i="14" s="1"/>
  <c r="AE150" i="14"/>
  <c r="AA150" i="10"/>
  <c r="AC153" i="8" s="1"/>
  <c r="O150" i="15"/>
  <c r="AA150" i="14"/>
  <c r="L150" i="15"/>
  <c r="P136" i="10"/>
  <c r="O179" i="12"/>
  <c r="K154" i="6" s="1"/>
  <c r="L154" i="6" s="1"/>
  <c r="M154" i="6" s="1"/>
  <c r="N154" i="6" s="1"/>
  <c r="M153" i="3" s="1"/>
  <c r="O148" i="10"/>
  <c r="AB148" i="10"/>
  <c r="AD151" i="8" s="1"/>
  <c r="AF148" i="14"/>
  <c r="P148" i="15"/>
  <c r="M147" i="7"/>
  <c r="S146" i="10"/>
  <c r="H149" i="7" s="1"/>
  <c r="T141" i="10"/>
  <c r="I144" i="7" s="1"/>
  <c r="Q141" i="14"/>
  <c r="J141" i="15"/>
  <c r="AM141" i="14"/>
  <c r="AN141" i="14" s="1"/>
  <c r="U141" i="15"/>
  <c r="AG141" i="10"/>
  <c r="AK144" i="8" s="1"/>
  <c r="AL144" i="8" s="1"/>
  <c r="N139" i="10"/>
  <c r="M139" i="10"/>
  <c r="K144" i="6"/>
  <c r="L144" i="6" s="1"/>
  <c r="M144" i="6" s="1"/>
  <c r="J144" i="6"/>
  <c r="K140" i="10"/>
  <c r="AL143" i="8"/>
  <c r="M139" i="7"/>
  <c r="Q142" i="15"/>
  <c r="AC142" i="10"/>
  <c r="AF145" i="8" s="1"/>
  <c r="AH145" i="8" s="1"/>
  <c r="AH142" i="14"/>
  <c r="AJ142" i="14" s="1"/>
  <c r="F138" i="15"/>
  <c r="L138" i="10"/>
  <c r="J138" i="14"/>
  <c r="K138" i="14" s="1"/>
  <c r="O138" i="14"/>
  <c r="H138" i="15"/>
  <c r="R138" i="10"/>
  <c r="G141" i="7" s="1"/>
  <c r="AH138" i="14"/>
  <c r="AJ138" i="14" s="1"/>
  <c r="AC138" i="10"/>
  <c r="AF141" i="8" s="1"/>
  <c r="AH141" i="8" s="1"/>
  <c r="Q138" i="15"/>
  <c r="K136" i="6"/>
  <c r="L136" i="6" s="1"/>
  <c r="J136" i="6"/>
  <c r="D130" i="15"/>
  <c r="H130" i="14"/>
  <c r="L130" i="14" s="1"/>
  <c r="D130" i="14" s="1"/>
  <c r="H130" i="10"/>
  <c r="AI128" i="14"/>
  <c r="R128" i="15"/>
  <c r="AD128" i="10"/>
  <c r="AG131" i="8" s="1"/>
  <c r="P127" i="10"/>
  <c r="W128" i="10"/>
  <c r="K134" i="14"/>
  <c r="L134" i="14" s="1"/>
  <c r="V134" i="15"/>
  <c r="G134" i="11" s="1"/>
  <c r="D134" i="11" s="1"/>
  <c r="S137" i="15"/>
  <c r="AK137" i="14"/>
  <c r="AE137" i="10"/>
  <c r="AI140" i="8" s="1"/>
  <c r="AL140" i="8" s="1"/>
  <c r="H137" i="14"/>
  <c r="D137" i="15"/>
  <c r="H137" i="10"/>
  <c r="N131" i="15"/>
  <c r="AD131" i="14"/>
  <c r="Z131" i="10"/>
  <c r="AB134" i="8" s="1"/>
  <c r="C134" i="8"/>
  <c r="C134" i="6"/>
  <c r="C134" i="7"/>
  <c r="C133" i="3"/>
  <c r="U133" i="3" s="1"/>
  <c r="O159" i="12"/>
  <c r="K133" i="6" s="1"/>
  <c r="L133" i="6" s="1"/>
  <c r="S134" i="15"/>
  <c r="AE134" i="10"/>
  <c r="AI137" i="8" s="1"/>
  <c r="AL137" i="8" s="1"/>
  <c r="AK134" i="14"/>
  <c r="E131" i="15"/>
  <c r="I131" i="14"/>
  <c r="I131" i="10"/>
  <c r="S134" i="6" s="1"/>
  <c r="P135" i="14"/>
  <c r="J133" i="10"/>
  <c r="K130" i="10"/>
  <c r="AM128" i="14"/>
  <c r="AG128" i="10"/>
  <c r="AK131" i="8" s="1"/>
  <c r="U128" i="15"/>
  <c r="K125" i="10"/>
  <c r="W122" i="10"/>
  <c r="W116" i="14"/>
  <c r="X116" i="14" s="1"/>
  <c r="T116" i="14" s="1"/>
  <c r="N8" i="13"/>
  <c r="Q119" i="8" s="1"/>
  <c r="R119" i="8" s="1"/>
  <c r="X119" i="8" s="1"/>
  <c r="S118" i="3" s="1"/>
  <c r="M133" i="7"/>
  <c r="N126" i="10"/>
  <c r="C129" i="8"/>
  <c r="C128" i="3"/>
  <c r="U128" i="3" s="1"/>
  <c r="C129" i="6"/>
  <c r="C129" i="7"/>
  <c r="AG122" i="14"/>
  <c r="AB122" i="14" s="1"/>
  <c r="Z122" i="14" s="1"/>
  <c r="AI132" i="14"/>
  <c r="AD132" i="10"/>
  <c r="AG135" i="8" s="1"/>
  <c r="R132" i="15"/>
  <c r="E132" i="15"/>
  <c r="I132" i="10"/>
  <c r="S135" i="6" s="1"/>
  <c r="I132" i="14"/>
  <c r="AB132" i="10"/>
  <c r="AD135" i="8" s="1"/>
  <c r="P132" i="15"/>
  <c r="AF132" i="14"/>
  <c r="J132" i="14"/>
  <c r="L132" i="10"/>
  <c r="F132" i="15"/>
  <c r="K130" i="6"/>
  <c r="L130" i="6" s="1"/>
  <c r="J130" i="6"/>
  <c r="AE130" i="8"/>
  <c r="AM130" i="8" s="1"/>
  <c r="G130" i="6"/>
  <c r="H130" i="6" s="1"/>
  <c r="F130" i="6"/>
  <c r="AA125" i="14"/>
  <c r="L125" i="15"/>
  <c r="F123" i="10"/>
  <c r="E123" i="14"/>
  <c r="B123" i="15"/>
  <c r="U123" i="10"/>
  <c r="J126" i="7" s="1"/>
  <c r="P126" i="7" s="1"/>
  <c r="K123" i="15"/>
  <c r="R123" i="14"/>
  <c r="I123" i="14"/>
  <c r="I123" i="10"/>
  <c r="S126" i="6" s="1"/>
  <c r="E123" i="15"/>
  <c r="AE124" i="8"/>
  <c r="M121" i="10"/>
  <c r="N10" i="13"/>
  <c r="W118" i="14"/>
  <c r="X118" i="14" s="1"/>
  <c r="T118" i="14" s="1"/>
  <c r="H112" i="14"/>
  <c r="L112" i="14" s="1"/>
  <c r="D112" i="14" s="1"/>
  <c r="D112" i="15"/>
  <c r="V112" i="15" s="1"/>
  <c r="G112" i="11" s="1"/>
  <c r="D112" i="11" s="1"/>
  <c r="H112" i="10"/>
  <c r="AA120" i="14"/>
  <c r="L120" i="15"/>
  <c r="AM120" i="14"/>
  <c r="U120" i="15"/>
  <c r="AG120" i="10"/>
  <c r="AK123" i="8" s="1"/>
  <c r="V119" i="10"/>
  <c r="Y122" i="8"/>
  <c r="Z122" i="8" s="1"/>
  <c r="O120" i="7"/>
  <c r="AL120" i="8"/>
  <c r="K120" i="15"/>
  <c r="U120" i="10"/>
  <c r="J123" i="7" s="1"/>
  <c r="R120" i="14"/>
  <c r="F125" i="6"/>
  <c r="G125" i="6"/>
  <c r="H125" i="6" s="1"/>
  <c r="K119" i="10"/>
  <c r="N9" i="13"/>
  <c r="W117" i="14"/>
  <c r="X117" i="14" s="1"/>
  <c r="T117" i="14" s="1"/>
  <c r="F9" i="13"/>
  <c r="K117" i="6"/>
  <c r="L117" i="6" s="1"/>
  <c r="J117" i="6"/>
  <c r="O125" i="7"/>
  <c r="G127" i="14"/>
  <c r="I123" i="15"/>
  <c r="AH121" i="14"/>
  <c r="AJ121" i="14" s="1"/>
  <c r="AC121" i="10"/>
  <c r="AF124" i="8" s="1"/>
  <c r="AH124" i="8" s="1"/>
  <c r="Q121" i="15"/>
  <c r="AL121" i="14"/>
  <c r="T121" i="15"/>
  <c r="AF121" i="10"/>
  <c r="AJ124" i="8" s="1"/>
  <c r="T120" i="6"/>
  <c r="U120" i="6" s="1"/>
  <c r="V120" i="6" s="1"/>
  <c r="P120" i="6"/>
  <c r="Q120" i="6" s="1"/>
  <c r="O120" i="6"/>
  <c r="AI109" i="14"/>
  <c r="AJ109" i="14" s="1"/>
  <c r="R109" i="15"/>
  <c r="AD109" i="10"/>
  <c r="AG112" i="8" s="1"/>
  <c r="AH112" i="8" s="1"/>
  <c r="AA105" i="14"/>
  <c r="L105" i="15"/>
  <c r="P98" i="10"/>
  <c r="P113" i="15"/>
  <c r="AF113" i="14"/>
  <c r="AG113" i="14" s="1"/>
  <c r="AB113" i="10"/>
  <c r="AD116" i="8" s="1"/>
  <c r="AE116" i="8" s="1"/>
  <c r="C116" i="8"/>
  <c r="C116" i="7"/>
  <c r="C116" i="6"/>
  <c r="G116" i="6" s="1"/>
  <c r="H116" i="6" s="1"/>
  <c r="I116" i="6" s="1"/>
  <c r="C115" i="3"/>
  <c r="U115" i="3" s="1"/>
  <c r="AM115" i="14"/>
  <c r="U115" i="15"/>
  <c r="AG115" i="10"/>
  <c r="AK118" i="8" s="1"/>
  <c r="O115" i="15"/>
  <c r="AA115" i="10"/>
  <c r="AC118" i="8" s="1"/>
  <c r="AE115" i="14"/>
  <c r="AF115" i="10"/>
  <c r="AJ118" i="8" s="1"/>
  <c r="AL115" i="14"/>
  <c r="T115" i="15"/>
  <c r="AE115" i="8"/>
  <c r="AM115" i="8" s="1"/>
  <c r="AM110" i="14"/>
  <c r="AN110" i="14" s="1"/>
  <c r="U110" i="15"/>
  <c r="AG110" i="10"/>
  <c r="AK113" i="8" s="1"/>
  <c r="W107" i="14"/>
  <c r="X107" i="14" s="1"/>
  <c r="T107" i="14" s="1"/>
  <c r="J141" i="12"/>
  <c r="Q110" i="8" s="1"/>
  <c r="R110" i="8" s="1"/>
  <c r="X107" i="10"/>
  <c r="K119" i="6"/>
  <c r="L119" i="6" s="1"/>
  <c r="J119" i="6"/>
  <c r="S113" i="15"/>
  <c r="AK113" i="14"/>
  <c r="AN113" i="14" s="1"/>
  <c r="AE113" i="10"/>
  <c r="AI116" i="8" s="1"/>
  <c r="AL116" i="8" s="1"/>
  <c r="M113" i="10"/>
  <c r="AG109" i="14"/>
  <c r="O107" i="15"/>
  <c r="AA107" i="10"/>
  <c r="AC110" i="8" s="1"/>
  <c r="AE110" i="8" s="1"/>
  <c r="AE107" i="14"/>
  <c r="AG107" i="14" s="1"/>
  <c r="AK103" i="14"/>
  <c r="AN103" i="14" s="1"/>
  <c r="AB103" i="14" s="1"/>
  <c r="Z103" i="14" s="1"/>
  <c r="S103" i="14" s="1"/>
  <c r="AE103" i="10"/>
  <c r="AI106" i="8" s="1"/>
  <c r="AL106" i="8" s="1"/>
  <c r="S103" i="15"/>
  <c r="P115" i="15"/>
  <c r="AF115" i="14"/>
  <c r="AB115" i="10"/>
  <c r="AD118" i="8" s="1"/>
  <c r="P108" i="14"/>
  <c r="AC111" i="10"/>
  <c r="AF114" i="8" s="1"/>
  <c r="AH114" i="8" s="1"/>
  <c r="Q111" i="15"/>
  <c r="AH111" i="14"/>
  <c r="AJ111" i="14" s="1"/>
  <c r="E111" i="14"/>
  <c r="F111" i="10"/>
  <c r="B111" i="15"/>
  <c r="AF111" i="14"/>
  <c r="P111" i="15"/>
  <c r="AB111" i="10"/>
  <c r="AD114" i="8" s="1"/>
  <c r="AK111" i="14"/>
  <c r="AN111" i="14" s="1"/>
  <c r="S111" i="15"/>
  <c r="AE111" i="10"/>
  <c r="AI114" i="8" s="1"/>
  <c r="AL114" i="8" s="1"/>
  <c r="AL112" i="8"/>
  <c r="AD106" i="14"/>
  <c r="N106" i="15"/>
  <c r="Z106" i="10"/>
  <c r="AB109" i="8" s="1"/>
  <c r="AC104" i="14"/>
  <c r="M104" i="15"/>
  <c r="Y104" i="10"/>
  <c r="AA107" i="8" s="1"/>
  <c r="AE106" i="8"/>
  <c r="AM106" i="8" s="1"/>
  <c r="O106" i="10"/>
  <c r="N106" i="10"/>
  <c r="K109" i="14"/>
  <c r="L109" i="14" s="1"/>
  <c r="D109" i="14" s="1"/>
  <c r="J108" i="10"/>
  <c r="AD108" i="14"/>
  <c r="Z108" i="10"/>
  <c r="AB111" i="8" s="1"/>
  <c r="AE111" i="8" s="1"/>
  <c r="AM111" i="8" s="1"/>
  <c r="N108" i="15"/>
  <c r="Q108" i="14"/>
  <c r="J108" i="15"/>
  <c r="T108" i="10"/>
  <c r="I111" i="7" s="1"/>
  <c r="AA104" i="10"/>
  <c r="AC107" i="8" s="1"/>
  <c r="O104" i="15"/>
  <c r="AE104" i="14"/>
  <c r="X107" i="6"/>
  <c r="Y107" i="6" s="1"/>
  <c r="Z107" i="6" s="1"/>
  <c r="W107" i="6"/>
  <c r="K99" i="15"/>
  <c r="R99" i="14"/>
  <c r="U99" i="10"/>
  <c r="J102" i="7" s="1"/>
  <c r="P102" i="7" s="1"/>
  <c r="P102" i="15"/>
  <c r="AF102" i="14"/>
  <c r="AB102" i="10"/>
  <c r="AD105" i="8" s="1"/>
  <c r="G107" i="6"/>
  <c r="H107" i="6" s="1"/>
  <c r="I107" i="6" s="1"/>
  <c r="F107" i="6"/>
  <c r="V103" i="10"/>
  <c r="Y106" i="8"/>
  <c r="Z106" i="8" s="1"/>
  <c r="AC102" i="10"/>
  <c r="AF105" i="8" s="1"/>
  <c r="Q102" i="15"/>
  <c r="AH102" i="14"/>
  <c r="AJ102" i="14" s="1"/>
  <c r="K99" i="10"/>
  <c r="X101" i="10"/>
  <c r="R101" i="14"/>
  <c r="U101" i="10"/>
  <c r="J104" i="7" s="1"/>
  <c r="K101" i="15"/>
  <c r="P102" i="10"/>
  <c r="J102" i="14"/>
  <c r="K102" i="14" s="1"/>
  <c r="L102" i="10"/>
  <c r="F102" i="15"/>
  <c r="N99" i="10"/>
  <c r="U102" i="15"/>
  <c r="AM102" i="14"/>
  <c r="AG102" i="10"/>
  <c r="AK105" i="8" s="1"/>
  <c r="P101" i="14"/>
  <c r="T104" i="6"/>
  <c r="U104" i="6" s="1"/>
  <c r="V104" i="6" s="1"/>
  <c r="P104" i="6"/>
  <c r="Q104" i="6" s="1"/>
  <c r="R104" i="6" s="1"/>
  <c r="O104" i="6"/>
  <c r="AG98" i="14"/>
  <c r="AB98" i="14" s="1"/>
  <c r="Z98" i="14" s="1"/>
  <c r="AE97" i="14"/>
  <c r="AG97" i="14" s="1"/>
  <c r="O97" i="15"/>
  <c r="AA97" i="10"/>
  <c r="AC100" i="8" s="1"/>
  <c r="Q97" i="14"/>
  <c r="T97" i="10"/>
  <c r="I100" i="7" s="1"/>
  <c r="J97" i="15"/>
  <c r="M96" i="10"/>
  <c r="H86" i="14"/>
  <c r="L86" i="14" s="1"/>
  <c r="D86" i="14" s="1"/>
  <c r="D86" i="15"/>
  <c r="V86" i="15" s="1"/>
  <c r="G86" i="11" s="1"/>
  <c r="D86" i="11" s="1"/>
  <c r="H86" i="10"/>
  <c r="N96" i="10"/>
  <c r="O96" i="10"/>
  <c r="H100" i="10"/>
  <c r="H100" i="14"/>
  <c r="L100" i="14" s="1"/>
  <c r="D100" i="15"/>
  <c r="W100" i="10"/>
  <c r="O100" i="15"/>
  <c r="AE100" i="14"/>
  <c r="AA100" i="10"/>
  <c r="AC103" i="8" s="1"/>
  <c r="E100" i="14"/>
  <c r="B100" i="15"/>
  <c r="F100" i="10"/>
  <c r="Q96" i="10"/>
  <c r="F99" i="7" s="1"/>
  <c r="L99" i="7" s="1"/>
  <c r="N96" i="14"/>
  <c r="G96" i="15"/>
  <c r="AG95" i="14"/>
  <c r="M96" i="7"/>
  <c r="U96" i="15"/>
  <c r="AG96" i="10"/>
  <c r="AK99" i="8" s="1"/>
  <c r="AM96" i="14"/>
  <c r="AL102" i="8"/>
  <c r="N92" i="10"/>
  <c r="W89" i="14"/>
  <c r="X89" i="14" s="1"/>
  <c r="T89" i="14" s="1"/>
  <c r="O127" i="12"/>
  <c r="K93" i="6" s="1"/>
  <c r="L93" i="6" s="1"/>
  <c r="M93" i="6" s="1"/>
  <c r="I87" i="10"/>
  <c r="S90" i="6" s="1"/>
  <c r="I87" i="14"/>
  <c r="E87" i="15"/>
  <c r="J89" i="10"/>
  <c r="P88" i="14"/>
  <c r="M89" i="7"/>
  <c r="O92" i="10"/>
  <c r="P88" i="15"/>
  <c r="AB88" i="10"/>
  <c r="AD91" i="8" s="1"/>
  <c r="AF88" i="14"/>
  <c r="AH88" i="14"/>
  <c r="AJ88" i="14" s="1"/>
  <c r="Q88" i="15"/>
  <c r="AC88" i="10"/>
  <c r="AF91" i="8" s="1"/>
  <c r="AH91" i="8" s="1"/>
  <c r="AF89" i="10"/>
  <c r="AJ92" i="8" s="1"/>
  <c r="T89" i="15"/>
  <c r="AL89" i="14"/>
  <c r="AI91" i="14"/>
  <c r="AD91" i="10"/>
  <c r="AG94" i="8" s="1"/>
  <c r="R91" i="15"/>
  <c r="U91" i="10"/>
  <c r="J94" i="7" s="1"/>
  <c r="P94" i="7" s="1"/>
  <c r="R91" i="14"/>
  <c r="K91" i="15"/>
  <c r="I89" i="10"/>
  <c r="S92" i="6" s="1"/>
  <c r="E89" i="15"/>
  <c r="I89" i="14"/>
  <c r="K89" i="14" s="1"/>
  <c r="U89" i="15"/>
  <c r="AG89" i="10"/>
  <c r="AK92" i="8" s="1"/>
  <c r="AM89" i="14"/>
  <c r="H90" i="15"/>
  <c r="O90" i="14"/>
  <c r="R90" i="10"/>
  <c r="G93" i="7" s="1"/>
  <c r="M93" i="7" s="1"/>
  <c r="J88" i="10"/>
  <c r="AC84" i="14"/>
  <c r="AG84" i="14" s="1"/>
  <c r="M84" i="15"/>
  <c r="Y84" i="10"/>
  <c r="AA87" i="8" s="1"/>
  <c r="N98" i="7"/>
  <c r="K98" i="7"/>
  <c r="P97" i="3" s="1"/>
  <c r="AN90" i="14"/>
  <c r="C79" i="15"/>
  <c r="G79" i="10"/>
  <c r="F79" i="14"/>
  <c r="G79" i="14" s="1"/>
  <c r="L79" i="7"/>
  <c r="J74" i="10"/>
  <c r="L95" i="7"/>
  <c r="G83" i="10"/>
  <c r="O86" i="7" s="1"/>
  <c r="C83" i="15"/>
  <c r="F83" i="14"/>
  <c r="G83" i="14" s="1"/>
  <c r="AC82" i="10"/>
  <c r="AF85" i="8" s="1"/>
  <c r="AH82" i="14"/>
  <c r="Q82" i="15"/>
  <c r="K81" i="10"/>
  <c r="AF81" i="14"/>
  <c r="P81" i="15"/>
  <c r="AB81" i="10"/>
  <c r="AD84" i="8" s="1"/>
  <c r="O121" i="12"/>
  <c r="K83" i="6" s="1"/>
  <c r="L83" i="6" s="1"/>
  <c r="M83" i="6" s="1"/>
  <c r="AL79" i="14"/>
  <c r="T79" i="15"/>
  <c r="AF79" i="10"/>
  <c r="AJ82" i="8" s="1"/>
  <c r="T77" i="10"/>
  <c r="I80" i="7" s="1"/>
  <c r="O80" i="7" s="1"/>
  <c r="Q77" i="14"/>
  <c r="J77" i="15"/>
  <c r="AC85" i="10"/>
  <c r="AF88" i="8" s="1"/>
  <c r="AH88" i="8" s="1"/>
  <c r="AH85" i="14"/>
  <c r="AJ85" i="14" s="1"/>
  <c r="Q85" i="15"/>
  <c r="C85" i="15"/>
  <c r="F85" i="14"/>
  <c r="G85" i="10"/>
  <c r="AL85" i="14"/>
  <c r="AF85" i="10"/>
  <c r="AJ88" i="8" s="1"/>
  <c r="T85" i="15"/>
  <c r="I79" i="15"/>
  <c r="AI77" i="14"/>
  <c r="R77" i="15"/>
  <c r="AD77" i="10"/>
  <c r="AG80" i="8" s="1"/>
  <c r="W77" i="10"/>
  <c r="Q69" i="10"/>
  <c r="F72" i="7" s="1"/>
  <c r="G69" i="15"/>
  <c r="V69" i="15" s="1"/>
  <c r="G69" i="11" s="1"/>
  <c r="D69" i="11" s="1"/>
  <c r="N69" i="14"/>
  <c r="M69" i="14" s="1"/>
  <c r="C72" i="8"/>
  <c r="C72" i="7"/>
  <c r="C72" i="6"/>
  <c r="C71" i="3"/>
  <c r="U71" i="3" s="1"/>
  <c r="W67" i="10"/>
  <c r="W59" i="10"/>
  <c r="M86" i="14"/>
  <c r="AI82" i="14"/>
  <c r="AD82" i="10"/>
  <c r="AG85" i="8" s="1"/>
  <c r="R82" i="15"/>
  <c r="W81" i="14"/>
  <c r="X81" i="14" s="1"/>
  <c r="T81" i="14" s="1"/>
  <c r="W71" i="10"/>
  <c r="C68" i="15"/>
  <c r="F68" i="14"/>
  <c r="G68" i="10"/>
  <c r="P71" i="7" s="1"/>
  <c r="K83" i="10"/>
  <c r="AM78" i="14"/>
  <c r="U78" i="15"/>
  <c r="AG78" i="10"/>
  <c r="AK81" i="8" s="1"/>
  <c r="P86" i="14"/>
  <c r="AK81" i="14"/>
  <c r="AN81" i="14" s="1"/>
  <c r="AE81" i="10"/>
  <c r="AI84" i="8" s="1"/>
  <c r="AL84" i="8" s="1"/>
  <c r="S81" i="15"/>
  <c r="P78" i="10"/>
  <c r="S74" i="10"/>
  <c r="H77" i="7" s="1"/>
  <c r="K77" i="6"/>
  <c r="L77" i="6" s="1"/>
  <c r="J77" i="6"/>
  <c r="K72" i="10"/>
  <c r="S66" i="10"/>
  <c r="H69" i="7" s="1"/>
  <c r="P75" i="10"/>
  <c r="N75" i="10"/>
  <c r="I75" i="14"/>
  <c r="I75" i="10"/>
  <c r="S78" i="6" s="1"/>
  <c r="E75" i="15"/>
  <c r="R73" i="10"/>
  <c r="G76" i="7" s="1"/>
  <c r="H73" i="15"/>
  <c r="O73" i="14"/>
  <c r="T70" i="15"/>
  <c r="AL70" i="14"/>
  <c r="AF70" i="10"/>
  <c r="AJ73" i="8" s="1"/>
  <c r="N70" i="10"/>
  <c r="AD64" i="14"/>
  <c r="AG64" i="14" s="1"/>
  <c r="Z64" i="10"/>
  <c r="AB67" i="8" s="1"/>
  <c r="AE67" i="8" s="1"/>
  <c r="N64" i="15"/>
  <c r="G72" i="15"/>
  <c r="N72" i="14"/>
  <c r="Q72" i="10"/>
  <c r="F75" i="7" s="1"/>
  <c r="L75" i="7" s="1"/>
  <c r="J72" i="14"/>
  <c r="K72" i="14" s="1"/>
  <c r="F72" i="15"/>
  <c r="L72" i="10"/>
  <c r="X74" i="6"/>
  <c r="Y74" i="6" s="1"/>
  <c r="W74" i="6"/>
  <c r="T73" i="6"/>
  <c r="U73" i="6" s="1"/>
  <c r="V73" i="6" s="1"/>
  <c r="AA73" i="6" s="1"/>
  <c r="P73" i="6"/>
  <c r="Q73" i="6" s="1"/>
  <c r="O73" i="6"/>
  <c r="O68" i="7"/>
  <c r="J66" i="10"/>
  <c r="AL66" i="14"/>
  <c r="T66" i="15"/>
  <c r="AF66" i="10"/>
  <c r="AJ69" i="8" s="1"/>
  <c r="G67" i="6"/>
  <c r="H67" i="6" s="1"/>
  <c r="F67" i="6"/>
  <c r="L66" i="7"/>
  <c r="W72" i="14"/>
  <c r="X72" i="14" s="1"/>
  <c r="T72" i="14" s="1"/>
  <c r="O70" i="10"/>
  <c r="O105" i="12"/>
  <c r="K68" i="6" s="1"/>
  <c r="L68" i="6" s="1"/>
  <c r="M68" i="6" s="1"/>
  <c r="AF60" i="10"/>
  <c r="AJ63" i="8" s="1"/>
  <c r="AL63" i="8" s="1"/>
  <c r="T60" i="15"/>
  <c r="AL60" i="14"/>
  <c r="AN60" i="14" s="1"/>
  <c r="R55" i="14"/>
  <c r="M55" i="14" s="1"/>
  <c r="K55" i="15"/>
  <c r="U55" i="10"/>
  <c r="J58" i="7" s="1"/>
  <c r="P58" i="7" s="1"/>
  <c r="M73" i="10"/>
  <c r="AB73" i="10"/>
  <c r="AD76" i="8" s="1"/>
  <c r="P73" i="15"/>
  <c r="AF73" i="14"/>
  <c r="O75" i="15"/>
  <c r="AA75" i="10"/>
  <c r="AC78" i="8" s="1"/>
  <c r="AE75" i="14"/>
  <c r="O104" i="12"/>
  <c r="K67" i="6" s="1"/>
  <c r="L67" i="6" s="1"/>
  <c r="M67" i="6" s="1"/>
  <c r="I60" i="10"/>
  <c r="I60" i="14"/>
  <c r="K60" i="14" s="1"/>
  <c r="L60" i="14" s="1"/>
  <c r="E60" i="15"/>
  <c r="M57" i="10"/>
  <c r="AG52" i="10"/>
  <c r="AK55" i="8" s="1"/>
  <c r="AM52" i="14"/>
  <c r="U52" i="15"/>
  <c r="T66" i="10"/>
  <c r="I69" i="7" s="1"/>
  <c r="Q66" i="14"/>
  <c r="J66" i="15"/>
  <c r="G65" i="15"/>
  <c r="N65" i="14"/>
  <c r="Q65" i="10"/>
  <c r="F68" i="7" s="1"/>
  <c r="L68" i="7" s="1"/>
  <c r="AC65" i="14"/>
  <c r="AG65" i="14" s="1"/>
  <c r="M65" i="15"/>
  <c r="Y65" i="10"/>
  <c r="AA68" i="8" s="1"/>
  <c r="H64" i="15"/>
  <c r="O64" i="14"/>
  <c r="R64" i="10"/>
  <c r="G67" i="7" s="1"/>
  <c r="M67" i="7" s="1"/>
  <c r="W57" i="14"/>
  <c r="X57" i="14" s="1"/>
  <c r="T57" i="14" s="1"/>
  <c r="J91" i="12"/>
  <c r="K71" i="7"/>
  <c r="P70" i="3" s="1"/>
  <c r="N71" i="7"/>
  <c r="N56" i="10"/>
  <c r="C59" i="8"/>
  <c r="C59" i="7"/>
  <c r="M59" i="7" s="1"/>
  <c r="C59" i="6"/>
  <c r="C58" i="3"/>
  <c r="U58" i="3" s="1"/>
  <c r="I55" i="15"/>
  <c r="U51" i="10"/>
  <c r="J54" i="7" s="1"/>
  <c r="P54" i="7" s="1"/>
  <c r="K51" i="15"/>
  <c r="R51" i="14"/>
  <c r="H47" i="14"/>
  <c r="H47" i="10"/>
  <c r="D47" i="15"/>
  <c r="H39" i="14"/>
  <c r="L39" i="14" s="1"/>
  <c r="D39" i="14" s="1"/>
  <c r="H39" i="10"/>
  <c r="D39" i="15"/>
  <c r="V39" i="15" s="1"/>
  <c r="G39" i="11" s="1"/>
  <c r="D39" i="11" s="1"/>
  <c r="R58" i="15"/>
  <c r="AD58" i="10"/>
  <c r="AG61" i="8" s="1"/>
  <c r="AI58" i="14"/>
  <c r="U58" i="10"/>
  <c r="J61" i="7" s="1"/>
  <c r="R58" i="14"/>
  <c r="K58" i="15"/>
  <c r="R61" i="14"/>
  <c r="K61" i="15"/>
  <c r="U61" i="10"/>
  <c r="J64" i="7" s="1"/>
  <c r="P64" i="7" s="1"/>
  <c r="L61" i="15"/>
  <c r="AA61" i="14"/>
  <c r="M60" i="7"/>
  <c r="I53" i="10"/>
  <c r="S56" i="6" s="1"/>
  <c r="I53" i="14"/>
  <c r="K53" i="14" s="1"/>
  <c r="E53" i="15"/>
  <c r="AI53" i="14"/>
  <c r="AJ53" i="14" s="1"/>
  <c r="R53" i="15"/>
  <c r="AD53" i="10"/>
  <c r="AG56" i="8" s="1"/>
  <c r="AH56" i="8" s="1"/>
  <c r="AB63" i="14"/>
  <c r="Z63" i="14" s="1"/>
  <c r="S63" i="14" s="1"/>
  <c r="O58" i="15"/>
  <c r="AE58" i="14"/>
  <c r="AA58" i="10"/>
  <c r="AC61" i="8" s="1"/>
  <c r="AA44" i="14"/>
  <c r="L44" i="15"/>
  <c r="AI36" i="14"/>
  <c r="AJ36" i="14" s="1"/>
  <c r="R36" i="15"/>
  <c r="AD36" i="10"/>
  <c r="AG39" i="8" s="1"/>
  <c r="AH39" i="8" s="1"/>
  <c r="AE62" i="10"/>
  <c r="AI65" i="8" s="1"/>
  <c r="AK62" i="14"/>
  <c r="S62" i="15"/>
  <c r="AA62" i="14"/>
  <c r="L62" i="15"/>
  <c r="N62" i="10"/>
  <c r="P63" i="7"/>
  <c r="N51" i="10"/>
  <c r="N51" i="14"/>
  <c r="G51" i="15"/>
  <c r="Q51" i="10"/>
  <c r="F54" i="7" s="1"/>
  <c r="L54" i="7" s="1"/>
  <c r="AK44" i="14"/>
  <c r="AN44" i="14" s="1"/>
  <c r="S44" i="15"/>
  <c r="AE44" i="10"/>
  <c r="AI47" i="8" s="1"/>
  <c r="AL47" i="8" s="1"/>
  <c r="N61" i="14"/>
  <c r="G61" i="15"/>
  <c r="Q61" i="10"/>
  <c r="F64" i="7" s="1"/>
  <c r="L64" i="7" s="1"/>
  <c r="AL60" i="8"/>
  <c r="O53" i="15"/>
  <c r="AA53" i="10"/>
  <c r="AC56" i="8" s="1"/>
  <c r="AE53" i="14"/>
  <c r="J48" i="10"/>
  <c r="D45" i="15"/>
  <c r="H45" i="10"/>
  <c r="H45" i="14"/>
  <c r="L45" i="14" s="1"/>
  <c r="W45" i="14"/>
  <c r="X45" i="14" s="1"/>
  <c r="T45" i="14" s="1"/>
  <c r="J75" i="12"/>
  <c r="Q48" i="8" s="1"/>
  <c r="R48" i="8" s="1"/>
  <c r="AH47" i="8"/>
  <c r="V43" i="10"/>
  <c r="Y46" i="8"/>
  <c r="Z46" i="8" s="1"/>
  <c r="AN46" i="8" s="1"/>
  <c r="T45" i="3" s="1"/>
  <c r="AE42" i="8"/>
  <c r="F30" i="14"/>
  <c r="G30" i="14" s="1"/>
  <c r="G30" i="10"/>
  <c r="M33" i="7" s="1"/>
  <c r="C30" i="15"/>
  <c r="AI22" i="14"/>
  <c r="AJ22" i="14" s="1"/>
  <c r="R22" i="15"/>
  <c r="AD22" i="10"/>
  <c r="AG25" i="8" s="1"/>
  <c r="AH25" i="8" s="1"/>
  <c r="AK13" i="14"/>
  <c r="AN13" i="14" s="1"/>
  <c r="AB13" i="14" s="1"/>
  <c r="Z13" i="14" s="1"/>
  <c r="S13" i="14" s="1"/>
  <c r="AE13" i="10"/>
  <c r="AI16" i="8" s="1"/>
  <c r="AL16" i="8" s="1"/>
  <c r="S13" i="15"/>
  <c r="AA50" i="14"/>
  <c r="L50" i="15"/>
  <c r="F41" i="15"/>
  <c r="L41" i="10"/>
  <c r="J41" i="14"/>
  <c r="K41" i="14" s="1"/>
  <c r="L41" i="14" s="1"/>
  <c r="D41" i="14" s="1"/>
  <c r="K40" i="10"/>
  <c r="AH42" i="8"/>
  <c r="O38" i="10"/>
  <c r="J53" i="12"/>
  <c r="Q37" i="8" s="1"/>
  <c r="R37" i="8" s="1"/>
  <c r="W34" i="14"/>
  <c r="X34" i="14" s="1"/>
  <c r="T34" i="14" s="1"/>
  <c r="J26" i="14"/>
  <c r="K26" i="14" s="1"/>
  <c r="L26" i="10"/>
  <c r="F26" i="15"/>
  <c r="X42" i="10"/>
  <c r="AH38" i="14"/>
  <c r="AJ38" i="14" s="1"/>
  <c r="Q38" i="15"/>
  <c r="AC38" i="10"/>
  <c r="AF41" i="8" s="1"/>
  <c r="AH41" i="8" s="1"/>
  <c r="X38" i="10"/>
  <c r="AE38" i="8"/>
  <c r="O34" i="14"/>
  <c r="R34" i="10"/>
  <c r="G37" i="7" s="1"/>
  <c r="M37" i="7" s="1"/>
  <c r="H34" i="15"/>
  <c r="O53" i="12"/>
  <c r="H49" i="10"/>
  <c r="D49" i="15"/>
  <c r="H49" i="14"/>
  <c r="P46" i="10"/>
  <c r="AH46" i="14"/>
  <c r="AJ46" i="14" s="1"/>
  <c r="Q46" i="15"/>
  <c r="AC46" i="10"/>
  <c r="AF49" i="8" s="1"/>
  <c r="AH49" i="8" s="1"/>
  <c r="X46" i="10"/>
  <c r="V39" i="10"/>
  <c r="Y42" i="8"/>
  <c r="Z42" i="8" s="1"/>
  <c r="P39" i="7"/>
  <c r="X39" i="6"/>
  <c r="Y39" i="6" s="1"/>
  <c r="W39" i="6"/>
  <c r="AD30" i="14"/>
  <c r="AG30" i="14" s="1"/>
  <c r="Z30" i="10"/>
  <c r="AB33" i="8" s="1"/>
  <c r="AE33" i="8" s="1"/>
  <c r="N30" i="15"/>
  <c r="O26" i="10"/>
  <c r="P25" i="10"/>
  <c r="Q21" i="14"/>
  <c r="T21" i="10"/>
  <c r="I24" i="7" s="1"/>
  <c r="O24" i="7" s="1"/>
  <c r="J21" i="15"/>
  <c r="P17" i="10"/>
  <c r="W9" i="10"/>
  <c r="AN45" i="14"/>
  <c r="O41" i="10"/>
  <c r="AC38" i="14"/>
  <c r="Y38" i="10"/>
  <c r="AA41" i="8" s="1"/>
  <c r="M38" i="15"/>
  <c r="M25" i="14"/>
  <c r="X50" i="10"/>
  <c r="AL50" i="14"/>
  <c r="AF50" i="10"/>
  <c r="AJ53" i="8" s="1"/>
  <c r="T50" i="15"/>
  <c r="AI50" i="14"/>
  <c r="AD50" i="10"/>
  <c r="AG53" i="8" s="1"/>
  <c r="R50" i="15"/>
  <c r="AE50" i="14"/>
  <c r="AA50" i="10"/>
  <c r="AC53" i="8" s="1"/>
  <c r="O50" i="15"/>
  <c r="O79" i="12"/>
  <c r="W49" i="14"/>
  <c r="X49" i="14" s="1"/>
  <c r="T49" i="14" s="1"/>
  <c r="J79" i="12"/>
  <c r="Q52" i="8" s="1"/>
  <c r="R52" i="8" s="1"/>
  <c r="X52" i="8" s="1"/>
  <c r="S51" i="3" s="1"/>
  <c r="O78" i="12"/>
  <c r="I46" i="15"/>
  <c r="O41" i="15"/>
  <c r="AA41" i="10"/>
  <c r="AC44" i="8" s="1"/>
  <c r="AE41" i="14"/>
  <c r="AC41" i="14"/>
  <c r="M41" i="15"/>
  <c r="Y41" i="10"/>
  <c r="AA44" i="8" s="1"/>
  <c r="I42" i="15"/>
  <c r="O23" i="14"/>
  <c r="R23" i="10"/>
  <c r="G26" i="7" s="1"/>
  <c r="M26" i="7" s="1"/>
  <c r="H23" i="15"/>
  <c r="N23" i="10"/>
  <c r="R28" i="15"/>
  <c r="AD28" i="10"/>
  <c r="AG31" i="8" s="1"/>
  <c r="AI28" i="14"/>
  <c r="AA10" i="14"/>
  <c r="L10" i="15"/>
  <c r="AA37" i="10"/>
  <c r="AC40" i="8" s="1"/>
  <c r="O37" i="15"/>
  <c r="AE37" i="14"/>
  <c r="F37" i="14"/>
  <c r="G37" i="14" s="1"/>
  <c r="C37" i="15"/>
  <c r="G37" i="10"/>
  <c r="J37" i="10"/>
  <c r="K31" i="10"/>
  <c r="W31" i="10"/>
  <c r="AL26" i="8"/>
  <c r="E28" i="14"/>
  <c r="F28" i="10"/>
  <c r="B28" i="15"/>
  <c r="J28" i="10"/>
  <c r="AL28" i="14"/>
  <c r="AN28" i="14" s="1"/>
  <c r="AF28" i="10"/>
  <c r="AJ31" i="8" s="1"/>
  <c r="AL31" i="8" s="1"/>
  <c r="T28" i="15"/>
  <c r="W26" i="6"/>
  <c r="AL43" i="8"/>
  <c r="W24" i="14"/>
  <c r="X24" i="14" s="1"/>
  <c r="T24" i="14" s="1"/>
  <c r="J40" i="12"/>
  <c r="G32" i="10"/>
  <c r="F32" i="14"/>
  <c r="C32" i="15"/>
  <c r="O32" i="10"/>
  <c r="K32" i="10"/>
  <c r="T27" i="15"/>
  <c r="AF27" i="10"/>
  <c r="AJ30" i="8" s="1"/>
  <c r="AL27" i="14"/>
  <c r="P23" i="10"/>
  <c r="N16" i="15"/>
  <c r="Z16" i="10"/>
  <c r="AB19" i="8" s="1"/>
  <c r="AE19" i="8" s="1"/>
  <c r="AM19" i="8" s="1"/>
  <c r="AD16" i="14"/>
  <c r="AG16" i="14" s="1"/>
  <c r="O31" i="12"/>
  <c r="N33" i="10"/>
  <c r="U31" i="15"/>
  <c r="AG31" i="10"/>
  <c r="AK34" i="8" s="1"/>
  <c r="AM31" i="14"/>
  <c r="T27" i="10"/>
  <c r="I30" i="7" s="1"/>
  <c r="O30" i="7" s="1"/>
  <c r="J27" i="15"/>
  <c r="Q27" i="14"/>
  <c r="N27" i="10"/>
  <c r="AC27" i="14"/>
  <c r="Y27" i="10"/>
  <c r="AA30" i="8" s="1"/>
  <c r="M27" i="15"/>
  <c r="K27" i="6"/>
  <c r="L27" i="6" s="1"/>
  <c r="J27" i="6"/>
  <c r="S21" i="10"/>
  <c r="H24" i="7" s="1"/>
  <c r="L33" i="14"/>
  <c r="S20" i="15"/>
  <c r="AE20" i="10"/>
  <c r="AI23" i="8" s="1"/>
  <c r="AK20" i="14"/>
  <c r="AN20" i="14" s="1"/>
  <c r="K16" i="6"/>
  <c r="L16" i="6" s="1"/>
  <c r="J16" i="6"/>
  <c r="L12" i="10"/>
  <c r="F12" i="15"/>
  <c r="J12" i="14"/>
  <c r="K8" i="15"/>
  <c r="U8" i="10"/>
  <c r="J11" i="7" s="1"/>
  <c r="R8" i="14"/>
  <c r="L12" i="15"/>
  <c r="AA12" i="14"/>
  <c r="L8" i="15"/>
  <c r="AA8" i="14"/>
  <c r="R51" i="8"/>
  <c r="X51" i="8" s="1"/>
  <c r="S50" i="3" s="1"/>
  <c r="O33" i="7"/>
  <c r="M24" i="7"/>
  <c r="P20" i="10"/>
  <c r="N20" i="10"/>
  <c r="O20" i="14"/>
  <c r="H20" i="15"/>
  <c r="R20" i="10"/>
  <c r="G23" i="7" s="1"/>
  <c r="M23" i="7" s="1"/>
  <c r="C23" i="8"/>
  <c r="C23" i="7"/>
  <c r="O23" i="7" s="1"/>
  <c r="C23" i="6"/>
  <c r="C22" i="3"/>
  <c r="U22" i="3" s="1"/>
  <c r="AE20" i="8"/>
  <c r="AM20" i="8" s="1"/>
  <c r="AN20" i="8" s="1"/>
  <c r="T19" i="3" s="1"/>
  <c r="H14" i="10"/>
  <c r="H14" i="14"/>
  <c r="D14" i="15"/>
  <c r="H14" i="15"/>
  <c r="R14" i="10"/>
  <c r="G17" i="7" s="1"/>
  <c r="O14" i="14"/>
  <c r="AI14" i="14"/>
  <c r="AD14" i="10"/>
  <c r="AG17" i="8" s="1"/>
  <c r="R14" i="15"/>
  <c r="I7" i="15"/>
  <c r="W7" i="6"/>
  <c r="F23" i="6"/>
  <c r="G23" i="6"/>
  <c r="H23" i="6" s="1"/>
  <c r="U19" i="10"/>
  <c r="J22" i="7" s="1"/>
  <c r="R19" i="14"/>
  <c r="K19" i="15"/>
  <c r="E19" i="14"/>
  <c r="F19" i="10"/>
  <c r="B19" i="15"/>
  <c r="O19" i="14"/>
  <c r="H19" i="15"/>
  <c r="R19" i="10"/>
  <c r="G22" i="7" s="1"/>
  <c r="H18" i="10"/>
  <c r="D18" i="15"/>
  <c r="H18" i="14"/>
  <c r="AE18" i="10"/>
  <c r="AI21" i="8" s="1"/>
  <c r="S18" i="15"/>
  <c r="AK18" i="14"/>
  <c r="AN18" i="14" s="1"/>
  <c r="Q18" i="14"/>
  <c r="J18" i="15"/>
  <c r="T18" i="10"/>
  <c r="I21" i="7" s="1"/>
  <c r="O21" i="7" s="1"/>
  <c r="I14" i="10"/>
  <c r="S17" i="6" s="1"/>
  <c r="E14" i="15"/>
  <c r="I14" i="14"/>
  <c r="X12" i="10"/>
  <c r="M16" i="7"/>
  <c r="L11" i="15"/>
  <c r="AA11" i="14"/>
  <c r="AH11" i="14"/>
  <c r="AJ11" i="14" s="1"/>
  <c r="Q11" i="15"/>
  <c r="AC11" i="10"/>
  <c r="AF14" i="8" s="1"/>
  <c r="AH14" i="8" s="1"/>
  <c r="H15" i="10"/>
  <c r="D15" i="15"/>
  <c r="V15" i="15" s="1"/>
  <c r="G15" i="11" s="1"/>
  <c r="D15" i="11" s="1"/>
  <c r="H15" i="14"/>
  <c r="L15" i="14" s="1"/>
  <c r="D15" i="14" s="1"/>
  <c r="AC15" i="14"/>
  <c r="AG15" i="14" s="1"/>
  <c r="Y15" i="10"/>
  <c r="AA18" i="8" s="1"/>
  <c r="M15" i="15"/>
  <c r="H163" i="8"/>
  <c r="O163" i="8" s="1"/>
  <c r="O158" i="8"/>
  <c r="W128" i="8"/>
  <c r="H53" i="8"/>
  <c r="O53" i="8" s="1"/>
  <c r="T84" i="5"/>
  <c r="M84" i="5"/>
  <c r="J84" i="5"/>
  <c r="S84" i="5"/>
  <c r="O84" i="5"/>
  <c r="T139" i="4"/>
  <c r="T108" i="4"/>
  <c r="P6" i="10"/>
  <c r="Y6" i="10"/>
  <c r="AA9" i="8" s="1"/>
  <c r="M6" i="15"/>
  <c r="AC6" i="14"/>
  <c r="AG6" i="14" s="1"/>
  <c r="X6" i="10"/>
  <c r="W129" i="8"/>
  <c r="N72" i="8"/>
  <c r="K21" i="8"/>
  <c r="O21" i="8" s="1"/>
  <c r="O89" i="7"/>
  <c r="K139" i="8"/>
  <c r="O139" i="8" s="1"/>
  <c r="K111" i="8"/>
  <c r="T80" i="5"/>
  <c r="T115" i="4"/>
  <c r="T84" i="4"/>
  <c r="L10" i="7"/>
  <c r="W46" i="8"/>
  <c r="H15" i="8"/>
  <c r="O15" i="8" s="1"/>
  <c r="P147" i="7"/>
  <c r="T137" i="4"/>
  <c r="T73" i="4"/>
  <c r="L9" i="4"/>
  <c r="T9" i="4"/>
  <c r="N10" i="7"/>
  <c r="K10" i="7"/>
  <c r="P9" i="3" s="1"/>
  <c r="AE7" i="8"/>
  <c r="Q155" i="8"/>
  <c r="R155" i="8" s="1"/>
  <c r="H142" i="8"/>
  <c r="O142" i="8" s="1"/>
  <c r="H138" i="8"/>
  <c r="O138" i="8" s="1"/>
  <c r="W107" i="8"/>
  <c r="K77" i="8"/>
  <c r="O77" i="8" s="1"/>
  <c r="W63" i="8"/>
  <c r="N22" i="8"/>
  <c r="K20" i="8"/>
  <c r="W15" i="8"/>
  <c r="N12" i="8"/>
  <c r="N10" i="8"/>
  <c r="K3" i="15"/>
  <c r="U3" i="10"/>
  <c r="J6" i="7" s="1"/>
  <c r="P6" i="7" s="1"/>
  <c r="R3" i="14"/>
  <c r="I3" i="14"/>
  <c r="I3" i="10"/>
  <c r="S6" i="6" s="1"/>
  <c r="E3" i="15"/>
  <c r="W151" i="8"/>
  <c r="K89" i="8"/>
  <c r="O89" i="8" s="1"/>
  <c r="W50" i="8"/>
  <c r="H35" i="8"/>
  <c r="O35" i="8" s="1"/>
  <c r="L159" i="7"/>
  <c r="N134" i="8"/>
  <c r="O134" i="8" s="1"/>
  <c r="W98" i="8"/>
  <c r="O5" i="14"/>
  <c r="H5" i="15"/>
  <c r="R5" i="10"/>
  <c r="G8" i="7" s="1"/>
  <c r="O74" i="8"/>
  <c r="K59" i="8"/>
  <c r="O59" i="8" s="1"/>
  <c r="T36" i="5"/>
  <c r="O38" i="7"/>
  <c r="T47" i="5"/>
  <c r="T15" i="5"/>
  <c r="O79" i="7"/>
  <c r="T54" i="5"/>
  <c r="T22" i="5"/>
  <c r="T40" i="4"/>
  <c r="O46" i="7"/>
  <c r="T73" i="5"/>
  <c r="T79" i="4"/>
  <c r="O147" i="7"/>
  <c r="Q162" i="10"/>
  <c r="F165" i="7" s="1"/>
  <c r="N162" i="14"/>
  <c r="G162" i="15"/>
  <c r="J161" i="10"/>
  <c r="J159" i="10"/>
  <c r="M154" i="10"/>
  <c r="AF163" i="10"/>
  <c r="AJ166" i="8" s="1"/>
  <c r="AL163" i="14"/>
  <c r="T163" i="15"/>
  <c r="U160" i="10"/>
  <c r="J163" i="7" s="1"/>
  <c r="R160" i="14"/>
  <c r="K160" i="15"/>
  <c r="AA158" i="14"/>
  <c r="L158" i="15"/>
  <c r="AE163" i="10"/>
  <c r="AI166" i="8" s="1"/>
  <c r="AL166" i="8" s="1"/>
  <c r="AK163" i="14"/>
  <c r="S163" i="15"/>
  <c r="X161" i="10"/>
  <c r="P163" i="10"/>
  <c r="I162" i="10"/>
  <c r="S165" i="6" s="1"/>
  <c r="I162" i="14"/>
  <c r="E162" i="15"/>
  <c r="M163" i="15"/>
  <c r="Y163" i="10"/>
  <c r="AA166" i="8" s="1"/>
  <c r="AC163" i="14"/>
  <c r="N163" i="15"/>
  <c r="Z163" i="10"/>
  <c r="AB166" i="8" s="1"/>
  <c r="AD163" i="14"/>
  <c r="G157" i="10"/>
  <c r="F157" i="14"/>
  <c r="C157" i="15"/>
  <c r="O160" i="10"/>
  <c r="Q158" i="10"/>
  <c r="F161" i="7" s="1"/>
  <c r="L161" i="7" s="1"/>
  <c r="N158" i="14"/>
  <c r="G158" i="15"/>
  <c r="K157" i="14"/>
  <c r="R152" i="14"/>
  <c r="K152" i="15"/>
  <c r="U152" i="10"/>
  <c r="J155" i="7" s="1"/>
  <c r="P155" i="7" s="1"/>
  <c r="AE160" i="8"/>
  <c r="M163" i="10"/>
  <c r="E162" i="14"/>
  <c r="B162" i="15"/>
  <c r="F162" i="10"/>
  <c r="J195" i="12"/>
  <c r="Q166" i="8" s="1"/>
  <c r="R166" i="8" s="1"/>
  <c r="W163" i="14"/>
  <c r="X163" i="14" s="1"/>
  <c r="T163" i="14" s="1"/>
  <c r="G162" i="10"/>
  <c r="M165" i="7" s="1"/>
  <c r="F162" i="14"/>
  <c r="C162" i="15"/>
  <c r="AF162" i="10"/>
  <c r="AJ165" i="8" s="1"/>
  <c r="AL162" i="14"/>
  <c r="T162" i="15"/>
  <c r="Y161" i="10"/>
  <c r="AA164" i="8" s="1"/>
  <c r="AC161" i="14"/>
  <c r="AG161" i="14" s="1"/>
  <c r="M161" i="15"/>
  <c r="AG162" i="10"/>
  <c r="AK165" i="8" s="1"/>
  <c r="AM162" i="14"/>
  <c r="U162" i="15"/>
  <c r="J163" i="10"/>
  <c r="K163" i="10"/>
  <c r="W164" i="6"/>
  <c r="X164" i="6"/>
  <c r="Y164" i="6" s="1"/>
  <c r="J160" i="10"/>
  <c r="AH156" i="14"/>
  <c r="AJ156" i="14" s="1"/>
  <c r="Q156" i="15"/>
  <c r="AC156" i="10"/>
  <c r="AF159" i="8" s="1"/>
  <c r="AH159" i="8" s="1"/>
  <c r="Q159" i="14"/>
  <c r="J159" i="15"/>
  <c r="T159" i="10"/>
  <c r="I162" i="7" s="1"/>
  <c r="O162" i="7" s="1"/>
  <c r="L160" i="10"/>
  <c r="J160" i="14"/>
  <c r="K160" i="14" s="1"/>
  <c r="F160" i="15"/>
  <c r="J183" i="12"/>
  <c r="Q161" i="8" s="1"/>
  <c r="R161" i="8" s="1"/>
  <c r="X161" i="8" s="1"/>
  <c r="S160" i="3" s="1"/>
  <c r="W158" i="14"/>
  <c r="X158" i="14" s="1"/>
  <c r="T158" i="14" s="1"/>
  <c r="W156" i="10"/>
  <c r="N159" i="10"/>
  <c r="AE157" i="10"/>
  <c r="AI160" i="8" s="1"/>
  <c r="AL160" i="8" s="1"/>
  <c r="AK157" i="14"/>
  <c r="AN157" i="14" s="1"/>
  <c r="S157" i="15"/>
  <c r="P157" i="10"/>
  <c r="G159" i="10"/>
  <c r="F159" i="14"/>
  <c r="G159" i="14" s="1"/>
  <c r="C159" i="15"/>
  <c r="I161" i="15"/>
  <c r="AE159" i="10"/>
  <c r="AI162" i="8" s="1"/>
  <c r="AK159" i="14"/>
  <c r="AN159" i="14" s="1"/>
  <c r="S159" i="15"/>
  <c r="I158" i="10"/>
  <c r="S161" i="6" s="1"/>
  <c r="I158" i="14"/>
  <c r="E158" i="15"/>
  <c r="AG160" i="10"/>
  <c r="AK163" i="8" s="1"/>
  <c r="AM160" i="14"/>
  <c r="U160" i="15"/>
  <c r="M159" i="15"/>
  <c r="Y159" i="10"/>
  <c r="AA162" i="8" s="1"/>
  <c r="AC159" i="14"/>
  <c r="AG159" i="14" s="1"/>
  <c r="AM159" i="8"/>
  <c r="AE159" i="8"/>
  <c r="G156" i="14"/>
  <c r="M152" i="10"/>
  <c r="AE151" i="10"/>
  <c r="AI154" i="8" s="1"/>
  <c r="AL154" i="8" s="1"/>
  <c r="AM154" i="8" s="1"/>
  <c r="AN154" i="8" s="1"/>
  <c r="T153" i="3" s="1"/>
  <c r="AK151" i="14"/>
  <c r="AN151" i="14" s="1"/>
  <c r="AB151" i="14" s="1"/>
  <c r="Z151" i="14" s="1"/>
  <c r="S151" i="14" s="1"/>
  <c r="S151" i="15"/>
  <c r="W152" i="10"/>
  <c r="P155" i="15"/>
  <c r="AB155" i="10"/>
  <c r="AD158" i="8" s="1"/>
  <c r="AF155" i="14"/>
  <c r="H154" i="10"/>
  <c r="X157" i="6" s="1"/>
  <c r="Y157" i="6" s="1"/>
  <c r="Z157" i="6" s="1"/>
  <c r="H154" i="14"/>
  <c r="D154" i="15"/>
  <c r="I155" i="10"/>
  <c r="S158" i="6" s="1"/>
  <c r="I155" i="14"/>
  <c r="K155" i="14" s="1"/>
  <c r="E155" i="15"/>
  <c r="AI155" i="14"/>
  <c r="R155" i="15"/>
  <c r="AD155" i="10"/>
  <c r="AG158" i="8" s="1"/>
  <c r="I153" i="15"/>
  <c r="M153" i="15"/>
  <c r="AC153" i="14"/>
  <c r="AG153" i="14" s="1"/>
  <c r="Y153" i="10"/>
  <c r="AA156" i="8" s="1"/>
  <c r="O153" i="10"/>
  <c r="Q153" i="14"/>
  <c r="J153" i="15"/>
  <c r="T153" i="10"/>
  <c r="I156" i="7" s="1"/>
  <c r="O156" i="7" s="1"/>
  <c r="H150" i="14"/>
  <c r="D150" i="15"/>
  <c r="H150" i="10"/>
  <c r="X153" i="6" s="1"/>
  <c r="Y153" i="6" s="1"/>
  <c r="Z153" i="6" s="1"/>
  <c r="P147" i="10"/>
  <c r="P145" i="10"/>
  <c r="W143" i="10"/>
  <c r="D147" i="15"/>
  <c r="H147" i="10"/>
  <c r="H147" i="14"/>
  <c r="L146" i="10"/>
  <c r="F146" i="15"/>
  <c r="J146" i="14"/>
  <c r="H144" i="14"/>
  <c r="L144" i="14" s="1"/>
  <c r="D144" i="15"/>
  <c r="V144" i="15" s="1"/>
  <c r="G144" i="11" s="1"/>
  <c r="D144" i="11" s="1"/>
  <c r="H144" i="10"/>
  <c r="S149" i="15"/>
  <c r="AE149" i="10"/>
  <c r="AI152" i="8" s="1"/>
  <c r="AL152" i="8" s="1"/>
  <c r="AK149" i="14"/>
  <c r="AN149" i="14" s="1"/>
  <c r="N149" i="10"/>
  <c r="C152" i="8"/>
  <c r="C151" i="3"/>
  <c r="U151" i="3" s="1"/>
  <c r="C152" i="6"/>
  <c r="C152" i="7"/>
  <c r="N152" i="7" s="1"/>
  <c r="G146" i="10"/>
  <c r="C146" i="15"/>
  <c r="F146" i="14"/>
  <c r="G146" i="14" s="1"/>
  <c r="W145" i="14"/>
  <c r="X145" i="14" s="1"/>
  <c r="T145" i="14" s="1"/>
  <c r="J176" i="12"/>
  <c r="Q148" i="8" s="1"/>
  <c r="R148" i="8" s="1"/>
  <c r="AG143" i="10"/>
  <c r="AK146" i="8" s="1"/>
  <c r="AM143" i="14"/>
  <c r="U143" i="15"/>
  <c r="P153" i="7"/>
  <c r="Q146" i="15"/>
  <c r="AH146" i="14"/>
  <c r="AJ146" i="14" s="1"/>
  <c r="AC146" i="10"/>
  <c r="AF149" i="8" s="1"/>
  <c r="AH149" i="8" s="1"/>
  <c r="R146" i="14"/>
  <c r="K146" i="15"/>
  <c r="U146" i="10"/>
  <c r="J149" i="7" s="1"/>
  <c r="N154" i="7"/>
  <c r="Q154" i="7" s="1"/>
  <c r="K154" i="7"/>
  <c r="P153" i="3" s="1"/>
  <c r="I150" i="10"/>
  <c r="S153" i="6" s="1"/>
  <c r="I150" i="14"/>
  <c r="K150" i="14" s="1"/>
  <c r="E150" i="15"/>
  <c r="AI150" i="14"/>
  <c r="R150" i="15"/>
  <c r="AD150" i="10"/>
  <c r="AG153" i="8" s="1"/>
  <c r="U148" i="10"/>
  <c r="J151" i="7" s="1"/>
  <c r="P151" i="7" s="1"/>
  <c r="K148" i="15"/>
  <c r="R148" i="14"/>
  <c r="H136" i="14"/>
  <c r="D136" i="15"/>
  <c r="V136" i="15" s="1"/>
  <c r="G136" i="11" s="1"/>
  <c r="D136" i="11" s="1"/>
  <c r="H136" i="10"/>
  <c r="X139" i="6" s="1"/>
  <c r="Y139" i="6" s="1"/>
  <c r="Z139" i="6" s="1"/>
  <c r="F148" i="15"/>
  <c r="L148" i="10"/>
  <c r="J148" i="14"/>
  <c r="K148" i="14" s="1"/>
  <c r="T148" i="10"/>
  <c r="I151" i="7" s="1"/>
  <c r="O151" i="7" s="1"/>
  <c r="Q148" i="14"/>
  <c r="J148" i="15"/>
  <c r="K148" i="10"/>
  <c r="AG145" i="14"/>
  <c r="L150" i="7"/>
  <c r="AC142" i="14"/>
  <c r="M142" i="15"/>
  <c r="Y142" i="10"/>
  <c r="AA145" i="8" s="1"/>
  <c r="AA141" i="10"/>
  <c r="AC144" i="8" s="1"/>
  <c r="AE141" i="14"/>
  <c r="O141" i="15"/>
  <c r="C144" i="8"/>
  <c r="C143" i="3"/>
  <c r="U143" i="3" s="1"/>
  <c r="C144" i="7"/>
  <c r="L144" i="7" s="1"/>
  <c r="C144" i="6"/>
  <c r="R139" i="14"/>
  <c r="K139" i="15"/>
  <c r="U139" i="10"/>
  <c r="J142" i="7" s="1"/>
  <c r="P142" i="7" s="1"/>
  <c r="O172" i="12"/>
  <c r="K146" i="6" s="1"/>
  <c r="L146" i="6" s="1"/>
  <c r="L140" i="15"/>
  <c r="AA140" i="14"/>
  <c r="J142" i="10"/>
  <c r="N142" i="14"/>
  <c r="Q142" i="10"/>
  <c r="F145" i="7" s="1"/>
  <c r="L145" i="7" s="1"/>
  <c r="G142" i="15"/>
  <c r="J143" i="6"/>
  <c r="K143" i="6"/>
  <c r="L143" i="6" s="1"/>
  <c r="P143" i="14"/>
  <c r="M142" i="10"/>
  <c r="AD140" i="10"/>
  <c r="AG143" i="8" s="1"/>
  <c r="AI140" i="14"/>
  <c r="R140" i="15"/>
  <c r="E135" i="14"/>
  <c r="F135" i="10"/>
  <c r="B135" i="15"/>
  <c r="F138" i="14"/>
  <c r="G138" i="14" s="1"/>
  <c r="C138" i="15"/>
  <c r="G138" i="10"/>
  <c r="J138" i="15"/>
  <c r="T138" i="10"/>
  <c r="I141" i="7" s="1"/>
  <c r="O141" i="7" s="1"/>
  <c r="Q138" i="14"/>
  <c r="O138" i="15"/>
  <c r="AE138" i="14"/>
  <c r="AA138" i="10"/>
  <c r="AC141" i="8" s="1"/>
  <c r="M138" i="10"/>
  <c r="U133" i="15"/>
  <c r="AM133" i="14"/>
  <c r="AG133" i="10"/>
  <c r="AK136" i="8" s="1"/>
  <c r="R129" i="14"/>
  <c r="K129" i="15"/>
  <c r="U129" i="10"/>
  <c r="J132" i="7" s="1"/>
  <c r="P132" i="7" s="1"/>
  <c r="AA128" i="14"/>
  <c r="L128" i="15"/>
  <c r="H127" i="14"/>
  <c r="L127" i="14" s="1"/>
  <c r="D127" i="14" s="1"/>
  <c r="D127" i="15"/>
  <c r="V127" i="15" s="1"/>
  <c r="G127" i="11" s="1"/>
  <c r="D127" i="11" s="1"/>
  <c r="H127" i="10"/>
  <c r="M138" i="7"/>
  <c r="AC134" i="10"/>
  <c r="AF137" i="8" s="1"/>
  <c r="AH137" i="8" s="1"/>
  <c r="Q134" i="15"/>
  <c r="AH134" i="14"/>
  <c r="AJ134" i="14" s="1"/>
  <c r="O130" i="10"/>
  <c r="P128" i="10"/>
  <c r="S135" i="10"/>
  <c r="H138" i="7" s="1"/>
  <c r="X136" i="6"/>
  <c r="Y136" i="6" s="1"/>
  <c r="W136" i="6"/>
  <c r="AG136" i="14"/>
  <c r="AB136" i="14" s="1"/>
  <c r="Z136" i="14" s="1"/>
  <c r="S136" i="14" s="1"/>
  <c r="M137" i="10"/>
  <c r="F137" i="15"/>
  <c r="L137" i="10"/>
  <c r="J137" i="14"/>
  <c r="K137" i="14" s="1"/>
  <c r="J170" i="12"/>
  <c r="W137" i="14"/>
  <c r="X137" i="14" s="1"/>
  <c r="T137" i="14" s="1"/>
  <c r="AD137" i="14"/>
  <c r="N137" i="15"/>
  <c r="Z137" i="10"/>
  <c r="AB140" i="8" s="1"/>
  <c r="W130" i="10"/>
  <c r="M130" i="10"/>
  <c r="V129" i="10"/>
  <c r="Y132" i="8"/>
  <c r="Z132" i="8" s="1"/>
  <c r="F134" i="14"/>
  <c r="G134" i="14" s="1"/>
  <c r="G134" i="10"/>
  <c r="P137" i="6" s="1"/>
  <c r="Q137" i="6" s="1"/>
  <c r="R137" i="6" s="1"/>
  <c r="C134" i="15"/>
  <c r="G130" i="15"/>
  <c r="Q130" i="10"/>
  <c r="F133" i="7" s="1"/>
  <c r="L133" i="7" s="1"/>
  <c r="N130" i="14"/>
  <c r="O132" i="7"/>
  <c r="AE128" i="14"/>
  <c r="O128" i="15"/>
  <c r="AA128" i="10"/>
  <c r="AC131" i="8" s="1"/>
  <c r="AE131" i="8" s="1"/>
  <c r="AK124" i="14"/>
  <c r="AN124" i="14" s="1"/>
  <c r="AB124" i="14" s="1"/>
  <c r="Z124" i="14" s="1"/>
  <c r="S124" i="14" s="1"/>
  <c r="S124" i="15"/>
  <c r="AE124" i="10"/>
  <c r="AI127" i="8" s="1"/>
  <c r="AL127" i="8" s="1"/>
  <c r="AM127" i="8" s="1"/>
  <c r="AN127" i="8" s="1"/>
  <c r="T126" i="3" s="1"/>
  <c r="L135" i="14"/>
  <c r="T133" i="15"/>
  <c r="AF133" i="10"/>
  <c r="AJ136" i="8" s="1"/>
  <c r="AL133" i="14"/>
  <c r="G133" i="15"/>
  <c r="N133" i="14"/>
  <c r="Q133" i="10"/>
  <c r="F136" i="7" s="1"/>
  <c r="L136" i="7" s="1"/>
  <c r="O133" i="14"/>
  <c r="H133" i="15"/>
  <c r="R133" i="10"/>
  <c r="G136" i="7" s="1"/>
  <c r="M136" i="7" s="1"/>
  <c r="Q128" i="15"/>
  <c r="AC128" i="10"/>
  <c r="AF131" i="8" s="1"/>
  <c r="AH131" i="8" s="1"/>
  <c r="AH128" i="14"/>
  <c r="AJ128" i="14" s="1"/>
  <c r="C126" i="15"/>
  <c r="F126" i="14"/>
  <c r="G126" i="14" s="1"/>
  <c r="G126" i="10"/>
  <c r="M129" i="7" s="1"/>
  <c r="M125" i="7"/>
  <c r="N116" i="10"/>
  <c r="P127" i="14"/>
  <c r="M127" i="14" s="1"/>
  <c r="I126" i="15"/>
  <c r="W126" i="14"/>
  <c r="X126" i="14" s="1"/>
  <c r="T126" i="14" s="1"/>
  <c r="F132" i="10"/>
  <c r="E132" i="14"/>
  <c r="B132" i="15"/>
  <c r="N132" i="10"/>
  <c r="Q132" i="14"/>
  <c r="T132" i="10"/>
  <c r="I135" i="7" s="1"/>
  <c r="O135" i="7" s="1"/>
  <c r="J132" i="15"/>
  <c r="AE129" i="8"/>
  <c r="AE133" i="8"/>
  <c r="L125" i="10"/>
  <c r="F125" i="15"/>
  <c r="J125" i="14"/>
  <c r="K125" i="14" s="1"/>
  <c r="M130" i="7"/>
  <c r="AI125" i="14"/>
  <c r="AD125" i="10"/>
  <c r="AG128" i="8" s="1"/>
  <c r="R125" i="15"/>
  <c r="R123" i="15"/>
  <c r="AD123" i="10"/>
  <c r="AG126" i="8" s="1"/>
  <c r="AH126" i="8" s="1"/>
  <c r="AI123" i="14"/>
  <c r="AJ123" i="14" s="1"/>
  <c r="N123" i="14"/>
  <c r="M123" i="14" s="1"/>
  <c r="G123" i="15"/>
  <c r="Q123" i="10"/>
  <c r="F126" i="7" s="1"/>
  <c r="L126" i="7" s="1"/>
  <c r="X124" i="6"/>
  <c r="Y124" i="6" s="1"/>
  <c r="Z124" i="6" s="1"/>
  <c r="W124" i="6"/>
  <c r="Y119" i="10"/>
  <c r="AA122" i="8" s="1"/>
  <c r="AC119" i="14"/>
  <c r="AG119" i="14" s="1"/>
  <c r="M119" i="15"/>
  <c r="S118" i="10"/>
  <c r="H121" i="7" s="1"/>
  <c r="AC118" i="10"/>
  <c r="AF121" i="8" s="1"/>
  <c r="AH121" i="8" s="1"/>
  <c r="AH118" i="14"/>
  <c r="AJ118" i="14" s="1"/>
  <c r="AB118" i="14" s="1"/>
  <c r="Z118" i="14" s="1"/>
  <c r="S118" i="14" s="1"/>
  <c r="Q118" i="15"/>
  <c r="AI120" i="14"/>
  <c r="AD120" i="10"/>
  <c r="AG123" i="8" s="1"/>
  <c r="R120" i="15"/>
  <c r="C123" i="8"/>
  <c r="C123" i="7"/>
  <c r="C123" i="6"/>
  <c r="G123" i="6" s="1"/>
  <c r="H123" i="6" s="1"/>
  <c r="I123" i="6" s="1"/>
  <c r="C122" i="3"/>
  <c r="U122" i="3" s="1"/>
  <c r="Q119" i="15"/>
  <c r="AC119" i="10"/>
  <c r="AF122" i="8" s="1"/>
  <c r="AH122" i="8" s="1"/>
  <c r="AH119" i="14"/>
  <c r="AJ119" i="14" s="1"/>
  <c r="M120" i="10"/>
  <c r="J122" i="6"/>
  <c r="K122" i="6"/>
  <c r="L122" i="6" s="1"/>
  <c r="V122" i="10"/>
  <c r="Y125" i="8"/>
  <c r="Z125" i="8" s="1"/>
  <c r="N119" i="10"/>
  <c r="P118" i="14"/>
  <c r="Q117" i="10"/>
  <c r="F120" i="7" s="1"/>
  <c r="L120" i="7" s="1"/>
  <c r="G117" i="15"/>
  <c r="N117" i="14"/>
  <c r="M117" i="10"/>
  <c r="AM121" i="14"/>
  <c r="U121" i="15"/>
  <c r="AG121" i="10"/>
  <c r="AK124" i="8" s="1"/>
  <c r="K121" i="10"/>
  <c r="C124" i="8"/>
  <c r="C124" i="7"/>
  <c r="M124" i="7" s="1"/>
  <c r="C124" i="6"/>
  <c r="C123" i="3"/>
  <c r="U123" i="3" s="1"/>
  <c r="P119" i="10"/>
  <c r="E117" i="14"/>
  <c r="B117" i="15"/>
  <c r="F117" i="10"/>
  <c r="M117" i="7"/>
  <c r="G124" i="14"/>
  <c r="AC120" i="10"/>
  <c r="AF123" i="8" s="1"/>
  <c r="AH120" i="14"/>
  <c r="Q120" i="15"/>
  <c r="I113" i="15"/>
  <c r="G109" i="15"/>
  <c r="Q109" i="10"/>
  <c r="F112" i="7" s="1"/>
  <c r="L112" i="7" s="1"/>
  <c r="N109" i="14"/>
  <c r="K109" i="10"/>
  <c r="O105" i="15"/>
  <c r="AE105" i="14"/>
  <c r="AG105" i="14" s="1"/>
  <c r="AA105" i="10"/>
  <c r="AC108" i="8" s="1"/>
  <c r="AE108" i="8" s="1"/>
  <c r="AI105" i="14"/>
  <c r="AJ105" i="14" s="1"/>
  <c r="AB105" i="14" s="1"/>
  <c r="AD105" i="10"/>
  <c r="AG108" i="8" s="1"/>
  <c r="AH108" i="8" s="1"/>
  <c r="R105" i="15"/>
  <c r="H98" i="14"/>
  <c r="L98" i="14" s="1"/>
  <c r="D98" i="15"/>
  <c r="V98" i="15" s="1"/>
  <c r="G98" i="11" s="1"/>
  <c r="D98" i="11" s="1"/>
  <c r="H98" i="10"/>
  <c r="X101" i="6" s="1"/>
  <c r="Y101" i="6" s="1"/>
  <c r="Z101" i="6" s="1"/>
  <c r="L117" i="7"/>
  <c r="F5" i="13"/>
  <c r="N113" i="10"/>
  <c r="N115" i="10"/>
  <c r="M115" i="10"/>
  <c r="F115" i="14"/>
  <c r="G115" i="14" s="1"/>
  <c r="G115" i="10"/>
  <c r="C115" i="15"/>
  <c r="E110" i="14"/>
  <c r="G110" i="14" s="1"/>
  <c r="F110" i="10"/>
  <c r="B110" i="15"/>
  <c r="C113" i="8"/>
  <c r="C113" i="7"/>
  <c r="P113" i="7" s="1"/>
  <c r="C112" i="3"/>
  <c r="U112" i="3" s="1"/>
  <c r="C113" i="6"/>
  <c r="P112" i="7"/>
  <c r="I117" i="15"/>
  <c r="X119" i="6"/>
  <c r="Y119" i="6" s="1"/>
  <c r="W119" i="6"/>
  <c r="R113" i="15"/>
  <c r="AD113" i="10"/>
  <c r="AG116" i="8" s="1"/>
  <c r="AI113" i="14"/>
  <c r="L113" i="10"/>
  <c r="F113" i="15"/>
  <c r="J113" i="14"/>
  <c r="K113" i="14" s="1"/>
  <c r="L113" i="14" s="1"/>
  <c r="Q107" i="10"/>
  <c r="F110" i="7" s="1"/>
  <c r="L110" i="7" s="1"/>
  <c r="G107" i="15"/>
  <c r="N107" i="14"/>
  <c r="W103" i="10"/>
  <c r="Z115" i="10"/>
  <c r="AB118" i="8" s="1"/>
  <c r="N115" i="15"/>
  <c r="AD115" i="14"/>
  <c r="V114" i="10"/>
  <c r="Y117" i="8"/>
  <c r="Z117" i="8" s="1"/>
  <c r="AN117" i="8" s="1"/>
  <c r="T116" i="3" s="1"/>
  <c r="K117" i="7"/>
  <c r="P116" i="3" s="1"/>
  <c r="N117" i="7"/>
  <c r="AL113" i="8"/>
  <c r="J111" i="10"/>
  <c r="K111" i="10"/>
  <c r="I111" i="14"/>
  <c r="E111" i="15"/>
  <c r="I111" i="10"/>
  <c r="S114" i="6" s="1"/>
  <c r="O110" i="7"/>
  <c r="I104" i="10"/>
  <c r="S107" i="6" s="1"/>
  <c r="E104" i="15"/>
  <c r="I104" i="14"/>
  <c r="K104" i="14" s="1"/>
  <c r="AM104" i="14"/>
  <c r="U104" i="15"/>
  <c r="AG104" i="10"/>
  <c r="AK107" i="8" s="1"/>
  <c r="J106" i="15"/>
  <c r="Q106" i="14"/>
  <c r="T106" i="10"/>
  <c r="I109" i="7" s="1"/>
  <c r="W106" i="14"/>
  <c r="X106" i="14" s="1"/>
  <c r="T106" i="14" s="1"/>
  <c r="G111" i="6"/>
  <c r="H111" i="6" s="1"/>
  <c r="F111" i="6"/>
  <c r="P108" i="15"/>
  <c r="AB108" i="10"/>
  <c r="AD111" i="8" s="1"/>
  <c r="AF108" i="14"/>
  <c r="C108" i="15"/>
  <c r="F108" i="14"/>
  <c r="G108" i="14" s="1"/>
  <c r="G108" i="10"/>
  <c r="AE108" i="14"/>
  <c r="O108" i="15"/>
  <c r="AA108" i="10"/>
  <c r="AC111" i="8" s="1"/>
  <c r="V107" i="10"/>
  <c r="Y110" i="8"/>
  <c r="Z110" i="8" s="1"/>
  <c r="AK95" i="14"/>
  <c r="AN95" i="14" s="1"/>
  <c r="AB95" i="14" s="1"/>
  <c r="Z95" i="14" s="1"/>
  <c r="S95" i="14" s="1"/>
  <c r="S95" i="15"/>
  <c r="AE95" i="10"/>
  <c r="AI98" i="8" s="1"/>
  <c r="AL98" i="8" s="1"/>
  <c r="AM98" i="8" s="1"/>
  <c r="AN98" i="8" s="1"/>
  <c r="T97" i="3" s="1"/>
  <c r="H102" i="10"/>
  <c r="D102" i="15"/>
  <c r="H102" i="14"/>
  <c r="L102" i="14" s="1"/>
  <c r="W99" i="10"/>
  <c r="C102" i="15"/>
  <c r="F102" i="14"/>
  <c r="G102" i="14" s="1"/>
  <c r="G102" i="10"/>
  <c r="P101" i="10"/>
  <c r="AC101" i="10"/>
  <c r="AF104" i="8" s="1"/>
  <c r="AH104" i="8" s="1"/>
  <c r="Q101" i="15"/>
  <c r="AH101" i="14"/>
  <c r="AJ101" i="14" s="1"/>
  <c r="AF101" i="14"/>
  <c r="P101" i="15"/>
  <c r="AB101" i="10"/>
  <c r="AD104" i="8" s="1"/>
  <c r="AK102" i="14"/>
  <c r="AN102" i="14" s="1"/>
  <c r="AE102" i="10"/>
  <c r="AI105" i="8" s="1"/>
  <c r="AL105" i="8" s="1"/>
  <c r="S102" i="15"/>
  <c r="Q102" i="14"/>
  <c r="T102" i="10"/>
  <c r="I105" i="7" s="1"/>
  <c r="J102" i="15"/>
  <c r="J99" i="10"/>
  <c r="N94" i="14"/>
  <c r="M94" i="14" s="1"/>
  <c r="G94" i="15"/>
  <c r="Q94" i="10"/>
  <c r="F97" i="7" s="1"/>
  <c r="L97" i="7" s="1"/>
  <c r="J138" i="12"/>
  <c r="Q105" i="8" s="1"/>
  <c r="R105" i="8" s="1"/>
  <c r="X105" i="8" s="1"/>
  <c r="S104" i="3" s="1"/>
  <c r="W102" i="14"/>
  <c r="X102" i="14" s="1"/>
  <c r="T102" i="14" s="1"/>
  <c r="I96" i="10"/>
  <c r="S99" i="6" s="1"/>
  <c r="E96" i="15"/>
  <c r="I96" i="14"/>
  <c r="AE100" i="8"/>
  <c r="O129" i="12"/>
  <c r="K100" i="6" s="1"/>
  <c r="L100" i="6" s="1"/>
  <c r="M100" i="6" s="1"/>
  <c r="R97" i="15"/>
  <c r="AI97" i="14"/>
  <c r="AJ97" i="14" s="1"/>
  <c r="AD97" i="10"/>
  <c r="AG100" i="8" s="1"/>
  <c r="AH100" i="8" s="1"/>
  <c r="G97" i="6"/>
  <c r="H97" i="6" s="1"/>
  <c r="F97" i="6"/>
  <c r="N93" i="14"/>
  <c r="M93" i="14" s="1"/>
  <c r="G93" i="15"/>
  <c r="Q93" i="10"/>
  <c r="F96" i="7" s="1"/>
  <c r="L96" i="7" s="1"/>
  <c r="AA96" i="14"/>
  <c r="L96" i="15"/>
  <c r="O100" i="10"/>
  <c r="J100" i="10"/>
  <c r="N100" i="10"/>
  <c r="P96" i="10"/>
  <c r="G98" i="14"/>
  <c r="AH96" i="14"/>
  <c r="AJ96" i="14" s="1"/>
  <c r="Q96" i="15"/>
  <c r="AC96" i="10"/>
  <c r="AF99" i="8" s="1"/>
  <c r="AH99" i="8" s="1"/>
  <c r="G97" i="14"/>
  <c r="H89" i="14"/>
  <c r="D89" i="15"/>
  <c r="H89" i="10"/>
  <c r="K97" i="6"/>
  <c r="L97" i="6" s="1"/>
  <c r="J97" i="6"/>
  <c r="AL96" i="8"/>
  <c r="I92" i="15"/>
  <c r="Q89" i="15"/>
  <c r="AC89" i="10"/>
  <c r="AF92" i="8" s="1"/>
  <c r="AH92" i="8" s="1"/>
  <c r="AH89" i="14"/>
  <c r="AJ89" i="14" s="1"/>
  <c r="E87" i="14"/>
  <c r="F87" i="10"/>
  <c r="B87" i="15"/>
  <c r="P96" i="6"/>
  <c r="Q96" i="6" s="1"/>
  <c r="T96" i="6"/>
  <c r="U96" i="6" s="1"/>
  <c r="V96" i="6" s="1"/>
  <c r="O96" i="6"/>
  <c r="X96" i="6"/>
  <c r="Y96" i="6" s="1"/>
  <c r="Z96" i="6" s="1"/>
  <c r="O91" i="15"/>
  <c r="AA91" i="10"/>
  <c r="AC94" i="8" s="1"/>
  <c r="AE91" i="14"/>
  <c r="AG88" i="10"/>
  <c r="AK91" i="8" s="1"/>
  <c r="U88" i="15"/>
  <c r="AM88" i="14"/>
  <c r="Q87" i="14"/>
  <c r="J87" i="15"/>
  <c r="AA92" i="14"/>
  <c r="L92" i="15"/>
  <c r="X89" i="10"/>
  <c r="AE91" i="8"/>
  <c r="C91" i="8"/>
  <c r="C91" i="7"/>
  <c r="P91" i="7" s="1"/>
  <c r="C91" i="6"/>
  <c r="C90" i="3"/>
  <c r="U90" i="3" s="1"/>
  <c r="K92" i="14"/>
  <c r="W91" i="14"/>
  <c r="X91" i="14" s="1"/>
  <c r="T91" i="14" s="1"/>
  <c r="S91" i="15"/>
  <c r="AE91" i="10"/>
  <c r="AI94" i="8" s="1"/>
  <c r="AL94" i="8" s="1"/>
  <c r="AK91" i="14"/>
  <c r="AN91" i="14" s="1"/>
  <c r="G89" i="10"/>
  <c r="F89" i="14"/>
  <c r="G89" i="14" s="1"/>
  <c r="C89" i="15"/>
  <c r="R89" i="14"/>
  <c r="K89" i="15"/>
  <c r="U89" i="10"/>
  <c r="J92" i="7" s="1"/>
  <c r="P97" i="7"/>
  <c r="H90" i="14"/>
  <c r="D90" i="15"/>
  <c r="H90" i="10"/>
  <c r="W90" i="14"/>
  <c r="X90" i="14" s="1"/>
  <c r="T90" i="14" s="1"/>
  <c r="M87" i="7"/>
  <c r="AM84" i="14"/>
  <c r="AN84" i="14" s="1"/>
  <c r="AB84" i="14" s="1"/>
  <c r="Z84" i="14" s="1"/>
  <c r="S84" i="14" s="1"/>
  <c r="U84" i="15"/>
  <c r="AG84" i="10"/>
  <c r="AK87" i="8" s="1"/>
  <c r="AL87" i="8" s="1"/>
  <c r="W76" i="10"/>
  <c r="AN94" i="14"/>
  <c r="AB94" i="14" s="1"/>
  <c r="Z94" i="14" s="1"/>
  <c r="S94" i="14" s="1"/>
  <c r="H83" i="14"/>
  <c r="H83" i="10"/>
  <c r="D83" i="15"/>
  <c r="R78" i="15"/>
  <c r="AD78" i="10"/>
  <c r="AG81" i="8" s="1"/>
  <c r="AI78" i="14"/>
  <c r="O74" i="14"/>
  <c r="M74" i="14" s="1"/>
  <c r="H74" i="15"/>
  <c r="V74" i="15" s="1"/>
  <c r="G74" i="11" s="1"/>
  <c r="D74" i="11" s="1"/>
  <c r="R74" i="10"/>
  <c r="G77" i="7" s="1"/>
  <c r="M77" i="7" s="1"/>
  <c r="E71" i="14"/>
  <c r="G71" i="14" s="1"/>
  <c r="D71" i="14" s="1"/>
  <c r="B71" i="15"/>
  <c r="F71" i="10"/>
  <c r="G86" i="6"/>
  <c r="H86" i="6" s="1"/>
  <c r="I86" i="6" s="1"/>
  <c r="F86" i="6"/>
  <c r="J82" i="10"/>
  <c r="J82" i="14"/>
  <c r="K82" i="14" s="1"/>
  <c r="L82" i="14" s="1"/>
  <c r="F82" i="15"/>
  <c r="L82" i="10"/>
  <c r="Q81" i="10"/>
  <c r="F84" i="7" s="1"/>
  <c r="G81" i="15"/>
  <c r="N81" i="14"/>
  <c r="C84" i="8"/>
  <c r="C84" i="7"/>
  <c r="C84" i="6"/>
  <c r="C83" i="3"/>
  <c r="U83" i="3" s="1"/>
  <c r="M79" i="10"/>
  <c r="C82" i="8"/>
  <c r="C82" i="7"/>
  <c r="M82" i="7" s="1"/>
  <c r="C82" i="6"/>
  <c r="C81" i="3"/>
  <c r="U81" i="3" s="1"/>
  <c r="F85" i="15"/>
  <c r="J85" i="14"/>
  <c r="K85" i="14" s="1"/>
  <c r="L85" i="10"/>
  <c r="J85" i="10"/>
  <c r="C88" i="8"/>
  <c r="C88" i="7"/>
  <c r="C88" i="6"/>
  <c r="C87" i="3"/>
  <c r="U87" i="3" s="1"/>
  <c r="S79" i="10"/>
  <c r="H82" i="7" s="1"/>
  <c r="W77" i="14"/>
  <c r="X77" i="14" s="1"/>
  <c r="T77" i="14" s="1"/>
  <c r="K77" i="10"/>
  <c r="B85" i="15"/>
  <c r="F85" i="10"/>
  <c r="E85" i="14"/>
  <c r="P77" i="10"/>
  <c r="M74" i="10"/>
  <c r="P59" i="10"/>
  <c r="W83" i="10"/>
  <c r="F77" i="10"/>
  <c r="E77" i="14"/>
  <c r="B77" i="15"/>
  <c r="P74" i="10"/>
  <c r="H68" i="14"/>
  <c r="L68" i="14" s="1"/>
  <c r="D68" i="15"/>
  <c r="V68" i="15" s="1"/>
  <c r="G68" i="11" s="1"/>
  <c r="D68" i="11" s="1"/>
  <c r="H68" i="10"/>
  <c r="X71" i="6" s="1"/>
  <c r="Y71" i="6" s="1"/>
  <c r="Z71" i="6" s="1"/>
  <c r="K91" i="7"/>
  <c r="P90" i="3" s="1"/>
  <c r="G83" i="15"/>
  <c r="N83" i="14"/>
  <c r="Q83" i="10"/>
  <c r="F86" i="7" s="1"/>
  <c r="L86" i="7" s="1"/>
  <c r="E78" i="14"/>
  <c r="B78" i="15"/>
  <c r="F78" i="10"/>
  <c r="C81" i="8"/>
  <c r="C80" i="3"/>
  <c r="U80" i="3" s="1"/>
  <c r="C81" i="6"/>
  <c r="C81" i="7"/>
  <c r="S86" i="10"/>
  <c r="H89" i="7" s="1"/>
  <c r="AE83" i="14"/>
  <c r="AG83" i="14" s="1"/>
  <c r="O83" i="15"/>
  <c r="AA83" i="10"/>
  <c r="AC86" i="8" s="1"/>
  <c r="AE86" i="8" s="1"/>
  <c r="AM86" i="8" s="1"/>
  <c r="K78" i="10"/>
  <c r="S71" i="10"/>
  <c r="H74" i="7" s="1"/>
  <c r="AM75" i="14"/>
  <c r="U75" i="15"/>
  <c r="AG75" i="10"/>
  <c r="AK78" i="8" s="1"/>
  <c r="J118" i="12"/>
  <c r="W75" i="14"/>
  <c r="X75" i="14" s="1"/>
  <c r="T75" i="14" s="1"/>
  <c r="J73" i="10"/>
  <c r="J70" i="10"/>
  <c r="W70" i="14"/>
  <c r="X70" i="14" s="1"/>
  <c r="T70" i="14" s="1"/>
  <c r="V67" i="10"/>
  <c r="Y70" i="8"/>
  <c r="Z70" i="8" s="1"/>
  <c r="P68" i="7"/>
  <c r="AI64" i="14"/>
  <c r="AJ64" i="14" s="1"/>
  <c r="AB64" i="14" s="1"/>
  <c r="AD64" i="10"/>
  <c r="AG67" i="8" s="1"/>
  <c r="AH67" i="8" s="1"/>
  <c r="R64" i="15"/>
  <c r="AD57" i="10"/>
  <c r="AG60" i="8" s="1"/>
  <c r="R57" i="15"/>
  <c r="AI57" i="14"/>
  <c r="R72" i="15"/>
  <c r="AI72" i="14"/>
  <c r="AD72" i="10"/>
  <c r="AG75" i="8" s="1"/>
  <c r="Q72" i="14"/>
  <c r="J72" i="15"/>
  <c r="T72" i="10"/>
  <c r="I75" i="7" s="1"/>
  <c r="O75" i="7" s="1"/>
  <c r="AE74" i="8"/>
  <c r="AM74" i="8" s="1"/>
  <c r="M70" i="7"/>
  <c r="R72" i="14"/>
  <c r="U72" i="10"/>
  <c r="J75" i="7" s="1"/>
  <c r="P75" i="7" s="1"/>
  <c r="K72" i="15"/>
  <c r="O66" i="14"/>
  <c r="H66" i="15"/>
  <c r="R66" i="10"/>
  <c r="G69" i="7" s="1"/>
  <c r="O109" i="12"/>
  <c r="N72" i="10"/>
  <c r="P70" i="7"/>
  <c r="G70" i="6"/>
  <c r="H70" i="6" s="1"/>
  <c r="F70" i="6"/>
  <c r="AL67" i="8"/>
  <c r="M63" i="10"/>
  <c r="M55" i="10"/>
  <c r="AL78" i="8"/>
  <c r="N73" i="10"/>
  <c r="O73" i="10"/>
  <c r="AH74" i="8"/>
  <c r="G66" i="10"/>
  <c r="P69" i="6" s="1"/>
  <c r="Q69" i="6" s="1"/>
  <c r="C66" i="15"/>
  <c r="F66" i="14"/>
  <c r="G66" i="14" s="1"/>
  <c r="AA60" i="10"/>
  <c r="AC63" i="8" s="1"/>
  <c r="AE63" i="8" s="1"/>
  <c r="AE60" i="14"/>
  <c r="AG60" i="14" s="1"/>
  <c r="O60" i="15"/>
  <c r="O91" i="12"/>
  <c r="K62" i="6" s="1"/>
  <c r="L62" i="6" s="1"/>
  <c r="M62" i="6" s="1"/>
  <c r="N62" i="6" s="1"/>
  <c r="M61" i="3" s="1"/>
  <c r="Y52" i="10"/>
  <c r="AA55" i="8" s="1"/>
  <c r="AC52" i="14"/>
  <c r="AG52" i="14" s="1"/>
  <c r="M52" i="15"/>
  <c r="H72" i="15"/>
  <c r="O72" i="14"/>
  <c r="R72" i="10"/>
  <c r="G75" i="7" s="1"/>
  <c r="M75" i="7" s="1"/>
  <c r="AD70" i="10"/>
  <c r="AG73" i="8" s="1"/>
  <c r="R70" i="15"/>
  <c r="AI70" i="14"/>
  <c r="L71" i="7"/>
  <c r="AM65" i="14"/>
  <c r="AN65" i="14" s="1"/>
  <c r="U65" i="15"/>
  <c r="AG65" i="10"/>
  <c r="AK68" i="8" s="1"/>
  <c r="AL68" i="8" s="1"/>
  <c r="J64" i="10"/>
  <c r="I63" i="15"/>
  <c r="N57" i="10"/>
  <c r="B58" i="15"/>
  <c r="E58" i="14"/>
  <c r="G58" i="14" s="1"/>
  <c r="F58" i="10"/>
  <c r="H56" i="10"/>
  <c r="D56" i="15"/>
  <c r="V56" i="15" s="1"/>
  <c r="G56" i="11" s="1"/>
  <c r="D56" i="11" s="1"/>
  <c r="H56" i="14"/>
  <c r="L56" i="14" s="1"/>
  <c r="J88" i="12"/>
  <c r="Q59" i="8" s="1"/>
  <c r="R59" i="8" s="1"/>
  <c r="W56" i="14"/>
  <c r="X56" i="14" s="1"/>
  <c r="T56" i="14" s="1"/>
  <c r="M51" i="10"/>
  <c r="AD36" i="14"/>
  <c r="AG36" i="14" s="1"/>
  <c r="Z36" i="10"/>
  <c r="AB39" i="8" s="1"/>
  <c r="AE39" i="8" s="1"/>
  <c r="N36" i="15"/>
  <c r="T58" i="10"/>
  <c r="I61" i="7" s="1"/>
  <c r="Q58" i="14"/>
  <c r="J58" i="15"/>
  <c r="S58" i="15"/>
  <c r="AE58" i="10"/>
  <c r="AI61" i="8" s="1"/>
  <c r="AL61" i="8" s="1"/>
  <c r="AK58" i="14"/>
  <c r="AN58" i="14" s="1"/>
  <c r="N58" i="14"/>
  <c r="Q58" i="10"/>
  <c r="F61" i="7" s="1"/>
  <c r="G58" i="15"/>
  <c r="P61" i="15"/>
  <c r="AB61" i="10"/>
  <c r="AD64" i="8" s="1"/>
  <c r="AF61" i="14"/>
  <c r="W61" i="10"/>
  <c r="O61" i="15"/>
  <c r="AE61" i="14"/>
  <c r="AA61" i="10"/>
  <c r="AC64" i="8" s="1"/>
  <c r="AE57" i="8"/>
  <c r="AM57" i="8" s="1"/>
  <c r="AN57" i="8" s="1"/>
  <c r="T56" i="3" s="1"/>
  <c r="AL59" i="8"/>
  <c r="C56" i="8"/>
  <c r="C56" i="6"/>
  <c r="C56" i="7"/>
  <c r="O56" i="7" s="1"/>
  <c r="C55" i="3"/>
  <c r="U55" i="3" s="1"/>
  <c r="P53" i="10"/>
  <c r="Q47" i="14"/>
  <c r="M47" i="14" s="1"/>
  <c r="J47" i="15"/>
  <c r="O44" i="10"/>
  <c r="P43" i="10"/>
  <c r="AA36" i="14"/>
  <c r="L36" i="15"/>
  <c r="G62" i="10"/>
  <c r="C62" i="15"/>
  <c r="F62" i="14"/>
  <c r="G62" i="14" s="1"/>
  <c r="AL62" i="14"/>
  <c r="T62" i="15"/>
  <c r="AF62" i="10"/>
  <c r="AJ65" i="8" s="1"/>
  <c r="W62" i="14"/>
  <c r="X62" i="14" s="1"/>
  <c r="T62" i="14" s="1"/>
  <c r="J101" i="12"/>
  <c r="V57" i="10"/>
  <c r="Y60" i="8"/>
  <c r="Z60" i="8" s="1"/>
  <c r="G57" i="14"/>
  <c r="O58" i="7"/>
  <c r="X51" i="10"/>
  <c r="W44" i="10"/>
  <c r="AE58" i="8"/>
  <c r="AE60" i="8"/>
  <c r="H53" i="15"/>
  <c r="R53" i="10"/>
  <c r="G56" i="7" s="1"/>
  <c r="M56" i="7" s="1"/>
  <c r="O53" i="14"/>
  <c r="P48" i="7"/>
  <c r="AH45" i="14"/>
  <c r="AJ45" i="14" s="1"/>
  <c r="Q45" i="15"/>
  <c r="AC45" i="10"/>
  <c r="AF48" i="8" s="1"/>
  <c r="AK29" i="14"/>
  <c r="AN29" i="14" s="1"/>
  <c r="AB29" i="14" s="1"/>
  <c r="Z29" i="14" s="1"/>
  <c r="S29" i="14" s="1"/>
  <c r="AE29" i="10"/>
  <c r="AI32" i="8" s="1"/>
  <c r="AL32" i="8" s="1"/>
  <c r="S29" i="15"/>
  <c r="AA22" i="14"/>
  <c r="L22" i="15"/>
  <c r="W13" i="10"/>
  <c r="F55" i="6"/>
  <c r="G55" i="6"/>
  <c r="H55" i="6" s="1"/>
  <c r="AE49" i="10"/>
  <c r="AI52" i="8" s="1"/>
  <c r="AL52" i="8" s="1"/>
  <c r="S49" i="15"/>
  <c r="AK49" i="14"/>
  <c r="M46" i="7"/>
  <c r="W42" i="10"/>
  <c r="I40" i="10"/>
  <c r="S43" i="6" s="1"/>
  <c r="E40" i="15"/>
  <c r="I40" i="14"/>
  <c r="J34" i="14"/>
  <c r="K34" i="14" s="1"/>
  <c r="L34" i="14" s="1"/>
  <c r="L34" i="10"/>
  <c r="F34" i="15"/>
  <c r="H30" i="14"/>
  <c r="L30" i="14" s="1"/>
  <c r="D30" i="14" s="1"/>
  <c r="H30" i="10"/>
  <c r="D30" i="15"/>
  <c r="V51" i="10"/>
  <c r="Y54" i="8"/>
  <c r="Z54" i="8" s="1"/>
  <c r="J42" i="10"/>
  <c r="AL42" i="14"/>
  <c r="AN42" i="14" s="1"/>
  <c r="T42" i="15"/>
  <c r="AF42" i="10"/>
  <c r="AJ45" i="8" s="1"/>
  <c r="AL45" i="8" s="1"/>
  <c r="O58" i="12"/>
  <c r="K42" i="6" s="1"/>
  <c r="L42" i="6" s="1"/>
  <c r="M42" i="6" s="1"/>
  <c r="AL38" i="14"/>
  <c r="AF38" i="10"/>
  <c r="AJ41" i="8" s="1"/>
  <c r="T38" i="15"/>
  <c r="AC34" i="14"/>
  <c r="M34" i="15"/>
  <c r="Y34" i="10"/>
  <c r="AA37" i="8" s="1"/>
  <c r="M34" i="10"/>
  <c r="AF48" i="10"/>
  <c r="AJ51" i="8" s="1"/>
  <c r="T48" i="15"/>
  <c r="AL48" i="14"/>
  <c r="AG46" i="14"/>
  <c r="X48" i="6"/>
  <c r="Y48" i="6" s="1"/>
  <c r="W48" i="6"/>
  <c r="X41" i="10"/>
  <c r="H38" i="10"/>
  <c r="X41" i="6" s="1"/>
  <c r="Y41" i="6" s="1"/>
  <c r="Z41" i="6" s="1"/>
  <c r="D38" i="15"/>
  <c r="V38" i="15" s="1"/>
  <c r="G38" i="11" s="1"/>
  <c r="D38" i="11" s="1"/>
  <c r="H38" i="14"/>
  <c r="W46" i="10"/>
  <c r="O77" i="12"/>
  <c r="K49" i="6" s="1"/>
  <c r="L49" i="6" s="1"/>
  <c r="M49" i="6" s="1"/>
  <c r="AL46" i="14"/>
  <c r="AF46" i="10"/>
  <c r="AJ49" i="8" s="1"/>
  <c r="T46" i="15"/>
  <c r="W41" i="6"/>
  <c r="F26" i="14"/>
  <c r="G26" i="10"/>
  <c r="M29" i="7" s="1"/>
  <c r="C26" i="15"/>
  <c r="J21" i="14"/>
  <c r="K21" i="14" s="1"/>
  <c r="L21" i="10"/>
  <c r="F21" i="15"/>
  <c r="P9" i="10"/>
  <c r="G43" i="6"/>
  <c r="H43" i="6" s="1"/>
  <c r="I43" i="6" s="1"/>
  <c r="F43" i="6"/>
  <c r="AD34" i="10"/>
  <c r="AG37" i="8" s="1"/>
  <c r="AH37" i="8" s="1"/>
  <c r="R34" i="15"/>
  <c r="AI34" i="14"/>
  <c r="AJ34" i="14" s="1"/>
  <c r="M62" i="14"/>
  <c r="J61" i="6"/>
  <c r="Q50" i="10"/>
  <c r="F53" i="7" s="1"/>
  <c r="L53" i="7" s="1"/>
  <c r="G50" i="15"/>
  <c r="N50" i="14"/>
  <c r="J50" i="10"/>
  <c r="O80" i="12"/>
  <c r="AM50" i="14"/>
  <c r="U50" i="15"/>
  <c r="AG50" i="10"/>
  <c r="AK53" i="8" s="1"/>
  <c r="M49" i="10"/>
  <c r="AD49" i="14"/>
  <c r="N49" i="15"/>
  <c r="Z49" i="10"/>
  <c r="AB52" i="8" s="1"/>
  <c r="AH49" i="14"/>
  <c r="AC49" i="10"/>
  <c r="AF52" i="8" s="1"/>
  <c r="AH52" i="8" s="1"/>
  <c r="Q49" i="15"/>
  <c r="M48" i="10"/>
  <c r="AD48" i="14"/>
  <c r="N48" i="15"/>
  <c r="Z48" i="10"/>
  <c r="AB51" i="8" s="1"/>
  <c r="AE49" i="8"/>
  <c r="S46" i="10"/>
  <c r="H49" i="7" s="1"/>
  <c r="P47" i="7"/>
  <c r="O45" i="7"/>
  <c r="G41" i="15"/>
  <c r="N41" i="14"/>
  <c r="Q41" i="10"/>
  <c r="F44" i="7" s="1"/>
  <c r="AM41" i="14"/>
  <c r="U41" i="15"/>
  <c r="AG41" i="10"/>
  <c r="AK44" i="8" s="1"/>
  <c r="AE47" i="8"/>
  <c r="Y32" i="10"/>
  <c r="AA35" i="8" s="1"/>
  <c r="AC32" i="14"/>
  <c r="M32" i="15"/>
  <c r="O23" i="15"/>
  <c r="AA23" i="10"/>
  <c r="AC26" i="8" s="1"/>
  <c r="AE23" i="14"/>
  <c r="AC23" i="14"/>
  <c r="Y23" i="10"/>
  <c r="AA26" i="8" s="1"/>
  <c r="M23" i="15"/>
  <c r="W23" i="14"/>
  <c r="X23" i="14" s="1"/>
  <c r="T23" i="14" s="1"/>
  <c r="J39" i="12"/>
  <c r="Q26" i="8" s="1"/>
  <c r="R26" i="8" s="1"/>
  <c r="X26" i="8" s="1"/>
  <c r="S25" i="3" s="1"/>
  <c r="O44" i="6"/>
  <c r="T44" i="6"/>
  <c r="U44" i="6" s="1"/>
  <c r="V44" i="6" s="1"/>
  <c r="AB35" i="14"/>
  <c r="Z35" i="14" s="1"/>
  <c r="S35" i="14" s="1"/>
  <c r="G24" i="14"/>
  <c r="AI10" i="14"/>
  <c r="AJ10" i="14" s="1"/>
  <c r="R10" i="15"/>
  <c r="AD10" i="10"/>
  <c r="AG13" i="8" s="1"/>
  <c r="AH13" i="8" s="1"/>
  <c r="I37" i="10"/>
  <c r="S40" i="6" s="1"/>
  <c r="I37" i="14"/>
  <c r="E37" i="15"/>
  <c r="O37" i="10"/>
  <c r="O37" i="14"/>
  <c r="R37" i="10"/>
  <c r="G40" i="7" s="1"/>
  <c r="M40" i="7" s="1"/>
  <c r="H37" i="15"/>
  <c r="E31" i="14"/>
  <c r="B31" i="15"/>
  <c r="F31" i="10"/>
  <c r="AE28" i="8"/>
  <c r="AM28" i="8" s="1"/>
  <c r="N28" i="10"/>
  <c r="O28" i="14"/>
  <c r="R28" i="10"/>
  <c r="G31" i="7" s="1"/>
  <c r="H28" i="15"/>
  <c r="C31" i="8"/>
  <c r="C31" i="7"/>
  <c r="O31" i="7" s="1"/>
  <c r="C31" i="6"/>
  <c r="C30" i="3"/>
  <c r="U30" i="3" s="1"/>
  <c r="M28" i="7"/>
  <c r="E32" i="14"/>
  <c r="F32" i="10"/>
  <c r="B32" i="15"/>
  <c r="AB25" i="14"/>
  <c r="Z25" i="14" s="1"/>
  <c r="S25" i="14" s="1"/>
  <c r="I24" i="14"/>
  <c r="K24" i="14" s="1"/>
  <c r="L24" i="14" s="1"/>
  <c r="D24" i="14" s="1"/>
  <c r="I24" i="10"/>
  <c r="S27" i="6" s="1"/>
  <c r="E24" i="15"/>
  <c r="V24" i="15" s="1"/>
  <c r="G24" i="11" s="1"/>
  <c r="D24" i="11" s="1"/>
  <c r="AH24" i="14"/>
  <c r="AJ24" i="14" s="1"/>
  <c r="Q24" i="15"/>
  <c r="AC24" i="10"/>
  <c r="AF27" i="8" s="1"/>
  <c r="AH27" i="8" s="1"/>
  <c r="J16" i="15"/>
  <c r="T16" i="10"/>
  <c r="I19" i="7" s="1"/>
  <c r="O19" i="7" s="1"/>
  <c r="Q16" i="14"/>
  <c r="P10" i="15"/>
  <c r="AB10" i="10"/>
  <c r="AD13" i="8" s="1"/>
  <c r="AF10" i="14"/>
  <c r="AG10" i="14" s="1"/>
  <c r="T37" i="6"/>
  <c r="U37" i="6" s="1"/>
  <c r="V37" i="6" s="1"/>
  <c r="P37" i="6"/>
  <c r="Q37" i="6" s="1"/>
  <c r="O37" i="6"/>
  <c r="D32" i="15"/>
  <c r="H32" i="14"/>
  <c r="L32" i="14" s="1"/>
  <c r="H32" i="10"/>
  <c r="L32" i="15"/>
  <c r="AA32" i="14"/>
  <c r="G33" i="6"/>
  <c r="H33" i="6" s="1"/>
  <c r="F33" i="6"/>
  <c r="M20" i="7"/>
  <c r="J31" i="12"/>
  <c r="Q19" i="8" s="1"/>
  <c r="R19" i="8" s="1"/>
  <c r="X19" i="8" s="1"/>
  <c r="S18" i="3" s="1"/>
  <c r="W16" i="14"/>
  <c r="X16" i="14" s="1"/>
  <c r="T16" i="14" s="1"/>
  <c r="M16" i="10"/>
  <c r="U33" i="10"/>
  <c r="J36" i="7" s="1"/>
  <c r="P36" i="7" s="1"/>
  <c r="R33" i="14"/>
  <c r="K33" i="15"/>
  <c r="O33" i="10"/>
  <c r="W33" i="10"/>
  <c r="W33" i="14"/>
  <c r="X33" i="14" s="1"/>
  <c r="T33" i="14" s="1"/>
  <c r="W27" i="14"/>
  <c r="X27" i="14" s="1"/>
  <c r="T27" i="14" s="1"/>
  <c r="J48" i="12"/>
  <c r="AM27" i="14"/>
  <c r="AG27" i="10"/>
  <c r="AK30" i="8" s="1"/>
  <c r="U27" i="15"/>
  <c r="I12" i="10"/>
  <c r="S15" i="6" s="1"/>
  <c r="E12" i="15"/>
  <c r="I12" i="14"/>
  <c r="S8" i="15"/>
  <c r="AK8" i="14"/>
  <c r="AE8" i="10"/>
  <c r="AI11" i="8" s="1"/>
  <c r="AL11" i="8" s="1"/>
  <c r="AG22" i="14"/>
  <c r="P13" i="7"/>
  <c r="P40" i="6"/>
  <c r="Q40" i="6" s="1"/>
  <c r="R40" i="6" s="1"/>
  <c r="O40" i="6"/>
  <c r="AG31" i="14"/>
  <c r="W20" i="10"/>
  <c r="W20" i="14"/>
  <c r="X20" i="14" s="1"/>
  <c r="T20" i="14" s="1"/>
  <c r="AC20" i="14"/>
  <c r="AG20" i="14" s="1"/>
  <c r="M20" i="15"/>
  <c r="Y20" i="10"/>
  <c r="AA23" i="8" s="1"/>
  <c r="W15" i="10"/>
  <c r="L14" i="10"/>
  <c r="F14" i="15"/>
  <c r="J14" i="14"/>
  <c r="K14" i="14" s="1"/>
  <c r="F14" i="10"/>
  <c r="B14" i="15"/>
  <c r="E14" i="14"/>
  <c r="C17" i="8"/>
  <c r="C17" i="7"/>
  <c r="C16" i="3"/>
  <c r="U16" i="3" s="1"/>
  <c r="C17" i="6"/>
  <c r="O11" i="15"/>
  <c r="AA11" i="10"/>
  <c r="AC14" i="8" s="1"/>
  <c r="AE11" i="14"/>
  <c r="AD19" i="10"/>
  <c r="AG22" i="8" s="1"/>
  <c r="R19" i="15"/>
  <c r="AI19" i="14"/>
  <c r="T19" i="15"/>
  <c r="AL19" i="14"/>
  <c r="AF19" i="10"/>
  <c r="AJ22" i="8" s="1"/>
  <c r="N19" i="10"/>
  <c r="AC19" i="14"/>
  <c r="AG19" i="14" s="1"/>
  <c r="M19" i="15"/>
  <c r="Y19" i="10"/>
  <c r="AA22" i="8" s="1"/>
  <c r="M18" i="10"/>
  <c r="F18" i="15"/>
  <c r="J18" i="14"/>
  <c r="K18" i="14" s="1"/>
  <c r="L18" i="10"/>
  <c r="AE18" i="14"/>
  <c r="AG18" i="14" s="1"/>
  <c r="O18" i="15"/>
  <c r="AA18" i="10"/>
  <c r="AC21" i="8" s="1"/>
  <c r="AE21" i="8" s="1"/>
  <c r="X15" i="10"/>
  <c r="AC12" i="10"/>
  <c r="AF15" i="8" s="1"/>
  <c r="AH15" i="8" s="1"/>
  <c r="Q12" i="15"/>
  <c r="AH12" i="14"/>
  <c r="AJ12" i="14" s="1"/>
  <c r="M12" i="10"/>
  <c r="AH11" i="8"/>
  <c r="K22" i="14"/>
  <c r="AB17" i="14"/>
  <c r="Z17" i="14" s="1"/>
  <c r="S17" i="14" s="1"/>
  <c r="AL17" i="8"/>
  <c r="AM11" i="14"/>
  <c r="AG11" i="10"/>
  <c r="AK14" i="8" s="1"/>
  <c r="U11" i="15"/>
  <c r="C14" i="8"/>
  <c r="C14" i="7"/>
  <c r="L14" i="7" s="1"/>
  <c r="C14" i="6"/>
  <c r="C13" i="3"/>
  <c r="U13" i="3" s="1"/>
  <c r="M15" i="10"/>
  <c r="AM15" i="14"/>
  <c r="AG15" i="10"/>
  <c r="AK18" i="8" s="1"/>
  <c r="U15" i="15"/>
  <c r="X129" i="8"/>
  <c r="S128" i="3" s="1"/>
  <c r="O113" i="8"/>
  <c r="T107" i="4"/>
  <c r="T76" i="4"/>
  <c r="W6" i="10"/>
  <c r="J6" i="14"/>
  <c r="K6" i="14" s="1"/>
  <c r="L6" i="14" s="1"/>
  <c r="D6" i="14" s="1"/>
  <c r="F6" i="15"/>
  <c r="V6" i="15" s="1"/>
  <c r="G6" i="11" s="1"/>
  <c r="D6" i="11" s="1"/>
  <c r="L6" i="10"/>
  <c r="AL6" i="14"/>
  <c r="T6" i="15"/>
  <c r="AF6" i="10"/>
  <c r="AJ9" i="8" s="1"/>
  <c r="H146" i="8"/>
  <c r="O146" i="8" s="1"/>
  <c r="W39" i="8"/>
  <c r="N20" i="8"/>
  <c r="R8" i="8"/>
  <c r="O62" i="7"/>
  <c r="K9" i="6"/>
  <c r="L9" i="6" s="1"/>
  <c r="J9" i="6"/>
  <c r="K6" i="6"/>
  <c r="L6" i="6" s="1"/>
  <c r="M6" i="6" s="1"/>
  <c r="N6" i="6" s="1"/>
  <c r="M5" i="3" s="1"/>
  <c r="J6" i="6"/>
  <c r="O140" i="8"/>
  <c r="W111" i="8"/>
  <c r="O68" i="8"/>
  <c r="O54" i="8"/>
  <c r="L119" i="7"/>
  <c r="T83" i="4"/>
  <c r="T52" i="4"/>
  <c r="O102" i="8"/>
  <c r="N92" i="8"/>
  <c r="K155" i="8"/>
  <c r="W108" i="8"/>
  <c r="W64" i="8"/>
  <c r="W34" i="8"/>
  <c r="R16" i="8"/>
  <c r="P7" i="7"/>
  <c r="S3" i="15"/>
  <c r="AK3" i="14"/>
  <c r="AN3" i="14" s="1"/>
  <c r="AE3" i="10"/>
  <c r="AI6" i="8" s="1"/>
  <c r="AL6" i="8" s="1"/>
  <c r="N3" i="14"/>
  <c r="M3" i="14" s="1"/>
  <c r="Q3" i="10"/>
  <c r="F6" i="7" s="1"/>
  <c r="L6" i="7" s="1"/>
  <c r="L139" i="7"/>
  <c r="T82" i="5"/>
  <c r="T113" i="4"/>
  <c r="O28" i="8"/>
  <c r="L20" i="7"/>
  <c r="AH9" i="8"/>
  <c r="S6" i="10"/>
  <c r="H9" i="7" s="1"/>
  <c r="AC5" i="10"/>
  <c r="AF8" i="8" s="1"/>
  <c r="AH8" i="8" s="1"/>
  <c r="AH5" i="14"/>
  <c r="AJ5" i="14" s="1"/>
  <c r="Q5" i="15"/>
  <c r="AC5" i="14"/>
  <c r="AG5" i="14" s="1"/>
  <c r="M5" i="15"/>
  <c r="Y5" i="10"/>
  <c r="AA8" i="8" s="1"/>
  <c r="V4" i="10"/>
  <c r="Y7" i="8"/>
  <c r="Z7" i="8" s="1"/>
  <c r="O41" i="8"/>
  <c r="L46" i="7"/>
  <c r="O162" i="8"/>
  <c r="T47" i="4"/>
  <c r="T64" i="5"/>
  <c r="T32" i="5"/>
  <c r="T35" i="5"/>
  <c r="T143" i="4"/>
  <c r="S143" i="4"/>
  <c r="O143" i="4"/>
  <c r="M143" i="4"/>
  <c r="J143" i="4"/>
  <c r="T63" i="4"/>
  <c r="L32" i="7"/>
  <c r="T42" i="5"/>
  <c r="O10" i="5"/>
  <c r="T10" i="5"/>
  <c r="L28" i="7"/>
  <c r="T100" i="4"/>
  <c r="O106" i="7"/>
  <c r="X132" i="8" l="1"/>
  <c r="S131" i="3" s="1"/>
  <c r="O99" i="8"/>
  <c r="X99" i="8" s="1"/>
  <c r="S98" i="3" s="1"/>
  <c r="X162" i="8"/>
  <c r="O90" i="8"/>
  <c r="X117" i="8"/>
  <c r="S116" i="3" s="1"/>
  <c r="O34" i="8"/>
  <c r="X77" i="8"/>
  <c r="S76" i="3" s="1"/>
  <c r="O65" i="8"/>
  <c r="S156" i="3"/>
  <c r="R141" i="4"/>
  <c r="Q141" i="4" s="1"/>
  <c r="X104" i="8"/>
  <c r="S103" i="3" s="1"/>
  <c r="X57" i="8"/>
  <c r="S56" i="3" s="1"/>
  <c r="R56" i="3" s="1"/>
  <c r="X67" i="8"/>
  <c r="S66" i="3" s="1"/>
  <c r="R85" i="5"/>
  <c r="X88" i="8"/>
  <c r="S87" i="3" s="1"/>
  <c r="S161" i="3"/>
  <c r="R86" i="5"/>
  <c r="Q86" i="5" s="1"/>
  <c r="Q117" i="7"/>
  <c r="O96" i="8"/>
  <c r="X69" i="8"/>
  <c r="S68" i="3" s="1"/>
  <c r="R113" i="4"/>
  <c r="X96" i="8"/>
  <c r="S95" i="3" s="1"/>
  <c r="O153" i="8"/>
  <c r="R144" i="4"/>
  <c r="Q144" i="4" s="1"/>
  <c r="R145" i="4"/>
  <c r="R76" i="4"/>
  <c r="O12" i="8"/>
  <c r="X12" i="8" s="1"/>
  <c r="X106" i="8"/>
  <c r="S105" i="3" s="1"/>
  <c r="X87" i="8"/>
  <c r="S86" i="3" s="1"/>
  <c r="X75" i="8"/>
  <c r="S74" i="3" s="1"/>
  <c r="S114" i="14"/>
  <c r="C114" i="14"/>
  <c r="H114" i="11" s="1"/>
  <c r="E114" i="11" s="1"/>
  <c r="AJ31" i="14"/>
  <c r="AM108" i="8"/>
  <c r="V147" i="15"/>
  <c r="G147" i="11" s="1"/>
  <c r="D147" i="11" s="1"/>
  <c r="Z39" i="6"/>
  <c r="R73" i="6"/>
  <c r="AB109" i="14"/>
  <c r="AN137" i="14"/>
  <c r="K31" i="14"/>
  <c r="M38" i="14"/>
  <c r="O44" i="7"/>
  <c r="AG120" i="14"/>
  <c r="O128" i="7"/>
  <c r="K62" i="14"/>
  <c r="L19" i="7"/>
  <c r="AE29" i="8"/>
  <c r="AM29" i="8" s="1"/>
  <c r="L73" i="7"/>
  <c r="AG61" i="14"/>
  <c r="AL76" i="8"/>
  <c r="AG85" i="14"/>
  <c r="V71" i="15"/>
  <c r="G71" i="11" s="1"/>
  <c r="D71" i="11" s="1"/>
  <c r="R6" i="6"/>
  <c r="AM32" i="8"/>
  <c r="AB93" i="14"/>
  <c r="Z93" i="14" s="1"/>
  <c r="S93" i="14" s="1"/>
  <c r="I144" i="6"/>
  <c r="N144" i="6" s="1"/>
  <c r="AH65" i="8"/>
  <c r="I89" i="6"/>
  <c r="N89" i="6" s="1"/>
  <c r="M88" i="3" s="1"/>
  <c r="I147" i="6"/>
  <c r="O148" i="8"/>
  <c r="X148" i="8" s="1"/>
  <c r="L29" i="7"/>
  <c r="M31" i="7"/>
  <c r="K61" i="6"/>
  <c r="L61" i="6" s="1"/>
  <c r="AN49" i="14"/>
  <c r="AE64" i="8"/>
  <c r="L61" i="7"/>
  <c r="V82" i="15"/>
  <c r="G82" i="11" s="1"/>
  <c r="D82" i="11" s="1"/>
  <c r="V113" i="15"/>
  <c r="G113" i="11" s="1"/>
  <c r="D113" i="11" s="1"/>
  <c r="M122" i="6"/>
  <c r="AG142" i="14"/>
  <c r="P149" i="7"/>
  <c r="X74" i="8"/>
  <c r="S73" i="3" s="1"/>
  <c r="X15" i="8"/>
  <c r="S14" i="3" s="1"/>
  <c r="M22" i="7"/>
  <c r="P22" i="7"/>
  <c r="M27" i="6"/>
  <c r="L72" i="7"/>
  <c r="Q98" i="7"/>
  <c r="AN134" i="14"/>
  <c r="I153" i="6"/>
  <c r="AM27" i="8"/>
  <c r="AJ42" i="14"/>
  <c r="AJ75" i="14"/>
  <c r="AN92" i="14"/>
  <c r="R113" i="6"/>
  <c r="AN153" i="14"/>
  <c r="M87" i="6"/>
  <c r="B114" i="14"/>
  <c r="F114" i="11" s="1"/>
  <c r="C114" i="11" s="1"/>
  <c r="B114" i="11" s="1"/>
  <c r="AN144" i="14"/>
  <c r="AG150" i="14"/>
  <c r="AE157" i="8"/>
  <c r="AM157" i="8" s="1"/>
  <c r="M63" i="14"/>
  <c r="M113" i="6"/>
  <c r="AM10" i="8"/>
  <c r="M21" i="14"/>
  <c r="O112" i="7"/>
  <c r="X98" i="8"/>
  <c r="S97" i="3" s="1"/>
  <c r="R97" i="3" s="1"/>
  <c r="X137" i="8"/>
  <c r="S136" i="3" s="1"/>
  <c r="AM66" i="8"/>
  <c r="AM147" i="8"/>
  <c r="AG32" i="14"/>
  <c r="O61" i="7"/>
  <c r="AM47" i="8"/>
  <c r="AG34" i="14"/>
  <c r="N65" i="7"/>
  <c r="AA96" i="6"/>
  <c r="M117" i="14"/>
  <c r="AG163" i="14"/>
  <c r="P163" i="7"/>
  <c r="M16" i="6"/>
  <c r="N16" i="6" s="1"/>
  <c r="M15" i="3" s="1"/>
  <c r="AG38" i="14"/>
  <c r="AB22" i="14"/>
  <c r="O100" i="7"/>
  <c r="M119" i="6"/>
  <c r="R120" i="6"/>
  <c r="I20" i="6"/>
  <c r="N20" i="6" s="1"/>
  <c r="M19" i="3" s="1"/>
  <c r="R66" i="6"/>
  <c r="G91" i="14"/>
  <c r="O137" i="7"/>
  <c r="O34" i="7"/>
  <c r="M61" i="7"/>
  <c r="M92" i="14"/>
  <c r="M157" i="14"/>
  <c r="I45" i="6"/>
  <c r="G53" i="14"/>
  <c r="V126" i="15"/>
  <c r="G126" i="11" s="1"/>
  <c r="D126" i="11" s="1"/>
  <c r="AH140" i="8"/>
  <c r="AJ161" i="14"/>
  <c r="X127" i="8"/>
  <c r="S126" i="3" s="1"/>
  <c r="R126" i="3" s="1"/>
  <c r="I38" i="6"/>
  <c r="N38" i="6" s="1"/>
  <c r="M37" i="3" s="1"/>
  <c r="R77" i="6"/>
  <c r="AJ115" i="14"/>
  <c r="I46" i="6"/>
  <c r="K90" i="14"/>
  <c r="L90" i="14" s="1"/>
  <c r="D90" i="14" s="1"/>
  <c r="Z108" i="6"/>
  <c r="AM119" i="8"/>
  <c r="O158" i="7"/>
  <c r="AN8" i="14"/>
  <c r="AB8" i="14" s="1"/>
  <c r="AG23" i="14"/>
  <c r="AJ49" i="14"/>
  <c r="AB34" i="14"/>
  <c r="I111" i="6"/>
  <c r="AB134" i="14"/>
  <c r="K146" i="14"/>
  <c r="L146" i="14" s="1"/>
  <c r="D146" i="14" s="1"/>
  <c r="G162" i="14"/>
  <c r="M8" i="7"/>
  <c r="X89" i="8"/>
  <c r="S88" i="3" s="1"/>
  <c r="X138" i="8"/>
  <c r="S137" i="3" s="1"/>
  <c r="R137" i="3" s="1"/>
  <c r="AH105" i="8"/>
  <c r="K132" i="14"/>
  <c r="D134" i="14"/>
  <c r="M156" i="7"/>
  <c r="AN152" i="14"/>
  <c r="AJ163" i="14"/>
  <c r="X150" i="8"/>
  <c r="S149" i="3" s="1"/>
  <c r="M6" i="14"/>
  <c r="AJ18" i="14"/>
  <c r="M44" i="7"/>
  <c r="AH51" i="8"/>
  <c r="AM24" i="8"/>
  <c r="AN24" i="8" s="1"/>
  <c r="T23" i="3" s="1"/>
  <c r="I84" i="6"/>
  <c r="AM93" i="8"/>
  <c r="O103" i="7"/>
  <c r="V93" i="15"/>
  <c r="G93" i="11" s="1"/>
  <c r="D93" i="11" s="1"/>
  <c r="V135" i="15"/>
  <c r="G135" i="11" s="1"/>
  <c r="D135" i="11" s="1"/>
  <c r="AL148" i="8"/>
  <c r="AM148" i="8" s="1"/>
  <c r="D116" i="14"/>
  <c r="AG128" i="14"/>
  <c r="AB129" i="14"/>
  <c r="Z129" i="14" s="1"/>
  <c r="S129" i="14" s="1"/>
  <c r="AM160" i="8"/>
  <c r="L161" i="14"/>
  <c r="AN12" i="14"/>
  <c r="AB12" i="14" s="1"/>
  <c r="Z12" i="14" s="1"/>
  <c r="S12" i="14" s="1"/>
  <c r="K147" i="14"/>
  <c r="Q85" i="5"/>
  <c r="X149" i="8"/>
  <c r="S148" i="3" s="1"/>
  <c r="M10" i="14"/>
  <c r="P26" i="7"/>
  <c r="G60" i="14"/>
  <c r="P143" i="7"/>
  <c r="X17" i="8"/>
  <c r="S16" i="3" s="1"/>
  <c r="R74" i="6"/>
  <c r="T40" i="6"/>
  <c r="U40" i="6" s="1"/>
  <c r="V40" i="6" s="1"/>
  <c r="AE13" i="8"/>
  <c r="AM13" i="8" s="1"/>
  <c r="AH48" i="8"/>
  <c r="AM58" i="8"/>
  <c r="R69" i="6"/>
  <c r="M146" i="6"/>
  <c r="N146" i="6" s="1"/>
  <c r="M145" i="3" s="1"/>
  <c r="V146" i="15"/>
  <c r="G146" i="11" s="1"/>
  <c r="D146" i="11" s="1"/>
  <c r="X53" i="8"/>
  <c r="S52" i="3" s="1"/>
  <c r="P11" i="7"/>
  <c r="AL23" i="8"/>
  <c r="AG27" i="14"/>
  <c r="AG41" i="14"/>
  <c r="P61" i="7"/>
  <c r="D60" i="14"/>
  <c r="AM67" i="8"/>
  <c r="M76" i="7"/>
  <c r="AJ82" i="14"/>
  <c r="AN106" i="8"/>
  <c r="T105" i="3" s="1"/>
  <c r="AL124" i="8"/>
  <c r="AM124" i="8" s="1"/>
  <c r="AN124" i="8" s="1"/>
  <c r="M133" i="6"/>
  <c r="X18" i="8"/>
  <c r="S17" i="3" s="1"/>
  <c r="X46" i="8"/>
  <c r="S45" i="3" s="1"/>
  <c r="K108" i="14"/>
  <c r="AG117" i="14"/>
  <c r="AB117" i="14" s="1"/>
  <c r="Z117" i="14" s="1"/>
  <c r="S117" i="14" s="1"/>
  <c r="X63" i="8"/>
  <c r="S62" i="3" s="1"/>
  <c r="I71" i="6"/>
  <c r="L109" i="7"/>
  <c r="AL133" i="8"/>
  <c r="AM133" i="8" s="1"/>
  <c r="G161" i="14"/>
  <c r="AB30" i="14"/>
  <c r="R116" i="6"/>
  <c r="AJ137" i="14"/>
  <c r="AG139" i="14"/>
  <c r="AB139" i="14" s="1"/>
  <c r="Z139" i="14" s="1"/>
  <c r="V149" i="15"/>
  <c r="G149" i="11" s="1"/>
  <c r="D149" i="11" s="1"/>
  <c r="I87" i="6"/>
  <c r="AN125" i="14"/>
  <c r="AM139" i="8"/>
  <c r="I28" i="6"/>
  <c r="N28" i="6" s="1"/>
  <c r="D107" i="14"/>
  <c r="K142" i="14"/>
  <c r="X71" i="8"/>
  <c r="S70" i="3" s="1"/>
  <c r="Z137" i="6"/>
  <c r="AA137" i="6" s="1"/>
  <c r="AB137" i="6" s="1"/>
  <c r="R116" i="3"/>
  <c r="L38" i="14"/>
  <c r="O109" i="7"/>
  <c r="AB146" i="14"/>
  <c r="V3" i="15"/>
  <c r="O9" i="4"/>
  <c r="AL21" i="8"/>
  <c r="AM21" i="8" s="1"/>
  <c r="AM33" i="8"/>
  <c r="L47" i="14"/>
  <c r="D47" i="14" s="1"/>
  <c r="B47" i="14" s="1"/>
  <c r="F47" i="11" s="1"/>
  <c r="C47" i="11" s="1"/>
  <c r="AH85" i="8"/>
  <c r="P104" i="7"/>
  <c r="M166" i="7"/>
  <c r="P166" i="7"/>
  <c r="X97" i="8"/>
  <c r="S96" i="3" s="1"/>
  <c r="AB44" i="14"/>
  <c r="AG90" i="14"/>
  <c r="V101" i="15"/>
  <c r="G101" i="11" s="1"/>
  <c r="D101" i="11" s="1"/>
  <c r="AJ133" i="14"/>
  <c r="AG96" i="14"/>
  <c r="L151" i="7"/>
  <c r="L8" i="7"/>
  <c r="P103" i="7"/>
  <c r="D149" i="14"/>
  <c r="M19" i="7"/>
  <c r="V66" i="15"/>
  <c r="G66" i="11" s="1"/>
  <c r="D66" i="11" s="1"/>
  <c r="AN75" i="14"/>
  <c r="V143" i="15"/>
  <c r="G143" i="11" s="1"/>
  <c r="D143" i="11" s="1"/>
  <c r="M143" i="7"/>
  <c r="O9" i="7"/>
  <c r="X102" i="8"/>
  <c r="S101" i="3" s="1"/>
  <c r="L44" i="7"/>
  <c r="V63" i="15"/>
  <c r="G63" i="11" s="1"/>
  <c r="D63" i="11" s="1"/>
  <c r="L147" i="14"/>
  <c r="D147" i="14" s="1"/>
  <c r="AL162" i="8"/>
  <c r="O20" i="8"/>
  <c r="X20" i="8" s="1"/>
  <c r="S19" i="3" s="1"/>
  <c r="AM7" i="8"/>
  <c r="X139" i="8"/>
  <c r="S138" i="3" s="1"/>
  <c r="AM42" i="8"/>
  <c r="M136" i="6"/>
  <c r="N136" i="6" s="1"/>
  <c r="M135" i="3" s="1"/>
  <c r="V153" i="15"/>
  <c r="G153" i="11" s="1"/>
  <c r="D153" i="11" s="1"/>
  <c r="M163" i="7"/>
  <c r="M147" i="14"/>
  <c r="AG40" i="14"/>
  <c r="AB40" i="14" s="1"/>
  <c r="Z40" i="14" s="1"/>
  <c r="S40" i="14" s="1"/>
  <c r="T68" i="6"/>
  <c r="U68" i="6" s="1"/>
  <c r="V68" i="6" s="1"/>
  <c r="AE121" i="8"/>
  <c r="AM129" i="8"/>
  <c r="O131" i="8"/>
  <c r="X131" i="8" s="1"/>
  <c r="S130" i="3" s="1"/>
  <c r="O11" i="7"/>
  <c r="I19" i="6"/>
  <c r="I39" i="6"/>
  <c r="AE99" i="8"/>
  <c r="I112" i="6"/>
  <c r="O143" i="7"/>
  <c r="I149" i="6"/>
  <c r="M157" i="6"/>
  <c r="N157" i="6" s="1"/>
  <c r="L58" i="7"/>
  <c r="Q58" i="7" s="1"/>
  <c r="AN150" i="14"/>
  <c r="R36" i="6"/>
  <c r="M41" i="7"/>
  <c r="M64" i="6"/>
  <c r="Z112" i="6"/>
  <c r="Z113" i="6"/>
  <c r="AA113" i="6" s="1"/>
  <c r="AB113" i="6" s="1"/>
  <c r="M66" i="5" s="1"/>
  <c r="AL128" i="8"/>
  <c r="M139" i="14"/>
  <c r="M109" i="7"/>
  <c r="I79" i="6"/>
  <c r="N79" i="6" s="1"/>
  <c r="I104" i="6"/>
  <c r="T11" i="3"/>
  <c r="S10" i="5"/>
  <c r="D110" i="14"/>
  <c r="X37" i="8"/>
  <c r="S36" i="3" s="1"/>
  <c r="S98" i="14"/>
  <c r="C98" i="14"/>
  <c r="H98" i="11" s="1"/>
  <c r="E98" i="11" s="1"/>
  <c r="B112" i="14"/>
  <c r="F112" i="11" s="1"/>
  <c r="C112" i="11" s="1"/>
  <c r="S11" i="3"/>
  <c r="R10" i="5"/>
  <c r="D106" i="14"/>
  <c r="I114" i="11"/>
  <c r="J104" i="4" s="1"/>
  <c r="K116" i="3"/>
  <c r="AM100" i="8"/>
  <c r="AM25" i="8"/>
  <c r="X59" i="8"/>
  <c r="S58" i="3" s="1"/>
  <c r="S122" i="14"/>
  <c r="B122" i="14" s="1"/>
  <c r="F122" i="11" s="1"/>
  <c r="C122" i="11" s="1"/>
  <c r="C122" i="14"/>
  <c r="H122" i="11" s="1"/>
  <c r="E122" i="11" s="1"/>
  <c r="C29" i="14"/>
  <c r="H29" i="11" s="1"/>
  <c r="E29" i="11" s="1"/>
  <c r="M11" i="3"/>
  <c r="L10" i="5"/>
  <c r="G3" i="11"/>
  <c r="D3" i="11" s="1"/>
  <c r="S86" i="14"/>
  <c r="C86" i="14"/>
  <c r="H86" i="11" s="1"/>
  <c r="E86" i="11" s="1"/>
  <c r="V32" i="10"/>
  <c r="Y35" i="8"/>
  <c r="Z35" i="8" s="1"/>
  <c r="G35" i="6"/>
  <c r="H35" i="6" s="1"/>
  <c r="F35" i="6"/>
  <c r="I37" i="15"/>
  <c r="V37" i="15" s="1"/>
  <c r="G37" i="11" s="1"/>
  <c r="D37" i="11" s="1"/>
  <c r="I55" i="6"/>
  <c r="T47" i="10"/>
  <c r="I50" i="7" s="1"/>
  <c r="AE55" i="8"/>
  <c r="S89" i="10"/>
  <c r="H92" i="7" s="1"/>
  <c r="P102" i="14"/>
  <c r="K105" i="6"/>
  <c r="L105" i="6" s="1"/>
  <c r="M105" i="6" s="1"/>
  <c r="J105" i="6"/>
  <c r="P107" i="14"/>
  <c r="P119" i="14"/>
  <c r="AN125" i="8"/>
  <c r="T124" i="3" s="1"/>
  <c r="R124" i="3" s="1"/>
  <c r="V128" i="10"/>
  <c r="Y131" i="8"/>
  <c r="Z131" i="8" s="1"/>
  <c r="S140" i="10"/>
  <c r="H143" i="7" s="1"/>
  <c r="X151" i="6"/>
  <c r="Y151" i="6" s="1"/>
  <c r="Z151" i="6" s="1"/>
  <c r="W151" i="6"/>
  <c r="AE162" i="8"/>
  <c r="AM162" i="8" s="1"/>
  <c r="K162" i="6"/>
  <c r="L162" i="6" s="1"/>
  <c r="J162" i="6"/>
  <c r="G157" i="14"/>
  <c r="P5" i="14"/>
  <c r="Q10" i="7"/>
  <c r="O139" i="4"/>
  <c r="AE18" i="8"/>
  <c r="V8" i="10"/>
  <c r="Y11" i="8"/>
  <c r="Z11" i="8" s="1"/>
  <c r="V10" i="10"/>
  <c r="Y13" i="8"/>
  <c r="Z13" i="8" s="1"/>
  <c r="AN13" i="8" s="1"/>
  <c r="T12" i="3" s="1"/>
  <c r="AN42" i="8"/>
  <c r="T41" i="3" s="1"/>
  <c r="P48" i="6"/>
  <c r="Q48" i="6" s="1"/>
  <c r="O48" i="6"/>
  <c r="T48" i="6"/>
  <c r="U48" i="6" s="1"/>
  <c r="V48" i="6" s="1"/>
  <c r="Z44" i="14"/>
  <c r="S44" i="14" s="1"/>
  <c r="S63" i="6"/>
  <c r="T63" i="6"/>
  <c r="U63" i="6" s="1"/>
  <c r="I90" i="15"/>
  <c r="O111" i="7"/>
  <c r="I125" i="6"/>
  <c r="L162" i="7"/>
  <c r="N155" i="7"/>
  <c r="R136" i="4"/>
  <c r="S32" i="4"/>
  <c r="AX254" i="17"/>
  <c r="D254" i="17" s="1"/>
  <c r="AX238" i="17"/>
  <c r="D238" i="17" s="1"/>
  <c r="AX224" i="17"/>
  <c r="D224" i="17" s="1"/>
  <c r="AX220" i="17"/>
  <c r="D220" i="17" s="1"/>
  <c r="AX243" i="17"/>
  <c r="D243" i="17" s="1"/>
  <c r="AX253" i="17"/>
  <c r="D253" i="17" s="1"/>
  <c r="AX248" i="17"/>
  <c r="D248" i="17" s="1"/>
  <c r="AX237" i="17"/>
  <c r="D237" i="17" s="1"/>
  <c r="AX215" i="17"/>
  <c r="D215" i="17" s="1"/>
  <c r="AX207" i="17"/>
  <c r="D207" i="17" s="1"/>
  <c r="AX171" i="17"/>
  <c r="D171" i="17" s="1"/>
  <c r="AX247" i="17"/>
  <c r="D247" i="17" s="1"/>
  <c r="AX245" i="17"/>
  <c r="D245" i="17" s="1"/>
  <c r="AX240" i="17"/>
  <c r="D240" i="17" s="1"/>
  <c r="AX209" i="17"/>
  <c r="D209" i="17" s="1"/>
  <c r="AX201" i="17"/>
  <c r="D201" i="17" s="1"/>
  <c r="AX197" i="17"/>
  <c r="D197" i="17" s="1"/>
  <c r="AX177" i="17"/>
  <c r="D177" i="17" s="1"/>
  <c r="AX173" i="17"/>
  <c r="D173" i="17" s="1"/>
  <c r="AX169" i="17"/>
  <c r="D169" i="17" s="1"/>
  <c r="AX161" i="17"/>
  <c r="D161" i="17" s="1"/>
  <c r="AX196" i="17"/>
  <c r="D196" i="17" s="1"/>
  <c r="AX154" i="17"/>
  <c r="D154" i="17" s="1"/>
  <c r="AX130" i="17"/>
  <c r="D130" i="17" s="1"/>
  <c r="AX82" i="17"/>
  <c r="D82" i="17" s="1"/>
  <c r="AX66" i="17"/>
  <c r="D66" i="17" s="1"/>
  <c r="AX246" i="17"/>
  <c r="D246" i="17" s="1"/>
  <c r="AX162" i="17"/>
  <c r="D162" i="17" s="1"/>
  <c r="AX137" i="17"/>
  <c r="D137" i="17" s="1"/>
  <c r="AX105" i="17"/>
  <c r="D105" i="17" s="1"/>
  <c r="AX81" i="17"/>
  <c r="D81" i="17" s="1"/>
  <c r="AX39" i="17"/>
  <c r="D39" i="17" s="1"/>
  <c r="AX96" i="17"/>
  <c r="D96" i="17" s="1"/>
  <c r="AX88" i="17"/>
  <c r="D88" i="17" s="1"/>
  <c r="AX80" i="17"/>
  <c r="D80" i="17" s="1"/>
  <c r="AX72" i="17"/>
  <c r="D72" i="17" s="1"/>
  <c r="AX43" i="17"/>
  <c r="D43" i="17" s="1"/>
  <c r="AX236" i="17"/>
  <c r="D236" i="17" s="1"/>
  <c r="AX174" i="17"/>
  <c r="D174" i="17" s="1"/>
  <c r="AX159" i="17"/>
  <c r="D159" i="17" s="1"/>
  <c r="AX151" i="17"/>
  <c r="D151" i="17" s="1"/>
  <c r="AX135" i="17"/>
  <c r="D135" i="17" s="1"/>
  <c r="AX103" i="17"/>
  <c r="D103" i="17" s="1"/>
  <c r="AX87" i="17"/>
  <c r="D87" i="17" s="1"/>
  <c r="AX79" i="17"/>
  <c r="D79" i="17" s="1"/>
  <c r="AX30" i="17"/>
  <c r="D30" i="17" s="1"/>
  <c r="AX22" i="17"/>
  <c r="D22" i="17" s="1"/>
  <c r="AX14" i="17"/>
  <c r="D14" i="17" s="1"/>
  <c r="AX6" i="17"/>
  <c r="D6" i="17" s="1"/>
  <c r="AX170" i="17"/>
  <c r="D170" i="17" s="1"/>
  <c r="AX149" i="17"/>
  <c r="D149" i="17" s="1"/>
  <c r="AX141" i="17"/>
  <c r="D141" i="17" s="1"/>
  <c r="AX133" i="17"/>
  <c r="D133" i="17" s="1"/>
  <c r="AX117" i="17"/>
  <c r="D117" i="17" s="1"/>
  <c r="AX101" i="17"/>
  <c r="D101" i="17" s="1"/>
  <c r="AX85" i="17"/>
  <c r="D85" i="17" s="1"/>
  <c r="AX47" i="17"/>
  <c r="D47" i="17" s="1"/>
  <c r="AX33" i="17"/>
  <c r="D33" i="17" s="1"/>
  <c r="AX25" i="17"/>
  <c r="D25" i="17" s="1"/>
  <c r="AX21" i="17"/>
  <c r="D21" i="17" s="1"/>
  <c r="AX17" i="17"/>
  <c r="D17" i="17" s="1"/>
  <c r="AX13" i="17"/>
  <c r="D13" i="17" s="1"/>
  <c r="AX9" i="17"/>
  <c r="D9" i="17" s="1"/>
  <c r="AX5" i="17"/>
  <c r="D5" i="17" s="1"/>
  <c r="AX116" i="17"/>
  <c r="D116" i="17" s="1"/>
  <c r="AX100" i="17"/>
  <c r="D100" i="17" s="1"/>
  <c r="AX84" i="17"/>
  <c r="D84" i="17" s="1"/>
  <c r="AX76" i="17"/>
  <c r="D76" i="17" s="1"/>
  <c r="AX46" i="17"/>
  <c r="D46" i="17" s="1"/>
  <c r="AX198" i="17"/>
  <c r="D198" i="17" s="1"/>
  <c r="AX131" i="17"/>
  <c r="D131" i="17" s="1"/>
  <c r="AX123" i="17"/>
  <c r="D123" i="17" s="1"/>
  <c r="AX107" i="17"/>
  <c r="D107" i="17" s="1"/>
  <c r="AX52" i="17"/>
  <c r="D52" i="17" s="1"/>
  <c r="AX40" i="17"/>
  <c r="D40" i="17" s="1"/>
  <c r="AX32" i="17"/>
  <c r="D32" i="17" s="1"/>
  <c r="AX62" i="17"/>
  <c r="D62" i="17" s="1"/>
  <c r="AX24" i="17"/>
  <c r="D24" i="17" s="1"/>
  <c r="AX118" i="17"/>
  <c r="D118" i="17" s="1"/>
  <c r="AX172" i="17"/>
  <c r="D172" i="17" s="1"/>
  <c r="AX102" i="17"/>
  <c r="D102" i="17" s="1"/>
  <c r="AX42" i="17"/>
  <c r="D42" i="17" s="1"/>
  <c r="AX20" i="17"/>
  <c r="D20" i="17" s="1"/>
  <c r="AX158" i="17"/>
  <c r="D158" i="17" s="1"/>
  <c r="AX94" i="17"/>
  <c r="D94" i="17" s="1"/>
  <c r="AX86" i="17"/>
  <c r="D86" i="17" s="1"/>
  <c r="AX78" i="17"/>
  <c r="D78" i="17" s="1"/>
  <c r="AX16" i="17"/>
  <c r="D16" i="17" s="1"/>
  <c r="AX134" i="17"/>
  <c r="D134" i="17" s="1"/>
  <c r="AX70" i="17"/>
  <c r="D70" i="17" s="1"/>
  <c r="AX4" i="17"/>
  <c r="D4" i="17" s="1"/>
  <c r="O86" i="4"/>
  <c r="O102" i="4"/>
  <c r="O126" i="4"/>
  <c r="P86" i="4"/>
  <c r="X16" i="8"/>
  <c r="S15" i="3" s="1"/>
  <c r="AB18" i="14"/>
  <c r="AL14" i="8"/>
  <c r="K19" i="7"/>
  <c r="P18" i="3" s="1"/>
  <c r="N19" i="7"/>
  <c r="N38" i="7"/>
  <c r="Q38" i="7" s="1"/>
  <c r="K38" i="7"/>
  <c r="P37" i="3" s="1"/>
  <c r="T10" i="6"/>
  <c r="U10" i="6" s="1"/>
  <c r="V10" i="6" s="1"/>
  <c r="P10" i="6"/>
  <c r="Q10" i="6" s="1"/>
  <c r="O10" i="6"/>
  <c r="AL41" i="8"/>
  <c r="T25" i="6"/>
  <c r="U25" i="6" s="1"/>
  <c r="V25" i="6" s="1"/>
  <c r="P25" i="6"/>
  <c r="Q25" i="6" s="1"/>
  <c r="O25" i="6"/>
  <c r="O29" i="7"/>
  <c r="V21" i="15"/>
  <c r="G21" i="11" s="1"/>
  <c r="D21" i="11" s="1"/>
  <c r="T62" i="10"/>
  <c r="I65" i="7" s="1"/>
  <c r="O61" i="6"/>
  <c r="T61" i="6"/>
  <c r="U61" i="6" s="1"/>
  <c r="V61" i="6" s="1"/>
  <c r="P61" i="6"/>
  <c r="Q61" i="6" s="1"/>
  <c r="AE76" i="8"/>
  <c r="AM76" i="8" s="1"/>
  <c r="I72" i="15"/>
  <c r="AE81" i="8"/>
  <c r="V77" i="10"/>
  <c r="Y80" i="8"/>
  <c r="Z80" i="8" s="1"/>
  <c r="AN79" i="14"/>
  <c r="AB79" i="14" s="1"/>
  <c r="Z79" i="14" s="1"/>
  <c r="S79" i="14" s="1"/>
  <c r="Q86" i="8"/>
  <c r="R86" i="8" s="1"/>
  <c r="X86" i="8" s="1"/>
  <c r="S85" i="3" s="1"/>
  <c r="Q85" i="8"/>
  <c r="R85" i="8" s="1"/>
  <c r="X85" i="8" s="1"/>
  <c r="S84" i="3" s="1"/>
  <c r="L76" i="14"/>
  <c r="D76" i="14" s="1"/>
  <c r="B76" i="14" s="1"/>
  <c r="F76" i="11" s="1"/>
  <c r="C76" i="11" s="1"/>
  <c r="C76" i="14"/>
  <c r="H76" i="11" s="1"/>
  <c r="E76" i="11" s="1"/>
  <c r="AM120" i="8"/>
  <c r="I131" i="15"/>
  <c r="V131" i="15" s="1"/>
  <c r="G131" i="11" s="1"/>
  <c r="D131" i="11" s="1"/>
  <c r="N137" i="7"/>
  <c r="K137" i="7"/>
  <c r="P136" i="3" s="1"/>
  <c r="P144" i="7"/>
  <c r="N142" i="7"/>
  <c r="K142" i="7"/>
  <c r="P141" i="3" s="1"/>
  <c r="AG148" i="14"/>
  <c r="K147" i="6"/>
  <c r="L147" i="6" s="1"/>
  <c r="J147" i="6"/>
  <c r="V145" i="10"/>
  <c r="Y148" i="8"/>
  <c r="Z148" i="8" s="1"/>
  <c r="AJ155" i="14"/>
  <c r="R46" i="5"/>
  <c r="R39" i="5"/>
  <c r="R64" i="4"/>
  <c r="Z18" i="14"/>
  <c r="S18" i="14" s="1"/>
  <c r="O23" i="6"/>
  <c r="T23" i="6"/>
  <c r="U23" i="6" s="1"/>
  <c r="V23" i="6" s="1"/>
  <c r="P23" i="6"/>
  <c r="Q23" i="6" s="1"/>
  <c r="R23" i="6" s="1"/>
  <c r="S8" i="10"/>
  <c r="H11" i="7" s="1"/>
  <c r="V28" i="10"/>
  <c r="Y31" i="8"/>
  <c r="Z31" i="8" s="1"/>
  <c r="L31" i="7"/>
  <c r="S28" i="10"/>
  <c r="H31" i="7" s="1"/>
  <c r="AN41" i="14"/>
  <c r="V30" i="10"/>
  <c r="Y33" i="8"/>
  <c r="Z33" i="8" s="1"/>
  <c r="AN33" i="8" s="1"/>
  <c r="T32" i="3" s="1"/>
  <c r="R32" i="3" s="1"/>
  <c r="M51" i="7"/>
  <c r="V75" i="10"/>
  <c r="Y78" i="8"/>
  <c r="Z78" i="8" s="1"/>
  <c r="AL81" i="8"/>
  <c r="G78" i="14"/>
  <c r="AG100" i="14"/>
  <c r="X99" i="6"/>
  <c r="Y99" i="6" s="1"/>
  <c r="Z99" i="6" s="1"/>
  <c r="W99" i="6"/>
  <c r="AG99" i="14"/>
  <c r="P107" i="6"/>
  <c r="Q107" i="6" s="1"/>
  <c r="T107" i="6"/>
  <c r="U107" i="6" s="1"/>
  <c r="V107" i="6" s="1"/>
  <c r="AA107" i="6" s="1"/>
  <c r="O107" i="6"/>
  <c r="AG111" i="14"/>
  <c r="W114" i="6"/>
  <c r="X114" i="6"/>
  <c r="Y114" i="6" s="1"/>
  <c r="Z114" i="6" s="1"/>
  <c r="L124" i="7"/>
  <c r="AE135" i="8"/>
  <c r="Q133" i="8"/>
  <c r="R133" i="8" s="1"/>
  <c r="X133" i="8" s="1"/>
  <c r="S132" i="3" s="1"/>
  <c r="Q134" i="8"/>
  <c r="R134" i="8" s="1"/>
  <c r="X134" i="8" s="1"/>
  <c r="O134" i="7"/>
  <c r="AG137" i="14"/>
  <c r="P145" i="14"/>
  <c r="M145" i="14" s="1"/>
  <c r="AE153" i="8"/>
  <c r="M152" i="14"/>
  <c r="S160" i="10"/>
  <c r="H163" i="7" s="1"/>
  <c r="I158" i="15"/>
  <c r="U157" i="10"/>
  <c r="J160" i="7" s="1"/>
  <c r="AN6" i="14"/>
  <c r="AL18" i="8"/>
  <c r="AM18" i="8" s="1"/>
  <c r="AH17" i="8"/>
  <c r="L23" i="7"/>
  <c r="L33" i="7"/>
  <c r="I22" i="15"/>
  <c r="V22" i="15" s="1"/>
  <c r="G22" i="11" s="1"/>
  <c r="D22" i="11" s="1"/>
  <c r="K56" i="6"/>
  <c r="L56" i="6" s="1"/>
  <c r="J56" i="6"/>
  <c r="V56" i="10"/>
  <c r="Y59" i="8"/>
  <c r="Z59" i="8" s="1"/>
  <c r="N62" i="7"/>
  <c r="Q62" i="7" s="1"/>
  <c r="K62" i="7"/>
  <c r="P61" i="3" s="1"/>
  <c r="S57" i="10"/>
  <c r="H60" i="7" s="1"/>
  <c r="K79" i="7"/>
  <c r="P78" i="3" s="1"/>
  <c r="N79" i="7"/>
  <c r="Q79" i="7" s="1"/>
  <c r="C94" i="14"/>
  <c r="H94" i="11" s="1"/>
  <c r="E94" i="11" s="1"/>
  <c r="K96" i="7"/>
  <c r="P95" i="3" s="1"/>
  <c r="N96" i="7"/>
  <c r="Q96" i="7" s="1"/>
  <c r="P99" i="14"/>
  <c r="X104" i="6"/>
  <c r="Y104" i="6" s="1"/>
  <c r="W104" i="6"/>
  <c r="S106" i="10"/>
  <c r="H109" i="7" s="1"/>
  <c r="K114" i="6"/>
  <c r="L114" i="6" s="1"/>
  <c r="M114" i="6" s="1"/>
  <c r="J114" i="6"/>
  <c r="AE118" i="8"/>
  <c r="T123" i="10"/>
  <c r="I126" i="7" s="1"/>
  <c r="M135" i="7"/>
  <c r="V132" i="10"/>
  <c r="Y135" i="8"/>
  <c r="Z135" i="8" s="1"/>
  <c r="D126" i="14"/>
  <c r="AM137" i="8"/>
  <c r="AE137" i="8"/>
  <c r="K131" i="14"/>
  <c r="L131" i="14" s="1"/>
  <c r="D131" i="14" s="1"/>
  <c r="G141" i="6"/>
  <c r="H141" i="6" s="1"/>
  <c r="I141" i="6" s="1"/>
  <c r="F141" i="6"/>
  <c r="AG152" i="14"/>
  <c r="D161" i="14"/>
  <c r="V162" i="10"/>
  <c r="Y165" i="8"/>
  <c r="Z165" i="8" s="1"/>
  <c r="S36" i="4"/>
  <c r="R41" i="4"/>
  <c r="M34" i="7"/>
  <c r="V48" i="10"/>
  <c r="Y51" i="8"/>
  <c r="Z51" i="8" s="1"/>
  <c r="P44" i="7"/>
  <c r="AG45" i="14"/>
  <c r="I51" i="15"/>
  <c r="V51" i="15" s="1"/>
  <c r="G51" i="11" s="1"/>
  <c r="D51" i="11" s="1"/>
  <c r="AE56" i="8"/>
  <c r="AM56" i="8" s="1"/>
  <c r="AL64" i="8"/>
  <c r="AM64" i="8" s="1"/>
  <c r="X60" i="6"/>
  <c r="Y60" i="6" s="1"/>
  <c r="Z60" i="6" s="1"/>
  <c r="O60" i="6"/>
  <c r="T60" i="6"/>
  <c r="U60" i="6" s="1"/>
  <c r="V60" i="6" s="1"/>
  <c r="P60" i="6"/>
  <c r="Q60" i="6" s="1"/>
  <c r="R60" i="6" s="1"/>
  <c r="AL73" i="8"/>
  <c r="K91" i="6"/>
  <c r="L91" i="6" s="1"/>
  <c r="M91" i="6" s="1"/>
  <c r="M74" i="7"/>
  <c r="F92" i="6"/>
  <c r="G92" i="6"/>
  <c r="H92" i="6" s="1"/>
  <c r="O93" i="7"/>
  <c r="AH94" i="8"/>
  <c r="AN93" i="8"/>
  <c r="T92" i="3" s="1"/>
  <c r="AB92" i="14"/>
  <c r="AG102" i="14"/>
  <c r="T98" i="6"/>
  <c r="U98" i="6" s="1"/>
  <c r="V98" i="6" s="1"/>
  <c r="P98" i="6"/>
  <c r="Q98" i="6" s="1"/>
  <c r="R98" i="6" s="1"/>
  <c r="O98" i="6"/>
  <c r="X98" i="6"/>
  <c r="Y98" i="6" s="1"/>
  <c r="Z98" i="6" s="1"/>
  <c r="I103" i="15"/>
  <c r="T112" i="6"/>
  <c r="U112" i="6" s="1"/>
  <c r="S112" i="6"/>
  <c r="P115" i="14"/>
  <c r="K120" i="6"/>
  <c r="L120" i="6" s="1"/>
  <c r="J120" i="6"/>
  <c r="S132" i="10"/>
  <c r="H135" i="7" s="1"/>
  <c r="P125" i="6"/>
  <c r="Q125" i="6" s="1"/>
  <c r="R125" i="6" s="1"/>
  <c r="O125" i="6"/>
  <c r="T125" i="6"/>
  <c r="U125" i="6" s="1"/>
  <c r="V125" i="6" s="1"/>
  <c r="M137" i="7"/>
  <c r="M135" i="14"/>
  <c r="O142" i="7"/>
  <c r="K145" i="6"/>
  <c r="L145" i="6" s="1"/>
  <c r="M145" i="6" s="1"/>
  <c r="J145" i="6"/>
  <c r="O104" i="4"/>
  <c r="P8" i="5"/>
  <c r="M15" i="14"/>
  <c r="P18" i="14"/>
  <c r="M18" i="14" s="1"/>
  <c r="O17" i="7"/>
  <c r="K19" i="6"/>
  <c r="L19" i="6" s="1"/>
  <c r="J19" i="6"/>
  <c r="AJ28" i="14"/>
  <c r="T34" i="6"/>
  <c r="U34" i="6" s="1"/>
  <c r="V34" i="6" s="1"/>
  <c r="P34" i="6"/>
  <c r="Q34" i="6" s="1"/>
  <c r="O34" i="6"/>
  <c r="AE45" i="8"/>
  <c r="AM45" i="8" s="1"/>
  <c r="K39" i="6"/>
  <c r="L39" i="6" s="1"/>
  <c r="J39" i="6"/>
  <c r="M64" i="7"/>
  <c r="P64" i="6"/>
  <c r="Q64" i="6" s="1"/>
  <c r="R64" i="6" s="1"/>
  <c r="O64" i="6"/>
  <c r="T64" i="6"/>
  <c r="U64" i="6" s="1"/>
  <c r="V64" i="6" s="1"/>
  <c r="M74" i="6"/>
  <c r="X67" i="6"/>
  <c r="Y67" i="6" s="1"/>
  <c r="W67" i="6"/>
  <c r="AM85" i="8"/>
  <c r="AE85" i="8"/>
  <c r="I91" i="15"/>
  <c r="V91" i="15" s="1"/>
  <c r="G91" i="11" s="1"/>
  <c r="D91" i="11" s="1"/>
  <c r="S97" i="10"/>
  <c r="H100" i="7" s="1"/>
  <c r="C95" i="14"/>
  <c r="H95" i="11" s="1"/>
  <c r="E95" i="11" s="1"/>
  <c r="T111" i="6"/>
  <c r="U111" i="6" s="1"/>
  <c r="V111" i="6" s="1"/>
  <c r="P111" i="6"/>
  <c r="Q111" i="6" s="1"/>
  <c r="O111" i="6"/>
  <c r="C112" i="14"/>
  <c r="H112" i="11" s="1"/>
  <c r="E112" i="11" s="1"/>
  <c r="L108" i="7"/>
  <c r="S120" i="10"/>
  <c r="H123" i="7" s="1"/>
  <c r="M122" i="8"/>
  <c r="L122" i="8"/>
  <c r="U122" i="8"/>
  <c r="V122" i="8"/>
  <c r="Q122" i="8"/>
  <c r="S122" i="8"/>
  <c r="T122" i="8"/>
  <c r="J122" i="8"/>
  <c r="I122" i="8"/>
  <c r="P122" i="8"/>
  <c r="G122" i="8"/>
  <c r="F122" i="8"/>
  <c r="AN133" i="14"/>
  <c r="K133" i="14"/>
  <c r="L133" i="14" s="1"/>
  <c r="D133" i="14" s="1"/>
  <c r="P140" i="7"/>
  <c r="AE134" i="8"/>
  <c r="V148" i="10"/>
  <c r="Y151" i="8"/>
  <c r="Z151" i="8" s="1"/>
  <c r="O149" i="7"/>
  <c r="M143" i="14"/>
  <c r="AB147" i="14"/>
  <c r="V152" i="15"/>
  <c r="G152" i="11" s="1"/>
  <c r="D152" i="11" s="1"/>
  <c r="R62" i="5"/>
  <c r="R23" i="5"/>
  <c r="O13" i="8"/>
  <c r="X13" i="8" s="1"/>
  <c r="S12" i="3" s="1"/>
  <c r="AH23" i="8"/>
  <c r="AJ33" i="14"/>
  <c r="V33" i="10"/>
  <c r="Y36" i="8"/>
  <c r="Z36" i="8" s="1"/>
  <c r="P19" i="7"/>
  <c r="X19" i="6"/>
  <c r="Y19" i="6" s="1"/>
  <c r="W19" i="6"/>
  <c r="AE31" i="8"/>
  <c r="L40" i="7"/>
  <c r="L42" i="14"/>
  <c r="D42" i="14" s="1"/>
  <c r="T43" i="6"/>
  <c r="U43" i="6" s="1"/>
  <c r="V43" i="6" s="1"/>
  <c r="L62" i="14"/>
  <c r="D62" i="14" s="1"/>
  <c r="G44" i="14"/>
  <c r="K58" i="14"/>
  <c r="L58" i="14" s="1"/>
  <c r="D58" i="14" s="1"/>
  <c r="AE59" i="8"/>
  <c r="K66" i="14"/>
  <c r="L66" i="14" s="1"/>
  <c r="D66" i="14" s="1"/>
  <c r="AN66" i="8"/>
  <c r="T65" i="3" s="1"/>
  <c r="AH73" i="8"/>
  <c r="AE80" i="8"/>
  <c r="AM80" i="8" s="1"/>
  <c r="AG68" i="14"/>
  <c r="AB68" i="14" s="1"/>
  <c r="Z68" i="14" s="1"/>
  <c r="O88" i="7"/>
  <c r="V92" i="15"/>
  <c r="G92" i="11" s="1"/>
  <c r="D92" i="11" s="1"/>
  <c r="AN97" i="8"/>
  <c r="T96" i="3" s="1"/>
  <c r="R96" i="3" s="1"/>
  <c r="G87" i="14"/>
  <c r="G99" i="14"/>
  <c r="K107" i="6"/>
  <c r="L107" i="6" s="1"/>
  <c r="J107" i="6"/>
  <c r="AH116" i="8"/>
  <c r="AM116" i="8" s="1"/>
  <c r="AN116" i="8" s="1"/>
  <c r="I109" i="15"/>
  <c r="V109" i="15" s="1"/>
  <c r="G109" i="11" s="1"/>
  <c r="D109" i="11" s="1"/>
  <c r="S121" i="10"/>
  <c r="H124" i="7" s="1"/>
  <c r="K119" i="7"/>
  <c r="P118" i="3" s="1"/>
  <c r="N119" i="7"/>
  <c r="Q119" i="7" s="1"/>
  <c r="P106" i="4" s="1"/>
  <c r="T134" i="6"/>
  <c r="U134" i="6" s="1"/>
  <c r="V134" i="6" s="1"/>
  <c r="AE136" i="8"/>
  <c r="V131" i="10"/>
  <c r="Y134" i="8"/>
  <c r="Z134" i="8" s="1"/>
  <c r="L128" i="14"/>
  <c r="V153" i="10"/>
  <c r="Y156" i="8"/>
  <c r="Z156" i="8" s="1"/>
  <c r="AN158" i="14"/>
  <c r="W162" i="6"/>
  <c r="X162" i="6"/>
  <c r="Y162" i="6" s="1"/>
  <c r="Z162" i="6" s="1"/>
  <c r="AG160" i="14"/>
  <c r="X68" i="8"/>
  <c r="S67" i="3" s="1"/>
  <c r="G34" i="6"/>
  <c r="H34" i="6" s="1"/>
  <c r="I34" i="6" s="1"/>
  <c r="F34" i="6"/>
  <c r="S37" i="10"/>
  <c r="H40" i="7" s="1"/>
  <c r="AB10" i="14"/>
  <c r="AE37" i="8"/>
  <c r="AM37" i="8" s="1"/>
  <c r="K65" i="6"/>
  <c r="L65" i="6" s="1"/>
  <c r="J65" i="6"/>
  <c r="P59" i="6"/>
  <c r="Q59" i="6" s="1"/>
  <c r="R59" i="6" s="1"/>
  <c r="O59" i="6"/>
  <c r="T59" i="6"/>
  <c r="U59" i="6" s="1"/>
  <c r="V59" i="6" s="1"/>
  <c r="O71" i="6"/>
  <c r="T71" i="6"/>
  <c r="U71" i="6" s="1"/>
  <c r="V71" i="6" s="1"/>
  <c r="AA71" i="6" s="1"/>
  <c r="P71" i="6"/>
  <c r="Q71" i="6" s="1"/>
  <c r="N82" i="7"/>
  <c r="K82" i="7"/>
  <c r="P81" i="3" s="1"/>
  <c r="I81" i="15"/>
  <c r="P86" i="6"/>
  <c r="Q86" i="6" s="1"/>
  <c r="O86" i="6"/>
  <c r="T86" i="6"/>
  <c r="U86" i="6" s="1"/>
  <c r="V86" i="6" s="1"/>
  <c r="P89" i="14"/>
  <c r="I97" i="6"/>
  <c r="R117" i="7"/>
  <c r="O116" i="3" s="1"/>
  <c r="Q116" i="3"/>
  <c r="Z119" i="6"/>
  <c r="K129" i="6"/>
  <c r="L129" i="6" s="1"/>
  <c r="J129" i="6"/>
  <c r="K138" i="7"/>
  <c r="P137" i="3" s="1"/>
  <c r="N138" i="7"/>
  <c r="T130" i="6"/>
  <c r="U130" i="6" s="1"/>
  <c r="V130" i="6" s="1"/>
  <c r="P130" i="6"/>
  <c r="Q130" i="6" s="1"/>
  <c r="O130" i="6"/>
  <c r="X130" i="6"/>
  <c r="Y130" i="6" s="1"/>
  <c r="Z130" i="6" s="1"/>
  <c r="V140" i="10"/>
  <c r="Y143" i="8"/>
  <c r="Z143" i="8" s="1"/>
  <c r="R154" i="7"/>
  <c r="O153" i="3" s="1"/>
  <c r="Q153" i="3"/>
  <c r="K160" i="6"/>
  <c r="L160" i="6" s="1"/>
  <c r="J160" i="6"/>
  <c r="AN163" i="14"/>
  <c r="AB163" i="14" s="1"/>
  <c r="Z163" i="14" s="1"/>
  <c r="S163" i="14" s="1"/>
  <c r="R40" i="4"/>
  <c r="L54" i="5"/>
  <c r="O84" i="4"/>
  <c r="R80" i="5"/>
  <c r="P139" i="4"/>
  <c r="S139" i="4"/>
  <c r="G22" i="6"/>
  <c r="H22" i="6" s="1"/>
  <c r="I22" i="6" s="1"/>
  <c r="F22" i="6"/>
  <c r="R19" i="3"/>
  <c r="K12" i="14"/>
  <c r="AE30" i="8"/>
  <c r="S33" i="10"/>
  <c r="H36" i="7" s="1"/>
  <c r="P23" i="14"/>
  <c r="M23" i="14" s="1"/>
  <c r="Z10" i="14"/>
  <c r="S10" i="14" s="1"/>
  <c r="W29" i="6"/>
  <c r="X29" i="6"/>
  <c r="Y29" i="6" s="1"/>
  <c r="AB36" i="14"/>
  <c r="I61" i="15"/>
  <c r="N69" i="7"/>
  <c r="K69" i="7"/>
  <c r="P68" i="3" s="1"/>
  <c r="B86" i="14"/>
  <c r="F86" i="11" s="1"/>
  <c r="C86" i="11" s="1"/>
  <c r="B86" i="11" s="1"/>
  <c r="AE107" i="8"/>
  <c r="O144" i="7"/>
  <c r="S150" i="10"/>
  <c r="H153" i="7" s="1"/>
  <c r="X156" i="6"/>
  <c r="Y156" i="6" s="1"/>
  <c r="W156" i="6"/>
  <c r="K163" i="6"/>
  <c r="L163" i="6" s="1"/>
  <c r="J163" i="6"/>
  <c r="I163" i="15"/>
  <c r="V163" i="15"/>
  <c r="G163" i="11" s="1"/>
  <c r="D163" i="11" s="1"/>
  <c r="K155" i="7"/>
  <c r="P154" i="3" s="1"/>
  <c r="G166" i="6"/>
  <c r="H166" i="6" s="1"/>
  <c r="F166" i="6"/>
  <c r="S112" i="4"/>
  <c r="P24" i="5"/>
  <c r="R70" i="5"/>
  <c r="S86" i="4"/>
  <c r="S54" i="4"/>
  <c r="R117" i="4"/>
  <c r="R85" i="4"/>
  <c r="R21" i="4"/>
  <c r="R65" i="5"/>
  <c r="R57" i="5"/>
  <c r="R49" i="5"/>
  <c r="R33" i="5"/>
  <c r="R17" i="5"/>
  <c r="R9" i="5"/>
  <c r="S114" i="4"/>
  <c r="S50" i="4"/>
  <c r="R88" i="4"/>
  <c r="R68" i="5"/>
  <c r="R46" i="4"/>
  <c r="R125" i="4"/>
  <c r="R81" i="5"/>
  <c r="R77" i="4"/>
  <c r="R13" i="4"/>
  <c r="R6" i="4"/>
  <c r="R114" i="4"/>
  <c r="R62" i="4"/>
  <c r="R126" i="4"/>
  <c r="R25" i="4"/>
  <c r="R10" i="4"/>
  <c r="R74" i="4"/>
  <c r="S58" i="4"/>
  <c r="R65" i="4"/>
  <c r="R50" i="4"/>
  <c r="S85" i="4"/>
  <c r="S69" i="5"/>
  <c r="R55" i="4"/>
  <c r="R119" i="4"/>
  <c r="R13" i="5"/>
  <c r="R29" i="5"/>
  <c r="R45" i="5"/>
  <c r="R61" i="5"/>
  <c r="R74" i="5"/>
  <c r="R22" i="4"/>
  <c r="S29" i="5"/>
  <c r="R120" i="4"/>
  <c r="R28" i="4"/>
  <c r="R59" i="4"/>
  <c r="R45" i="4"/>
  <c r="R102" i="4"/>
  <c r="R69" i="5"/>
  <c r="R86" i="4"/>
  <c r="R66" i="4"/>
  <c r="R60" i="4"/>
  <c r="R71" i="5"/>
  <c r="R90" i="4"/>
  <c r="S125" i="4"/>
  <c r="Q125" i="4" s="1"/>
  <c r="R106" i="4"/>
  <c r="R118" i="4"/>
  <c r="R61" i="4"/>
  <c r="R92" i="4"/>
  <c r="S77" i="4"/>
  <c r="Q77" i="4" s="1"/>
  <c r="R87" i="4"/>
  <c r="R21" i="5"/>
  <c r="R53" i="5"/>
  <c r="R34" i="4"/>
  <c r="R14" i="4"/>
  <c r="R93" i="4"/>
  <c r="R124" i="4"/>
  <c r="O155" i="8"/>
  <c r="X155" i="8" s="1"/>
  <c r="S154" i="3" s="1"/>
  <c r="Z25" i="6"/>
  <c r="W34" i="6"/>
  <c r="X34" i="6"/>
  <c r="Y34" i="6" s="1"/>
  <c r="Z34" i="6" s="1"/>
  <c r="Q49" i="8"/>
  <c r="R49" i="8" s="1"/>
  <c r="Q50" i="8"/>
  <c r="R50" i="8" s="1"/>
  <c r="X50" i="8" s="1"/>
  <c r="S64" i="10"/>
  <c r="H67" i="7" s="1"/>
  <c r="P70" i="14"/>
  <c r="M70" i="14" s="1"/>
  <c r="I78" i="15"/>
  <c r="AB83" i="14"/>
  <c r="V84" i="15"/>
  <c r="G84" i="11" s="1"/>
  <c r="D84" i="11" s="1"/>
  <c r="Q93" i="8"/>
  <c r="R93" i="8" s="1"/>
  <c r="X93" i="8" s="1"/>
  <c r="S92" i="3" s="1"/>
  <c r="Q91" i="8"/>
  <c r="R91" i="8" s="1"/>
  <c r="X91" i="8" s="1"/>
  <c r="Q94" i="8"/>
  <c r="R94" i="8" s="1"/>
  <c r="X94" i="8" s="1"/>
  <c r="Q92" i="8"/>
  <c r="R92" i="8" s="1"/>
  <c r="AM96" i="8"/>
  <c r="AN96" i="8" s="1"/>
  <c r="G94" i="6"/>
  <c r="H94" i="6" s="1"/>
  <c r="F94" i="6"/>
  <c r="K99" i="6"/>
  <c r="L99" i="6" s="1"/>
  <c r="J99" i="6"/>
  <c r="V94" i="15"/>
  <c r="G94" i="11" s="1"/>
  <c r="D94" i="11" s="1"/>
  <c r="X111" i="6"/>
  <c r="Y111" i="6" s="1"/>
  <c r="W111" i="6"/>
  <c r="AM121" i="8"/>
  <c r="AN121" i="8" s="1"/>
  <c r="T120" i="3" s="1"/>
  <c r="P128" i="14"/>
  <c r="M128" i="14" s="1"/>
  <c r="O151" i="6"/>
  <c r="P151" i="6"/>
  <c r="Q151" i="6" s="1"/>
  <c r="R151" i="6" s="1"/>
  <c r="T151" i="6"/>
  <c r="U151" i="6" s="1"/>
  <c r="V151" i="6" s="1"/>
  <c r="AA151" i="6" s="1"/>
  <c r="AB153" i="14"/>
  <c r="Z153" i="14" s="1"/>
  <c r="S153" i="14" s="1"/>
  <c r="L160" i="7"/>
  <c r="AN157" i="8"/>
  <c r="T156" i="3" s="1"/>
  <c r="R156" i="3" s="1"/>
  <c r="G159" i="6"/>
  <c r="H159" i="6" s="1"/>
  <c r="I159" i="6" s="1"/>
  <c r="F159" i="6"/>
  <c r="R28" i="5"/>
  <c r="L5" i="14"/>
  <c r="AN19" i="8"/>
  <c r="T18" i="3" s="1"/>
  <c r="R18" i="3" s="1"/>
  <c r="G15" i="6"/>
  <c r="H15" i="6" s="1"/>
  <c r="F15" i="6"/>
  <c r="Q35" i="8"/>
  <c r="R35" i="8" s="1"/>
  <c r="Q34" i="8"/>
  <c r="R34" i="8" s="1"/>
  <c r="X34" i="8" s="1"/>
  <c r="Q36" i="8"/>
  <c r="R36" i="8" s="1"/>
  <c r="T26" i="6"/>
  <c r="U26" i="6" s="1"/>
  <c r="V26" i="6" s="1"/>
  <c r="AA26" i="6" s="1"/>
  <c r="P26" i="6"/>
  <c r="Q26" i="6" s="1"/>
  <c r="R26" i="6" s="1"/>
  <c r="O26" i="6"/>
  <c r="Z56" i="6"/>
  <c r="S26" i="10"/>
  <c r="H29" i="7" s="1"/>
  <c r="K59" i="7"/>
  <c r="N59" i="7"/>
  <c r="K76" i="6"/>
  <c r="L76" i="6" s="1"/>
  <c r="J76" i="6"/>
  <c r="L69" i="7"/>
  <c r="O60" i="7"/>
  <c r="L60" i="7"/>
  <c r="M84" i="7"/>
  <c r="AE82" i="8"/>
  <c r="V81" i="15"/>
  <c r="G81" i="11" s="1"/>
  <c r="D81" i="11" s="1"/>
  <c r="O94" i="7"/>
  <c r="O95" i="7"/>
  <c r="P100" i="14"/>
  <c r="L104" i="14"/>
  <c r="D104" i="14" s="1"/>
  <c r="AE109" i="8"/>
  <c r="AE114" i="8"/>
  <c r="AM114" i="8"/>
  <c r="V117" i="10"/>
  <c r="Y120" i="8"/>
  <c r="Z120" i="8" s="1"/>
  <c r="AN120" i="8" s="1"/>
  <c r="T119" i="3" s="1"/>
  <c r="M123" i="7"/>
  <c r="O119" i="6"/>
  <c r="P119" i="6"/>
  <c r="Q119" i="6" s="1"/>
  <c r="T119" i="6"/>
  <c r="U119" i="6" s="1"/>
  <c r="V119" i="6" s="1"/>
  <c r="AA119" i="6" s="1"/>
  <c r="P125" i="14"/>
  <c r="L134" i="7"/>
  <c r="AN130" i="14"/>
  <c r="M144" i="7"/>
  <c r="AH153" i="8"/>
  <c r="L152" i="7"/>
  <c r="M155" i="7"/>
  <c r="K164" i="6"/>
  <c r="L164" i="6" s="1"/>
  <c r="J164" i="6"/>
  <c r="M161" i="7"/>
  <c r="R58" i="5"/>
  <c r="L76" i="5"/>
  <c r="X6" i="6"/>
  <c r="Y6" i="6" s="1"/>
  <c r="W6" i="6"/>
  <c r="AL9" i="8"/>
  <c r="X110" i="8"/>
  <c r="S109" i="3" s="1"/>
  <c r="X14" i="6"/>
  <c r="Y14" i="6" s="1"/>
  <c r="Z14" i="6" s="1"/>
  <c r="W14" i="6"/>
  <c r="S19" i="10"/>
  <c r="H22" i="7" s="1"/>
  <c r="AN19" i="14"/>
  <c r="P23" i="7"/>
  <c r="AB4" i="14"/>
  <c r="Z4" i="14" s="1"/>
  <c r="S4" i="14" s="1"/>
  <c r="K23" i="6"/>
  <c r="L23" i="6" s="1"/>
  <c r="J23" i="6"/>
  <c r="AE36" i="8"/>
  <c r="O35" i="7"/>
  <c r="K53" i="6"/>
  <c r="L53" i="6" s="1"/>
  <c r="J53" i="6"/>
  <c r="AH53" i="8"/>
  <c r="L26" i="14"/>
  <c r="P22" i="14"/>
  <c r="M22" i="14" s="1"/>
  <c r="G49" i="6"/>
  <c r="H49" i="6" s="1"/>
  <c r="F49" i="6"/>
  <c r="L43" i="7"/>
  <c r="M46" i="6"/>
  <c r="N46" i="6" s="1"/>
  <c r="M45" i="3" s="1"/>
  <c r="AB39" i="14"/>
  <c r="Z39" i="14" s="1"/>
  <c r="S39" i="14" s="1"/>
  <c r="B39" i="14" s="1"/>
  <c r="F39" i="11" s="1"/>
  <c r="C39" i="11" s="1"/>
  <c r="AB65" i="14"/>
  <c r="V72" i="10"/>
  <c r="Y75" i="8"/>
  <c r="Z75" i="8" s="1"/>
  <c r="G70" i="14"/>
  <c r="D70" i="14" s="1"/>
  <c r="AN101" i="8"/>
  <c r="T100" i="3" s="1"/>
  <c r="P106" i="14"/>
  <c r="M106" i="14" s="1"/>
  <c r="S133" i="10"/>
  <c r="H136" i="7" s="1"/>
  <c r="V134" i="10"/>
  <c r="Y137" i="8"/>
  <c r="Z137" i="8" s="1"/>
  <c r="AN137" i="8" s="1"/>
  <c r="T136" i="3" s="1"/>
  <c r="R136" i="3" s="1"/>
  <c r="X152" i="6"/>
  <c r="Y152" i="6" s="1"/>
  <c r="W152" i="6"/>
  <c r="AE155" i="8"/>
  <c r="AM155" i="8" s="1"/>
  <c r="V158" i="15"/>
  <c r="G158" i="11" s="1"/>
  <c r="D158" i="11" s="1"/>
  <c r="T164" i="6"/>
  <c r="U164" i="6" s="1"/>
  <c r="V164" i="6" s="1"/>
  <c r="P164" i="6"/>
  <c r="Q164" i="6" s="1"/>
  <c r="R164" i="6" s="1"/>
  <c r="O164" i="6"/>
  <c r="O11" i="4"/>
  <c r="C13" i="14"/>
  <c r="H13" i="11" s="1"/>
  <c r="E13" i="11" s="1"/>
  <c r="G21" i="6"/>
  <c r="H21" i="6" s="1"/>
  <c r="I21" i="6" s="1"/>
  <c r="F21" i="6"/>
  <c r="I20" i="15"/>
  <c r="K11" i="6"/>
  <c r="L11" i="6" s="1"/>
  <c r="J11" i="6"/>
  <c r="P11" i="6"/>
  <c r="Q11" i="6" s="1"/>
  <c r="R11" i="6" s="1"/>
  <c r="P27" i="14"/>
  <c r="M35" i="7"/>
  <c r="G40" i="6"/>
  <c r="H40" i="6" s="1"/>
  <c r="F40" i="6"/>
  <c r="S13" i="6"/>
  <c r="T13" i="6"/>
  <c r="U13" i="6" s="1"/>
  <c r="G51" i="6"/>
  <c r="H51" i="6" s="1"/>
  <c r="I51" i="6" s="1"/>
  <c r="F51" i="6"/>
  <c r="P50" i="14"/>
  <c r="M50" i="14" s="1"/>
  <c r="P45" i="14"/>
  <c r="M45" i="14" s="1"/>
  <c r="V29" i="15"/>
  <c r="G29" i="11" s="1"/>
  <c r="D29" i="11" s="1"/>
  <c r="AN48" i="14"/>
  <c r="P51" i="14"/>
  <c r="S65" i="10"/>
  <c r="H68" i="7" s="1"/>
  <c r="Z64" i="14"/>
  <c r="S64" i="14" s="1"/>
  <c r="AN52" i="14"/>
  <c r="AB52" i="14" s="1"/>
  <c r="Z52" i="14" s="1"/>
  <c r="S52" i="14" s="1"/>
  <c r="W66" i="6"/>
  <c r="X66" i="6"/>
  <c r="Y66" i="6" s="1"/>
  <c r="AE88" i="8"/>
  <c r="P74" i="7"/>
  <c r="L103" i="7"/>
  <c r="AE104" i="8"/>
  <c r="AM104" i="8" s="1"/>
  <c r="AN104" i="8" s="1"/>
  <c r="K104" i="6"/>
  <c r="L104" i="6" s="1"/>
  <c r="J104" i="6"/>
  <c r="P103" i="14"/>
  <c r="M103" i="14" s="1"/>
  <c r="S115" i="10"/>
  <c r="H118" i="7" s="1"/>
  <c r="I132" i="15"/>
  <c r="P141" i="6"/>
  <c r="Q141" i="6" s="1"/>
  <c r="O141" i="6"/>
  <c r="T141" i="6"/>
  <c r="U141" i="6" s="1"/>
  <c r="V141" i="6" s="1"/>
  <c r="I138" i="15"/>
  <c r="I142" i="6"/>
  <c r="N142" i="6" s="1"/>
  <c r="G145" i="6"/>
  <c r="H145" i="6" s="1"/>
  <c r="F145" i="6"/>
  <c r="G142" i="14"/>
  <c r="AL151" i="8"/>
  <c r="M146" i="14"/>
  <c r="AJ149" i="14"/>
  <c r="AB149" i="14" s="1"/>
  <c r="Z149" i="14" s="1"/>
  <c r="S149" i="14" s="1"/>
  <c r="R104" i="4"/>
  <c r="P104" i="4"/>
  <c r="R43" i="5"/>
  <c r="O9" i="8"/>
  <c r="X9" i="8" s="1"/>
  <c r="S8" i="3" s="1"/>
  <c r="P14" i="14"/>
  <c r="Z11" i="6"/>
  <c r="P14" i="7"/>
  <c r="T47" i="6"/>
  <c r="U47" i="6" s="1"/>
  <c r="V47" i="6" s="1"/>
  <c r="P47" i="6"/>
  <c r="Q47" i="6" s="1"/>
  <c r="R47" i="6" s="1"/>
  <c r="O47" i="6"/>
  <c r="P59" i="7"/>
  <c r="P44" i="14"/>
  <c r="M44" i="14" s="1"/>
  <c r="K84" i="6"/>
  <c r="L84" i="6" s="1"/>
  <c r="J84" i="6"/>
  <c r="AG82" i="14"/>
  <c r="AB82" i="14" s="1"/>
  <c r="Z82" i="14" s="1"/>
  <c r="M80" i="7"/>
  <c r="X90" i="6"/>
  <c r="Y90" i="6" s="1"/>
  <c r="W90" i="6"/>
  <c r="V108" i="15"/>
  <c r="G108" i="11" s="1"/>
  <c r="D108" i="11" s="1"/>
  <c r="M114" i="7"/>
  <c r="P118" i="7"/>
  <c r="I120" i="15"/>
  <c r="V120" i="15" s="1"/>
  <c r="G120" i="11" s="1"/>
  <c r="D120" i="11" s="1"/>
  <c r="X131" i="6"/>
  <c r="Y131" i="6" s="1"/>
  <c r="W131" i="6"/>
  <c r="P134" i="7"/>
  <c r="S124" i="10"/>
  <c r="H127" i="7" s="1"/>
  <c r="V138" i="10"/>
  <c r="Y141" i="8"/>
  <c r="Z141" i="8" s="1"/>
  <c r="AB135" i="14"/>
  <c r="Z135" i="14" s="1"/>
  <c r="S135" i="14" s="1"/>
  <c r="M150" i="7"/>
  <c r="R16" i="4"/>
  <c r="S68" i="4"/>
  <c r="L17" i="4"/>
  <c r="L20" i="4"/>
  <c r="X55" i="8"/>
  <c r="S54" i="3" s="1"/>
  <c r="L19" i="14"/>
  <c r="AJ20" i="14"/>
  <c r="AB20" i="14" s="1"/>
  <c r="Z20" i="14" s="1"/>
  <c r="S20" i="14" s="1"/>
  <c r="M11" i="7"/>
  <c r="K20" i="14"/>
  <c r="AJ27" i="14"/>
  <c r="X30" i="6"/>
  <c r="Y30" i="6" s="1"/>
  <c r="Z30" i="6" s="1"/>
  <c r="W30" i="6"/>
  <c r="AH34" i="8"/>
  <c r="G48" i="14"/>
  <c r="P52" i="7"/>
  <c r="L9" i="14"/>
  <c r="D9" i="14" s="1"/>
  <c r="B9" i="14" s="1"/>
  <c r="F9" i="11" s="1"/>
  <c r="C9" i="11" s="1"/>
  <c r="C9" i="14"/>
  <c r="H9" i="11" s="1"/>
  <c r="E9" i="11" s="1"/>
  <c r="P56" i="7"/>
  <c r="AL54" i="8"/>
  <c r="W61" i="6"/>
  <c r="X61" i="6"/>
  <c r="Y61" i="6" s="1"/>
  <c r="P36" i="14"/>
  <c r="M36" i="14" s="1"/>
  <c r="AG56" i="14"/>
  <c r="F60" i="6"/>
  <c r="G60" i="6"/>
  <c r="H60" i="6" s="1"/>
  <c r="P66" i="7"/>
  <c r="K77" i="14"/>
  <c r="AM77" i="8"/>
  <c r="AE77" i="8"/>
  <c r="P99" i="7"/>
  <c r="V100" i="10"/>
  <c r="Y103" i="8"/>
  <c r="Z103" i="8" s="1"/>
  <c r="AL123" i="8"/>
  <c r="X121" i="6"/>
  <c r="Y121" i="6" s="1"/>
  <c r="W121" i="6"/>
  <c r="L121" i="7"/>
  <c r="AL126" i="8"/>
  <c r="F119" i="6"/>
  <c r="G119" i="6"/>
  <c r="H119" i="6" s="1"/>
  <c r="O131" i="7"/>
  <c r="I137" i="6"/>
  <c r="AL141" i="8"/>
  <c r="I148" i="15"/>
  <c r="M162" i="7"/>
  <c r="AL161" i="8"/>
  <c r="G162" i="6"/>
  <c r="H162" i="6" s="1"/>
  <c r="F162" i="6"/>
  <c r="AE22" i="8"/>
  <c r="R83" i="4"/>
  <c r="X21" i="6"/>
  <c r="Y21" i="6" s="1"/>
  <c r="Z21" i="6" s="1"/>
  <c r="W21" i="6"/>
  <c r="W17" i="6"/>
  <c r="X17" i="6"/>
  <c r="Y17" i="6" s="1"/>
  <c r="Z17" i="6" s="1"/>
  <c r="I31" i="15"/>
  <c r="AE26" i="8"/>
  <c r="M61" i="6"/>
  <c r="I30" i="15"/>
  <c r="G81" i="6"/>
  <c r="H81" i="6" s="1"/>
  <c r="F81" i="6"/>
  <c r="K92" i="6"/>
  <c r="L92" i="6" s="1"/>
  <c r="J92" i="6"/>
  <c r="V92" i="10"/>
  <c r="Y95" i="8"/>
  <c r="Z95" i="8" s="1"/>
  <c r="G90" i="6"/>
  <c r="H90" i="6" s="1"/>
  <c r="F90" i="6"/>
  <c r="M97" i="6"/>
  <c r="N97" i="6" s="1"/>
  <c r="M96" i="3" s="1"/>
  <c r="S102" i="10"/>
  <c r="H105" i="7" s="1"/>
  <c r="T105" i="6"/>
  <c r="U105" i="6" s="1"/>
  <c r="V105" i="6" s="1"/>
  <c r="O105" i="6"/>
  <c r="P105" i="6"/>
  <c r="Q105" i="6" s="1"/>
  <c r="R105" i="6" s="1"/>
  <c r="D98" i="14"/>
  <c r="X128" i="6"/>
  <c r="Y128" i="6" s="1"/>
  <c r="Z128" i="6" s="1"/>
  <c r="W128" i="6"/>
  <c r="AN132" i="8"/>
  <c r="T131" i="3" s="1"/>
  <c r="R131" i="3" s="1"/>
  <c r="X140" i="6"/>
  <c r="Y140" i="6" s="1"/>
  <c r="Z140" i="6" s="1"/>
  <c r="W140" i="6"/>
  <c r="L136" i="14"/>
  <c r="D136" i="14" s="1"/>
  <c r="B136" i="14" s="1"/>
  <c r="F136" i="11" s="1"/>
  <c r="C136" i="11" s="1"/>
  <c r="C136" i="14"/>
  <c r="H136" i="11" s="1"/>
  <c r="E136" i="11" s="1"/>
  <c r="L150" i="14"/>
  <c r="D150" i="14" s="1"/>
  <c r="AM156" i="8"/>
  <c r="AE156" i="8"/>
  <c r="I154" i="15"/>
  <c r="R54" i="5"/>
  <c r="R84" i="4"/>
  <c r="P84" i="4"/>
  <c r="L139" i="4"/>
  <c r="L18" i="14"/>
  <c r="Z8" i="14"/>
  <c r="S8" i="14" s="1"/>
  <c r="K24" i="7"/>
  <c r="P23" i="3" s="1"/>
  <c r="N24" i="7"/>
  <c r="Q24" i="7" s="1"/>
  <c r="P33" i="14"/>
  <c r="M33" i="14" s="1"/>
  <c r="Q27" i="8"/>
  <c r="R27" i="8" s="1"/>
  <c r="X27" i="8" s="1"/>
  <c r="Q28" i="8"/>
  <c r="R28" i="8" s="1"/>
  <c r="X28" i="8" s="1"/>
  <c r="S49" i="10"/>
  <c r="H52" i="7" s="1"/>
  <c r="B25" i="14"/>
  <c r="F25" i="11" s="1"/>
  <c r="C25" i="11" s="1"/>
  <c r="K33" i="6"/>
  <c r="L33" i="6" s="1"/>
  <c r="J33" i="6"/>
  <c r="AN62" i="14"/>
  <c r="V61" i="10"/>
  <c r="Y64" i="8"/>
  <c r="Z64" i="8" s="1"/>
  <c r="P61" i="14"/>
  <c r="M61" i="14" s="1"/>
  <c r="AE68" i="8"/>
  <c r="AM68" i="8" s="1"/>
  <c r="M77" i="6"/>
  <c r="P72" i="7"/>
  <c r="O72" i="7"/>
  <c r="O113" i="7"/>
  <c r="V105" i="10"/>
  <c r="Y108" i="8"/>
  <c r="Z108" i="8" s="1"/>
  <c r="AN108" i="8" s="1"/>
  <c r="T107" i="3" s="1"/>
  <c r="M117" i="6"/>
  <c r="N117" i="6" s="1"/>
  <c r="M116" i="3" s="1"/>
  <c r="I130" i="6"/>
  <c r="T158" i="6"/>
  <c r="U158" i="6" s="1"/>
  <c r="V158" i="6" s="1"/>
  <c r="AA158" i="6" s="1"/>
  <c r="P158" i="6"/>
  <c r="Q158" i="6" s="1"/>
  <c r="O158" i="6"/>
  <c r="M160" i="7"/>
  <c r="G163" i="14"/>
  <c r="D163" i="14" s="1"/>
  <c r="L59" i="5"/>
  <c r="R24" i="5"/>
  <c r="O56" i="5"/>
  <c r="O95" i="4"/>
  <c r="M6" i="7"/>
  <c r="G8" i="6"/>
  <c r="H8" i="6" s="1"/>
  <c r="F8" i="6"/>
  <c r="V14" i="10"/>
  <c r="Y17" i="8"/>
  <c r="Z17" i="8" s="1"/>
  <c r="N20" i="7"/>
  <c r="Q20" i="7" s="1"/>
  <c r="P17" i="4" s="1"/>
  <c r="K20" i="7"/>
  <c r="P19" i="3" s="1"/>
  <c r="I32" i="6"/>
  <c r="N32" i="6" s="1"/>
  <c r="F36" i="6"/>
  <c r="G36" i="6"/>
  <c r="H36" i="6" s="1"/>
  <c r="R31" i="6"/>
  <c r="Z49" i="6"/>
  <c r="G37" i="6"/>
  <c r="H37" i="6" s="1"/>
  <c r="I37" i="6" s="1"/>
  <c r="F37" i="6"/>
  <c r="R51" i="6"/>
  <c r="AB55" i="14"/>
  <c r="Z55" i="14" s="1"/>
  <c r="AG73" i="14"/>
  <c r="R72" i="6"/>
  <c r="G73" i="6"/>
  <c r="H73" i="6" s="1"/>
  <c r="I73" i="6" s="1"/>
  <c r="F73" i="6"/>
  <c r="S85" i="10"/>
  <c r="H88" i="7" s="1"/>
  <c r="O91" i="7"/>
  <c r="M87" i="14"/>
  <c r="D88" i="14"/>
  <c r="X103" i="6"/>
  <c r="Y103" i="6" s="1"/>
  <c r="W103" i="6"/>
  <c r="K97" i="7"/>
  <c r="P96" i="3" s="1"/>
  <c r="N97" i="7"/>
  <c r="Q97" i="7" s="1"/>
  <c r="G109" i="6"/>
  <c r="H109" i="6" s="1"/>
  <c r="F109" i="6"/>
  <c r="S130" i="10"/>
  <c r="H133" i="7" s="1"/>
  <c r="AA132" i="6"/>
  <c r="AB132" i="6" s="1"/>
  <c r="P137" i="7"/>
  <c r="AB130" i="14"/>
  <c r="Z130" i="14" s="1"/>
  <c r="S130" i="14" s="1"/>
  <c r="V148" i="15"/>
  <c r="G148" i="11" s="1"/>
  <c r="D148" i="11" s="1"/>
  <c r="G158" i="6"/>
  <c r="H158" i="6" s="1"/>
  <c r="I158" i="6" s="1"/>
  <c r="F158" i="6"/>
  <c r="AN162" i="14"/>
  <c r="P8" i="6"/>
  <c r="Q8" i="6" s="1"/>
  <c r="O8" i="6"/>
  <c r="T8" i="6"/>
  <c r="U8" i="6" s="1"/>
  <c r="V8" i="6" s="1"/>
  <c r="G52" i="6"/>
  <c r="H52" i="6" s="1"/>
  <c r="F52" i="6"/>
  <c r="R54" i="6"/>
  <c r="O43" i="7"/>
  <c r="G73" i="14"/>
  <c r="L81" i="7"/>
  <c r="K81" i="6"/>
  <c r="L81" i="6" s="1"/>
  <c r="J81" i="6"/>
  <c r="AH80" i="8"/>
  <c r="O84" i="7"/>
  <c r="K87" i="7"/>
  <c r="P86" i="3" s="1"/>
  <c r="N87" i="7"/>
  <c r="M89" i="14"/>
  <c r="M88" i="14"/>
  <c r="T83" i="6"/>
  <c r="U83" i="6" s="1"/>
  <c r="V83" i="6" s="1"/>
  <c r="O83" i="6"/>
  <c r="P83" i="6"/>
  <c r="Q83" i="6" s="1"/>
  <c r="AG88" i="14"/>
  <c r="I102" i="6"/>
  <c r="M108" i="14"/>
  <c r="AG106" i="14"/>
  <c r="Q115" i="7"/>
  <c r="M115" i="14"/>
  <c r="P108" i="6"/>
  <c r="Q108" i="6" s="1"/>
  <c r="R108" i="6" s="1"/>
  <c r="K108" i="6"/>
  <c r="L108" i="6" s="1"/>
  <c r="J108" i="6"/>
  <c r="G118" i="14"/>
  <c r="AE140" i="8"/>
  <c r="AM140" i="8"/>
  <c r="I145" i="15"/>
  <c r="Z147" i="14"/>
  <c r="S147" i="14" s="1"/>
  <c r="B147" i="14" s="1"/>
  <c r="F147" i="11" s="1"/>
  <c r="C147" i="11" s="1"/>
  <c r="G158" i="14"/>
  <c r="P158" i="14"/>
  <c r="M158" i="14" s="1"/>
  <c r="L163" i="7"/>
  <c r="I159" i="15"/>
  <c r="V159" i="15" s="1"/>
  <c r="G159" i="11" s="1"/>
  <c r="D159" i="11" s="1"/>
  <c r="X128" i="8"/>
  <c r="S127" i="3" s="1"/>
  <c r="M14" i="7"/>
  <c r="AL22" i="8"/>
  <c r="K17" i="6"/>
  <c r="L17" i="6" s="1"/>
  <c r="M17" i="6" s="1"/>
  <c r="J17" i="6"/>
  <c r="AE17" i="8"/>
  <c r="AM17" i="8" s="1"/>
  <c r="M16" i="14"/>
  <c r="F13" i="6"/>
  <c r="G13" i="6"/>
  <c r="H13" i="6" s="1"/>
  <c r="AH44" i="8"/>
  <c r="AG26" i="14"/>
  <c r="M43" i="7"/>
  <c r="AN50" i="8"/>
  <c r="T49" i="3" s="1"/>
  <c r="P65" i="7"/>
  <c r="M65" i="7"/>
  <c r="V60" i="10"/>
  <c r="Y63" i="8"/>
  <c r="Z63" i="8" s="1"/>
  <c r="S73" i="10"/>
  <c r="H76" i="7" s="1"/>
  <c r="L77" i="14"/>
  <c r="G85" i="6"/>
  <c r="H85" i="6" s="1"/>
  <c r="I85" i="6" s="1"/>
  <c r="N85" i="6" s="1"/>
  <c r="M84" i="3" s="1"/>
  <c r="F85" i="6"/>
  <c r="T90" i="6"/>
  <c r="U90" i="6" s="1"/>
  <c r="V90" i="6" s="1"/>
  <c r="P90" i="6"/>
  <c r="Q90" i="6" s="1"/>
  <c r="R90" i="6" s="1"/>
  <c r="O90" i="6"/>
  <c r="S99" i="10"/>
  <c r="H102" i="7" s="1"/>
  <c r="X36" i="8"/>
  <c r="S35" i="3" s="1"/>
  <c r="S11" i="4"/>
  <c r="G11" i="14"/>
  <c r="D11" i="14" s="1"/>
  <c r="AB16" i="14"/>
  <c r="Z16" i="14" s="1"/>
  <c r="S16" i="14" s="1"/>
  <c r="I12" i="15"/>
  <c r="K21" i="6"/>
  <c r="L21" i="6" s="1"/>
  <c r="J21" i="6"/>
  <c r="S4" i="10"/>
  <c r="H7" i="7" s="1"/>
  <c r="X18" i="6"/>
  <c r="Y18" i="6" s="1"/>
  <c r="Z18" i="6" s="1"/>
  <c r="W18" i="6"/>
  <c r="S20" i="10"/>
  <c r="H23" i="7" s="1"/>
  <c r="X36" i="6"/>
  <c r="Y36" i="6" s="1"/>
  <c r="W36" i="6"/>
  <c r="AN31" i="14"/>
  <c r="S41" i="10"/>
  <c r="H44" i="7" s="1"/>
  <c r="I50" i="15"/>
  <c r="V50" i="15" s="1"/>
  <c r="G50" i="11" s="1"/>
  <c r="D50" i="11" s="1"/>
  <c r="K45" i="6"/>
  <c r="L45" i="6" s="1"/>
  <c r="M45" i="6" s="1"/>
  <c r="N45" i="6" s="1"/>
  <c r="M44" i="3" s="1"/>
  <c r="J45" i="6"/>
  <c r="L51" i="7"/>
  <c r="V45" i="10"/>
  <c r="Y48" i="8"/>
  <c r="Z48" i="8" s="1"/>
  <c r="AH61" i="8"/>
  <c r="S51" i="10"/>
  <c r="H54" i="7" s="1"/>
  <c r="AL56" i="8"/>
  <c r="I65" i="15"/>
  <c r="V65" i="15" s="1"/>
  <c r="G65" i="11" s="1"/>
  <c r="D65" i="11" s="1"/>
  <c r="D57" i="14"/>
  <c r="V79" i="15"/>
  <c r="G79" i="11" s="1"/>
  <c r="D79" i="11" s="1"/>
  <c r="AE94" i="8"/>
  <c r="AG87" i="14"/>
  <c r="K101" i="7"/>
  <c r="P100" i="3" s="1"/>
  <c r="N101" i="7"/>
  <c r="Q101" i="7" s="1"/>
  <c r="P89" i="4" s="1"/>
  <c r="AE105" i="8"/>
  <c r="AM105" i="8" s="1"/>
  <c r="AN105" i="8" s="1"/>
  <c r="V99" i="10"/>
  <c r="Y102" i="8"/>
  <c r="Z102" i="8" s="1"/>
  <c r="V111" i="10"/>
  <c r="Y114" i="8"/>
  <c r="Z114" i="8" s="1"/>
  <c r="D105" i="14"/>
  <c r="M112" i="7"/>
  <c r="V120" i="8"/>
  <c r="F120" i="8"/>
  <c r="Q120" i="8"/>
  <c r="M120" i="8"/>
  <c r="G120" i="8"/>
  <c r="U120" i="8"/>
  <c r="S120" i="8"/>
  <c r="T120" i="8"/>
  <c r="L120" i="8"/>
  <c r="J120" i="8"/>
  <c r="I120" i="8"/>
  <c r="P120" i="8"/>
  <c r="T122" i="6"/>
  <c r="U122" i="6" s="1"/>
  <c r="V122" i="6" s="1"/>
  <c r="AA122" i="6" s="1"/>
  <c r="P122" i="6"/>
  <c r="Q122" i="6" s="1"/>
  <c r="R122" i="6" s="1"/>
  <c r="O122" i="6"/>
  <c r="G131" i="6"/>
  <c r="H131" i="6" s="1"/>
  <c r="I131" i="6" s="1"/>
  <c r="F131" i="6"/>
  <c r="F156" i="6"/>
  <c r="G156" i="6"/>
  <c r="H156" i="6" s="1"/>
  <c r="R8" i="4"/>
  <c r="O67" i="5"/>
  <c r="X58" i="8"/>
  <c r="S57" i="3" s="1"/>
  <c r="AG3" i="14"/>
  <c r="AB3" i="14" s="1"/>
  <c r="Z3" i="14" s="1"/>
  <c r="O22" i="8"/>
  <c r="R12" i="4"/>
  <c r="S18" i="10"/>
  <c r="H21" i="7" s="1"/>
  <c r="K30" i="6"/>
  <c r="L30" i="6" s="1"/>
  <c r="M30" i="6" s="1"/>
  <c r="J30" i="6"/>
  <c r="AN27" i="8"/>
  <c r="T26" i="3" s="1"/>
  <c r="K27" i="7"/>
  <c r="P26" i="3" s="1"/>
  <c r="N27" i="7"/>
  <c r="C43" i="14"/>
  <c r="H43" i="11" s="1"/>
  <c r="E43" i="11" s="1"/>
  <c r="B43" i="11" s="1"/>
  <c r="K41" i="6"/>
  <c r="L41" i="6" s="1"/>
  <c r="M41" i="6" s="1"/>
  <c r="J41" i="6"/>
  <c r="O16" i="6"/>
  <c r="P16" i="6"/>
  <c r="Q16" i="6" s="1"/>
  <c r="T16" i="6"/>
  <c r="U16" i="6" s="1"/>
  <c r="V16" i="6" s="1"/>
  <c r="V34" i="10"/>
  <c r="Y37" i="8"/>
  <c r="Z37" i="8" s="1"/>
  <c r="K58" i="7"/>
  <c r="P57" i="3" s="1"/>
  <c r="AG62" i="14"/>
  <c r="V55" i="10"/>
  <c r="Y58" i="8"/>
  <c r="Z58" i="8" s="1"/>
  <c r="AN58" i="8" s="1"/>
  <c r="T57" i="3" s="1"/>
  <c r="AB54" i="14"/>
  <c r="Z54" i="14" s="1"/>
  <c r="G72" i="14"/>
  <c r="M86" i="7"/>
  <c r="V68" i="10"/>
  <c r="Y71" i="8"/>
  <c r="Z71" i="8" s="1"/>
  <c r="G72" i="6"/>
  <c r="H72" i="6" s="1"/>
  <c r="F72" i="6"/>
  <c r="AB80" i="14"/>
  <c r="Z80" i="14" s="1"/>
  <c r="S80" i="14" s="1"/>
  <c r="B80" i="14" s="1"/>
  <c r="F80" i="11" s="1"/>
  <c r="C80" i="11" s="1"/>
  <c r="G99" i="6"/>
  <c r="H99" i="6" s="1"/>
  <c r="F99" i="6"/>
  <c r="AH103" i="8"/>
  <c r="M104" i="7"/>
  <c r="N116" i="7"/>
  <c r="Q116" i="7" s="1"/>
  <c r="K116" i="7"/>
  <c r="P115" i="3" s="1"/>
  <c r="L103" i="14"/>
  <c r="D103" i="14" s="1"/>
  <c r="C103" i="14"/>
  <c r="H103" i="11" s="1"/>
  <c r="E103" i="11" s="1"/>
  <c r="AM112" i="8"/>
  <c r="M121" i="7"/>
  <c r="AJ132" i="14"/>
  <c r="J135" i="6"/>
  <c r="K135" i="6"/>
  <c r="L135" i="6" s="1"/>
  <c r="M135" i="6" s="1"/>
  <c r="AL136" i="8"/>
  <c r="L137" i="7"/>
  <c r="AG131" i="14"/>
  <c r="N146" i="7"/>
  <c r="Q146" i="7" s="1"/>
  <c r="K146" i="7"/>
  <c r="P145" i="3" s="1"/>
  <c r="K139" i="14"/>
  <c r="L139" i="14" s="1"/>
  <c r="D139" i="14" s="1"/>
  <c r="S141" i="10"/>
  <c r="H144" i="7" s="1"/>
  <c r="F151" i="6"/>
  <c r="G151" i="6"/>
  <c r="H151" i="6" s="1"/>
  <c r="I151" i="6" s="1"/>
  <c r="V145" i="15"/>
  <c r="G145" i="11" s="1"/>
  <c r="D145" i="11" s="1"/>
  <c r="L158" i="7"/>
  <c r="I162" i="15"/>
  <c r="V162" i="15" s="1"/>
  <c r="G162" i="11" s="1"/>
  <c r="D162" i="11" s="1"/>
  <c r="S62" i="5"/>
  <c r="Q62" i="5" s="1"/>
  <c r="L12" i="5"/>
  <c r="R75" i="5"/>
  <c r="O160" i="8"/>
  <c r="P15" i="7"/>
  <c r="P21" i="7"/>
  <c r="G4" i="14"/>
  <c r="M13" i="7"/>
  <c r="K16" i="14"/>
  <c r="L16" i="14" s="1"/>
  <c r="D16" i="14" s="1"/>
  <c r="X47" i="6"/>
  <c r="Y47" i="6" s="1"/>
  <c r="Z47" i="6" s="1"/>
  <c r="G53" i="6"/>
  <c r="H53" i="6" s="1"/>
  <c r="F53" i="6"/>
  <c r="I34" i="15"/>
  <c r="V34" i="15" s="1"/>
  <c r="G34" i="11" s="1"/>
  <c r="D34" i="11" s="1"/>
  <c r="G34" i="14"/>
  <c r="D34" i="14" s="1"/>
  <c r="AE43" i="8"/>
  <c r="AM43" i="8" s="1"/>
  <c r="G68" i="6"/>
  <c r="H68" i="6" s="1"/>
  <c r="F68" i="6"/>
  <c r="X69" i="6"/>
  <c r="Y69" i="6" s="1"/>
  <c r="Z69" i="6" s="1"/>
  <c r="AA69" i="6" s="1"/>
  <c r="AB69" i="6" s="1"/>
  <c r="W69" i="6"/>
  <c r="AH63" i="8"/>
  <c r="AM63" i="8" s="1"/>
  <c r="AG72" i="14"/>
  <c r="K83" i="7"/>
  <c r="P82" i="3" s="1"/>
  <c r="N83" i="7"/>
  <c r="Q83" i="7" s="1"/>
  <c r="P71" i="4" s="1"/>
  <c r="AE71" i="8"/>
  <c r="AM71" i="8" s="1"/>
  <c r="P77" i="14"/>
  <c r="M88" i="7"/>
  <c r="X80" i="6"/>
  <c r="Y80" i="6" s="1"/>
  <c r="W80" i="6"/>
  <c r="O85" i="7"/>
  <c r="L92" i="14"/>
  <c r="D92" i="14" s="1"/>
  <c r="M103" i="7"/>
  <c r="D97" i="14"/>
  <c r="V107" i="15"/>
  <c r="G107" i="11" s="1"/>
  <c r="D107" i="11" s="1"/>
  <c r="S109" i="10"/>
  <c r="H112" i="7" s="1"/>
  <c r="P120" i="7"/>
  <c r="AL135" i="8"/>
  <c r="V142" i="6"/>
  <c r="AE150" i="8"/>
  <c r="AM150" i="8" s="1"/>
  <c r="AG158" i="14"/>
  <c r="AE163" i="8"/>
  <c r="T162" i="6"/>
  <c r="U162" i="6" s="1"/>
  <c r="V162" i="6" s="1"/>
  <c r="AA162" i="6" s="1"/>
  <c r="P162" i="6"/>
  <c r="Q162" i="6" s="1"/>
  <c r="O162" i="6"/>
  <c r="R35" i="5"/>
  <c r="R47" i="4"/>
  <c r="X113" i="8"/>
  <c r="S112" i="3" s="1"/>
  <c r="G17" i="6"/>
  <c r="H17" i="6" s="1"/>
  <c r="F17" i="6"/>
  <c r="S32" i="10"/>
  <c r="H35" i="7" s="1"/>
  <c r="S31" i="10"/>
  <c r="H34" i="7" s="1"/>
  <c r="AE35" i="8"/>
  <c r="AM35" i="8" s="1"/>
  <c r="S30" i="10"/>
  <c r="H33" i="7" s="1"/>
  <c r="S40" i="10"/>
  <c r="H43" i="7" s="1"/>
  <c r="V22" i="10"/>
  <c r="Y25" i="8"/>
  <c r="Z25" i="8" s="1"/>
  <c r="AN25" i="8" s="1"/>
  <c r="T24" i="3" s="1"/>
  <c r="R24" i="3" s="1"/>
  <c r="AB45" i="14"/>
  <c r="Z45" i="14" s="1"/>
  <c r="M69" i="7"/>
  <c r="S83" i="10"/>
  <c r="H86" i="7" s="1"/>
  <c r="X85" i="6"/>
  <c r="Y85" i="6" s="1"/>
  <c r="Z85" i="6" s="1"/>
  <c r="W85" i="6"/>
  <c r="G74" i="6"/>
  <c r="H74" i="6" s="1"/>
  <c r="F74" i="6"/>
  <c r="O92" i="6"/>
  <c r="P92" i="6"/>
  <c r="Q92" i="6" s="1"/>
  <c r="R92" i="6" s="1"/>
  <c r="T92" i="6"/>
  <c r="U92" i="6" s="1"/>
  <c r="V92" i="6" s="1"/>
  <c r="V96" i="10"/>
  <c r="Y99" i="8"/>
  <c r="Z99" i="8" s="1"/>
  <c r="M107" i="14"/>
  <c r="I107" i="15"/>
  <c r="G113" i="6"/>
  <c r="H113" i="6" s="1"/>
  <c r="I113" i="6" s="1"/>
  <c r="N113" i="6" s="1"/>
  <c r="F113" i="6"/>
  <c r="K118" i="6"/>
  <c r="L118" i="6" s="1"/>
  <c r="J118" i="6"/>
  <c r="AJ120" i="14"/>
  <c r="G120" i="6"/>
  <c r="H120" i="6" s="1"/>
  <c r="F120" i="6"/>
  <c r="V124" i="8"/>
  <c r="M124" i="8"/>
  <c r="F124" i="8"/>
  <c r="G124" i="8"/>
  <c r="P124" i="8"/>
  <c r="U124" i="8"/>
  <c r="T124" i="8"/>
  <c r="L124" i="8"/>
  <c r="I124" i="8"/>
  <c r="Q124" i="8"/>
  <c r="J124" i="8"/>
  <c r="S124" i="8"/>
  <c r="S119" i="10"/>
  <c r="H122" i="7" s="1"/>
  <c r="AB119" i="14"/>
  <c r="Z119" i="14" s="1"/>
  <c r="S119" i="14" s="1"/>
  <c r="AE122" i="8"/>
  <c r="AM122" i="8" s="1"/>
  <c r="AN122" i="8" s="1"/>
  <c r="T121" i="3" s="1"/>
  <c r="K141" i="6"/>
  <c r="L141" i="6" s="1"/>
  <c r="J141" i="6"/>
  <c r="P154" i="14"/>
  <c r="M154" i="14" s="1"/>
  <c r="Z164" i="6"/>
  <c r="AE166" i="8"/>
  <c r="AM166" i="8" s="1"/>
  <c r="V158" i="10"/>
  <c r="Y161" i="8"/>
  <c r="Z161" i="8" s="1"/>
  <c r="L165" i="7"/>
  <c r="O79" i="4"/>
  <c r="S40" i="4"/>
  <c r="Q40" i="4" s="1"/>
  <c r="T18" i="6"/>
  <c r="U18" i="6" s="1"/>
  <c r="V18" i="6" s="1"/>
  <c r="O18" i="6"/>
  <c r="P18" i="6"/>
  <c r="Q18" i="6" s="1"/>
  <c r="G32" i="14"/>
  <c r="D32" i="14" s="1"/>
  <c r="I23" i="15"/>
  <c r="V23" i="15" s="1"/>
  <c r="G23" i="11" s="1"/>
  <c r="D23" i="11" s="1"/>
  <c r="G31" i="6"/>
  <c r="H31" i="6" s="1"/>
  <c r="I31" i="6" s="1"/>
  <c r="F31" i="6"/>
  <c r="V50" i="10"/>
  <c r="Y53" i="8"/>
  <c r="Z53" i="8" s="1"/>
  <c r="R45" i="3"/>
  <c r="AL65" i="8"/>
  <c r="P53" i="14"/>
  <c r="Q61" i="8"/>
  <c r="R61" i="8" s="1"/>
  <c r="X61" i="8" s="1"/>
  <c r="S60" i="3" s="1"/>
  <c r="Q62" i="8"/>
  <c r="R62" i="8" s="1"/>
  <c r="X62" i="8" s="1"/>
  <c r="S61" i="3" s="1"/>
  <c r="R61" i="3" s="1"/>
  <c r="Q60" i="8"/>
  <c r="R60" i="8" s="1"/>
  <c r="X60" i="8" s="1"/>
  <c r="O69" i="7"/>
  <c r="I67" i="6"/>
  <c r="N67" i="6" s="1"/>
  <c r="X75" i="6"/>
  <c r="Y75" i="6" s="1"/>
  <c r="W75" i="6"/>
  <c r="O103" i="6"/>
  <c r="P103" i="6"/>
  <c r="Q103" i="6" s="1"/>
  <c r="R103" i="6" s="1"/>
  <c r="T103" i="6"/>
  <c r="U103" i="6" s="1"/>
  <c r="V103" i="6" s="1"/>
  <c r="AG108" i="14"/>
  <c r="Z105" i="14"/>
  <c r="S105" i="14" s="1"/>
  <c r="V125" i="10"/>
  <c r="Y128" i="8"/>
  <c r="Z128" i="8" s="1"/>
  <c r="X135" i="6"/>
  <c r="Y135" i="6" s="1"/>
  <c r="W135" i="6"/>
  <c r="L137" i="14"/>
  <c r="D137" i="14" s="1"/>
  <c r="AL146" i="8"/>
  <c r="P163" i="14"/>
  <c r="P166" i="6"/>
  <c r="Q166" i="6" s="1"/>
  <c r="O166" i="6"/>
  <c r="T166" i="6"/>
  <c r="U166" i="6" s="1"/>
  <c r="V166" i="6" s="1"/>
  <c r="P160" i="6"/>
  <c r="Q160" i="6" s="1"/>
  <c r="T160" i="6"/>
  <c r="U160" i="6" s="1"/>
  <c r="V160" i="6" s="1"/>
  <c r="AA160" i="6" s="1"/>
  <c r="O160" i="6"/>
  <c r="X160" i="6"/>
  <c r="Y160" i="6" s="1"/>
  <c r="Z160" i="6" s="1"/>
  <c r="K166" i="6"/>
  <c r="L166" i="6" s="1"/>
  <c r="M166" i="6" s="1"/>
  <c r="J166" i="6"/>
  <c r="L32" i="4"/>
  <c r="O10" i="8"/>
  <c r="X10" i="8" s="1"/>
  <c r="R8" i="5" s="1"/>
  <c r="S6" i="8"/>
  <c r="Q6" i="8"/>
  <c r="P6" i="8"/>
  <c r="G6" i="8"/>
  <c r="J6" i="8"/>
  <c r="V6" i="8"/>
  <c r="I6" i="8"/>
  <c r="U6" i="8"/>
  <c r="F6" i="8"/>
  <c r="T6" i="8"/>
  <c r="M6" i="8"/>
  <c r="L6" i="8"/>
  <c r="V6" i="10"/>
  <c r="Y9" i="8"/>
  <c r="Z9" i="8" s="1"/>
  <c r="O14" i="7"/>
  <c r="AN11" i="14"/>
  <c r="AN32" i="14"/>
  <c r="G26" i="6"/>
  <c r="H26" i="6" s="1"/>
  <c r="F26" i="6"/>
  <c r="N42" i="7"/>
  <c r="Q42" i="7" s="1"/>
  <c r="P36" i="4" s="1"/>
  <c r="K42" i="7"/>
  <c r="P41" i="3" s="1"/>
  <c r="Z55" i="6"/>
  <c r="V52" i="15"/>
  <c r="G52" i="11" s="1"/>
  <c r="D52" i="11" s="1"/>
  <c r="AA72" i="6"/>
  <c r="R68" i="6"/>
  <c r="S72" i="10"/>
  <c r="H75" i="7" s="1"/>
  <c r="AN85" i="14"/>
  <c r="AB85" i="14" s="1"/>
  <c r="Z85" i="14" s="1"/>
  <c r="S85" i="14" s="1"/>
  <c r="X86" i="6"/>
  <c r="Y86" i="6" s="1"/>
  <c r="Z86" i="6" s="1"/>
  <c r="X87" i="6"/>
  <c r="Y87" i="6" s="1"/>
  <c r="Z87" i="6" s="1"/>
  <c r="O87" i="6"/>
  <c r="T87" i="6"/>
  <c r="U87" i="6" s="1"/>
  <c r="V87" i="6" s="1"/>
  <c r="P87" i="6"/>
  <c r="Q87" i="6" s="1"/>
  <c r="P91" i="6"/>
  <c r="Q91" i="6" s="1"/>
  <c r="T91" i="6"/>
  <c r="U91" i="6" s="1"/>
  <c r="V91" i="6" s="1"/>
  <c r="AA91" i="6" s="1"/>
  <c r="O91" i="6"/>
  <c r="P97" i="6"/>
  <c r="Q97" i="6" s="1"/>
  <c r="O97" i="6"/>
  <c r="T97" i="6"/>
  <c r="U97" i="6" s="1"/>
  <c r="V97" i="6" s="1"/>
  <c r="Z125" i="6"/>
  <c r="P129" i="6"/>
  <c r="Q129" i="6" s="1"/>
  <c r="R129" i="6" s="1"/>
  <c r="AL131" i="8"/>
  <c r="AM131" i="8" s="1"/>
  <c r="AE144" i="8"/>
  <c r="AM144" i="8" s="1"/>
  <c r="AE151" i="8"/>
  <c r="L148" i="14"/>
  <c r="D148" i="14" s="1"/>
  <c r="AE152" i="8"/>
  <c r="K152" i="6"/>
  <c r="L152" i="6" s="1"/>
  <c r="M152" i="6" s="1"/>
  <c r="J152" i="6"/>
  <c r="AH158" i="8"/>
  <c r="AL165" i="8"/>
  <c r="G161" i="6"/>
  <c r="H161" i="6" s="1"/>
  <c r="F161" i="6"/>
  <c r="L14" i="5"/>
  <c r="X8" i="6"/>
  <c r="Y8" i="6" s="1"/>
  <c r="Z8" i="6" s="1"/>
  <c r="K22" i="6"/>
  <c r="L22" i="6" s="1"/>
  <c r="J22" i="6"/>
  <c r="L20" i="14"/>
  <c r="D20" i="14" s="1"/>
  <c r="I8" i="15"/>
  <c r="V8" i="15" s="1"/>
  <c r="G8" i="11" s="1"/>
  <c r="D8" i="11" s="1"/>
  <c r="M28" i="14"/>
  <c r="P28" i="14"/>
  <c r="P40" i="7"/>
  <c r="P13" i="6"/>
  <c r="Q13" i="6" s="1"/>
  <c r="R13" i="6" s="1"/>
  <c r="K13" i="6"/>
  <c r="L13" i="6" s="1"/>
  <c r="J13" i="6"/>
  <c r="C39" i="14"/>
  <c r="H39" i="11" s="1"/>
  <c r="E39" i="11" s="1"/>
  <c r="AA49" i="6"/>
  <c r="T58" i="6"/>
  <c r="U58" i="6" s="1"/>
  <c r="V58" i="6" s="1"/>
  <c r="P58" i="6"/>
  <c r="Q58" i="6" s="1"/>
  <c r="O58" i="6"/>
  <c r="AL69" i="8"/>
  <c r="R67" i="6"/>
  <c r="M66" i="14"/>
  <c r="I75" i="15"/>
  <c r="M81" i="7"/>
  <c r="P86" i="7"/>
  <c r="W82" i="6"/>
  <c r="X82" i="6"/>
  <c r="Y82" i="6" s="1"/>
  <c r="L94" i="7"/>
  <c r="AE103" i="8"/>
  <c r="AM103" i="8" s="1"/>
  <c r="AE102" i="8"/>
  <c r="AM102" i="8" s="1"/>
  <c r="M111" i="7"/>
  <c r="L118" i="7"/>
  <c r="K123" i="6"/>
  <c r="L123" i="6" s="1"/>
  <c r="M123" i="6" s="1"/>
  <c r="N123" i="6" s="1"/>
  <c r="M122" i="3" s="1"/>
  <c r="J123" i="6"/>
  <c r="G121" i="6"/>
  <c r="H121" i="6" s="1"/>
  <c r="F121" i="6"/>
  <c r="AG132" i="14"/>
  <c r="P125" i="7"/>
  <c r="L125" i="7"/>
  <c r="M142" i="7"/>
  <c r="K151" i="6"/>
  <c r="L151" i="6" s="1"/>
  <c r="M151" i="6" s="1"/>
  <c r="N151" i="6" s="1"/>
  <c r="M150" i="3" s="1"/>
  <c r="J151" i="6"/>
  <c r="V147" i="10"/>
  <c r="Y150" i="8"/>
  <c r="Z150" i="8" s="1"/>
  <c r="AN150" i="8" s="1"/>
  <c r="T149" i="3" s="1"/>
  <c r="R149" i="3" s="1"/>
  <c r="G155" i="14"/>
  <c r="K159" i="7"/>
  <c r="P158" i="3" s="1"/>
  <c r="N159" i="7"/>
  <c r="Q159" i="7" s="1"/>
  <c r="P142" i="4" s="1"/>
  <c r="L160" i="14"/>
  <c r="D160" i="14" s="1"/>
  <c r="AL163" i="8"/>
  <c r="K161" i="6"/>
  <c r="L161" i="6" s="1"/>
  <c r="J161" i="6"/>
  <c r="S158" i="10"/>
  <c r="H161" i="7" s="1"/>
  <c r="P159" i="14"/>
  <c r="M159" i="14" s="1"/>
  <c r="R16" i="5"/>
  <c r="O76" i="5"/>
  <c r="X103" i="8"/>
  <c r="S102" i="3" s="1"/>
  <c r="M7" i="7"/>
  <c r="AN15" i="14"/>
  <c r="AB15" i="14" s="1"/>
  <c r="Z15" i="14" s="1"/>
  <c r="I19" i="15"/>
  <c r="AJ14" i="14"/>
  <c r="K40" i="14"/>
  <c r="L40" i="14" s="1"/>
  <c r="D40" i="14" s="1"/>
  <c r="L35" i="14"/>
  <c r="D35" i="14" s="1"/>
  <c r="B35" i="14" s="1"/>
  <c r="F35" i="11" s="1"/>
  <c r="C35" i="11" s="1"/>
  <c r="B35" i="11" s="1"/>
  <c r="C35" i="14"/>
  <c r="H35" i="11" s="1"/>
  <c r="E35" i="11" s="1"/>
  <c r="L63" i="7"/>
  <c r="I57" i="15"/>
  <c r="M71" i="7"/>
  <c r="C79" i="14"/>
  <c r="H79" i="11" s="1"/>
  <c r="E79" i="11" s="1"/>
  <c r="X81" i="6"/>
  <c r="Y81" i="6" s="1"/>
  <c r="W81" i="6"/>
  <c r="K80" i="6"/>
  <c r="L80" i="6" s="1"/>
  <c r="J80" i="6"/>
  <c r="P88" i="6"/>
  <c r="Q88" i="6" s="1"/>
  <c r="O88" i="6"/>
  <c r="T88" i="6"/>
  <c r="U88" i="6" s="1"/>
  <c r="V88" i="6" s="1"/>
  <c r="V81" i="10"/>
  <c r="Y84" i="8"/>
  <c r="Z84" i="8" s="1"/>
  <c r="AE84" i="8"/>
  <c r="AM84" i="8" s="1"/>
  <c r="X83" i="6"/>
  <c r="Y83" i="6" s="1"/>
  <c r="W83" i="6"/>
  <c r="M91" i="7"/>
  <c r="AB99" i="14"/>
  <c r="AL110" i="8"/>
  <c r="AM110" i="8" s="1"/>
  <c r="AN110" i="8" s="1"/>
  <c r="P112" i="6"/>
  <c r="Q112" i="6" s="1"/>
  <c r="R112" i="6" s="1"/>
  <c r="K112" i="6"/>
  <c r="L112" i="6" s="1"/>
  <c r="J112" i="6"/>
  <c r="F124" i="6"/>
  <c r="G124" i="6"/>
  <c r="H124" i="6" s="1"/>
  <c r="I124" i="6" s="1"/>
  <c r="K129" i="7"/>
  <c r="P128" i="3" s="1"/>
  <c r="N129" i="7"/>
  <c r="O135" i="6"/>
  <c r="T135" i="6"/>
  <c r="U135" i="6" s="1"/>
  <c r="V135" i="6" s="1"/>
  <c r="P135" i="6"/>
  <c r="Q135" i="6" s="1"/>
  <c r="K134" i="6"/>
  <c r="L134" i="6" s="1"/>
  <c r="J134" i="6"/>
  <c r="P133" i="14"/>
  <c r="M133" i="14" s="1"/>
  <c r="Z134" i="14"/>
  <c r="S134" i="14" s="1"/>
  <c r="L140" i="7"/>
  <c r="Z146" i="6"/>
  <c r="G150" i="6"/>
  <c r="H150" i="6" s="1"/>
  <c r="I150" i="6" s="1"/>
  <c r="N150" i="6" s="1"/>
  <c r="M149" i="3" s="1"/>
  <c r="F150" i="6"/>
  <c r="P161" i="6"/>
  <c r="Q161" i="6" s="1"/>
  <c r="O161" i="6"/>
  <c r="T161" i="6"/>
  <c r="U161" i="6" s="1"/>
  <c r="V161" i="6" s="1"/>
  <c r="R38" i="5"/>
  <c r="R52" i="5"/>
  <c r="X49" i="8"/>
  <c r="S48" i="3" s="1"/>
  <c r="R11" i="4"/>
  <c r="L11" i="4"/>
  <c r="O22" i="7"/>
  <c r="P4" i="14"/>
  <c r="M4" i="14" s="1"/>
  <c r="I27" i="15"/>
  <c r="V27" i="15" s="1"/>
  <c r="G27" i="11" s="1"/>
  <c r="D27" i="11" s="1"/>
  <c r="P27" i="7"/>
  <c r="AN27" i="14"/>
  <c r="O40" i="7"/>
  <c r="I41" i="15"/>
  <c r="V41" i="15" s="1"/>
  <c r="G41" i="11" s="1"/>
  <c r="D41" i="11" s="1"/>
  <c r="K48" i="14"/>
  <c r="L48" i="14" s="1"/>
  <c r="D48" i="14" s="1"/>
  <c r="I45" i="15"/>
  <c r="V45" i="15" s="1"/>
  <c r="G45" i="11" s="1"/>
  <c r="D45" i="11" s="1"/>
  <c r="AL51" i="8"/>
  <c r="L53" i="14"/>
  <c r="D53" i="14" s="1"/>
  <c r="AN74" i="8"/>
  <c r="T73" i="3" s="1"/>
  <c r="R73" i="3" s="1"/>
  <c r="AL55" i="8"/>
  <c r="AM55" i="8" s="1"/>
  <c r="AN55" i="8" s="1"/>
  <c r="AH75" i="8"/>
  <c r="T78" i="6"/>
  <c r="U78" i="6" s="1"/>
  <c r="V78" i="6" s="1"/>
  <c r="P78" i="6"/>
  <c r="Q78" i="6" s="1"/>
  <c r="O78" i="6"/>
  <c r="K81" i="14"/>
  <c r="AJ78" i="14"/>
  <c r="L79" i="14"/>
  <c r="D79" i="14" s="1"/>
  <c r="B71" i="14"/>
  <c r="F71" i="11" s="1"/>
  <c r="C71" i="11" s="1"/>
  <c r="P81" i="6"/>
  <c r="Q81" i="6" s="1"/>
  <c r="R81" i="6" s="1"/>
  <c r="O81" i="6"/>
  <c r="T81" i="6"/>
  <c r="U81" i="6" s="1"/>
  <c r="V81" i="6" s="1"/>
  <c r="Q83" i="8"/>
  <c r="R83" i="8" s="1"/>
  <c r="X83" i="8" s="1"/>
  <c r="S82" i="3" s="1"/>
  <c r="R82" i="3" s="1"/>
  <c r="Q82" i="8"/>
  <c r="R82" i="8" s="1"/>
  <c r="X82" i="8" s="1"/>
  <c r="Q84" i="8"/>
  <c r="R84" i="8" s="1"/>
  <c r="X84" i="8" s="1"/>
  <c r="AE95" i="8"/>
  <c r="AM95" i="8" s="1"/>
  <c r="V87" i="10"/>
  <c r="Y90" i="8"/>
  <c r="Z90" i="8" s="1"/>
  <c r="M100" i="14"/>
  <c r="S96" i="10"/>
  <c r="H99" i="7" s="1"/>
  <c r="AG101" i="14"/>
  <c r="AB101" i="14" s="1"/>
  <c r="Z101" i="14" s="1"/>
  <c r="M104" i="14"/>
  <c r="AB110" i="14"/>
  <c r="Z110" i="14" s="1"/>
  <c r="S110" i="14" s="1"/>
  <c r="S103" i="10"/>
  <c r="H106" i="7" s="1"/>
  <c r="V105" i="15"/>
  <c r="G105" i="11" s="1"/>
  <c r="D105" i="11" s="1"/>
  <c r="T121" i="6"/>
  <c r="U121" i="6" s="1"/>
  <c r="V121" i="6" s="1"/>
  <c r="W126" i="6"/>
  <c r="X126" i="6"/>
  <c r="Y126" i="6" s="1"/>
  <c r="Z126" i="6" s="1"/>
  <c r="I140" i="6"/>
  <c r="V122" i="15"/>
  <c r="G122" i="11" s="1"/>
  <c r="D122" i="11" s="1"/>
  <c r="D124" i="14"/>
  <c r="G128" i="14"/>
  <c r="L132" i="7"/>
  <c r="T146" i="6"/>
  <c r="U146" i="6" s="1"/>
  <c r="V146" i="6" s="1"/>
  <c r="P146" i="6"/>
  <c r="Q146" i="6" s="1"/>
  <c r="O146" i="6"/>
  <c r="AJ162" i="14"/>
  <c r="O166" i="7"/>
  <c r="S104" i="4"/>
  <c r="Q104" i="4" s="1"/>
  <c r="S18" i="5"/>
  <c r="S67" i="5"/>
  <c r="O92" i="8"/>
  <c r="X92" i="8" s="1"/>
  <c r="S91" i="3" s="1"/>
  <c r="AM6" i="8"/>
  <c r="AN6" i="8" s="1"/>
  <c r="AE6" i="8"/>
  <c r="X48" i="8"/>
  <c r="S47" i="3" s="1"/>
  <c r="X165" i="8"/>
  <c r="P11" i="14"/>
  <c r="M11" i="14" s="1"/>
  <c r="AH22" i="8"/>
  <c r="T27" i="6"/>
  <c r="U27" i="6" s="1"/>
  <c r="V27" i="6" s="1"/>
  <c r="AA27" i="6" s="1"/>
  <c r="L27" i="7"/>
  <c r="AN33" i="14"/>
  <c r="K37" i="14"/>
  <c r="L37" i="14" s="1"/>
  <c r="D37" i="14" s="1"/>
  <c r="B10" i="14"/>
  <c r="F10" i="11" s="1"/>
  <c r="C10" i="11" s="1"/>
  <c r="K32" i="7"/>
  <c r="P31" i="3" s="1"/>
  <c r="N32" i="7"/>
  <c r="Q32" i="7" s="1"/>
  <c r="P27" i="4" s="1"/>
  <c r="T53" i="6"/>
  <c r="U53" i="6" s="1"/>
  <c r="V53" i="6" s="1"/>
  <c r="P53" i="6"/>
  <c r="Q53" i="6" s="1"/>
  <c r="O53" i="6"/>
  <c r="V25" i="15"/>
  <c r="G25" i="11" s="1"/>
  <c r="D25" i="11" s="1"/>
  <c r="V42" i="10"/>
  <c r="Y45" i="8"/>
  <c r="Z45" i="8" s="1"/>
  <c r="K43" i="6"/>
  <c r="L43" i="6" s="1"/>
  <c r="J43" i="6"/>
  <c r="V13" i="15"/>
  <c r="G13" i="11" s="1"/>
  <c r="D13" i="11" s="1"/>
  <c r="G49" i="14"/>
  <c r="K60" i="6"/>
  <c r="L60" i="6" s="1"/>
  <c r="M60" i="6" s="1"/>
  <c r="V58" i="10"/>
  <c r="Y61" i="8"/>
  <c r="Z61" i="8" s="1"/>
  <c r="G61" i="14"/>
  <c r="S44" i="10"/>
  <c r="H47" i="7" s="1"/>
  <c r="C84" i="14"/>
  <c r="H84" i="11" s="1"/>
  <c r="E84" i="11" s="1"/>
  <c r="I60" i="15"/>
  <c r="V60" i="15" s="1"/>
  <c r="G60" i="11" s="1"/>
  <c r="D60" i="11" s="1"/>
  <c r="Z83" i="14"/>
  <c r="S83" i="14" s="1"/>
  <c r="O81" i="7"/>
  <c r="AN89" i="14"/>
  <c r="T94" i="6"/>
  <c r="U94" i="6" s="1"/>
  <c r="V94" i="6" s="1"/>
  <c r="P94" i="6"/>
  <c r="Q94" i="6" s="1"/>
  <c r="O94" i="6"/>
  <c r="M95" i="7"/>
  <c r="M100" i="7"/>
  <c r="AN96" i="14"/>
  <c r="AB96" i="14" s="1"/>
  <c r="Z96" i="14" s="1"/>
  <c r="X102" i="6"/>
  <c r="Y102" i="6" s="1"/>
  <c r="Z102" i="6" s="1"/>
  <c r="W102" i="6"/>
  <c r="K107" i="7"/>
  <c r="P106" i="3" s="1"/>
  <c r="N107" i="7"/>
  <c r="Q107" i="7" s="1"/>
  <c r="P111" i="14"/>
  <c r="M111" i="14" s="1"/>
  <c r="O118" i="7"/>
  <c r="B105" i="14"/>
  <c r="F105" i="11" s="1"/>
  <c r="C105" i="11" s="1"/>
  <c r="G122" i="6"/>
  <c r="H122" i="6" s="1"/>
  <c r="I122" i="6" s="1"/>
  <c r="N122" i="6" s="1"/>
  <c r="F122" i="6"/>
  <c r="P120" i="14"/>
  <c r="M120" i="14" s="1"/>
  <c r="T126" i="6"/>
  <c r="U126" i="6" s="1"/>
  <c r="V126" i="6" s="1"/>
  <c r="P126" i="6"/>
  <c r="Q126" i="6" s="1"/>
  <c r="O126" i="6"/>
  <c r="M128" i="7"/>
  <c r="M125" i="14"/>
  <c r="G132" i="14"/>
  <c r="M131" i="7"/>
  <c r="I124" i="15"/>
  <c r="V124" i="15" s="1"/>
  <c r="G124" i="11" s="1"/>
  <c r="D124" i="11" s="1"/>
  <c r="V142" i="10"/>
  <c r="Y145" i="8"/>
  <c r="Z145" i="8" s="1"/>
  <c r="I141" i="15"/>
  <c r="V141" i="15" s="1"/>
  <c r="G141" i="11" s="1"/>
  <c r="D141" i="11" s="1"/>
  <c r="L145" i="14"/>
  <c r="D145" i="14" s="1"/>
  <c r="AN159" i="8"/>
  <c r="T158" i="3" s="1"/>
  <c r="P155" i="6"/>
  <c r="Q155" i="6" s="1"/>
  <c r="T155" i="6"/>
  <c r="U155" i="6" s="1"/>
  <c r="V155" i="6" s="1"/>
  <c r="AA155" i="6" s="1"/>
  <c r="O155" i="6"/>
  <c r="S16" i="4"/>
  <c r="Q16" i="4" s="1"/>
  <c r="R67" i="4"/>
  <c r="O20" i="4"/>
  <c r="F7" i="6"/>
  <c r="G7" i="6"/>
  <c r="H7" i="6" s="1"/>
  <c r="D4" i="14"/>
  <c r="AH36" i="8"/>
  <c r="AJ23" i="14"/>
  <c r="AB23" i="14" s="1"/>
  <c r="T12" i="6"/>
  <c r="U12" i="6" s="1"/>
  <c r="V12" i="6" s="1"/>
  <c r="AA12" i="6" s="1"/>
  <c r="P12" i="6"/>
  <c r="Q12" i="6" s="1"/>
  <c r="O12" i="6"/>
  <c r="X12" i="6"/>
  <c r="Y12" i="6" s="1"/>
  <c r="Z12" i="6" s="1"/>
  <c r="T45" i="6"/>
  <c r="U45" i="6" s="1"/>
  <c r="V45" i="6" s="1"/>
  <c r="AA45" i="6" s="1"/>
  <c r="P45" i="6"/>
  <c r="Q45" i="6" s="1"/>
  <c r="R45" i="6" s="1"/>
  <c r="AB45" i="6" s="1"/>
  <c r="N44" i="3" s="1"/>
  <c r="L44" i="3" s="1"/>
  <c r="O45" i="6"/>
  <c r="K48" i="6"/>
  <c r="L48" i="6" s="1"/>
  <c r="J48" i="6"/>
  <c r="AN51" i="14"/>
  <c r="AB51" i="14" s="1"/>
  <c r="Z51" i="14" s="1"/>
  <c r="S51" i="14" s="1"/>
  <c r="V62" i="15"/>
  <c r="G62" i="11" s="1"/>
  <c r="D62" i="11" s="1"/>
  <c r="I36" i="15"/>
  <c r="V36" i="15" s="1"/>
  <c r="G36" i="11" s="1"/>
  <c r="D36" i="11" s="1"/>
  <c r="P75" i="6"/>
  <c r="Q75" i="6" s="1"/>
  <c r="T75" i="6"/>
  <c r="U75" i="6" s="1"/>
  <c r="V75" i="6" s="1"/>
  <c r="O75" i="6"/>
  <c r="L78" i="7"/>
  <c r="AE78" i="8"/>
  <c r="AM78" i="8" s="1"/>
  <c r="AG74" i="14"/>
  <c r="AB74" i="14" s="1"/>
  <c r="Z74" i="14" s="1"/>
  <c r="P111" i="7"/>
  <c r="G110" i="6"/>
  <c r="H110" i="6" s="1"/>
  <c r="I110" i="6" s="1"/>
  <c r="N110" i="6" s="1"/>
  <c r="F110" i="6"/>
  <c r="G123" i="14"/>
  <c r="AN132" i="14"/>
  <c r="AG133" i="14"/>
  <c r="AB133" i="14" s="1"/>
  <c r="Z133" i="14" s="1"/>
  <c r="S133" i="14" s="1"/>
  <c r="V133" i="10"/>
  <c r="Y136" i="8"/>
  <c r="Z136" i="8" s="1"/>
  <c r="P133" i="7"/>
  <c r="O140" i="7"/>
  <c r="AE141" i="8"/>
  <c r="AM141" i="8" s="1"/>
  <c r="P145" i="6"/>
  <c r="Q145" i="6" s="1"/>
  <c r="O145" i="6"/>
  <c r="T145" i="6"/>
  <c r="U145" i="6" s="1"/>
  <c r="V145" i="6" s="1"/>
  <c r="I142" i="15"/>
  <c r="V142" i="15" s="1"/>
  <c r="G142" i="11" s="1"/>
  <c r="D142" i="11" s="1"/>
  <c r="AE146" i="8"/>
  <c r="AM146" i="8" s="1"/>
  <c r="AN146" i="8" s="1"/>
  <c r="AB145" i="14"/>
  <c r="Z145" i="14" s="1"/>
  <c r="AE161" i="8"/>
  <c r="AM161" i="8" s="1"/>
  <c r="N9" i="7"/>
  <c r="Q9" i="7" s="1"/>
  <c r="P7" i="5" s="1"/>
  <c r="K9" i="7"/>
  <c r="P8" i="3" s="1"/>
  <c r="AE8" i="8"/>
  <c r="R32" i="5"/>
  <c r="AM23" i="8"/>
  <c r="AN23" i="8" s="1"/>
  <c r="AE23" i="8"/>
  <c r="Q31" i="8"/>
  <c r="R31" i="8" s="1"/>
  <c r="X31" i="8" s="1"/>
  <c r="S30" i="3" s="1"/>
  <c r="Q30" i="8"/>
  <c r="R30" i="8" s="1"/>
  <c r="X30" i="8" s="1"/>
  <c r="S29" i="3" s="1"/>
  <c r="Q32" i="8"/>
  <c r="R32" i="8" s="1"/>
  <c r="X32" i="8" s="1"/>
  <c r="I32" i="15"/>
  <c r="V32" i="15" s="1"/>
  <c r="G32" i="11" s="1"/>
  <c r="D32" i="11" s="1"/>
  <c r="AB24" i="14"/>
  <c r="Z24" i="14" s="1"/>
  <c r="S24" i="14" s="1"/>
  <c r="P31" i="14"/>
  <c r="M31" i="14" s="1"/>
  <c r="K29" i="6"/>
  <c r="L29" i="6" s="1"/>
  <c r="M29" i="6" s="1"/>
  <c r="J29" i="6"/>
  <c r="V30" i="15"/>
  <c r="G30" i="11" s="1"/>
  <c r="D30" i="11" s="1"/>
  <c r="X37" i="6"/>
  <c r="Y37" i="6" s="1"/>
  <c r="W37" i="6"/>
  <c r="I40" i="15"/>
  <c r="V40" i="15" s="1"/>
  <c r="G40" i="11" s="1"/>
  <c r="D40" i="11" s="1"/>
  <c r="G80" i="6"/>
  <c r="H80" i="6" s="1"/>
  <c r="F80" i="6"/>
  <c r="X88" i="6"/>
  <c r="Y88" i="6" s="1"/>
  <c r="Z88" i="6" s="1"/>
  <c r="W88" i="6"/>
  <c r="L83" i="14"/>
  <c r="D83" i="14" s="1"/>
  <c r="Z92" i="14"/>
  <c r="S92" i="14" s="1"/>
  <c r="T101" i="6"/>
  <c r="U101" i="6" s="1"/>
  <c r="V101" i="6" s="1"/>
  <c r="AA101" i="6" s="1"/>
  <c r="P101" i="6"/>
  <c r="Q101" i="6" s="1"/>
  <c r="O101" i="6"/>
  <c r="AH123" i="8"/>
  <c r="F135" i="6"/>
  <c r="G135" i="6"/>
  <c r="H135" i="6" s="1"/>
  <c r="T147" i="6"/>
  <c r="U147" i="6" s="1"/>
  <c r="V147" i="6" s="1"/>
  <c r="P147" i="6"/>
  <c r="Q147" i="6" s="1"/>
  <c r="O147" i="6"/>
  <c r="X147" i="6"/>
  <c r="Y147" i="6" s="1"/>
  <c r="Z147" i="6" s="1"/>
  <c r="P150" i="6"/>
  <c r="Q150" i="6" s="1"/>
  <c r="R150" i="6" s="1"/>
  <c r="O150" i="6"/>
  <c r="T150" i="6"/>
  <c r="U150" i="6" s="1"/>
  <c r="V150" i="6" s="1"/>
  <c r="V154" i="15"/>
  <c r="G154" i="11" s="1"/>
  <c r="D154" i="11" s="1"/>
  <c r="X163" i="6"/>
  <c r="Y163" i="6" s="1"/>
  <c r="W163" i="6"/>
  <c r="S54" i="5"/>
  <c r="Q54" i="5" s="1"/>
  <c r="AE9" i="8"/>
  <c r="AM9" i="8" s="1"/>
  <c r="V12" i="10"/>
  <c r="Y15" i="8"/>
  <c r="Z15" i="8" s="1"/>
  <c r="W15" i="6"/>
  <c r="X15" i="6"/>
  <c r="Y15" i="6" s="1"/>
  <c r="I33" i="15"/>
  <c r="V33" i="15" s="1"/>
  <c r="G33" i="11" s="1"/>
  <c r="D33" i="11" s="1"/>
  <c r="S23" i="10"/>
  <c r="H26" i="7" s="1"/>
  <c r="AE44" i="8"/>
  <c r="S48" i="10"/>
  <c r="H51" i="7" s="1"/>
  <c r="V62" i="10"/>
  <c r="Y65" i="8"/>
  <c r="Z65" i="8" s="1"/>
  <c r="I53" i="15"/>
  <c r="V53" i="15" s="1"/>
  <c r="G53" i="11" s="1"/>
  <c r="D53" i="11" s="1"/>
  <c r="S61" i="10"/>
  <c r="H64" i="7" s="1"/>
  <c r="AB73" i="6"/>
  <c r="N72" i="3" s="1"/>
  <c r="N77" i="7"/>
  <c r="Q77" i="7" s="1"/>
  <c r="K77" i="7"/>
  <c r="P76" i="3" s="1"/>
  <c r="K71" i="6"/>
  <c r="L71" i="6" s="1"/>
  <c r="M71" i="6" s="1"/>
  <c r="N71" i="6" s="1"/>
  <c r="M70" i="3" s="1"/>
  <c r="J71" i="6"/>
  <c r="R98" i="7"/>
  <c r="O97" i="3" s="1"/>
  <c r="Q97" i="3"/>
  <c r="P90" i="14"/>
  <c r="M90" i="14" s="1"/>
  <c r="F103" i="6"/>
  <c r="G103" i="6"/>
  <c r="H103" i="6" s="1"/>
  <c r="X105" i="6"/>
  <c r="Y105" i="6" s="1"/>
  <c r="W105" i="6"/>
  <c r="AG104" i="14"/>
  <c r="AB104" i="14" s="1"/>
  <c r="Z104" i="14" s="1"/>
  <c r="AB111" i="14"/>
  <c r="Z111" i="14" s="1"/>
  <c r="S111" i="14" s="1"/>
  <c r="P129" i="7"/>
  <c r="N149" i="7"/>
  <c r="K149" i="7"/>
  <c r="P148" i="3" s="1"/>
  <c r="V155" i="10"/>
  <c r="Y158" i="8"/>
  <c r="Z158" i="8" s="1"/>
  <c r="G152" i="14"/>
  <c r="D152" i="14" s="1"/>
  <c r="K158" i="14"/>
  <c r="L158" i="14" s="1"/>
  <c r="D158" i="14" s="1"/>
  <c r="K162" i="14"/>
  <c r="L162" i="14" s="1"/>
  <c r="D162" i="14" s="1"/>
  <c r="S163" i="10"/>
  <c r="H166" i="7" s="1"/>
  <c r="AB159" i="14"/>
  <c r="Z159" i="14" s="1"/>
  <c r="S159" i="14" s="1"/>
  <c r="Q163" i="8"/>
  <c r="R163" i="8" s="1"/>
  <c r="Q164" i="8"/>
  <c r="R164" i="8" s="1"/>
  <c r="O165" i="6"/>
  <c r="T165" i="6"/>
  <c r="U165" i="6" s="1"/>
  <c r="V165" i="6" s="1"/>
  <c r="P165" i="6"/>
  <c r="Q165" i="6" s="1"/>
  <c r="O83" i="5"/>
  <c r="S24" i="5"/>
  <c r="Q24" i="5" s="1"/>
  <c r="S95" i="4"/>
  <c r="R49" i="4"/>
  <c r="N6" i="7"/>
  <c r="K6" i="7"/>
  <c r="P5" i="3" s="1"/>
  <c r="P17" i="7"/>
  <c r="G30" i="6"/>
  <c r="H30" i="6" s="1"/>
  <c r="F30" i="6"/>
  <c r="L7" i="14"/>
  <c r="D7" i="14" s="1"/>
  <c r="B7" i="14" s="1"/>
  <c r="F7" i="11" s="1"/>
  <c r="C7" i="11" s="1"/>
  <c r="C7" i="14"/>
  <c r="H7" i="11" s="1"/>
  <c r="E7" i="11" s="1"/>
  <c r="AN32" i="8"/>
  <c r="T31" i="3" s="1"/>
  <c r="V41" i="10"/>
  <c r="Y44" i="8"/>
  <c r="Z44" i="8" s="1"/>
  <c r="V26" i="10"/>
  <c r="Y29" i="8"/>
  <c r="Z29" i="8" s="1"/>
  <c r="AN29" i="8" s="1"/>
  <c r="T28" i="3" s="1"/>
  <c r="R28" i="3" s="1"/>
  <c r="L22" i="14"/>
  <c r="L21" i="14"/>
  <c r="D21" i="14" s="1"/>
  <c r="B21" i="14" s="1"/>
  <c r="F21" i="11" s="1"/>
  <c r="C21" i="11" s="1"/>
  <c r="C21" i="14"/>
  <c r="H21" i="11" s="1"/>
  <c r="E21" i="11" s="1"/>
  <c r="K50" i="6"/>
  <c r="L50" i="6" s="1"/>
  <c r="M50" i="6" s="1"/>
  <c r="N50" i="6" s="1"/>
  <c r="M49" i="3" s="1"/>
  <c r="I70" i="15"/>
  <c r="V70" i="15" s="1"/>
  <c r="G70" i="11" s="1"/>
  <c r="D70" i="11" s="1"/>
  <c r="P78" i="14"/>
  <c r="M78" i="14" s="1"/>
  <c r="Z77" i="6"/>
  <c r="AA77" i="6" s="1"/>
  <c r="AB77" i="6" s="1"/>
  <c r="AL82" i="8"/>
  <c r="V76" i="15"/>
  <c r="G76" i="11" s="1"/>
  <c r="D76" i="11" s="1"/>
  <c r="V89" i="10"/>
  <c r="Y92" i="8"/>
  <c r="Z92" i="8" s="1"/>
  <c r="X92" i="6"/>
  <c r="Y92" i="6" s="1"/>
  <c r="Z92" i="6" s="1"/>
  <c r="W109" i="6"/>
  <c r="X109" i="6"/>
  <c r="Y109" i="6" s="1"/>
  <c r="V109" i="10"/>
  <c r="Y112" i="8"/>
  <c r="Z112" i="8" s="1"/>
  <c r="AN112" i="8" s="1"/>
  <c r="T111" i="3" s="1"/>
  <c r="R111" i="3" s="1"/>
  <c r="V129" i="15"/>
  <c r="G129" i="11" s="1"/>
  <c r="D129" i="11" s="1"/>
  <c r="Q146" i="8"/>
  <c r="R146" i="8" s="1"/>
  <c r="X146" i="8" s="1"/>
  <c r="Q145" i="8"/>
  <c r="R145" i="8" s="1"/>
  <c r="X145" i="8" s="1"/>
  <c r="S144" i="3" s="1"/>
  <c r="Q147" i="8"/>
  <c r="R147" i="8" s="1"/>
  <c r="X147" i="8" s="1"/>
  <c r="S146" i="3" s="1"/>
  <c r="T149" i="10"/>
  <c r="I152" i="7" s="1"/>
  <c r="V159" i="10"/>
  <c r="Y162" i="8"/>
  <c r="Z162" i="8" s="1"/>
  <c r="V163" i="10"/>
  <c r="Y166" i="8"/>
  <c r="Z166" i="8" s="1"/>
  <c r="P165" i="7"/>
  <c r="AN155" i="14"/>
  <c r="V161" i="10"/>
  <c r="Y164" i="8"/>
  <c r="Z164" i="8" s="1"/>
  <c r="D156" i="14"/>
  <c r="V157" i="10"/>
  <c r="Y160" i="8"/>
  <c r="Z160" i="8" s="1"/>
  <c r="AN160" i="8" s="1"/>
  <c r="T159" i="3" s="1"/>
  <c r="S99" i="4"/>
  <c r="R14" i="5"/>
  <c r="S71" i="4"/>
  <c r="R7" i="5"/>
  <c r="O111" i="8"/>
  <c r="X111" i="8" s="1"/>
  <c r="G9" i="6"/>
  <c r="H9" i="6" s="1"/>
  <c r="F9" i="6"/>
  <c r="G19" i="14"/>
  <c r="M14" i="14"/>
  <c r="G27" i="6"/>
  <c r="H27" i="6" s="1"/>
  <c r="F27" i="6"/>
  <c r="G31" i="14"/>
  <c r="AL44" i="8"/>
  <c r="I26" i="15"/>
  <c r="V26" i="15" s="1"/>
  <c r="G26" i="11" s="1"/>
  <c r="D26" i="11" s="1"/>
  <c r="G48" i="6"/>
  <c r="H48" i="6" s="1"/>
  <c r="F48" i="6"/>
  <c r="V55" i="15"/>
  <c r="G55" i="11" s="1"/>
  <c r="D55" i="11" s="1"/>
  <c r="AJ57" i="14"/>
  <c r="AB57" i="14" s="1"/>
  <c r="Z57" i="14" s="1"/>
  <c r="S57" i="14" s="1"/>
  <c r="X76" i="6"/>
  <c r="Y76" i="6" s="1"/>
  <c r="W76" i="6"/>
  <c r="K72" i="7"/>
  <c r="N72" i="7"/>
  <c r="P75" i="14"/>
  <c r="G78" i="6"/>
  <c r="H78" i="6" s="1"/>
  <c r="F78" i="6"/>
  <c r="P70" i="6"/>
  <c r="Q70" i="6" s="1"/>
  <c r="X70" i="6"/>
  <c r="Y70" i="6" s="1"/>
  <c r="Z70" i="6" s="1"/>
  <c r="O70" i="6"/>
  <c r="T70" i="6"/>
  <c r="U70" i="6" s="1"/>
  <c r="V70" i="6" s="1"/>
  <c r="AA70" i="6" s="1"/>
  <c r="V69" i="10"/>
  <c r="Y72" i="8"/>
  <c r="Z72" i="8" s="1"/>
  <c r="AN72" i="8" s="1"/>
  <c r="T71" i="3" s="1"/>
  <c r="P88" i="7"/>
  <c r="L82" i="7"/>
  <c r="L91" i="7"/>
  <c r="AB90" i="14"/>
  <c r="Z90" i="14" s="1"/>
  <c r="S90" i="14" s="1"/>
  <c r="I100" i="15"/>
  <c r="K96" i="14"/>
  <c r="G100" i="6"/>
  <c r="H100" i="6" s="1"/>
  <c r="I100" i="6" s="1"/>
  <c r="N100" i="6" s="1"/>
  <c r="F100" i="6"/>
  <c r="Q114" i="8"/>
  <c r="L114" i="8"/>
  <c r="J114" i="8"/>
  <c r="F114" i="8"/>
  <c r="V114" i="8"/>
  <c r="M114" i="8"/>
  <c r="U114" i="8"/>
  <c r="I114" i="8"/>
  <c r="T114" i="8"/>
  <c r="S114" i="8"/>
  <c r="P114" i="8"/>
  <c r="G114" i="8"/>
  <c r="P117" i="6"/>
  <c r="Q117" i="6" s="1"/>
  <c r="R117" i="6" s="1"/>
  <c r="O117" i="6"/>
  <c r="X117" i="6"/>
  <c r="Y117" i="6" s="1"/>
  <c r="Z117" i="6" s="1"/>
  <c r="T117" i="6"/>
  <c r="U117" i="6" s="1"/>
  <c r="V117" i="6" s="1"/>
  <c r="T136" i="6"/>
  <c r="U136" i="6" s="1"/>
  <c r="V136" i="6" s="1"/>
  <c r="L141" i="7"/>
  <c r="S145" i="10"/>
  <c r="H148" i="7" s="1"/>
  <c r="N159" i="6"/>
  <c r="T163" i="6"/>
  <c r="U163" i="6" s="1"/>
  <c r="V163" i="6" s="1"/>
  <c r="P163" i="6"/>
  <c r="Q163" i="6" s="1"/>
  <c r="O163" i="6"/>
  <c r="O6" i="7"/>
  <c r="AG14" i="14"/>
  <c r="P35" i="7"/>
  <c r="Z23" i="14"/>
  <c r="S23" i="14" s="1"/>
  <c r="X32" i="6"/>
  <c r="Y32" i="6" s="1"/>
  <c r="W32" i="6"/>
  <c r="I58" i="15"/>
  <c r="V58" i="15" s="1"/>
  <c r="G58" i="11" s="1"/>
  <c r="D58" i="11" s="1"/>
  <c r="M66" i="7"/>
  <c r="G55" i="14"/>
  <c r="AB73" i="14"/>
  <c r="Z73" i="14" s="1"/>
  <c r="S73" i="14" s="1"/>
  <c r="P57" i="14"/>
  <c r="M57" i="14" s="1"/>
  <c r="O78" i="7"/>
  <c r="O71" i="7"/>
  <c r="G77" i="14"/>
  <c r="L96" i="14"/>
  <c r="D96" i="14" s="1"/>
  <c r="P108" i="7"/>
  <c r="M102" i="14"/>
  <c r="AL109" i="8"/>
  <c r="AM109" i="8" s="1"/>
  <c r="P110" i="7"/>
  <c r="AG115" i="14"/>
  <c r="F108" i="6"/>
  <c r="G108" i="6"/>
  <c r="H108" i="6" s="1"/>
  <c r="AN107" i="14"/>
  <c r="AB107" i="14" s="1"/>
  <c r="Z107" i="14" s="1"/>
  <c r="S107" i="14" s="1"/>
  <c r="AN133" i="8"/>
  <c r="T132" i="3" s="1"/>
  <c r="R132" i="3" s="1"/>
  <c r="L132" i="14"/>
  <c r="D132" i="14" s="1"/>
  <c r="AB137" i="14"/>
  <c r="Z137" i="14" s="1"/>
  <c r="S137" i="14" s="1"/>
  <c r="O36" i="4"/>
  <c r="O103" i="4"/>
  <c r="X166" i="8"/>
  <c r="AM11" i="8"/>
  <c r="R81" i="4"/>
  <c r="K14" i="6"/>
  <c r="L14" i="6" s="1"/>
  <c r="J14" i="6"/>
  <c r="AN10" i="8"/>
  <c r="S8" i="5" s="1"/>
  <c r="S27" i="10"/>
  <c r="H30" i="7" s="1"/>
  <c r="AL30" i="8"/>
  <c r="L34" i="7"/>
  <c r="AE52" i="8"/>
  <c r="AM52" i="8" s="1"/>
  <c r="K49" i="14"/>
  <c r="L49" i="14" s="1"/>
  <c r="D49" i="14" s="1"/>
  <c r="S50" i="10"/>
  <c r="H53" i="7" s="1"/>
  <c r="S45" i="10"/>
  <c r="H48" i="7" s="1"/>
  <c r="L29" i="14"/>
  <c r="D29" i="14" s="1"/>
  <c r="B29" i="14" s="1"/>
  <c r="F29" i="11" s="1"/>
  <c r="C29" i="11" s="1"/>
  <c r="B29" i="11" s="1"/>
  <c r="AN61" i="14"/>
  <c r="AB61" i="14" s="1"/>
  <c r="Z61" i="14" s="1"/>
  <c r="S61" i="14" s="1"/>
  <c r="AG58" i="14"/>
  <c r="O59" i="7"/>
  <c r="O76" i="6"/>
  <c r="T76" i="6"/>
  <c r="U76" i="6" s="1"/>
  <c r="V76" i="6" s="1"/>
  <c r="P76" i="6"/>
  <c r="Q76" i="6" s="1"/>
  <c r="AN70" i="14"/>
  <c r="V85" i="10"/>
  <c r="Y88" i="8"/>
  <c r="Z88" i="8" s="1"/>
  <c r="L93" i="7"/>
  <c r="I96" i="15"/>
  <c r="AE128" i="8"/>
  <c r="AN129" i="8"/>
  <c r="T128" i="3" s="1"/>
  <c r="R128" i="3" s="1"/>
  <c r="L125" i="14"/>
  <c r="D125" i="14" s="1"/>
  <c r="I137" i="15"/>
  <c r="V137" i="15" s="1"/>
  <c r="G137" i="11" s="1"/>
  <c r="D137" i="11" s="1"/>
  <c r="M129" i="14"/>
  <c r="C129" i="14" s="1"/>
  <c r="H129" i="11" s="1"/>
  <c r="E129" i="11" s="1"/>
  <c r="S138" i="10"/>
  <c r="H141" i="7" s="1"/>
  <c r="L138" i="7"/>
  <c r="M151" i="7"/>
  <c r="L149" i="7"/>
  <c r="X150" i="6"/>
  <c r="Y150" i="6" s="1"/>
  <c r="W150" i="6"/>
  <c r="N104" i="4"/>
  <c r="X109" i="8"/>
  <c r="S108" i="3" s="1"/>
  <c r="I18" i="15"/>
  <c r="V18" i="15" s="1"/>
  <c r="G18" i="11" s="1"/>
  <c r="D18" i="11" s="1"/>
  <c r="S11" i="6"/>
  <c r="T11" i="6"/>
  <c r="U11" i="6" s="1"/>
  <c r="V11" i="6" s="1"/>
  <c r="AA11" i="6" s="1"/>
  <c r="V19" i="10"/>
  <c r="Y22" i="8"/>
  <c r="Z22" i="8" s="1"/>
  <c r="G27" i="14"/>
  <c r="K28" i="14"/>
  <c r="L28" i="14" s="1"/>
  <c r="L31" i="14"/>
  <c r="L50" i="14"/>
  <c r="D50" i="14" s="1"/>
  <c r="T20" i="6"/>
  <c r="U20" i="6" s="1"/>
  <c r="V20" i="6" s="1"/>
  <c r="O20" i="6"/>
  <c r="X20" i="6"/>
  <c r="Y20" i="6" s="1"/>
  <c r="Z20" i="6" s="1"/>
  <c r="P20" i="6"/>
  <c r="Q20" i="6" s="1"/>
  <c r="R20" i="6" s="1"/>
  <c r="X28" i="6"/>
  <c r="Y28" i="6" s="1"/>
  <c r="Z28" i="6" s="1"/>
  <c r="O28" i="6"/>
  <c r="T28" i="6"/>
  <c r="U28" i="6" s="1"/>
  <c r="V28" i="6" s="1"/>
  <c r="P28" i="6"/>
  <c r="Q28" i="6" s="1"/>
  <c r="L59" i="7"/>
  <c r="AE65" i="8"/>
  <c r="AM65" i="8" s="1"/>
  <c r="X59" i="6"/>
  <c r="Y59" i="6" s="1"/>
  <c r="Z59" i="6" s="1"/>
  <c r="W59" i="6"/>
  <c r="K59" i="6"/>
  <c r="L59" i="6" s="1"/>
  <c r="J59" i="6"/>
  <c r="D69" i="14"/>
  <c r="S60" i="10"/>
  <c r="H63" i="7" s="1"/>
  <c r="P69" i="7"/>
  <c r="AL92" i="8"/>
  <c r="P91" i="14"/>
  <c r="M91" i="14" s="1"/>
  <c r="I97" i="15"/>
  <c r="K99" i="14"/>
  <c r="L99" i="14" s="1"/>
  <c r="D99" i="14" s="1"/>
  <c r="B99" i="14" s="1"/>
  <c r="F99" i="11" s="1"/>
  <c r="C99" i="11" s="1"/>
  <c r="L108" i="14"/>
  <c r="D108" i="14" s="1"/>
  <c r="V115" i="10"/>
  <c r="Y118" i="8"/>
  <c r="Z118" i="8" s="1"/>
  <c r="L123" i="7"/>
  <c r="AG123" i="14"/>
  <c r="V123" i="15"/>
  <c r="G123" i="11" s="1"/>
  <c r="D123" i="11" s="1"/>
  <c r="L128" i="7"/>
  <c r="AB127" i="14"/>
  <c r="Z127" i="14" s="1"/>
  <c r="S127" i="14" s="1"/>
  <c r="B127" i="14" s="1"/>
  <c r="F127" i="11" s="1"/>
  <c r="C127" i="11" s="1"/>
  <c r="M134" i="14"/>
  <c r="B134" i="14" s="1"/>
  <c r="F134" i="11" s="1"/>
  <c r="C134" i="11" s="1"/>
  <c r="M134" i="7"/>
  <c r="G129" i="14"/>
  <c r="D129" i="14" s="1"/>
  <c r="X142" i="6"/>
  <c r="Y142" i="6" s="1"/>
  <c r="W142" i="6"/>
  <c r="AJ140" i="14"/>
  <c r="AH151" i="8"/>
  <c r="AM151" i="8" s="1"/>
  <c r="T148" i="6"/>
  <c r="U148" i="6" s="1"/>
  <c r="V148" i="6" s="1"/>
  <c r="AA148" i="6" s="1"/>
  <c r="P148" i="6"/>
  <c r="Q148" i="6" s="1"/>
  <c r="O148" i="6"/>
  <c r="P152" i="7"/>
  <c r="P156" i="7"/>
  <c r="P155" i="14"/>
  <c r="M155" i="14" s="1"/>
  <c r="P162" i="14"/>
  <c r="M162" i="14" s="1"/>
  <c r="R96" i="4"/>
  <c r="R30" i="5"/>
  <c r="R12" i="5"/>
  <c r="P20" i="4"/>
  <c r="O75" i="4"/>
  <c r="AE14" i="8"/>
  <c r="AM14" i="8" s="1"/>
  <c r="M21" i="7"/>
  <c r="P22" i="6"/>
  <c r="Q22" i="6" s="1"/>
  <c r="O22" i="6"/>
  <c r="T22" i="6"/>
  <c r="U22" i="6" s="1"/>
  <c r="V22" i="6" s="1"/>
  <c r="AN16" i="8"/>
  <c r="T15" i="3" s="1"/>
  <c r="R15" i="3" s="1"/>
  <c r="X23" i="6"/>
  <c r="Y23" i="6" s="1"/>
  <c r="Z23" i="6" s="1"/>
  <c r="W23" i="6"/>
  <c r="AG37" i="14"/>
  <c r="AB37" i="14" s="1"/>
  <c r="Z37" i="14" s="1"/>
  <c r="S37" i="14" s="1"/>
  <c r="AN50" i="14"/>
  <c r="V9" i="15"/>
  <c r="G9" i="11" s="1"/>
  <c r="D9" i="11" s="1"/>
  <c r="AM51" i="8"/>
  <c r="AE51" i="8"/>
  <c r="P65" i="6"/>
  <c r="Q65" i="6" s="1"/>
  <c r="R65" i="6" s="1"/>
  <c r="O65" i="6"/>
  <c r="T65" i="6"/>
  <c r="U65" i="6" s="1"/>
  <c r="V65" i="6" s="1"/>
  <c r="J47" i="6"/>
  <c r="K47" i="6"/>
  <c r="L47" i="6" s="1"/>
  <c r="S36" i="10"/>
  <c r="H39" i="7" s="1"/>
  <c r="V73" i="10"/>
  <c r="Y76" i="8"/>
  <c r="Z76" i="8" s="1"/>
  <c r="AJ60" i="14"/>
  <c r="AB60" i="14" s="1"/>
  <c r="Z60" i="14" s="1"/>
  <c r="S60" i="14" s="1"/>
  <c r="AG66" i="14"/>
  <c r="L72" i="14"/>
  <c r="D72" i="14" s="1"/>
  <c r="P73" i="7"/>
  <c r="AG77" i="14"/>
  <c r="L59" i="14"/>
  <c r="D59" i="14" s="1"/>
  <c r="I77" i="15"/>
  <c r="V77" i="15" s="1"/>
  <c r="G77" i="11" s="1"/>
  <c r="D77" i="11" s="1"/>
  <c r="M77" i="14"/>
  <c r="T85" i="6"/>
  <c r="U85" i="6" s="1"/>
  <c r="V85" i="6" s="1"/>
  <c r="P81" i="7"/>
  <c r="X94" i="6"/>
  <c r="Y94" i="6" s="1"/>
  <c r="W94" i="6"/>
  <c r="AE92" i="8"/>
  <c r="AM92" i="8" s="1"/>
  <c r="T100" i="6"/>
  <c r="U100" i="6" s="1"/>
  <c r="V100" i="6" s="1"/>
  <c r="P100" i="6"/>
  <c r="Q100" i="6" s="1"/>
  <c r="R100" i="6" s="1"/>
  <c r="O100" i="6"/>
  <c r="X100" i="6"/>
  <c r="Y100" i="6" s="1"/>
  <c r="Z100" i="6" s="1"/>
  <c r="P114" i="6"/>
  <c r="Q114" i="6" s="1"/>
  <c r="O114" i="6"/>
  <c r="T114" i="6"/>
  <c r="U114" i="6" s="1"/>
  <c r="V114" i="6" s="1"/>
  <c r="AA114" i="6" s="1"/>
  <c r="K120" i="14"/>
  <c r="L120" i="14" s="1"/>
  <c r="D120" i="14" s="1"/>
  <c r="AN123" i="14"/>
  <c r="P128" i="7"/>
  <c r="K140" i="6"/>
  <c r="L140" i="6" s="1"/>
  <c r="J140" i="6"/>
  <c r="T131" i="6"/>
  <c r="U131" i="6" s="1"/>
  <c r="V131" i="6" s="1"/>
  <c r="P131" i="6"/>
  <c r="Q131" i="6" s="1"/>
  <c r="O131" i="6"/>
  <c r="AN138" i="14"/>
  <c r="AE143" i="8"/>
  <c r="P142" i="14"/>
  <c r="P148" i="14"/>
  <c r="M148" i="14" s="1"/>
  <c r="V146" i="10"/>
  <c r="Y149" i="8"/>
  <c r="Z149" i="8" s="1"/>
  <c r="AG155" i="14"/>
  <c r="L151" i="14"/>
  <c r="D151" i="14" s="1"/>
  <c r="B151" i="14" s="1"/>
  <c r="F151" i="11" s="1"/>
  <c r="C151" i="11" s="1"/>
  <c r="B151" i="11" s="1"/>
  <c r="C151" i="14"/>
  <c r="H151" i="11" s="1"/>
  <c r="E151" i="11" s="1"/>
  <c r="V152" i="10"/>
  <c r="Y155" i="8"/>
  <c r="Z155" i="8" s="1"/>
  <c r="AN161" i="14"/>
  <c r="AB161" i="14" s="1"/>
  <c r="Z161" i="14" s="1"/>
  <c r="X24" i="6"/>
  <c r="Y24" i="6" s="1"/>
  <c r="W24" i="6"/>
  <c r="T41" i="6"/>
  <c r="U41" i="6" s="1"/>
  <c r="V41" i="6" s="1"/>
  <c r="AA41" i="6" s="1"/>
  <c r="P41" i="6"/>
  <c r="Q41" i="6" s="1"/>
  <c r="R41" i="6" s="1"/>
  <c r="O41" i="6"/>
  <c r="P33" i="6"/>
  <c r="Q33" i="6" s="1"/>
  <c r="X33" i="6"/>
  <c r="Y33" i="6" s="1"/>
  <c r="Z33" i="6" s="1"/>
  <c r="O33" i="6"/>
  <c r="T33" i="6"/>
  <c r="U33" i="6" s="1"/>
  <c r="V33" i="6" s="1"/>
  <c r="V36" i="10"/>
  <c r="Y39" i="8"/>
  <c r="Z39" i="8" s="1"/>
  <c r="AN39" i="8" s="1"/>
  <c r="T38" i="3" s="1"/>
  <c r="G61" i="6"/>
  <c r="H61" i="6" s="1"/>
  <c r="I61" i="6" s="1"/>
  <c r="F61" i="6"/>
  <c r="K69" i="6"/>
  <c r="L69" i="6" s="1"/>
  <c r="J69" i="6"/>
  <c r="N74" i="7"/>
  <c r="K74" i="7"/>
  <c r="P73" i="3" s="1"/>
  <c r="N89" i="7"/>
  <c r="Q89" i="7" s="1"/>
  <c r="K89" i="7"/>
  <c r="P88" i="3" s="1"/>
  <c r="F88" i="6"/>
  <c r="G88" i="6"/>
  <c r="H88" i="6" s="1"/>
  <c r="S81" i="10"/>
  <c r="H84" i="7" s="1"/>
  <c r="I89" i="15"/>
  <c r="V89" i="15" s="1"/>
  <c r="G89" i="11" s="1"/>
  <c r="D89" i="11" s="1"/>
  <c r="T87" i="10"/>
  <c r="I90" i="7" s="1"/>
  <c r="I102" i="15"/>
  <c r="V102" i="15" s="1"/>
  <c r="G102" i="11" s="1"/>
  <c r="D102" i="11" s="1"/>
  <c r="U123" i="8"/>
  <c r="L123" i="8"/>
  <c r="T123" i="8"/>
  <c r="Q123" i="8"/>
  <c r="I123" i="8"/>
  <c r="S123" i="8"/>
  <c r="P123" i="8"/>
  <c r="G123" i="8"/>
  <c r="F123" i="8"/>
  <c r="J123" i="8"/>
  <c r="V123" i="8"/>
  <c r="M123" i="8"/>
  <c r="K121" i="7"/>
  <c r="P120" i="3" s="1"/>
  <c r="N121" i="7"/>
  <c r="G138" i="6"/>
  <c r="H138" i="6" s="1"/>
  <c r="F138" i="6"/>
  <c r="I140" i="15"/>
  <c r="V140" i="15" s="1"/>
  <c r="G140" i="11" s="1"/>
  <c r="D140" i="11" s="1"/>
  <c r="P139" i="6"/>
  <c r="Q139" i="6" s="1"/>
  <c r="R139" i="6" s="1"/>
  <c r="T139" i="6"/>
  <c r="U139" i="6" s="1"/>
  <c r="V139" i="6" s="1"/>
  <c r="AA139" i="6" s="1"/>
  <c r="O139" i="6"/>
  <c r="L154" i="14"/>
  <c r="D154" i="14" s="1"/>
  <c r="S154" i="10"/>
  <c r="H157" i="7" s="1"/>
  <c r="AE164" i="8"/>
  <c r="K165" i="6"/>
  <c r="L165" i="6" s="1"/>
  <c r="M165" i="6" s="1"/>
  <c r="J165" i="6"/>
  <c r="O47" i="5"/>
  <c r="I5" i="15"/>
  <c r="R73" i="4"/>
  <c r="X163" i="8"/>
  <c r="T21" i="6"/>
  <c r="U21" i="6" s="1"/>
  <c r="V21" i="6" s="1"/>
  <c r="AA21" i="6" s="1"/>
  <c r="P21" i="6"/>
  <c r="Q21" i="6" s="1"/>
  <c r="O21" i="6"/>
  <c r="I23" i="6"/>
  <c r="M17" i="7"/>
  <c r="L14" i="14"/>
  <c r="K40" i="6"/>
  <c r="L40" i="6" s="1"/>
  <c r="M40" i="6" s="1"/>
  <c r="J40" i="6"/>
  <c r="I49" i="15"/>
  <c r="V49" i="15" s="1"/>
  <c r="G49" i="11" s="1"/>
  <c r="D49" i="11" s="1"/>
  <c r="AE41" i="8"/>
  <c r="AM41" i="8" s="1"/>
  <c r="V47" i="15"/>
  <c r="G47" i="11" s="1"/>
  <c r="D47" i="11" s="1"/>
  <c r="K88" i="6"/>
  <c r="L88" i="6" s="1"/>
  <c r="J88" i="6"/>
  <c r="AE87" i="8"/>
  <c r="AM87" i="8" s="1"/>
  <c r="AN87" i="8" s="1"/>
  <c r="T89" i="6"/>
  <c r="U89" i="6" s="1"/>
  <c r="V89" i="6" s="1"/>
  <c r="P89" i="6"/>
  <c r="Q89" i="6" s="1"/>
  <c r="O89" i="6"/>
  <c r="X89" i="6"/>
  <c r="Y89" i="6" s="1"/>
  <c r="Z89" i="6" s="1"/>
  <c r="R105" i="3"/>
  <c r="AN121" i="14"/>
  <c r="AB121" i="14" s="1"/>
  <c r="Z121" i="14" s="1"/>
  <c r="S121" i="14" s="1"/>
  <c r="P123" i="7"/>
  <c r="V120" i="10"/>
  <c r="Y123" i="8"/>
  <c r="Z123" i="8" s="1"/>
  <c r="T115" i="6"/>
  <c r="U115" i="6" s="1"/>
  <c r="V115" i="6" s="1"/>
  <c r="P115" i="6"/>
  <c r="Q115" i="6" s="1"/>
  <c r="O115" i="6"/>
  <c r="X115" i="6"/>
  <c r="Y115" i="6" s="1"/>
  <c r="Z115" i="6" s="1"/>
  <c r="T133" i="6"/>
  <c r="U133" i="6" s="1"/>
  <c r="V133" i="6" s="1"/>
  <c r="P133" i="6"/>
  <c r="Q133" i="6" s="1"/>
  <c r="O133" i="6"/>
  <c r="AB142" i="14"/>
  <c r="Z142" i="14" s="1"/>
  <c r="K155" i="6"/>
  <c r="L155" i="6" s="1"/>
  <c r="J155" i="6"/>
  <c r="X165" i="6"/>
  <c r="Y165" i="6" s="1"/>
  <c r="W165" i="6"/>
  <c r="P32" i="4"/>
  <c r="O32" i="4"/>
  <c r="O112" i="4"/>
  <c r="S59" i="5"/>
  <c r="O116" i="4"/>
  <c r="K55" i="7"/>
  <c r="P54" i="3" s="1"/>
  <c r="N55" i="7"/>
  <c r="Q55" i="7" s="1"/>
  <c r="G65" i="6"/>
  <c r="H65" i="6" s="1"/>
  <c r="F65" i="6"/>
  <c r="P85" i="14"/>
  <c r="M85" i="14" s="1"/>
  <c r="P84" i="7"/>
  <c r="G77" i="6"/>
  <c r="H77" i="6" s="1"/>
  <c r="I77" i="6" s="1"/>
  <c r="F77" i="6"/>
  <c r="K94" i="6"/>
  <c r="L94" i="6" s="1"/>
  <c r="J94" i="6"/>
  <c r="R88" i="3"/>
  <c r="K95" i="7"/>
  <c r="N95" i="7"/>
  <c r="N104" i="7"/>
  <c r="Q104" i="7" s="1"/>
  <c r="K104" i="7"/>
  <c r="P103" i="3" s="1"/>
  <c r="AE113" i="8"/>
  <c r="AM113" i="8"/>
  <c r="AN113" i="8" s="1"/>
  <c r="M118" i="7"/>
  <c r="N130" i="7"/>
  <c r="Q130" i="7" s="1"/>
  <c r="K130" i="7"/>
  <c r="P129" i="3" s="1"/>
  <c r="P130" i="14"/>
  <c r="M130" i="14" s="1"/>
  <c r="S131" i="10"/>
  <c r="H134" i="7" s="1"/>
  <c r="AN128" i="14"/>
  <c r="AB128" i="14" s="1"/>
  <c r="Z128" i="14" s="1"/>
  <c r="X138" i="6"/>
  <c r="Y138" i="6" s="1"/>
  <c r="W138" i="6"/>
  <c r="X144" i="6"/>
  <c r="Y144" i="6" s="1"/>
  <c r="W144" i="6"/>
  <c r="P159" i="6"/>
  <c r="Q159" i="6" s="1"/>
  <c r="T159" i="6"/>
  <c r="U159" i="6" s="1"/>
  <c r="V159" i="6" s="1"/>
  <c r="AA159" i="6" s="1"/>
  <c r="O159" i="6"/>
  <c r="R60" i="5"/>
  <c r="V5" i="15"/>
  <c r="G5" i="11" s="1"/>
  <c r="D5" i="11" s="1"/>
  <c r="I29" i="6"/>
  <c r="R49" i="6"/>
  <c r="V49" i="10"/>
  <c r="Y52" i="8"/>
  <c r="Z52" i="8" s="1"/>
  <c r="V38" i="10"/>
  <c r="Y41" i="8"/>
  <c r="Z41" i="8" s="1"/>
  <c r="AN66" i="14"/>
  <c r="AB66" i="14" s="1"/>
  <c r="Z66" i="14" s="1"/>
  <c r="S66" i="14" s="1"/>
  <c r="AH60" i="8"/>
  <c r="AM60" i="8" s="1"/>
  <c r="AN60" i="8" s="1"/>
  <c r="P76" i="7"/>
  <c r="V70" i="10"/>
  <c r="Y73" i="8"/>
  <c r="Z73" i="8" s="1"/>
  <c r="AM73" i="8"/>
  <c r="AE73" i="8"/>
  <c r="S75" i="10"/>
  <c r="H78" i="7" s="1"/>
  <c r="L81" i="14"/>
  <c r="D81" i="14" s="1"/>
  <c r="L88" i="7"/>
  <c r="L92" i="7"/>
  <c r="G96" i="6"/>
  <c r="H96" i="6" s="1"/>
  <c r="F96" i="6"/>
  <c r="L111" i="7"/>
  <c r="K111" i="14"/>
  <c r="L111" i="14" s="1"/>
  <c r="P118" i="6"/>
  <c r="Q118" i="6" s="1"/>
  <c r="R118" i="6" s="1"/>
  <c r="O118" i="6"/>
  <c r="T118" i="6"/>
  <c r="U118" i="6" s="1"/>
  <c r="V118" i="6" s="1"/>
  <c r="K115" i="14"/>
  <c r="L115" i="14" s="1"/>
  <c r="D115" i="14" s="1"/>
  <c r="Q153" i="8"/>
  <c r="R153" i="8" s="1"/>
  <c r="X153" i="8" s="1"/>
  <c r="S152" i="3" s="1"/>
  <c r="Q151" i="8"/>
  <c r="R151" i="8" s="1"/>
  <c r="X151" i="8" s="1"/>
  <c r="Q152" i="8"/>
  <c r="R152" i="8" s="1"/>
  <c r="X152" i="8" s="1"/>
  <c r="S151" i="3" s="1"/>
  <c r="Q154" i="8"/>
  <c r="R154" i="8" s="1"/>
  <c r="X154" i="8" s="1"/>
  <c r="S153" i="3" s="1"/>
  <c r="R153" i="3" s="1"/>
  <c r="L147" i="7"/>
  <c r="M152" i="7"/>
  <c r="I160" i="15"/>
  <c r="V160" i="15" s="1"/>
  <c r="G160" i="11" s="1"/>
  <c r="D160" i="11" s="1"/>
  <c r="M163" i="14"/>
  <c r="S159" i="10"/>
  <c r="H162" i="7" s="1"/>
  <c r="R31" i="4"/>
  <c r="R26" i="5"/>
  <c r="R19" i="5"/>
  <c r="S16" i="5"/>
  <c r="Q16" i="5" s="1"/>
  <c r="G5" i="14"/>
  <c r="R76" i="5"/>
  <c r="M5" i="14"/>
  <c r="R72" i="5"/>
  <c r="T15" i="10"/>
  <c r="I18" i="7" s="1"/>
  <c r="V27" i="10"/>
  <c r="Y30" i="8"/>
  <c r="Z30" i="8" s="1"/>
  <c r="P29" i="6"/>
  <c r="Q29" i="6" s="1"/>
  <c r="O29" i="6"/>
  <c r="T29" i="6"/>
  <c r="U29" i="6" s="1"/>
  <c r="V29" i="6" s="1"/>
  <c r="S22" i="10"/>
  <c r="H25" i="7" s="1"/>
  <c r="P58" i="14"/>
  <c r="M58" i="14" s="1"/>
  <c r="G56" i="6"/>
  <c r="H56" i="6" s="1"/>
  <c r="F56" i="6"/>
  <c r="J58" i="6"/>
  <c r="K58" i="6"/>
  <c r="L58" i="6" s="1"/>
  <c r="O76" i="7"/>
  <c r="M99" i="7"/>
  <c r="I106" i="15"/>
  <c r="V106" i="15" s="1"/>
  <c r="G106" i="11" s="1"/>
  <c r="D106" i="11" s="1"/>
  <c r="K111" i="7"/>
  <c r="P110" i="3" s="1"/>
  <c r="N111" i="7"/>
  <c r="U121" i="8"/>
  <c r="L121" i="8"/>
  <c r="V121" i="8"/>
  <c r="T121" i="8"/>
  <c r="G121" i="8"/>
  <c r="Q121" i="8"/>
  <c r="P121" i="8"/>
  <c r="M121" i="8"/>
  <c r="J121" i="8"/>
  <c r="I121" i="8"/>
  <c r="S121" i="8"/>
  <c r="F121" i="8"/>
  <c r="G134" i="6"/>
  <c r="H134" i="6" s="1"/>
  <c r="F134" i="6"/>
  <c r="X143" i="6"/>
  <c r="Y143" i="6" s="1"/>
  <c r="W143" i="6"/>
  <c r="O138" i="7"/>
  <c r="M153" i="14"/>
  <c r="V160" i="10"/>
  <c r="Y163" i="8"/>
  <c r="Z163" i="8" s="1"/>
  <c r="O38" i="5"/>
  <c r="P103" i="4"/>
  <c r="AL8" i="8"/>
  <c r="S12" i="10"/>
  <c r="H15" i="7" s="1"/>
  <c r="AL15" i="8"/>
  <c r="L35" i="7"/>
  <c r="V10" i="15"/>
  <c r="G10" i="11" s="1"/>
  <c r="D10" i="11" s="1"/>
  <c r="P29" i="7"/>
  <c r="P41" i="14"/>
  <c r="M41" i="14" s="1"/>
  <c r="X52" i="6"/>
  <c r="Y52" i="6" s="1"/>
  <c r="Z52" i="6" s="1"/>
  <c r="W52" i="6"/>
  <c r="AE48" i="8"/>
  <c r="AM48" i="8" s="1"/>
  <c r="AJ58" i="14"/>
  <c r="N57" i="7"/>
  <c r="Q57" i="7" s="1"/>
  <c r="K57" i="7"/>
  <c r="P56" i="3" s="1"/>
  <c r="AG53" i="14"/>
  <c r="AB53" i="14" s="1"/>
  <c r="Z53" i="14" s="1"/>
  <c r="S53" i="14" s="1"/>
  <c r="P65" i="14"/>
  <c r="M65" i="14" s="1"/>
  <c r="V65" i="10"/>
  <c r="Y68" i="8"/>
  <c r="Z68" i="8" s="1"/>
  <c r="Z68" i="6"/>
  <c r="AA68" i="6" s="1"/>
  <c r="V75" i="15"/>
  <c r="G75" i="11" s="1"/>
  <c r="D75" i="11" s="1"/>
  <c r="K72" i="6"/>
  <c r="L72" i="6" s="1"/>
  <c r="J72" i="6"/>
  <c r="AN88" i="14"/>
  <c r="AB88" i="14" s="1"/>
  <c r="Z88" i="14" s="1"/>
  <c r="S88" i="14" s="1"/>
  <c r="K103" i="6"/>
  <c r="L103" i="6" s="1"/>
  <c r="J103" i="6"/>
  <c r="L100" i="7"/>
  <c r="P96" i="14"/>
  <c r="M96" i="14" s="1"/>
  <c r="P102" i="6"/>
  <c r="Q102" i="6" s="1"/>
  <c r="O102" i="6"/>
  <c r="T102" i="6"/>
  <c r="U102" i="6" s="1"/>
  <c r="V102" i="6" s="1"/>
  <c r="AA102" i="6" s="1"/>
  <c r="V104" i="10"/>
  <c r="Y107" i="8"/>
  <c r="Z107" i="8" s="1"/>
  <c r="AG125" i="14"/>
  <c r="AJ125" i="14"/>
  <c r="AB125" i="14" s="1"/>
  <c r="Z125" i="14" s="1"/>
  <c r="S125" i="14" s="1"/>
  <c r="G128" i="6"/>
  <c r="H128" i="6" s="1"/>
  <c r="F128" i="6"/>
  <c r="X127" i="6"/>
  <c r="Y127" i="6" s="1"/>
  <c r="Z127" i="6" s="1"/>
  <c r="T127" i="6"/>
  <c r="U127" i="6" s="1"/>
  <c r="V127" i="6" s="1"/>
  <c r="P127" i="6"/>
  <c r="Q127" i="6" s="1"/>
  <c r="R127" i="6" s="1"/>
  <c r="O127" i="6"/>
  <c r="S137" i="10"/>
  <c r="H140" i="7" s="1"/>
  <c r="AN148" i="14"/>
  <c r="AH165" i="8"/>
  <c r="R15" i="4"/>
  <c r="R11" i="5"/>
  <c r="L8" i="5"/>
  <c r="O8" i="5"/>
  <c r="AB6" i="14"/>
  <c r="Z6" i="14" s="1"/>
  <c r="N13" i="7"/>
  <c r="K13" i="7"/>
  <c r="P12" i="3" s="1"/>
  <c r="L18" i="7"/>
  <c r="I14" i="15"/>
  <c r="V14" i="15" s="1"/>
  <c r="G14" i="11" s="1"/>
  <c r="D14" i="11" s="1"/>
  <c r="G12" i="14"/>
  <c r="L11" i="7"/>
  <c r="G33" i="14"/>
  <c r="D33" i="14" s="1"/>
  <c r="R27" i="6"/>
  <c r="AB27" i="6" s="1"/>
  <c r="N26" i="3" s="1"/>
  <c r="M24" i="14"/>
  <c r="C24" i="14" s="1"/>
  <c r="H24" i="11" s="1"/>
  <c r="E24" i="11" s="1"/>
  <c r="J26" i="6"/>
  <c r="K26" i="6"/>
  <c r="L26" i="6" s="1"/>
  <c r="O48" i="7"/>
  <c r="AG42" i="14"/>
  <c r="AB42" i="14" s="1"/>
  <c r="Z42" i="14" s="1"/>
  <c r="G22" i="14"/>
  <c r="K52" i="6"/>
  <c r="L52" i="6" s="1"/>
  <c r="J52" i="6"/>
  <c r="D44" i="14"/>
  <c r="K54" i="6"/>
  <c r="L54" i="6" s="1"/>
  <c r="J54" i="6"/>
  <c r="L61" i="14"/>
  <c r="D61" i="14" s="1"/>
  <c r="P60" i="14"/>
  <c r="M60" i="14" s="1"/>
  <c r="V66" i="10"/>
  <c r="Y69" i="8"/>
  <c r="Z69" i="8" s="1"/>
  <c r="W93" i="6"/>
  <c r="X93" i="6"/>
  <c r="Y93" i="6" s="1"/>
  <c r="Z93" i="6" s="1"/>
  <c r="L114" i="7"/>
  <c r="V103" i="15"/>
  <c r="G103" i="11" s="1"/>
  <c r="D103" i="11" s="1"/>
  <c r="M110" i="14"/>
  <c r="B110" i="14" s="1"/>
  <c r="F110" i="11" s="1"/>
  <c r="C110" i="11" s="1"/>
  <c r="AN115" i="14"/>
  <c r="AB115" i="14" s="1"/>
  <c r="Z115" i="14" s="1"/>
  <c r="I127" i="6"/>
  <c r="N127" i="6" s="1"/>
  <c r="M126" i="3" s="1"/>
  <c r="O123" i="7"/>
  <c r="K124" i="6"/>
  <c r="L124" i="6" s="1"/>
  <c r="M124" i="6" s="1"/>
  <c r="N124" i="6" s="1"/>
  <c r="M123" i="3" s="1"/>
  <c r="J124" i="6"/>
  <c r="Q136" i="8"/>
  <c r="R136" i="8" s="1"/>
  <c r="X136" i="8" s="1"/>
  <c r="S135" i="3" s="1"/>
  <c r="Q135" i="8"/>
  <c r="R135" i="8" s="1"/>
  <c r="X135" i="8" s="1"/>
  <c r="S134" i="3" s="1"/>
  <c r="P124" i="14"/>
  <c r="M124" i="14" s="1"/>
  <c r="O145" i="7"/>
  <c r="X145" i="6"/>
  <c r="Y145" i="6" s="1"/>
  <c r="W145" i="6"/>
  <c r="I152" i="6"/>
  <c r="M158" i="7"/>
  <c r="I155" i="15"/>
  <c r="V155" i="15" s="1"/>
  <c r="G155" i="11" s="1"/>
  <c r="D155" i="11" s="1"/>
  <c r="S162" i="10"/>
  <c r="H165" i="7" s="1"/>
  <c r="R80" i="4"/>
  <c r="O68" i="4"/>
  <c r="S75" i="5"/>
  <c r="Q75" i="5" s="1"/>
  <c r="R17" i="4"/>
  <c r="X90" i="8"/>
  <c r="S89" i="3" s="1"/>
  <c r="O64" i="8"/>
  <c r="X64" i="8" s="1"/>
  <c r="S63" i="3" s="1"/>
  <c r="S44" i="4"/>
  <c r="V12" i="15"/>
  <c r="G12" i="11" s="1"/>
  <c r="D12" i="11" s="1"/>
  <c r="V15" i="10"/>
  <c r="Y18" i="8"/>
  <c r="Z18" i="8" s="1"/>
  <c r="K27" i="14"/>
  <c r="G28" i="14"/>
  <c r="AB31" i="14"/>
  <c r="Z31" i="14" s="1"/>
  <c r="S31" i="14" s="1"/>
  <c r="K51" i="6"/>
  <c r="L51" i="6" s="1"/>
  <c r="J51" i="6"/>
  <c r="P51" i="7"/>
  <c r="AG48" i="14"/>
  <c r="P37" i="7"/>
  <c r="G45" i="14"/>
  <c r="AJ56" i="14"/>
  <c r="AB56" i="14" s="1"/>
  <c r="Z56" i="14" s="1"/>
  <c r="G65" i="14"/>
  <c r="D65" i="14" s="1"/>
  <c r="G63" i="6"/>
  <c r="H63" i="6" s="1"/>
  <c r="F63" i="6"/>
  <c r="V72" i="15"/>
  <c r="G72" i="11" s="1"/>
  <c r="D72" i="11" s="1"/>
  <c r="O74" i="7"/>
  <c r="AN77" i="8"/>
  <c r="T76" i="3" s="1"/>
  <c r="R76" i="3" s="1"/>
  <c r="M75" i="14"/>
  <c r="K78" i="6"/>
  <c r="L78" i="6" s="1"/>
  <c r="J78" i="6"/>
  <c r="M72" i="7"/>
  <c r="P82" i="7"/>
  <c r="O82" i="7"/>
  <c r="P95" i="6"/>
  <c r="Q95" i="6" s="1"/>
  <c r="O95" i="6"/>
  <c r="T95" i="6"/>
  <c r="U95" i="6" s="1"/>
  <c r="V95" i="6" s="1"/>
  <c r="AA95" i="6" s="1"/>
  <c r="J90" i="6"/>
  <c r="K90" i="6"/>
  <c r="L90" i="6" s="1"/>
  <c r="J102" i="6"/>
  <c r="K102" i="6"/>
  <c r="L102" i="6" s="1"/>
  <c r="M102" i="6" s="1"/>
  <c r="N102" i="6" s="1"/>
  <c r="M101" i="3" s="1"/>
  <c r="AN115" i="8"/>
  <c r="T114" i="3" s="1"/>
  <c r="R114" i="3" s="1"/>
  <c r="AJ113" i="14"/>
  <c r="AB113" i="14" s="1"/>
  <c r="Z113" i="14" s="1"/>
  <c r="S113" i="14" s="1"/>
  <c r="P109" i="14"/>
  <c r="M109" i="14" s="1"/>
  <c r="I121" i="15"/>
  <c r="V121" i="15" s="1"/>
  <c r="G121" i="11" s="1"/>
  <c r="D121" i="11" s="1"/>
  <c r="X123" i="6"/>
  <c r="Y123" i="6" s="1"/>
  <c r="W123" i="6"/>
  <c r="M118" i="14"/>
  <c r="C118" i="14" s="1"/>
  <c r="H118" i="11" s="1"/>
  <c r="E118" i="11" s="1"/>
  <c r="K126" i="6"/>
  <c r="L126" i="6" s="1"/>
  <c r="J126" i="6"/>
  <c r="AB126" i="14"/>
  <c r="Z126" i="14" s="1"/>
  <c r="S126" i="14" s="1"/>
  <c r="C116" i="14"/>
  <c r="H116" i="11" s="1"/>
  <c r="E116" i="11" s="1"/>
  <c r="AL134" i="8"/>
  <c r="L142" i="14"/>
  <c r="D142" i="14" s="1"/>
  <c r="S142" i="10"/>
  <c r="H145" i="7" s="1"/>
  <c r="N160" i="7"/>
  <c r="AB154" i="14"/>
  <c r="Z154" i="14" s="1"/>
  <c r="S154" i="14" s="1"/>
  <c r="T154" i="6"/>
  <c r="U154" i="6" s="1"/>
  <c r="V154" i="6" s="1"/>
  <c r="P154" i="6"/>
  <c r="Q154" i="6" s="1"/>
  <c r="O154" i="6"/>
  <c r="X154" i="6"/>
  <c r="Y154" i="6" s="1"/>
  <c r="Z154" i="6" s="1"/>
  <c r="N164" i="7"/>
  <c r="K164" i="7"/>
  <c r="P163" i="3" s="1"/>
  <c r="AL164" i="8"/>
  <c r="O165" i="7"/>
  <c r="R52" i="4"/>
  <c r="M9" i="6"/>
  <c r="X9" i="6"/>
  <c r="Y9" i="6" s="1"/>
  <c r="W9" i="6"/>
  <c r="P32" i="14"/>
  <c r="M32" i="14" s="1"/>
  <c r="Q66" i="8"/>
  <c r="R66" i="8" s="1"/>
  <c r="X66" i="8" s="1"/>
  <c r="S65" i="3" s="1"/>
  <c r="Q65" i="8"/>
  <c r="R65" i="8" s="1"/>
  <c r="X65" i="8" s="1"/>
  <c r="R57" i="4" s="1"/>
  <c r="AN70" i="8"/>
  <c r="T69" i="3" s="1"/>
  <c r="R69" i="3" s="1"/>
  <c r="I83" i="15"/>
  <c r="V83" i="15" s="1"/>
  <c r="G83" i="11" s="1"/>
  <c r="D83" i="11" s="1"/>
  <c r="P81" i="14"/>
  <c r="M81" i="14" s="1"/>
  <c r="P93" i="6"/>
  <c r="Q93" i="6" s="1"/>
  <c r="R93" i="6" s="1"/>
  <c r="O93" i="6"/>
  <c r="T93" i="6"/>
  <c r="U93" i="6" s="1"/>
  <c r="V93" i="6" s="1"/>
  <c r="AA93" i="6" s="1"/>
  <c r="AB97" i="14"/>
  <c r="Z97" i="14" s="1"/>
  <c r="S97" i="14" s="1"/>
  <c r="B94" i="14"/>
  <c r="F94" i="11" s="1"/>
  <c r="C94" i="11" s="1"/>
  <c r="B94" i="11" s="1"/>
  <c r="J111" i="6"/>
  <c r="K111" i="6"/>
  <c r="L111" i="6" s="1"/>
  <c r="S107" i="10"/>
  <c r="H110" i="7" s="1"/>
  <c r="K137" i="6"/>
  <c r="L137" i="6" s="1"/>
  <c r="J137" i="6"/>
  <c r="Q143" i="8"/>
  <c r="R143" i="8" s="1"/>
  <c r="X143" i="8" s="1"/>
  <c r="S142" i="3" s="1"/>
  <c r="Q140" i="8"/>
  <c r="R140" i="8" s="1"/>
  <c r="X140" i="8" s="1"/>
  <c r="Q142" i="8"/>
  <c r="R142" i="8" s="1"/>
  <c r="X142" i="8" s="1"/>
  <c r="Q144" i="8"/>
  <c r="R144" i="8" s="1"/>
  <c r="X144" i="8" s="1"/>
  <c r="Q141" i="8"/>
  <c r="R141" i="8" s="1"/>
  <c r="X141" i="8" s="1"/>
  <c r="C135" i="14"/>
  <c r="H135" i="11" s="1"/>
  <c r="E135" i="11" s="1"/>
  <c r="G135" i="14"/>
  <c r="D135" i="14" s="1"/>
  <c r="P140" i="14"/>
  <c r="M140" i="14" s="1"/>
  <c r="AE145" i="8"/>
  <c r="AM145" i="8" s="1"/>
  <c r="X149" i="6"/>
  <c r="Y149" i="6" s="1"/>
  <c r="W149" i="6"/>
  <c r="T153" i="6"/>
  <c r="U153" i="6" s="1"/>
  <c r="V153" i="6" s="1"/>
  <c r="AA153" i="6" s="1"/>
  <c r="O153" i="6"/>
  <c r="P153" i="6"/>
  <c r="Q153" i="6" s="1"/>
  <c r="T157" i="6"/>
  <c r="U157" i="6" s="1"/>
  <c r="V157" i="6" s="1"/>
  <c r="AA157" i="6" s="1"/>
  <c r="P157" i="6"/>
  <c r="Q157" i="6" s="1"/>
  <c r="O157" i="6"/>
  <c r="F165" i="6"/>
  <c r="G165" i="6"/>
  <c r="H165" i="6" s="1"/>
  <c r="I165" i="6" s="1"/>
  <c r="L40" i="4"/>
  <c r="S5" i="10"/>
  <c r="H8" i="7" s="1"/>
  <c r="R115" i="4"/>
  <c r="O160" i="7"/>
  <c r="V11" i="10"/>
  <c r="Y14" i="8"/>
  <c r="Z14" i="8" s="1"/>
  <c r="T17" i="6"/>
  <c r="U17" i="6" s="1"/>
  <c r="V17" i="6" s="1"/>
  <c r="AA17" i="6" s="1"/>
  <c r="P17" i="6"/>
  <c r="Q17" i="6" s="1"/>
  <c r="O17" i="6"/>
  <c r="K35" i="6"/>
  <c r="L35" i="6" s="1"/>
  <c r="J35" i="6"/>
  <c r="I48" i="15"/>
  <c r="V48" i="15" s="1"/>
  <c r="G48" i="11" s="1"/>
  <c r="D48" i="11" s="1"/>
  <c r="P49" i="14"/>
  <c r="M49" i="14" s="1"/>
  <c r="T52" i="6"/>
  <c r="U52" i="6" s="1"/>
  <c r="V52" i="6" s="1"/>
  <c r="P52" i="6"/>
  <c r="Q52" i="6" s="1"/>
  <c r="R52" i="6" s="1"/>
  <c r="O52" i="6"/>
  <c r="X44" i="6"/>
  <c r="Y44" i="6" s="1"/>
  <c r="Z44" i="6" s="1"/>
  <c r="AA44" i="6" s="1"/>
  <c r="AB44" i="6" s="1"/>
  <c r="W44" i="6"/>
  <c r="D45" i="14"/>
  <c r="V44" i="10"/>
  <c r="Y47" i="8"/>
  <c r="Z47" i="8" s="1"/>
  <c r="AN47" i="8" s="1"/>
  <c r="T46" i="3" s="1"/>
  <c r="R46" i="3" s="1"/>
  <c r="S53" i="10"/>
  <c r="H56" i="7" s="1"/>
  <c r="T42" i="6"/>
  <c r="U42" i="6" s="1"/>
  <c r="V42" i="6" s="1"/>
  <c r="P42" i="6"/>
  <c r="Q42" i="6" s="1"/>
  <c r="O42" i="6"/>
  <c r="P50" i="6"/>
  <c r="Q50" i="6" s="1"/>
  <c r="O50" i="6"/>
  <c r="T50" i="6"/>
  <c r="U50" i="6" s="1"/>
  <c r="V50" i="6" s="1"/>
  <c r="G85" i="14"/>
  <c r="K86" i="6"/>
  <c r="L86" i="6" s="1"/>
  <c r="J86" i="6"/>
  <c r="J82" i="6"/>
  <c r="K82" i="6"/>
  <c r="L82" i="6" s="1"/>
  <c r="M82" i="6" s="1"/>
  <c r="N82" i="6" s="1"/>
  <c r="M81" i="3" s="1"/>
  <c r="V100" i="15"/>
  <c r="G100" i="11" s="1"/>
  <c r="D100" i="11" s="1"/>
  <c r="AB102" i="14"/>
  <c r="Z102" i="14" s="1"/>
  <c r="S102" i="14" s="1"/>
  <c r="G114" i="6"/>
  <c r="H114" i="6" s="1"/>
  <c r="F114" i="6"/>
  <c r="U116" i="8"/>
  <c r="F116" i="8"/>
  <c r="T116" i="8"/>
  <c r="M116" i="8"/>
  <c r="L116" i="8"/>
  <c r="J116" i="8"/>
  <c r="V116" i="8"/>
  <c r="I116" i="8"/>
  <c r="G116" i="8"/>
  <c r="P116" i="8"/>
  <c r="S116" i="8"/>
  <c r="Q116" i="8"/>
  <c r="M130" i="6"/>
  <c r="M141" i="7"/>
  <c r="V150" i="10"/>
  <c r="Y153" i="8"/>
  <c r="Z153" i="8" s="1"/>
  <c r="P150" i="14"/>
  <c r="M150" i="14" s="1"/>
  <c r="K156" i="6"/>
  <c r="L156" i="6" s="1"/>
  <c r="J156" i="6"/>
  <c r="AB158" i="14"/>
  <c r="Z158" i="14" s="1"/>
  <c r="S158" i="14" s="1"/>
  <c r="O163" i="7"/>
  <c r="X161" i="6"/>
  <c r="Y161" i="6" s="1"/>
  <c r="W161" i="6"/>
  <c r="L157" i="14"/>
  <c r="D157" i="14" s="1"/>
  <c r="R83" i="5"/>
  <c r="R32" i="4"/>
  <c r="R34" i="5"/>
  <c r="L24" i="5"/>
  <c r="O24" i="5"/>
  <c r="R116" i="4"/>
  <c r="I11" i="6"/>
  <c r="L27" i="14"/>
  <c r="D27" i="14" s="1"/>
  <c r="V53" i="10"/>
  <c r="Y56" i="8"/>
  <c r="Z56" i="8" s="1"/>
  <c r="G59" i="6"/>
  <c r="H59" i="6" s="1"/>
  <c r="F59" i="6"/>
  <c r="O55" i="6"/>
  <c r="T55" i="6"/>
  <c r="U55" i="6" s="1"/>
  <c r="V55" i="6" s="1"/>
  <c r="AA55" i="6" s="1"/>
  <c r="P55" i="6"/>
  <c r="Q55" i="6" s="1"/>
  <c r="I64" i="15"/>
  <c r="V64" i="15" s="1"/>
  <c r="G64" i="11" s="1"/>
  <c r="D64" i="11" s="1"/>
  <c r="S70" i="10"/>
  <c r="H73" i="7" s="1"/>
  <c r="P72" i="14"/>
  <c r="M72" i="14" s="1"/>
  <c r="I85" i="15"/>
  <c r="V85" i="15" s="1"/>
  <c r="G85" i="11" s="1"/>
  <c r="D85" i="11" s="1"/>
  <c r="O79" i="6"/>
  <c r="X79" i="6"/>
  <c r="Y79" i="6" s="1"/>
  <c r="Z79" i="6" s="1"/>
  <c r="T79" i="6"/>
  <c r="U79" i="6" s="1"/>
  <c r="V79" i="6" s="1"/>
  <c r="P79" i="6"/>
  <c r="Q79" i="6" s="1"/>
  <c r="I93" i="6"/>
  <c r="N93" i="6" s="1"/>
  <c r="Z109" i="14"/>
  <c r="S109" i="14" s="1"/>
  <c r="M126" i="7"/>
  <c r="AN130" i="8"/>
  <c r="T129" i="3" s="1"/>
  <c r="R129" i="3" s="1"/>
  <c r="I128" i="15"/>
  <c r="V128" i="15" s="1"/>
  <c r="G128" i="11" s="1"/>
  <c r="D128" i="11" s="1"/>
  <c r="P131" i="14"/>
  <c r="M131" i="14" s="1"/>
  <c r="R143" i="6"/>
  <c r="R152" i="6"/>
  <c r="G144" i="14"/>
  <c r="D144" i="14" s="1"/>
  <c r="AB152" i="14"/>
  <c r="Z152" i="14" s="1"/>
  <c r="S152" i="14" s="1"/>
  <c r="I163" i="6"/>
  <c r="O14" i="5"/>
  <c r="S14" i="5"/>
  <c r="Q14" i="5" s="1"/>
  <c r="O39" i="5"/>
  <c r="Q145" i="4"/>
  <c r="X39" i="8"/>
  <c r="S38" i="3" s="1"/>
  <c r="V20" i="15"/>
  <c r="G20" i="11" s="1"/>
  <c r="D20" i="11" s="1"/>
  <c r="P8" i="14"/>
  <c r="P31" i="7"/>
  <c r="K34" i="6"/>
  <c r="L34" i="6" s="1"/>
  <c r="J34" i="6"/>
  <c r="X53" i="6"/>
  <c r="Y53" i="6" s="1"/>
  <c r="W53" i="6"/>
  <c r="AE53" i="8"/>
  <c r="X16" i="6"/>
  <c r="Y16" i="6" s="1"/>
  <c r="Z16" i="6" s="1"/>
  <c r="W16" i="6"/>
  <c r="Z30" i="14"/>
  <c r="S30" i="14" s="1"/>
  <c r="AN78" i="14"/>
  <c r="L67" i="14"/>
  <c r="D67" i="14" s="1"/>
  <c r="B67" i="14" s="1"/>
  <c r="F67" i="11" s="1"/>
  <c r="C67" i="11" s="1"/>
  <c r="B67" i="11" s="1"/>
  <c r="C67" i="14"/>
  <c r="H67" i="11" s="1"/>
  <c r="E67" i="11" s="1"/>
  <c r="AJ77" i="14"/>
  <c r="AB77" i="14" s="1"/>
  <c r="Z77" i="14" s="1"/>
  <c r="S77" i="14" s="1"/>
  <c r="O92" i="7"/>
  <c r="B98" i="14"/>
  <c r="F98" i="11" s="1"/>
  <c r="C98" i="11" s="1"/>
  <c r="B98" i="11" s="1"/>
  <c r="V104" i="15"/>
  <c r="G104" i="11" s="1"/>
  <c r="D104" i="11" s="1"/>
  <c r="AN119" i="8"/>
  <c r="T118" i="3" s="1"/>
  <c r="R118" i="3" s="1"/>
  <c r="AA124" i="6"/>
  <c r="AB124" i="6" s="1"/>
  <c r="M125" i="6"/>
  <c r="N125" i="6" s="1"/>
  <c r="M124" i="3" s="1"/>
  <c r="V123" i="10"/>
  <c r="Y126" i="8"/>
  <c r="Z126" i="8" s="1"/>
  <c r="S125" i="10"/>
  <c r="H128" i="7" s="1"/>
  <c r="O129" i="7"/>
  <c r="R136" i="6"/>
  <c r="M149" i="14"/>
  <c r="AN160" i="14"/>
  <c r="AB160" i="14" s="1"/>
  <c r="Z160" i="14" s="1"/>
  <c r="S160" i="14" s="1"/>
  <c r="P160" i="14"/>
  <c r="M160" i="14" s="1"/>
  <c r="L166" i="7"/>
  <c r="G164" i="6"/>
  <c r="H164" i="6" s="1"/>
  <c r="I164" i="6" s="1"/>
  <c r="F164" i="6"/>
  <c r="P162" i="7"/>
  <c r="X164" i="8"/>
  <c r="X10" i="6"/>
  <c r="Y10" i="6" s="1"/>
  <c r="Z10" i="6" s="1"/>
  <c r="X107" i="8"/>
  <c r="S106" i="3" s="1"/>
  <c r="S72" i="5"/>
  <c r="Q72" i="5" s="1"/>
  <c r="G14" i="6"/>
  <c r="H14" i="6" s="1"/>
  <c r="F14" i="6"/>
  <c r="AB32" i="14"/>
  <c r="O7" i="7"/>
  <c r="G14" i="14"/>
  <c r="B17" i="14"/>
  <c r="F17" i="11" s="1"/>
  <c r="C17" i="11" s="1"/>
  <c r="P33" i="7"/>
  <c r="V16" i="15"/>
  <c r="G16" i="11" s="1"/>
  <c r="D16" i="11" s="1"/>
  <c r="AJ41" i="14"/>
  <c r="AB41" i="14" s="1"/>
  <c r="Z41" i="14" s="1"/>
  <c r="S41" i="14" s="1"/>
  <c r="O51" i="7"/>
  <c r="V40" i="10"/>
  <c r="Y43" i="8"/>
  <c r="Z43" i="8" s="1"/>
  <c r="AN43" i="8" s="1"/>
  <c r="T42" i="3" s="1"/>
  <c r="S58" i="10"/>
  <c r="H61" i="7" s="1"/>
  <c r="T57" i="6"/>
  <c r="U57" i="6" s="1"/>
  <c r="V57" i="6" s="1"/>
  <c r="P57" i="6"/>
  <c r="Q57" i="6" s="1"/>
  <c r="R57" i="6" s="1"/>
  <c r="O57" i="6"/>
  <c r="X57" i="6"/>
  <c r="Y57" i="6" s="1"/>
  <c r="Z57" i="6" s="1"/>
  <c r="I73" i="15"/>
  <c r="V73" i="15" s="1"/>
  <c r="G73" i="11" s="1"/>
  <c r="D73" i="11" s="1"/>
  <c r="T63" i="10"/>
  <c r="I66" i="7" s="1"/>
  <c r="K75" i="14"/>
  <c r="L75" i="14" s="1"/>
  <c r="D75" i="14" s="1"/>
  <c r="K73" i="6"/>
  <c r="L73" i="6" s="1"/>
  <c r="J73" i="6"/>
  <c r="P80" i="6"/>
  <c r="Q80" i="6" s="1"/>
  <c r="T80" i="6"/>
  <c r="U80" i="6" s="1"/>
  <c r="V80" i="6" s="1"/>
  <c r="O80" i="6"/>
  <c r="N85" i="7"/>
  <c r="K85" i="7"/>
  <c r="P84" i="3" s="1"/>
  <c r="K78" i="14"/>
  <c r="L78" i="14" s="1"/>
  <c r="D78" i="14" s="1"/>
  <c r="L85" i="14"/>
  <c r="AG81" i="14"/>
  <c r="AB81" i="14" s="1"/>
  <c r="Z81" i="14" s="1"/>
  <c r="S81" i="14" s="1"/>
  <c r="M92" i="7"/>
  <c r="T99" i="6"/>
  <c r="U99" i="6" s="1"/>
  <c r="V99" i="6" s="1"/>
  <c r="AA99" i="6" s="1"/>
  <c r="P99" i="6"/>
  <c r="Q99" i="6" s="1"/>
  <c r="R99" i="6" s="1"/>
  <c r="AB99" i="6" s="1"/>
  <c r="N98" i="3" s="1"/>
  <c r="O99" i="6"/>
  <c r="I99" i="15"/>
  <c r="V99" i="15" s="1"/>
  <c r="G99" i="11" s="1"/>
  <c r="D99" i="11" s="1"/>
  <c r="L105" i="7"/>
  <c r="AB108" i="14"/>
  <c r="Z108" i="14" s="1"/>
  <c r="G111" i="14"/>
  <c r="K116" i="6"/>
  <c r="L116" i="6" s="1"/>
  <c r="J116" i="6"/>
  <c r="L129" i="7"/>
  <c r="X129" i="6"/>
  <c r="Y129" i="6" s="1"/>
  <c r="W129" i="6"/>
  <c r="I133" i="15"/>
  <c r="V133" i="15" s="1"/>
  <c r="G133" i="11" s="1"/>
  <c r="D133" i="11" s="1"/>
  <c r="T147" i="10"/>
  <c r="I150" i="7" s="1"/>
  <c r="V144" i="10"/>
  <c r="Y147" i="8"/>
  <c r="Z147" i="8" s="1"/>
  <c r="AN147" i="8" s="1"/>
  <c r="T146" i="3" s="1"/>
  <c r="R146" i="3" s="1"/>
  <c r="L156" i="7"/>
  <c r="S81" i="4"/>
  <c r="Q81" i="4" s="1"/>
  <c r="G18" i="14"/>
  <c r="I4" i="15"/>
  <c r="V4" i="15" s="1"/>
  <c r="P20" i="14"/>
  <c r="M20" i="14" s="1"/>
  <c r="B20" i="14" s="1"/>
  <c r="F20" i="11" s="1"/>
  <c r="C20" i="11" s="1"/>
  <c r="Q12" i="7"/>
  <c r="P11" i="4" s="1"/>
  <c r="W51" i="6"/>
  <c r="X51" i="6"/>
  <c r="Y51" i="6" s="1"/>
  <c r="Z51" i="6" s="1"/>
  <c r="AA51" i="6" s="1"/>
  <c r="P45" i="7"/>
  <c r="P32" i="6"/>
  <c r="Q32" i="6" s="1"/>
  <c r="T32" i="6"/>
  <c r="U32" i="6" s="1"/>
  <c r="V32" i="6" s="1"/>
  <c r="O32" i="6"/>
  <c r="V64" i="10"/>
  <c r="Y67" i="8"/>
  <c r="Z67" i="8" s="1"/>
  <c r="AN67" i="8" s="1"/>
  <c r="T66" i="3" s="1"/>
  <c r="R66" i="3" s="1"/>
  <c r="M66" i="6"/>
  <c r="N66" i="6" s="1"/>
  <c r="M65" i="3" s="1"/>
  <c r="V57" i="15"/>
  <c r="G57" i="11" s="1"/>
  <c r="D57" i="11" s="1"/>
  <c r="M78" i="7"/>
  <c r="X84" i="6"/>
  <c r="Y84" i="6" s="1"/>
  <c r="W84" i="6"/>
  <c r="T82" i="6"/>
  <c r="U82" i="6" s="1"/>
  <c r="V82" i="6" s="1"/>
  <c r="P82" i="6"/>
  <c r="Q82" i="6" s="1"/>
  <c r="O82" i="6"/>
  <c r="V78" i="15"/>
  <c r="G78" i="11" s="1"/>
  <c r="D78" i="11" s="1"/>
  <c r="L85" i="7"/>
  <c r="AJ91" i="14"/>
  <c r="AE90" i="8"/>
  <c r="AM90" i="8"/>
  <c r="AL91" i="8"/>
  <c r="AM91" i="8" s="1"/>
  <c r="AN91" i="8" s="1"/>
  <c r="X97" i="6"/>
  <c r="Y97" i="6" s="1"/>
  <c r="Z97" i="6" s="1"/>
  <c r="G100" i="14"/>
  <c r="D100" i="14" s="1"/>
  <c r="M108" i="7"/>
  <c r="R109" i="6"/>
  <c r="Z99" i="14"/>
  <c r="S99" i="14" s="1"/>
  <c r="D95" i="14"/>
  <c r="B95" i="14" s="1"/>
  <c r="F95" i="11" s="1"/>
  <c r="C95" i="11" s="1"/>
  <c r="B95" i="11" s="1"/>
  <c r="K120" i="7"/>
  <c r="P119" i="3" s="1"/>
  <c r="N120" i="7"/>
  <c r="Q120" i="7" s="1"/>
  <c r="P107" i="4" s="1"/>
  <c r="G118" i="6"/>
  <c r="H118" i="6" s="1"/>
  <c r="F118" i="6"/>
  <c r="P132" i="14"/>
  <c r="M132" i="14" s="1"/>
  <c r="P128" i="6"/>
  <c r="Q128" i="6" s="1"/>
  <c r="T128" i="6"/>
  <c r="U128" i="6" s="1"/>
  <c r="V128" i="6" s="1"/>
  <c r="AA128" i="6" s="1"/>
  <c r="O128" i="6"/>
  <c r="N132" i="7"/>
  <c r="Q132" i="7" s="1"/>
  <c r="K132" i="7"/>
  <c r="P131" i="3" s="1"/>
  <c r="C127" i="14"/>
  <c r="H127" i="11" s="1"/>
  <c r="E127" i="11" s="1"/>
  <c r="V138" i="15"/>
  <c r="G138" i="11" s="1"/>
  <c r="D138" i="11" s="1"/>
  <c r="AB144" i="14"/>
  <c r="Z144" i="14" s="1"/>
  <c r="L104" i="4"/>
  <c r="R135" i="4"/>
  <c r="S11" i="10"/>
  <c r="H14" i="7" s="1"/>
  <c r="X22" i="6"/>
  <c r="Y22" i="6" s="1"/>
  <c r="W22" i="6"/>
  <c r="S14" i="10"/>
  <c r="H17" i="7" s="1"/>
  <c r="K15" i="6"/>
  <c r="L15" i="6" s="1"/>
  <c r="J15" i="6"/>
  <c r="X35" i="6"/>
  <c r="Y35" i="6" s="1"/>
  <c r="W35" i="6"/>
  <c r="AL36" i="8"/>
  <c r="L13" i="14"/>
  <c r="D13" i="14" s="1"/>
  <c r="B13" i="14" s="1"/>
  <c r="F13" i="11" s="1"/>
  <c r="C13" i="11" s="1"/>
  <c r="B13" i="11" s="1"/>
  <c r="Z34" i="14"/>
  <c r="S34" i="14" s="1"/>
  <c r="M48" i="7"/>
  <c r="G51" i="14"/>
  <c r="D51" i="14" s="1"/>
  <c r="I44" i="15"/>
  <c r="V44" i="15" s="1"/>
  <c r="G44" i="11" s="1"/>
  <c r="D44" i="11" s="1"/>
  <c r="G69" i="6"/>
  <c r="H69" i="6" s="1"/>
  <c r="I69" i="6" s="1"/>
  <c r="F69" i="6"/>
  <c r="J63" i="6"/>
  <c r="K63" i="6"/>
  <c r="L63" i="6" s="1"/>
  <c r="P63" i="6"/>
  <c r="Q63" i="6" s="1"/>
  <c r="R63" i="6" s="1"/>
  <c r="K75" i="6"/>
  <c r="L75" i="6" s="1"/>
  <c r="M75" i="6" s="1"/>
  <c r="J75" i="6"/>
  <c r="K64" i="14"/>
  <c r="L64" i="14" s="1"/>
  <c r="D64" i="14" s="1"/>
  <c r="P80" i="7"/>
  <c r="V83" i="10"/>
  <c r="Y86" i="8"/>
  <c r="Z86" i="8" s="1"/>
  <c r="AN86" i="8" s="1"/>
  <c r="T85" i="3" s="1"/>
  <c r="R85" i="3" s="1"/>
  <c r="V82" i="10"/>
  <c r="Y85" i="8"/>
  <c r="Z85" i="8" s="1"/>
  <c r="AN85" i="8" s="1"/>
  <c r="T84" i="3" s="1"/>
  <c r="R84" i="3" s="1"/>
  <c r="F95" i="6"/>
  <c r="G95" i="6"/>
  <c r="H95" i="6" s="1"/>
  <c r="P97" i="14"/>
  <c r="M97" i="14" s="1"/>
  <c r="AL99" i="8"/>
  <c r="AM99" i="8" s="1"/>
  <c r="P105" i="7"/>
  <c r="M101" i="14"/>
  <c r="V108" i="10"/>
  <c r="Y111" i="8"/>
  <c r="Z111" i="8" s="1"/>
  <c r="AN111" i="8" s="1"/>
  <c r="T110" i="3" s="1"/>
  <c r="I111" i="15"/>
  <c r="V111" i="15" s="1"/>
  <c r="G111" i="11" s="1"/>
  <c r="D111" i="11" s="1"/>
  <c r="T106" i="6"/>
  <c r="U106" i="6" s="1"/>
  <c r="V106" i="6" s="1"/>
  <c r="P106" i="6"/>
  <c r="Q106" i="6" s="1"/>
  <c r="O106" i="6"/>
  <c r="X106" i="6"/>
  <c r="Y106" i="6" s="1"/>
  <c r="Z106" i="6" s="1"/>
  <c r="T116" i="6"/>
  <c r="U116" i="6" s="1"/>
  <c r="V116" i="6" s="1"/>
  <c r="B116" i="14"/>
  <c r="F116" i="11" s="1"/>
  <c r="C116" i="11" s="1"/>
  <c r="B116" i="11" s="1"/>
  <c r="G121" i="14"/>
  <c r="D121" i="14" s="1"/>
  <c r="AE126" i="8"/>
  <c r="AM126" i="8" s="1"/>
  <c r="AH135" i="8"/>
  <c r="AM135" i="8" s="1"/>
  <c r="M132" i="6"/>
  <c r="X133" i="6"/>
  <c r="Y133" i="6" s="1"/>
  <c r="W133" i="6"/>
  <c r="G132" i="6"/>
  <c r="H132" i="6" s="1"/>
  <c r="F132" i="6"/>
  <c r="L153" i="7"/>
  <c r="T149" i="6"/>
  <c r="U149" i="6" s="1"/>
  <c r="S149" i="6"/>
  <c r="S30" i="5"/>
  <c r="Q30" i="5" s="1"/>
  <c r="S12" i="5"/>
  <c r="Q12" i="5" s="1"/>
  <c r="P68" i="4"/>
  <c r="V5" i="10"/>
  <c r="Y8" i="8"/>
  <c r="Z8" i="8" s="1"/>
  <c r="S20" i="4"/>
  <c r="O51" i="4"/>
  <c r="R75" i="4"/>
  <c r="P18" i="7"/>
  <c r="AG11" i="14"/>
  <c r="AB11" i="14" s="1"/>
  <c r="Z11" i="14" s="1"/>
  <c r="O7" i="6"/>
  <c r="T7" i="6"/>
  <c r="U7" i="6" s="1"/>
  <c r="V7" i="6" s="1"/>
  <c r="AA7" i="6" s="1"/>
  <c r="P7" i="6"/>
  <c r="Q7" i="6" s="1"/>
  <c r="L12" i="14"/>
  <c r="D12" i="14" s="1"/>
  <c r="M27" i="14"/>
  <c r="K28" i="7"/>
  <c r="P27" i="3" s="1"/>
  <c r="N28" i="7"/>
  <c r="Q28" i="7" s="1"/>
  <c r="AG28" i="14"/>
  <c r="AE40" i="8"/>
  <c r="AM40" i="8" s="1"/>
  <c r="AH26" i="8"/>
  <c r="F44" i="6"/>
  <c r="G44" i="6"/>
  <c r="H44" i="6" s="1"/>
  <c r="P34" i="14"/>
  <c r="M34" i="14" s="1"/>
  <c r="AL53" i="8"/>
  <c r="AM53" i="8" s="1"/>
  <c r="V42" i="15"/>
  <c r="G42" i="11" s="1"/>
  <c r="D42" i="11" s="1"/>
  <c r="AN46" i="14"/>
  <c r="M45" i="7"/>
  <c r="K37" i="6"/>
  <c r="L37" i="6" s="1"/>
  <c r="J37" i="6"/>
  <c r="AB59" i="14"/>
  <c r="Z59" i="14" s="1"/>
  <c r="S59" i="14" s="1"/>
  <c r="I54" i="6"/>
  <c r="AB62" i="14"/>
  <c r="Z62" i="14" s="1"/>
  <c r="M53" i="14"/>
  <c r="AH59" i="8"/>
  <c r="M63" i="7"/>
  <c r="M52" i="14"/>
  <c r="AE75" i="8"/>
  <c r="AJ70" i="14"/>
  <c r="AB70" i="14" s="1"/>
  <c r="Z70" i="14" s="1"/>
  <c r="S70" i="14" s="1"/>
  <c r="G75" i="14"/>
  <c r="V59" i="15"/>
  <c r="G59" i="11" s="1"/>
  <c r="D59" i="11" s="1"/>
  <c r="S77" i="10"/>
  <c r="H80" i="7" s="1"/>
  <c r="L80" i="7"/>
  <c r="P87" i="7"/>
  <c r="O87" i="7"/>
  <c r="K91" i="14"/>
  <c r="L91" i="14" s="1"/>
  <c r="D91" i="14" s="1"/>
  <c r="AG89" i="14"/>
  <c r="V106" i="10"/>
  <c r="Y109" i="8"/>
  <c r="Z109" i="8" s="1"/>
  <c r="N113" i="7"/>
  <c r="K113" i="7"/>
  <c r="O66" i="5" s="1"/>
  <c r="L135" i="7"/>
  <c r="AN139" i="8"/>
  <c r="T138" i="3" s="1"/>
  <c r="R138" i="3" s="1"/>
  <c r="P141" i="7"/>
  <c r="AG140" i="14"/>
  <c r="P145" i="7"/>
  <c r="K159" i="14"/>
  <c r="L159" i="14" s="1"/>
  <c r="D159" i="14" s="1"/>
  <c r="AG162" i="14"/>
  <c r="M164" i="7"/>
  <c r="T35" i="6"/>
  <c r="U35" i="6" s="1"/>
  <c r="V35" i="6" s="1"/>
  <c r="O35" i="6"/>
  <c r="P35" i="6"/>
  <c r="Q35" i="6" s="1"/>
  <c r="R35" i="6" s="1"/>
  <c r="R37" i="6"/>
  <c r="P37" i="14"/>
  <c r="P30" i="14"/>
  <c r="M30" i="14" s="1"/>
  <c r="R100" i="4"/>
  <c r="AN7" i="8"/>
  <c r="T6" i="3" s="1"/>
  <c r="R6" i="3" s="1"/>
  <c r="X54" i="8"/>
  <c r="S53" i="3" s="1"/>
  <c r="S107" i="4"/>
  <c r="I33" i="6"/>
  <c r="Z32" i="14"/>
  <c r="S32" i="14" s="1"/>
  <c r="K49" i="7"/>
  <c r="O43" i="4" s="1"/>
  <c r="N49" i="7"/>
  <c r="Q49" i="7" s="1"/>
  <c r="P43" i="4" s="1"/>
  <c r="G26" i="14"/>
  <c r="Z48" i="6"/>
  <c r="P40" i="14"/>
  <c r="M40" i="14" s="1"/>
  <c r="B40" i="14" s="1"/>
  <c r="F40" i="11" s="1"/>
  <c r="C40" i="11" s="1"/>
  <c r="Z22" i="14"/>
  <c r="S22" i="14" s="1"/>
  <c r="Z36" i="14"/>
  <c r="S36" i="14" s="1"/>
  <c r="I70" i="6"/>
  <c r="N70" i="6" s="1"/>
  <c r="Q81" i="8"/>
  <c r="R81" i="8" s="1"/>
  <c r="X81" i="8" s="1"/>
  <c r="S80" i="3" s="1"/>
  <c r="Q78" i="8"/>
  <c r="R78" i="8" s="1"/>
  <c r="X78" i="8" s="1"/>
  <c r="Q79" i="8"/>
  <c r="R79" i="8" s="1"/>
  <c r="X79" i="8" s="1"/>
  <c r="S78" i="3" s="1"/>
  <c r="R78" i="3" s="1"/>
  <c r="Q80" i="8"/>
  <c r="R80" i="8" s="1"/>
  <c r="X80" i="8" s="1"/>
  <c r="S79" i="3" s="1"/>
  <c r="P83" i="14"/>
  <c r="M83" i="14" s="1"/>
  <c r="N91" i="7"/>
  <c r="Q91" i="7" s="1"/>
  <c r="P56" i="5" s="1"/>
  <c r="L84" i="7"/>
  <c r="C71" i="14"/>
  <c r="H71" i="11" s="1"/>
  <c r="E71" i="11" s="1"/>
  <c r="V90" i="15"/>
  <c r="G90" i="11" s="1"/>
  <c r="D90" i="11" s="1"/>
  <c r="P92" i="7"/>
  <c r="R96" i="6"/>
  <c r="AB96" i="6" s="1"/>
  <c r="N95" i="3" s="1"/>
  <c r="L89" i="14"/>
  <c r="D89" i="14" s="1"/>
  <c r="O105" i="7"/>
  <c r="D102" i="14"/>
  <c r="X116" i="6"/>
  <c r="Y116" i="6" s="1"/>
  <c r="W116" i="6"/>
  <c r="I119" i="15"/>
  <c r="V119" i="15" s="1"/>
  <c r="G119" i="11" s="1"/>
  <c r="D119" i="11" s="1"/>
  <c r="Z136" i="6"/>
  <c r="M143" i="6"/>
  <c r="N143" i="6" s="1"/>
  <c r="M142" i="3" s="1"/>
  <c r="M142" i="14"/>
  <c r="K149" i="6"/>
  <c r="L149" i="6" s="1"/>
  <c r="M149" i="6" s="1"/>
  <c r="N149" i="6" s="1"/>
  <c r="M148" i="3" s="1"/>
  <c r="J149" i="6"/>
  <c r="P149" i="6"/>
  <c r="Q149" i="6" s="1"/>
  <c r="R149" i="6" s="1"/>
  <c r="R47" i="5"/>
  <c r="X35" i="8"/>
  <c r="S34" i="3" s="1"/>
  <c r="S73" i="4"/>
  <c r="Q73" i="4" s="1"/>
  <c r="N139" i="4"/>
  <c r="P48" i="14"/>
  <c r="M48" i="14" s="1"/>
  <c r="AB46" i="14"/>
  <c r="Z46" i="14" s="1"/>
  <c r="M51" i="14"/>
  <c r="C51" i="14" s="1"/>
  <c r="H51" i="11" s="1"/>
  <c r="E51" i="11" s="1"/>
  <c r="Z74" i="6"/>
  <c r="AA74" i="6" s="1"/>
  <c r="AB74" i="6" s="1"/>
  <c r="G68" i="14"/>
  <c r="D68" i="14" s="1"/>
  <c r="S90" i="10"/>
  <c r="H93" i="7" s="1"/>
  <c r="G126" i="6"/>
  <c r="H126" i="6" s="1"/>
  <c r="F126" i="6"/>
  <c r="O140" i="6"/>
  <c r="P140" i="6"/>
  <c r="Q140" i="6" s="1"/>
  <c r="R140" i="6" s="1"/>
  <c r="T140" i="6"/>
  <c r="U140" i="6" s="1"/>
  <c r="V140" i="6" s="1"/>
  <c r="AA140" i="6" s="1"/>
  <c r="W141" i="6"/>
  <c r="X141" i="6"/>
  <c r="Y141" i="6" s="1"/>
  <c r="AN143" i="14"/>
  <c r="AB143" i="14" s="1"/>
  <c r="Z143" i="14" s="1"/>
  <c r="S143" i="14" s="1"/>
  <c r="I150" i="15"/>
  <c r="V150" i="15" s="1"/>
  <c r="G150" i="11" s="1"/>
  <c r="D150" i="11" s="1"/>
  <c r="L155" i="14"/>
  <c r="D155" i="14" s="1"/>
  <c r="AN156" i="14"/>
  <c r="AB156" i="14" s="1"/>
  <c r="Z156" i="14" s="1"/>
  <c r="K156" i="7"/>
  <c r="P155" i="3" s="1"/>
  <c r="N156" i="7"/>
  <c r="R112" i="4"/>
  <c r="L50" i="4"/>
  <c r="L110" i="4"/>
  <c r="L5" i="4"/>
  <c r="M23" i="4"/>
  <c r="L79" i="5"/>
  <c r="L134" i="4"/>
  <c r="L77" i="4"/>
  <c r="L5" i="5"/>
  <c r="L29" i="5"/>
  <c r="L85" i="4"/>
  <c r="L54" i="4"/>
  <c r="L89" i="4"/>
  <c r="L102" i="4"/>
  <c r="L123" i="4"/>
  <c r="L126" i="4"/>
  <c r="L81" i="5"/>
  <c r="O72" i="8"/>
  <c r="X72" i="8" s="1"/>
  <c r="S71" i="3" s="1"/>
  <c r="V7" i="15"/>
  <c r="G7" i="11" s="1"/>
  <c r="D7" i="11" s="1"/>
  <c r="T30" i="6"/>
  <c r="U30" i="6" s="1"/>
  <c r="V30" i="6" s="1"/>
  <c r="AA30" i="6" s="1"/>
  <c r="P30" i="6"/>
  <c r="Q30" i="6" s="1"/>
  <c r="O30" i="6"/>
  <c r="AN28" i="8"/>
  <c r="T27" i="3" s="1"/>
  <c r="AN38" i="14"/>
  <c r="AB38" i="14" s="1"/>
  <c r="Z38" i="14" s="1"/>
  <c r="Q42" i="8"/>
  <c r="R42" i="8" s="1"/>
  <c r="X42" i="8" s="1"/>
  <c r="Q43" i="8"/>
  <c r="R43" i="8" s="1"/>
  <c r="X43" i="8" s="1"/>
  <c r="Q41" i="8"/>
  <c r="R41" i="8" s="1"/>
  <c r="X41" i="8" s="1"/>
  <c r="Q44" i="8"/>
  <c r="R44" i="8" s="1"/>
  <c r="X44" i="8" s="1"/>
  <c r="S43" i="3" s="1"/>
  <c r="T24" i="6"/>
  <c r="U24" i="6" s="1"/>
  <c r="V24" i="6" s="1"/>
  <c r="P24" i="6"/>
  <c r="Q24" i="6" s="1"/>
  <c r="R24" i="6" s="1"/>
  <c r="O24" i="6"/>
  <c r="O39" i="6"/>
  <c r="T39" i="6"/>
  <c r="U39" i="6" s="1"/>
  <c r="V39" i="6" s="1"/>
  <c r="AA39" i="6" s="1"/>
  <c r="P39" i="6"/>
  <c r="Q39" i="6" s="1"/>
  <c r="R39" i="6" s="1"/>
  <c r="AB39" i="6" s="1"/>
  <c r="N38" i="3" s="1"/>
  <c r="X42" i="6"/>
  <c r="Y42" i="6" s="1"/>
  <c r="W42" i="6"/>
  <c r="AE54" i="8"/>
  <c r="AM54" i="8" s="1"/>
  <c r="AN54" i="8" s="1"/>
  <c r="P64" i="14"/>
  <c r="M64" i="14" s="1"/>
  <c r="S78" i="10"/>
  <c r="H81" i="7" s="1"/>
  <c r="I83" i="6"/>
  <c r="N83" i="6" s="1"/>
  <c r="AL88" i="8"/>
  <c r="AM88" i="8" s="1"/>
  <c r="M94" i="7"/>
  <c r="P100" i="7"/>
  <c r="AL107" i="8"/>
  <c r="AM107" i="8" s="1"/>
  <c r="P123" i="6"/>
  <c r="Q123" i="6" s="1"/>
  <c r="R123" i="6" s="1"/>
  <c r="O123" i="6"/>
  <c r="T123" i="6"/>
  <c r="U123" i="6" s="1"/>
  <c r="V123" i="6" s="1"/>
  <c r="AE123" i="8"/>
  <c r="AM123" i="8" s="1"/>
  <c r="G129" i="6"/>
  <c r="H129" i="6" s="1"/>
  <c r="F129" i="6"/>
  <c r="I130" i="15"/>
  <c r="V130" i="15" s="1"/>
  <c r="G130" i="11" s="1"/>
  <c r="D130" i="11" s="1"/>
  <c r="S128" i="10"/>
  <c r="H131" i="7" s="1"/>
  <c r="AG141" i="14"/>
  <c r="AB141" i="14" s="1"/>
  <c r="Z141" i="14" s="1"/>
  <c r="S141" i="14" s="1"/>
  <c r="V141" i="10"/>
  <c r="Y144" i="8"/>
  <c r="Z144" i="8" s="1"/>
  <c r="AE149" i="8"/>
  <c r="AM149" i="8" s="1"/>
  <c r="AL158" i="8"/>
  <c r="R99" i="4"/>
  <c r="L132" i="4"/>
  <c r="P14" i="5"/>
  <c r="L28" i="5"/>
  <c r="O60" i="5"/>
  <c r="X101" i="8"/>
  <c r="S100" i="3" s="1"/>
  <c r="V18" i="10"/>
  <c r="Y21" i="8"/>
  <c r="Z21" i="8" s="1"/>
  <c r="AE15" i="8"/>
  <c r="AM15" i="8" s="1"/>
  <c r="L17" i="7"/>
  <c r="I28" i="15"/>
  <c r="V28" i="15" s="1"/>
  <c r="G28" i="11" s="1"/>
  <c r="D28" i="11" s="1"/>
  <c r="AG50" i="14"/>
  <c r="AB26" i="14"/>
  <c r="Z26" i="14" s="1"/>
  <c r="S26" i="14" s="1"/>
  <c r="T54" i="6"/>
  <c r="U54" i="6" s="1"/>
  <c r="V54" i="6" s="1"/>
  <c r="AA54" i="6" s="1"/>
  <c r="I42" i="6"/>
  <c r="N42" i="6" s="1"/>
  <c r="P26" i="14"/>
  <c r="M26" i="14" s="1"/>
  <c r="K44" i="6"/>
  <c r="L44" i="6" s="1"/>
  <c r="M44" i="6" s="1"/>
  <c r="J44" i="6"/>
  <c r="M55" i="6"/>
  <c r="N55" i="6" s="1"/>
  <c r="M54" i="3" s="1"/>
  <c r="X65" i="6"/>
  <c r="Y65" i="6" s="1"/>
  <c r="W65" i="6"/>
  <c r="D55" i="14"/>
  <c r="Z69" i="14"/>
  <c r="S69" i="14" s="1"/>
  <c r="B69" i="14" s="1"/>
  <c r="F69" i="11" s="1"/>
  <c r="C69" i="11" s="1"/>
  <c r="T84" i="6"/>
  <c r="U84" i="6" s="1"/>
  <c r="V84" i="6" s="1"/>
  <c r="P84" i="6"/>
  <c r="Q84" i="6" s="1"/>
  <c r="R84" i="6" s="1"/>
  <c r="O84" i="6"/>
  <c r="B79" i="14"/>
  <c r="F79" i="11" s="1"/>
  <c r="C79" i="11" s="1"/>
  <c r="B79" i="11" s="1"/>
  <c r="C80" i="14"/>
  <c r="H80" i="11" s="1"/>
  <c r="E80" i="11" s="1"/>
  <c r="S100" i="10"/>
  <c r="H103" i="7" s="1"/>
  <c r="C93" i="14"/>
  <c r="H93" i="11" s="1"/>
  <c r="E93" i="11" s="1"/>
  <c r="G93" i="14"/>
  <c r="D93" i="14" s="1"/>
  <c r="B93" i="14" s="1"/>
  <c r="F93" i="11" s="1"/>
  <c r="C93" i="11" s="1"/>
  <c r="B93" i="11" s="1"/>
  <c r="G105" i="6"/>
  <c r="H105" i="6" s="1"/>
  <c r="F105" i="6"/>
  <c r="M113" i="7"/>
  <c r="X118" i="6"/>
  <c r="Y118" i="6" s="1"/>
  <c r="W118" i="6"/>
  <c r="M110" i="7"/>
  <c r="J128" i="6"/>
  <c r="K128" i="6"/>
  <c r="L128" i="6" s="1"/>
  <c r="I125" i="15"/>
  <c r="V125" i="15" s="1"/>
  <c r="G125" i="11" s="1"/>
  <c r="D125" i="11" s="1"/>
  <c r="K153" i="6"/>
  <c r="L153" i="6" s="1"/>
  <c r="M153" i="6" s="1"/>
  <c r="N153" i="6" s="1"/>
  <c r="M152" i="3" s="1"/>
  <c r="J153" i="6"/>
  <c r="AJ150" i="14"/>
  <c r="AB150" i="14" s="1"/>
  <c r="Z150" i="14" s="1"/>
  <c r="S150" i="14" s="1"/>
  <c r="K158" i="6"/>
  <c r="L158" i="6" s="1"/>
  <c r="J158" i="6"/>
  <c r="AB157" i="14"/>
  <c r="Z157" i="14" s="1"/>
  <c r="S157" i="14" s="1"/>
  <c r="O51" i="5"/>
  <c r="R48" i="5"/>
  <c r="K8" i="6"/>
  <c r="L8" i="6" s="1"/>
  <c r="J8" i="6"/>
  <c r="S76" i="5"/>
  <c r="Q76" i="5" s="1"/>
  <c r="K3" i="14"/>
  <c r="L3" i="14" s="1"/>
  <c r="D3" i="14" s="1"/>
  <c r="X8" i="8"/>
  <c r="S7" i="3" s="1"/>
  <c r="Q24" i="8"/>
  <c r="R24" i="8" s="1"/>
  <c r="X24" i="8" s="1"/>
  <c r="S23" i="3" s="1"/>
  <c r="R23" i="3" s="1"/>
  <c r="Q22" i="8"/>
  <c r="R22" i="8" s="1"/>
  <c r="Q21" i="8"/>
  <c r="R21" i="8" s="1"/>
  <c r="X21" i="8" s="1"/>
  <c r="Q23" i="8"/>
  <c r="R23" i="8" s="1"/>
  <c r="X23" i="8" s="1"/>
  <c r="P19" i="14"/>
  <c r="M19" i="14" s="1"/>
  <c r="O13" i="7"/>
  <c r="C10" i="14"/>
  <c r="H10" i="11" s="1"/>
  <c r="E10" i="11" s="1"/>
  <c r="T19" i="6"/>
  <c r="U19" i="6" s="1"/>
  <c r="V19" i="6" s="1"/>
  <c r="P19" i="6"/>
  <c r="Q19" i="6" s="1"/>
  <c r="O19" i="6"/>
  <c r="V23" i="10"/>
  <c r="Y26" i="8"/>
  <c r="Z26" i="8" s="1"/>
  <c r="N45" i="7"/>
  <c r="K45" i="7"/>
  <c r="P44" i="3" s="1"/>
  <c r="AJ50" i="14"/>
  <c r="AB50" i="14" s="1"/>
  <c r="Z50" i="14" s="1"/>
  <c r="S50" i="14" s="1"/>
  <c r="T13" i="10"/>
  <c r="I16" i="7" s="1"/>
  <c r="G41" i="6"/>
  <c r="H41" i="6" s="1"/>
  <c r="F41" i="6"/>
  <c r="X43" i="6"/>
  <c r="Y43" i="6" s="1"/>
  <c r="W43" i="6"/>
  <c r="P38" i="6"/>
  <c r="Q38" i="6" s="1"/>
  <c r="X38" i="6"/>
  <c r="Y38" i="6" s="1"/>
  <c r="Z38" i="6" s="1"/>
  <c r="O38" i="6"/>
  <c r="T38" i="6"/>
  <c r="U38" i="6" s="1"/>
  <c r="V38" i="6" s="1"/>
  <c r="X64" i="6"/>
  <c r="Y64" i="6" s="1"/>
  <c r="W64" i="6"/>
  <c r="P73" i="14"/>
  <c r="M73" i="14" s="1"/>
  <c r="X78" i="6"/>
  <c r="Y78" i="6" s="1"/>
  <c r="Z78" i="6" s="1"/>
  <c r="W78" i="6"/>
  <c r="V87" i="15"/>
  <c r="G87" i="11" s="1"/>
  <c r="D87" i="11" s="1"/>
  <c r="G91" i="6"/>
  <c r="H91" i="6" s="1"/>
  <c r="F91" i="6"/>
  <c r="AB87" i="14"/>
  <c r="Z87" i="14" s="1"/>
  <c r="V96" i="15"/>
  <c r="G96" i="11" s="1"/>
  <c r="D96" i="11" s="1"/>
  <c r="AN106" i="14"/>
  <c r="AB106" i="14" s="1"/>
  <c r="Z106" i="14" s="1"/>
  <c r="Z110" i="6"/>
  <c r="AA110" i="6" s="1"/>
  <c r="L118" i="8"/>
  <c r="V118" i="8"/>
  <c r="G118" i="8"/>
  <c r="Q118" i="8"/>
  <c r="F118" i="8"/>
  <c r="U118" i="8"/>
  <c r="M118" i="8"/>
  <c r="T118" i="8"/>
  <c r="S118" i="8"/>
  <c r="P118" i="8"/>
  <c r="I118" i="8"/>
  <c r="J118" i="8"/>
  <c r="G113" i="14"/>
  <c r="D113" i="14" s="1"/>
  <c r="B113" i="14" s="1"/>
  <c r="F113" i="11" s="1"/>
  <c r="C113" i="11" s="1"/>
  <c r="C113" i="14"/>
  <c r="H113" i="11" s="1"/>
  <c r="E113" i="11" s="1"/>
  <c r="C105" i="14"/>
  <c r="H105" i="11" s="1"/>
  <c r="E105" i="11" s="1"/>
  <c r="V132" i="15"/>
  <c r="G132" i="11" s="1"/>
  <c r="D132" i="11" s="1"/>
  <c r="M126" i="14"/>
  <c r="X134" i="6"/>
  <c r="Y134" i="6" s="1"/>
  <c r="W134" i="6"/>
  <c r="Q139" i="7"/>
  <c r="P76" i="5" s="1"/>
  <c r="AE142" i="8"/>
  <c r="AM142" i="8" s="1"/>
  <c r="AN142" i="8" s="1"/>
  <c r="K147" i="7"/>
  <c r="P146" i="3" s="1"/>
  <c r="N147" i="7"/>
  <c r="Q147" i="7" s="1"/>
  <c r="P133" i="4" s="1"/>
  <c r="C147" i="14"/>
  <c r="H147" i="11" s="1"/>
  <c r="E147" i="11" s="1"/>
  <c r="P156" i="6"/>
  <c r="Q156" i="6" s="1"/>
  <c r="R156" i="6" s="1"/>
  <c r="Q159" i="8"/>
  <c r="R159" i="8" s="1"/>
  <c r="X159" i="8" s="1"/>
  <c r="Q158" i="8"/>
  <c r="R158" i="8" s="1"/>
  <c r="X158" i="8" s="1"/>
  <c r="Q160" i="8"/>
  <c r="R160" i="8" s="1"/>
  <c r="V161" i="15"/>
  <c r="G161" i="11" s="1"/>
  <c r="D161" i="11" s="1"/>
  <c r="X166" i="6"/>
  <c r="Y166" i="6" s="1"/>
  <c r="W166" i="6"/>
  <c r="R63" i="5"/>
  <c r="R20" i="5"/>
  <c r="AN5" i="14"/>
  <c r="AB5" i="14" s="1"/>
  <c r="Z5" i="14" s="1"/>
  <c r="S5" i="14" s="1"/>
  <c r="O156" i="8"/>
  <c r="X156" i="8" s="1"/>
  <c r="S155" i="3" s="1"/>
  <c r="C17" i="14"/>
  <c r="H17" i="11" s="1"/>
  <c r="E17" i="11" s="1"/>
  <c r="AA14" i="6"/>
  <c r="AB14" i="6" s="1"/>
  <c r="P12" i="14"/>
  <c r="M12" i="14" s="1"/>
  <c r="G8" i="14"/>
  <c r="D8" i="14" s="1"/>
  <c r="AL34" i="8"/>
  <c r="N41" i="7"/>
  <c r="K41" i="7"/>
  <c r="P40" i="3" s="1"/>
  <c r="AG49" i="14"/>
  <c r="AB49" i="14" s="1"/>
  <c r="Z49" i="14" s="1"/>
  <c r="S49" i="14" s="1"/>
  <c r="O56" i="6"/>
  <c r="T56" i="6"/>
  <c r="U56" i="6" s="1"/>
  <c r="V56" i="6" s="1"/>
  <c r="AA56" i="6" s="1"/>
  <c r="P56" i="6"/>
  <c r="Q56" i="6" s="1"/>
  <c r="T46" i="6"/>
  <c r="U46" i="6" s="1"/>
  <c r="V46" i="6" s="1"/>
  <c r="P46" i="6"/>
  <c r="Q46" i="6" s="1"/>
  <c r="O46" i="6"/>
  <c r="X46" i="6"/>
  <c r="Y46" i="6" s="1"/>
  <c r="Z46" i="6" s="1"/>
  <c r="W50" i="6"/>
  <c r="X50" i="6"/>
  <c r="Y50" i="6" s="1"/>
  <c r="Z50" i="6" s="1"/>
  <c r="AE61" i="8"/>
  <c r="AM61" i="8" s="1"/>
  <c r="Z65" i="14"/>
  <c r="S65" i="14" s="1"/>
  <c r="L73" i="14"/>
  <c r="D73" i="14" s="1"/>
  <c r="K63" i="14"/>
  <c r="L63" i="14" s="1"/>
  <c r="D63" i="14" s="1"/>
  <c r="B63" i="14" s="1"/>
  <c r="F63" i="11" s="1"/>
  <c r="C63" i="11" s="1"/>
  <c r="C63" i="14"/>
  <c r="H63" i="11" s="1"/>
  <c r="E63" i="11" s="1"/>
  <c r="AJ72" i="14"/>
  <c r="AB72" i="14" s="1"/>
  <c r="Z72" i="14" s="1"/>
  <c r="S72" i="14" s="1"/>
  <c r="G75" i="6"/>
  <c r="H75" i="6" s="1"/>
  <c r="F75" i="6"/>
  <c r="M90" i="7"/>
  <c r="AH81" i="8"/>
  <c r="AM81" i="8" s="1"/>
  <c r="AN81" i="8" s="1"/>
  <c r="AG91" i="14"/>
  <c r="O99" i="7"/>
  <c r="N108" i="7"/>
  <c r="Q108" i="7" s="1"/>
  <c r="R110" i="6"/>
  <c r="AH118" i="8"/>
  <c r="S108" i="6"/>
  <c r="T108" i="6"/>
  <c r="U108" i="6" s="1"/>
  <c r="I115" i="15"/>
  <c r="V115" i="15" s="1"/>
  <c r="G115" i="11" s="1"/>
  <c r="D115" i="11" s="1"/>
  <c r="G117" i="14"/>
  <c r="D117" i="14" s="1"/>
  <c r="M119" i="14"/>
  <c r="C119" i="14" s="1"/>
  <c r="H119" i="11" s="1"/>
  <c r="E119" i="11" s="1"/>
  <c r="O124" i="7"/>
  <c r="K123" i="14"/>
  <c r="L123" i="14" s="1"/>
  <c r="D123" i="14" s="1"/>
  <c r="AH128" i="8"/>
  <c r="AM128" i="8" s="1"/>
  <c r="O133" i="7"/>
  <c r="V137" i="10"/>
  <c r="Y140" i="8"/>
  <c r="Z140" i="8" s="1"/>
  <c r="AN140" i="8" s="1"/>
  <c r="T139" i="3" s="1"/>
  <c r="P137" i="14"/>
  <c r="M137" i="14" s="1"/>
  <c r="K131" i="6"/>
  <c r="L131" i="6" s="1"/>
  <c r="J131" i="6"/>
  <c r="L138" i="14"/>
  <c r="D138" i="14" s="1"/>
  <c r="P138" i="14"/>
  <c r="M138" i="14" s="1"/>
  <c r="R144" i="6"/>
  <c r="M149" i="7"/>
  <c r="M153" i="7"/>
  <c r="AH152" i="8"/>
  <c r="AM152" i="8" s="1"/>
  <c r="AN152" i="8" s="1"/>
  <c r="T151" i="3" s="1"/>
  <c r="R151" i="3" s="1"/>
  <c r="L155" i="7"/>
  <c r="P158" i="7"/>
  <c r="O18" i="5"/>
  <c r="S11" i="5"/>
  <c r="Q11" i="5" s="1"/>
  <c r="R67" i="5"/>
  <c r="P8" i="7"/>
  <c r="T6" i="6"/>
  <c r="U6" i="6" s="1"/>
  <c r="V6" i="6" s="1"/>
  <c r="I11" i="15"/>
  <c r="V11" i="15" s="1"/>
  <c r="G11" i="11" s="1"/>
  <c r="D11" i="11" s="1"/>
  <c r="AJ19" i="14"/>
  <c r="AB19" i="14" s="1"/>
  <c r="Z19" i="14" s="1"/>
  <c r="S19" i="14" s="1"/>
  <c r="M8" i="14"/>
  <c r="K36" i="6"/>
  <c r="L36" i="6" s="1"/>
  <c r="J36" i="6"/>
  <c r="X31" i="6"/>
  <c r="Y31" i="6" s="1"/>
  <c r="W31" i="6"/>
  <c r="AH31" i="8"/>
  <c r="AM31" i="8" s="1"/>
  <c r="P34" i="7"/>
  <c r="X40" i="6"/>
  <c r="Y40" i="6" s="1"/>
  <c r="W40" i="6"/>
  <c r="L13" i="7"/>
  <c r="G23" i="14"/>
  <c r="D23" i="14" s="1"/>
  <c r="V31" i="15"/>
  <c r="G31" i="11" s="1"/>
  <c r="D31" i="11" s="1"/>
  <c r="G38" i="14"/>
  <c r="D38" i="14" s="1"/>
  <c r="V46" i="10"/>
  <c r="Y49" i="8"/>
  <c r="Z49" i="8" s="1"/>
  <c r="P41" i="7"/>
  <c r="G46" i="14"/>
  <c r="D46" i="14" s="1"/>
  <c r="K25" i="6"/>
  <c r="L25" i="6" s="1"/>
  <c r="J25" i="6"/>
  <c r="G64" i="6"/>
  <c r="H64" i="6" s="1"/>
  <c r="I64" i="6" s="1"/>
  <c r="N64" i="6" s="1"/>
  <c r="F64" i="6"/>
  <c r="V61" i="15"/>
  <c r="G61" i="11" s="1"/>
  <c r="D61" i="11" s="1"/>
  <c r="G56" i="14"/>
  <c r="D56" i="14" s="1"/>
  <c r="G82" i="14"/>
  <c r="D82" i="14" s="1"/>
  <c r="B84" i="14"/>
  <c r="F84" i="11" s="1"/>
  <c r="C84" i="11" s="1"/>
  <c r="B84" i="11" s="1"/>
  <c r="P90" i="7"/>
  <c r="S91" i="10"/>
  <c r="H94" i="7" s="1"/>
  <c r="K87" i="14"/>
  <c r="L87" i="14" s="1"/>
  <c r="D87" i="14" s="1"/>
  <c r="AJ100" i="14"/>
  <c r="AB100" i="14" s="1"/>
  <c r="Z100" i="14" s="1"/>
  <c r="S100" i="14" s="1"/>
  <c r="M109" i="6"/>
  <c r="S111" i="10"/>
  <c r="H114" i="7" s="1"/>
  <c r="L113" i="7"/>
  <c r="AL118" i="8"/>
  <c r="G119" i="14"/>
  <c r="D119" i="14" s="1"/>
  <c r="V117" i="15"/>
  <c r="G117" i="11" s="1"/>
  <c r="D117" i="11" s="1"/>
  <c r="Z120" i="6"/>
  <c r="AA120" i="6" s="1"/>
  <c r="AB120" i="6" s="1"/>
  <c r="O121" i="7"/>
  <c r="P124" i="7"/>
  <c r="I133" i="6"/>
  <c r="N133" i="6" s="1"/>
  <c r="V139" i="15"/>
  <c r="G139" i="11" s="1"/>
  <c r="D139" i="11" s="1"/>
  <c r="AH143" i="8"/>
  <c r="AM143" i="8" s="1"/>
  <c r="P141" i="14"/>
  <c r="M141" i="14" s="1"/>
  <c r="AJ148" i="14"/>
  <c r="S155" i="10"/>
  <c r="H158" i="7" s="1"/>
  <c r="R39" i="4"/>
  <c r="L62" i="5"/>
  <c r="O16" i="4"/>
  <c r="S17" i="4"/>
  <c r="Q17" i="4" s="1"/>
  <c r="O108" i="8"/>
  <c r="X108" i="8" s="1"/>
  <c r="S107" i="3" s="1"/>
  <c r="G18" i="6"/>
  <c r="H18" i="6" s="1"/>
  <c r="F18" i="6"/>
  <c r="C25" i="14"/>
  <c r="H25" i="11" s="1"/>
  <c r="E25" i="11" s="1"/>
  <c r="V19" i="15"/>
  <c r="G19" i="11" s="1"/>
  <c r="D19" i="11" s="1"/>
  <c r="P15" i="6"/>
  <c r="Q15" i="6" s="1"/>
  <c r="T15" i="6"/>
  <c r="U15" i="6" s="1"/>
  <c r="V15" i="6" s="1"/>
  <c r="O15" i="6"/>
  <c r="AH30" i="8"/>
  <c r="V31" i="10"/>
  <c r="Y34" i="8"/>
  <c r="Z34" i="8" s="1"/>
  <c r="L30" i="7"/>
  <c r="V37" i="10"/>
  <c r="Y40" i="8"/>
  <c r="Z40" i="8" s="1"/>
  <c r="M37" i="14"/>
  <c r="C37" i="14" s="1"/>
  <c r="H37" i="11" s="1"/>
  <c r="E37" i="11" s="1"/>
  <c r="J31" i="6"/>
  <c r="K31" i="6"/>
  <c r="L31" i="6" s="1"/>
  <c r="S34" i="10"/>
  <c r="H37" i="7" s="1"/>
  <c r="O39" i="7"/>
  <c r="AL49" i="8"/>
  <c r="AM49" i="8" s="1"/>
  <c r="N46" i="7"/>
  <c r="Q46" i="7" s="1"/>
  <c r="P40" i="4" s="1"/>
  <c r="K46" i="7"/>
  <c r="P45" i="3" s="1"/>
  <c r="C47" i="14"/>
  <c r="H47" i="11" s="1"/>
  <c r="E47" i="11" s="1"/>
  <c r="X58" i="6"/>
  <c r="Y58" i="6" s="1"/>
  <c r="Z58" i="6" s="1"/>
  <c r="L56" i="7"/>
  <c r="AE69" i="8"/>
  <c r="AM69" i="8"/>
  <c r="K70" i="7"/>
  <c r="P69" i="3" s="1"/>
  <c r="N70" i="7"/>
  <c r="Q70" i="7" s="1"/>
  <c r="P62" i="4" s="1"/>
  <c r="M73" i="7"/>
  <c r="AG75" i="14"/>
  <c r="AB75" i="14" s="1"/>
  <c r="Z75" i="14" s="1"/>
  <c r="T62" i="6"/>
  <c r="U62" i="6" s="1"/>
  <c r="V62" i="6" s="1"/>
  <c r="P62" i="6"/>
  <c r="Q62" i="6" s="1"/>
  <c r="O62" i="6"/>
  <c r="X62" i="6"/>
  <c r="Y62" i="6" s="1"/>
  <c r="Z62" i="6" s="1"/>
  <c r="M85" i="7"/>
  <c r="K98" i="6"/>
  <c r="L98" i="6" s="1"/>
  <c r="M98" i="6" s="1"/>
  <c r="N98" i="6" s="1"/>
  <c r="M97" i="3" s="1"/>
  <c r="K95" i="6"/>
  <c r="L95" i="6" s="1"/>
  <c r="M95" i="6" s="1"/>
  <c r="K96" i="6"/>
  <c r="L96" i="6" s="1"/>
  <c r="M96" i="6" s="1"/>
  <c r="AN100" i="8"/>
  <c r="T99" i="3" s="1"/>
  <c r="R99" i="3" s="1"/>
  <c r="V97" i="15"/>
  <c r="G97" i="11" s="1"/>
  <c r="D97" i="11" s="1"/>
  <c r="P121" i="14"/>
  <c r="M121" i="14" s="1"/>
  <c r="AN120" i="14"/>
  <c r="K118" i="14"/>
  <c r="L118" i="14" s="1"/>
  <c r="D118" i="14" s="1"/>
  <c r="AN131" i="14"/>
  <c r="AB131" i="14" s="1"/>
  <c r="Z131" i="14" s="1"/>
  <c r="S131" i="14" s="1"/>
  <c r="AG138" i="14"/>
  <c r="S148" i="10"/>
  <c r="H151" i="7" s="1"/>
  <c r="Z146" i="14"/>
  <c r="S146" i="14" s="1"/>
  <c r="AE158" i="8"/>
  <c r="AM158" i="8" s="1"/>
  <c r="AE165" i="8"/>
  <c r="AM165" i="8" s="1"/>
  <c r="I160" i="6"/>
  <c r="H121" i="8" l="1"/>
  <c r="L58" i="4"/>
  <c r="M143" i="3"/>
  <c r="L131" i="4"/>
  <c r="S147" i="3"/>
  <c r="R79" i="5"/>
  <c r="R134" i="4"/>
  <c r="K6" i="8"/>
  <c r="R6" i="5"/>
  <c r="H118" i="8"/>
  <c r="H123" i="8"/>
  <c r="K114" i="8"/>
  <c r="S157" i="3"/>
  <c r="R84" i="5"/>
  <c r="Q84" i="5" s="1"/>
  <c r="K118" i="8"/>
  <c r="S158" i="3"/>
  <c r="R142" i="4"/>
  <c r="Q142" i="4" s="1"/>
  <c r="Q156" i="7"/>
  <c r="S163" i="3"/>
  <c r="R147" i="4"/>
  <c r="Q147" i="4" s="1"/>
  <c r="S162" i="3"/>
  <c r="R146" i="4"/>
  <c r="Q146" i="4" s="1"/>
  <c r="R87" i="5"/>
  <c r="Q87" i="5" s="1"/>
  <c r="R68" i="4"/>
  <c r="S165" i="3"/>
  <c r="R165" i="3" s="1"/>
  <c r="R89" i="5"/>
  <c r="Q89" i="5" s="1"/>
  <c r="R149" i="4"/>
  <c r="Q149" i="4" s="1"/>
  <c r="M158" i="3"/>
  <c r="L142" i="4"/>
  <c r="K142" i="4" s="1"/>
  <c r="R124" i="8"/>
  <c r="S164" i="3"/>
  <c r="R88" i="5"/>
  <c r="Q88" i="5" s="1"/>
  <c r="R148" i="4"/>
  <c r="Q148" i="4" s="1"/>
  <c r="R120" i="8"/>
  <c r="M156" i="3"/>
  <c r="L141" i="4"/>
  <c r="K141" i="4" s="1"/>
  <c r="L130" i="4"/>
  <c r="Q111" i="7"/>
  <c r="P38" i="5"/>
  <c r="Q57" i="3"/>
  <c r="P51" i="4"/>
  <c r="N136" i="3"/>
  <c r="M74" i="5"/>
  <c r="M124" i="4"/>
  <c r="T123" i="3"/>
  <c r="S111" i="4"/>
  <c r="S40" i="3"/>
  <c r="R27" i="5"/>
  <c r="S139" i="14"/>
  <c r="C139" i="14"/>
  <c r="H139" i="11" s="1"/>
  <c r="E139" i="11" s="1"/>
  <c r="M27" i="3"/>
  <c r="L24" i="4"/>
  <c r="S59" i="3"/>
  <c r="R40" i="5"/>
  <c r="M78" i="3"/>
  <c r="L68" i="4"/>
  <c r="R38" i="6"/>
  <c r="L37" i="5"/>
  <c r="H116" i="8"/>
  <c r="Z144" i="6"/>
  <c r="AA144" i="6" s="1"/>
  <c r="O27" i="5"/>
  <c r="AA115" i="6"/>
  <c r="B47" i="11"/>
  <c r="I138" i="6"/>
  <c r="N138" i="6" s="1"/>
  <c r="AA33" i="6"/>
  <c r="R55" i="5"/>
  <c r="R148" i="6"/>
  <c r="AB148" i="6" s="1"/>
  <c r="AA20" i="6"/>
  <c r="AB20" i="6" s="1"/>
  <c r="R70" i="6"/>
  <c r="Z15" i="6"/>
  <c r="Q71" i="7"/>
  <c r="Z135" i="6"/>
  <c r="H124" i="8"/>
  <c r="B92" i="14"/>
  <c r="F92" i="11" s="1"/>
  <c r="C92" i="11" s="1"/>
  <c r="B80" i="11"/>
  <c r="R57" i="3"/>
  <c r="R16" i="6"/>
  <c r="I156" i="6"/>
  <c r="R141" i="6"/>
  <c r="M23" i="6"/>
  <c r="AM82" i="8"/>
  <c r="AN82" i="8" s="1"/>
  <c r="AB151" i="6"/>
  <c r="M99" i="6"/>
  <c r="S71" i="5"/>
  <c r="Q71" i="5" s="1"/>
  <c r="I166" i="6"/>
  <c r="Z19" i="6"/>
  <c r="R92" i="3"/>
  <c r="AM118" i="8"/>
  <c r="AA25" i="6"/>
  <c r="AA57" i="6"/>
  <c r="B17" i="11"/>
  <c r="AN126" i="8"/>
  <c r="B157" i="14"/>
  <c r="F157" i="11" s="1"/>
  <c r="C157" i="11" s="1"/>
  <c r="W114" i="8"/>
  <c r="Q6" i="7"/>
  <c r="AM75" i="8"/>
  <c r="N152" i="6"/>
  <c r="M92" i="6"/>
  <c r="O67" i="4"/>
  <c r="AB48" i="14"/>
  <c r="Z48" i="14" s="1"/>
  <c r="S48" i="14" s="1"/>
  <c r="O132" i="4"/>
  <c r="R37" i="5"/>
  <c r="AM136" i="8"/>
  <c r="M107" i="6"/>
  <c r="N107" i="6" s="1"/>
  <c r="H122" i="8"/>
  <c r="R111" i="6"/>
  <c r="AM94" i="8"/>
  <c r="AN94" i="8" s="1"/>
  <c r="AA60" i="6"/>
  <c r="AB60" i="6" s="1"/>
  <c r="R107" i="6"/>
  <c r="AB107" i="6" s="1"/>
  <c r="AN148" i="8"/>
  <c r="AA15" i="6"/>
  <c r="M36" i="6"/>
  <c r="I75" i="6"/>
  <c r="N75" i="6" s="1"/>
  <c r="M8" i="6"/>
  <c r="AN21" i="8"/>
  <c r="T20" i="3" s="1"/>
  <c r="M37" i="6"/>
  <c r="N37" i="6" s="1"/>
  <c r="R7" i="6"/>
  <c r="AB7" i="6" s="1"/>
  <c r="I59" i="6"/>
  <c r="K116" i="8"/>
  <c r="AA127" i="6"/>
  <c r="AB127" i="6" s="1"/>
  <c r="M58" i="6"/>
  <c r="N58" i="6" s="1"/>
  <c r="M57" i="3" s="1"/>
  <c r="AN73" i="8"/>
  <c r="T72" i="3" s="1"/>
  <c r="R72" i="3" s="1"/>
  <c r="Z138" i="6"/>
  <c r="AA138" i="6" s="1"/>
  <c r="AB138" i="6" s="1"/>
  <c r="K123" i="8"/>
  <c r="M140" i="6"/>
  <c r="N140" i="6" s="1"/>
  <c r="M139" i="3" s="1"/>
  <c r="B127" i="11"/>
  <c r="AA28" i="6"/>
  <c r="I78" i="6"/>
  <c r="I27" i="6"/>
  <c r="N27" i="6" s="1"/>
  <c r="M26" i="3" s="1"/>
  <c r="L26" i="3" s="1"/>
  <c r="B21" i="11"/>
  <c r="R165" i="6"/>
  <c r="AN65" i="8"/>
  <c r="T64" i="3" s="1"/>
  <c r="R88" i="6"/>
  <c r="M13" i="6"/>
  <c r="M22" i="6"/>
  <c r="N22" i="6" s="1"/>
  <c r="R6" i="8"/>
  <c r="Z75" i="6"/>
  <c r="AA75" i="6" s="1"/>
  <c r="M141" i="6"/>
  <c r="N141" i="6" s="1"/>
  <c r="M140" i="3" s="1"/>
  <c r="I72" i="6"/>
  <c r="N120" i="8"/>
  <c r="R8" i="6"/>
  <c r="R158" i="6"/>
  <c r="M33" i="6"/>
  <c r="I15" i="6"/>
  <c r="S89" i="4"/>
  <c r="S124" i="4"/>
  <c r="Q124" i="4" s="1"/>
  <c r="M160" i="6"/>
  <c r="R71" i="6"/>
  <c r="O75" i="5"/>
  <c r="AN56" i="8"/>
  <c r="T55" i="3" s="1"/>
  <c r="R55" i="3" s="1"/>
  <c r="R133" i="6"/>
  <c r="M69" i="6"/>
  <c r="N69" i="6" s="1"/>
  <c r="M68" i="3" s="1"/>
  <c r="R33" i="6"/>
  <c r="AB33" i="6" s="1"/>
  <c r="M59" i="6"/>
  <c r="D28" i="14"/>
  <c r="R71" i="3"/>
  <c r="N29" i="6"/>
  <c r="AM8" i="8"/>
  <c r="I7" i="6"/>
  <c r="N7" i="6" s="1"/>
  <c r="R87" i="6"/>
  <c r="N166" i="6"/>
  <c r="O8" i="4"/>
  <c r="B39" i="11"/>
  <c r="S21" i="4"/>
  <c r="Q21" i="4" s="1"/>
  <c r="Q29" i="5"/>
  <c r="Q114" i="4"/>
  <c r="O59" i="5"/>
  <c r="R44" i="5"/>
  <c r="N122" i="8"/>
  <c r="Z67" i="6"/>
  <c r="AA67" i="6" s="1"/>
  <c r="I92" i="6"/>
  <c r="R10" i="6"/>
  <c r="R48" i="6"/>
  <c r="I35" i="6"/>
  <c r="Z35" i="6"/>
  <c r="M51" i="6"/>
  <c r="N51" i="6" s="1"/>
  <c r="M18" i="5"/>
  <c r="Z143" i="6"/>
  <c r="AA143" i="6" s="1"/>
  <c r="AB123" i="14"/>
  <c r="Z123" i="14" s="1"/>
  <c r="D22" i="14"/>
  <c r="AB78" i="14"/>
  <c r="Z78" i="14" s="1"/>
  <c r="S78" i="14" s="1"/>
  <c r="R161" i="6"/>
  <c r="M134" i="6"/>
  <c r="M80" i="6"/>
  <c r="R58" i="6"/>
  <c r="H6" i="8"/>
  <c r="W6" i="8"/>
  <c r="I120" i="6"/>
  <c r="X22" i="8"/>
  <c r="S21" i="3" s="1"/>
  <c r="W120" i="8"/>
  <c r="AA47" i="6"/>
  <c r="B103" i="14"/>
  <c r="F103" i="11" s="1"/>
  <c r="C103" i="11" s="1"/>
  <c r="AB26" i="6"/>
  <c r="S13" i="5"/>
  <c r="AM134" i="8"/>
  <c r="O129" i="4"/>
  <c r="B117" i="14"/>
  <c r="F117" i="11" s="1"/>
  <c r="C117" i="11" s="1"/>
  <c r="B113" i="11"/>
  <c r="R19" i="6"/>
  <c r="AN49" i="8"/>
  <c r="T48" i="3" s="1"/>
  <c r="R48" i="3" s="1"/>
  <c r="B63" i="11"/>
  <c r="AA19" i="6"/>
  <c r="Z65" i="6"/>
  <c r="AA65" i="6" s="1"/>
  <c r="AB65" i="6" s="1"/>
  <c r="I129" i="6"/>
  <c r="I95" i="6"/>
  <c r="N95" i="6" s="1"/>
  <c r="Z129" i="6"/>
  <c r="AA129" i="6" s="1"/>
  <c r="R50" i="6"/>
  <c r="M137" i="6"/>
  <c r="N137" i="6" s="1"/>
  <c r="M136" i="3" s="1"/>
  <c r="L136" i="3" s="1"/>
  <c r="M90" i="6"/>
  <c r="N90" i="6" s="1"/>
  <c r="L78" i="4" s="1"/>
  <c r="AB41" i="6"/>
  <c r="N40" i="3" s="1"/>
  <c r="AB138" i="14"/>
  <c r="Z138" i="14" s="1"/>
  <c r="S138" i="14" s="1"/>
  <c r="Q8" i="5"/>
  <c r="Z105" i="6"/>
  <c r="AM44" i="8"/>
  <c r="R101" i="6"/>
  <c r="AB101" i="6" s="1"/>
  <c r="R12" i="6"/>
  <c r="AB12" i="6" s="1"/>
  <c r="M11" i="4" s="1"/>
  <c r="K11" i="4" s="1"/>
  <c r="R126" i="6"/>
  <c r="R94" i="6"/>
  <c r="R31" i="5"/>
  <c r="Q125" i="7"/>
  <c r="AA58" i="6"/>
  <c r="P32" i="5"/>
  <c r="B139" i="14"/>
  <c r="F139" i="11" s="1"/>
  <c r="C139" i="11" s="1"/>
  <c r="B139" i="11" s="1"/>
  <c r="AB132" i="14"/>
  <c r="Z132" i="14" s="1"/>
  <c r="S132" i="14" s="1"/>
  <c r="AB122" i="6"/>
  <c r="N121" i="3" s="1"/>
  <c r="P59" i="5"/>
  <c r="I90" i="6"/>
  <c r="Z131" i="6"/>
  <c r="AA131" i="6" s="1"/>
  <c r="AM30" i="8"/>
  <c r="M120" i="6"/>
  <c r="C22" i="14"/>
  <c r="H22" i="11" s="1"/>
  <c r="E22" i="11" s="1"/>
  <c r="C59" i="14"/>
  <c r="H59" i="11" s="1"/>
  <c r="E59" i="11" s="1"/>
  <c r="C69" i="14"/>
  <c r="H69" i="11" s="1"/>
  <c r="E69" i="11" s="1"/>
  <c r="B69" i="11" s="1"/>
  <c r="Q99" i="4"/>
  <c r="AN166" i="8"/>
  <c r="T165" i="3" s="1"/>
  <c r="B10" i="11"/>
  <c r="B4" i="14"/>
  <c r="F4" i="11" s="1"/>
  <c r="C4" i="11" s="1"/>
  <c r="Z81" i="6"/>
  <c r="AA81" i="6" s="1"/>
  <c r="AB81" i="6" s="1"/>
  <c r="AM163" i="8"/>
  <c r="B147" i="11"/>
  <c r="AM26" i="8"/>
  <c r="AM36" i="8"/>
  <c r="Q86" i="4"/>
  <c r="AM59" i="8"/>
  <c r="O124" i="4"/>
  <c r="V63" i="6"/>
  <c r="AA63" i="6" s="1"/>
  <c r="AB63" i="6" s="1"/>
  <c r="B122" i="11"/>
  <c r="N87" i="6"/>
  <c r="AN40" i="8"/>
  <c r="T39" i="3" s="1"/>
  <c r="R39" i="3" s="1"/>
  <c r="R56" i="6"/>
  <c r="AB56" i="6" s="1"/>
  <c r="N55" i="3" s="1"/>
  <c r="AN144" i="8"/>
  <c r="T143" i="3" s="1"/>
  <c r="L67" i="5"/>
  <c r="I118" i="6"/>
  <c r="R82" i="6"/>
  <c r="W116" i="8"/>
  <c r="R42" i="6"/>
  <c r="D111" i="14"/>
  <c r="AM164" i="8"/>
  <c r="R131" i="6"/>
  <c r="B59" i="14"/>
  <c r="F59" i="11" s="1"/>
  <c r="C59" i="11" s="1"/>
  <c r="Z150" i="6"/>
  <c r="R76" i="6"/>
  <c r="R147" i="6"/>
  <c r="M48" i="6"/>
  <c r="R155" i="6"/>
  <c r="AB155" i="6" s="1"/>
  <c r="N154" i="3" s="1"/>
  <c r="AB89" i="14"/>
  <c r="Z89" i="14" s="1"/>
  <c r="S89" i="14" s="1"/>
  <c r="O11" i="5"/>
  <c r="R78" i="6"/>
  <c r="R97" i="6"/>
  <c r="I68" i="6"/>
  <c r="N68" i="6" s="1"/>
  <c r="I99" i="6"/>
  <c r="M81" i="6"/>
  <c r="B136" i="11"/>
  <c r="AM22" i="8"/>
  <c r="R133" i="4"/>
  <c r="S119" i="4"/>
  <c r="Q119" i="4" s="1"/>
  <c r="B76" i="11"/>
  <c r="R25" i="6"/>
  <c r="I93" i="11"/>
  <c r="J84" i="4" s="1"/>
  <c r="K95" i="3"/>
  <c r="M132" i="3"/>
  <c r="L120" i="4"/>
  <c r="L72" i="5"/>
  <c r="B138" i="14"/>
  <c r="F138" i="11" s="1"/>
  <c r="C138" i="11" s="1"/>
  <c r="B138" i="11" s="1"/>
  <c r="C138" i="14"/>
  <c r="H138" i="11" s="1"/>
  <c r="E138" i="11" s="1"/>
  <c r="B73" i="14"/>
  <c r="F73" i="11" s="1"/>
  <c r="C73" i="11" s="1"/>
  <c r="C73" i="14"/>
  <c r="H73" i="11" s="1"/>
  <c r="E73" i="11" s="1"/>
  <c r="C19" i="14"/>
  <c r="H19" i="11" s="1"/>
  <c r="E19" i="11" s="1"/>
  <c r="T53" i="3"/>
  <c r="R53" i="3" s="1"/>
  <c r="S36" i="5"/>
  <c r="S48" i="4"/>
  <c r="S144" i="14"/>
  <c r="C144" i="14"/>
  <c r="H144" i="11" s="1"/>
  <c r="E144" i="11" s="1"/>
  <c r="G4" i="11"/>
  <c r="D4" i="11" s="1"/>
  <c r="X166" i="15"/>
  <c r="X165" i="15"/>
  <c r="B49" i="14"/>
  <c r="F49" i="11" s="1"/>
  <c r="C49" i="11" s="1"/>
  <c r="C49" i="14"/>
  <c r="H49" i="11" s="1"/>
  <c r="E49" i="11" s="1"/>
  <c r="S140" i="3"/>
  <c r="R128" i="4"/>
  <c r="B130" i="14"/>
  <c r="F130" i="11" s="1"/>
  <c r="C130" i="11" s="1"/>
  <c r="C130" i="14"/>
  <c r="H130" i="11" s="1"/>
  <c r="E130" i="11" s="1"/>
  <c r="C77" i="14"/>
  <c r="H77" i="11" s="1"/>
  <c r="E77" i="11" s="1"/>
  <c r="B90" i="14"/>
  <c r="F90" i="11" s="1"/>
  <c r="C90" i="11" s="1"/>
  <c r="C90" i="14"/>
  <c r="H90" i="11" s="1"/>
  <c r="E90" i="11" s="1"/>
  <c r="S31" i="3"/>
  <c r="R27" i="4"/>
  <c r="S96" i="14"/>
  <c r="C96" i="14"/>
  <c r="H96" i="11" s="1"/>
  <c r="E96" i="11" s="1"/>
  <c r="I35" i="11"/>
  <c r="K37" i="3"/>
  <c r="C88" i="14"/>
  <c r="H88" i="11" s="1"/>
  <c r="E88" i="11" s="1"/>
  <c r="N131" i="3"/>
  <c r="M71" i="5"/>
  <c r="M119" i="4"/>
  <c r="M141" i="3"/>
  <c r="L129" i="4"/>
  <c r="S49" i="3"/>
  <c r="R49" i="3" s="1"/>
  <c r="R44" i="4"/>
  <c r="S133" i="3"/>
  <c r="R121" i="4"/>
  <c r="I113" i="11"/>
  <c r="J103" i="4" s="1"/>
  <c r="K115" i="3"/>
  <c r="S87" i="14"/>
  <c r="C87" i="14"/>
  <c r="H87" i="11" s="1"/>
  <c r="E87" i="11" s="1"/>
  <c r="S22" i="3"/>
  <c r="R19" i="4"/>
  <c r="M41" i="3"/>
  <c r="L36" i="4"/>
  <c r="N73" i="3"/>
  <c r="M48" i="5"/>
  <c r="S77" i="3"/>
  <c r="R50" i="5"/>
  <c r="S62" i="14"/>
  <c r="B62" i="14" s="1"/>
  <c r="F62" i="11" s="1"/>
  <c r="C62" i="11" s="1"/>
  <c r="C62" i="14"/>
  <c r="H62" i="11" s="1"/>
  <c r="E62" i="11" s="1"/>
  <c r="S11" i="14"/>
  <c r="C11" i="14"/>
  <c r="H11" i="11" s="1"/>
  <c r="E11" i="11" s="1"/>
  <c r="B97" i="14"/>
  <c r="F97" i="11" s="1"/>
  <c r="C97" i="11" s="1"/>
  <c r="B97" i="11" s="1"/>
  <c r="C97" i="14"/>
  <c r="H97" i="11" s="1"/>
  <c r="E97" i="11" s="1"/>
  <c r="B160" i="14"/>
  <c r="F160" i="11" s="1"/>
  <c r="C160" i="11" s="1"/>
  <c r="C160" i="14"/>
  <c r="H160" i="11" s="1"/>
  <c r="E160" i="11" s="1"/>
  <c r="M92" i="3"/>
  <c r="L81" i="4"/>
  <c r="B72" i="14"/>
  <c r="F72" i="11" s="1"/>
  <c r="C72" i="11" s="1"/>
  <c r="C72" i="14"/>
  <c r="H72" i="11" s="1"/>
  <c r="E72" i="11" s="1"/>
  <c r="S143" i="3"/>
  <c r="R131" i="4"/>
  <c r="S161" i="14"/>
  <c r="B161" i="14" s="1"/>
  <c r="F161" i="11" s="1"/>
  <c r="C161" i="11" s="1"/>
  <c r="C161" i="14"/>
  <c r="H161" i="11" s="1"/>
  <c r="E161" i="11" s="1"/>
  <c r="T109" i="3"/>
  <c r="R109" i="3" s="1"/>
  <c r="S97" i="4"/>
  <c r="S63" i="5"/>
  <c r="Q63" i="5" s="1"/>
  <c r="R71" i="7"/>
  <c r="Q70" i="3"/>
  <c r="P47" i="5"/>
  <c r="C66" i="14"/>
  <c r="H66" i="11" s="1"/>
  <c r="E66" i="11" s="1"/>
  <c r="M66" i="3"/>
  <c r="L59" i="4"/>
  <c r="L43" i="5"/>
  <c r="I43" i="11"/>
  <c r="K45" i="3"/>
  <c r="C89" i="14"/>
  <c r="H89" i="11" s="1"/>
  <c r="E89" i="11" s="1"/>
  <c r="I39" i="11"/>
  <c r="J36" i="4" s="1"/>
  <c r="K41" i="3"/>
  <c r="B121" i="14"/>
  <c r="F121" i="11" s="1"/>
  <c r="C121" i="11" s="1"/>
  <c r="C121" i="14"/>
  <c r="H121" i="11" s="1"/>
  <c r="E121" i="11" s="1"/>
  <c r="S20" i="3"/>
  <c r="R15" i="5"/>
  <c r="S156" i="14"/>
  <c r="B156" i="14" s="1"/>
  <c r="F156" i="11" s="1"/>
  <c r="C156" i="11" s="1"/>
  <c r="C156" i="14"/>
  <c r="H156" i="11" s="1"/>
  <c r="E156" i="11" s="1"/>
  <c r="I13" i="11"/>
  <c r="J12" i="5" s="1"/>
  <c r="K15" i="3"/>
  <c r="S141" i="3"/>
  <c r="R129" i="4"/>
  <c r="S56" i="14"/>
  <c r="C56" i="14"/>
  <c r="H56" i="11" s="1"/>
  <c r="E56" i="11" s="1"/>
  <c r="B60" i="14"/>
  <c r="F60" i="11" s="1"/>
  <c r="C60" i="11" s="1"/>
  <c r="C60" i="14"/>
  <c r="H60" i="11" s="1"/>
  <c r="E60" i="11" s="1"/>
  <c r="C85" i="14"/>
  <c r="H85" i="11" s="1"/>
  <c r="E85" i="11" s="1"/>
  <c r="M137" i="3"/>
  <c r="L75" i="5"/>
  <c r="L125" i="4"/>
  <c r="I127" i="11"/>
  <c r="J117" i="4" s="1"/>
  <c r="K129" i="3"/>
  <c r="S104" i="14"/>
  <c r="C104" i="14"/>
  <c r="H104" i="11" s="1"/>
  <c r="E104" i="11" s="1"/>
  <c r="M109" i="3"/>
  <c r="L63" i="5"/>
  <c r="L97" i="4"/>
  <c r="B133" i="14"/>
  <c r="F133" i="11" s="1"/>
  <c r="C133" i="11" s="1"/>
  <c r="C133" i="14"/>
  <c r="H133" i="11" s="1"/>
  <c r="E133" i="11" s="1"/>
  <c r="I139" i="11"/>
  <c r="J129" i="4" s="1"/>
  <c r="K141" i="3"/>
  <c r="B158" i="14"/>
  <c r="F158" i="11" s="1"/>
  <c r="C158" i="11" s="1"/>
  <c r="C158" i="14"/>
  <c r="H158" i="11" s="1"/>
  <c r="E158" i="11" s="1"/>
  <c r="T103" i="3"/>
  <c r="R103" i="3" s="1"/>
  <c r="S60" i="5"/>
  <c r="Q60" i="5" s="1"/>
  <c r="S92" i="4"/>
  <c r="Q92" i="4" s="1"/>
  <c r="B23" i="14"/>
  <c r="F23" i="11" s="1"/>
  <c r="C23" i="11" s="1"/>
  <c r="C23" i="14"/>
  <c r="H23" i="11" s="1"/>
  <c r="E23" i="11" s="1"/>
  <c r="T141" i="3"/>
  <c r="S129" i="4"/>
  <c r="Q129" i="4" s="1"/>
  <c r="N119" i="3"/>
  <c r="M107" i="4"/>
  <c r="T80" i="3"/>
  <c r="R80" i="3" s="1"/>
  <c r="S70" i="4"/>
  <c r="M82" i="3"/>
  <c r="L71" i="4"/>
  <c r="S42" i="3"/>
  <c r="R42" i="3" s="1"/>
  <c r="R37" i="4"/>
  <c r="S46" i="14"/>
  <c r="B46" i="14" s="1"/>
  <c r="F46" i="11" s="1"/>
  <c r="C46" i="11" s="1"/>
  <c r="C46" i="14"/>
  <c r="H46" i="11" s="1"/>
  <c r="E46" i="11" s="1"/>
  <c r="M69" i="3"/>
  <c r="L62" i="4"/>
  <c r="L46" i="5"/>
  <c r="B34" i="14"/>
  <c r="F34" i="11" s="1"/>
  <c r="C34" i="11" s="1"/>
  <c r="C34" i="14"/>
  <c r="H34" i="11" s="1"/>
  <c r="E34" i="11" s="1"/>
  <c r="S108" i="14"/>
  <c r="C108" i="14"/>
  <c r="H108" i="11" s="1"/>
  <c r="E108" i="11" s="1"/>
  <c r="N123" i="3"/>
  <c r="L123" i="3" s="1"/>
  <c r="M111" i="4"/>
  <c r="B131" i="14"/>
  <c r="F131" i="11" s="1"/>
  <c r="C131" i="11" s="1"/>
  <c r="C131" i="14"/>
  <c r="H131" i="11" s="1"/>
  <c r="E131" i="11" s="1"/>
  <c r="B150" i="14"/>
  <c r="F150" i="11" s="1"/>
  <c r="C150" i="11" s="1"/>
  <c r="C150" i="14"/>
  <c r="H150" i="11" s="1"/>
  <c r="E150" i="11" s="1"/>
  <c r="N43" i="3"/>
  <c r="M38" i="4"/>
  <c r="S139" i="3"/>
  <c r="R77" i="5"/>
  <c r="R127" i="4"/>
  <c r="B81" i="14"/>
  <c r="F81" i="11" s="1"/>
  <c r="C81" i="11" s="1"/>
  <c r="C81" i="14"/>
  <c r="H81" i="11" s="1"/>
  <c r="E81" i="11" s="1"/>
  <c r="S42" i="14"/>
  <c r="B42" i="14" s="1"/>
  <c r="F42" i="11" s="1"/>
  <c r="C42" i="11" s="1"/>
  <c r="C42" i="14"/>
  <c r="H42" i="11" s="1"/>
  <c r="E42" i="11" s="1"/>
  <c r="S6" i="14"/>
  <c r="B6" i="14" s="1"/>
  <c r="F6" i="11" s="1"/>
  <c r="C6" i="11" s="1"/>
  <c r="C6" i="14"/>
  <c r="H6" i="11" s="1"/>
  <c r="E6" i="11" s="1"/>
  <c r="N137" i="3"/>
  <c r="L137" i="3" s="1"/>
  <c r="M75" i="5"/>
  <c r="K75" i="5" s="1"/>
  <c r="M125" i="4"/>
  <c r="N76" i="3"/>
  <c r="M67" i="4"/>
  <c r="M49" i="5"/>
  <c r="B111" i="14"/>
  <c r="F111" i="11" s="1"/>
  <c r="C111" i="11" s="1"/>
  <c r="C111" i="14"/>
  <c r="H111" i="11" s="1"/>
  <c r="E111" i="11" s="1"/>
  <c r="N68" i="3"/>
  <c r="L68" i="3" s="1"/>
  <c r="M61" i="4"/>
  <c r="M45" i="5"/>
  <c r="T104" i="3"/>
  <c r="R104" i="3" s="1"/>
  <c r="S61" i="5"/>
  <c r="Q61" i="5" s="1"/>
  <c r="S93" i="4"/>
  <c r="Q93" i="4" s="1"/>
  <c r="B61" i="14"/>
  <c r="F61" i="11" s="1"/>
  <c r="C61" i="11" s="1"/>
  <c r="C61" i="14"/>
  <c r="H61" i="11" s="1"/>
  <c r="E61" i="11" s="1"/>
  <c r="T95" i="3"/>
  <c r="R95" i="3" s="1"/>
  <c r="S84" i="4"/>
  <c r="Q84" i="4" s="1"/>
  <c r="C18" i="14"/>
  <c r="H18" i="11" s="1"/>
  <c r="E18" i="11" s="1"/>
  <c r="I63" i="11"/>
  <c r="J58" i="4" s="1"/>
  <c r="K65" i="3"/>
  <c r="M63" i="3"/>
  <c r="L41" i="5"/>
  <c r="L56" i="4"/>
  <c r="B12" i="14"/>
  <c r="F12" i="11" s="1"/>
  <c r="C12" i="11" s="1"/>
  <c r="C12" i="14"/>
  <c r="H12" i="11" s="1"/>
  <c r="E12" i="11" s="1"/>
  <c r="S41" i="3"/>
  <c r="R36" i="4"/>
  <c r="T90" i="3"/>
  <c r="S79" i="4"/>
  <c r="S56" i="5"/>
  <c r="B32" i="14"/>
  <c r="F32" i="11" s="1"/>
  <c r="C32" i="11" s="1"/>
  <c r="C32" i="14"/>
  <c r="H32" i="11" s="1"/>
  <c r="E32" i="11" s="1"/>
  <c r="B109" i="14"/>
  <c r="F109" i="11" s="1"/>
  <c r="C109" i="11" s="1"/>
  <c r="B109" i="11" s="1"/>
  <c r="C109" i="14"/>
  <c r="H109" i="11" s="1"/>
  <c r="E109" i="11" s="1"/>
  <c r="S128" i="14"/>
  <c r="C128" i="14"/>
  <c r="H128" i="11" s="1"/>
  <c r="E128" i="11" s="1"/>
  <c r="C31" i="14"/>
  <c r="H31" i="11" s="1"/>
  <c r="E31" i="11" s="1"/>
  <c r="T22" i="3"/>
  <c r="S19" i="4"/>
  <c r="S74" i="14"/>
  <c r="B74" i="14" s="1"/>
  <c r="F74" i="11" s="1"/>
  <c r="C74" i="11" s="1"/>
  <c r="C74" i="14"/>
  <c r="H74" i="11" s="1"/>
  <c r="E74" i="11" s="1"/>
  <c r="M6" i="3"/>
  <c r="L6" i="4"/>
  <c r="T5" i="3"/>
  <c r="S5" i="4"/>
  <c r="S5" i="5"/>
  <c r="T54" i="3"/>
  <c r="R54" i="3" s="1"/>
  <c r="S37" i="5"/>
  <c r="Q37" i="5" s="1"/>
  <c r="B159" i="14"/>
  <c r="F159" i="11" s="1"/>
  <c r="C159" i="11" s="1"/>
  <c r="B159" i="11" s="1"/>
  <c r="C159" i="14"/>
  <c r="H159" i="11" s="1"/>
  <c r="E159" i="11" s="1"/>
  <c r="R125" i="7"/>
  <c r="Q124" i="3"/>
  <c r="P112" i="4"/>
  <c r="P67" i="5"/>
  <c r="I147" i="11"/>
  <c r="K149" i="3"/>
  <c r="S27" i="3"/>
  <c r="R24" i="4"/>
  <c r="T81" i="3"/>
  <c r="S51" i="5"/>
  <c r="T115" i="3"/>
  <c r="S103" i="4"/>
  <c r="I76" i="11"/>
  <c r="J68" i="4" s="1"/>
  <c r="K78" i="3"/>
  <c r="B137" i="14"/>
  <c r="F137" i="11" s="1"/>
  <c r="C137" i="11" s="1"/>
  <c r="C137" i="14"/>
  <c r="H137" i="11" s="1"/>
  <c r="E137" i="11" s="1"/>
  <c r="B48" i="14"/>
  <c r="F48" i="11" s="1"/>
  <c r="C48" i="11" s="1"/>
  <c r="B48" i="11" s="1"/>
  <c r="C48" i="14"/>
  <c r="H48" i="11" s="1"/>
  <c r="E48" i="11" s="1"/>
  <c r="T112" i="3"/>
  <c r="R112" i="3" s="1"/>
  <c r="S100" i="4"/>
  <c r="Q100" i="4" s="1"/>
  <c r="S66" i="5"/>
  <c r="S142" i="14"/>
  <c r="C142" i="14"/>
  <c r="H142" i="11" s="1"/>
  <c r="E142" i="11" s="1"/>
  <c r="I47" i="11"/>
  <c r="J44" i="4" s="1"/>
  <c r="K49" i="3"/>
  <c r="I29" i="11"/>
  <c r="J27" i="4" s="1"/>
  <c r="K31" i="3"/>
  <c r="S145" i="3"/>
  <c r="R132" i="4"/>
  <c r="B78" i="14"/>
  <c r="F78" i="11" s="1"/>
  <c r="C78" i="11" s="1"/>
  <c r="C78" i="14"/>
  <c r="H78" i="11" s="1"/>
  <c r="E78" i="11" s="1"/>
  <c r="S145" i="14"/>
  <c r="C145" i="14"/>
  <c r="H145" i="11" s="1"/>
  <c r="E145" i="11" s="1"/>
  <c r="S101" i="14"/>
  <c r="C101" i="14"/>
  <c r="H101" i="11" s="1"/>
  <c r="E101" i="11" s="1"/>
  <c r="S15" i="14"/>
  <c r="C15" i="14"/>
  <c r="H15" i="11" s="1"/>
  <c r="E15" i="11" s="1"/>
  <c r="M112" i="3"/>
  <c r="L66" i="5"/>
  <c r="L100" i="4"/>
  <c r="M67" i="3"/>
  <c r="L60" i="4"/>
  <c r="L44" i="5"/>
  <c r="I80" i="11"/>
  <c r="J71" i="4" s="1"/>
  <c r="K82" i="3"/>
  <c r="S55" i="14"/>
  <c r="B55" i="14" s="1"/>
  <c r="F55" i="11" s="1"/>
  <c r="C55" i="11" s="1"/>
  <c r="C55" i="14"/>
  <c r="H55" i="11" s="1"/>
  <c r="E55" i="11" s="1"/>
  <c r="S26" i="3"/>
  <c r="R26" i="3" s="1"/>
  <c r="R18" i="5"/>
  <c r="Q18" i="5" s="1"/>
  <c r="R23" i="4"/>
  <c r="B50" i="14"/>
  <c r="F50" i="11" s="1"/>
  <c r="C50" i="11" s="1"/>
  <c r="C50" i="14"/>
  <c r="H50" i="11" s="1"/>
  <c r="E50" i="11" s="1"/>
  <c r="S93" i="3"/>
  <c r="R82" i="4"/>
  <c r="B70" i="14"/>
  <c r="F70" i="11" s="1"/>
  <c r="C70" i="11" s="1"/>
  <c r="B70" i="11" s="1"/>
  <c r="C70" i="14"/>
  <c r="H70" i="11" s="1"/>
  <c r="E70" i="11" s="1"/>
  <c r="S75" i="14"/>
  <c r="C75" i="14"/>
  <c r="H75" i="11" s="1"/>
  <c r="E75" i="11" s="1"/>
  <c r="B141" i="14"/>
  <c r="F141" i="11" s="1"/>
  <c r="C141" i="11" s="1"/>
  <c r="C141" i="14"/>
  <c r="H141" i="11" s="1"/>
  <c r="E141" i="11" s="1"/>
  <c r="B83" i="14"/>
  <c r="F83" i="11" s="1"/>
  <c r="C83" i="11" s="1"/>
  <c r="C83" i="14"/>
  <c r="H83" i="11" s="1"/>
  <c r="E83" i="11" s="1"/>
  <c r="I95" i="11"/>
  <c r="J86" i="4" s="1"/>
  <c r="K97" i="3"/>
  <c r="B65" i="14"/>
  <c r="F65" i="11" s="1"/>
  <c r="C65" i="11" s="1"/>
  <c r="C65" i="14"/>
  <c r="H65" i="11" s="1"/>
  <c r="E65" i="11" s="1"/>
  <c r="C5" i="14"/>
  <c r="H5" i="11" s="1"/>
  <c r="E5" i="11" s="1"/>
  <c r="S150" i="3"/>
  <c r="R82" i="5"/>
  <c r="T59" i="3"/>
  <c r="R59" i="3" s="1"/>
  <c r="S40" i="5"/>
  <c r="Q40" i="5" s="1"/>
  <c r="S38" i="14"/>
  <c r="B38" i="14" s="1"/>
  <c r="F38" i="11" s="1"/>
  <c r="C38" i="11" s="1"/>
  <c r="C38" i="14"/>
  <c r="H38" i="11" s="1"/>
  <c r="E38" i="11" s="1"/>
  <c r="S123" i="14"/>
  <c r="B123" i="14" s="1"/>
  <c r="F123" i="11" s="1"/>
  <c r="C123" i="11" s="1"/>
  <c r="B123" i="11" s="1"/>
  <c r="C123" i="14"/>
  <c r="H123" i="11" s="1"/>
  <c r="E123" i="11" s="1"/>
  <c r="M99" i="3"/>
  <c r="L88" i="4"/>
  <c r="L58" i="5"/>
  <c r="T145" i="3"/>
  <c r="S132" i="4"/>
  <c r="S83" i="3"/>
  <c r="R72" i="4"/>
  <c r="S3" i="14"/>
  <c r="C3" i="14"/>
  <c r="H3" i="11" s="1"/>
  <c r="E3" i="11" s="1"/>
  <c r="M31" i="3"/>
  <c r="L27" i="4"/>
  <c r="S82" i="14"/>
  <c r="B82" i="14" s="1"/>
  <c r="F82" i="11" s="1"/>
  <c r="C82" i="11" s="1"/>
  <c r="C82" i="14"/>
  <c r="H82" i="11" s="1"/>
  <c r="E82" i="11" s="1"/>
  <c r="S33" i="3"/>
  <c r="R29" i="4"/>
  <c r="S90" i="3"/>
  <c r="R56" i="5"/>
  <c r="R79" i="4"/>
  <c r="S68" i="14"/>
  <c r="B68" i="14" s="1"/>
  <c r="F68" i="11" s="1"/>
  <c r="C68" i="11" s="1"/>
  <c r="B68" i="11" s="1"/>
  <c r="C68" i="14"/>
  <c r="H68" i="11" s="1"/>
  <c r="E68" i="11" s="1"/>
  <c r="T93" i="3"/>
  <c r="S82" i="4"/>
  <c r="I122" i="11"/>
  <c r="K124" i="3"/>
  <c r="B56" i="14"/>
  <c r="F56" i="11" s="1"/>
  <c r="C56" i="11" s="1"/>
  <c r="B56" i="11" s="1"/>
  <c r="N13" i="3"/>
  <c r="M12" i="4"/>
  <c r="S106" i="14"/>
  <c r="C106" i="14"/>
  <c r="H106" i="11" s="1"/>
  <c r="E106" i="11" s="1"/>
  <c r="B3" i="14"/>
  <c r="F3" i="11" s="1"/>
  <c r="C3" i="11" s="1"/>
  <c r="B3" i="11" s="1"/>
  <c r="B64" i="14"/>
  <c r="F64" i="11" s="1"/>
  <c r="C64" i="11" s="1"/>
  <c r="C64" i="14"/>
  <c r="H64" i="11" s="1"/>
  <c r="E64" i="11" s="1"/>
  <c r="B144" i="14"/>
  <c r="F144" i="11" s="1"/>
  <c r="C144" i="11" s="1"/>
  <c r="B144" i="11" s="1"/>
  <c r="S115" i="14"/>
  <c r="C115" i="14"/>
  <c r="H115" i="11" s="1"/>
  <c r="E115" i="11" s="1"/>
  <c r="B41" i="14"/>
  <c r="F41" i="11" s="1"/>
  <c r="C41" i="11" s="1"/>
  <c r="C41" i="14"/>
  <c r="H41" i="11" s="1"/>
  <c r="E41" i="11" s="1"/>
  <c r="T86" i="3"/>
  <c r="R86" i="3" s="1"/>
  <c r="S75" i="4"/>
  <c r="Q75" i="4" s="1"/>
  <c r="S53" i="5"/>
  <c r="Q53" i="5" s="1"/>
  <c r="I21" i="11"/>
  <c r="J20" i="4" s="1"/>
  <c r="K23" i="3"/>
  <c r="M121" i="3"/>
  <c r="L109" i="4"/>
  <c r="S81" i="3"/>
  <c r="R51" i="5"/>
  <c r="S45" i="14"/>
  <c r="B45" i="14" s="1"/>
  <c r="F45" i="11" s="1"/>
  <c r="C45" i="11" s="1"/>
  <c r="C45" i="14"/>
  <c r="H45" i="11" s="1"/>
  <c r="E45" i="11" s="1"/>
  <c r="R116" i="8"/>
  <c r="N8" i="7"/>
  <c r="Q8" i="7" s="1"/>
  <c r="K8" i="7"/>
  <c r="N165" i="7"/>
  <c r="Q165" i="7" s="1"/>
  <c r="K165" i="7"/>
  <c r="P164" i="3" s="1"/>
  <c r="K140" i="7"/>
  <c r="N140" i="7"/>
  <c r="Q140" i="7" s="1"/>
  <c r="R57" i="7"/>
  <c r="Q56" i="3"/>
  <c r="AN163" i="8"/>
  <c r="T162" i="3" s="1"/>
  <c r="R162" i="3" s="1"/>
  <c r="K25" i="7"/>
  <c r="N25" i="7"/>
  <c r="Q25" i="7" s="1"/>
  <c r="R130" i="7"/>
  <c r="Q129" i="3"/>
  <c r="P94" i="3"/>
  <c r="O83" i="4"/>
  <c r="R55" i="7"/>
  <c r="Q54" i="3"/>
  <c r="AN22" i="8"/>
  <c r="B129" i="14"/>
  <c r="F129" i="11" s="1"/>
  <c r="C129" i="11" s="1"/>
  <c r="B129" i="11" s="1"/>
  <c r="N148" i="7"/>
  <c r="Q148" i="7" s="1"/>
  <c r="K148" i="7"/>
  <c r="H114" i="8"/>
  <c r="S110" i="3"/>
  <c r="R64" i="5"/>
  <c r="K26" i="7"/>
  <c r="N26" i="7"/>
  <c r="Q26" i="7" s="1"/>
  <c r="B132" i="14"/>
  <c r="F132" i="11" s="1"/>
  <c r="C132" i="11" s="1"/>
  <c r="AN61" i="8"/>
  <c r="AN45" i="8"/>
  <c r="I10" i="11"/>
  <c r="J11" i="5" s="1"/>
  <c r="K12" i="3"/>
  <c r="B75" i="14"/>
  <c r="F75" i="11" s="1"/>
  <c r="C75" i="11" s="1"/>
  <c r="B75" i="11" s="1"/>
  <c r="O39" i="4"/>
  <c r="B124" i="14"/>
  <c r="F124" i="11" s="1"/>
  <c r="C124" i="11" s="1"/>
  <c r="C124" i="14"/>
  <c r="H124" i="11" s="1"/>
  <c r="E124" i="11" s="1"/>
  <c r="Q13" i="7"/>
  <c r="N114" i="8"/>
  <c r="AN162" i="8"/>
  <c r="T161" i="3" s="1"/>
  <c r="R161" i="3" s="1"/>
  <c r="AN44" i="8"/>
  <c r="R95" i="4"/>
  <c r="R77" i="7"/>
  <c r="Q76" i="3"/>
  <c r="O64" i="5"/>
  <c r="R107" i="7"/>
  <c r="Q106" i="3"/>
  <c r="AB162" i="14"/>
  <c r="Z162" i="14" s="1"/>
  <c r="S162" i="14" s="1"/>
  <c r="B162" i="14" s="1"/>
  <c r="F162" i="11" s="1"/>
  <c r="C162" i="11" s="1"/>
  <c r="N106" i="7"/>
  <c r="Q106" i="7" s="1"/>
  <c r="K106" i="7"/>
  <c r="AN84" i="8"/>
  <c r="AB14" i="14"/>
  <c r="Z14" i="14" s="1"/>
  <c r="S14" i="14" s="1"/>
  <c r="S58" i="5"/>
  <c r="Q58" i="5" s="1"/>
  <c r="K161" i="7"/>
  <c r="P160" i="3" s="1"/>
  <c r="N161" i="7"/>
  <c r="Q161" i="7" s="1"/>
  <c r="Z82" i="6"/>
  <c r="AB67" i="6"/>
  <c r="AN53" i="8"/>
  <c r="AA92" i="6"/>
  <c r="AB92" i="6" s="1"/>
  <c r="C4" i="14"/>
  <c r="H4" i="11" s="1"/>
  <c r="E4" i="11" s="1"/>
  <c r="P67" i="4"/>
  <c r="R146" i="7"/>
  <c r="Q145" i="3"/>
  <c r="S54" i="14"/>
  <c r="B54" i="14" s="1"/>
  <c r="F54" i="11" s="1"/>
  <c r="C54" i="11" s="1"/>
  <c r="C54" i="14"/>
  <c r="H54" i="11" s="1"/>
  <c r="E54" i="11" s="1"/>
  <c r="AA16" i="6"/>
  <c r="K7" i="7"/>
  <c r="N7" i="7"/>
  <c r="Q7" i="7" s="1"/>
  <c r="O46" i="5"/>
  <c r="R107" i="3"/>
  <c r="D18" i="14"/>
  <c r="B18" i="14" s="1"/>
  <c r="F18" i="11" s="1"/>
  <c r="C18" i="11" s="1"/>
  <c r="B18" i="11" s="1"/>
  <c r="AN103" i="8"/>
  <c r="I60" i="6"/>
  <c r="N60" i="6" s="1"/>
  <c r="S51" i="4"/>
  <c r="AB47" i="6"/>
  <c r="N68" i="7"/>
  <c r="Q68" i="7" s="1"/>
  <c r="K68" i="7"/>
  <c r="B106" i="14"/>
  <c r="F106" i="11" s="1"/>
  <c r="C106" i="11" s="1"/>
  <c r="M28" i="5"/>
  <c r="K28" i="5" s="1"/>
  <c r="S27" i="4"/>
  <c r="Q27" i="4" s="1"/>
  <c r="R38" i="4"/>
  <c r="R97" i="4"/>
  <c r="Q85" i="4"/>
  <c r="R78" i="4"/>
  <c r="S25" i="5"/>
  <c r="R66" i="5"/>
  <c r="I86" i="11"/>
  <c r="K88" i="3"/>
  <c r="C132" i="14"/>
  <c r="H132" i="11" s="1"/>
  <c r="E132" i="11" s="1"/>
  <c r="D128" i="14"/>
  <c r="B128" i="14" s="1"/>
  <c r="F128" i="11" s="1"/>
  <c r="C128" i="11" s="1"/>
  <c r="B128" i="11" s="1"/>
  <c r="C99" i="14"/>
  <c r="H99" i="11" s="1"/>
  <c r="E99" i="11" s="1"/>
  <c r="B99" i="11" s="1"/>
  <c r="AB33" i="14"/>
  <c r="Z33" i="14" s="1"/>
  <c r="S33" i="14" s="1"/>
  <c r="B33" i="14" s="1"/>
  <c r="F33" i="11" s="1"/>
  <c r="C33" i="11" s="1"/>
  <c r="B143" i="14"/>
  <c r="F143" i="11" s="1"/>
  <c r="C143" i="11" s="1"/>
  <c r="L135" i="4"/>
  <c r="O106" i="4"/>
  <c r="O24" i="4"/>
  <c r="R41" i="3"/>
  <c r="AN131" i="8"/>
  <c r="C117" i="14"/>
  <c r="H117" i="11" s="1"/>
  <c r="E117" i="11" s="1"/>
  <c r="B117" i="11" s="1"/>
  <c r="AN35" i="8"/>
  <c r="K103" i="7"/>
  <c r="N103" i="7"/>
  <c r="Q103" i="7" s="1"/>
  <c r="R143" i="3"/>
  <c r="N81" i="7"/>
  <c r="Q81" i="7" s="1"/>
  <c r="K81" i="7"/>
  <c r="Q155" i="3"/>
  <c r="R156" i="7"/>
  <c r="AN109" i="8"/>
  <c r="Q131" i="3"/>
  <c r="R132" i="7"/>
  <c r="I98" i="11"/>
  <c r="K100" i="3"/>
  <c r="I94" i="11"/>
  <c r="J85" i="4" s="1"/>
  <c r="K96" i="3"/>
  <c r="AN18" i="8"/>
  <c r="AB144" i="6"/>
  <c r="R139" i="3"/>
  <c r="R108" i="7"/>
  <c r="Q107" i="3"/>
  <c r="AN68" i="8"/>
  <c r="B153" i="14"/>
  <c r="F153" i="11" s="1"/>
  <c r="C153" i="11" s="1"/>
  <c r="B153" i="11" s="1"/>
  <c r="Z118" i="6"/>
  <c r="AA118" i="6" s="1"/>
  <c r="AB118" i="6" s="1"/>
  <c r="I79" i="11"/>
  <c r="J51" i="5" s="1"/>
  <c r="K81" i="3"/>
  <c r="L45" i="5"/>
  <c r="M79" i="5"/>
  <c r="K79" i="5" s="1"/>
  <c r="AB140" i="6"/>
  <c r="K93" i="7"/>
  <c r="N93" i="7"/>
  <c r="Q93" i="7" s="1"/>
  <c r="H139" i="4"/>
  <c r="P112" i="3"/>
  <c r="O100" i="4"/>
  <c r="V149" i="6"/>
  <c r="M15" i="6"/>
  <c r="N15" i="6" s="1"/>
  <c r="AB143" i="6"/>
  <c r="M156" i="6"/>
  <c r="N156" i="6" s="1"/>
  <c r="I56" i="6"/>
  <c r="R29" i="6"/>
  <c r="O18" i="7"/>
  <c r="Q18" i="7" s="1"/>
  <c r="K18" i="7"/>
  <c r="K78" i="7"/>
  <c r="N78" i="7"/>
  <c r="Q78" i="7" s="1"/>
  <c r="AN41" i="8"/>
  <c r="M94" i="6"/>
  <c r="AN123" i="8"/>
  <c r="R89" i="6"/>
  <c r="R21" i="6"/>
  <c r="AB21" i="6" s="1"/>
  <c r="S15" i="5"/>
  <c r="Q15" i="5" s="1"/>
  <c r="AB139" i="6"/>
  <c r="C110" i="14"/>
  <c r="H110" i="11" s="1"/>
  <c r="E110" i="11" s="1"/>
  <c r="B110" i="11" s="1"/>
  <c r="Z24" i="6"/>
  <c r="AA24" i="6" s="1"/>
  <c r="AB24" i="6" s="1"/>
  <c r="AA100" i="6"/>
  <c r="K39" i="7"/>
  <c r="N39" i="7"/>
  <c r="Q39" i="7" s="1"/>
  <c r="K63" i="7"/>
  <c r="N63" i="7"/>
  <c r="Q63" i="7" s="1"/>
  <c r="K48" i="7"/>
  <c r="N48" i="7"/>
  <c r="Q48" i="7" s="1"/>
  <c r="B102" i="14"/>
  <c r="F102" i="11" s="1"/>
  <c r="C102" i="11" s="1"/>
  <c r="B57" i="14"/>
  <c r="F57" i="11" s="1"/>
  <c r="C57" i="11" s="1"/>
  <c r="AB70" i="6"/>
  <c r="Q72" i="7"/>
  <c r="I48" i="6"/>
  <c r="N48" i="6" s="1"/>
  <c r="AN158" i="8"/>
  <c r="T157" i="3" s="1"/>
  <c r="R157" i="3" s="1"/>
  <c r="K51" i="7"/>
  <c r="N51" i="7"/>
  <c r="Q51" i="7" s="1"/>
  <c r="AA150" i="6"/>
  <c r="I80" i="6"/>
  <c r="N80" i="6" s="1"/>
  <c r="M39" i="4"/>
  <c r="B4" i="11"/>
  <c r="K75" i="7"/>
  <c r="N75" i="7"/>
  <c r="Q75" i="7" s="1"/>
  <c r="R166" i="6"/>
  <c r="S137" i="4"/>
  <c r="K34" i="7"/>
  <c r="N34" i="7"/>
  <c r="Q34" i="7" s="1"/>
  <c r="S63" i="4"/>
  <c r="C57" i="14"/>
  <c r="H57" i="11" s="1"/>
  <c r="E57" i="11" s="1"/>
  <c r="X160" i="8"/>
  <c r="AB16" i="6"/>
  <c r="N21" i="7"/>
  <c r="Q21" i="7" s="1"/>
  <c r="K21" i="7"/>
  <c r="D77" i="14"/>
  <c r="B87" i="14"/>
  <c r="F87" i="11" s="1"/>
  <c r="C87" i="11" s="1"/>
  <c r="B87" i="11" s="1"/>
  <c r="N33" i="6"/>
  <c r="R24" i="7"/>
  <c r="Q23" i="3"/>
  <c r="AN95" i="8"/>
  <c r="AM34" i="8"/>
  <c r="C153" i="14"/>
  <c r="H153" i="11" s="1"/>
  <c r="E153" i="11" s="1"/>
  <c r="R100" i="3"/>
  <c r="B22" i="14"/>
  <c r="F22" i="11" s="1"/>
  <c r="C22" i="11" s="1"/>
  <c r="B22" i="11" s="1"/>
  <c r="K22" i="7"/>
  <c r="N22" i="7"/>
  <c r="Q22" i="7" s="1"/>
  <c r="R123" i="4"/>
  <c r="R122" i="4"/>
  <c r="S25" i="4"/>
  <c r="Q25" i="4" s="1"/>
  <c r="S21" i="5"/>
  <c r="Q21" i="5" s="1"/>
  <c r="R130" i="4"/>
  <c r="R30" i="4"/>
  <c r="N153" i="7"/>
  <c r="Q153" i="7" s="1"/>
  <c r="K153" i="7"/>
  <c r="N160" i="6"/>
  <c r="Q82" i="7"/>
  <c r="N40" i="7"/>
  <c r="Q40" i="7" s="1"/>
  <c r="K40" i="7"/>
  <c r="AN134" i="8"/>
  <c r="N124" i="7"/>
  <c r="Q124" i="7" s="1"/>
  <c r="K124" i="7"/>
  <c r="K123" i="7"/>
  <c r="N123" i="7"/>
  <c r="Q123" i="7" s="1"/>
  <c r="C92" i="14"/>
  <c r="H92" i="11" s="1"/>
  <c r="E92" i="11" s="1"/>
  <c r="B92" i="11" s="1"/>
  <c r="M39" i="6"/>
  <c r="N39" i="6" s="1"/>
  <c r="M19" i="6"/>
  <c r="N19" i="6" s="1"/>
  <c r="B135" i="14"/>
  <c r="F135" i="11" s="1"/>
  <c r="C135" i="11" s="1"/>
  <c r="B135" i="11" s="1"/>
  <c r="K135" i="7"/>
  <c r="N135" i="7"/>
  <c r="Q135" i="7" s="1"/>
  <c r="N60" i="7"/>
  <c r="Q60" i="7" s="1"/>
  <c r="K60" i="7"/>
  <c r="L51" i="5"/>
  <c r="P160" i="7"/>
  <c r="Q160" i="7" s="1"/>
  <c r="P143" i="4" s="1"/>
  <c r="K160" i="7"/>
  <c r="P159" i="3" s="1"/>
  <c r="B145" i="14"/>
  <c r="F145" i="11" s="1"/>
  <c r="C145" i="11" s="1"/>
  <c r="B145" i="11" s="1"/>
  <c r="K31" i="7"/>
  <c r="N31" i="7"/>
  <c r="Q31" i="7" s="1"/>
  <c r="K11" i="7"/>
  <c r="N11" i="7"/>
  <c r="Q11" i="7" s="1"/>
  <c r="Q142" i="7"/>
  <c r="P117" i="4"/>
  <c r="O62" i="4"/>
  <c r="O5" i="5"/>
  <c r="R12" i="3"/>
  <c r="R10" i="7"/>
  <c r="Q9" i="3"/>
  <c r="P9" i="4"/>
  <c r="M162" i="6"/>
  <c r="K92" i="7"/>
  <c r="N92" i="7"/>
  <c r="Q92" i="7" s="1"/>
  <c r="Q10" i="5"/>
  <c r="O73" i="4"/>
  <c r="R91" i="7"/>
  <c r="Q90" i="3"/>
  <c r="B53" i="14"/>
  <c r="F53" i="11" s="1"/>
  <c r="C53" i="11" s="1"/>
  <c r="I116" i="11"/>
  <c r="J106" i="4" s="1"/>
  <c r="K118" i="3"/>
  <c r="R110" i="3"/>
  <c r="AN26" i="8"/>
  <c r="N165" i="6"/>
  <c r="O90" i="7"/>
  <c r="Q90" i="7" s="1"/>
  <c r="K90" i="7"/>
  <c r="R89" i="7"/>
  <c r="Q88" i="3"/>
  <c r="AN155" i="8"/>
  <c r="AB100" i="6"/>
  <c r="S131" i="4"/>
  <c r="Q131" i="4" s="1"/>
  <c r="AB140" i="14"/>
  <c r="Z140" i="14" s="1"/>
  <c r="S140" i="14" s="1"/>
  <c r="B140" i="14" s="1"/>
  <c r="F140" i="11" s="1"/>
  <c r="C140" i="11" s="1"/>
  <c r="K151" i="7"/>
  <c r="N151" i="7"/>
  <c r="Q151" i="7" s="1"/>
  <c r="AN34" i="8"/>
  <c r="I114" i="6"/>
  <c r="N114" i="6" s="1"/>
  <c r="N56" i="7"/>
  <c r="Q56" i="7" s="1"/>
  <c r="K56" i="7"/>
  <c r="AA52" i="6"/>
  <c r="AB52" i="6" s="1"/>
  <c r="R17" i="6"/>
  <c r="AB17" i="6" s="1"/>
  <c r="R157" i="6"/>
  <c r="AB157" i="6" s="1"/>
  <c r="N156" i="3" s="1"/>
  <c r="L156" i="3" s="1"/>
  <c r="N110" i="7"/>
  <c r="Q110" i="7" s="1"/>
  <c r="K110" i="7"/>
  <c r="C146" i="14"/>
  <c r="H146" i="11" s="1"/>
  <c r="E146" i="11" s="1"/>
  <c r="AN107" i="8"/>
  <c r="W121" i="8"/>
  <c r="C143" i="14"/>
  <c r="H143" i="11" s="1"/>
  <c r="E143" i="11" s="1"/>
  <c r="R62" i="6"/>
  <c r="N37" i="7"/>
  <c r="Q37" i="7" s="1"/>
  <c r="K37" i="7"/>
  <c r="I18" i="6"/>
  <c r="N18" i="6" s="1"/>
  <c r="M25" i="6"/>
  <c r="N25" i="6" s="1"/>
  <c r="R46" i="6"/>
  <c r="Q41" i="7"/>
  <c r="Z166" i="6"/>
  <c r="AA166" i="6" s="1"/>
  <c r="B126" i="14"/>
  <c r="F126" i="11" s="1"/>
  <c r="C126" i="11" s="1"/>
  <c r="W118" i="8"/>
  <c r="N118" i="8"/>
  <c r="AA38" i="6"/>
  <c r="K131" i="7"/>
  <c r="N131" i="7"/>
  <c r="Q131" i="7" s="1"/>
  <c r="Z42" i="6"/>
  <c r="R30" i="6"/>
  <c r="AB30" i="6" s="1"/>
  <c r="L33" i="5"/>
  <c r="M25" i="5"/>
  <c r="Q113" i="7"/>
  <c r="I44" i="6"/>
  <c r="N44" i="6" s="1"/>
  <c r="R106" i="6"/>
  <c r="S77" i="5"/>
  <c r="Q77" i="5" s="1"/>
  <c r="D85" i="14"/>
  <c r="B85" i="14" s="1"/>
  <c r="F85" i="11" s="1"/>
  <c r="C85" i="11" s="1"/>
  <c r="B85" i="11" s="1"/>
  <c r="M73" i="6"/>
  <c r="N73" i="6" s="1"/>
  <c r="I14" i="6"/>
  <c r="R79" i="6"/>
  <c r="S49" i="4"/>
  <c r="Q49" i="4" s="1"/>
  <c r="N130" i="6"/>
  <c r="AA50" i="6"/>
  <c r="AB50" i="6" s="1"/>
  <c r="R22" i="5"/>
  <c r="M111" i="6"/>
  <c r="N111" i="6" s="1"/>
  <c r="S64" i="3"/>
  <c r="R64" i="3" s="1"/>
  <c r="R42" i="5"/>
  <c r="R154" i="6"/>
  <c r="M126" i="6"/>
  <c r="R95" i="6"/>
  <c r="AB95" i="6" s="1"/>
  <c r="M54" i="6"/>
  <c r="N54" i="6" s="1"/>
  <c r="M26" i="6"/>
  <c r="R43" i="4"/>
  <c r="S38" i="5"/>
  <c r="Q38" i="5" s="1"/>
  <c r="K121" i="8"/>
  <c r="N121" i="8"/>
  <c r="AN30" i="8"/>
  <c r="N162" i="7"/>
  <c r="Q162" i="7" s="1"/>
  <c r="K162" i="7"/>
  <c r="P161" i="3" s="1"/>
  <c r="R159" i="6"/>
  <c r="AB159" i="6" s="1"/>
  <c r="N158" i="3" s="1"/>
  <c r="L158" i="3" s="1"/>
  <c r="N134" i="7"/>
  <c r="Q134" i="7" s="1"/>
  <c r="K134" i="7"/>
  <c r="O140" i="4"/>
  <c r="L136" i="4"/>
  <c r="AA89" i="6"/>
  <c r="P54" i="5"/>
  <c r="R123" i="8"/>
  <c r="Q74" i="7"/>
  <c r="R114" i="6"/>
  <c r="AB114" i="6" s="1"/>
  <c r="AA85" i="6"/>
  <c r="AB85" i="6" s="1"/>
  <c r="M47" i="6"/>
  <c r="N47" i="6" s="1"/>
  <c r="R22" i="6"/>
  <c r="Z142" i="6"/>
  <c r="R28" i="6"/>
  <c r="AB28" i="6" s="1"/>
  <c r="M35" i="4"/>
  <c r="R163" i="6"/>
  <c r="AA136" i="6"/>
  <c r="AB136" i="6" s="1"/>
  <c r="C102" i="14"/>
  <c r="H102" i="11" s="1"/>
  <c r="E102" i="11" s="1"/>
  <c r="P71" i="3"/>
  <c r="O63" i="4"/>
  <c r="AN164" i="8"/>
  <c r="T163" i="3" s="1"/>
  <c r="R163" i="3" s="1"/>
  <c r="I135" i="6"/>
  <c r="N135" i="6" s="1"/>
  <c r="R145" i="6"/>
  <c r="AN136" i="8"/>
  <c r="R158" i="3"/>
  <c r="R53" i="6"/>
  <c r="R146" i="6"/>
  <c r="B104" i="14"/>
  <c r="F104" i="11" s="1"/>
  <c r="C104" i="11" s="1"/>
  <c r="B104" i="11" s="1"/>
  <c r="AA78" i="6"/>
  <c r="AB78" i="6" s="1"/>
  <c r="AA88" i="6"/>
  <c r="O48" i="5"/>
  <c r="M161" i="6"/>
  <c r="I121" i="6"/>
  <c r="N121" i="6" s="1"/>
  <c r="AA97" i="6"/>
  <c r="AA87" i="6"/>
  <c r="AB87" i="6" s="1"/>
  <c r="AB68" i="6"/>
  <c r="I26" i="6"/>
  <c r="L112" i="4"/>
  <c r="C134" i="14"/>
  <c r="H134" i="11" s="1"/>
  <c r="E134" i="11" s="1"/>
  <c r="B134" i="11" s="1"/>
  <c r="R18" i="6"/>
  <c r="L73" i="4"/>
  <c r="K124" i="8"/>
  <c r="K43" i="7"/>
  <c r="N43" i="7"/>
  <c r="Q43" i="7" s="1"/>
  <c r="R63" i="4"/>
  <c r="K120" i="8"/>
  <c r="Z36" i="6"/>
  <c r="AA36" i="6" s="1"/>
  <c r="AB36" i="6" s="1"/>
  <c r="M21" i="6"/>
  <c r="N21" i="6" s="1"/>
  <c r="L111" i="4"/>
  <c r="M108" i="6"/>
  <c r="R83" i="6"/>
  <c r="AB54" i="6"/>
  <c r="S64" i="4"/>
  <c r="Q64" i="4" s="1"/>
  <c r="I109" i="6"/>
  <c r="N109" i="6" s="1"/>
  <c r="I36" i="6"/>
  <c r="N36" i="6" s="1"/>
  <c r="B25" i="11"/>
  <c r="R139" i="4"/>
  <c r="I81" i="6"/>
  <c r="C14" i="14"/>
  <c r="H14" i="11" s="1"/>
  <c r="E14" i="11" s="1"/>
  <c r="Z121" i="6"/>
  <c r="AA121" i="6" s="1"/>
  <c r="AB121" i="6" s="1"/>
  <c r="B9" i="11"/>
  <c r="AN141" i="8"/>
  <c r="M84" i="6"/>
  <c r="N84" i="6" s="1"/>
  <c r="K118" i="7"/>
  <c r="N118" i="7"/>
  <c r="Q118" i="7" s="1"/>
  <c r="I40" i="6"/>
  <c r="N40" i="6" s="1"/>
  <c r="L77" i="5"/>
  <c r="Z152" i="6"/>
  <c r="AA152" i="6" s="1"/>
  <c r="AB152" i="6" s="1"/>
  <c r="D26" i="14"/>
  <c r="S48" i="5"/>
  <c r="Q48" i="5" s="1"/>
  <c r="M76" i="6"/>
  <c r="N76" i="6" s="1"/>
  <c r="L128" i="4"/>
  <c r="R58" i="4"/>
  <c r="Q58" i="4" s="1"/>
  <c r="S81" i="5"/>
  <c r="Q81" i="5" s="1"/>
  <c r="S37" i="4"/>
  <c r="Q37" i="4" s="1"/>
  <c r="S24" i="4"/>
  <c r="Q24" i="4" s="1"/>
  <c r="Q13" i="5"/>
  <c r="R78" i="5"/>
  <c r="R18" i="4"/>
  <c r="Q112" i="4"/>
  <c r="Q69" i="7"/>
  <c r="R130" i="6"/>
  <c r="M65" i="6"/>
  <c r="AN151" i="8"/>
  <c r="W122" i="8"/>
  <c r="AN135" i="8"/>
  <c r="R96" i="7"/>
  <c r="Q95" i="3"/>
  <c r="AB155" i="14"/>
  <c r="Z155" i="14" s="1"/>
  <c r="S155" i="14" s="1"/>
  <c r="B155" i="14" s="1"/>
  <c r="F155" i="11" s="1"/>
  <c r="C155" i="11" s="1"/>
  <c r="AN80" i="8"/>
  <c r="R61" i="6"/>
  <c r="AA10" i="6"/>
  <c r="AB10" i="6" s="1"/>
  <c r="O57" i="5"/>
  <c r="O125" i="4"/>
  <c r="O133" i="4"/>
  <c r="O94" i="4"/>
  <c r="O71" i="5"/>
  <c r="O13" i="5"/>
  <c r="Q32" i="4"/>
  <c r="O50" i="7"/>
  <c r="Q50" i="7" s="1"/>
  <c r="K50" i="7"/>
  <c r="B112" i="11"/>
  <c r="R11" i="3"/>
  <c r="K15" i="7"/>
  <c r="N15" i="7"/>
  <c r="Q15" i="7" s="1"/>
  <c r="R111" i="7"/>
  <c r="Q110" i="3"/>
  <c r="R104" i="7"/>
  <c r="Q103" i="3"/>
  <c r="N157" i="7"/>
  <c r="Q157" i="7" s="1"/>
  <c r="P141" i="4" s="1"/>
  <c r="K157" i="7"/>
  <c r="P156" i="3" s="1"/>
  <c r="N84" i="7"/>
  <c r="Q84" i="7" s="1"/>
  <c r="K84" i="7"/>
  <c r="R70" i="7"/>
  <c r="Q69" i="3"/>
  <c r="R46" i="7"/>
  <c r="Q45" i="3"/>
  <c r="O66" i="7"/>
  <c r="Q66" i="7" s="1"/>
  <c r="K66" i="7"/>
  <c r="N61" i="7"/>
  <c r="Q61" i="7" s="1"/>
  <c r="K61" i="7"/>
  <c r="R27" i="3"/>
  <c r="L124" i="4"/>
  <c r="K124" i="4" s="1"/>
  <c r="M33" i="4"/>
  <c r="P48" i="3"/>
  <c r="O32" i="5"/>
  <c r="P64" i="5"/>
  <c r="S32" i="5"/>
  <c r="Q32" i="5" s="1"/>
  <c r="R28" i="7"/>
  <c r="Q27" i="3"/>
  <c r="B101" i="14"/>
  <c r="F101" i="11" s="1"/>
  <c r="C101" i="11" s="1"/>
  <c r="B101" i="11" s="1"/>
  <c r="AB91" i="14"/>
  <c r="Z91" i="14" s="1"/>
  <c r="S91" i="14" s="1"/>
  <c r="B91" i="14" s="1"/>
  <c r="F91" i="11" s="1"/>
  <c r="C91" i="11" s="1"/>
  <c r="O150" i="7"/>
  <c r="Q150" i="7" s="1"/>
  <c r="K150" i="7"/>
  <c r="R80" i="6"/>
  <c r="B149" i="14"/>
  <c r="F149" i="11" s="1"/>
  <c r="C149" i="11" s="1"/>
  <c r="C149" i="14"/>
  <c r="H149" i="11" s="1"/>
  <c r="E149" i="11" s="1"/>
  <c r="I67" i="11"/>
  <c r="K69" i="3"/>
  <c r="AB93" i="6"/>
  <c r="Z31" i="6"/>
  <c r="AA31" i="6" s="1"/>
  <c r="AB31" i="6" s="1"/>
  <c r="Z134" i="6"/>
  <c r="R118" i="8"/>
  <c r="I91" i="6"/>
  <c r="N91" i="6" s="1"/>
  <c r="Z64" i="6"/>
  <c r="AA64" i="6" s="1"/>
  <c r="AB64" i="6" s="1"/>
  <c r="I41" i="6"/>
  <c r="S19" i="5"/>
  <c r="Q19" i="5" s="1"/>
  <c r="AA62" i="6"/>
  <c r="M31" i="6"/>
  <c r="N31" i="6" s="1"/>
  <c r="AB148" i="14"/>
  <c r="Z148" i="14" s="1"/>
  <c r="S148" i="14" s="1"/>
  <c r="B148" i="14" s="1"/>
  <c r="F148" i="11" s="1"/>
  <c r="C148" i="11" s="1"/>
  <c r="N114" i="7"/>
  <c r="Q114" i="7" s="1"/>
  <c r="K114" i="7"/>
  <c r="K94" i="7"/>
  <c r="N94" i="7"/>
  <c r="Q94" i="7" s="1"/>
  <c r="V108" i="6"/>
  <c r="AA108" i="6" s="1"/>
  <c r="AA46" i="6"/>
  <c r="R147" i="7"/>
  <c r="Q146" i="3"/>
  <c r="AB19" i="6"/>
  <c r="S26" i="5"/>
  <c r="Q26" i="5" s="1"/>
  <c r="R20" i="3"/>
  <c r="M87" i="4"/>
  <c r="L69" i="5"/>
  <c r="L114" i="4"/>
  <c r="B30" i="14"/>
  <c r="F30" i="11" s="1"/>
  <c r="C30" i="11" s="1"/>
  <c r="AA35" i="6"/>
  <c r="AB35" i="6" s="1"/>
  <c r="B52" i="14"/>
  <c r="F52" i="11" s="1"/>
  <c r="C52" i="11" s="1"/>
  <c r="C52" i="14"/>
  <c r="H52" i="11" s="1"/>
  <c r="E52" i="11" s="1"/>
  <c r="AA106" i="6"/>
  <c r="N17" i="7"/>
  <c r="Q17" i="7" s="1"/>
  <c r="K17" i="7"/>
  <c r="O35" i="4"/>
  <c r="C30" i="14"/>
  <c r="H30" i="11" s="1"/>
  <c r="E30" i="11" s="1"/>
  <c r="AB57" i="6"/>
  <c r="AA79" i="6"/>
  <c r="K73" i="7"/>
  <c r="N73" i="7"/>
  <c r="Q73" i="7" s="1"/>
  <c r="N116" i="8"/>
  <c r="O116" i="8" s="1"/>
  <c r="X116" i="8" s="1"/>
  <c r="AN14" i="8"/>
  <c r="R153" i="6"/>
  <c r="AB153" i="6" s="1"/>
  <c r="C140" i="14"/>
  <c r="H140" i="11" s="1"/>
  <c r="E140" i="11" s="1"/>
  <c r="AA154" i="6"/>
  <c r="N145" i="7"/>
  <c r="Q145" i="7" s="1"/>
  <c r="K145" i="7"/>
  <c r="B118" i="14"/>
  <c r="F118" i="11" s="1"/>
  <c r="C118" i="11" s="1"/>
  <c r="B118" i="11" s="1"/>
  <c r="Q44" i="4"/>
  <c r="AN69" i="8"/>
  <c r="S52" i="5"/>
  <c r="Q52" i="5" s="1"/>
  <c r="B163" i="14"/>
  <c r="F163" i="11" s="1"/>
  <c r="C163" i="11" s="1"/>
  <c r="AN52" i="8"/>
  <c r="B96" i="14"/>
  <c r="F96" i="11" s="1"/>
  <c r="C96" i="11" s="1"/>
  <c r="B96" i="11" s="1"/>
  <c r="Q121" i="7"/>
  <c r="W123" i="8"/>
  <c r="I151" i="11"/>
  <c r="J139" i="4" s="1"/>
  <c r="K153" i="3"/>
  <c r="B77" i="14"/>
  <c r="F77" i="11" s="1"/>
  <c r="C77" i="11" s="1"/>
  <c r="B77" i="11" s="1"/>
  <c r="R20" i="4"/>
  <c r="Q20" i="4" s="1"/>
  <c r="D31" i="14"/>
  <c r="B31" i="14" s="1"/>
  <c r="F31" i="11" s="1"/>
  <c r="C31" i="11" s="1"/>
  <c r="B31" i="11" s="1"/>
  <c r="K53" i="7"/>
  <c r="N53" i="7"/>
  <c r="Q53" i="7" s="1"/>
  <c r="K30" i="7"/>
  <c r="N30" i="7"/>
  <c r="Q30" i="7" s="1"/>
  <c r="AA117" i="6"/>
  <c r="AB117" i="6" s="1"/>
  <c r="P60" i="5"/>
  <c r="R31" i="3"/>
  <c r="M83" i="5"/>
  <c r="N64" i="7"/>
  <c r="Q64" i="7" s="1"/>
  <c r="K64" i="7"/>
  <c r="AN15" i="8"/>
  <c r="R73" i="5"/>
  <c r="AB150" i="6"/>
  <c r="R9" i="7"/>
  <c r="Q8" i="3"/>
  <c r="B125" i="14"/>
  <c r="F125" i="11" s="1"/>
  <c r="C125" i="11" s="1"/>
  <c r="Q67" i="5"/>
  <c r="AA146" i="6"/>
  <c r="C20" i="14"/>
  <c r="H20" i="11" s="1"/>
  <c r="E20" i="11" s="1"/>
  <c r="B20" i="11" s="1"/>
  <c r="AB58" i="6"/>
  <c r="R71" i="4"/>
  <c r="Q71" i="4" s="1"/>
  <c r="C126" i="14"/>
  <c r="H126" i="11" s="1"/>
  <c r="E126" i="11" s="1"/>
  <c r="N6" i="8"/>
  <c r="P95" i="4"/>
  <c r="N124" i="8"/>
  <c r="L82" i="5"/>
  <c r="AA142" i="6"/>
  <c r="AB142" i="6" s="1"/>
  <c r="H120" i="8"/>
  <c r="AN102" i="8"/>
  <c r="S41" i="4"/>
  <c r="Q41" i="4" s="1"/>
  <c r="K76" i="7"/>
  <c r="N76" i="7"/>
  <c r="Q76" i="7" s="1"/>
  <c r="AB108" i="6"/>
  <c r="P132" i="4"/>
  <c r="N112" i="3"/>
  <c r="L112" i="3" s="1"/>
  <c r="M100" i="4"/>
  <c r="K100" i="4" s="1"/>
  <c r="AB158" i="6"/>
  <c r="N157" i="3" s="1"/>
  <c r="AA105" i="6"/>
  <c r="AB105" i="6" s="1"/>
  <c r="D19" i="14"/>
  <c r="B19" i="14" s="1"/>
  <c r="F19" i="11" s="1"/>
  <c r="C19" i="11" s="1"/>
  <c r="B19" i="11" s="1"/>
  <c r="B146" i="14"/>
  <c r="F146" i="11" s="1"/>
  <c r="C146" i="11" s="1"/>
  <c r="B146" i="11" s="1"/>
  <c r="Z66" i="6"/>
  <c r="AA66" i="6" s="1"/>
  <c r="AB66" i="6" s="1"/>
  <c r="AB11" i="6"/>
  <c r="L127" i="4"/>
  <c r="N99" i="6"/>
  <c r="K67" i="7"/>
  <c r="N67" i="7"/>
  <c r="Q67" i="7" s="1"/>
  <c r="S28" i="4"/>
  <c r="Q28" i="4" s="1"/>
  <c r="R56" i="4"/>
  <c r="R98" i="4"/>
  <c r="R138" i="4"/>
  <c r="S74" i="5"/>
  <c r="Q74" i="5" s="1"/>
  <c r="R53" i="4"/>
  <c r="S49" i="5"/>
  <c r="Q49" i="5" s="1"/>
  <c r="R137" i="4"/>
  <c r="AA130" i="6"/>
  <c r="AA86" i="6"/>
  <c r="AB71" i="6"/>
  <c r="L44" i="4"/>
  <c r="N120" i="6"/>
  <c r="AN51" i="8"/>
  <c r="Q36" i="4"/>
  <c r="R62" i="7"/>
  <c r="Q61" i="3"/>
  <c r="AN78" i="8"/>
  <c r="AB25" i="6"/>
  <c r="O27" i="4"/>
  <c r="O85" i="4"/>
  <c r="O74" i="5"/>
  <c r="P94" i="4"/>
  <c r="O54" i="4"/>
  <c r="P98" i="4"/>
  <c r="AA48" i="6"/>
  <c r="AB48" i="6" s="1"/>
  <c r="O40" i="4"/>
  <c r="O152" i="7"/>
  <c r="Q152" i="7" s="1"/>
  <c r="K152" i="7"/>
  <c r="AN92" i="8"/>
  <c r="R6" i="7"/>
  <c r="Q5" i="3"/>
  <c r="M59" i="5"/>
  <c r="K59" i="5" s="1"/>
  <c r="N166" i="7"/>
  <c r="Q166" i="7" s="1"/>
  <c r="K166" i="7"/>
  <c r="P165" i="3" s="1"/>
  <c r="Q149" i="7"/>
  <c r="P79" i="4"/>
  <c r="N11" i="3"/>
  <c r="L11" i="3" s="1"/>
  <c r="M10" i="5"/>
  <c r="K10" i="5" s="1"/>
  <c r="B105" i="11"/>
  <c r="K47" i="7"/>
  <c r="N47" i="7"/>
  <c r="Q47" i="7" s="1"/>
  <c r="R32" i="7"/>
  <c r="Q31" i="3"/>
  <c r="B71" i="11"/>
  <c r="R135" i="6"/>
  <c r="AB88" i="6"/>
  <c r="P46" i="5"/>
  <c r="AB129" i="6"/>
  <c r="AB97" i="6"/>
  <c r="AA18" i="6"/>
  <c r="B154" i="14"/>
  <c r="F154" i="11" s="1"/>
  <c r="C154" i="11" s="1"/>
  <c r="B107" i="14"/>
  <c r="F107" i="11" s="1"/>
  <c r="C107" i="11" s="1"/>
  <c r="N86" i="7"/>
  <c r="Q86" i="7" s="1"/>
  <c r="K86" i="7"/>
  <c r="N33" i="7"/>
  <c r="Q33" i="7" s="1"/>
  <c r="K33" i="7"/>
  <c r="N144" i="7"/>
  <c r="Q144" i="7" s="1"/>
  <c r="K144" i="7"/>
  <c r="R116" i="7"/>
  <c r="Q115" i="3"/>
  <c r="AN71" i="8"/>
  <c r="N41" i="6"/>
  <c r="K54" i="7"/>
  <c r="N54" i="7"/>
  <c r="Q54" i="7" s="1"/>
  <c r="K23" i="7"/>
  <c r="N23" i="7"/>
  <c r="Q23" i="7" s="1"/>
  <c r="AN63" i="8"/>
  <c r="B115" i="14"/>
  <c r="F115" i="11" s="1"/>
  <c r="C115" i="11" s="1"/>
  <c r="B115" i="11" s="1"/>
  <c r="N81" i="6"/>
  <c r="AA8" i="6"/>
  <c r="AB8" i="6" s="1"/>
  <c r="R97" i="7"/>
  <c r="Q96" i="3"/>
  <c r="N88" i="7"/>
  <c r="Q88" i="7" s="1"/>
  <c r="K88" i="7"/>
  <c r="AB51" i="6"/>
  <c r="S136" i="4"/>
  <c r="Q136" i="4" s="1"/>
  <c r="AN64" i="8"/>
  <c r="K52" i="7"/>
  <c r="N52" i="7"/>
  <c r="Q52" i="7" s="1"/>
  <c r="L47" i="5"/>
  <c r="I136" i="11"/>
  <c r="K138" i="3"/>
  <c r="C107" i="14"/>
  <c r="H107" i="11" s="1"/>
  <c r="E107" i="11" s="1"/>
  <c r="B36" i="14"/>
  <c r="F36" i="11" s="1"/>
  <c r="C36" i="11" s="1"/>
  <c r="C36" i="14"/>
  <c r="H36" i="11" s="1"/>
  <c r="E36" i="11" s="1"/>
  <c r="AB27" i="14"/>
  <c r="Z27" i="14" s="1"/>
  <c r="B103" i="11"/>
  <c r="N23" i="6"/>
  <c r="Q59" i="7"/>
  <c r="S68" i="5"/>
  <c r="Q68" i="5" s="1"/>
  <c r="S23" i="4"/>
  <c r="S120" i="4"/>
  <c r="Q120" i="4" s="1"/>
  <c r="R89" i="4"/>
  <c r="Q89" i="4" s="1"/>
  <c r="R26" i="4"/>
  <c r="R25" i="5"/>
  <c r="S34" i="4"/>
  <c r="Q34" i="4" s="1"/>
  <c r="Q138" i="7"/>
  <c r="AA125" i="6"/>
  <c r="AN59" i="8"/>
  <c r="Q137" i="7"/>
  <c r="R38" i="7"/>
  <c r="Q37" i="3"/>
  <c r="O61" i="4"/>
  <c r="O5" i="4"/>
  <c r="P5" i="4"/>
  <c r="O117" i="4"/>
  <c r="O89" i="4"/>
  <c r="P29" i="5"/>
  <c r="P92" i="4"/>
  <c r="O29" i="5"/>
  <c r="AN118" i="8"/>
  <c r="S43" i="4"/>
  <c r="Q43" i="4" s="1"/>
  <c r="AN88" i="8"/>
  <c r="T9" i="3"/>
  <c r="S9" i="4"/>
  <c r="B37" i="14"/>
  <c r="F37" i="11" s="1"/>
  <c r="C37" i="11" s="1"/>
  <c r="B37" i="11" s="1"/>
  <c r="I84" i="11"/>
  <c r="K86" i="3"/>
  <c r="Z40" i="6"/>
  <c r="AA40" i="6" s="1"/>
  <c r="AB40" i="6" s="1"/>
  <c r="M131" i="6"/>
  <c r="N131" i="6" s="1"/>
  <c r="AB38" i="6"/>
  <c r="M158" i="6"/>
  <c r="N158" i="6" s="1"/>
  <c r="M128" i="6"/>
  <c r="B26" i="14"/>
  <c r="F26" i="11" s="1"/>
  <c r="C26" i="11" s="1"/>
  <c r="L86" i="4"/>
  <c r="L61" i="4"/>
  <c r="M21" i="5"/>
  <c r="L74" i="5"/>
  <c r="K74" i="5" s="1"/>
  <c r="Z141" i="6"/>
  <c r="AA141" i="6" s="1"/>
  <c r="AB141" i="6" s="1"/>
  <c r="I126" i="6"/>
  <c r="B51" i="14"/>
  <c r="F51" i="11" s="1"/>
  <c r="C51" i="11" s="1"/>
  <c r="B51" i="11" s="1"/>
  <c r="Z116" i="6"/>
  <c r="AA116" i="6" s="1"/>
  <c r="AB116" i="6" s="1"/>
  <c r="C26" i="14"/>
  <c r="H26" i="11" s="1"/>
  <c r="E26" i="11" s="1"/>
  <c r="O107" i="4"/>
  <c r="N80" i="7"/>
  <c r="Q80" i="7" s="1"/>
  <c r="K80" i="7"/>
  <c r="AN8" i="8"/>
  <c r="I132" i="6"/>
  <c r="N132" i="6" s="1"/>
  <c r="M63" i="6"/>
  <c r="Z22" i="6"/>
  <c r="AA22" i="6" s="1"/>
  <c r="Q119" i="3"/>
  <c r="R120" i="7"/>
  <c r="AA82" i="6"/>
  <c r="AB82" i="6" s="1"/>
  <c r="Q85" i="7"/>
  <c r="I17" i="11"/>
  <c r="K19" i="3"/>
  <c r="N128" i="7"/>
  <c r="Q128" i="7" s="1"/>
  <c r="K128" i="7"/>
  <c r="M34" i="6"/>
  <c r="N34" i="6" s="1"/>
  <c r="Z161" i="6"/>
  <c r="Z123" i="6"/>
  <c r="AA123" i="6" s="1"/>
  <c r="AB123" i="6" s="1"/>
  <c r="I63" i="6"/>
  <c r="Z145" i="6"/>
  <c r="AA145" i="6" s="1"/>
  <c r="M52" i="6"/>
  <c r="I128" i="6"/>
  <c r="R102" i="6"/>
  <c r="AB102" i="6" s="1"/>
  <c r="M103" i="6"/>
  <c r="M72" i="6"/>
  <c r="N72" i="6" s="1"/>
  <c r="I134" i="6"/>
  <c r="N134" i="6" s="1"/>
  <c r="R121" i="8"/>
  <c r="AB49" i="6"/>
  <c r="Q95" i="7"/>
  <c r="I65" i="6"/>
  <c r="K66" i="5"/>
  <c r="Z165" i="6"/>
  <c r="AA165" i="6" s="1"/>
  <c r="AB165" i="6" s="1"/>
  <c r="N164" i="3" s="1"/>
  <c r="D14" i="14"/>
  <c r="B14" i="14" s="1"/>
  <c r="F14" i="11" s="1"/>
  <c r="C14" i="11" s="1"/>
  <c r="C154" i="14"/>
  <c r="H154" i="11" s="1"/>
  <c r="E154" i="11" s="1"/>
  <c r="I88" i="6"/>
  <c r="AN149" i="8"/>
  <c r="Z94" i="6"/>
  <c r="AA94" i="6" s="1"/>
  <c r="AB94" i="6" s="1"/>
  <c r="AN76" i="8"/>
  <c r="O135" i="4"/>
  <c r="K141" i="7"/>
  <c r="N141" i="7"/>
  <c r="Q141" i="7" s="1"/>
  <c r="Z32" i="6"/>
  <c r="AA32" i="6" s="1"/>
  <c r="Z76" i="6"/>
  <c r="AA76" i="6" s="1"/>
  <c r="AB76" i="6" s="1"/>
  <c r="I9" i="6"/>
  <c r="N9" i="6" s="1"/>
  <c r="Z109" i="6"/>
  <c r="AA109" i="6" s="1"/>
  <c r="AB109" i="6" s="1"/>
  <c r="B7" i="11"/>
  <c r="L80" i="5"/>
  <c r="Z37" i="6"/>
  <c r="AA37" i="6" s="1"/>
  <c r="AB37" i="6" s="1"/>
  <c r="AN145" i="8"/>
  <c r="M43" i="6"/>
  <c r="N43" i="6" s="1"/>
  <c r="B11" i="14"/>
  <c r="F11" i="11" s="1"/>
  <c r="C11" i="11" s="1"/>
  <c r="B11" i="11" s="1"/>
  <c r="S43" i="5"/>
  <c r="Q43" i="5" s="1"/>
  <c r="K99" i="7"/>
  <c r="N99" i="7"/>
  <c r="Q99" i="7" s="1"/>
  <c r="AA135" i="6"/>
  <c r="Z83" i="6"/>
  <c r="AA83" i="6" s="1"/>
  <c r="C53" i="14"/>
  <c r="H53" i="11" s="1"/>
  <c r="E53" i="11" s="1"/>
  <c r="Q158" i="3"/>
  <c r="R159" i="7"/>
  <c r="I161" i="6"/>
  <c r="R59" i="5"/>
  <c r="Q59" i="5" s="1"/>
  <c r="R160" i="6"/>
  <c r="AB160" i="6" s="1"/>
  <c r="N159" i="3" s="1"/>
  <c r="AN128" i="8"/>
  <c r="O80" i="5"/>
  <c r="AN161" i="8"/>
  <c r="T160" i="3" s="1"/>
  <c r="R160" i="3" s="1"/>
  <c r="AB120" i="14"/>
  <c r="Z120" i="14" s="1"/>
  <c r="S120" i="14" s="1"/>
  <c r="B120" i="14" s="1"/>
  <c r="F120" i="11" s="1"/>
  <c r="C120" i="11" s="1"/>
  <c r="K35" i="7"/>
  <c r="N35" i="7"/>
  <c r="Q35" i="7" s="1"/>
  <c r="R162" i="6"/>
  <c r="AB162" i="6" s="1"/>
  <c r="N161" i="3" s="1"/>
  <c r="R83" i="7"/>
  <c r="Q82" i="3"/>
  <c r="P8" i="4"/>
  <c r="I13" i="6"/>
  <c r="N13" i="6" s="1"/>
  <c r="R115" i="7"/>
  <c r="Q114" i="3"/>
  <c r="B88" i="14"/>
  <c r="F88" i="11" s="1"/>
  <c r="C88" i="11" s="1"/>
  <c r="B88" i="11" s="1"/>
  <c r="I52" i="6"/>
  <c r="O7" i="5"/>
  <c r="N133" i="7"/>
  <c r="Q133" i="7" s="1"/>
  <c r="K133" i="7"/>
  <c r="I8" i="6"/>
  <c r="N8" i="6" s="1"/>
  <c r="N105" i="7"/>
  <c r="Q105" i="7" s="1"/>
  <c r="K105" i="7"/>
  <c r="I162" i="6"/>
  <c r="I119" i="6"/>
  <c r="N119" i="6" s="1"/>
  <c r="Z61" i="6"/>
  <c r="AA61" i="6" s="1"/>
  <c r="Q68" i="4"/>
  <c r="K127" i="7"/>
  <c r="N127" i="7"/>
  <c r="Q127" i="7" s="1"/>
  <c r="Z90" i="6"/>
  <c r="AA90" i="6" s="1"/>
  <c r="AB90" i="6" s="1"/>
  <c r="B44" i="14"/>
  <c r="F44" i="11" s="1"/>
  <c r="C44" i="11" s="1"/>
  <c r="M11" i="6"/>
  <c r="N11" i="6" s="1"/>
  <c r="AA164" i="6"/>
  <c r="AB164" i="6" s="1"/>
  <c r="N163" i="3" s="1"/>
  <c r="M53" i="6"/>
  <c r="R119" i="6"/>
  <c r="AB119" i="6" s="1"/>
  <c r="P58" i="3"/>
  <c r="O52" i="4"/>
  <c r="O71" i="4"/>
  <c r="I94" i="6"/>
  <c r="S33" i="4"/>
  <c r="S133" i="4"/>
  <c r="Q133" i="4" s="1"/>
  <c r="S126" i="4"/>
  <c r="Q126" i="4" s="1"/>
  <c r="S74" i="4"/>
  <c r="Q74" i="4" s="1"/>
  <c r="R33" i="4"/>
  <c r="S65" i="5"/>
  <c r="Q65" i="5" s="1"/>
  <c r="M163" i="6"/>
  <c r="N163" i="6" s="1"/>
  <c r="Q139" i="4"/>
  <c r="I153" i="3"/>
  <c r="R86" i="6"/>
  <c r="AN156" i="8"/>
  <c r="AA134" i="6"/>
  <c r="AB134" i="6" s="1"/>
  <c r="C44" i="14"/>
  <c r="H44" i="11" s="1"/>
  <c r="E44" i="11" s="1"/>
  <c r="S67" i="4"/>
  <c r="Q67" i="4" s="1"/>
  <c r="N100" i="7"/>
  <c r="Q100" i="7" s="1"/>
  <c r="K100" i="7"/>
  <c r="R34" i="6"/>
  <c r="AB34" i="6" s="1"/>
  <c r="B15" i="14"/>
  <c r="F15" i="11" s="1"/>
  <c r="C15" i="11" s="1"/>
  <c r="B15" i="11" s="1"/>
  <c r="R35" i="4"/>
  <c r="K109" i="7"/>
  <c r="N109" i="7"/>
  <c r="Q109" i="7" s="1"/>
  <c r="K163" i="7"/>
  <c r="P162" i="3" s="1"/>
  <c r="N163" i="7"/>
  <c r="Q163" i="7" s="1"/>
  <c r="C33" i="14"/>
  <c r="H33" i="11" s="1"/>
  <c r="E33" i="11" s="1"/>
  <c r="S116" i="4"/>
  <c r="Q116" i="4" s="1"/>
  <c r="P37" i="5"/>
  <c r="O49" i="5"/>
  <c r="P85" i="4"/>
  <c r="P102" i="4"/>
  <c r="O37" i="5"/>
  <c r="C163" i="14"/>
  <c r="H163" i="11" s="1"/>
  <c r="E163" i="11" s="1"/>
  <c r="AN11" i="8"/>
  <c r="R36" i="5"/>
  <c r="C157" i="14"/>
  <c r="H157" i="11" s="1"/>
  <c r="E157" i="11" s="1"/>
  <c r="B157" i="11" s="1"/>
  <c r="B8" i="14"/>
  <c r="F8" i="11" s="1"/>
  <c r="C8" i="11" s="1"/>
  <c r="C8" i="14"/>
  <c r="H8" i="11" s="1"/>
  <c r="E8" i="11" s="1"/>
  <c r="O16" i="7"/>
  <c r="Q16" i="7" s="1"/>
  <c r="K16" i="7"/>
  <c r="R15" i="6"/>
  <c r="AB15" i="6" s="1"/>
  <c r="O28" i="5"/>
  <c r="R42" i="7"/>
  <c r="Q41" i="3"/>
  <c r="O6" i="8"/>
  <c r="X6" i="8" s="1"/>
  <c r="N122" i="7"/>
  <c r="Q122" i="7" s="1"/>
  <c r="K122" i="7"/>
  <c r="AN99" i="8"/>
  <c r="S64" i="5"/>
  <c r="AN37" i="8"/>
  <c r="L121" i="3"/>
  <c r="N102" i="7"/>
  <c r="Q102" i="7" s="1"/>
  <c r="K102" i="7"/>
  <c r="B89" i="14"/>
  <c r="F89" i="11" s="1"/>
  <c r="C89" i="11" s="1"/>
  <c r="B89" i="11" s="1"/>
  <c r="R20" i="7"/>
  <c r="Q19" i="3"/>
  <c r="N77" i="6"/>
  <c r="N136" i="7"/>
  <c r="Q136" i="7" s="1"/>
  <c r="K136" i="7"/>
  <c r="AN75" i="8"/>
  <c r="R42" i="4"/>
  <c r="S102" i="4"/>
  <c r="Q102" i="4" s="1"/>
  <c r="R69" i="4"/>
  <c r="S88" i="4"/>
  <c r="Q88" i="4" s="1"/>
  <c r="S6" i="4"/>
  <c r="Q6" i="4" s="1"/>
  <c r="S109" i="4"/>
  <c r="R70" i="4"/>
  <c r="S106" i="4"/>
  <c r="Q106" i="4" s="1"/>
  <c r="R41" i="5"/>
  <c r="S98" i="4"/>
  <c r="Q98" i="4" s="1"/>
  <c r="N36" i="7"/>
  <c r="Q36" i="7" s="1"/>
  <c r="K36" i="7"/>
  <c r="AN143" i="8"/>
  <c r="AA59" i="6"/>
  <c r="AB59" i="6" s="1"/>
  <c r="Q118" i="3"/>
  <c r="R119" i="7"/>
  <c r="AN36" i="8"/>
  <c r="R122" i="8"/>
  <c r="AA34" i="6"/>
  <c r="AB125" i="6"/>
  <c r="O126" i="7"/>
  <c r="Q126" i="7" s="1"/>
  <c r="K126" i="7"/>
  <c r="Q78" i="3"/>
  <c r="R79" i="7"/>
  <c r="B152" i="14"/>
  <c r="F152" i="11" s="1"/>
  <c r="C152" i="11" s="1"/>
  <c r="AN31" i="8"/>
  <c r="AA23" i="6"/>
  <c r="AB23" i="6" s="1"/>
  <c r="M64" i="4"/>
  <c r="M147" i="6"/>
  <c r="N147" i="6" s="1"/>
  <c r="O65" i="7"/>
  <c r="Q65" i="7" s="1"/>
  <c r="K65" i="7"/>
  <c r="Q19" i="7"/>
  <c r="O92" i="4"/>
  <c r="P5" i="5"/>
  <c r="O77" i="4"/>
  <c r="P54" i="4"/>
  <c r="P77" i="4"/>
  <c r="O119" i="4"/>
  <c r="O45" i="5"/>
  <c r="M27" i="5"/>
  <c r="Q155" i="7"/>
  <c r="R58" i="7"/>
  <c r="R51" i="4"/>
  <c r="C40" i="14"/>
  <c r="H40" i="11" s="1"/>
  <c r="E40" i="11" s="1"/>
  <c r="B40" i="11" s="1"/>
  <c r="O118" i="8"/>
  <c r="X118" i="8" s="1"/>
  <c r="B100" i="14"/>
  <c r="F100" i="11" s="1"/>
  <c r="C100" i="11" s="1"/>
  <c r="K158" i="7"/>
  <c r="P157" i="3" s="1"/>
  <c r="N158" i="7"/>
  <c r="Q158" i="7" s="1"/>
  <c r="P84" i="5" s="1"/>
  <c r="B119" i="14"/>
  <c r="F119" i="11" s="1"/>
  <c r="C119" i="11" s="1"/>
  <c r="B119" i="11" s="1"/>
  <c r="AB110" i="6"/>
  <c r="Q138" i="3"/>
  <c r="R139" i="7"/>
  <c r="Z43" i="6"/>
  <c r="AA43" i="6" s="1"/>
  <c r="AB43" i="6" s="1"/>
  <c r="Q45" i="7"/>
  <c r="I105" i="6"/>
  <c r="N105" i="6" s="1"/>
  <c r="R140" i="4"/>
  <c r="M109" i="4"/>
  <c r="K109" i="4" s="1"/>
  <c r="L90" i="4"/>
  <c r="L138" i="4"/>
  <c r="C100" i="14"/>
  <c r="H100" i="11" s="1"/>
  <c r="E100" i="11" s="1"/>
  <c r="B142" i="14"/>
  <c r="F142" i="11" s="1"/>
  <c r="C142" i="11" s="1"/>
  <c r="B142" i="11" s="1"/>
  <c r="R49" i="7"/>
  <c r="Q48" i="3"/>
  <c r="S42" i="5"/>
  <c r="Q42" i="5" s="1"/>
  <c r="Z133" i="6"/>
  <c r="AA133" i="6" s="1"/>
  <c r="AB133" i="6" s="1"/>
  <c r="N14" i="7"/>
  <c r="Q14" i="7" s="1"/>
  <c r="K14" i="7"/>
  <c r="R128" i="6"/>
  <c r="AB128" i="6" s="1"/>
  <c r="Z84" i="6"/>
  <c r="AA84" i="6" s="1"/>
  <c r="AB84" i="6" s="1"/>
  <c r="R32" i="6"/>
  <c r="R12" i="7"/>
  <c r="Q11" i="3"/>
  <c r="P10" i="5"/>
  <c r="M116" i="6"/>
  <c r="N116" i="6" s="1"/>
  <c r="L31" i="4"/>
  <c r="Z53" i="6"/>
  <c r="AA53" i="6" s="1"/>
  <c r="R55" i="6"/>
  <c r="AB55" i="6" s="1"/>
  <c r="P140" i="4"/>
  <c r="M86" i="6"/>
  <c r="N86" i="6" s="1"/>
  <c r="AA42" i="6"/>
  <c r="AB42" i="6" s="1"/>
  <c r="M35" i="6"/>
  <c r="N35" i="6" s="1"/>
  <c r="Z149" i="6"/>
  <c r="Z9" i="6"/>
  <c r="AA9" i="6" s="1"/>
  <c r="AB9" i="6" s="1"/>
  <c r="Q164" i="7"/>
  <c r="P147" i="4" s="1"/>
  <c r="M78" i="6"/>
  <c r="N78" i="6" s="1"/>
  <c r="B24" i="14"/>
  <c r="F24" i="11" s="1"/>
  <c r="C24" i="11" s="1"/>
  <c r="B24" i="11" s="1"/>
  <c r="AB58" i="14"/>
  <c r="Z58" i="14" s="1"/>
  <c r="S58" i="14" s="1"/>
  <c r="B58" i="14" s="1"/>
  <c r="F58" i="11" s="1"/>
  <c r="C58" i="11" s="1"/>
  <c r="I96" i="6"/>
  <c r="N96" i="6" s="1"/>
  <c r="R48" i="4"/>
  <c r="M155" i="6"/>
  <c r="N155" i="6" s="1"/>
  <c r="R115" i="6"/>
  <c r="AB115" i="6" s="1"/>
  <c r="M88" i="6"/>
  <c r="O108" i="4"/>
  <c r="N123" i="8"/>
  <c r="O123" i="8" s="1"/>
  <c r="X123" i="8" s="1"/>
  <c r="R38" i="3"/>
  <c r="M14" i="6"/>
  <c r="N14" i="6" s="1"/>
  <c r="I108" i="6"/>
  <c r="R114" i="8"/>
  <c r="I30" i="6"/>
  <c r="N30" i="6" s="1"/>
  <c r="Q95" i="4"/>
  <c r="C152" i="14"/>
  <c r="H152" i="11" s="1"/>
  <c r="E152" i="11" s="1"/>
  <c r="I103" i="6"/>
  <c r="O54" i="5"/>
  <c r="Z163" i="6"/>
  <c r="AA163" i="6" s="1"/>
  <c r="AA147" i="6"/>
  <c r="AB147" i="6" s="1"/>
  <c r="R75" i="6"/>
  <c r="AA126" i="6"/>
  <c r="AB126" i="6" s="1"/>
  <c r="AN90" i="8"/>
  <c r="AA161" i="6"/>
  <c r="AB161" i="6" s="1"/>
  <c r="N160" i="3" s="1"/>
  <c r="Q129" i="7"/>
  <c r="M112" i="6"/>
  <c r="N112" i="6" s="1"/>
  <c r="B66" i="14"/>
  <c r="F66" i="11" s="1"/>
  <c r="C66" i="11" s="1"/>
  <c r="B66" i="11" s="1"/>
  <c r="R91" i="6"/>
  <c r="AB91" i="6" s="1"/>
  <c r="AN9" i="8"/>
  <c r="S9" i="3"/>
  <c r="R9" i="4"/>
  <c r="M84" i="4"/>
  <c r="W124" i="8"/>
  <c r="M118" i="6"/>
  <c r="N118" i="6" s="1"/>
  <c r="I74" i="6"/>
  <c r="N74" i="6" s="1"/>
  <c r="I17" i="6"/>
  <c r="N17" i="6" s="1"/>
  <c r="N112" i="7"/>
  <c r="Q112" i="7" s="1"/>
  <c r="K112" i="7"/>
  <c r="Z80" i="6"/>
  <c r="AA80" i="6" s="1"/>
  <c r="I53" i="6"/>
  <c r="Q27" i="7"/>
  <c r="AN114" i="8"/>
  <c r="R101" i="7"/>
  <c r="Q100" i="3"/>
  <c r="AN48" i="8"/>
  <c r="N44" i="7"/>
  <c r="Q44" i="7" s="1"/>
  <c r="K44" i="7"/>
  <c r="Q11" i="4"/>
  <c r="B16" i="14"/>
  <c r="F16" i="11" s="1"/>
  <c r="C16" i="11" s="1"/>
  <c r="C16" i="14"/>
  <c r="H16" i="11" s="1"/>
  <c r="E16" i="11" s="1"/>
  <c r="B108" i="14"/>
  <c r="F108" i="11" s="1"/>
  <c r="C108" i="11" s="1"/>
  <c r="B108" i="11" s="1"/>
  <c r="Q87" i="7"/>
  <c r="S46" i="5"/>
  <c r="Q46" i="5" s="1"/>
  <c r="Z103" i="6"/>
  <c r="AA103" i="6" s="1"/>
  <c r="AB103" i="6" s="1"/>
  <c r="AB72" i="6"/>
  <c r="AN17" i="8"/>
  <c r="M49" i="4"/>
  <c r="N61" i="6"/>
  <c r="L39" i="4"/>
  <c r="I145" i="6"/>
  <c r="N145" i="6" s="1"/>
  <c r="M104" i="6"/>
  <c r="N104" i="6" s="1"/>
  <c r="V13" i="6"/>
  <c r="AA13" i="6" s="1"/>
  <c r="AB13" i="6" s="1"/>
  <c r="I49" i="6"/>
  <c r="N49" i="6" s="1"/>
  <c r="Z6" i="6"/>
  <c r="AA6" i="6" s="1"/>
  <c r="AB6" i="6" s="1"/>
  <c r="M164" i="6"/>
  <c r="N164" i="6" s="1"/>
  <c r="K29" i="7"/>
  <c r="N29" i="7"/>
  <c r="Q29" i="7" s="1"/>
  <c r="D5" i="14"/>
  <c r="B5" i="14" s="1"/>
  <c r="F5" i="11" s="1"/>
  <c r="C5" i="11" s="1"/>
  <c r="B5" i="11" s="1"/>
  <c r="Z111" i="6"/>
  <c r="AA111" i="6" s="1"/>
  <c r="AB111" i="6" s="1"/>
  <c r="S59" i="4"/>
  <c r="Q59" i="4" s="1"/>
  <c r="S117" i="4"/>
  <c r="Q117" i="4" s="1"/>
  <c r="R91" i="4"/>
  <c r="S57" i="4"/>
  <c r="Q57" i="4" s="1"/>
  <c r="S62" i="4"/>
  <c r="Q62" i="4" s="1"/>
  <c r="R54" i="4"/>
  <c r="Q69" i="5"/>
  <c r="R94" i="4"/>
  <c r="Q50" i="4"/>
  <c r="Q54" i="4"/>
  <c r="Z156" i="6"/>
  <c r="AA156" i="6" s="1"/>
  <c r="AB156" i="6" s="1"/>
  <c r="Z29" i="6"/>
  <c r="AA29" i="6" s="1"/>
  <c r="S108" i="4"/>
  <c r="M129" i="6"/>
  <c r="N129" i="6" s="1"/>
  <c r="R65" i="3"/>
  <c r="O17" i="4"/>
  <c r="K122" i="8"/>
  <c r="AB28" i="14"/>
  <c r="Z28" i="14" s="1"/>
  <c r="C125" i="14"/>
  <c r="H125" i="11" s="1"/>
  <c r="E125" i="11" s="1"/>
  <c r="V112" i="6"/>
  <c r="AA112" i="6" s="1"/>
  <c r="AB112" i="6" s="1"/>
  <c r="AA98" i="6"/>
  <c r="AB98" i="6" s="1"/>
  <c r="AN165" i="8"/>
  <c r="T164" i="3" s="1"/>
  <c r="R164" i="3" s="1"/>
  <c r="Z104" i="6"/>
  <c r="AA104" i="6" s="1"/>
  <c r="AB104" i="6" s="1"/>
  <c r="M56" i="6"/>
  <c r="N56" i="6" s="1"/>
  <c r="R7" i="4"/>
  <c r="AM153" i="8"/>
  <c r="AN153" i="8" s="1"/>
  <c r="S127" i="4"/>
  <c r="Q127" i="4" s="1"/>
  <c r="P126" i="4"/>
  <c r="P49" i="5"/>
  <c r="P50" i="4"/>
  <c r="O98" i="4"/>
  <c r="P24" i="4"/>
  <c r="P119" i="4"/>
  <c r="N86" i="4"/>
  <c r="O23" i="4"/>
  <c r="P71" i="5"/>
  <c r="O53" i="5"/>
  <c r="O50" i="4"/>
  <c r="K143" i="7"/>
  <c r="N143" i="7"/>
  <c r="Q143" i="7" s="1"/>
  <c r="N59" i="6" l="1"/>
  <c r="Q23" i="4"/>
  <c r="O122" i="8"/>
  <c r="L51" i="4"/>
  <c r="L38" i="5"/>
  <c r="L23" i="4"/>
  <c r="K23" i="4" s="1"/>
  <c r="L18" i="5"/>
  <c r="K18" i="5" s="1"/>
  <c r="O124" i="8"/>
  <c r="X124" i="8" s="1"/>
  <c r="S123" i="3" s="1"/>
  <c r="R123" i="3" s="1"/>
  <c r="M157" i="3"/>
  <c r="L84" i="5"/>
  <c r="K84" i="5" s="1"/>
  <c r="M159" i="3"/>
  <c r="L143" i="4"/>
  <c r="K143" i="4" s="1"/>
  <c r="S159" i="3"/>
  <c r="R159" i="3" s="1"/>
  <c r="R143" i="4"/>
  <c r="Q143" i="4" s="1"/>
  <c r="R93" i="3"/>
  <c r="P146" i="4"/>
  <c r="P87" i="5"/>
  <c r="M162" i="3"/>
  <c r="L146" i="4"/>
  <c r="K146" i="4" s="1"/>
  <c r="L87" i="5"/>
  <c r="K87" i="5" s="1"/>
  <c r="O158" i="3"/>
  <c r="N142" i="4"/>
  <c r="F142" i="4" s="1"/>
  <c r="G142" i="4" s="1"/>
  <c r="P88" i="5"/>
  <c r="P148" i="4"/>
  <c r="P149" i="4"/>
  <c r="P89" i="5"/>
  <c r="M164" i="3"/>
  <c r="L164" i="3" s="1"/>
  <c r="L88" i="5"/>
  <c r="K88" i="5" s="1"/>
  <c r="L148" i="4"/>
  <c r="K148" i="4" s="1"/>
  <c r="M163" i="3"/>
  <c r="L147" i="4"/>
  <c r="K147" i="4" s="1"/>
  <c r="P144" i="4"/>
  <c r="P85" i="5"/>
  <c r="L159" i="3"/>
  <c r="P86" i="5"/>
  <c r="P145" i="4"/>
  <c r="M165" i="3"/>
  <c r="L149" i="4"/>
  <c r="K149" i="4" s="1"/>
  <c r="L89" i="5"/>
  <c r="K89" i="5" s="1"/>
  <c r="X122" i="8"/>
  <c r="S121" i="3" s="1"/>
  <c r="R121" i="3" s="1"/>
  <c r="N128" i="6"/>
  <c r="O120" i="8"/>
  <c r="X120" i="8" s="1"/>
  <c r="Q82" i="4"/>
  <c r="K125" i="4"/>
  <c r="N62" i="3"/>
  <c r="M55" i="4"/>
  <c r="L57" i="5"/>
  <c r="L83" i="4"/>
  <c r="M94" i="3"/>
  <c r="N19" i="3"/>
  <c r="L19" i="3" s="1"/>
  <c r="M17" i="4"/>
  <c r="K17" i="4" s="1"/>
  <c r="M14" i="5"/>
  <c r="K14" i="5" s="1"/>
  <c r="I69" i="11"/>
  <c r="J63" i="4" s="1"/>
  <c r="K71" i="3"/>
  <c r="N59" i="3"/>
  <c r="M40" i="5"/>
  <c r="N126" i="3"/>
  <c r="L126" i="3" s="1"/>
  <c r="M69" i="5"/>
  <c r="K69" i="5" s="1"/>
  <c r="M114" i="4"/>
  <c r="R81" i="3"/>
  <c r="M21" i="3"/>
  <c r="L18" i="4"/>
  <c r="M151" i="3"/>
  <c r="L137" i="4"/>
  <c r="B100" i="11"/>
  <c r="B8" i="11"/>
  <c r="I8" i="11" s="1"/>
  <c r="B14" i="11"/>
  <c r="AB130" i="6"/>
  <c r="N126" i="6"/>
  <c r="L113" i="4" s="1"/>
  <c r="B41" i="11"/>
  <c r="B82" i="11"/>
  <c r="B38" i="11"/>
  <c r="B42" i="11"/>
  <c r="I42" i="11" s="1"/>
  <c r="B60" i="11"/>
  <c r="B49" i="11"/>
  <c r="B59" i="11"/>
  <c r="M106" i="3"/>
  <c r="L94" i="4"/>
  <c r="N147" i="3"/>
  <c r="L147" i="3" s="1"/>
  <c r="M134" i="4"/>
  <c r="K134" i="4" s="1"/>
  <c r="O121" i="8"/>
  <c r="X121" i="8" s="1"/>
  <c r="S120" i="3" s="1"/>
  <c r="R120" i="3" s="1"/>
  <c r="AB154" i="6"/>
  <c r="AB79" i="6"/>
  <c r="AB89" i="6"/>
  <c r="B90" i="11"/>
  <c r="AB131" i="6"/>
  <c r="M28" i="3"/>
  <c r="L25" i="4"/>
  <c r="L19" i="5"/>
  <c r="N150" i="3"/>
  <c r="L150" i="3" s="1"/>
  <c r="M82" i="5"/>
  <c r="K82" i="5" s="1"/>
  <c r="N53" i="6"/>
  <c r="L47" i="4" s="1"/>
  <c r="AB18" i="6"/>
  <c r="Q137" i="4"/>
  <c r="B55" i="11"/>
  <c r="B78" i="11"/>
  <c r="K80" i="3" s="1"/>
  <c r="B23" i="11"/>
  <c r="N6" i="3"/>
  <c r="L6" i="3" s="1"/>
  <c r="M6" i="4"/>
  <c r="K6" i="4" s="1"/>
  <c r="T147" i="3"/>
  <c r="R147" i="3" s="1"/>
  <c r="S134" i="4"/>
  <c r="Q134" i="4" s="1"/>
  <c r="S79" i="5"/>
  <c r="Q79" i="5" s="1"/>
  <c r="L163" i="3"/>
  <c r="AB135" i="6"/>
  <c r="N134" i="3" s="1"/>
  <c r="Q66" i="5"/>
  <c r="B133" i="11"/>
  <c r="B62" i="11"/>
  <c r="M36" i="3"/>
  <c r="L23" i="5"/>
  <c r="N106" i="3"/>
  <c r="M94" i="4"/>
  <c r="AB62" i="6"/>
  <c r="N61" i="3" s="1"/>
  <c r="L61" i="3" s="1"/>
  <c r="AB75" i="6"/>
  <c r="B154" i="11"/>
  <c r="L157" i="3"/>
  <c r="B52" i="11"/>
  <c r="B140" i="11"/>
  <c r="B54" i="11"/>
  <c r="B132" i="11"/>
  <c r="B45" i="11"/>
  <c r="K47" i="3" s="1"/>
  <c r="B141" i="11"/>
  <c r="B50" i="11"/>
  <c r="M86" i="3"/>
  <c r="L75" i="4"/>
  <c r="L53" i="5"/>
  <c r="M89" i="3"/>
  <c r="L55" i="5"/>
  <c r="N25" i="3"/>
  <c r="M22" i="4"/>
  <c r="M17" i="5"/>
  <c r="N32" i="3"/>
  <c r="M28" i="4"/>
  <c r="Q56" i="5"/>
  <c r="B111" i="11"/>
  <c r="B46" i="11"/>
  <c r="N100" i="3"/>
  <c r="L100" i="3" s="1"/>
  <c r="M89" i="4"/>
  <c r="K89" i="4" s="1"/>
  <c r="M50" i="3"/>
  <c r="L45" i="4"/>
  <c r="N92" i="6"/>
  <c r="T125" i="3"/>
  <c r="R125" i="3" s="1"/>
  <c r="S113" i="4"/>
  <c r="Q113" i="4" s="1"/>
  <c r="N146" i="3"/>
  <c r="M133" i="4"/>
  <c r="T152" i="3"/>
  <c r="R152" i="3" s="1"/>
  <c r="S138" i="4"/>
  <c r="Q138" i="4" s="1"/>
  <c r="R109" i="4"/>
  <c r="N12" i="3"/>
  <c r="M11" i="5"/>
  <c r="N102" i="3"/>
  <c r="M91" i="4"/>
  <c r="Q151" i="3"/>
  <c r="R152" i="7"/>
  <c r="P137" i="4"/>
  <c r="N63" i="3"/>
  <c r="L63" i="3" s="1"/>
  <c r="M41" i="5"/>
  <c r="K41" i="5" s="1"/>
  <c r="M56" i="4"/>
  <c r="K56" i="4" s="1"/>
  <c r="N77" i="3"/>
  <c r="M50" i="5"/>
  <c r="N51" i="3"/>
  <c r="M46" i="4"/>
  <c r="M34" i="5"/>
  <c r="I140" i="11"/>
  <c r="J130" i="4" s="1"/>
  <c r="K142" i="3"/>
  <c r="I110" i="11"/>
  <c r="K112" i="3"/>
  <c r="I45" i="11"/>
  <c r="N110" i="3"/>
  <c r="M64" i="5"/>
  <c r="M98" i="4"/>
  <c r="N125" i="3"/>
  <c r="M68" i="5"/>
  <c r="M113" i="4"/>
  <c r="M104" i="3"/>
  <c r="L61" i="5"/>
  <c r="L93" i="4"/>
  <c r="N89" i="3"/>
  <c r="M78" i="4"/>
  <c r="K78" i="4" s="1"/>
  <c r="M55" i="5"/>
  <c r="K55" i="5" s="1"/>
  <c r="N75" i="3"/>
  <c r="M66" i="4"/>
  <c r="N140" i="3"/>
  <c r="L140" i="3" s="1"/>
  <c r="M128" i="4"/>
  <c r="K128" i="4" s="1"/>
  <c r="N116" i="3"/>
  <c r="L116" i="3" s="1"/>
  <c r="M104" i="4"/>
  <c r="K104" i="4" s="1"/>
  <c r="N34" i="3"/>
  <c r="M30" i="4"/>
  <c r="N151" i="3"/>
  <c r="L151" i="3" s="1"/>
  <c r="M137" i="4"/>
  <c r="K137" i="4" s="1"/>
  <c r="N120" i="3"/>
  <c r="M108" i="4"/>
  <c r="N49" i="3"/>
  <c r="L49" i="3" s="1"/>
  <c r="M44" i="4"/>
  <c r="K44" i="4" s="1"/>
  <c r="I99" i="11"/>
  <c r="J90" i="4" s="1"/>
  <c r="K101" i="3"/>
  <c r="I123" i="11"/>
  <c r="K125" i="3"/>
  <c r="I46" i="11"/>
  <c r="K48" i="3"/>
  <c r="I5" i="11"/>
  <c r="K7" i="3"/>
  <c r="M144" i="3"/>
  <c r="L78" i="5"/>
  <c r="N83" i="3"/>
  <c r="M72" i="4"/>
  <c r="M7" i="3"/>
  <c r="L7" i="4"/>
  <c r="L6" i="5"/>
  <c r="M12" i="3"/>
  <c r="L11" i="5"/>
  <c r="M133" i="3"/>
  <c r="L121" i="4"/>
  <c r="N122" i="3"/>
  <c r="L122" i="3" s="1"/>
  <c r="M110" i="4"/>
  <c r="K110" i="4" s="1"/>
  <c r="N7" i="3"/>
  <c r="M7" i="4"/>
  <c r="M6" i="5"/>
  <c r="N47" i="3"/>
  <c r="M42" i="4"/>
  <c r="M31" i="5"/>
  <c r="I20" i="11"/>
  <c r="J19" i="4" s="1"/>
  <c r="K22" i="3"/>
  <c r="N86" i="3"/>
  <c r="M75" i="4"/>
  <c r="M53" i="5"/>
  <c r="M43" i="3"/>
  <c r="L38" i="4"/>
  <c r="K38" i="4" s="1"/>
  <c r="I128" i="11"/>
  <c r="K130" i="3"/>
  <c r="M73" i="3"/>
  <c r="L73" i="3" s="1"/>
  <c r="L48" i="5"/>
  <c r="N81" i="3"/>
  <c r="L81" i="3" s="1"/>
  <c r="M51" i="5"/>
  <c r="K51" i="5" s="1"/>
  <c r="M39" i="3"/>
  <c r="L34" i="4"/>
  <c r="L26" i="5"/>
  <c r="M113" i="3"/>
  <c r="L101" i="4"/>
  <c r="M47" i="3"/>
  <c r="L31" i="5"/>
  <c r="L42" i="4"/>
  <c r="R18" i="7"/>
  <c r="Q17" i="3"/>
  <c r="P15" i="4"/>
  <c r="I82" i="11"/>
  <c r="J73" i="4" s="1"/>
  <c r="K84" i="3"/>
  <c r="I38" i="11"/>
  <c r="K40" i="3"/>
  <c r="R65" i="7"/>
  <c r="Q64" i="3"/>
  <c r="P57" i="4"/>
  <c r="P42" i="5"/>
  <c r="R126" i="7"/>
  <c r="Q125" i="3"/>
  <c r="P113" i="4"/>
  <c r="P68" i="5"/>
  <c r="I68" i="11"/>
  <c r="J47" i="5" s="1"/>
  <c r="K70" i="3"/>
  <c r="N58" i="3"/>
  <c r="M39" i="5"/>
  <c r="M52" i="4"/>
  <c r="S115" i="3"/>
  <c r="R103" i="4"/>
  <c r="Q103" i="4" s="1"/>
  <c r="N111" i="3"/>
  <c r="M65" i="5"/>
  <c r="M99" i="4"/>
  <c r="I157" i="11"/>
  <c r="K159" i="3"/>
  <c r="M59" i="3"/>
  <c r="L59" i="3" s="1"/>
  <c r="L40" i="5"/>
  <c r="K40" i="5" s="1"/>
  <c r="N91" i="3"/>
  <c r="M80" i="4"/>
  <c r="I55" i="11"/>
  <c r="K57" i="3"/>
  <c r="I14" i="11"/>
  <c r="J14" i="4" s="1"/>
  <c r="K16" i="3"/>
  <c r="N97" i="3"/>
  <c r="L97" i="3" s="1"/>
  <c r="M86" i="4"/>
  <c r="K86" i="4" s="1"/>
  <c r="N155" i="3"/>
  <c r="M140" i="4"/>
  <c r="N5" i="3"/>
  <c r="L5" i="3" s="1"/>
  <c r="M5" i="5"/>
  <c r="K5" i="5" s="1"/>
  <c r="M5" i="4"/>
  <c r="K5" i="4" s="1"/>
  <c r="N41" i="3"/>
  <c r="L41" i="3" s="1"/>
  <c r="M36" i="4"/>
  <c r="K36" i="4" s="1"/>
  <c r="N132" i="3"/>
  <c r="L132" i="3" s="1"/>
  <c r="M120" i="4"/>
  <c r="K120" i="4" s="1"/>
  <c r="M72" i="5"/>
  <c r="K72" i="5" s="1"/>
  <c r="N22" i="3"/>
  <c r="M19" i="4"/>
  <c r="N115" i="3"/>
  <c r="M103" i="4"/>
  <c r="I19" i="11"/>
  <c r="J18" i="4" s="1"/>
  <c r="K21" i="3"/>
  <c r="I134" i="11"/>
  <c r="K136" i="3"/>
  <c r="N135" i="3"/>
  <c r="L135" i="3" s="1"/>
  <c r="M123" i="4"/>
  <c r="K123" i="4" s="1"/>
  <c r="I92" i="11"/>
  <c r="K94" i="3"/>
  <c r="M79" i="3"/>
  <c r="L69" i="4"/>
  <c r="N117" i="3"/>
  <c r="M105" i="4"/>
  <c r="N42" i="3"/>
  <c r="M37" i="4"/>
  <c r="S122" i="3"/>
  <c r="R110" i="4"/>
  <c r="N108" i="3"/>
  <c r="M96" i="4"/>
  <c r="N93" i="3"/>
  <c r="M82" i="4"/>
  <c r="N104" i="3"/>
  <c r="M61" i="5"/>
  <c r="K61" i="5" s="1"/>
  <c r="M93" i="4"/>
  <c r="K93" i="4" s="1"/>
  <c r="I31" i="11"/>
  <c r="J29" i="4" s="1"/>
  <c r="K33" i="3"/>
  <c r="I85" i="11"/>
  <c r="J76" i="4" s="1"/>
  <c r="K87" i="3"/>
  <c r="R90" i="7"/>
  <c r="Q89" i="3"/>
  <c r="P55" i="5"/>
  <c r="P78" i="4"/>
  <c r="N23" i="3"/>
  <c r="L23" i="3" s="1"/>
  <c r="M20" i="4"/>
  <c r="K20" i="4" s="1"/>
  <c r="I117" i="11"/>
  <c r="J107" i="4" s="1"/>
  <c r="K119" i="3"/>
  <c r="I18" i="11"/>
  <c r="J15" i="5" s="1"/>
  <c r="K20" i="3"/>
  <c r="M117" i="3"/>
  <c r="L105" i="4"/>
  <c r="AB32" i="6"/>
  <c r="P111" i="3"/>
  <c r="O65" i="5"/>
  <c r="O99" i="4"/>
  <c r="R14" i="7"/>
  <c r="Q13" i="3"/>
  <c r="P12" i="4"/>
  <c r="O138" i="3"/>
  <c r="N126" i="4"/>
  <c r="N76" i="5"/>
  <c r="P142" i="3"/>
  <c r="O130" i="4"/>
  <c r="N103" i="3"/>
  <c r="M92" i="4"/>
  <c r="M60" i="5"/>
  <c r="Q111" i="3"/>
  <c r="R112" i="7"/>
  <c r="P65" i="5"/>
  <c r="P99" i="4"/>
  <c r="P99" i="3"/>
  <c r="O88" i="4"/>
  <c r="O58" i="5"/>
  <c r="T127" i="3"/>
  <c r="R127" i="3" s="1"/>
  <c r="S115" i="4"/>
  <c r="Q115" i="4" s="1"/>
  <c r="Q86" i="3"/>
  <c r="R87" i="7"/>
  <c r="P53" i="5"/>
  <c r="P75" i="4"/>
  <c r="I24" i="11"/>
  <c r="K26" i="3"/>
  <c r="N109" i="3"/>
  <c r="L109" i="3" s="1"/>
  <c r="M63" i="5"/>
  <c r="K63" i="5" s="1"/>
  <c r="M97" i="4"/>
  <c r="K97" i="4" s="1"/>
  <c r="M146" i="3"/>
  <c r="L133" i="4"/>
  <c r="O19" i="3"/>
  <c r="N17" i="4"/>
  <c r="N14" i="5"/>
  <c r="O41" i="3"/>
  <c r="N36" i="4"/>
  <c r="M95" i="3"/>
  <c r="L95" i="3" s="1"/>
  <c r="L84" i="4"/>
  <c r="K84" i="4" s="1"/>
  <c r="R100" i="7"/>
  <c r="Q99" i="3"/>
  <c r="P88" i="4"/>
  <c r="P58" i="5"/>
  <c r="I88" i="11"/>
  <c r="K90" i="3"/>
  <c r="R141" i="7"/>
  <c r="Q140" i="3"/>
  <c r="P128" i="4"/>
  <c r="M71" i="3"/>
  <c r="L63" i="4"/>
  <c r="R80" i="7"/>
  <c r="Q79" i="3"/>
  <c r="P69" i="4"/>
  <c r="N37" i="3"/>
  <c r="L37" i="3" s="1"/>
  <c r="M32" i="4"/>
  <c r="K32" i="4" s="1"/>
  <c r="M24" i="5"/>
  <c r="K24" i="5" s="1"/>
  <c r="Q136" i="3"/>
  <c r="R137" i="7"/>
  <c r="P74" i="5"/>
  <c r="P124" i="4"/>
  <c r="R144" i="7"/>
  <c r="Q143" i="3"/>
  <c r="P131" i="4"/>
  <c r="O61" i="3"/>
  <c r="N54" i="4"/>
  <c r="R30" i="7"/>
  <c r="Q29" i="3"/>
  <c r="P20" i="5"/>
  <c r="T51" i="3"/>
  <c r="R51" i="3" s="1"/>
  <c r="S34" i="5"/>
  <c r="Q34" i="5" s="1"/>
  <c r="S46" i="4"/>
  <c r="Q46" i="4" s="1"/>
  <c r="P144" i="3"/>
  <c r="O78" i="5"/>
  <c r="P93" i="3"/>
  <c r="O82" i="4"/>
  <c r="AB83" i="6"/>
  <c r="N27" i="3"/>
  <c r="L27" i="3" s="1"/>
  <c r="M24" i="4"/>
  <c r="K24" i="4" s="1"/>
  <c r="R162" i="7"/>
  <c r="Q161" i="3"/>
  <c r="P36" i="3"/>
  <c r="O31" i="4"/>
  <c r="O23" i="5"/>
  <c r="Q109" i="3"/>
  <c r="R110" i="7"/>
  <c r="P97" i="4"/>
  <c r="P63" i="5"/>
  <c r="Q150" i="3"/>
  <c r="R151" i="7"/>
  <c r="P82" i="5"/>
  <c r="T154" i="3"/>
  <c r="R154" i="3" s="1"/>
  <c r="S83" i="5"/>
  <c r="Q83" i="5" s="1"/>
  <c r="P30" i="3"/>
  <c r="O26" i="4"/>
  <c r="M90" i="3"/>
  <c r="L79" i="4"/>
  <c r="L56" i="5"/>
  <c r="P122" i="3"/>
  <c r="O110" i="4"/>
  <c r="P152" i="3"/>
  <c r="O138" i="4"/>
  <c r="R21" i="7"/>
  <c r="Q20" i="3"/>
  <c r="P15" i="5"/>
  <c r="P33" i="3"/>
  <c r="O29" i="4"/>
  <c r="P47" i="3"/>
  <c r="O31" i="5"/>
  <c r="O42" i="4"/>
  <c r="R78" i="7"/>
  <c r="Q77" i="3"/>
  <c r="P50" i="5"/>
  <c r="N142" i="3"/>
  <c r="L142" i="3" s="1"/>
  <c r="M130" i="4"/>
  <c r="K130" i="4" s="1"/>
  <c r="I153" i="11"/>
  <c r="J140" i="4" s="1"/>
  <c r="K155" i="3"/>
  <c r="B143" i="11"/>
  <c r="J77" i="4"/>
  <c r="J54" i="5"/>
  <c r="N46" i="3"/>
  <c r="M41" i="4"/>
  <c r="M30" i="5"/>
  <c r="T21" i="3"/>
  <c r="R21" i="3" s="1"/>
  <c r="S18" i="4"/>
  <c r="Q18" i="4" s="1"/>
  <c r="P139" i="3"/>
  <c r="O77" i="5"/>
  <c r="O127" i="4"/>
  <c r="Q132" i="4"/>
  <c r="Q19" i="4"/>
  <c r="R90" i="3"/>
  <c r="B81" i="11"/>
  <c r="J29" i="5"/>
  <c r="J40" i="4"/>
  <c r="B72" i="11"/>
  <c r="Q36" i="5"/>
  <c r="N114" i="3"/>
  <c r="L114" i="3" s="1"/>
  <c r="M102" i="4"/>
  <c r="K102" i="4" s="1"/>
  <c r="I100" i="11"/>
  <c r="J91" i="4" s="1"/>
  <c r="K102" i="3"/>
  <c r="P64" i="3"/>
  <c r="O42" i="5"/>
  <c r="O57" i="4"/>
  <c r="M76" i="3"/>
  <c r="L76" i="3" s="1"/>
  <c r="L49" i="5"/>
  <c r="L67" i="4"/>
  <c r="K67" i="4" s="1"/>
  <c r="M29" i="3"/>
  <c r="L20" i="5"/>
  <c r="S5" i="3"/>
  <c r="R5" i="4"/>
  <c r="R5" i="5"/>
  <c r="Q5" i="5" s="1"/>
  <c r="N33" i="3"/>
  <c r="M29" i="4"/>
  <c r="T7" i="3"/>
  <c r="R7" i="3" s="1"/>
  <c r="S7" i="4"/>
  <c r="Q7" i="4" s="1"/>
  <c r="S6" i="5"/>
  <c r="Q6" i="5" s="1"/>
  <c r="R52" i="7"/>
  <c r="Q51" i="3"/>
  <c r="P46" i="4"/>
  <c r="P34" i="5"/>
  <c r="I154" i="11"/>
  <c r="K156" i="3"/>
  <c r="I71" i="11"/>
  <c r="J48" i="5" s="1"/>
  <c r="K73" i="3"/>
  <c r="O5" i="3"/>
  <c r="N5" i="5"/>
  <c r="N5" i="4"/>
  <c r="N70" i="3"/>
  <c r="L70" i="3" s="1"/>
  <c r="M47" i="5"/>
  <c r="K47" i="5" s="1"/>
  <c r="M103" i="3"/>
  <c r="L60" i="5"/>
  <c r="L92" i="4"/>
  <c r="S117" i="3"/>
  <c r="R105" i="4"/>
  <c r="P125" i="3"/>
  <c r="O113" i="4"/>
  <c r="O68" i="5"/>
  <c r="T36" i="3"/>
  <c r="R36" i="3" s="1"/>
  <c r="S23" i="5"/>
  <c r="Q23" i="5" s="1"/>
  <c r="S31" i="4"/>
  <c r="Q31" i="4" s="1"/>
  <c r="Q33" i="4"/>
  <c r="T144" i="3"/>
  <c r="R144" i="3" s="1"/>
  <c r="S78" i="5"/>
  <c r="Q78" i="5" s="1"/>
  <c r="O118" i="3"/>
  <c r="N106" i="4"/>
  <c r="R163" i="7"/>
  <c r="Q162" i="3"/>
  <c r="M10" i="3"/>
  <c r="L10" i="4"/>
  <c r="L9" i="5"/>
  <c r="R160" i="7"/>
  <c r="Q159" i="3"/>
  <c r="Q9" i="4"/>
  <c r="T63" i="3"/>
  <c r="R63" i="3" s="1"/>
  <c r="S56" i="4"/>
  <c r="Q56" i="4" s="1"/>
  <c r="S41" i="5"/>
  <c r="Q41" i="5" s="1"/>
  <c r="M80" i="3"/>
  <c r="L70" i="4"/>
  <c r="R54" i="7"/>
  <c r="Q53" i="3"/>
  <c r="P36" i="5"/>
  <c r="P48" i="4"/>
  <c r="N96" i="3"/>
  <c r="L96" i="3" s="1"/>
  <c r="M85" i="4"/>
  <c r="K85" i="4" s="1"/>
  <c r="O31" i="3"/>
  <c r="N27" i="4"/>
  <c r="P151" i="3"/>
  <c r="O137" i="4"/>
  <c r="R76" i="7"/>
  <c r="Q75" i="3"/>
  <c r="P66" i="4"/>
  <c r="T14" i="3"/>
  <c r="R14" i="3" s="1"/>
  <c r="S13" i="4"/>
  <c r="Q13" i="4" s="1"/>
  <c r="R73" i="7"/>
  <c r="Q72" i="3"/>
  <c r="P64" i="4"/>
  <c r="M74" i="3"/>
  <c r="L65" i="4"/>
  <c r="Q149" i="3"/>
  <c r="R150" i="7"/>
  <c r="P81" i="5"/>
  <c r="P136" i="4"/>
  <c r="P60" i="3"/>
  <c r="O53" i="4"/>
  <c r="P14" i="3"/>
  <c r="O13" i="4"/>
  <c r="T134" i="3"/>
  <c r="R134" i="3" s="1"/>
  <c r="S122" i="4"/>
  <c r="Q122" i="4" s="1"/>
  <c r="S73" i="5"/>
  <c r="Q73" i="5" s="1"/>
  <c r="R69" i="7"/>
  <c r="Q68" i="3"/>
  <c r="P61" i="4"/>
  <c r="P45" i="5"/>
  <c r="P42" i="3"/>
  <c r="O37" i="4"/>
  <c r="AB146" i="6"/>
  <c r="M128" i="3"/>
  <c r="L116" i="4"/>
  <c r="R29" i="7"/>
  <c r="Q28" i="3"/>
  <c r="P25" i="4"/>
  <c r="P19" i="5"/>
  <c r="I108" i="11"/>
  <c r="K110" i="3"/>
  <c r="O100" i="3"/>
  <c r="N59" i="5"/>
  <c r="N89" i="4"/>
  <c r="T8" i="3"/>
  <c r="R8" i="3" s="1"/>
  <c r="S8" i="4"/>
  <c r="Q8" i="4" s="1"/>
  <c r="S7" i="5"/>
  <c r="Q7" i="5" s="1"/>
  <c r="N74" i="3"/>
  <c r="M65" i="4"/>
  <c r="N88" i="6"/>
  <c r="M77" i="3"/>
  <c r="L50" i="5"/>
  <c r="N54" i="3"/>
  <c r="L54" i="3" s="1"/>
  <c r="M37" i="5"/>
  <c r="K37" i="5" s="1"/>
  <c r="O11" i="3"/>
  <c r="N10" i="5"/>
  <c r="N11" i="4"/>
  <c r="I119" i="11"/>
  <c r="J109" i="4" s="1"/>
  <c r="K121" i="3"/>
  <c r="Q64" i="5"/>
  <c r="B44" i="11"/>
  <c r="P104" i="3"/>
  <c r="O93" i="4"/>
  <c r="O61" i="5"/>
  <c r="R35" i="7"/>
  <c r="Q34" i="3"/>
  <c r="P30" i="4"/>
  <c r="P140" i="3"/>
  <c r="O128" i="4"/>
  <c r="N103" i="6"/>
  <c r="O119" i="3"/>
  <c r="N107" i="4"/>
  <c r="M130" i="3"/>
  <c r="L118" i="4"/>
  <c r="L70" i="5"/>
  <c r="R9" i="3"/>
  <c r="T58" i="3"/>
  <c r="R58" i="3" s="1"/>
  <c r="S52" i="4"/>
  <c r="Q52" i="4" s="1"/>
  <c r="S39" i="5"/>
  <c r="Q39" i="5" s="1"/>
  <c r="R138" i="7"/>
  <c r="Q137" i="3"/>
  <c r="P75" i="5"/>
  <c r="P125" i="4"/>
  <c r="B36" i="11"/>
  <c r="P53" i="3"/>
  <c r="O48" i="4"/>
  <c r="O36" i="5"/>
  <c r="P32" i="3"/>
  <c r="O21" i="5"/>
  <c r="O28" i="4"/>
  <c r="N128" i="3"/>
  <c r="L128" i="3" s="1"/>
  <c r="M116" i="4"/>
  <c r="R47" i="7"/>
  <c r="Q46" i="3"/>
  <c r="P41" i="4"/>
  <c r="P30" i="5"/>
  <c r="R149" i="7"/>
  <c r="Q148" i="3"/>
  <c r="P80" i="5"/>
  <c r="P135" i="4"/>
  <c r="R67" i="7"/>
  <c r="Q66" i="3"/>
  <c r="P59" i="4"/>
  <c r="P43" i="5"/>
  <c r="P75" i="3"/>
  <c r="O66" i="4"/>
  <c r="P63" i="3"/>
  <c r="O56" i="4"/>
  <c r="O41" i="5"/>
  <c r="P29" i="3"/>
  <c r="O20" i="5"/>
  <c r="R145" i="7"/>
  <c r="Q144" i="3"/>
  <c r="P78" i="5"/>
  <c r="P72" i="3"/>
  <c r="O64" i="4"/>
  <c r="N18" i="3"/>
  <c r="M16" i="4"/>
  <c r="M13" i="5"/>
  <c r="P113" i="3"/>
  <c r="O101" i="4"/>
  <c r="R61" i="7"/>
  <c r="Q60" i="3"/>
  <c r="P53" i="4"/>
  <c r="O69" i="3"/>
  <c r="N46" i="5"/>
  <c r="N62" i="4"/>
  <c r="O103" i="3"/>
  <c r="N60" i="5"/>
  <c r="N92" i="4"/>
  <c r="N108" i="6"/>
  <c r="AB53" i="6"/>
  <c r="T29" i="3"/>
  <c r="R29" i="3" s="1"/>
  <c r="S20" i="5"/>
  <c r="Q20" i="5" s="1"/>
  <c r="N94" i="3"/>
  <c r="L94" i="3" s="1"/>
  <c r="M83" i="4"/>
  <c r="K83" i="4" s="1"/>
  <c r="M57" i="5"/>
  <c r="K57" i="5" s="1"/>
  <c r="M129" i="3"/>
  <c r="L117" i="4"/>
  <c r="AB106" i="6"/>
  <c r="R37" i="7"/>
  <c r="Q36" i="3"/>
  <c r="P23" i="5"/>
  <c r="P31" i="4"/>
  <c r="P150" i="3"/>
  <c r="O82" i="5"/>
  <c r="Q134" i="3"/>
  <c r="R135" i="7"/>
  <c r="P122" i="4"/>
  <c r="P73" i="5"/>
  <c r="P123" i="3"/>
  <c r="O111" i="4"/>
  <c r="Q152" i="3"/>
  <c r="R153" i="7"/>
  <c r="P138" i="4"/>
  <c r="R22" i="7"/>
  <c r="Q21" i="3"/>
  <c r="P18" i="4"/>
  <c r="N138" i="3"/>
  <c r="L138" i="3" s="1"/>
  <c r="M76" i="5"/>
  <c r="K76" i="5" s="1"/>
  <c r="M126" i="4"/>
  <c r="K126" i="4" s="1"/>
  <c r="P77" i="3"/>
  <c r="O50" i="5"/>
  <c r="T67" i="3"/>
  <c r="R67" i="3" s="1"/>
  <c r="S44" i="5"/>
  <c r="Q44" i="5" s="1"/>
  <c r="S60" i="4"/>
  <c r="Q60" i="4" s="1"/>
  <c r="P80" i="3"/>
  <c r="O70" i="4"/>
  <c r="T130" i="3"/>
  <c r="R130" i="3" s="1"/>
  <c r="S70" i="5"/>
  <c r="Q70" i="5" s="1"/>
  <c r="S118" i="4"/>
  <c r="Q118" i="4" s="1"/>
  <c r="Q51" i="4"/>
  <c r="O145" i="3"/>
  <c r="N132" i="4"/>
  <c r="N66" i="3"/>
  <c r="L66" i="3" s="1"/>
  <c r="M43" i="5"/>
  <c r="K43" i="5" s="1"/>
  <c r="M59" i="4"/>
  <c r="K59" i="4" s="1"/>
  <c r="P105" i="3"/>
  <c r="O62" i="5"/>
  <c r="R26" i="7"/>
  <c r="Q25" i="3"/>
  <c r="P17" i="5"/>
  <c r="P22" i="4"/>
  <c r="O114" i="8"/>
  <c r="X114" i="8" s="1"/>
  <c r="O129" i="3"/>
  <c r="N117" i="4"/>
  <c r="R145" i="3"/>
  <c r="B65" i="11"/>
  <c r="C120" i="14"/>
  <c r="H120" i="11" s="1"/>
  <c r="E120" i="11" s="1"/>
  <c r="B120" i="11" s="1"/>
  <c r="R115" i="3"/>
  <c r="R22" i="3"/>
  <c r="B61" i="11"/>
  <c r="B131" i="11"/>
  <c r="R141" i="3"/>
  <c r="B158" i="11"/>
  <c r="Q97" i="4"/>
  <c r="I90" i="11"/>
  <c r="J81" i="4" s="1"/>
  <c r="K92" i="3"/>
  <c r="I49" i="11"/>
  <c r="K51" i="3"/>
  <c r="I138" i="11"/>
  <c r="J128" i="4" s="1"/>
  <c r="K140" i="3"/>
  <c r="T113" i="3"/>
  <c r="S101" i="4"/>
  <c r="R105" i="7"/>
  <c r="Q104" i="3"/>
  <c r="P61" i="5"/>
  <c r="P93" i="4"/>
  <c r="O114" i="3"/>
  <c r="N102" i="4"/>
  <c r="P34" i="3"/>
  <c r="O30" i="4"/>
  <c r="R99" i="7"/>
  <c r="Q98" i="3"/>
  <c r="P87" i="4"/>
  <c r="N101" i="3"/>
  <c r="L101" i="3" s="1"/>
  <c r="M90" i="4"/>
  <c r="K90" i="4" s="1"/>
  <c r="M33" i="3"/>
  <c r="L29" i="4"/>
  <c r="N39" i="3"/>
  <c r="L39" i="3" s="1"/>
  <c r="M26" i="5"/>
  <c r="K26" i="5" s="1"/>
  <c r="M34" i="4"/>
  <c r="T87" i="3"/>
  <c r="R87" i="3" s="1"/>
  <c r="S76" i="4"/>
  <c r="Q76" i="4" s="1"/>
  <c r="R59" i="7"/>
  <c r="Q58" i="3"/>
  <c r="P39" i="5"/>
  <c r="P52" i="4"/>
  <c r="N50" i="3"/>
  <c r="L50" i="3" s="1"/>
  <c r="M33" i="5"/>
  <c r="K33" i="5" s="1"/>
  <c r="M45" i="4"/>
  <c r="K45" i="4" s="1"/>
  <c r="I115" i="11"/>
  <c r="J105" i="4" s="1"/>
  <c r="K117" i="3"/>
  <c r="M40" i="3"/>
  <c r="L40" i="3" s="1"/>
  <c r="L27" i="5"/>
  <c r="K27" i="5" s="1"/>
  <c r="L35" i="4"/>
  <c r="K35" i="4" s="1"/>
  <c r="R33" i="7"/>
  <c r="Q32" i="3"/>
  <c r="P28" i="4"/>
  <c r="P21" i="5"/>
  <c r="P46" i="3"/>
  <c r="O30" i="5"/>
  <c r="O41" i="4"/>
  <c r="P66" i="3"/>
  <c r="O43" i="5"/>
  <c r="O59" i="4"/>
  <c r="R64" i="7"/>
  <c r="Q63" i="3"/>
  <c r="P41" i="5"/>
  <c r="P56" i="4"/>
  <c r="R53" i="7"/>
  <c r="Q52" i="3"/>
  <c r="P47" i="4"/>
  <c r="P35" i="5"/>
  <c r="B163" i="11"/>
  <c r="Q113" i="3"/>
  <c r="R114" i="7"/>
  <c r="P101" i="4"/>
  <c r="I101" i="11"/>
  <c r="K103" i="3"/>
  <c r="P65" i="3"/>
  <c r="O58" i="4"/>
  <c r="I112" i="11"/>
  <c r="J102" i="4" s="1"/>
  <c r="K114" i="3"/>
  <c r="AB61" i="6"/>
  <c r="Q117" i="3"/>
  <c r="R118" i="7"/>
  <c r="P105" i="4"/>
  <c r="M120" i="3"/>
  <c r="L108" i="4"/>
  <c r="AB22" i="6"/>
  <c r="B126" i="11"/>
  <c r="M54" i="4"/>
  <c r="K54" i="4" s="1"/>
  <c r="N16" i="3"/>
  <c r="M14" i="4"/>
  <c r="O88" i="3"/>
  <c r="N54" i="5"/>
  <c r="N77" i="4"/>
  <c r="R92" i="7"/>
  <c r="Q91" i="3"/>
  <c r="P80" i="4"/>
  <c r="I145" i="11"/>
  <c r="K147" i="3"/>
  <c r="P134" i="3"/>
  <c r="O122" i="4"/>
  <c r="O73" i="5"/>
  <c r="R124" i="7"/>
  <c r="Q123" i="3"/>
  <c r="P111" i="4"/>
  <c r="P21" i="3"/>
  <c r="O18" i="4"/>
  <c r="O23" i="3"/>
  <c r="N20" i="4"/>
  <c r="N15" i="3"/>
  <c r="L15" i="3" s="1"/>
  <c r="M12" i="5"/>
  <c r="K12" i="5" s="1"/>
  <c r="K39" i="4"/>
  <c r="R63" i="7"/>
  <c r="Q62" i="3"/>
  <c r="P55" i="4"/>
  <c r="R93" i="7"/>
  <c r="Q92" i="3"/>
  <c r="P81" i="4"/>
  <c r="R81" i="7"/>
  <c r="Q80" i="3"/>
  <c r="P70" i="4"/>
  <c r="Q25" i="5"/>
  <c r="R106" i="7"/>
  <c r="Q105" i="3"/>
  <c r="P62" i="5"/>
  <c r="R13" i="7"/>
  <c r="Q12" i="3"/>
  <c r="P11" i="5"/>
  <c r="T44" i="3"/>
  <c r="R44" i="3" s="1"/>
  <c r="S28" i="5"/>
  <c r="Q28" i="5" s="1"/>
  <c r="S39" i="4"/>
  <c r="Q39" i="4" s="1"/>
  <c r="P25" i="3"/>
  <c r="O22" i="4"/>
  <c r="O17" i="5"/>
  <c r="N64" i="3"/>
  <c r="M42" i="5"/>
  <c r="M57" i="4"/>
  <c r="R25" i="7"/>
  <c r="Q24" i="3"/>
  <c r="P16" i="5"/>
  <c r="P21" i="4"/>
  <c r="Q51" i="5"/>
  <c r="Q5" i="4"/>
  <c r="I111" i="11"/>
  <c r="J101" i="4" s="1"/>
  <c r="K113" i="3"/>
  <c r="K111" i="4"/>
  <c r="Q70" i="4"/>
  <c r="I62" i="11"/>
  <c r="K64" i="3"/>
  <c r="I89" i="11"/>
  <c r="J80" i="4" s="1"/>
  <c r="K91" i="3"/>
  <c r="R109" i="7"/>
  <c r="Q108" i="3"/>
  <c r="P96" i="4"/>
  <c r="I66" i="11"/>
  <c r="K68" i="3"/>
  <c r="N8" i="3"/>
  <c r="M7" i="5"/>
  <c r="M8" i="4"/>
  <c r="O48" i="3"/>
  <c r="N43" i="4"/>
  <c r="N32" i="5"/>
  <c r="O57" i="3"/>
  <c r="N51" i="4"/>
  <c r="N38" i="5"/>
  <c r="T30" i="3"/>
  <c r="R30" i="3" s="1"/>
  <c r="S26" i="4"/>
  <c r="Q26" i="4" s="1"/>
  <c r="T142" i="3"/>
  <c r="R142" i="3" s="1"/>
  <c r="S130" i="4"/>
  <c r="Q130" i="4" s="1"/>
  <c r="P101" i="3"/>
  <c r="O90" i="4"/>
  <c r="P15" i="3"/>
  <c r="O12" i="5"/>
  <c r="Q126" i="3"/>
  <c r="R127" i="7"/>
  <c r="P69" i="5"/>
  <c r="P114" i="4"/>
  <c r="T75" i="3"/>
  <c r="R75" i="3" s="1"/>
  <c r="S66" i="4"/>
  <c r="Q66" i="4" s="1"/>
  <c r="M22" i="3"/>
  <c r="L19" i="4"/>
  <c r="P87" i="3"/>
  <c r="O76" i="4"/>
  <c r="P85" i="3"/>
  <c r="O74" i="4"/>
  <c r="O52" i="5"/>
  <c r="I105" i="11"/>
  <c r="J95" i="4" s="1"/>
  <c r="K107" i="3"/>
  <c r="T50" i="3"/>
  <c r="R50" i="3" s="1"/>
  <c r="S45" i="4"/>
  <c r="Q45" i="4" s="1"/>
  <c r="S33" i="5"/>
  <c r="Q33" i="5" s="1"/>
  <c r="M98" i="3"/>
  <c r="L98" i="3" s="1"/>
  <c r="L87" i="4"/>
  <c r="K87" i="4" s="1"/>
  <c r="T101" i="3"/>
  <c r="R101" i="3" s="1"/>
  <c r="S90" i="4"/>
  <c r="Q90" i="4" s="1"/>
  <c r="B125" i="11"/>
  <c r="J62" i="4"/>
  <c r="J46" i="5"/>
  <c r="M131" i="3"/>
  <c r="L131" i="3" s="1"/>
  <c r="L71" i="5"/>
  <c r="L119" i="4"/>
  <c r="P117" i="3"/>
  <c r="O105" i="4"/>
  <c r="I25" i="11"/>
  <c r="J24" i="4" s="1"/>
  <c r="K27" i="3"/>
  <c r="N17" i="3"/>
  <c r="M15" i="4"/>
  <c r="N161" i="6"/>
  <c r="T135" i="3"/>
  <c r="R135" i="3" s="1"/>
  <c r="S123" i="4"/>
  <c r="Q123" i="4" s="1"/>
  <c r="N153" i="3"/>
  <c r="L153" i="3" s="1"/>
  <c r="G153" i="3" s="1"/>
  <c r="M139" i="4"/>
  <c r="K139" i="4" s="1"/>
  <c r="F139" i="4" s="1"/>
  <c r="G139" i="4" s="1"/>
  <c r="N78" i="3"/>
  <c r="L78" i="3" s="1"/>
  <c r="M68" i="4"/>
  <c r="K68" i="4" s="1"/>
  <c r="N29" i="3"/>
  <c r="L29" i="3" s="1"/>
  <c r="M20" i="5"/>
  <c r="P89" i="3"/>
  <c r="O55" i="5"/>
  <c r="O78" i="4"/>
  <c r="B53" i="11"/>
  <c r="P91" i="3"/>
  <c r="O80" i="4"/>
  <c r="N9" i="3"/>
  <c r="L9" i="3" s="1"/>
  <c r="M9" i="4"/>
  <c r="K9" i="4" s="1"/>
  <c r="M8" i="5"/>
  <c r="K8" i="5" s="1"/>
  <c r="I135" i="11"/>
  <c r="K137" i="3"/>
  <c r="T133" i="3"/>
  <c r="R133" i="3" s="1"/>
  <c r="S121" i="4"/>
  <c r="Q121" i="4" s="1"/>
  <c r="I22" i="11"/>
  <c r="K24" i="3"/>
  <c r="M32" i="3"/>
  <c r="L32" i="3" s="1"/>
  <c r="L28" i="4"/>
  <c r="L21" i="5"/>
  <c r="K21" i="5" s="1"/>
  <c r="AB166" i="6"/>
  <c r="N165" i="3" s="1"/>
  <c r="L165" i="3" s="1"/>
  <c r="I4" i="11"/>
  <c r="J6" i="4" s="1"/>
  <c r="K6" i="3"/>
  <c r="R72" i="7"/>
  <c r="Q71" i="3"/>
  <c r="P63" i="4"/>
  <c r="P62" i="3"/>
  <c r="O55" i="4"/>
  <c r="N20" i="3"/>
  <c r="M15" i="5"/>
  <c r="P17" i="3"/>
  <c r="O15" i="4"/>
  <c r="M14" i="3"/>
  <c r="L13" i="4"/>
  <c r="P92" i="3"/>
  <c r="O81" i="4"/>
  <c r="O107" i="3"/>
  <c r="N95" i="4"/>
  <c r="T108" i="3"/>
  <c r="R108" i="3" s="1"/>
  <c r="S96" i="4"/>
  <c r="Q96" i="4" s="1"/>
  <c r="T102" i="3"/>
  <c r="R102" i="3" s="1"/>
  <c r="S91" i="4"/>
  <c r="Q91" i="4" s="1"/>
  <c r="R7" i="7"/>
  <c r="Q6" i="3"/>
  <c r="P6" i="4"/>
  <c r="R161" i="7"/>
  <c r="Q160" i="3"/>
  <c r="O76" i="3"/>
  <c r="N49" i="5"/>
  <c r="N67" i="4"/>
  <c r="T60" i="3"/>
  <c r="R60" i="3" s="1"/>
  <c r="S53" i="4"/>
  <c r="Q53" i="4" s="1"/>
  <c r="P147" i="3"/>
  <c r="O134" i="4"/>
  <c r="O79" i="5"/>
  <c r="P24" i="3"/>
  <c r="O16" i="5"/>
  <c r="O21" i="4"/>
  <c r="R165" i="7"/>
  <c r="Q164" i="3"/>
  <c r="I144" i="11"/>
  <c r="J133" i="4" s="1"/>
  <c r="K146" i="3"/>
  <c r="I70" i="11"/>
  <c r="J64" i="4" s="1"/>
  <c r="K72" i="3"/>
  <c r="I48" i="11"/>
  <c r="K50" i="3"/>
  <c r="R5" i="3"/>
  <c r="I109" i="11"/>
  <c r="K111" i="3"/>
  <c r="K49" i="5"/>
  <c r="I23" i="11"/>
  <c r="K25" i="3"/>
  <c r="B121" i="11"/>
  <c r="J24" i="5"/>
  <c r="J32" i="4"/>
  <c r="M60" i="3"/>
  <c r="L53" i="4"/>
  <c r="Q109" i="4"/>
  <c r="N14" i="3"/>
  <c r="M13" i="4"/>
  <c r="B16" i="11"/>
  <c r="M154" i="3"/>
  <c r="L154" i="3" s="1"/>
  <c r="L83" i="5"/>
  <c r="K83" i="5" s="1"/>
  <c r="P121" i="3"/>
  <c r="O109" i="4"/>
  <c r="P108" i="3"/>
  <c r="O96" i="4"/>
  <c r="P98" i="3"/>
  <c r="O87" i="4"/>
  <c r="M16" i="3"/>
  <c r="L14" i="4"/>
  <c r="T70" i="3"/>
  <c r="R70" i="3" s="1"/>
  <c r="S47" i="5"/>
  <c r="Q47" i="5" s="1"/>
  <c r="P52" i="3"/>
  <c r="O35" i="5"/>
  <c r="O47" i="4"/>
  <c r="Q120" i="3"/>
  <c r="R121" i="7"/>
  <c r="P108" i="4"/>
  <c r="I52" i="11"/>
  <c r="J37" i="5" s="1"/>
  <c r="K54" i="3"/>
  <c r="O146" i="3"/>
  <c r="N133" i="4"/>
  <c r="P83" i="3"/>
  <c r="O72" i="4"/>
  <c r="T79" i="3"/>
  <c r="R79" i="3" s="1"/>
  <c r="S69" i="4"/>
  <c r="Q69" i="4" s="1"/>
  <c r="T150" i="3"/>
  <c r="R150" i="3" s="1"/>
  <c r="S82" i="5"/>
  <c r="Q82" i="5" s="1"/>
  <c r="M75" i="3"/>
  <c r="L66" i="4"/>
  <c r="M20" i="3"/>
  <c r="L15" i="5"/>
  <c r="M46" i="3"/>
  <c r="L41" i="4"/>
  <c r="L30" i="5"/>
  <c r="S28" i="14"/>
  <c r="B28" i="14" s="1"/>
  <c r="F28" i="11" s="1"/>
  <c r="C28" i="11" s="1"/>
  <c r="C28" i="14"/>
  <c r="H28" i="11" s="1"/>
  <c r="E28" i="11" s="1"/>
  <c r="M111" i="3"/>
  <c r="L99" i="4"/>
  <c r="L65" i="5"/>
  <c r="N127" i="3"/>
  <c r="M115" i="4"/>
  <c r="R45" i="7"/>
  <c r="Q44" i="3"/>
  <c r="P28" i="5"/>
  <c r="P39" i="4"/>
  <c r="P35" i="3"/>
  <c r="O22" i="5"/>
  <c r="Q135" i="3"/>
  <c r="R136" i="7"/>
  <c r="P123" i="4"/>
  <c r="R102" i="7"/>
  <c r="Q101" i="3"/>
  <c r="P90" i="4"/>
  <c r="R122" i="7"/>
  <c r="Q121" i="3"/>
  <c r="P109" i="4"/>
  <c r="R16" i="7"/>
  <c r="Q15" i="3"/>
  <c r="P12" i="5"/>
  <c r="T10" i="3"/>
  <c r="R10" i="3" s="1"/>
  <c r="S9" i="5"/>
  <c r="Q9" i="5" s="1"/>
  <c r="S10" i="4"/>
  <c r="Q10" i="4" s="1"/>
  <c r="T155" i="3"/>
  <c r="R155" i="3" s="1"/>
  <c r="S140" i="4"/>
  <c r="Q140" i="4" s="1"/>
  <c r="P126" i="3"/>
  <c r="O114" i="4"/>
  <c r="O69" i="5"/>
  <c r="P132" i="3"/>
  <c r="O120" i="4"/>
  <c r="O72" i="5"/>
  <c r="Q94" i="3"/>
  <c r="R95" i="7"/>
  <c r="P57" i="5"/>
  <c r="P83" i="4"/>
  <c r="N52" i="6"/>
  <c r="R128" i="7"/>
  <c r="Q127" i="3"/>
  <c r="P115" i="4"/>
  <c r="N63" i="6"/>
  <c r="I51" i="11"/>
  <c r="K53" i="3"/>
  <c r="J53" i="5"/>
  <c r="J75" i="4"/>
  <c r="T117" i="3"/>
  <c r="R117" i="3" s="1"/>
  <c r="S105" i="4"/>
  <c r="Q105" i="4" s="1"/>
  <c r="J126" i="4"/>
  <c r="J76" i="5"/>
  <c r="R88" i="7"/>
  <c r="Q87" i="3"/>
  <c r="P76" i="4"/>
  <c r="T62" i="3"/>
  <c r="R62" i="3" s="1"/>
  <c r="S55" i="4"/>
  <c r="Q55" i="4" s="1"/>
  <c r="R86" i="7"/>
  <c r="Q85" i="3"/>
  <c r="P74" i="4"/>
  <c r="P52" i="5"/>
  <c r="N87" i="3"/>
  <c r="M76" i="4"/>
  <c r="N24" i="3"/>
  <c r="M16" i="5"/>
  <c r="M21" i="4"/>
  <c r="M119" i="3"/>
  <c r="L119" i="3" s="1"/>
  <c r="L107" i="4"/>
  <c r="S119" i="3"/>
  <c r="R119" i="3" s="1"/>
  <c r="R107" i="4"/>
  <c r="Q107" i="4" s="1"/>
  <c r="N57" i="3"/>
  <c r="L57" i="3" s="1"/>
  <c r="M38" i="5"/>
  <c r="K38" i="5" s="1"/>
  <c r="M51" i="4"/>
  <c r="K51" i="4" s="1"/>
  <c r="T68" i="3"/>
  <c r="R68" i="3" s="1"/>
  <c r="S61" i="4"/>
  <c r="Q61" i="4" s="1"/>
  <c r="S45" i="5"/>
  <c r="Q45" i="5" s="1"/>
  <c r="M30" i="3"/>
  <c r="L26" i="4"/>
  <c r="R84" i="7"/>
  <c r="Q83" i="3"/>
  <c r="P72" i="4"/>
  <c r="I40" i="11"/>
  <c r="J37" i="4" s="1"/>
  <c r="K42" i="3"/>
  <c r="R50" i="7"/>
  <c r="Q49" i="3"/>
  <c r="P44" i="4"/>
  <c r="M83" i="3"/>
  <c r="L72" i="4"/>
  <c r="N35" i="3"/>
  <c r="M22" i="5"/>
  <c r="AB145" i="6"/>
  <c r="N84" i="3"/>
  <c r="L84" i="3" s="1"/>
  <c r="M73" i="4"/>
  <c r="K73" i="4" s="1"/>
  <c r="P133" i="3"/>
  <c r="O121" i="4"/>
  <c r="R113" i="7"/>
  <c r="Q112" i="3"/>
  <c r="P100" i="4"/>
  <c r="P66" i="5"/>
  <c r="R41" i="7"/>
  <c r="Q40" i="3"/>
  <c r="P35" i="4"/>
  <c r="P27" i="5"/>
  <c r="P55" i="3"/>
  <c r="O49" i="4"/>
  <c r="N162" i="6"/>
  <c r="Q141" i="3"/>
  <c r="R142" i="7"/>
  <c r="P129" i="4"/>
  <c r="M18" i="3"/>
  <c r="L16" i="4"/>
  <c r="L13" i="5"/>
  <c r="P39" i="3"/>
  <c r="O26" i="5"/>
  <c r="O34" i="4"/>
  <c r="I87" i="11"/>
  <c r="K89" i="3"/>
  <c r="N69" i="3"/>
  <c r="L69" i="3" s="1"/>
  <c r="M46" i="5"/>
  <c r="K46" i="5" s="1"/>
  <c r="M62" i="4"/>
  <c r="K62" i="4" s="1"/>
  <c r="Q38" i="3"/>
  <c r="R39" i="7"/>
  <c r="P25" i="5"/>
  <c r="P33" i="4"/>
  <c r="N88" i="3"/>
  <c r="L88" i="3" s="1"/>
  <c r="M54" i="5"/>
  <c r="K54" i="5" s="1"/>
  <c r="M77" i="4"/>
  <c r="K77" i="4" s="1"/>
  <c r="AA149" i="6"/>
  <c r="AB149" i="6" s="1"/>
  <c r="N139" i="3"/>
  <c r="L139" i="3" s="1"/>
  <c r="M77" i="5"/>
  <c r="K77" i="5" s="1"/>
  <c r="M127" i="4"/>
  <c r="K127" i="4" s="1"/>
  <c r="J89" i="4"/>
  <c r="J59" i="5"/>
  <c r="O155" i="3"/>
  <c r="N140" i="4"/>
  <c r="P6" i="3"/>
  <c r="O6" i="4"/>
  <c r="R148" i="7"/>
  <c r="Q147" i="3"/>
  <c r="P79" i="5"/>
  <c r="P134" i="4"/>
  <c r="P7" i="3"/>
  <c r="O7" i="4"/>
  <c r="O6" i="5"/>
  <c r="C58" i="14"/>
  <c r="H58" i="11" s="1"/>
  <c r="E58" i="11" s="1"/>
  <c r="B58" i="11" s="1"/>
  <c r="I56" i="11"/>
  <c r="K58" i="3"/>
  <c r="O124" i="3"/>
  <c r="N67" i="5"/>
  <c r="N112" i="4"/>
  <c r="C155" i="14"/>
  <c r="H155" i="11" s="1"/>
  <c r="E155" i="11" s="1"/>
  <c r="B155" i="11" s="1"/>
  <c r="B12" i="11"/>
  <c r="B6" i="11"/>
  <c r="B161" i="11"/>
  <c r="B160" i="11"/>
  <c r="B130" i="11"/>
  <c r="N90" i="3"/>
  <c r="M79" i="4"/>
  <c r="K79" i="4" s="1"/>
  <c r="M56" i="5"/>
  <c r="K56" i="5" s="1"/>
  <c r="R164" i="7"/>
  <c r="Q163" i="3"/>
  <c r="M108" i="3"/>
  <c r="L96" i="4"/>
  <c r="N124" i="3"/>
  <c r="L124" i="3" s="1"/>
  <c r="M67" i="5"/>
  <c r="K67" i="5" s="1"/>
  <c r="M112" i="4"/>
  <c r="K112" i="4" s="1"/>
  <c r="T74" i="3"/>
  <c r="R74" i="3" s="1"/>
  <c r="S65" i="4"/>
  <c r="Q65" i="4" s="1"/>
  <c r="T98" i="3"/>
  <c r="R98" i="3" s="1"/>
  <c r="S87" i="4"/>
  <c r="Q87" i="4" s="1"/>
  <c r="R27" i="7"/>
  <c r="Q26" i="3"/>
  <c r="P18" i="5"/>
  <c r="P23" i="4"/>
  <c r="Q157" i="3"/>
  <c r="R158" i="7"/>
  <c r="P135" i="3"/>
  <c r="O123" i="4"/>
  <c r="N133" i="3"/>
  <c r="M121" i="4"/>
  <c r="K121" i="4" s="1"/>
  <c r="I7" i="11"/>
  <c r="K9" i="3"/>
  <c r="P127" i="3"/>
  <c r="O115" i="4"/>
  <c r="Q165" i="3"/>
  <c r="R166" i="7"/>
  <c r="N56" i="3"/>
  <c r="L56" i="3" s="1"/>
  <c r="M50" i="4"/>
  <c r="K50" i="4" s="1"/>
  <c r="R66" i="7"/>
  <c r="Q65" i="3"/>
  <c r="P58" i="4"/>
  <c r="P49" i="3"/>
  <c r="O44" i="4"/>
  <c r="F86" i="4"/>
  <c r="G86" i="4" s="1"/>
  <c r="H86" i="4" s="1"/>
  <c r="T16" i="3"/>
  <c r="R16" i="3" s="1"/>
  <c r="S14" i="4"/>
  <c r="Q14" i="4" s="1"/>
  <c r="I142" i="11"/>
  <c r="J78" i="5" s="1"/>
  <c r="K144" i="3"/>
  <c r="R155" i="7"/>
  <c r="Q154" i="3"/>
  <c r="P83" i="5"/>
  <c r="B152" i="11"/>
  <c r="M48" i="3"/>
  <c r="L32" i="5"/>
  <c r="L43" i="4"/>
  <c r="N71" i="3"/>
  <c r="L71" i="3" s="1"/>
  <c r="M63" i="4"/>
  <c r="P43" i="3"/>
  <c r="O38" i="4"/>
  <c r="Q128" i="3"/>
  <c r="R129" i="7"/>
  <c r="P116" i="4"/>
  <c r="M13" i="3"/>
  <c r="L13" i="3" s="1"/>
  <c r="L12" i="4"/>
  <c r="K12" i="4" s="1"/>
  <c r="M34" i="3"/>
  <c r="L30" i="4"/>
  <c r="P13" i="3"/>
  <c r="O12" i="4"/>
  <c r="R19" i="7"/>
  <c r="Q18" i="3"/>
  <c r="P16" i="4"/>
  <c r="P13" i="5"/>
  <c r="O78" i="3"/>
  <c r="N68" i="4"/>
  <c r="R36" i="7"/>
  <c r="Q35" i="3"/>
  <c r="P22" i="5"/>
  <c r="I15" i="11"/>
  <c r="J15" i="4" s="1"/>
  <c r="K17" i="3"/>
  <c r="AB86" i="6"/>
  <c r="N118" i="3"/>
  <c r="M106" i="4"/>
  <c r="R133" i="7"/>
  <c r="Q132" i="3"/>
  <c r="P72" i="5"/>
  <c r="P120" i="4"/>
  <c r="G158" i="3"/>
  <c r="I11" i="11"/>
  <c r="J12" i="4" s="1"/>
  <c r="K13" i="3"/>
  <c r="T148" i="3"/>
  <c r="R148" i="3" s="1"/>
  <c r="S135" i="4"/>
  <c r="Q135" i="4" s="1"/>
  <c r="S80" i="5"/>
  <c r="Q80" i="5" s="1"/>
  <c r="N48" i="3"/>
  <c r="M32" i="5"/>
  <c r="M43" i="4"/>
  <c r="B26" i="11"/>
  <c r="I37" i="11"/>
  <c r="K39" i="3"/>
  <c r="I103" i="11"/>
  <c r="J62" i="5" s="1"/>
  <c r="K105" i="3"/>
  <c r="O115" i="3"/>
  <c r="N103" i="4"/>
  <c r="B107" i="11"/>
  <c r="M122" i="4"/>
  <c r="N10" i="3"/>
  <c r="M9" i="5"/>
  <c r="K9" i="5" s="1"/>
  <c r="M10" i="4"/>
  <c r="K10" i="4" s="1"/>
  <c r="N141" i="3"/>
  <c r="L141" i="3" s="1"/>
  <c r="M129" i="4"/>
  <c r="K129" i="4" s="1"/>
  <c r="O8" i="3"/>
  <c r="N8" i="4"/>
  <c r="N7" i="5"/>
  <c r="I96" i="11"/>
  <c r="J87" i="4" s="1"/>
  <c r="K98" i="3"/>
  <c r="N152" i="3"/>
  <c r="L152" i="3" s="1"/>
  <c r="M138" i="4"/>
  <c r="K138" i="4" s="1"/>
  <c r="B30" i="11"/>
  <c r="B149" i="11"/>
  <c r="O27" i="3"/>
  <c r="N24" i="4"/>
  <c r="T140" i="3"/>
  <c r="R140" i="3" s="1"/>
  <c r="S128" i="4"/>
  <c r="Q128" i="4" s="1"/>
  <c r="AB163" i="6"/>
  <c r="N162" i="3" s="1"/>
  <c r="L162" i="3" s="1"/>
  <c r="N113" i="3"/>
  <c r="M101" i="4"/>
  <c r="K101" i="4" s="1"/>
  <c r="Q133" i="3"/>
  <c r="R134" i="7"/>
  <c r="P121" i="4"/>
  <c r="R131" i="7"/>
  <c r="Q130" i="3"/>
  <c r="P118" i="4"/>
  <c r="P70" i="5"/>
  <c r="AB46" i="6"/>
  <c r="T106" i="3"/>
  <c r="R106" i="3" s="1"/>
  <c r="S94" i="4"/>
  <c r="Q94" i="4" s="1"/>
  <c r="R56" i="7"/>
  <c r="Q55" i="3"/>
  <c r="P49" i="4"/>
  <c r="R11" i="7"/>
  <c r="Q10" i="3"/>
  <c r="P9" i="5"/>
  <c r="P10" i="4"/>
  <c r="M38" i="3"/>
  <c r="L38" i="3" s="1"/>
  <c r="L25" i="5"/>
  <c r="K25" i="5" s="1"/>
  <c r="L33" i="4"/>
  <c r="K33" i="4" s="1"/>
  <c r="R40" i="7"/>
  <c r="Q39" i="3"/>
  <c r="P34" i="4"/>
  <c r="P26" i="5"/>
  <c r="R75" i="7"/>
  <c r="Q74" i="3"/>
  <c r="P65" i="4"/>
  <c r="R51" i="7"/>
  <c r="Q50" i="3"/>
  <c r="P45" i="4"/>
  <c r="P33" i="5"/>
  <c r="B57" i="11"/>
  <c r="P38" i="3"/>
  <c r="O33" i="4"/>
  <c r="O25" i="5"/>
  <c r="T122" i="3"/>
  <c r="R122" i="3" s="1"/>
  <c r="S110" i="4"/>
  <c r="Q110" i="4" s="1"/>
  <c r="AB29" i="6"/>
  <c r="N143" i="3"/>
  <c r="L143" i="3" s="1"/>
  <c r="M131" i="4"/>
  <c r="K131" i="4" s="1"/>
  <c r="R103" i="7"/>
  <c r="Q102" i="3"/>
  <c r="P91" i="4"/>
  <c r="B106" i="11"/>
  <c r="B33" i="11"/>
  <c r="T43" i="3"/>
  <c r="R43" i="3" s="1"/>
  <c r="S38" i="4"/>
  <c r="Q38" i="4" s="1"/>
  <c r="B124" i="11"/>
  <c r="I129" i="11"/>
  <c r="K131" i="3"/>
  <c r="O54" i="3"/>
  <c r="N37" i="5"/>
  <c r="R8" i="7"/>
  <c r="Q7" i="3"/>
  <c r="P7" i="4"/>
  <c r="P6" i="5"/>
  <c r="B64" i="11"/>
  <c r="C91" i="14"/>
  <c r="H91" i="11" s="1"/>
  <c r="E91" i="11" s="1"/>
  <c r="B83" i="11"/>
  <c r="B137" i="11"/>
  <c r="B32" i="11"/>
  <c r="L43" i="3"/>
  <c r="K107" i="4"/>
  <c r="I133" i="11"/>
  <c r="J123" i="4" s="1"/>
  <c r="K135" i="3"/>
  <c r="K48" i="5"/>
  <c r="M55" i="3"/>
  <c r="L55" i="3" s="1"/>
  <c r="L49" i="4"/>
  <c r="K49" i="4" s="1"/>
  <c r="M42" i="3"/>
  <c r="L37" i="4"/>
  <c r="O96" i="3"/>
  <c r="N85" i="4"/>
  <c r="M134" i="3"/>
  <c r="L73" i="5"/>
  <c r="L122" i="4"/>
  <c r="T77" i="3"/>
  <c r="R77" i="3" s="1"/>
  <c r="S50" i="5"/>
  <c r="Q50" i="5" s="1"/>
  <c r="N65" i="3"/>
  <c r="L65" i="3" s="1"/>
  <c r="M58" i="4"/>
  <c r="K58" i="4" s="1"/>
  <c r="N149" i="3"/>
  <c r="L149" i="3" s="1"/>
  <c r="M136" i="4"/>
  <c r="K136" i="4" s="1"/>
  <c r="M81" i="5"/>
  <c r="K81" i="5" s="1"/>
  <c r="T13" i="3"/>
  <c r="R13" i="3" s="1"/>
  <c r="S12" i="4"/>
  <c r="Q12" i="4" s="1"/>
  <c r="P16" i="3"/>
  <c r="O14" i="4"/>
  <c r="M35" i="3"/>
  <c r="L22" i="5"/>
  <c r="M8" i="3"/>
  <c r="L8" i="4"/>
  <c r="L7" i="5"/>
  <c r="AB80" i="6"/>
  <c r="R157" i="7"/>
  <c r="Q156" i="3"/>
  <c r="O110" i="3"/>
  <c r="N64" i="5"/>
  <c r="N98" i="4"/>
  <c r="N65" i="6"/>
  <c r="I9" i="11"/>
  <c r="K11" i="3"/>
  <c r="R74" i="7"/>
  <c r="Q73" i="3"/>
  <c r="P48" i="5"/>
  <c r="N26" i="6"/>
  <c r="M110" i="3"/>
  <c r="L64" i="5"/>
  <c r="L98" i="4"/>
  <c r="M72" i="3"/>
  <c r="L72" i="3" s="1"/>
  <c r="L64" i="4"/>
  <c r="K64" i="4" s="1"/>
  <c r="P130" i="3"/>
  <c r="O118" i="4"/>
  <c r="O70" i="5"/>
  <c r="M24" i="3"/>
  <c r="L21" i="4"/>
  <c r="L16" i="5"/>
  <c r="N99" i="3"/>
  <c r="L99" i="3" s="1"/>
  <c r="M58" i="5"/>
  <c r="K58" i="5" s="1"/>
  <c r="M88" i="4"/>
  <c r="K88" i="4" s="1"/>
  <c r="O90" i="3"/>
  <c r="N56" i="5"/>
  <c r="N79" i="4"/>
  <c r="P10" i="3"/>
  <c r="O9" i="5"/>
  <c r="O10" i="4"/>
  <c r="P59" i="3"/>
  <c r="O40" i="5"/>
  <c r="R82" i="7"/>
  <c r="Q81" i="3"/>
  <c r="P51" i="5"/>
  <c r="Q63" i="4"/>
  <c r="P74" i="3"/>
  <c r="O65" i="4"/>
  <c r="P50" i="3"/>
  <c r="O45" i="4"/>
  <c r="O33" i="5"/>
  <c r="B102" i="11"/>
  <c r="N94" i="6"/>
  <c r="T17" i="3"/>
  <c r="R17" i="3" s="1"/>
  <c r="S15" i="4"/>
  <c r="Q15" i="4" s="1"/>
  <c r="O131" i="3"/>
  <c r="N119" i="4"/>
  <c r="N71" i="5"/>
  <c r="P102" i="3"/>
  <c r="O91" i="4"/>
  <c r="P67" i="3"/>
  <c r="O60" i="4"/>
  <c r="O44" i="5"/>
  <c r="O56" i="3"/>
  <c r="N50" i="4"/>
  <c r="I3" i="11"/>
  <c r="K5" i="3"/>
  <c r="J67" i="5"/>
  <c r="J112" i="4"/>
  <c r="B91" i="11"/>
  <c r="I78" i="11"/>
  <c r="J70" i="4" s="1"/>
  <c r="I159" i="11"/>
  <c r="K161" i="3"/>
  <c r="K45" i="5"/>
  <c r="C148" i="14"/>
  <c r="H148" i="11" s="1"/>
  <c r="E148" i="11" s="1"/>
  <c r="B148" i="11" s="1"/>
  <c r="K44" i="3"/>
  <c r="C162" i="14"/>
  <c r="H162" i="11" s="1"/>
  <c r="E162" i="11" s="1"/>
  <c r="B162" i="11" s="1"/>
  <c r="I60" i="11"/>
  <c r="J55" i="4" s="1"/>
  <c r="K62" i="3"/>
  <c r="I97" i="11"/>
  <c r="K99" i="3"/>
  <c r="K119" i="4"/>
  <c r="P28" i="3"/>
  <c r="O19" i="5"/>
  <c r="O25" i="4"/>
  <c r="R143" i="7"/>
  <c r="Q142" i="3"/>
  <c r="P130" i="4"/>
  <c r="R44" i="7"/>
  <c r="Q43" i="3"/>
  <c r="P38" i="4"/>
  <c r="M115" i="3"/>
  <c r="L103" i="4"/>
  <c r="M52" i="3"/>
  <c r="O82" i="3"/>
  <c r="N71" i="4"/>
  <c r="J17" i="4"/>
  <c r="J14" i="5"/>
  <c r="M127" i="3"/>
  <c r="L115" i="4"/>
  <c r="R23" i="7"/>
  <c r="Q22" i="3"/>
  <c r="P19" i="4"/>
  <c r="T47" i="3"/>
  <c r="R47" i="3" s="1"/>
  <c r="S31" i="5"/>
  <c r="Q31" i="5" s="1"/>
  <c r="S42" i="4"/>
  <c r="Q42" i="4" s="1"/>
  <c r="T89" i="3"/>
  <c r="R89" i="3" s="1"/>
  <c r="S78" i="4"/>
  <c r="Q78" i="4" s="1"/>
  <c r="S55" i="5"/>
  <c r="Q55" i="5" s="1"/>
  <c r="M85" i="3"/>
  <c r="L74" i="4"/>
  <c r="L52" i="5"/>
  <c r="T35" i="3"/>
  <c r="R35" i="3" s="1"/>
  <c r="S22" i="5"/>
  <c r="Q22" i="5" s="1"/>
  <c r="M118" i="3"/>
  <c r="L106" i="4"/>
  <c r="R85" i="7"/>
  <c r="Q84" i="3"/>
  <c r="P73" i="4"/>
  <c r="P79" i="3"/>
  <c r="O69" i="4"/>
  <c r="O37" i="3"/>
  <c r="N24" i="5"/>
  <c r="N32" i="4"/>
  <c r="S27" i="14"/>
  <c r="B27" i="14" s="1"/>
  <c r="F27" i="11" s="1"/>
  <c r="C27" i="11" s="1"/>
  <c r="C27" i="14"/>
  <c r="H27" i="11" s="1"/>
  <c r="E27" i="11" s="1"/>
  <c r="P51" i="3"/>
  <c r="O34" i="5"/>
  <c r="O46" i="4"/>
  <c r="P22" i="3"/>
  <c r="O19" i="4"/>
  <c r="P143" i="3"/>
  <c r="O131" i="4"/>
  <c r="T91" i="3"/>
  <c r="R91" i="3" s="1"/>
  <c r="S80" i="4"/>
  <c r="Q80" i="4" s="1"/>
  <c r="I146" i="11"/>
  <c r="K148" i="3"/>
  <c r="N107" i="3"/>
  <c r="M95" i="4"/>
  <c r="N80" i="3"/>
  <c r="L80" i="3" s="1"/>
  <c r="M70" i="4"/>
  <c r="K70" i="4" s="1"/>
  <c r="I77" i="11"/>
  <c r="J69" i="4" s="1"/>
  <c r="K79" i="3"/>
  <c r="I118" i="11"/>
  <c r="J108" i="4" s="1"/>
  <c r="K120" i="3"/>
  <c r="R17" i="7"/>
  <c r="Q16" i="3"/>
  <c r="P14" i="4"/>
  <c r="R94" i="7"/>
  <c r="Q93" i="3"/>
  <c r="P82" i="4"/>
  <c r="N92" i="3"/>
  <c r="L92" i="3" s="1"/>
  <c r="M81" i="4"/>
  <c r="K81" i="4" s="1"/>
  <c r="P149" i="3"/>
  <c r="O81" i="5"/>
  <c r="O136" i="4"/>
  <c r="N36" i="3"/>
  <c r="M23" i="5"/>
  <c r="M31" i="4"/>
  <c r="K31" i="4" s="1"/>
  <c r="O45" i="3"/>
  <c r="N29" i="5"/>
  <c r="N40" i="4"/>
  <c r="R15" i="7"/>
  <c r="Q14" i="3"/>
  <c r="P13" i="4"/>
  <c r="O95" i="3"/>
  <c r="N84" i="4"/>
  <c r="N129" i="3"/>
  <c r="L129" i="3" s="1"/>
  <c r="M117" i="4"/>
  <c r="K117" i="4" s="1"/>
  <c r="N53" i="3"/>
  <c r="M36" i="5"/>
  <c r="M48" i="4"/>
  <c r="R43" i="7"/>
  <c r="Q42" i="3"/>
  <c r="P37" i="4"/>
  <c r="N67" i="3"/>
  <c r="L67" i="3" s="1"/>
  <c r="M44" i="5"/>
  <c r="K44" i="5" s="1"/>
  <c r="M60" i="4"/>
  <c r="K60" i="4" s="1"/>
  <c r="I104" i="11"/>
  <c r="J94" i="4" s="1"/>
  <c r="K106" i="3"/>
  <c r="M53" i="3"/>
  <c r="L36" i="5"/>
  <c r="L48" i="4"/>
  <c r="K114" i="4"/>
  <c r="M17" i="3"/>
  <c r="L15" i="4"/>
  <c r="P109" i="3"/>
  <c r="O97" i="4"/>
  <c r="O63" i="5"/>
  <c r="T33" i="3"/>
  <c r="R33" i="3" s="1"/>
  <c r="S29" i="4"/>
  <c r="Q29" i="4" s="1"/>
  <c r="T25" i="3"/>
  <c r="R25" i="3" s="1"/>
  <c r="S17" i="5"/>
  <c r="Q17" i="5" s="1"/>
  <c r="S22" i="4"/>
  <c r="Q22" i="4" s="1"/>
  <c r="O9" i="3"/>
  <c r="N9" i="4"/>
  <c r="N8" i="5"/>
  <c r="R31" i="7"/>
  <c r="Q30" i="3"/>
  <c r="P26" i="4"/>
  <c r="R60" i="7"/>
  <c r="Q59" i="3"/>
  <c r="P40" i="5"/>
  <c r="R123" i="7"/>
  <c r="Q122" i="3"/>
  <c r="P110" i="4"/>
  <c r="T94" i="3"/>
  <c r="R94" i="3" s="1"/>
  <c r="S57" i="5"/>
  <c r="Q57" i="5" s="1"/>
  <c r="S83" i="4"/>
  <c r="Q83" i="4" s="1"/>
  <c r="P20" i="3"/>
  <c r="O15" i="5"/>
  <c r="R34" i="7"/>
  <c r="Q33" i="3"/>
  <c r="P29" i="4"/>
  <c r="R48" i="7"/>
  <c r="Q47" i="3"/>
  <c r="P42" i="4"/>
  <c r="P31" i="5"/>
  <c r="T40" i="3"/>
  <c r="R40" i="3" s="1"/>
  <c r="S35" i="4"/>
  <c r="Q35" i="4" s="1"/>
  <c r="S27" i="5"/>
  <c r="Q27" i="5" s="1"/>
  <c r="M155" i="3"/>
  <c r="L140" i="4"/>
  <c r="T34" i="3"/>
  <c r="R34" i="3" s="1"/>
  <c r="S30" i="4"/>
  <c r="Q30" i="4" s="1"/>
  <c r="R68" i="7"/>
  <c r="Q67" i="3"/>
  <c r="P44" i="5"/>
  <c r="P60" i="4"/>
  <c r="N30" i="3"/>
  <c r="L30" i="3" s="1"/>
  <c r="M26" i="4"/>
  <c r="I54" i="11"/>
  <c r="J50" i="4" s="1"/>
  <c r="K56" i="3"/>
  <c r="T52" i="3"/>
  <c r="R52" i="3" s="1"/>
  <c r="S47" i="4"/>
  <c r="Q47" i="4" s="1"/>
  <c r="S35" i="5"/>
  <c r="Q35" i="5" s="1"/>
  <c r="T83" i="3"/>
  <c r="R83" i="3" s="1"/>
  <c r="S72" i="4"/>
  <c r="Q72" i="4" s="1"/>
  <c r="O106" i="3"/>
  <c r="N94" i="4"/>
  <c r="I75" i="11"/>
  <c r="J50" i="5" s="1"/>
  <c r="K77" i="3"/>
  <c r="I132" i="11"/>
  <c r="K134" i="3"/>
  <c r="Q139" i="3"/>
  <c r="R140" i="7"/>
  <c r="P77" i="5"/>
  <c r="P127" i="4"/>
  <c r="I41" i="11"/>
  <c r="J38" i="4" s="1"/>
  <c r="K43" i="3"/>
  <c r="I141" i="11"/>
  <c r="J131" i="4" s="1"/>
  <c r="K143" i="3"/>
  <c r="I50" i="11"/>
  <c r="K52" i="3"/>
  <c r="J81" i="5"/>
  <c r="J136" i="4"/>
  <c r="B74" i="11"/>
  <c r="Q79" i="4"/>
  <c r="K61" i="4"/>
  <c r="B150" i="11"/>
  <c r="B34" i="11"/>
  <c r="B156" i="11"/>
  <c r="O70" i="3"/>
  <c r="N47" i="5"/>
  <c r="K71" i="5"/>
  <c r="Q48" i="4"/>
  <c r="B73" i="11"/>
  <c r="L86" i="3" l="1"/>
  <c r="M58" i="3"/>
  <c r="L58" i="3" s="1"/>
  <c r="L39" i="5"/>
  <c r="K39" i="5" s="1"/>
  <c r="L52" i="4"/>
  <c r="K52" i="4" s="1"/>
  <c r="K43" i="4"/>
  <c r="L90" i="3"/>
  <c r="K53" i="5"/>
  <c r="L113" i="3"/>
  <c r="K23" i="5"/>
  <c r="K94" i="4"/>
  <c r="L35" i="5"/>
  <c r="L10" i="3"/>
  <c r="O157" i="3"/>
  <c r="N84" i="5"/>
  <c r="F84" i="5" s="1"/>
  <c r="G84" i="5" s="1"/>
  <c r="H84" i="5" s="1"/>
  <c r="O163" i="3"/>
  <c r="N147" i="4"/>
  <c r="M125" i="3"/>
  <c r="K34" i="4"/>
  <c r="R108" i="4"/>
  <c r="Q108" i="4" s="1"/>
  <c r="H142" i="4"/>
  <c r="O162" i="3"/>
  <c r="N146" i="4"/>
  <c r="F146" i="4" s="1"/>
  <c r="G146" i="4" s="1"/>
  <c r="H146" i="4" s="1"/>
  <c r="N87" i="5"/>
  <c r="L89" i="3"/>
  <c r="O164" i="3"/>
  <c r="N148" i="4"/>
  <c r="F148" i="4" s="1"/>
  <c r="G148" i="4" s="1"/>
  <c r="H148" i="4" s="1"/>
  <c r="N88" i="5"/>
  <c r="F88" i="5" s="1"/>
  <c r="G88" i="5" s="1"/>
  <c r="H88" i="5" s="1"/>
  <c r="K28" i="4"/>
  <c r="L133" i="3"/>
  <c r="K20" i="5"/>
  <c r="M160" i="3"/>
  <c r="L160" i="3" s="1"/>
  <c r="L85" i="5"/>
  <c r="K85" i="5" s="1"/>
  <c r="L144" i="4"/>
  <c r="K144" i="4" s="1"/>
  <c r="O161" i="3"/>
  <c r="N145" i="4"/>
  <c r="N86" i="5"/>
  <c r="O160" i="3"/>
  <c r="N85" i="5"/>
  <c r="F85" i="5" s="1"/>
  <c r="G85" i="5" s="1"/>
  <c r="H85" i="5" s="1"/>
  <c r="N144" i="4"/>
  <c r="O156" i="3"/>
  <c r="N141" i="4"/>
  <c r="F141" i="4" s="1"/>
  <c r="G141" i="4" s="1"/>
  <c r="H141" i="4" s="1"/>
  <c r="O165" i="3"/>
  <c r="N149" i="4"/>
  <c r="F149" i="4" s="1"/>
  <c r="G149" i="4" s="1"/>
  <c r="H149" i="4" s="1"/>
  <c r="N89" i="5"/>
  <c r="F89" i="5" s="1"/>
  <c r="G89" i="5" s="1"/>
  <c r="H89" i="5" s="1"/>
  <c r="L68" i="5"/>
  <c r="O159" i="3"/>
  <c r="N143" i="4"/>
  <c r="L36" i="3"/>
  <c r="M161" i="3"/>
  <c r="L161" i="3" s="1"/>
  <c r="L86" i="5"/>
  <c r="K86" i="5" s="1"/>
  <c r="L145" i="4"/>
  <c r="K145" i="4" s="1"/>
  <c r="L106" i="3"/>
  <c r="G106" i="3" s="1"/>
  <c r="K75" i="4"/>
  <c r="K116" i="4"/>
  <c r="K42" i="4"/>
  <c r="L7" i="3"/>
  <c r="M73" i="5"/>
  <c r="L104" i="3"/>
  <c r="K63" i="4"/>
  <c r="K13" i="4"/>
  <c r="K10" i="3"/>
  <c r="K105" i="4"/>
  <c r="N130" i="3"/>
  <c r="L130" i="3" s="1"/>
  <c r="M70" i="5"/>
  <c r="K70" i="5" s="1"/>
  <c r="M118" i="4"/>
  <c r="K118" i="4" s="1"/>
  <c r="R111" i="4"/>
  <c r="Q111" i="4" s="1"/>
  <c r="M91" i="3"/>
  <c r="L91" i="3" s="1"/>
  <c r="L80" i="4"/>
  <c r="K80" i="4" s="1"/>
  <c r="K115" i="4"/>
  <c r="K61" i="3"/>
  <c r="I59" i="11"/>
  <c r="J54" i="4" s="1"/>
  <c r="I148" i="11"/>
  <c r="J82" i="5" s="1"/>
  <c r="K150" i="3"/>
  <c r="I58" i="11"/>
  <c r="J53" i="4" s="1"/>
  <c r="K60" i="3"/>
  <c r="I120" i="11"/>
  <c r="J110" i="4" s="1"/>
  <c r="K122" i="3"/>
  <c r="I155" i="11"/>
  <c r="K157" i="3"/>
  <c r="I162" i="11"/>
  <c r="K164" i="3"/>
  <c r="I137" i="11"/>
  <c r="K139" i="3"/>
  <c r="I106" i="11"/>
  <c r="J96" i="4" s="1"/>
  <c r="K108" i="3"/>
  <c r="O50" i="3"/>
  <c r="N33" i="5"/>
  <c r="N45" i="4"/>
  <c r="O15" i="3"/>
  <c r="N12" i="5"/>
  <c r="K36" i="5"/>
  <c r="O14" i="3"/>
  <c r="N13" i="4"/>
  <c r="F24" i="5"/>
  <c r="G24" i="5" s="1"/>
  <c r="H24" i="5" s="1"/>
  <c r="O142" i="3"/>
  <c r="N130" i="4"/>
  <c r="J5" i="4"/>
  <c r="J5" i="5"/>
  <c r="F71" i="5"/>
  <c r="G71" i="5" s="1"/>
  <c r="H71" i="5" s="1"/>
  <c r="G96" i="3"/>
  <c r="I124" i="11"/>
  <c r="K126" i="3"/>
  <c r="I57" i="11"/>
  <c r="J40" i="5" s="1"/>
  <c r="K59" i="3"/>
  <c r="N45" i="3"/>
  <c r="L45" i="3" s="1"/>
  <c r="M29" i="5"/>
  <c r="K29" i="5" s="1"/>
  <c r="M40" i="4"/>
  <c r="K40" i="4" s="1"/>
  <c r="F40" i="4" s="1"/>
  <c r="G40" i="4" s="1"/>
  <c r="H40" i="4" s="1"/>
  <c r="I30" i="11"/>
  <c r="K32" i="3"/>
  <c r="I107" i="11"/>
  <c r="K109" i="3"/>
  <c r="H158" i="3"/>
  <c r="I158" i="3" s="1"/>
  <c r="AX239" i="17"/>
  <c r="D239" i="17" s="1"/>
  <c r="N85" i="3"/>
  <c r="L85" i="3" s="1"/>
  <c r="M74" i="4"/>
  <c r="K74" i="4" s="1"/>
  <c r="M52" i="5"/>
  <c r="K52" i="5" s="1"/>
  <c r="O154" i="3"/>
  <c r="N83" i="5"/>
  <c r="G157" i="3"/>
  <c r="G163" i="3"/>
  <c r="I6" i="11"/>
  <c r="K8" i="3"/>
  <c r="J39" i="5"/>
  <c r="J52" i="4"/>
  <c r="O147" i="3"/>
  <c r="N79" i="5"/>
  <c r="N134" i="4"/>
  <c r="O38" i="3"/>
  <c r="N25" i="5"/>
  <c r="N33" i="4"/>
  <c r="K22" i="5"/>
  <c r="K21" i="4"/>
  <c r="O85" i="3"/>
  <c r="N74" i="4"/>
  <c r="N52" i="5"/>
  <c r="G164" i="3"/>
  <c r="O6" i="3"/>
  <c r="N6" i="4"/>
  <c r="F43" i="4"/>
  <c r="G43" i="4" s="1"/>
  <c r="H43" i="4" s="1"/>
  <c r="O105" i="3"/>
  <c r="N62" i="5"/>
  <c r="K14" i="4"/>
  <c r="N21" i="3"/>
  <c r="L21" i="3" s="1"/>
  <c r="M18" i="4"/>
  <c r="K18" i="4" s="1"/>
  <c r="I131" i="11"/>
  <c r="J121" i="4" s="1"/>
  <c r="K133" i="3"/>
  <c r="F117" i="4"/>
  <c r="G117" i="4" s="1"/>
  <c r="H117" i="4" s="1"/>
  <c r="O152" i="3"/>
  <c r="N138" i="4"/>
  <c r="O60" i="3"/>
  <c r="N53" i="4"/>
  <c r="F59" i="5"/>
  <c r="G59" i="5" s="1"/>
  <c r="H59" i="5" s="1"/>
  <c r="O68" i="3"/>
  <c r="N45" i="5"/>
  <c r="N61" i="4"/>
  <c r="O72" i="3"/>
  <c r="N64" i="4"/>
  <c r="G159" i="3"/>
  <c r="F5" i="4"/>
  <c r="G5" i="4" s="1"/>
  <c r="H5" i="4" s="1"/>
  <c r="L46" i="3"/>
  <c r="O150" i="3"/>
  <c r="N82" i="5"/>
  <c r="F54" i="4"/>
  <c r="G54" i="4" s="1"/>
  <c r="H54" i="4" s="1"/>
  <c r="G19" i="3"/>
  <c r="J23" i="4"/>
  <c r="J18" i="5"/>
  <c r="K60" i="5"/>
  <c r="F60" i="5" s="1"/>
  <c r="G60" i="5" s="1"/>
  <c r="H60" i="5" s="1"/>
  <c r="K103" i="4"/>
  <c r="F103" i="4" s="1"/>
  <c r="G103" i="4" s="1"/>
  <c r="K6" i="5"/>
  <c r="L75" i="3"/>
  <c r="K68" i="5"/>
  <c r="J66" i="5"/>
  <c r="J100" i="4"/>
  <c r="K11" i="5"/>
  <c r="O139" i="3"/>
  <c r="N127" i="4"/>
  <c r="N77" i="5"/>
  <c r="F112" i="4"/>
  <c r="G112" i="4" s="1"/>
  <c r="H112" i="4" s="1"/>
  <c r="O67" i="3"/>
  <c r="N44" i="5"/>
  <c r="N60" i="4"/>
  <c r="I74" i="11"/>
  <c r="K76" i="3"/>
  <c r="O59" i="3"/>
  <c r="N40" i="5"/>
  <c r="L53" i="3"/>
  <c r="O16" i="3"/>
  <c r="N14" i="4"/>
  <c r="G37" i="3"/>
  <c r="F50" i="4"/>
  <c r="G50" i="4" s="1"/>
  <c r="H50" i="4" s="1"/>
  <c r="F119" i="4"/>
  <c r="G119" i="4" s="1"/>
  <c r="H119" i="4" s="1"/>
  <c r="H103" i="4"/>
  <c r="K32" i="5"/>
  <c r="L35" i="3"/>
  <c r="K16" i="5"/>
  <c r="O127" i="3"/>
  <c r="N115" i="4"/>
  <c r="I16" i="11"/>
  <c r="K18" i="3"/>
  <c r="I121" i="11"/>
  <c r="J111" i="4" s="1"/>
  <c r="K123" i="3"/>
  <c r="J33" i="5"/>
  <c r="J45" i="4"/>
  <c r="F67" i="4"/>
  <c r="G67" i="4" s="1"/>
  <c r="H67" i="4" s="1"/>
  <c r="O24" i="3"/>
  <c r="N21" i="4"/>
  <c r="N16" i="5"/>
  <c r="J134" i="4"/>
  <c r="J79" i="5"/>
  <c r="L16" i="3"/>
  <c r="I163" i="11"/>
  <c r="K165" i="3"/>
  <c r="O63" i="3"/>
  <c r="N56" i="4"/>
  <c r="N41" i="5"/>
  <c r="I61" i="11"/>
  <c r="K63" i="3"/>
  <c r="G129" i="3"/>
  <c r="O148" i="3"/>
  <c r="N135" i="4"/>
  <c r="N80" i="5"/>
  <c r="O34" i="3"/>
  <c r="N30" i="4"/>
  <c r="M87" i="3"/>
  <c r="L87" i="3" s="1"/>
  <c r="L76" i="4"/>
  <c r="K76" i="4" s="1"/>
  <c r="G100" i="3"/>
  <c r="F5" i="5"/>
  <c r="G5" i="5" s="1"/>
  <c r="H5" i="5" s="1"/>
  <c r="I72" i="11"/>
  <c r="J65" i="4" s="1"/>
  <c r="K74" i="3"/>
  <c r="G61" i="3"/>
  <c r="O99" i="3"/>
  <c r="N58" i="5"/>
  <c r="N88" i="4"/>
  <c r="K92" i="4"/>
  <c r="F92" i="4" s="1"/>
  <c r="G92" i="4" s="1"/>
  <c r="J57" i="5"/>
  <c r="J83" i="4"/>
  <c r="L115" i="3"/>
  <c r="J35" i="4"/>
  <c r="J27" i="5"/>
  <c r="K7" i="4"/>
  <c r="K30" i="4"/>
  <c r="L125" i="3"/>
  <c r="L12" i="3"/>
  <c r="I91" i="11"/>
  <c r="J82" i="4" s="1"/>
  <c r="K93" i="3"/>
  <c r="O130" i="3"/>
  <c r="N118" i="4"/>
  <c r="N70" i="5"/>
  <c r="F47" i="5"/>
  <c r="G47" i="5" s="1"/>
  <c r="H47" i="5" s="1"/>
  <c r="F94" i="4"/>
  <c r="G94" i="4" s="1"/>
  <c r="H94" i="4" s="1"/>
  <c r="F29" i="5"/>
  <c r="G29" i="5" s="1"/>
  <c r="H29" i="5" s="1"/>
  <c r="G56" i="3"/>
  <c r="G131" i="3"/>
  <c r="O73" i="3"/>
  <c r="N48" i="5"/>
  <c r="G156" i="3"/>
  <c r="N28" i="3"/>
  <c r="L28" i="3" s="1"/>
  <c r="M25" i="4"/>
  <c r="K25" i="4" s="1"/>
  <c r="M19" i="5"/>
  <c r="K19" i="5" s="1"/>
  <c r="O10" i="3"/>
  <c r="N9" i="5"/>
  <c r="N10" i="4"/>
  <c r="G115" i="3"/>
  <c r="I115" i="3"/>
  <c r="L48" i="3"/>
  <c r="G48" i="3" s="1"/>
  <c r="I12" i="11"/>
  <c r="J13" i="4" s="1"/>
  <c r="K14" i="3"/>
  <c r="N148" i="3"/>
  <c r="L148" i="3" s="1"/>
  <c r="M135" i="4"/>
  <c r="K135" i="4" s="1"/>
  <c r="M80" i="5"/>
  <c r="K80" i="5" s="1"/>
  <c r="O112" i="3"/>
  <c r="N100" i="4"/>
  <c r="N66" i="5"/>
  <c r="L24" i="3"/>
  <c r="M51" i="3"/>
  <c r="L51" i="3" s="1"/>
  <c r="L34" i="5"/>
  <c r="L46" i="4"/>
  <c r="K46" i="4" s="1"/>
  <c r="O101" i="3"/>
  <c r="N90" i="4"/>
  <c r="F49" i="5"/>
  <c r="G49" i="5" s="1"/>
  <c r="H49" i="5" s="1"/>
  <c r="K15" i="4"/>
  <c r="O126" i="3"/>
  <c r="N69" i="5"/>
  <c r="N114" i="4"/>
  <c r="K8" i="4"/>
  <c r="F8" i="4" s="1"/>
  <c r="G8" i="4" s="1"/>
  <c r="H8" i="4" s="1"/>
  <c r="O108" i="3"/>
  <c r="N96" i="4"/>
  <c r="O62" i="3"/>
  <c r="N55" i="4"/>
  <c r="J46" i="4"/>
  <c r="J34" i="5"/>
  <c r="S113" i="3"/>
  <c r="R101" i="4"/>
  <c r="Q101" i="4" s="1"/>
  <c r="O144" i="3"/>
  <c r="N78" i="5"/>
  <c r="O137" i="3"/>
  <c r="N75" i="5"/>
  <c r="N125" i="4"/>
  <c r="F107" i="4"/>
  <c r="G107" i="4" s="1"/>
  <c r="H107" i="4" s="1"/>
  <c r="F11" i="4"/>
  <c r="G11" i="4" s="1"/>
  <c r="H11" i="4" s="1"/>
  <c r="K65" i="4"/>
  <c r="N145" i="3"/>
  <c r="L145" i="3" s="1"/>
  <c r="G145" i="3" s="1"/>
  <c r="M132" i="4"/>
  <c r="K132" i="4" s="1"/>
  <c r="F132" i="4" s="1"/>
  <c r="G132" i="4" s="1"/>
  <c r="O149" i="3"/>
  <c r="N136" i="4"/>
  <c r="N81" i="5"/>
  <c r="G5" i="3"/>
  <c r="O51" i="3"/>
  <c r="N46" i="4"/>
  <c r="N34" i="5"/>
  <c r="G161" i="3"/>
  <c r="L103" i="3"/>
  <c r="G103" i="3" s="1"/>
  <c r="O13" i="3"/>
  <c r="N12" i="4"/>
  <c r="O89" i="3"/>
  <c r="N78" i="4"/>
  <c r="N55" i="5"/>
  <c r="K37" i="4"/>
  <c r="K19" i="4"/>
  <c r="K99" i="4"/>
  <c r="J6" i="5"/>
  <c r="J7" i="4"/>
  <c r="L34" i="3"/>
  <c r="K98" i="4"/>
  <c r="G70" i="3"/>
  <c r="K26" i="4"/>
  <c r="O47" i="3"/>
  <c r="N31" i="5"/>
  <c r="N42" i="4"/>
  <c r="G45" i="3"/>
  <c r="J80" i="5"/>
  <c r="J135" i="4"/>
  <c r="N79" i="3"/>
  <c r="L79" i="3" s="1"/>
  <c r="M69" i="4"/>
  <c r="K69" i="4" s="1"/>
  <c r="I32" i="11"/>
  <c r="J30" i="4" s="1"/>
  <c r="K34" i="3"/>
  <c r="O7" i="3"/>
  <c r="N6" i="5"/>
  <c r="N7" i="4"/>
  <c r="I33" i="11"/>
  <c r="J22" i="5" s="1"/>
  <c r="K35" i="3"/>
  <c r="O39" i="3"/>
  <c r="N34" i="4"/>
  <c r="N26" i="5"/>
  <c r="O18" i="3"/>
  <c r="N16" i="4"/>
  <c r="N13" i="5"/>
  <c r="O65" i="3"/>
  <c r="N58" i="4"/>
  <c r="J9" i="4"/>
  <c r="J8" i="5"/>
  <c r="O83" i="3"/>
  <c r="N72" i="4"/>
  <c r="O44" i="3"/>
  <c r="N39" i="4"/>
  <c r="N28" i="5"/>
  <c r="B28" i="11"/>
  <c r="L14" i="3"/>
  <c r="J22" i="4"/>
  <c r="J17" i="5"/>
  <c r="G76" i="3"/>
  <c r="O71" i="3"/>
  <c r="N63" i="4"/>
  <c r="J21" i="4"/>
  <c r="J16" i="5"/>
  <c r="L17" i="3"/>
  <c r="K7" i="5"/>
  <c r="O32" i="3"/>
  <c r="N28" i="4"/>
  <c r="N21" i="5"/>
  <c r="O98" i="3"/>
  <c r="N87" i="4"/>
  <c r="O104" i="3"/>
  <c r="N61" i="5"/>
  <c r="N93" i="4"/>
  <c r="F62" i="4"/>
  <c r="G62" i="4" s="1"/>
  <c r="H62" i="4" s="1"/>
  <c r="K13" i="5"/>
  <c r="G119" i="3"/>
  <c r="F10" i="5"/>
  <c r="G10" i="5" s="1"/>
  <c r="H10" i="5" s="1"/>
  <c r="L74" i="3"/>
  <c r="J98" i="4"/>
  <c r="J64" i="5"/>
  <c r="I143" i="11"/>
  <c r="J132" i="4" s="1"/>
  <c r="K145" i="3"/>
  <c r="O77" i="3"/>
  <c r="N50" i="5"/>
  <c r="O20" i="3"/>
  <c r="N15" i="5"/>
  <c r="O140" i="3"/>
  <c r="N128" i="4"/>
  <c r="O86" i="3"/>
  <c r="N53" i="5"/>
  <c r="N75" i="4"/>
  <c r="J9" i="5"/>
  <c r="J10" i="4"/>
  <c r="L42" i="3"/>
  <c r="L22" i="3"/>
  <c r="J51" i="4"/>
  <c r="J38" i="5"/>
  <c r="K65" i="5"/>
  <c r="O125" i="3"/>
  <c r="N68" i="5"/>
  <c r="N113" i="4"/>
  <c r="F104" i="4"/>
  <c r="G104" i="4" s="1"/>
  <c r="H104" i="4" s="1"/>
  <c r="K64" i="5"/>
  <c r="F64" i="5" s="1"/>
  <c r="G64" i="5" s="1"/>
  <c r="H64" i="5" s="1"/>
  <c r="K34" i="5"/>
  <c r="I130" i="11"/>
  <c r="K132" i="3"/>
  <c r="F38" i="5"/>
  <c r="G38" i="5" s="1"/>
  <c r="H38" i="5" s="1"/>
  <c r="L8" i="3"/>
  <c r="O80" i="3"/>
  <c r="N70" i="4"/>
  <c r="O123" i="3"/>
  <c r="N111" i="4"/>
  <c r="O91" i="3"/>
  <c r="N80" i="4"/>
  <c r="I126" i="11"/>
  <c r="J116" i="4" s="1"/>
  <c r="K128" i="3"/>
  <c r="O117" i="3"/>
  <c r="N105" i="4"/>
  <c r="J92" i="4"/>
  <c r="J60" i="5"/>
  <c r="H132" i="4"/>
  <c r="F46" i="5"/>
  <c r="G46" i="5" s="1"/>
  <c r="H46" i="5" s="1"/>
  <c r="K16" i="4"/>
  <c r="M102" i="3"/>
  <c r="L91" i="4"/>
  <c r="K91" i="4" s="1"/>
  <c r="G11" i="3"/>
  <c r="I81" i="11"/>
  <c r="J72" i="4" s="1"/>
  <c r="K83" i="3"/>
  <c r="O109" i="3"/>
  <c r="N97" i="4"/>
  <c r="N63" i="5"/>
  <c r="O143" i="3"/>
  <c r="N131" i="4"/>
  <c r="F36" i="4"/>
  <c r="G36" i="4" s="1"/>
  <c r="H36" i="4" s="1"/>
  <c r="K96" i="4"/>
  <c r="K140" i="4"/>
  <c r="F140" i="4" s="1"/>
  <c r="G140" i="4" s="1"/>
  <c r="L111" i="3"/>
  <c r="J32" i="5"/>
  <c r="J43" i="4"/>
  <c r="K108" i="4"/>
  <c r="G116" i="3"/>
  <c r="L110" i="3"/>
  <c r="G110" i="3" s="1"/>
  <c r="O151" i="3"/>
  <c r="N137" i="4"/>
  <c r="F84" i="4"/>
  <c r="G84" i="4" s="1"/>
  <c r="H84" i="4" s="1"/>
  <c r="O135" i="3"/>
  <c r="N123" i="4"/>
  <c r="I34" i="11"/>
  <c r="K36" i="3"/>
  <c r="G95" i="3"/>
  <c r="O43" i="3"/>
  <c r="N38" i="4"/>
  <c r="J28" i="5"/>
  <c r="J39" i="4"/>
  <c r="M93" i="3"/>
  <c r="L93" i="3" s="1"/>
  <c r="L82" i="4"/>
  <c r="K82" i="4" s="1"/>
  <c r="F79" i="4"/>
  <c r="G79" i="4" s="1"/>
  <c r="H79" i="4" s="1"/>
  <c r="M64" i="3"/>
  <c r="L64" i="3" s="1"/>
  <c r="L42" i="5"/>
  <c r="K42" i="5" s="1"/>
  <c r="L57" i="4"/>
  <c r="K57" i="4" s="1"/>
  <c r="I83" i="11"/>
  <c r="K85" i="3"/>
  <c r="G54" i="3"/>
  <c r="O55" i="3"/>
  <c r="N49" i="4"/>
  <c r="F24" i="4"/>
  <c r="G24" i="4" s="1"/>
  <c r="H24" i="4" s="1"/>
  <c r="K122" i="4"/>
  <c r="O132" i="3"/>
  <c r="N120" i="4"/>
  <c r="N72" i="5"/>
  <c r="O35" i="3"/>
  <c r="N22" i="5"/>
  <c r="I152" i="11"/>
  <c r="J83" i="5" s="1"/>
  <c r="K154" i="3"/>
  <c r="O26" i="3"/>
  <c r="N23" i="4"/>
  <c r="N18" i="5"/>
  <c r="I160" i="11"/>
  <c r="K162" i="3"/>
  <c r="F67" i="5"/>
  <c r="G67" i="5" s="1"/>
  <c r="H67" i="5" s="1"/>
  <c r="O87" i="3"/>
  <c r="N76" i="4"/>
  <c r="J48" i="4"/>
  <c r="J36" i="5"/>
  <c r="O94" i="3"/>
  <c r="N57" i="5"/>
  <c r="N83" i="4"/>
  <c r="L127" i="3"/>
  <c r="G160" i="3"/>
  <c r="K15" i="5"/>
  <c r="I53" i="11"/>
  <c r="J49" i="4" s="1"/>
  <c r="K55" i="3"/>
  <c r="I125" i="11"/>
  <c r="J115" i="4" s="1"/>
  <c r="K127" i="3"/>
  <c r="F51" i="4"/>
  <c r="G51" i="4" s="1"/>
  <c r="H51" i="4" s="1"/>
  <c r="O12" i="3"/>
  <c r="N11" i="5"/>
  <c r="F77" i="4"/>
  <c r="G77" i="4" s="1"/>
  <c r="H77" i="4" s="1"/>
  <c r="O52" i="3"/>
  <c r="N47" i="4"/>
  <c r="N35" i="5"/>
  <c r="R113" i="3"/>
  <c r="I145" i="3"/>
  <c r="O36" i="3"/>
  <c r="N23" i="5"/>
  <c r="N31" i="4"/>
  <c r="G69" i="3"/>
  <c r="L18" i="3"/>
  <c r="O66" i="3"/>
  <c r="N59" i="4"/>
  <c r="N43" i="5"/>
  <c r="O46" i="3"/>
  <c r="N30" i="5"/>
  <c r="N41" i="4"/>
  <c r="I44" i="11"/>
  <c r="K46" i="3"/>
  <c r="O75" i="3"/>
  <c r="N66" i="4"/>
  <c r="G162" i="3"/>
  <c r="N82" i="3"/>
  <c r="L82" i="3" s="1"/>
  <c r="G82" i="3" s="1"/>
  <c r="M71" i="4"/>
  <c r="K71" i="4" s="1"/>
  <c r="F71" i="4" s="1"/>
  <c r="G71" i="4" s="1"/>
  <c r="J56" i="5"/>
  <c r="J79" i="4"/>
  <c r="G41" i="3"/>
  <c r="F76" i="5"/>
  <c r="G76" i="5" s="1"/>
  <c r="H76" i="5" s="1"/>
  <c r="L108" i="3"/>
  <c r="L117" i="3"/>
  <c r="J124" i="4"/>
  <c r="J74" i="5"/>
  <c r="L155" i="3"/>
  <c r="G155" i="3" s="1"/>
  <c r="J118" i="4"/>
  <c r="J70" i="5"/>
  <c r="K31" i="5"/>
  <c r="K72" i="4"/>
  <c r="L120" i="3"/>
  <c r="I156" i="11"/>
  <c r="K158" i="3"/>
  <c r="F37" i="5"/>
  <c r="G37" i="5" s="1"/>
  <c r="H37" i="5" s="1"/>
  <c r="J47" i="4"/>
  <c r="J35" i="5"/>
  <c r="F8" i="5"/>
  <c r="G8" i="5" s="1"/>
  <c r="H8" i="5" s="1"/>
  <c r="O33" i="3"/>
  <c r="N29" i="4"/>
  <c r="O122" i="3"/>
  <c r="N110" i="4"/>
  <c r="F9" i="4"/>
  <c r="G9" i="4" s="1"/>
  <c r="H9" i="4" s="1"/>
  <c r="O42" i="3"/>
  <c r="N37" i="4"/>
  <c r="B27" i="11"/>
  <c r="I102" i="11"/>
  <c r="K104" i="3"/>
  <c r="F56" i="5"/>
  <c r="G56" i="5" s="1"/>
  <c r="H56" i="5" s="1"/>
  <c r="F98" i="4"/>
  <c r="G98" i="4" s="1"/>
  <c r="H98" i="4" s="1"/>
  <c r="O133" i="3"/>
  <c r="N121" i="4"/>
  <c r="G27" i="3"/>
  <c r="K73" i="5"/>
  <c r="J34" i="4"/>
  <c r="J26" i="5"/>
  <c r="K106" i="4"/>
  <c r="F68" i="4"/>
  <c r="G68" i="4" s="1"/>
  <c r="H68" i="4" s="1"/>
  <c r="G165" i="3"/>
  <c r="I161" i="11"/>
  <c r="K163" i="3"/>
  <c r="G124" i="3"/>
  <c r="J78" i="4"/>
  <c r="J55" i="5"/>
  <c r="O141" i="3"/>
  <c r="N129" i="4"/>
  <c r="O40" i="3"/>
  <c r="N27" i="5"/>
  <c r="N35" i="4"/>
  <c r="O49" i="3"/>
  <c r="N44" i="4"/>
  <c r="M62" i="3"/>
  <c r="L62" i="3" s="1"/>
  <c r="L55" i="4"/>
  <c r="K55" i="4" s="1"/>
  <c r="J65" i="5"/>
  <c r="J99" i="4"/>
  <c r="L20" i="3"/>
  <c r="H153" i="3"/>
  <c r="AX231" i="17"/>
  <c r="D231" i="17" s="1"/>
  <c r="G57" i="3"/>
  <c r="J61" i="4"/>
  <c r="J45" i="5"/>
  <c r="J57" i="4"/>
  <c r="J42" i="5"/>
  <c r="F20" i="4"/>
  <c r="G20" i="4" s="1"/>
  <c r="H20" i="4" s="1"/>
  <c r="F54" i="5"/>
  <c r="G54" i="5" s="1"/>
  <c r="H54" i="5" s="1"/>
  <c r="N60" i="3"/>
  <c r="L60" i="3" s="1"/>
  <c r="M53" i="4"/>
  <c r="K53" i="4" s="1"/>
  <c r="O113" i="3"/>
  <c r="N101" i="4"/>
  <c r="F102" i="4"/>
  <c r="G102" i="4" s="1"/>
  <c r="H102" i="4" s="1"/>
  <c r="I158" i="11"/>
  <c r="K160" i="3"/>
  <c r="I65" i="11"/>
  <c r="K67" i="3"/>
  <c r="O25" i="3"/>
  <c r="N17" i="5"/>
  <c r="N22" i="4"/>
  <c r="O21" i="3"/>
  <c r="N18" i="4"/>
  <c r="O134" i="3"/>
  <c r="N122" i="4"/>
  <c r="N73" i="5"/>
  <c r="N105" i="3"/>
  <c r="L105" i="3" s="1"/>
  <c r="M62" i="5"/>
  <c r="K62" i="5" s="1"/>
  <c r="N52" i="3"/>
  <c r="L52" i="3" s="1"/>
  <c r="M47" i="4"/>
  <c r="K47" i="4" s="1"/>
  <c r="M35" i="5"/>
  <c r="K35" i="5" s="1"/>
  <c r="I36" i="11"/>
  <c r="K38" i="3"/>
  <c r="K29" i="4"/>
  <c r="K30" i="5"/>
  <c r="O79" i="3"/>
  <c r="N69" i="4"/>
  <c r="F14" i="5"/>
  <c r="G14" i="5" s="1"/>
  <c r="H14" i="5" s="1"/>
  <c r="O111" i="3"/>
  <c r="N99" i="4"/>
  <c r="N65" i="5"/>
  <c r="F126" i="4"/>
  <c r="G126" i="4" s="1"/>
  <c r="H126" i="4" s="1"/>
  <c r="N31" i="3"/>
  <c r="L31" i="3" s="1"/>
  <c r="M27" i="4"/>
  <c r="K27" i="4" s="1"/>
  <c r="O17" i="3"/>
  <c r="N15" i="4"/>
  <c r="L83" i="3"/>
  <c r="J68" i="5"/>
  <c r="J113" i="4"/>
  <c r="J42" i="4"/>
  <c r="J31" i="5"/>
  <c r="K50" i="5"/>
  <c r="K133" i="4"/>
  <c r="O30" i="3"/>
  <c r="N26" i="4"/>
  <c r="J11" i="4"/>
  <c r="J10" i="5"/>
  <c r="O128" i="3"/>
  <c r="N116" i="4"/>
  <c r="I150" i="11"/>
  <c r="J138" i="4" s="1"/>
  <c r="K152" i="3"/>
  <c r="O93" i="3"/>
  <c r="N82" i="4"/>
  <c r="O84" i="3"/>
  <c r="N73" i="4"/>
  <c r="I73" i="11"/>
  <c r="J66" i="4" s="1"/>
  <c r="K75" i="3"/>
  <c r="J122" i="4"/>
  <c r="J73" i="5"/>
  <c r="G9" i="3"/>
  <c r="K48" i="4"/>
  <c r="F32" i="4"/>
  <c r="G32" i="4" s="1"/>
  <c r="H32" i="4" s="1"/>
  <c r="O22" i="3"/>
  <c r="N19" i="4"/>
  <c r="J88" i="4"/>
  <c r="J58" i="5"/>
  <c r="O81" i="3"/>
  <c r="N51" i="5"/>
  <c r="G90" i="3"/>
  <c r="M25" i="3"/>
  <c r="L25" i="3" s="1"/>
  <c r="L17" i="5"/>
  <c r="K17" i="5" s="1"/>
  <c r="L22" i="4"/>
  <c r="K22" i="4" s="1"/>
  <c r="F85" i="4"/>
  <c r="G85" i="4" s="1"/>
  <c r="H85" i="4" s="1"/>
  <c r="I64" i="11"/>
  <c r="K66" i="3"/>
  <c r="J119" i="4"/>
  <c r="J71" i="5"/>
  <c r="O102" i="3"/>
  <c r="N91" i="4"/>
  <c r="O74" i="3"/>
  <c r="N65" i="4"/>
  <c r="I149" i="11"/>
  <c r="J137" i="4" s="1"/>
  <c r="K151" i="3"/>
  <c r="G8" i="3"/>
  <c r="L134" i="3"/>
  <c r="I26" i="11"/>
  <c r="K28" i="3"/>
  <c r="L118" i="3"/>
  <c r="G78" i="3"/>
  <c r="N144" i="3"/>
  <c r="L144" i="3" s="1"/>
  <c r="M78" i="5"/>
  <c r="K78" i="5" s="1"/>
  <c r="O121" i="3"/>
  <c r="N109" i="4"/>
  <c r="O120" i="3"/>
  <c r="N108" i="4"/>
  <c r="J125" i="4"/>
  <c r="J75" i="5"/>
  <c r="F32" i="5"/>
  <c r="G32" i="5" s="1"/>
  <c r="H32" i="5" s="1"/>
  <c r="O92" i="3"/>
  <c r="N81" i="4"/>
  <c r="G23" i="3"/>
  <c r="G88" i="3"/>
  <c r="O58" i="3"/>
  <c r="N52" i="4"/>
  <c r="N39" i="5"/>
  <c r="G114" i="3"/>
  <c r="M107" i="3"/>
  <c r="L107" i="3" s="1"/>
  <c r="L95" i="4"/>
  <c r="K95" i="4" s="1"/>
  <c r="F89" i="4"/>
  <c r="G89" i="4" s="1"/>
  <c r="H89" i="4" s="1"/>
  <c r="O28" i="3"/>
  <c r="N19" i="5"/>
  <c r="N25" i="4"/>
  <c r="O53" i="3"/>
  <c r="N48" i="4"/>
  <c r="N36" i="5"/>
  <c r="L33" i="3"/>
  <c r="K41" i="4"/>
  <c r="O29" i="3"/>
  <c r="N20" i="5"/>
  <c r="O136" i="3"/>
  <c r="N74" i="5"/>
  <c r="N124" i="4"/>
  <c r="F17" i="4"/>
  <c r="G17" i="4" s="1"/>
  <c r="H17" i="4" s="1"/>
  <c r="G138" i="3"/>
  <c r="G97" i="3"/>
  <c r="O64" i="3"/>
  <c r="N57" i="4"/>
  <c r="N42" i="5"/>
  <c r="L47" i="3"/>
  <c r="K66" i="4"/>
  <c r="K113" i="4"/>
  <c r="L77" i="3"/>
  <c r="L102" i="3"/>
  <c r="L146" i="3"/>
  <c r="J158" i="3" l="1"/>
  <c r="I142" i="4"/>
  <c r="F143" i="4"/>
  <c r="G143" i="4" s="1"/>
  <c r="H143" i="4" s="1"/>
  <c r="F144" i="4"/>
  <c r="G144" i="4" s="1"/>
  <c r="H144" i="4" s="1"/>
  <c r="F147" i="4"/>
  <c r="G147" i="4" s="1"/>
  <c r="H147" i="4" s="1"/>
  <c r="F86" i="5"/>
  <c r="G86" i="5" s="1"/>
  <c r="H86" i="5" s="1"/>
  <c r="F87" i="5"/>
  <c r="G87" i="5" s="1"/>
  <c r="H87" i="5" s="1"/>
  <c r="F145" i="4"/>
  <c r="G145" i="4" s="1"/>
  <c r="H145" i="4" s="1"/>
  <c r="H155" i="3"/>
  <c r="AX233" i="17"/>
  <c r="D233" i="17" s="1"/>
  <c r="F95" i="4"/>
  <c r="G95" i="4" s="1"/>
  <c r="H95" i="4" s="1"/>
  <c r="H48" i="3"/>
  <c r="I48" i="3" s="1"/>
  <c r="AX73" i="17"/>
  <c r="D73" i="17" s="1"/>
  <c r="G107" i="3"/>
  <c r="H103" i="3"/>
  <c r="AX165" i="17"/>
  <c r="D165" i="17" s="1"/>
  <c r="H145" i="3"/>
  <c r="AX222" i="17"/>
  <c r="D222" i="17" s="1"/>
  <c r="H110" i="3"/>
  <c r="AX179" i="17"/>
  <c r="D179" i="17" s="1"/>
  <c r="J153" i="3"/>
  <c r="I139" i="4"/>
  <c r="H27" i="3"/>
  <c r="I27" i="3" s="1"/>
  <c r="AX45" i="17"/>
  <c r="D45" i="17" s="1"/>
  <c r="G122" i="3"/>
  <c r="H41" i="3"/>
  <c r="I41" i="3" s="1"/>
  <c r="AX63" i="17"/>
  <c r="D63" i="17" s="1"/>
  <c r="F66" i="4"/>
  <c r="G66" i="4" s="1"/>
  <c r="H66" i="4" s="1"/>
  <c r="F59" i="4"/>
  <c r="G59" i="4" s="1"/>
  <c r="H59" i="4" s="1"/>
  <c r="F11" i="5"/>
  <c r="G11" i="5" s="1"/>
  <c r="H11" i="5" s="1"/>
  <c r="G94" i="3"/>
  <c r="F72" i="5"/>
  <c r="G72" i="5" s="1"/>
  <c r="H72" i="5" s="1"/>
  <c r="F49" i="4"/>
  <c r="G49" i="4" s="1"/>
  <c r="H49" i="4" s="1"/>
  <c r="G43" i="3"/>
  <c r="G135" i="3"/>
  <c r="H11" i="3"/>
  <c r="I11" i="3" s="1"/>
  <c r="AX15" i="17"/>
  <c r="D15" i="17" s="1"/>
  <c r="F80" i="4"/>
  <c r="G80" i="4" s="1"/>
  <c r="H80" i="4" s="1"/>
  <c r="F113" i="4"/>
  <c r="G113" i="4" s="1"/>
  <c r="H113" i="4" s="1"/>
  <c r="F15" i="5"/>
  <c r="G15" i="5" s="1"/>
  <c r="H15" i="5" s="1"/>
  <c r="F93" i="4"/>
  <c r="G93" i="4" s="1"/>
  <c r="H93" i="4" s="1"/>
  <c r="H76" i="3"/>
  <c r="I76" i="3" s="1"/>
  <c r="AX124" i="17"/>
  <c r="D124" i="17" s="1"/>
  <c r="F39" i="4"/>
  <c r="G39" i="4" s="1"/>
  <c r="H39" i="4" s="1"/>
  <c r="G39" i="3"/>
  <c r="G47" i="3"/>
  <c r="F55" i="5"/>
  <c r="G55" i="5" s="1"/>
  <c r="H55" i="5" s="1"/>
  <c r="F34" i="5"/>
  <c r="G34" i="5" s="1"/>
  <c r="H34" i="5" s="1"/>
  <c r="F75" i="5"/>
  <c r="G75" i="5" s="1"/>
  <c r="H75" i="5" s="1"/>
  <c r="F114" i="4"/>
  <c r="G114" i="4" s="1"/>
  <c r="H114" i="4" s="1"/>
  <c r="H90" i="4"/>
  <c r="F90" i="4"/>
  <c r="G90" i="4" s="1"/>
  <c r="G112" i="3"/>
  <c r="H115" i="3"/>
  <c r="AX184" i="17"/>
  <c r="D184" i="17" s="1"/>
  <c r="H156" i="3"/>
  <c r="I156" i="3" s="1"/>
  <c r="AX234" i="17"/>
  <c r="D234" i="17" s="1"/>
  <c r="H100" i="3"/>
  <c r="I100" i="3" s="1"/>
  <c r="AX160" i="17"/>
  <c r="D160" i="17" s="1"/>
  <c r="G63" i="3"/>
  <c r="G24" i="3"/>
  <c r="H159" i="3"/>
  <c r="I159" i="3" s="1"/>
  <c r="AX241" i="17"/>
  <c r="D241" i="17" s="1"/>
  <c r="G68" i="3"/>
  <c r="G152" i="3"/>
  <c r="F62" i="5"/>
  <c r="G62" i="5" s="1"/>
  <c r="H62" i="5" s="1"/>
  <c r="F52" i="5"/>
  <c r="G52" i="5" s="1"/>
  <c r="H52" i="5" s="1"/>
  <c r="F134" i="4"/>
  <c r="G134" i="4" s="1"/>
  <c r="H134" i="4"/>
  <c r="H163" i="3"/>
  <c r="I163" i="3" s="1"/>
  <c r="AX250" i="17"/>
  <c r="D250" i="17" s="1"/>
  <c r="I110" i="3"/>
  <c r="F33" i="5"/>
  <c r="G33" i="5" s="1"/>
  <c r="H33" i="5" s="1"/>
  <c r="G66" i="3"/>
  <c r="F120" i="4"/>
  <c r="G120" i="4" s="1"/>
  <c r="H120" i="4" s="1"/>
  <c r="G55" i="3"/>
  <c r="H82" i="3"/>
  <c r="I82" i="3" s="1"/>
  <c r="AX132" i="17"/>
  <c r="D132" i="17" s="1"/>
  <c r="F131" i="4"/>
  <c r="G131" i="4" s="1"/>
  <c r="H131" i="4" s="1"/>
  <c r="G91" i="3"/>
  <c r="F68" i="5"/>
  <c r="G68" i="5" s="1"/>
  <c r="H68" i="5" s="1"/>
  <c r="G20" i="3"/>
  <c r="F61" i="5"/>
  <c r="G61" i="5" s="1"/>
  <c r="H61" i="5" s="1"/>
  <c r="G44" i="3"/>
  <c r="F58" i="4"/>
  <c r="G58" i="4" s="1"/>
  <c r="H58" i="4" s="1"/>
  <c r="F78" i="4"/>
  <c r="G78" i="4" s="1"/>
  <c r="H78" i="4" s="1"/>
  <c r="F46" i="4"/>
  <c r="G46" i="4" s="1"/>
  <c r="H46" i="4" s="1"/>
  <c r="G137" i="3"/>
  <c r="F69" i="5"/>
  <c r="G69" i="5" s="1"/>
  <c r="H69" i="5" s="1"/>
  <c r="G101" i="3"/>
  <c r="I101" i="3"/>
  <c r="F10" i="4"/>
  <c r="G10" i="4" s="1"/>
  <c r="H10" i="4" s="1"/>
  <c r="F48" i="5"/>
  <c r="G48" i="5" s="1"/>
  <c r="H48" i="5" s="1"/>
  <c r="F14" i="4"/>
  <c r="G14" i="4" s="1"/>
  <c r="H14" i="4" s="1"/>
  <c r="J49" i="5"/>
  <c r="J67" i="4"/>
  <c r="G105" i="3"/>
  <c r="F74" i="4"/>
  <c r="G74" i="4" s="1"/>
  <c r="H74" i="4" s="1"/>
  <c r="F79" i="5"/>
  <c r="G79" i="5" s="1"/>
  <c r="H79" i="5" s="1"/>
  <c r="H157" i="3"/>
  <c r="I157" i="3" s="1"/>
  <c r="AX235" i="17"/>
  <c r="D235" i="17" s="1"/>
  <c r="G50" i="3"/>
  <c r="F48" i="4"/>
  <c r="G48" i="4" s="1"/>
  <c r="H48" i="4" s="1"/>
  <c r="G21" i="3"/>
  <c r="G120" i="3"/>
  <c r="F22" i="4"/>
  <c r="G22" i="4" s="1"/>
  <c r="H22" i="4" s="1"/>
  <c r="F29" i="4"/>
  <c r="G29" i="4" s="1"/>
  <c r="H29" i="4" s="1"/>
  <c r="G12" i="3"/>
  <c r="G29" i="3"/>
  <c r="F82" i="4"/>
  <c r="G82" i="4" s="1"/>
  <c r="H82" i="4" s="1"/>
  <c r="F23" i="4"/>
  <c r="G23" i="4" s="1"/>
  <c r="H23" i="4" s="1"/>
  <c r="G132" i="3"/>
  <c r="H54" i="3"/>
  <c r="I54" i="3" s="1"/>
  <c r="AX90" i="17"/>
  <c r="D90" i="17" s="1"/>
  <c r="G143" i="3"/>
  <c r="F111" i="4"/>
  <c r="G111" i="4" s="1"/>
  <c r="H111" i="4" s="1"/>
  <c r="G125" i="3"/>
  <c r="F50" i="5"/>
  <c r="G50" i="5" s="1"/>
  <c r="H50" i="5" s="1"/>
  <c r="G104" i="3"/>
  <c r="G65" i="3"/>
  <c r="H106" i="3"/>
  <c r="I106" i="3" s="1"/>
  <c r="AX168" i="17"/>
  <c r="D168" i="17" s="1"/>
  <c r="G89" i="3"/>
  <c r="G51" i="3"/>
  <c r="F78" i="5"/>
  <c r="G78" i="5" s="1"/>
  <c r="H78" i="5" s="1"/>
  <c r="F55" i="4"/>
  <c r="G55" i="4" s="1"/>
  <c r="H55" i="4" s="1"/>
  <c r="G126" i="3"/>
  <c r="F9" i="5"/>
  <c r="G9" i="5" s="1"/>
  <c r="H9" i="5" s="1"/>
  <c r="G73" i="3"/>
  <c r="H129" i="3"/>
  <c r="I129" i="3" s="1"/>
  <c r="AX202" i="17"/>
  <c r="D202" i="17" s="1"/>
  <c r="J13" i="5"/>
  <c r="J16" i="4"/>
  <c r="G16" i="3"/>
  <c r="F60" i="4"/>
  <c r="G60" i="4" s="1"/>
  <c r="H60" i="4" s="1"/>
  <c r="F77" i="5"/>
  <c r="G77" i="5" s="1"/>
  <c r="H77" i="5" s="1"/>
  <c r="F27" i="4"/>
  <c r="G27" i="4" s="1"/>
  <c r="H27" i="4" s="1"/>
  <c r="G85" i="3"/>
  <c r="G147" i="3"/>
  <c r="F13" i="4"/>
  <c r="G13" i="4" s="1"/>
  <c r="H13" i="4" s="1"/>
  <c r="F108" i="4"/>
  <c r="G108" i="4" s="1"/>
  <c r="H108" i="4" s="1"/>
  <c r="F20" i="5"/>
  <c r="G20" i="5" s="1"/>
  <c r="H20" i="5" s="1"/>
  <c r="G53" i="3"/>
  <c r="G74" i="3"/>
  <c r="I74" i="3"/>
  <c r="G84" i="3"/>
  <c r="F18" i="5"/>
  <c r="G18" i="5" s="1"/>
  <c r="H18" i="5" s="1"/>
  <c r="F25" i="4"/>
  <c r="G25" i="4" s="1"/>
  <c r="H25" i="4" s="1"/>
  <c r="J25" i="4"/>
  <c r="J19" i="5"/>
  <c r="H9" i="3"/>
  <c r="I9" i="3" s="1"/>
  <c r="AX11" i="17"/>
  <c r="D11" i="17" s="1"/>
  <c r="F101" i="4"/>
  <c r="G101" i="4" s="1"/>
  <c r="H101" i="4" s="1"/>
  <c r="G93" i="3"/>
  <c r="G30" i="3"/>
  <c r="F99" i="4"/>
  <c r="G99" i="4" s="1"/>
  <c r="H99" i="4" s="1"/>
  <c r="F106" i="4"/>
  <c r="G106" i="4" s="1"/>
  <c r="H106" i="4" s="1"/>
  <c r="G25" i="3"/>
  <c r="G113" i="3"/>
  <c r="F35" i="4"/>
  <c r="G35" i="4" s="1"/>
  <c r="H35" i="4" s="1"/>
  <c r="H124" i="3"/>
  <c r="I124" i="3" s="1"/>
  <c r="AX193" i="17"/>
  <c r="D193" i="17" s="1"/>
  <c r="G133" i="3"/>
  <c r="F37" i="4"/>
  <c r="G37" i="4" s="1"/>
  <c r="H37" i="4" s="1"/>
  <c r="J30" i="5"/>
  <c r="J41" i="4"/>
  <c r="H69" i="3"/>
  <c r="I69" i="3" s="1"/>
  <c r="AX113" i="17"/>
  <c r="D113" i="17" s="1"/>
  <c r="H35" i="5"/>
  <c r="F35" i="5"/>
  <c r="G35" i="5" s="1"/>
  <c r="H160" i="3"/>
  <c r="I160" i="3" s="1"/>
  <c r="AX242" i="17"/>
  <c r="D242" i="17" s="1"/>
  <c r="F76" i="4"/>
  <c r="G76" i="4" s="1"/>
  <c r="H76" i="4" s="1"/>
  <c r="G26" i="3"/>
  <c r="H95" i="3"/>
  <c r="I95" i="3" s="1"/>
  <c r="AX152" i="17"/>
  <c r="D152" i="17" s="1"/>
  <c r="F137" i="4"/>
  <c r="G137" i="4" s="1"/>
  <c r="H137" i="4" s="1"/>
  <c r="F63" i="5"/>
  <c r="G63" i="5" s="1"/>
  <c r="H63" i="5" s="1"/>
  <c r="G123" i="3"/>
  <c r="J120" i="4"/>
  <c r="J72" i="5"/>
  <c r="F75" i="4"/>
  <c r="G75" i="4" s="1"/>
  <c r="H75" i="4" s="1"/>
  <c r="G77" i="3"/>
  <c r="H119" i="3"/>
  <c r="I119" i="3" s="1"/>
  <c r="AX188" i="17"/>
  <c r="D188" i="17" s="1"/>
  <c r="F87" i="4"/>
  <c r="G87" i="4" s="1"/>
  <c r="H87" i="4" s="1"/>
  <c r="F72" i="4"/>
  <c r="G72" i="4" s="1"/>
  <c r="H72" i="4" s="1"/>
  <c r="F13" i="5"/>
  <c r="G13" i="5" s="1"/>
  <c r="H13" i="5" s="1"/>
  <c r="F7" i="4"/>
  <c r="G7" i="4" s="1"/>
  <c r="H7" i="4" s="1"/>
  <c r="F12" i="4"/>
  <c r="G12" i="4" s="1"/>
  <c r="H12" i="4" s="1"/>
  <c r="H5" i="3"/>
  <c r="I5" i="3" s="1"/>
  <c r="AX3" i="17"/>
  <c r="D3" i="17" s="1"/>
  <c r="G144" i="3"/>
  <c r="G62" i="3"/>
  <c r="G10" i="3"/>
  <c r="F30" i="4"/>
  <c r="G30" i="4" s="1"/>
  <c r="H30" i="4" s="1"/>
  <c r="F115" i="4"/>
  <c r="G115" i="4" s="1"/>
  <c r="H115" i="4" s="1"/>
  <c r="F44" i="5"/>
  <c r="G44" i="5" s="1"/>
  <c r="H44" i="5" s="1"/>
  <c r="F127" i="4"/>
  <c r="G127" i="4" s="1"/>
  <c r="H127" i="4" s="1"/>
  <c r="F82" i="5"/>
  <c r="G82" i="5" s="1"/>
  <c r="H82" i="5" s="1"/>
  <c r="F53" i="4"/>
  <c r="G53" i="4" s="1"/>
  <c r="H53" i="4" s="1"/>
  <c r="F83" i="5"/>
  <c r="G83" i="5" s="1"/>
  <c r="H83" i="5" s="1"/>
  <c r="J97" i="4"/>
  <c r="J63" i="5"/>
  <c r="G14" i="3"/>
  <c r="H97" i="3"/>
  <c r="I97" i="3" s="1"/>
  <c r="AX155" i="17"/>
  <c r="D155" i="17" s="1"/>
  <c r="F91" i="4"/>
  <c r="G91" i="4" s="1"/>
  <c r="H91" i="4" s="1"/>
  <c r="F65" i="5"/>
  <c r="G65" i="5" s="1"/>
  <c r="H65" i="5" s="1"/>
  <c r="G49" i="3"/>
  <c r="I27" i="11"/>
  <c r="J20" i="5" s="1"/>
  <c r="K29" i="3"/>
  <c r="G33" i="3"/>
  <c r="F39" i="5"/>
  <c r="G39" i="5" s="1"/>
  <c r="H39" i="5" s="1"/>
  <c r="G102" i="3"/>
  <c r="G28" i="3"/>
  <c r="F52" i="4"/>
  <c r="G52" i="4" s="1"/>
  <c r="H52" i="4" s="1"/>
  <c r="F15" i="4"/>
  <c r="G15" i="4" s="1"/>
  <c r="H15" i="4" s="1"/>
  <c r="G111" i="3"/>
  <c r="F73" i="5"/>
  <c r="G73" i="5" s="1"/>
  <c r="H73" i="5" s="1"/>
  <c r="F27" i="5"/>
  <c r="G27" i="5" s="1"/>
  <c r="H27" i="5" s="1"/>
  <c r="G42" i="3"/>
  <c r="F41" i="4"/>
  <c r="G41" i="4" s="1"/>
  <c r="H41" i="4" s="1"/>
  <c r="H47" i="4"/>
  <c r="F47" i="4"/>
  <c r="G47" i="4" s="1"/>
  <c r="G87" i="3"/>
  <c r="F7" i="5"/>
  <c r="G7" i="5" s="1"/>
  <c r="H7" i="5" s="1"/>
  <c r="G151" i="3"/>
  <c r="F97" i="4"/>
  <c r="G97" i="4" s="1"/>
  <c r="H97" i="4" s="1"/>
  <c r="F105" i="4"/>
  <c r="G105" i="4" s="1"/>
  <c r="H105" i="4" s="1"/>
  <c r="F70" i="4"/>
  <c r="G70" i="4" s="1"/>
  <c r="H70" i="4" s="1"/>
  <c r="F53" i="5"/>
  <c r="G53" i="5" s="1"/>
  <c r="H53" i="5" s="1"/>
  <c r="G98" i="3"/>
  <c r="G146" i="3"/>
  <c r="G83" i="3"/>
  <c r="F16" i="4"/>
  <c r="G16" i="4" s="1"/>
  <c r="H16" i="4" s="1"/>
  <c r="F6" i="5"/>
  <c r="G6" i="5" s="1"/>
  <c r="H6" i="5" s="1"/>
  <c r="H45" i="3"/>
  <c r="I45" i="3" s="1"/>
  <c r="AX68" i="17"/>
  <c r="D68" i="17" s="1"/>
  <c r="H70" i="3"/>
  <c r="I70" i="3" s="1"/>
  <c r="AX114" i="17"/>
  <c r="D114" i="17" s="1"/>
  <c r="G13" i="3"/>
  <c r="I103" i="3"/>
  <c r="H131" i="3"/>
  <c r="I131" i="3" s="1"/>
  <c r="AX204" i="17"/>
  <c r="D204" i="17" s="1"/>
  <c r="F88" i="4"/>
  <c r="G88" i="4" s="1"/>
  <c r="H88" i="4" s="1"/>
  <c r="G34" i="3"/>
  <c r="G127" i="3"/>
  <c r="G67" i="3"/>
  <c r="G139" i="3"/>
  <c r="G150" i="3"/>
  <c r="F64" i="4"/>
  <c r="G64" i="4" s="1"/>
  <c r="H64" i="4" s="1"/>
  <c r="G60" i="3"/>
  <c r="F6" i="4"/>
  <c r="G6" i="4" s="1"/>
  <c r="H6" i="4" s="1"/>
  <c r="G154" i="3"/>
  <c r="J114" i="4"/>
  <c r="J69" i="5"/>
  <c r="F73" i="4"/>
  <c r="G73" i="4" s="1"/>
  <c r="H73" i="4" s="1"/>
  <c r="F51" i="5"/>
  <c r="G51" i="5" s="1"/>
  <c r="H51" i="5" s="1"/>
  <c r="F44" i="4"/>
  <c r="G44" i="4" s="1"/>
  <c r="H44" i="4" s="1"/>
  <c r="H138" i="3"/>
  <c r="I138" i="3" s="1"/>
  <c r="AX213" i="17"/>
  <c r="D213" i="17" s="1"/>
  <c r="F121" i="4"/>
  <c r="G121" i="4" s="1"/>
  <c r="H121" i="4" s="1"/>
  <c r="F19" i="5"/>
  <c r="G19" i="5" s="1"/>
  <c r="H19" i="5" s="1"/>
  <c r="G121" i="3"/>
  <c r="F42" i="5"/>
  <c r="G42" i="5" s="1"/>
  <c r="H42" i="5" s="1"/>
  <c r="G118" i="3"/>
  <c r="H8" i="3"/>
  <c r="I8" i="3" s="1"/>
  <c r="AX10" i="17"/>
  <c r="D10" i="17" s="1"/>
  <c r="F19" i="4"/>
  <c r="G19" i="4" s="1"/>
  <c r="H19" i="4" s="1"/>
  <c r="G17" i="3"/>
  <c r="F122" i="4"/>
  <c r="G122" i="4" s="1"/>
  <c r="H122" i="4" s="1"/>
  <c r="J60" i="4"/>
  <c r="J44" i="5"/>
  <c r="G40" i="3"/>
  <c r="F30" i="5"/>
  <c r="G30" i="5" s="1"/>
  <c r="H30" i="5" s="1"/>
  <c r="F31" i="4"/>
  <c r="G31" i="4" s="1"/>
  <c r="H31" i="4" s="1"/>
  <c r="G52" i="3"/>
  <c r="I52" i="3"/>
  <c r="J74" i="4"/>
  <c r="J52" i="5"/>
  <c r="G109" i="3"/>
  <c r="G117" i="3"/>
  <c r="G80" i="3"/>
  <c r="G86" i="3"/>
  <c r="F21" i="5"/>
  <c r="G21" i="5" s="1"/>
  <c r="H21" i="5" s="1"/>
  <c r="F63" i="4"/>
  <c r="G63" i="4" s="1"/>
  <c r="H63" i="4" s="1"/>
  <c r="H140" i="4"/>
  <c r="G18" i="3"/>
  <c r="G7" i="3"/>
  <c r="F81" i="5"/>
  <c r="G81" i="5" s="1"/>
  <c r="H81" i="5" s="1"/>
  <c r="F96" i="4"/>
  <c r="G96" i="4" s="1"/>
  <c r="H96" i="4" s="1"/>
  <c r="H56" i="3"/>
  <c r="I56" i="3" s="1"/>
  <c r="AX92" i="17"/>
  <c r="D92" i="17" s="1"/>
  <c r="F70" i="5"/>
  <c r="G70" i="5" s="1"/>
  <c r="H70" i="5" s="1"/>
  <c r="F58" i="5"/>
  <c r="G58" i="5" s="1"/>
  <c r="H58" i="5" s="1"/>
  <c r="G31" i="3"/>
  <c r="F80" i="5"/>
  <c r="G80" i="5" s="1"/>
  <c r="H80" i="5" s="1"/>
  <c r="J41" i="5"/>
  <c r="J56" i="4"/>
  <c r="G72" i="3"/>
  <c r="H92" i="4"/>
  <c r="G6" i="3"/>
  <c r="F33" i="4"/>
  <c r="G33" i="4" s="1"/>
  <c r="H33" i="4" s="1"/>
  <c r="J21" i="5"/>
  <c r="J28" i="4"/>
  <c r="H96" i="3"/>
  <c r="I96" i="3" s="1"/>
  <c r="AX153" i="17"/>
  <c r="D153" i="17" s="1"/>
  <c r="F130" i="4"/>
  <c r="G130" i="4" s="1"/>
  <c r="H130" i="4" s="1"/>
  <c r="F12" i="5"/>
  <c r="G12" i="5" s="1"/>
  <c r="H12" i="5" s="1"/>
  <c r="J127" i="4"/>
  <c r="J77" i="5"/>
  <c r="H65" i="4"/>
  <c r="F65" i="4"/>
  <c r="G65" i="4" s="1"/>
  <c r="J61" i="5"/>
  <c r="J93" i="4"/>
  <c r="G75" i="3"/>
  <c r="F81" i="4"/>
  <c r="G81" i="4" s="1"/>
  <c r="H81" i="4" s="1"/>
  <c r="G92" i="3"/>
  <c r="G58" i="3"/>
  <c r="F57" i="4"/>
  <c r="G57" i="4" s="1"/>
  <c r="H57" i="4" s="1"/>
  <c r="F124" i="4"/>
  <c r="G124" i="4" s="1"/>
  <c r="H124" i="4" s="1"/>
  <c r="H78" i="3"/>
  <c r="I78" i="3" s="1"/>
  <c r="AX126" i="17"/>
  <c r="D126" i="17" s="1"/>
  <c r="G22" i="3"/>
  <c r="F116" i="4"/>
  <c r="G116" i="4" s="1"/>
  <c r="H116" i="4" s="1"/>
  <c r="J33" i="4"/>
  <c r="J25" i="5"/>
  <c r="G134" i="3"/>
  <c r="H57" i="3"/>
  <c r="I57" i="3" s="1"/>
  <c r="AX93" i="17"/>
  <c r="D93" i="17" s="1"/>
  <c r="F129" i="4"/>
  <c r="G129" i="4" s="1"/>
  <c r="H129" i="4" s="1"/>
  <c r="H165" i="3"/>
  <c r="I165" i="3" s="1"/>
  <c r="AX252" i="17"/>
  <c r="D252" i="17" s="1"/>
  <c r="H162" i="3"/>
  <c r="I162" i="3" s="1"/>
  <c r="AX249" i="17"/>
  <c r="D249" i="17" s="1"/>
  <c r="G46" i="3"/>
  <c r="F23" i="5"/>
  <c r="G23" i="5" s="1"/>
  <c r="H23" i="5" s="1"/>
  <c r="F83" i="4"/>
  <c r="G83" i="4" s="1"/>
  <c r="H83" i="4" s="1"/>
  <c r="F22" i="5"/>
  <c r="G22" i="5" s="1"/>
  <c r="H22" i="5" s="1"/>
  <c r="J23" i="5"/>
  <c r="J31" i="4"/>
  <c r="F128" i="4"/>
  <c r="G128" i="4" s="1"/>
  <c r="H128" i="4" s="1"/>
  <c r="F28" i="4"/>
  <c r="G28" i="4" s="1"/>
  <c r="H28" i="4" s="1"/>
  <c r="G71" i="3"/>
  <c r="I28" i="11"/>
  <c r="J26" i="4" s="1"/>
  <c r="K30" i="3"/>
  <c r="F26" i="5"/>
  <c r="G26" i="5" s="1"/>
  <c r="H26" i="5" s="1"/>
  <c r="F42" i="4"/>
  <c r="G42" i="4" s="1"/>
  <c r="H42" i="4" s="1"/>
  <c r="H71" i="4"/>
  <c r="F136" i="4"/>
  <c r="G136" i="4" s="1"/>
  <c r="H136" i="4" s="1"/>
  <c r="G108" i="3"/>
  <c r="F133" i="4"/>
  <c r="G133" i="4" s="1"/>
  <c r="H133" i="4" s="1"/>
  <c r="F66" i="5"/>
  <c r="G66" i="5" s="1"/>
  <c r="H66" i="5" s="1"/>
  <c r="F118" i="4"/>
  <c r="G118" i="4" s="1"/>
  <c r="H118" i="4" s="1"/>
  <c r="G99" i="3"/>
  <c r="F135" i="4"/>
  <c r="G135" i="4" s="1"/>
  <c r="H135" i="4" s="1"/>
  <c r="F41" i="5"/>
  <c r="G41" i="5" s="1"/>
  <c r="H41" i="5" s="1"/>
  <c r="F16" i="5"/>
  <c r="G16" i="5" s="1"/>
  <c r="H16" i="5" s="1"/>
  <c r="F40" i="5"/>
  <c r="G40" i="5" s="1"/>
  <c r="H40" i="5" s="1"/>
  <c r="I155" i="3"/>
  <c r="F61" i="4"/>
  <c r="G61" i="4" s="1"/>
  <c r="H61" i="4" s="1"/>
  <c r="F25" i="5"/>
  <c r="G25" i="5" s="1"/>
  <c r="H25" i="5" s="1"/>
  <c r="J7" i="5"/>
  <c r="J8" i="4"/>
  <c r="G142" i="3"/>
  <c r="G15" i="3"/>
  <c r="G136" i="3"/>
  <c r="H23" i="3"/>
  <c r="I23" i="3" s="1"/>
  <c r="AX37" i="17"/>
  <c r="D37" i="17" s="1"/>
  <c r="G79" i="3"/>
  <c r="H114" i="3"/>
  <c r="I114" i="3" s="1"/>
  <c r="AX183" i="17"/>
  <c r="D183" i="17" s="1"/>
  <c r="F109" i="4"/>
  <c r="G109" i="4" s="1"/>
  <c r="H109" i="4" s="1"/>
  <c r="G81" i="3"/>
  <c r="F26" i="4"/>
  <c r="G26" i="4" s="1"/>
  <c r="H26" i="4" s="1"/>
  <c r="F17" i="5"/>
  <c r="G17" i="5" s="1"/>
  <c r="H17" i="5" s="1"/>
  <c r="G64" i="3"/>
  <c r="F74" i="5"/>
  <c r="G74" i="5" s="1"/>
  <c r="H74" i="5" s="1"/>
  <c r="F36" i="5"/>
  <c r="G36" i="5" s="1"/>
  <c r="H36" i="5" s="1"/>
  <c r="H88" i="3"/>
  <c r="I88" i="3" s="1"/>
  <c r="AX143" i="17"/>
  <c r="D143" i="17" s="1"/>
  <c r="J59" i="4"/>
  <c r="J43" i="5"/>
  <c r="H90" i="3"/>
  <c r="I90" i="3" s="1"/>
  <c r="AX145" i="17"/>
  <c r="D145" i="17" s="1"/>
  <c r="G128" i="3"/>
  <c r="F69" i="4"/>
  <c r="G69" i="4" s="1"/>
  <c r="H69" i="4" s="1"/>
  <c r="F18" i="4"/>
  <c r="G18" i="4" s="1"/>
  <c r="H18" i="4" s="1"/>
  <c r="G141" i="3"/>
  <c r="F110" i="4"/>
  <c r="G110" i="4" s="1"/>
  <c r="H110" i="4" s="1"/>
  <c r="F43" i="5"/>
  <c r="G43" i="5" s="1"/>
  <c r="H43" i="5" s="1"/>
  <c r="G36" i="3"/>
  <c r="F57" i="5"/>
  <c r="G57" i="5" s="1"/>
  <c r="H57" i="5" s="1"/>
  <c r="G35" i="3"/>
  <c r="F38" i="4"/>
  <c r="G38" i="4" s="1"/>
  <c r="H38" i="4" s="1"/>
  <c r="F123" i="4"/>
  <c r="G123" i="4" s="1"/>
  <c r="H123" i="4" s="1"/>
  <c r="H116" i="3"/>
  <c r="I116" i="3" s="1"/>
  <c r="AX185" i="17"/>
  <c r="D185" i="17" s="1"/>
  <c r="G140" i="3"/>
  <c r="G32" i="3"/>
  <c r="F28" i="5"/>
  <c r="G28" i="5" s="1"/>
  <c r="H28" i="5" s="1"/>
  <c r="F34" i="4"/>
  <c r="G34" i="4" s="1"/>
  <c r="H34" i="4" s="1"/>
  <c r="F31" i="5"/>
  <c r="G31" i="5" s="1"/>
  <c r="H31" i="5" s="1"/>
  <c r="H161" i="3"/>
  <c r="I161" i="3" s="1"/>
  <c r="AX244" i="17"/>
  <c r="D244" i="17" s="1"/>
  <c r="G149" i="3"/>
  <c r="F125" i="4"/>
  <c r="G125" i="4" s="1"/>
  <c r="H125" i="4" s="1"/>
  <c r="F100" i="4"/>
  <c r="G100" i="4" s="1"/>
  <c r="H100" i="4" s="1"/>
  <c r="G130" i="3"/>
  <c r="H61" i="3"/>
  <c r="I61" i="3" s="1"/>
  <c r="AX99" i="17"/>
  <c r="D99" i="17" s="1"/>
  <c r="G148" i="3"/>
  <c r="F56" i="4"/>
  <c r="G56" i="4" s="1"/>
  <c r="H56" i="4" s="1"/>
  <c r="F21" i="4"/>
  <c r="G21" i="4" s="1"/>
  <c r="H21" i="4" s="1"/>
  <c r="H37" i="3"/>
  <c r="I37" i="3" s="1"/>
  <c r="AX58" i="17"/>
  <c r="D58" i="17" s="1"/>
  <c r="G59" i="3"/>
  <c r="H19" i="3"/>
  <c r="I19" i="3" s="1"/>
  <c r="AX31" i="17"/>
  <c r="D31" i="17" s="1"/>
  <c r="F45" i="5"/>
  <c r="G45" i="5" s="1"/>
  <c r="H45" i="5" s="1"/>
  <c r="F138" i="4"/>
  <c r="G138" i="4" s="1"/>
  <c r="H138" i="4" s="1"/>
  <c r="H164" i="3"/>
  <c r="I164" i="3" s="1"/>
  <c r="AX251" i="17"/>
  <c r="D251" i="17" s="1"/>
  <c r="G38" i="3"/>
  <c r="F45" i="4"/>
  <c r="G45" i="4" s="1"/>
  <c r="H45" i="4" s="1"/>
  <c r="J164" i="3" l="1"/>
  <c r="I88" i="5"/>
  <c r="I148" i="4"/>
  <c r="J161" i="3"/>
  <c r="I145" i="4"/>
  <c r="I86" i="5"/>
  <c r="J165" i="3"/>
  <c r="I149" i="4"/>
  <c r="I89" i="5"/>
  <c r="J156" i="3"/>
  <c r="I141" i="4"/>
  <c r="J163" i="3"/>
  <c r="I147" i="4"/>
  <c r="J159" i="3"/>
  <c r="I143" i="4"/>
  <c r="J157" i="3"/>
  <c r="I84" i="5"/>
  <c r="J162" i="3"/>
  <c r="I146" i="4"/>
  <c r="I87" i="5"/>
  <c r="J160" i="3"/>
  <c r="I144" i="4"/>
  <c r="I85" i="5"/>
  <c r="H148" i="3"/>
  <c r="I148" i="3" s="1"/>
  <c r="AX226" i="17"/>
  <c r="D226" i="17" s="1"/>
  <c r="H71" i="3"/>
  <c r="I71" i="3" s="1"/>
  <c r="AX115" i="17"/>
  <c r="D115" i="17" s="1"/>
  <c r="J37" i="3"/>
  <c r="I32" i="4"/>
  <c r="I24" i="5"/>
  <c r="J61" i="3"/>
  <c r="I54" i="4"/>
  <c r="H149" i="3"/>
  <c r="I149" i="3" s="1"/>
  <c r="AX227" i="17"/>
  <c r="D227" i="17" s="1"/>
  <c r="H64" i="3"/>
  <c r="I64" i="3" s="1"/>
  <c r="AX108" i="17"/>
  <c r="D108" i="17" s="1"/>
  <c r="H92" i="3"/>
  <c r="I92" i="3" s="1"/>
  <c r="AX147" i="17"/>
  <c r="D147" i="17" s="1"/>
  <c r="H72" i="3"/>
  <c r="I72" i="3" s="1"/>
  <c r="AX119" i="17"/>
  <c r="D119" i="17" s="1"/>
  <c r="H109" i="3"/>
  <c r="I109" i="3" s="1"/>
  <c r="AX178" i="17"/>
  <c r="D178" i="17" s="1"/>
  <c r="H17" i="3"/>
  <c r="I17" i="3" s="1"/>
  <c r="AX28" i="17"/>
  <c r="D28" i="17" s="1"/>
  <c r="H13" i="3"/>
  <c r="I13" i="3" s="1"/>
  <c r="AX19" i="17"/>
  <c r="D19" i="17" s="1"/>
  <c r="H42" i="3"/>
  <c r="I42" i="3" s="1"/>
  <c r="AX64" i="17"/>
  <c r="D64" i="17" s="1"/>
  <c r="H10" i="3"/>
  <c r="I10" i="3" s="1"/>
  <c r="AX12" i="17"/>
  <c r="D12" i="17" s="1"/>
  <c r="I84" i="4"/>
  <c r="J95" i="3"/>
  <c r="H133" i="3"/>
  <c r="I133" i="3" s="1"/>
  <c r="AX206" i="17"/>
  <c r="D206" i="17" s="1"/>
  <c r="H25" i="3"/>
  <c r="I25" i="3" s="1"/>
  <c r="AX41" i="17"/>
  <c r="D41" i="17" s="1"/>
  <c r="H147" i="3"/>
  <c r="I147" i="3" s="1"/>
  <c r="AX225" i="17"/>
  <c r="D225" i="17" s="1"/>
  <c r="H16" i="3"/>
  <c r="I16" i="3" s="1"/>
  <c r="AX27" i="17"/>
  <c r="D27" i="17" s="1"/>
  <c r="H51" i="3"/>
  <c r="I51" i="3" s="1"/>
  <c r="AX77" i="17"/>
  <c r="D77" i="17" s="1"/>
  <c r="H104" i="3"/>
  <c r="I104" i="3" s="1"/>
  <c r="AX166" i="17"/>
  <c r="D166" i="17" s="1"/>
  <c r="H143" i="3"/>
  <c r="I143" i="3" s="1"/>
  <c r="AX219" i="17"/>
  <c r="D219" i="17" s="1"/>
  <c r="H50" i="3"/>
  <c r="I50" i="3" s="1"/>
  <c r="AX75" i="17"/>
  <c r="D75" i="17" s="1"/>
  <c r="H66" i="3"/>
  <c r="I66" i="3" s="1"/>
  <c r="AX110" i="17"/>
  <c r="D110" i="17" s="1"/>
  <c r="H68" i="3"/>
  <c r="I68" i="3" s="1"/>
  <c r="AX112" i="17"/>
  <c r="D112" i="17" s="1"/>
  <c r="H36" i="3"/>
  <c r="I36" i="3" s="1"/>
  <c r="AX57" i="17"/>
  <c r="D57" i="17" s="1"/>
  <c r="H121" i="3"/>
  <c r="I121" i="3" s="1"/>
  <c r="AX190" i="17"/>
  <c r="D190" i="17" s="1"/>
  <c r="H154" i="3"/>
  <c r="I154" i="3" s="1"/>
  <c r="AX232" i="17"/>
  <c r="D232" i="17" s="1"/>
  <c r="H150" i="3"/>
  <c r="I150" i="3" s="1"/>
  <c r="AX228" i="17"/>
  <c r="D228" i="17" s="1"/>
  <c r="H105" i="3"/>
  <c r="I105" i="3" s="1"/>
  <c r="AX167" i="17"/>
  <c r="D167" i="17" s="1"/>
  <c r="H47" i="3"/>
  <c r="I47" i="3" s="1"/>
  <c r="AX71" i="17"/>
  <c r="D71" i="17" s="1"/>
  <c r="J11" i="3"/>
  <c r="I11" i="4"/>
  <c r="I10" i="5"/>
  <c r="I92" i="4"/>
  <c r="I60" i="5"/>
  <c r="J103" i="3"/>
  <c r="H15" i="3"/>
  <c r="I15" i="3" s="1"/>
  <c r="AX26" i="17"/>
  <c r="D26" i="17" s="1"/>
  <c r="H7" i="3"/>
  <c r="I7" i="3" s="1"/>
  <c r="AX8" i="17"/>
  <c r="D8" i="17" s="1"/>
  <c r="H86" i="3"/>
  <c r="I86" i="3" s="1"/>
  <c r="AX140" i="17"/>
  <c r="D140" i="17" s="1"/>
  <c r="H40" i="3"/>
  <c r="I40" i="3" s="1"/>
  <c r="AX61" i="17"/>
  <c r="D61" i="17" s="1"/>
  <c r="H34" i="3"/>
  <c r="I34" i="3" s="1"/>
  <c r="AX55" i="17"/>
  <c r="D55" i="17" s="1"/>
  <c r="I47" i="5"/>
  <c r="J70" i="3"/>
  <c r="H87" i="3"/>
  <c r="I87" i="3" s="1"/>
  <c r="AX142" i="17"/>
  <c r="D142" i="17" s="1"/>
  <c r="H62" i="3"/>
  <c r="I62" i="3" s="1"/>
  <c r="AX104" i="17"/>
  <c r="D104" i="17" s="1"/>
  <c r="I107" i="4"/>
  <c r="J119" i="3"/>
  <c r="H26" i="3"/>
  <c r="I26" i="3" s="1"/>
  <c r="AX44" i="17"/>
  <c r="D44" i="17" s="1"/>
  <c r="J69" i="3"/>
  <c r="I62" i="4"/>
  <c r="I46" i="5"/>
  <c r="I67" i="5"/>
  <c r="I112" i="4"/>
  <c r="J124" i="3"/>
  <c r="H85" i="3"/>
  <c r="I85" i="3" s="1"/>
  <c r="AX139" i="17"/>
  <c r="D139" i="17" s="1"/>
  <c r="H126" i="3"/>
  <c r="I126" i="3" s="1"/>
  <c r="AX195" i="17"/>
  <c r="D195" i="17" s="1"/>
  <c r="J54" i="3"/>
  <c r="I37" i="5"/>
  <c r="H29" i="3"/>
  <c r="I29" i="3" s="1"/>
  <c r="AX49" i="17"/>
  <c r="D49" i="17" s="1"/>
  <c r="J82" i="3"/>
  <c r="I71" i="4"/>
  <c r="J88" i="3"/>
  <c r="I77" i="4"/>
  <c r="I54" i="5"/>
  <c r="H75" i="3"/>
  <c r="I75" i="3" s="1"/>
  <c r="AX122" i="17"/>
  <c r="D122" i="17" s="1"/>
  <c r="J56" i="3"/>
  <c r="I50" i="4"/>
  <c r="H83" i="3"/>
  <c r="I83" i="3" s="1"/>
  <c r="AX136" i="17"/>
  <c r="D136" i="17" s="1"/>
  <c r="H33" i="3"/>
  <c r="I33" i="3" s="1"/>
  <c r="AX54" i="17"/>
  <c r="D54" i="17" s="1"/>
  <c r="H123" i="3"/>
  <c r="I123" i="3" s="1"/>
  <c r="AX192" i="17"/>
  <c r="D192" i="17" s="1"/>
  <c r="J9" i="3"/>
  <c r="I8" i="5"/>
  <c r="I9" i="4"/>
  <c r="H89" i="3"/>
  <c r="I89" i="3" s="1"/>
  <c r="AX144" i="17"/>
  <c r="D144" i="17" s="1"/>
  <c r="H120" i="3"/>
  <c r="I120" i="3" s="1"/>
  <c r="AX189" i="17"/>
  <c r="D189" i="17" s="1"/>
  <c r="H101" i="3"/>
  <c r="AX163" i="17"/>
  <c r="D163" i="17" s="1"/>
  <c r="H20" i="3"/>
  <c r="I20" i="3" s="1"/>
  <c r="AX34" i="17"/>
  <c r="D34" i="17" s="1"/>
  <c r="H24" i="3"/>
  <c r="I24" i="3" s="1"/>
  <c r="AX38" i="17"/>
  <c r="D38" i="17" s="1"/>
  <c r="I103" i="4"/>
  <c r="J115" i="3"/>
  <c r="H135" i="3"/>
  <c r="I135" i="3" s="1"/>
  <c r="AX210" i="17"/>
  <c r="D210" i="17" s="1"/>
  <c r="H94" i="3"/>
  <c r="I94" i="3" s="1"/>
  <c r="AX150" i="17"/>
  <c r="D150" i="17" s="1"/>
  <c r="J41" i="3"/>
  <c r="I36" i="4"/>
  <c r="I98" i="4"/>
  <c r="I64" i="5"/>
  <c r="J110" i="3"/>
  <c r="J114" i="3"/>
  <c r="I102" i="4"/>
  <c r="H38" i="3"/>
  <c r="I38" i="3" s="1"/>
  <c r="AX59" i="17"/>
  <c r="D59" i="17" s="1"/>
  <c r="J19" i="3"/>
  <c r="I17" i="4"/>
  <c r="I14" i="5"/>
  <c r="H128" i="3"/>
  <c r="I128" i="3" s="1"/>
  <c r="AX200" i="17"/>
  <c r="D200" i="17" s="1"/>
  <c r="H142" i="3"/>
  <c r="I142" i="3" s="1"/>
  <c r="AX218" i="17"/>
  <c r="D218" i="17" s="1"/>
  <c r="H108" i="3"/>
  <c r="I108" i="3" s="1"/>
  <c r="AX176" i="17"/>
  <c r="D176" i="17" s="1"/>
  <c r="H18" i="3"/>
  <c r="I18" i="3" s="1"/>
  <c r="AX29" i="17"/>
  <c r="D29" i="17" s="1"/>
  <c r="I7" i="5"/>
  <c r="I8" i="4"/>
  <c r="J8" i="3"/>
  <c r="H139" i="3"/>
  <c r="I139" i="3" s="1"/>
  <c r="AX214" i="17"/>
  <c r="D214" i="17" s="1"/>
  <c r="J45" i="3"/>
  <c r="I29" i="5"/>
  <c r="I40" i="4"/>
  <c r="H146" i="3"/>
  <c r="I146" i="3" s="1"/>
  <c r="AX223" i="17"/>
  <c r="D223" i="17" s="1"/>
  <c r="J97" i="3"/>
  <c r="I86" i="4"/>
  <c r="H144" i="3"/>
  <c r="I144" i="3" s="1"/>
  <c r="AX221" i="17"/>
  <c r="D221" i="17" s="1"/>
  <c r="H77" i="3"/>
  <c r="I77" i="3" s="1"/>
  <c r="AX125" i="17"/>
  <c r="D125" i="17" s="1"/>
  <c r="H84" i="3"/>
  <c r="I84" i="3" s="1"/>
  <c r="AX138" i="17"/>
  <c r="D138" i="17" s="1"/>
  <c r="J129" i="3"/>
  <c r="I117" i="4"/>
  <c r="I94" i="4"/>
  <c r="J106" i="3"/>
  <c r="H125" i="3"/>
  <c r="I125" i="3" s="1"/>
  <c r="AX194" i="17"/>
  <c r="D194" i="17" s="1"/>
  <c r="H21" i="3"/>
  <c r="I21" i="3" s="1"/>
  <c r="AX35" i="17"/>
  <c r="D35" i="17" s="1"/>
  <c r="H55" i="3"/>
  <c r="I55" i="3" s="1"/>
  <c r="AX91" i="17"/>
  <c r="D91" i="17" s="1"/>
  <c r="H39" i="3"/>
  <c r="I39" i="3" s="1"/>
  <c r="AX60" i="17"/>
  <c r="D60" i="17" s="1"/>
  <c r="H107" i="3"/>
  <c r="I107" i="3" s="1"/>
  <c r="AX175" i="17"/>
  <c r="D175" i="17" s="1"/>
  <c r="I140" i="4"/>
  <c r="J155" i="3"/>
  <c r="H136" i="3"/>
  <c r="I136" i="3" s="1"/>
  <c r="AX211" i="17"/>
  <c r="D211" i="17" s="1"/>
  <c r="H130" i="3"/>
  <c r="I130" i="3" s="1"/>
  <c r="AX203" i="17"/>
  <c r="D203" i="17" s="1"/>
  <c r="H140" i="3"/>
  <c r="I140" i="3" s="1"/>
  <c r="AX216" i="17"/>
  <c r="D216" i="17" s="1"/>
  <c r="H35" i="3"/>
  <c r="I35" i="3" s="1"/>
  <c r="AX56" i="17"/>
  <c r="D56" i="17" s="1"/>
  <c r="H79" i="3"/>
  <c r="I79" i="3" s="1"/>
  <c r="AX127" i="17"/>
  <c r="D127" i="17" s="1"/>
  <c r="H46" i="3"/>
  <c r="I46" i="3" s="1"/>
  <c r="AX69" i="17"/>
  <c r="D69" i="17" s="1"/>
  <c r="J57" i="3"/>
  <c r="I51" i="4"/>
  <c r="I38" i="5"/>
  <c r="H22" i="3"/>
  <c r="I22" i="3" s="1"/>
  <c r="AX36" i="17"/>
  <c r="D36" i="17" s="1"/>
  <c r="H6" i="3"/>
  <c r="I6" i="3" s="1"/>
  <c r="AX7" i="17"/>
  <c r="D7" i="17" s="1"/>
  <c r="H80" i="3"/>
  <c r="I80" i="3" s="1"/>
  <c r="AX128" i="17"/>
  <c r="D128" i="17" s="1"/>
  <c r="H52" i="3"/>
  <c r="AX83" i="17"/>
  <c r="D83" i="17" s="1"/>
  <c r="H67" i="3"/>
  <c r="I67" i="3" s="1"/>
  <c r="AX111" i="17"/>
  <c r="D111" i="17" s="1"/>
  <c r="I71" i="5"/>
  <c r="I119" i="4"/>
  <c r="J131" i="3"/>
  <c r="H28" i="3"/>
  <c r="I28" i="3" s="1"/>
  <c r="AX48" i="17"/>
  <c r="D48" i="17" s="1"/>
  <c r="H30" i="3"/>
  <c r="I30" i="3" s="1"/>
  <c r="AX50" i="17"/>
  <c r="D50" i="17" s="1"/>
  <c r="H132" i="3"/>
  <c r="I132" i="3" s="1"/>
  <c r="AX205" i="17"/>
  <c r="D205" i="17" s="1"/>
  <c r="H12" i="3"/>
  <c r="I12" i="3" s="1"/>
  <c r="AX18" i="17"/>
  <c r="D18" i="17" s="1"/>
  <c r="H112" i="3"/>
  <c r="I112" i="3" s="1"/>
  <c r="AX181" i="17"/>
  <c r="D181" i="17" s="1"/>
  <c r="H122" i="3"/>
  <c r="I122" i="3" s="1"/>
  <c r="AX191" i="17"/>
  <c r="D191" i="17" s="1"/>
  <c r="I32" i="5"/>
  <c r="I43" i="4"/>
  <c r="J48" i="3"/>
  <c r="J116" i="3"/>
  <c r="I104" i="4"/>
  <c r="H141" i="3"/>
  <c r="I141" i="3" s="1"/>
  <c r="AX217" i="17"/>
  <c r="D217" i="17" s="1"/>
  <c r="I56" i="5"/>
  <c r="I79" i="4"/>
  <c r="J90" i="3"/>
  <c r="H81" i="3"/>
  <c r="I81" i="3" s="1"/>
  <c r="AX129" i="17"/>
  <c r="D129" i="17" s="1"/>
  <c r="J23" i="3"/>
  <c r="I20" i="4"/>
  <c r="H99" i="3"/>
  <c r="I99" i="3" s="1"/>
  <c r="AX157" i="17"/>
  <c r="D157" i="17" s="1"/>
  <c r="H58" i="3"/>
  <c r="I58" i="3" s="1"/>
  <c r="AX95" i="17"/>
  <c r="D95" i="17" s="1"/>
  <c r="H31" i="3"/>
  <c r="I31" i="3" s="1"/>
  <c r="AX51" i="17"/>
  <c r="D51" i="17" s="1"/>
  <c r="H117" i="3"/>
  <c r="I117" i="3" s="1"/>
  <c r="AX186" i="17"/>
  <c r="D186" i="17" s="1"/>
  <c r="H118" i="3"/>
  <c r="I118" i="3" s="1"/>
  <c r="AX187" i="17"/>
  <c r="D187" i="17" s="1"/>
  <c r="H60" i="3"/>
  <c r="I60" i="3" s="1"/>
  <c r="AX98" i="17"/>
  <c r="D98" i="17" s="1"/>
  <c r="H98" i="3"/>
  <c r="I98" i="3" s="1"/>
  <c r="AX156" i="17"/>
  <c r="D156" i="17" s="1"/>
  <c r="H111" i="3"/>
  <c r="I111" i="3" s="1"/>
  <c r="AX180" i="17"/>
  <c r="D180" i="17" s="1"/>
  <c r="H102" i="3"/>
  <c r="I102" i="3" s="1"/>
  <c r="AX164" i="17"/>
  <c r="D164" i="17" s="1"/>
  <c r="H49" i="3"/>
  <c r="I49" i="3" s="1"/>
  <c r="AX74" i="17"/>
  <c r="D74" i="17" s="1"/>
  <c r="H14" i="3"/>
  <c r="I14" i="3" s="1"/>
  <c r="AX23" i="17"/>
  <c r="D23" i="17" s="1"/>
  <c r="I5" i="5"/>
  <c r="I5" i="4"/>
  <c r="J5" i="3"/>
  <c r="H113" i="3"/>
  <c r="I113" i="3" s="1"/>
  <c r="AX182" i="17"/>
  <c r="D182" i="17" s="1"/>
  <c r="H74" i="3"/>
  <c r="AX121" i="17"/>
  <c r="D121" i="17" s="1"/>
  <c r="H65" i="3"/>
  <c r="I65" i="3" s="1"/>
  <c r="AX109" i="17"/>
  <c r="D109" i="17" s="1"/>
  <c r="H137" i="3"/>
  <c r="I137" i="3" s="1"/>
  <c r="AX212" i="17"/>
  <c r="D212" i="17" s="1"/>
  <c r="H91" i="3"/>
  <c r="I91" i="3" s="1"/>
  <c r="AX146" i="17"/>
  <c r="D146" i="17" s="1"/>
  <c r="H152" i="3"/>
  <c r="I152" i="3" s="1"/>
  <c r="AX230" i="17"/>
  <c r="D230" i="17" s="1"/>
  <c r="H63" i="3"/>
  <c r="I63" i="3" s="1"/>
  <c r="AX106" i="17"/>
  <c r="D106" i="17" s="1"/>
  <c r="H43" i="3"/>
  <c r="I43" i="3" s="1"/>
  <c r="AX65" i="17"/>
  <c r="D65" i="17" s="1"/>
  <c r="H32" i="3"/>
  <c r="I32" i="3" s="1"/>
  <c r="AX53" i="17"/>
  <c r="D53" i="17" s="1"/>
  <c r="H59" i="3"/>
  <c r="I59" i="3" s="1"/>
  <c r="AX97" i="17"/>
  <c r="D97" i="17" s="1"/>
  <c r="H134" i="3"/>
  <c r="I134" i="3" s="1"/>
  <c r="AX208" i="17"/>
  <c r="D208" i="17" s="1"/>
  <c r="J78" i="3"/>
  <c r="I68" i="4"/>
  <c r="I85" i="4"/>
  <c r="J96" i="3"/>
  <c r="I126" i="4"/>
  <c r="J138" i="3"/>
  <c r="I76" i="5"/>
  <c r="H127" i="3"/>
  <c r="I127" i="3" s="1"/>
  <c r="AX199" i="17"/>
  <c r="D199" i="17" s="1"/>
  <c r="H151" i="3"/>
  <c r="I151" i="3" s="1"/>
  <c r="AX229" i="17"/>
  <c r="D229" i="17" s="1"/>
  <c r="H93" i="3"/>
  <c r="I93" i="3" s="1"/>
  <c r="AX148" i="17"/>
  <c r="D148" i="17" s="1"/>
  <c r="H53" i="3"/>
  <c r="I53" i="3" s="1"/>
  <c r="AX89" i="17"/>
  <c r="D89" i="17" s="1"/>
  <c r="H73" i="3"/>
  <c r="I73" i="3" s="1"/>
  <c r="AX120" i="17"/>
  <c r="D120" i="17" s="1"/>
  <c r="H44" i="3"/>
  <c r="I44" i="3" s="1"/>
  <c r="AX67" i="17"/>
  <c r="D67" i="17" s="1"/>
  <c r="J100" i="3"/>
  <c r="I89" i="4"/>
  <c r="I59" i="5"/>
  <c r="I49" i="5"/>
  <c r="I67" i="4"/>
  <c r="J76" i="3"/>
  <c r="J27" i="3"/>
  <c r="I24" i="4"/>
  <c r="J145" i="3"/>
  <c r="I132" i="4"/>
  <c r="I48" i="4" l="1"/>
  <c r="I36" i="5"/>
  <c r="J53" i="3"/>
  <c r="I87" i="4"/>
  <c r="J98" i="3"/>
  <c r="I51" i="5"/>
  <c r="J81" i="3"/>
  <c r="J46" i="3"/>
  <c r="I30" i="5"/>
  <c r="I41" i="4"/>
  <c r="I40" i="5"/>
  <c r="J59" i="3"/>
  <c r="I138" i="4"/>
  <c r="J152" i="3"/>
  <c r="I65" i="4"/>
  <c r="J74" i="3"/>
  <c r="I6" i="4"/>
  <c r="J6" i="3"/>
  <c r="I77" i="5"/>
  <c r="I127" i="4"/>
  <c r="J139" i="3"/>
  <c r="I33" i="4"/>
  <c r="I25" i="5"/>
  <c r="J38" i="3"/>
  <c r="I72" i="4"/>
  <c r="J83" i="3"/>
  <c r="I53" i="4"/>
  <c r="J60" i="3"/>
  <c r="I69" i="4"/>
  <c r="J79" i="3"/>
  <c r="I124" i="4"/>
  <c r="I74" i="5"/>
  <c r="J136" i="3"/>
  <c r="I49" i="4"/>
  <c r="J55" i="3"/>
  <c r="I130" i="4"/>
  <c r="J142" i="3"/>
  <c r="I57" i="5"/>
  <c r="I83" i="4"/>
  <c r="J94" i="3"/>
  <c r="I15" i="5"/>
  <c r="J20" i="3"/>
  <c r="I74" i="4"/>
  <c r="I52" i="5"/>
  <c r="J85" i="3"/>
  <c r="I23" i="4"/>
  <c r="I18" i="5"/>
  <c r="J26" i="3"/>
  <c r="I6" i="5"/>
  <c r="I7" i="4"/>
  <c r="J7" i="3"/>
  <c r="J154" i="3"/>
  <c r="I83" i="5"/>
  <c r="I59" i="4"/>
  <c r="I43" i="5"/>
  <c r="J66" i="3"/>
  <c r="I46" i="4"/>
  <c r="I34" i="5"/>
  <c r="J51" i="3"/>
  <c r="I121" i="4"/>
  <c r="J133" i="3"/>
  <c r="I12" i="4"/>
  <c r="J13" i="3"/>
  <c r="I81" i="4"/>
  <c r="J92" i="3"/>
  <c r="I82" i="4"/>
  <c r="J93" i="3"/>
  <c r="J49" i="3"/>
  <c r="I44" i="4"/>
  <c r="I52" i="4"/>
  <c r="I39" i="5"/>
  <c r="J58" i="3"/>
  <c r="I120" i="4"/>
  <c r="I72" i="5"/>
  <c r="J132" i="3"/>
  <c r="J32" i="3"/>
  <c r="I28" i="4"/>
  <c r="I21" i="5"/>
  <c r="I80" i="4"/>
  <c r="J91" i="3"/>
  <c r="I101" i="4"/>
  <c r="J113" i="3"/>
  <c r="I60" i="4"/>
  <c r="I44" i="5"/>
  <c r="J67" i="3"/>
  <c r="I19" i="4"/>
  <c r="J22" i="3"/>
  <c r="I26" i="4"/>
  <c r="J30" i="3"/>
  <c r="I22" i="5"/>
  <c r="J35" i="3"/>
  <c r="I18" i="4"/>
  <c r="J21" i="3"/>
  <c r="I73" i="4"/>
  <c r="J84" i="3"/>
  <c r="J146" i="3"/>
  <c r="I133" i="4"/>
  <c r="I116" i="4"/>
  <c r="J128" i="3"/>
  <c r="I123" i="4"/>
  <c r="J135" i="3"/>
  <c r="I90" i="4"/>
  <c r="J101" i="3"/>
  <c r="I20" i="5"/>
  <c r="J29" i="3"/>
  <c r="I30" i="4"/>
  <c r="J34" i="3"/>
  <c r="J15" i="3"/>
  <c r="I12" i="5"/>
  <c r="I42" i="4"/>
  <c r="I31" i="5"/>
  <c r="J47" i="3"/>
  <c r="I109" i="4"/>
  <c r="J121" i="3"/>
  <c r="I45" i="4"/>
  <c r="I33" i="5"/>
  <c r="J50" i="3"/>
  <c r="I14" i="4"/>
  <c r="J16" i="3"/>
  <c r="I15" i="4"/>
  <c r="J17" i="3"/>
  <c r="I57" i="4"/>
  <c r="I42" i="5"/>
  <c r="J64" i="3"/>
  <c r="I137" i="4"/>
  <c r="J151" i="3"/>
  <c r="I106" i="4"/>
  <c r="J118" i="3"/>
  <c r="I88" i="4"/>
  <c r="I58" i="5"/>
  <c r="J99" i="3"/>
  <c r="I110" i="4"/>
  <c r="J122" i="3"/>
  <c r="I38" i="4"/>
  <c r="J43" i="3"/>
  <c r="I125" i="4"/>
  <c r="I75" i="5"/>
  <c r="J137" i="3"/>
  <c r="I129" i="4"/>
  <c r="J141" i="3"/>
  <c r="I47" i="4"/>
  <c r="I35" i="5"/>
  <c r="J52" i="3"/>
  <c r="I111" i="4"/>
  <c r="J123" i="3"/>
  <c r="I66" i="4"/>
  <c r="J75" i="3"/>
  <c r="I63" i="4"/>
  <c r="J71" i="3"/>
  <c r="I91" i="4"/>
  <c r="J102" i="3"/>
  <c r="I48" i="5"/>
  <c r="J73" i="3"/>
  <c r="I105" i="4"/>
  <c r="J117" i="3"/>
  <c r="I66" i="5"/>
  <c r="I100" i="4"/>
  <c r="J112" i="3"/>
  <c r="I128" i="4"/>
  <c r="J140" i="3"/>
  <c r="I95" i="4"/>
  <c r="J107" i="3"/>
  <c r="I68" i="5"/>
  <c r="I113" i="4"/>
  <c r="J125" i="3"/>
  <c r="I50" i="5"/>
  <c r="J77" i="3"/>
  <c r="I13" i="5"/>
  <c r="I16" i="4"/>
  <c r="J18" i="3"/>
  <c r="I108" i="4"/>
  <c r="J120" i="3"/>
  <c r="I55" i="4"/>
  <c r="J62" i="3"/>
  <c r="I35" i="4"/>
  <c r="I27" i="5"/>
  <c r="J40" i="3"/>
  <c r="J105" i="3"/>
  <c r="I62" i="5"/>
  <c r="I31" i="4"/>
  <c r="I23" i="5"/>
  <c r="J36" i="3"/>
  <c r="I131" i="4"/>
  <c r="J143" i="3"/>
  <c r="I134" i="4"/>
  <c r="I79" i="5"/>
  <c r="J147" i="3"/>
  <c r="I9" i="5"/>
  <c r="I10" i="4"/>
  <c r="J10" i="3"/>
  <c r="I97" i="4"/>
  <c r="I63" i="5"/>
  <c r="J109" i="3"/>
  <c r="I81" i="5"/>
  <c r="I136" i="4"/>
  <c r="J149" i="3"/>
  <c r="I28" i="5"/>
  <c r="I39" i="4"/>
  <c r="J44" i="3"/>
  <c r="I115" i="4"/>
  <c r="J127" i="3"/>
  <c r="I65" i="5"/>
  <c r="I99" i="4"/>
  <c r="J111" i="3"/>
  <c r="J28" i="3"/>
  <c r="I25" i="4"/>
  <c r="I19" i="5"/>
  <c r="I122" i="4"/>
  <c r="I73" i="5"/>
  <c r="J134" i="3"/>
  <c r="I41" i="5"/>
  <c r="I56" i="4"/>
  <c r="J63" i="3"/>
  <c r="I58" i="4"/>
  <c r="J65" i="3"/>
  <c r="I70" i="4"/>
  <c r="J80" i="3"/>
  <c r="I29" i="4"/>
  <c r="J33" i="3"/>
  <c r="I135" i="4"/>
  <c r="I80" i="5"/>
  <c r="J148" i="3"/>
  <c r="I13" i="4"/>
  <c r="J14" i="3"/>
  <c r="J31" i="3"/>
  <c r="I27" i="4"/>
  <c r="I11" i="5"/>
  <c r="J12" i="3"/>
  <c r="J130" i="3"/>
  <c r="I118" i="4"/>
  <c r="I70" i="5"/>
  <c r="I34" i="4"/>
  <c r="I26" i="5"/>
  <c r="J39" i="3"/>
  <c r="I78" i="5"/>
  <c r="J144" i="3"/>
  <c r="I96" i="4"/>
  <c r="J108" i="3"/>
  <c r="J24" i="3"/>
  <c r="I21" i="4"/>
  <c r="I16" i="5"/>
  <c r="I78" i="4"/>
  <c r="I55" i="5"/>
  <c r="J89" i="3"/>
  <c r="J126" i="3"/>
  <c r="I114" i="4"/>
  <c r="I69" i="5"/>
  <c r="I76" i="4"/>
  <c r="J87" i="3"/>
  <c r="I53" i="5"/>
  <c r="I75" i="4"/>
  <c r="J86" i="3"/>
  <c r="I82" i="5"/>
  <c r="J150" i="3"/>
  <c r="I45" i="5"/>
  <c r="I61" i="4"/>
  <c r="J68" i="3"/>
  <c r="I93" i="4"/>
  <c r="I61" i="5"/>
  <c r="J104" i="3"/>
  <c r="I17" i="5"/>
  <c r="I22" i="4"/>
  <c r="J25" i="3"/>
  <c r="I37" i="4"/>
  <c r="J42" i="3"/>
  <c r="I64" i="4"/>
  <c r="J72" i="3"/>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<sst xmlns="http://schemas.openxmlformats.org/spreadsheetml/2006/main" count="39214" uniqueCount="10053">
  <si>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</si>
  <si>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</si>
  <si>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</si>
  <si>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</si>
  <si>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</si>
  <si>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</si>
  <si>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</si>
  <si>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</si>
  <si>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</si>
  <si>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</si>
  <si>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</si>
  <si>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</si>
  <si>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</si>
  <si>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</si>
  <si>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</si>
  <si>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</si>
  <si>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</si>
  <si>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</si>
  <si>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</si>
  <si>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</si>
  <si>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</si>
  <si>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</si>
  <si>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</si>
  <si>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</si>
  <si>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</si>
  <si>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</si>
  <si>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</si>
  <si>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</si>
  <si>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</si>
  <si>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</si>
  <si>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</si>
  <si>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</si>
  <si>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</si>
  <si>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</si>
  <si>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</si>
  <si>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</si>
  <si>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</si>
  <si>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</si>
  <si>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</si>
  <si>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</si>
  <si>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</si>
  <si>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</si>
  <si>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</si>
  <si>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</si>
  <si>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</si>
  <si>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</si>
  <si>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</si>
  <si>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</si>
  <si>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</si>
  <si>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</si>
  <si>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</si>
  <si>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</si>
  <si>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</si>
  <si>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</si>
  <si>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</si>
  <si>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</si>
  <si>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</si>
  <si>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</si>
  <si>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</si>
  <si>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</si>
  <si>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</si>
  <si>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</si>
  <si>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</si>
  <si>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</si>
  <si>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</si>
  <si>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</si>
  <si>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</si>
  <si>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</si>
  <si>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</si>
  <si>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</si>
  <si>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</si>
  <si>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</si>
  <si>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</si>
  <si>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</si>
  <si>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There are no access constraints observed</t>
  </si>
  <si>
    <t>LSO002People facing limited access constraints</t>
  </si>
  <si>
    <t>LSO002People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</si>
  <si>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</si>
  <si>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</si>
  <si>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</si>
  <si>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</si>
  <si>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</si>
  <si>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</si>
  <si>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</si>
  <si>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</si>
  <si>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</si>
  <si>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</si>
  <si>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</si>
  <si>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</si>
  <si>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</si>
  <si>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</si>
  <si>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</si>
  <si>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</si>
  <si>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</si>
  <si>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</si>
  <si>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</si>
  <si>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</si>
  <si>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</si>
  <si>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</si>
  <si>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</si>
  <si>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</si>
  <si>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</si>
  <si>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</si>
  <si>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</si>
  <si>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</si>
  <si>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</si>
  <si>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</si>
  <si>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</si>
  <si>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</si>
  <si>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</si>
  <si>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</si>
  <si>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</si>
  <si>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</si>
  <si>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</si>
  <si>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</si>
  <si>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</si>
  <si>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</si>
  <si>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</si>
  <si>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</si>
  <si>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</si>
  <si>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</si>
  <si>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</si>
  <si>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</si>
  <si>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</si>
  <si>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</si>
  <si>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</si>
  <si>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</si>
  <si>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</si>
  <si>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</si>
  <si>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</si>
  <si>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</si>
  <si>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</si>
  <si>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</si>
  <si>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</si>
  <si>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</si>
  <si>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</si>
  <si>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</si>
  <si>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</si>
  <si>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</si>
  <si>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</si>
  <si>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</si>
  <si>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</si>
  <si>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</si>
  <si>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</si>
  <si>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</si>
  <si>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</si>
  <si>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</si>
  <si>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</si>
  <si>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</si>
  <si>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</si>
  <si>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</si>
  <si>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</si>
  <si>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</si>
  <si>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</si>
  <si>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</si>
  <si>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</si>
  <si>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</si>
  <si>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</si>
  <si>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</si>
  <si>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</si>
  <si>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</si>
  <si>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</si>
  <si>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</si>
  <si>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</si>
  <si>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</si>
  <si>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</si>
  <si>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</si>
  <si>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</si>
  <si>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</si>
  <si>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</si>
  <si>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</si>
  <si>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</si>
  <si>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</si>
  <si>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</si>
  <si>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</si>
  <si>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</si>
  <si>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</si>
  <si>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</si>
  <si>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</si>
  <si>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</si>
  <si>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</si>
  <si>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</si>
  <si>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</si>
  <si>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</si>
  <si>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</si>
  <si>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</si>
  <si>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</si>
  <si>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</si>
  <si>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</si>
  <si>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Landmass affected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</si>
  <si>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</si>
  <si>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</si>
  <si>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</si>
  <si>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</si>
  <si>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</si>
  <si>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</si>
  <si>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</si>
  <si>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</si>
  <si>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</si>
  <si>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</si>
  <si>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</si>
  <si>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</si>
  <si>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</si>
  <si>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</si>
  <si>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</si>
  <si>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Boko Haram in Niger</t>
  </si>
  <si>
    <t>NER002</t>
  </si>
  <si>
    <t>NER002Economic Losses</t>
  </si>
  <si>
    <t>NER002Illness cases reported</t>
  </si>
  <si>
    <t>Government of Niger 2016</t>
  </si>
  <si>
    <t>http://www.stat-niger.org/statistique/file/DSEDS/TBS_2016.pdf</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</si>
  <si>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</si>
  <si>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</si>
  <si>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</si>
  <si>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</si>
  <si>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</si>
  <si>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</si>
  <si>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</si>
  <si>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</si>
  <si>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OCHA 01/2019</t>
  </si>
  <si>
    <t>https://reliefweb.int/sites/reliefweb.int/files/resources/ner_hno_2019.pdf</t>
  </si>
  <si>
    <t>Refugees, returnees, IDPs, host and non host populations affected by the conflict</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</si>
  <si>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</si>
  <si>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</si>
  <si>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</si>
  <si>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</si>
  <si>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</si>
  <si>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</si>
  <si>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</si>
  <si>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</si>
  <si>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</si>
  <si>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</si>
  <si>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</si>
  <si>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</si>
  <si>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</si>
  <si>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</si>
  <si>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</si>
  <si>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</si>
  <si>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</si>
  <si>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</si>
  <si>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</si>
  <si>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</si>
  <si>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</si>
  <si>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</si>
  <si>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</si>
  <si>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</si>
  <si>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</si>
  <si>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</si>
  <si>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</si>
  <si>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</si>
  <si>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</si>
  <si>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</si>
  <si>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</si>
  <si>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</si>
  <si>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</si>
  <si>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</si>
  <si>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</si>
  <si>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</si>
  <si>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</si>
  <si>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</si>
  <si>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</si>
  <si>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</si>
  <si>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</si>
  <si>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</si>
  <si>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</si>
  <si>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</si>
  <si>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</si>
  <si>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</si>
  <si>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</si>
  <si>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</si>
  <si>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</si>
  <si>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</si>
  <si>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</si>
  <si>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</si>
  <si>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</si>
  <si>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</si>
  <si>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</si>
  <si>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</si>
  <si>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</si>
  <si>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</si>
  <si>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</si>
  <si>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</si>
  <si>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</si>
  <si>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</si>
  <si>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</si>
  <si>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</si>
  <si>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</si>
  <si>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</si>
  <si>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</si>
  <si>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</si>
  <si>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</si>
  <si>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</si>
  <si>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</si>
  <si>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</si>
  <si>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</si>
  <si>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</si>
  <si>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</si>
  <si>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</si>
  <si>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</si>
  <si>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</si>
  <si>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</si>
  <si>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</si>
  <si>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</si>
  <si>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</si>
  <si>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</si>
  <si>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</si>
  <si>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</si>
  <si>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</si>
  <si>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</si>
  <si>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</si>
  <si>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</si>
  <si>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</si>
  <si>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</si>
  <si>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</si>
  <si>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</si>
  <si>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</si>
  <si>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</si>
  <si>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</si>
  <si>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</si>
  <si>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</si>
  <si>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</si>
  <si>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</si>
  <si>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</si>
  <si>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</si>
  <si>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</si>
  <si>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</si>
  <si>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</si>
  <si>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</si>
  <si>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</si>
  <si>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</si>
  <si>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</si>
  <si>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</si>
  <si>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</si>
  <si>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</si>
  <si>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</si>
  <si>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</si>
  <si>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</si>
  <si>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</si>
  <si>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</si>
  <si>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</si>
  <si>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</si>
  <si>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</si>
  <si>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</si>
  <si>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</si>
  <si>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</si>
  <si>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</si>
  <si>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</si>
  <si>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</si>
  <si>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</si>
  <si>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</si>
  <si>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</si>
  <si>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</si>
  <si>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</si>
  <si>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</si>
  <si>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</si>
  <si>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</si>
  <si>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</si>
  <si>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</si>
  <si>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</si>
  <si>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</si>
  <si>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</si>
  <si>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</si>
  <si>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</si>
  <si>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</si>
  <si>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</si>
  <si>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</si>
  <si>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</si>
  <si>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</si>
  <si>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</si>
  <si>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</si>
  <si>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</si>
  <si>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</si>
  <si>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</si>
  <si>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</si>
  <si>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</si>
  <si>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</si>
  <si>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</si>
  <si>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</si>
  <si>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</si>
  <si>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</si>
  <si>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</si>
  <si>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</si>
  <si>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</si>
  <si>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</si>
  <si>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</si>
  <si>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</si>
  <si>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</si>
  <si>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</si>
  <si>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</si>
  <si>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</si>
  <si>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</si>
  <si>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</si>
  <si>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</si>
  <si>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</si>
  <si>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</si>
  <si>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</si>
  <si>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</si>
  <si>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</si>
  <si>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</si>
  <si>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</si>
  <si>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</si>
  <si>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</si>
  <si>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</si>
  <si>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</si>
  <si>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</si>
  <si>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</si>
  <si>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</si>
  <si>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</si>
  <si>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</si>
  <si>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</si>
  <si>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</si>
  <si>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</si>
  <si>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</si>
  <si>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</si>
  <si>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</si>
  <si>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</si>
  <si>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</si>
  <si>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</si>
  <si>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</si>
  <si>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</si>
  <si>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</si>
  <si>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</si>
  <si>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</si>
  <si>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</si>
  <si>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</si>
  <si>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</si>
  <si>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</si>
  <si>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</si>
  <si>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</si>
  <si>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</si>
  <si>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</si>
  <si>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</si>
  <si>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</si>
  <si>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</si>
  <si>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</si>
  <si>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</si>
  <si>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</si>
  <si>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</si>
  <si>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</si>
  <si>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</si>
  <si>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</si>
  <si>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</si>
  <si>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</si>
  <si>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</si>
  <si>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</si>
  <si>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</si>
  <si>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</si>
  <si>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</si>
  <si>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</si>
  <si>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</si>
  <si>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</si>
  <si>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</si>
  <si>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</si>
  <si>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</si>
  <si>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</si>
  <si>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</si>
  <si>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</si>
  <si>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</si>
  <si>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</si>
  <si>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</si>
  <si>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</si>
  <si>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</si>
  <si>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</si>
  <si>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</si>
  <si>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</si>
  <si>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</si>
  <si>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</si>
  <si>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</si>
  <si>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</si>
  <si>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</si>
  <si>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</si>
  <si>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</si>
  <si>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</si>
  <si>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</si>
  <si>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</si>
  <si>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</si>
  <si>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</si>
  <si>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</si>
  <si>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</si>
  <si>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</si>
  <si>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</si>
  <si>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</si>
  <si>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</si>
  <si>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</si>
  <si>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</si>
  <si>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</si>
  <si>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</si>
  <si>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</si>
  <si>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</si>
  <si>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</si>
  <si>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</si>
  <si>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</si>
  <si>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</si>
  <si>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</si>
  <si>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</si>
  <si>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</si>
  <si>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</si>
  <si>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</si>
  <si>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</si>
  <si>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</si>
  <si>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</si>
  <si>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</si>
  <si>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</si>
  <si>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</si>
  <si>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</si>
  <si>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</si>
  <si>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</si>
  <si>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</si>
  <si>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</si>
  <si>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</si>
  <si>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</si>
  <si>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</si>
  <si>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</si>
  <si>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</si>
  <si>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</si>
  <si>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</si>
  <si>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</si>
  <si>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</si>
  <si>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</si>
  <si>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</si>
  <si>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</si>
  <si>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</si>
  <si>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</si>
  <si>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</si>
  <si>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</si>
  <si>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</si>
  <si>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</si>
  <si>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</si>
  <si>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</si>
  <si>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</si>
  <si>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</si>
  <si>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</si>
  <si>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</si>
  <si>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</si>
  <si>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</si>
  <si>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</si>
  <si>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</si>
  <si>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</si>
  <si>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</si>
  <si>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</si>
  <si>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</si>
  <si>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</si>
  <si>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</si>
  <si>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</si>
  <si>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</si>
  <si>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</si>
  <si>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</si>
  <si>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</si>
  <si>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</si>
  <si>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</si>
  <si>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</si>
  <si>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</si>
  <si>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</si>
  <si>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</si>
  <si>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</si>
  <si>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</si>
  <si>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</si>
  <si>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</si>
  <si>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</si>
  <si>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</si>
  <si>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</si>
  <si>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</si>
  <si>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</si>
  <si>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</si>
  <si>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</si>
  <si>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</si>
  <si>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</si>
  <si>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</si>
  <si>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</si>
  <si>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</si>
  <si>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</si>
  <si>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</si>
  <si>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</si>
  <si>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</si>
  <si>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</si>
  <si>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</si>
  <si>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</si>
  <si>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</si>
  <si>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</si>
  <si>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</si>
  <si>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</si>
  <si>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</si>
  <si>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</si>
  <si>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</si>
  <si>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</si>
  <si>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</si>
  <si>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</si>
  <si>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</si>
  <si>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</si>
  <si>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</si>
  <si>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</si>
  <si>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</si>
  <si>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</si>
  <si>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</si>
  <si>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</si>
  <si>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</si>
  <si>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</si>
  <si>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</si>
  <si>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</si>
  <si>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</si>
  <si>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</si>
  <si>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</si>
  <si>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</si>
  <si>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</si>
  <si>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</si>
  <si>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</si>
  <si>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</si>
  <si>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Extreme humanitarian conditions - Level 5</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</si>
  <si>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</si>
  <si>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</si>
  <si>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</si>
  <si>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</si>
  <si>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</si>
  <si>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</si>
  <si>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Minimal humanitarian conditions - Level 1</t>
  </si>
  <si>
    <t>No data available.</t>
  </si>
  <si>
    <t>TUR004Minimal humanitarian conditions - Level 1</t>
  </si>
  <si>
    <t>Moderate humanitarian conditions - Level 3</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</si>
  <si>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</si>
  <si>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</si>
  <si>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</si>
  <si>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</si>
  <si>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</si>
  <si>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</si>
  <si>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People exposed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</si>
  <si>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</si>
  <si>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</si>
  <si>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</si>
  <si>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</si>
  <si>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</si>
  <si>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</si>
  <si>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People in Need</t>
  </si>
  <si>
    <t>TUR004People in Need</t>
  </si>
  <si>
    <t>Severe humanitarian conditions - Level 4</t>
  </si>
  <si>
    <t>TUR004Severe humanitarian conditions - Level 4</t>
  </si>
  <si>
    <t>Stressed humanitarian conditions - Level 2</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</si>
  <si>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</si>
  <si>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</si>
  <si>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</si>
  <si>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</si>
  <si>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</si>
  <si>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</si>
  <si>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</si>
  <si>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</si>
  <si>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</si>
  <si>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</si>
  <si>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</si>
  <si>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</si>
  <si>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</si>
  <si>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</si>
  <si>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</si>
  <si>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</si>
  <si>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</si>
  <si>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</si>
  <si>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</si>
  <si>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</si>
  <si>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</si>
  <si>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</si>
  <si>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</si>
  <si>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</si>
  <si>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</si>
  <si>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</si>
  <si>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</si>
  <si>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</si>
  <si>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</si>
  <si>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</si>
  <si>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</si>
  <si>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</si>
  <si>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</si>
  <si>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</si>
  <si>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</si>
  <si>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</si>
  <si>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</si>
  <si>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</si>
  <si>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</si>
  <si>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</si>
  <si>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</si>
  <si>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</si>
  <si>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</si>
  <si>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</si>
  <si>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</si>
  <si>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</si>
  <si>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</si>
  <si>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</si>
  <si>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</si>
  <si>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</si>
  <si>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</si>
  <si>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</si>
  <si>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</si>
  <si>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</si>
  <si>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</si>
  <si>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</si>
  <si>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</si>
  <si>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</si>
  <si>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</si>
  <si>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</si>
  <si>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</si>
  <si>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</si>
  <si>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</si>
  <si>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</si>
  <si>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</si>
  <si>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</si>
  <si>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</si>
  <si>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</si>
  <si>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</si>
  <si>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</si>
  <si>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</si>
  <si>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</si>
  <si>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</si>
  <si>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</si>
  <si>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</si>
  <si>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</si>
  <si>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</si>
  <si>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</si>
  <si>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</si>
  <si>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</si>
  <si>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</si>
  <si>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</si>
  <si>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</si>
  <si>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</si>
  <si>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</si>
  <si>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</si>
  <si>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</si>
  <si>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</si>
  <si>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</si>
  <si>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</si>
  <si>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</si>
  <si>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</si>
  <si>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</si>
  <si>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</si>
  <si>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</si>
  <si>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</si>
  <si>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</si>
  <si>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</si>
  <si>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</si>
  <si>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</si>
  <si>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</si>
  <si>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</si>
  <si>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</si>
  <si>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</si>
  <si>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</si>
  <si>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</si>
  <si>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</si>
  <si>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</si>
  <si>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</si>
  <si>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</si>
  <si>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</si>
  <si>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</si>
  <si>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</si>
  <si>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</si>
  <si>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</si>
  <si>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</si>
  <si>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</si>
  <si>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</si>
  <si>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</si>
  <si>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</si>
  <si>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</si>
  <si>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</si>
  <si>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</si>
  <si>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</si>
  <si>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</si>
  <si>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</si>
  <si>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</si>
  <si>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</si>
  <si>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</si>
  <si>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</si>
  <si>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</si>
  <si>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</si>
  <si>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</si>
  <si>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</si>
  <si>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</si>
  <si>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</si>
  <si>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</si>
  <si>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</si>
  <si>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</si>
  <si>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</si>
  <si>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</si>
  <si>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</si>
  <si>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</si>
  <si>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</si>
  <si>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</si>
  <si>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</si>
  <si>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</si>
  <si>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</si>
  <si>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</si>
  <si>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</si>
  <si>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</si>
  <si>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</si>
  <si>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</si>
  <si>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</si>
  <si>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</si>
  <si>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</si>
  <si>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</si>
  <si>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</si>
  <si>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</si>
  <si>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</si>
  <si>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</si>
  <si>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</si>
  <si>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</si>
  <si>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</si>
  <si>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</si>
  <si>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</si>
  <si>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</si>
  <si>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</si>
  <si>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</si>
  <si>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</si>
  <si>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</si>
  <si>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</si>
  <si>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</si>
  <si>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</si>
  <si>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</si>
  <si>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</si>
  <si>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</si>
  <si>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</si>
  <si>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</si>
  <si>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</si>
  <si>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</si>
  <si>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</si>
  <si>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</si>
  <si>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</si>
  <si>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</si>
  <si>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</si>
  <si>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</si>
  <si>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</si>
  <si>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</si>
  <si>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</si>
  <si>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</si>
  <si>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</si>
  <si>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</si>
  <si>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CIA</t>
  </si>
  <si>
    <t>https://www.cia.gov/library/publications/the-world-factbook/geos/od.html</t>
  </si>
  <si>
    <t>Th ehwole country is considered affected</t>
  </si>
  <si>
    <t>SSD001Landmass affected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</si>
  <si>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</si>
  <si>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</si>
  <si>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</si>
  <si>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</si>
  <si>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</si>
  <si>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</si>
  <si>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</si>
  <si>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</si>
  <si>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</si>
  <si>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</si>
  <si>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</si>
  <si>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</si>
  <si>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</si>
  <si>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</si>
  <si>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</si>
  <si>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</si>
  <si>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</si>
  <si>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</si>
  <si>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</si>
  <si>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</si>
  <si>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</si>
  <si>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</si>
  <si>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</si>
  <si>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</si>
  <si>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</si>
  <si>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</si>
  <si>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</si>
  <si>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</si>
  <si>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</si>
  <si>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</si>
  <si>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</si>
  <si>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</si>
  <si>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</si>
  <si>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</si>
  <si>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</si>
  <si>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</si>
  <si>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</si>
  <si>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</si>
  <si>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</si>
  <si>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</si>
  <si>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DJI002Illness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</si>
  <si>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</si>
  <si>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</si>
  <si>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</si>
  <si>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</si>
  <si>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</si>
  <si>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</si>
  <si>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</si>
  <si>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</si>
  <si>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</si>
  <si>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</si>
  <si>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</si>
  <si>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</si>
  <si>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</si>
  <si>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</si>
  <si>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</si>
  <si>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</si>
  <si>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</si>
  <si>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</si>
  <si>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</si>
  <si>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</si>
  <si>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</si>
  <si>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</si>
  <si>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</si>
  <si>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</si>
  <si>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</si>
  <si>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</si>
  <si>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</si>
  <si>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</si>
  <si>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</si>
  <si>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</si>
  <si>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</si>
  <si>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</si>
  <si>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</si>
  <si>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</si>
  <si>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</si>
  <si>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</si>
  <si>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</si>
  <si>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</si>
  <si>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</si>
  <si>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</si>
  <si>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</si>
  <si>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</si>
  <si>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</si>
  <si>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</si>
  <si>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</si>
  <si>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</si>
  <si>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</si>
  <si>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</si>
  <si>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</si>
  <si>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</si>
  <si>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</si>
  <si>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</si>
  <si>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</si>
  <si>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</si>
  <si>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</si>
  <si>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</si>
  <si>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</si>
  <si>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</si>
  <si>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</si>
  <si>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</si>
  <si>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</si>
  <si>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</si>
  <si>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</si>
  <si>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</si>
  <si>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</si>
  <si>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</si>
  <si>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</si>
  <si>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</si>
  <si>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</si>
  <si>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</si>
  <si>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</si>
  <si>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</si>
  <si>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</si>
  <si>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</si>
  <si>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</si>
  <si>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</si>
  <si>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</si>
  <si>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</si>
  <si>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</si>
  <si>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</si>
  <si>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</si>
  <si>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</si>
  <si>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</si>
  <si>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</si>
  <si>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</si>
  <si>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</si>
  <si>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</si>
  <si>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</si>
  <si>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</si>
  <si>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</si>
  <si>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</si>
  <si>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</si>
  <si>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</si>
  <si>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</si>
  <si>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</si>
  <si>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</si>
  <si>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</si>
  <si>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</si>
  <si>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</si>
  <si>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</si>
  <si>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</si>
  <si>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</si>
  <si>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</si>
  <si>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</si>
  <si>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</si>
  <si>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</si>
  <si>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</si>
  <si>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</si>
  <si>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</si>
  <si>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</si>
  <si>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</si>
  <si>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</si>
  <si>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</si>
  <si>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</si>
  <si>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</si>
  <si>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</si>
  <si>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</si>
  <si>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</si>
  <si>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</si>
  <si>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</si>
  <si>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</si>
  <si>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</si>
  <si>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</si>
  <si>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</si>
  <si>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</si>
  <si>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</si>
  <si>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</si>
  <si>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</si>
  <si>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</si>
  <si>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</si>
  <si>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</si>
  <si>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</si>
  <si>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</si>
  <si>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</si>
  <si>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</si>
  <si>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</si>
  <si>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</si>
  <si>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</si>
  <si>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</si>
  <si>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</si>
  <si>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</si>
  <si>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</si>
  <si>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</si>
  <si>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</si>
  <si>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</si>
  <si>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DJI001Injuries reported</t>
  </si>
  <si>
    <t>DJI001People facing limited access constraints</t>
  </si>
  <si>
    <t>DJI001People facing restricted access constraints</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</si>
  <si>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</si>
  <si>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</si>
  <si>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</si>
  <si>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</si>
  <si>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</si>
  <si>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</si>
  <si>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</si>
  <si>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</si>
  <si>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</si>
  <si>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</si>
  <si>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</si>
  <si>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</si>
  <si>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</si>
  <si>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</si>
  <si>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</si>
  <si>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</si>
  <si>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</si>
  <si>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</si>
  <si>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</si>
  <si>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</si>
  <si>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</si>
  <si>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</si>
  <si>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</si>
  <si>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</si>
  <si>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</si>
  <si>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</si>
  <si>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</si>
  <si>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</si>
  <si>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</si>
  <si>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</si>
  <si>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</si>
  <si>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</si>
  <si>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</si>
  <si>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</si>
  <si>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</si>
  <si>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</si>
  <si>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</si>
  <si>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</si>
  <si>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</si>
  <si>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</si>
  <si>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</si>
  <si>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</si>
  <si>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</si>
  <si>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</si>
  <si>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</si>
  <si>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</si>
  <si>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</si>
  <si>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</si>
  <si>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Food Security Crisis in Eswatini</t>
  </si>
  <si>
    <t>SWZ001</t>
  </si>
  <si>
    <t>Eswatini</t>
  </si>
  <si>
    <t>SWZ001Illness cases reported</t>
  </si>
  <si>
    <t>SWZ001Injuries reported</t>
  </si>
  <si>
    <t>SWZ001People displaced</t>
  </si>
  <si>
    <t>REG012Buildings damaged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</si>
  <si>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</si>
  <si>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</si>
  <si>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</si>
  <si>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</si>
  <si>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</si>
  <si>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</si>
  <si>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</si>
  <si>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</si>
  <si>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OCHA 01/2020;</t>
  </si>
  <si>
    <t>https://www.humanitarianresponse.info/es/operations/chad/document/tchad-aper%C3%A7u-des-besoins-humanitaires-2020-hno-2020</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</si>
  <si>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</si>
  <si>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</si>
  <si>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</si>
  <si>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</si>
  <si>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</si>
  <si>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</si>
  <si>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</si>
  <si>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</si>
  <si>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</si>
  <si>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</si>
  <si>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</si>
  <si>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</si>
  <si>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</si>
  <si>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</si>
  <si>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</si>
  <si>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</si>
  <si>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</si>
  <si>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</si>
  <si>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</si>
  <si>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</si>
  <si>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</si>
  <si>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</si>
  <si>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</si>
  <si>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</si>
  <si>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</si>
  <si>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</si>
  <si>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</si>
  <si>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</si>
  <si>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</si>
  <si>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</si>
  <si>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</si>
  <si>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</si>
  <si>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</si>
  <si>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</si>
  <si>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</si>
  <si>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</si>
  <si>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</si>
  <si>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</si>
  <si>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</si>
  <si>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</si>
  <si>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</si>
  <si>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</si>
  <si>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</si>
  <si>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</si>
  <si>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</si>
  <si>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</si>
  <si>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</si>
  <si>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</si>
  <si>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</si>
  <si>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</si>
  <si>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</si>
  <si>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</si>
  <si>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</si>
  <si>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</si>
  <si>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</si>
  <si>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</si>
  <si>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</si>
  <si>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</si>
  <si>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</si>
  <si>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</si>
  <si>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</si>
  <si>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</si>
  <si>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</si>
  <si>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</si>
  <si>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</si>
  <si>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</si>
  <si>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</si>
  <si>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</si>
  <si>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</si>
  <si>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</si>
  <si>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</si>
  <si>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</si>
  <si>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</si>
  <si>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</si>
  <si>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</si>
  <si>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</si>
  <si>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</si>
  <si>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</si>
  <si>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</si>
  <si>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</si>
  <si>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</si>
  <si>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</si>
  <si>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</si>
  <si>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</si>
  <si>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</si>
  <si>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</si>
  <si>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</si>
  <si>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</si>
  <si>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</si>
  <si>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</si>
  <si>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</si>
  <si>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</si>
  <si>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</si>
  <si>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</si>
  <si>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Mutliple crises in Bangladesh</t>
  </si>
  <si>
    <t>BGD001</t>
  </si>
  <si>
    <t>BGD001Buildings damaged</t>
  </si>
  <si>
    <t>BGD001Buildings destroyed</t>
  </si>
  <si>
    <t>BGD001Economic Losses</t>
  </si>
  <si>
    <t>BGD001People facing limited access constraints</t>
  </si>
  <si>
    <t>BGD001People facing restricted access constraints</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</si>
  <si>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</si>
  <si>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</si>
  <si>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</si>
  <si>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</si>
  <si>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</si>
  <si>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</si>
  <si>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</si>
  <si>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</si>
  <si>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</si>
  <si>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</si>
  <si>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</si>
  <si>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</si>
  <si>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</si>
  <si>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</si>
  <si>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</si>
  <si>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</si>
  <si>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</si>
  <si>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</si>
  <si>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</si>
  <si>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</si>
  <si>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</si>
  <si>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</si>
  <si>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</si>
  <si>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</si>
  <si>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</si>
  <si>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</si>
  <si>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</si>
  <si>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</si>
  <si>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</si>
  <si>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</si>
  <si>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</si>
  <si>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</si>
  <si>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</si>
  <si>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</si>
  <si>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</si>
  <si>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</si>
  <si>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</si>
  <si>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</si>
  <si>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</si>
  <si>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</si>
  <si>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</si>
  <si>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</si>
  <si>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</si>
  <si>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</si>
  <si>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</si>
  <si>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</si>
  <si>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</si>
  <si>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</si>
  <si>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</si>
  <si>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</si>
  <si>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</si>
  <si>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</si>
  <si>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</si>
  <si>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</si>
  <si>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</si>
  <si>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</si>
  <si>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</si>
  <si>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</si>
  <si>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</si>
  <si>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</si>
  <si>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</si>
  <si>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</si>
  <si>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</si>
  <si>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</si>
  <si>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</si>
  <si>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</si>
  <si>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</si>
  <si>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</si>
  <si>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</si>
  <si>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</si>
  <si>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</si>
  <si>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</si>
  <si>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</si>
  <si>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</si>
  <si>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</si>
  <si>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</si>
  <si>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</si>
  <si>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</si>
  <si>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</si>
  <si>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</si>
  <si>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</si>
  <si>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</si>
  <si>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</si>
  <si>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</si>
  <si>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</si>
  <si>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</si>
  <si>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</si>
  <si>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</si>
  <si>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</si>
  <si>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</si>
  <si>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</si>
  <si>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</si>
  <si>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</si>
  <si>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</si>
  <si>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</si>
  <si>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</si>
  <si>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</si>
  <si>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</si>
  <si>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</si>
  <si>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</si>
  <si>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</si>
  <si>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</si>
  <si>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</si>
  <si>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</si>
  <si>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</si>
  <si>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</si>
  <si>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</si>
  <si>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</si>
  <si>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</si>
  <si>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</si>
  <si>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</si>
  <si>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</si>
  <si>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</si>
  <si>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</si>
  <si>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</si>
  <si>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</si>
  <si>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</si>
  <si>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</si>
  <si>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</si>
  <si>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</si>
  <si>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</si>
  <si>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</si>
  <si>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</si>
  <si>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</si>
  <si>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</si>
  <si>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</si>
  <si>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</si>
  <si>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</si>
  <si>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</si>
  <si>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</si>
  <si>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</si>
  <si>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</si>
  <si>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</si>
  <si>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</si>
  <si>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</si>
  <si>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</si>
  <si>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</si>
  <si>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</si>
  <si>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</si>
  <si>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</si>
  <si>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</si>
  <si>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</si>
  <si>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</si>
  <si>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</si>
  <si>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</si>
  <si>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</si>
  <si>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</si>
  <si>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</si>
  <si>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</si>
  <si>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</si>
  <si>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</si>
  <si>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</si>
  <si>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</si>
  <si>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</si>
  <si>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</si>
  <si>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</si>
  <si>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</si>
  <si>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</si>
  <si>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</si>
  <si>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</si>
  <si>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</si>
  <si>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</si>
  <si>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</si>
  <si>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</si>
  <si>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</si>
  <si>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</si>
  <si>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ACLED June-Nov. 2020</t>
  </si>
  <si>
    <t>No reported fatalities</t>
  </si>
  <si>
    <t>JOR002Fatalities in all crises</t>
  </si>
  <si>
    <t>JOR002Fatalities reported</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</si>
  <si>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</si>
  <si>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</si>
  <si>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</si>
  <si>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</si>
  <si>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</si>
  <si>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</si>
  <si>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</si>
  <si>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</si>
  <si>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</si>
  <si>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</si>
  <si>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</si>
  <si>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</si>
  <si>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</si>
  <si>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</si>
  <si>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</si>
  <si>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</si>
  <si>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</si>
  <si>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</si>
  <si>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</si>
  <si>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</si>
  <si>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</si>
  <si>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</si>
  <si>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</si>
  <si>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</si>
  <si>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</si>
  <si>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</si>
  <si>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</si>
  <si>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</si>
  <si>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</si>
  <si>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</si>
  <si>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</si>
  <si>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</si>
  <si>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</si>
  <si>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</si>
  <si>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</si>
  <si>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</si>
  <si>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</si>
  <si>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</si>
  <si>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</si>
  <si>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</si>
  <si>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Total population</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</si>
  <si>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</si>
  <si>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</si>
  <si>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</si>
  <si>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</si>
  <si>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</si>
  <si>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</si>
  <si>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</si>
  <si>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</si>
  <si>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</si>
  <si>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</si>
  <si>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</si>
  <si>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</si>
  <si>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</si>
  <si>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</si>
  <si>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</si>
  <si>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</si>
  <si>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</si>
  <si>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</si>
  <si>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</si>
  <si>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</si>
  <si>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</si>
  <si>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</si>
  <si>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</si>
  <si>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</si>
  <si>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</si>
  <si>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</si>
  <si>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</si>
  <si>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</si>
  <si>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</si>
  <si>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</si>
  <si>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</si>
  <si>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THA003Fatalities reported</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</si>
  <si>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</si>
  <si>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</si>
  <si>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</si>
  <si>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</si>
  <si>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</si>
  <si>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</si>
  <si>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</si>
  <si>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</si>
  <si>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</si>
  <si>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</si>
  <si>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</si>
  <si>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</si>
  <si>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</si>
  <si>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 xml:space="preserve">Myanmar Census 2014
</t>
  </si>
  <si>
    <t>https://myanmar.unfpa.org/en/publications/union-report-volume-3k-rakhine-state-report</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</si>
  <si>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</si>
  <si>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</si>
  <si>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</si>
  <si>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</si>
  <si>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</si>
  <si>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</si>
  <si>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</si>
  <si>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</si>
  <si>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</si>
  <si>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</si>
  <si>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</si>
  <si>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</si>
  <si>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</si>
  <si>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</si>
  <si>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</si>
  <si>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</si>
  <si>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</si>
  <si>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</si>
  <si>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</si>
  <si>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</si>
  <si>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</si>
  <si>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</si>
  <si>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</si>
  <si>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</si>
  <si>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</si>
  <si>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</si>
  <si>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</si>
  <si>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</si>
  <si>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</si>
  <si>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</si>
  <si>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</si>
  <si>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</si>
  <si>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</si>
  <si>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</si>
  <si>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</si>
  <si>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</si>
  <si>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</si>
  <si>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</si>
  <si>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World Bank 2019</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</si>
  <si>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</si>
  <si>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</si>
  <si>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</si>
  <si>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</si>
  <si>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</si>
  <si>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</si>
  <si>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</si>
  <si>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</si>
  <si>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</si>
  <si>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</si>
  <si>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</si>
  <si>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 01/09/2020-28/02/2021</t>
  </si>
  <si>
    <t>https://data.humdata.org/dataset/acled-data-for-burkina-faso</t>
  </si>
  <si>
    <t>All casualties in the Boucle du Mouhoun, Centre-Nord, Est, Nord and Sahel in the last 6 months (01 September - 29 February).</t>
  </si>
  <si>
    <t>BFA002Fatalities in all crises</t>
  </si>
  <si>
    <t>ACLED 02/2021</t>
  </si>
  <si>
    <t>Total number of fatalities reported by ACLED in Cameroon between 15 August 2020 to 15 February 2021.</t>
  </si>
  <si>
    <t>CMR001Fatalities in all crises</t>
  </si>
  <si>
    <t>CMR002Fatalities in all crises</t>
  </si>
  <si>
    <t>CMR003Fatalities in all crises</t>
  </si>
  <si>
    <t>CMR004Fatalities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</si>
  <si>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</si>
  <si>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</si>
  <si>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</si>
  <si>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</si>
  <si>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ACLED 01/09/2020 - 28/02/2021</t>
  </si>
  <si>
    <t>https://acleddata.com/dashboard/#/dashboard</t>
  </si>
  <si>
    <t>Number of casualties across Chad between September-February. Figure is likely an underestimation, as violent incidents often go unreported.</t>
  </si>
  <si>
    <t>TCD005Fatalities in all crises</t>
  </si>
  <si>
    <t>TCD004Fatalities in all crises</t>
  </si>
  <si>
    <t>TCD006Fatalities in all crises</t>
  </si>
  <si>
    <t>ACLED 01/09/2020-29/02/2021</t>
  </si>
  <si>
    <t>Figure represents the number of fatalities across Niger (September-February), according to ACLED. The data may not reflect the reality on the ground, as attacks often go unreported.</t>
  </si>
  <si>
    <t>NER002Fatalities in all crises</t>
  </si>
  <si>
    <t>See individual crises</t>
  </si>
  <si>
    <t>The number is the total population of all countries affected by the Boko Haram crisis. These are Cameroon, Chad, Niger and Cameroon.</t>
  </si>
  <si>
    <t>REG001Total population</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</si>
  <si>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</si>
  <si>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</si>
  <si>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</si>
  <si>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</si>
  <si>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</si>
  <si>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</si>
  <si>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</si>
  <si>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</si>
  <si>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</si>
  <si>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</si>
  <si>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</si>
  <si>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</si>
  <si>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</si>
  <si>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</si>
  <si>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</si>
  <si>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</si>
  <si>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</si>
  <si>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</si>
  <si>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</si>
  <si>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</si>
  <si>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</si>
  <si>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</si>
  <si>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</si>
  <si>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</si>
  <si>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</si>
  <si>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</si>
  <si>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</si>
  <si>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</si>
  <si>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</si>
  <si>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</si>
  <si>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</si>
  <si>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</si>
  <si>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No data</t>
  </si>
  <si>
    <t>ETH001Injuries reported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</si>
  <si>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</si>
  <si>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</si>
  <si>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</si>
  <si>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</si>
  <si>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</si>
  <si>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</si>
  <si>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</si>
  <si>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</si>
  <si>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</si>
  <si>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</si>
  <si>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</si>
  <si>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</si>
  <si>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</si>
  <si>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</si>
  <si>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</si>
  <si>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</si>
  <si>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</si>
  <si>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</si>
  <si>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</si>
  <si>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</si>
  <si>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</si>
  <si>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</si>
  <si>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</si>
  <si>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</si>
  <si>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</si>
  <si>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</si>
  <si>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</si>
  <si>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</si>
  <si>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</si>
  <si>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</si>
  <si>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</si>
  <si>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</si>
  <si>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</si>
  <si>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</si>
  <si>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</si>
  <si>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</si>
  <si>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</si>
  <si>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</si>
  <si>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</si>
  <si>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</si>
  <si>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</si>
  <si>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</si>
  <si>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</si>
  <si>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</si>
  <si>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</si>
  <si>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</si>
  <si>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</si>
  <si>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</si>
  <si>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</si>
  <si>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</si>
  <si>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</si>
  <si>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</si>
  <si>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</si>
  <si>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Affected population</t>
  </si>
  <si>
    <t>NAM002Crisis affected groups</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</si>
  <si>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</si>
  <si>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</si>
  <si>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</si>
  <si>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</si>
  <si>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</si>
  <si>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</si>
  <si>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</si>
  <si>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</si>
  <si>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INE 2018</t>
  </si>
  <si>
    <t>http://www.ine.gov.mz/operacoes-estatisticas/censos/censo-2007/censo-2017/divulgacao-de-resultados-preliminares-do-iv-rgph-2017.pdf/view</t>
  </si>
  <si>
    <t>Total population of Cabo Delgado, Niassa and Nampula provinces</t>
  </si>
  <si>
    <t>MOZ004People exposed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</si>
  <si>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</si>
  <si>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</si>
  <si>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</si>
  <si>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</si>
  <si>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</si>
  <si>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</si>
  <si>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</si>
  <si>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</si>
  <si>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</si>
  <si>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</si>
  <si>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</si>
  <si>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</si>
  <si>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LBN004Landmass affected</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</si>
  <si>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</si>
  <si>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</si>
  <si>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</si>
  <si>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</si>
  <si>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</si>
  <si>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</si>
  <si>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is affected by the drought crisis</t>
  </si>
  <si>
    <t>DJI003Landmass affected</t>
  </si>
  <si>
    <t>DJI003Crisis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</si>
  <si>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</si>
  <si>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</si>
  <si>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</si>
  <si>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</si>
  <si>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</si>
  <si>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</si>
  <si>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</si>
  <si>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</si>
  <si>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</si>
  <si>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</si>
  <si>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</si>
  <si>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</si>
  <si>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</si>
  <si>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</si>
  <si>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</si>
  <si>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</si>
  <si>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</si>
  <si>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</si>
  <si>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</si>
  <si>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</si>
  <si>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</si>
  <si>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</si>
  <si>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</si>
  <si>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</si>
  <si>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</si>
  <si>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</si>
  <si>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</si>
  <si>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</si>
  <si>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</si>
  <si>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</si>
  <si>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</si>
  <si>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</si>
  <si>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</si>
  <si>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</si>
  <si>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</si>
  <si>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</si>
  <si>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</si>
  <si>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</si>
  <si>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</si>
  <si>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</si>
  <si>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</si>
  <si>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</si>
  <si>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</si>
  <si>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</si>
  <si>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</si>
  <si>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</si>
  <si>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</si>
  <si>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</si>
  <si>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</si>
  <si>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</si>
  <si>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</si>
  <si>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</si>
  <si>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</si>
  <si>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Drought in South-West Angola</t>
  </si>
  <si>
    <t>AGO002</t>
  </si>
  <si>
    <t>Angola</t>
  </si>
  <si>
    <t>ACLED accessed 13/12/2021</t>
  </si>
  <si>
    <t>From 13/05/2021 to 03/12/2021</t>
  </si>
  <si>
    <t>AGO002Fatalities reported</t>
  </si>
  <si>
    <t>Multiple crises in the Philippines</t>
  </si>
  <si>
    <t>PHL001</t>
  </si>
  <si>
    <t>PHL001Total population</t>
  </si>
  <si>
    <t>PHL001Illness cases reported</t>
  </si>
  <si>
    <t>Host, non-host, returnees and IDPs affceted by all the crises</t>
  </si>
  <si>
    <t>PHL001Crisis affected groups</t>
  </si>
  <si>
    <t>Typhoon RAI</t>
  </si>
  <si>
    <t>PHL010</t>
  </si>
  <si>
    <t>PHL010Total population</t>
  </si>
  <si>
    <t>https://psa.gov.ph/population-and-housing</t>
  </si>
  <si>
    <t>Total population living in the areas considered affected. Caraga, eastern and central Visayas, and Mimaropa</t>
  </si>
  <si>
    <t>PHL010People exposed</t>
  </si>
  <si>
    <t>PHL010Illness cases reported</t>
  </si>
  <si>
    <t>OCHA PDC WFP 15/12/2021</t>
  </si>
  <si>
    <t>https://reliefweb.int/report/philippines/typhoon-rai-odette-philippines-advisory-12-15-december-2021-2100-utc-joint</t>
  </si>
  <si>
    <t>The UN estimated that the cost of rebuilding after typhoon RAI would be $66 billion USD.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</si>
  <si>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</si>
  <si>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</si>
  <si>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</si>
  <si>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</si>
  <si>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</si>
  <si>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</si>
  <si>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</si>
  <si>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</si>
  <si>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</si>
  <si>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</si>
  <si>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ACLED accessed 20/12/2021</t>
  </si>
  <si>
    <t>Fatalities related to riots</t>
  </si>
  <si>
    <t>AGO002Fatalities in all crises</t>
  </si>
  <si>
    <t>IPC 15/12/2021</t>
  </si>
  <si>
    <t>https://reliefweb.int/report/namibia/namibia-acute-food-insecurity-analysis-october-2021-march-2022-issued-december-2021</t>
  </si>
  <si>
    <t>ACAPS methodology: Exposed= Level 1 + Level 2 + Level 3 + Level 4 +Level 5</t>
  </si>
  <si>
    <t>NAM002People exposed</t>
  </si>
  <si>
    <t>ACAPS methodology: Affected= Level 2 + Level 3 + Level 4 + Level 5</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</si>
  <si>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</si>
  <si>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</si>
  <si>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</si>
  <si>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</si>
  <si>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</si>
  <si>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</si>
  <si>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</si>
  <si>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</si>
  <si>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</si>
  <si>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</si>
  <si>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</si>
  <si>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</si>
  <si>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IPC 10/2020</t>
  </si>
  <si>
    <t>http://www.ipcinfo.org/ipc-country-analysis/details-map/en/c/1152928/?iso3=ZWE</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</si>
  <si>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</si>
  <si>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</si>
  <si>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</si>
  <si>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</si>
  <si>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ZWE001People in Need</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</si>
  <si>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</si>
  <si>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</si>
  <si>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</si>
  <si>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</si>
  <si>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</si>
  <si>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</si>
  <si>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</si>
  <si>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</si>
  <si>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OCHA HNO 2/12/2021</t>
  </si>
  <si>
    <t>https://reliefweb.int/report/sudan/sudan-humanitarian-needs-overview-2022-december-2021</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</si>
  <si>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</si>
  <si>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</si>
  <si>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</si>
  <si>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</si>
  <si>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</si>
  <si>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</si>
  <si>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</si>
  <si>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</si>
  <si>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</si>
  <si>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</si>
  <si>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</si>
  <si>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</si>
  <si>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</si>
  <si>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</si>
  <si>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</si>
  <si>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</si>
  <si>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</si>
  <si>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</si>
  <si>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</si>
  <si>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</si>
  <si>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</si>
  <si>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</si>
  <si>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</si>
  <si>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PAK004Total population</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</si>
  <si>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</si>
  <si>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</si>
  <si>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</si>
  <si>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</si>
  <si>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</si>
  <si>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</si>
  <si>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</si>
  <si>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</si>
  <si>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</si>
  <si>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</si>
  <si>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</si>
  <si>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</si>
  <si>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</si>
  <si>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</si>
  <si>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</si>
  <si>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</si>
  <si>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</si>
  <si>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</si>
  <si>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</si>
  <si>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</si>
  <si>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</si>
  <si>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</si>
  <si>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</si>
  <si>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</si>
  <si>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</si>
  <si>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</si>
  <si>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</si>
  <si>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</si>
  <si>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</si>
  <si>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</si>
  <si>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</si>
  <si>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</si>
  <si>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Given that the whole country is affected by different types of conflict, drought, and natural hazards, the entire population is considered to be exposed.</t>
  </si>
  <si>
    <t>PAK001People exposed</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</si>
  <si>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</si>
  <si>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</si>
  <si>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</si>
  <si>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</si>
  <si>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</si>
  <si>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</si>
  <si>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</si>
  <si>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</si>
  <si>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</si>
  <si>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</si>
  <si>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</si>
  <si>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</si>
  <si>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</si>
  <si>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</si>
  <si>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</si>
  <si>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</si>
  <si>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</si>
  <si>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</si>
  <si>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</si>
  <si>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</si>
  <si>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</si>
  <si>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</si>
  <si>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</si>
  <si>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</si>
  <si>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</si>
  <si>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</si>
  <si>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</si>
  <si>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</si>
  <si>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</si>
  <si>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</si>
  <si>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OCHA 18/01/2022</t>
  </si>
  <si>
    <t>https://www.unocha.org/story/daily-noon-briefing-highlights-tonga-afghanistan</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</si>
  <si>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</si>
  <si>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</si>
  <si>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</si>
  <si>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</si>
  <si>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</si>
  <si>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</si>
  <si>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</si>
  <si>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Govt of Philippines 2015</t>
  </si>
  <si>
    <t>This is the total area of the affected regions: regions V - XII, Caraga and MIMAROPA</t>
  </si>
  <si>
    <t>PHL010Landmass affected</t>
  </si>
  <si>
    <t>MMR002Moderate humanitarian conditions - Level 3</t>
  </si>
  <si>
    <t>MMR002Extreme humanitarian conditions - Level 5</t>
  </si>
  <si>
    <t xml:space="preserve"> HNO 2022</t>
  </si>
  <si>
    <t>https://reliefweb.int/sites/reliefweb.int/files/resources/mmr_humanitarian_needs_overview_2022.pdf</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</si>
  <si>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</si>
  <si>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</si>
  <si>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
The figure has been edited September 2022 for correction.</t>
  </si>
  <si>
    <t>MMR003People affected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</si>
  <si>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</si>
  <si>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</si>
  <si>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</si>
  <si>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</si>
  <si>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</si>
  <si>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</si>
  <si>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</si>
  <si>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</si>
  <si>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</si>
  <si>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</si>
  <si>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</si>
  <si>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</si>
  <si>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</si>
  <si>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</si>
  <si>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</si>
  <si>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</si>
  <si>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</si>
  <si>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</si>
  <si>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</si>
  <si>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</si>
  <si>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REG011Extreme humanitarian conditions - Level 5</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</si>
  <si>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</si>
  <si>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</si>
  <si>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</si>
  <si>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</si>
  <si>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</si>
  <si>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</si>
  <si>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</si>
  <si>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</si>
  <si>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</si>
  <si>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MWI004Illness cases reported</t>
  </si>
  <si>
    <t>MWI004Buildings damaged</t>
  </si>
  <si>
    <t>MWI004Buildings destroyed</t>
  </si>
  <si>
    <t>MWI004Economic Losses</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</si>
  <si>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</si>
  <si>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</si>
  <si>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</si>
  <si>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</si>
  <si>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</si>
  <si>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</si>
  <si>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</si>
  <si>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</si>
  <si>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</si>
  <si>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</si>
  <si>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</si>
  <si>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</si>
  <si>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</si>
  <si>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2022 Tropical Cyclone Seasons in Mozambique</t>
  </si>
  <si>
    <t>MOZ008</t>
  </si>
  <si>
    <t>INE 2017</t>
  </si>
  <si>
    <t>http://www.ine.gov.mz/operacoes-estatisticas/censos/censo-2007/censo-2017/mapa-dos-dados-preliminares-2017-2007-e-1997.pdf/view</t>
  </si>
  <si>
    <t>Total population of Mozambique according to the last census</t>
  </si>
  <si>
    <t>MOZ008Total population</t>
  </si>
  <si>
    <t>No illnesses reported</t>
  </si>
  <si>
    <t>MOZ008Illness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</si>
  <si>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</si>
  <si>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</si>
  <si>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</si>
  <si>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</si>
  <si>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OCHA 28/01/2022; Mappr Accessed 31/01/2022</t>
  </si>
  <si>
    <t>https://reliefweb.int/report/mozambique/mozambique-tropical-storm-ana-flash-update-no5-28-january-2022; https://www.mappr.co/counties/mozambique/</t>
  </si>
  <si>
    <t>Total landmass of provinces affected by the insurgency and cyclone- Cabo Delgado, Niassa, Nampula, Tete, Sofala and Zambezi provinces</t>
  </si>
  <si>
    <t>MOZ001Landmass affected</t>
  </si>
  <si>
    <t>OCHA 28/01/2022; INE 2017</t>
  </si>
  <si>
    <t>https://reliefweb.int/report/mozambique/mozambique-tropical-storm-ana-flash-update-no5-28-january-2022; http://www.ine.gov.mz/operacoes-estatisticas/censos/censo-2007/censo-2017/mapa-dos-dados-preliminares-2017-2007-e-1997.pdf/view</t>
  </si>
  <si>
    <t>Population of provinces affected by the insurgency and cyclone- Cabo Delgado, Niassa, Nampula, Tete and Zambezi provinces</t>
  </si>
  <si>
    <t>MOZ001People exposed</t>
  </si>
  <si>
    <t>MOZ001Illness cases reported</t>
  </si>
  <si>
    <t>MOZ001Economic Losses</t>
  </si>
  <si>
    <t>MOZ004Total population</t>
  </si>
  <si>
    <t>Drought in Ethiopia</t>
  </si>
  <si>
    <t>ETH005</t>
  </si>
  <si>
    <t>ETH005Buildings damaged</t>
  </si>
  <si>
    <t>ETH005Buildings destroyed</t>
  </si>
  <si>
    <t>Host community, refugees, IDPs</t>
  </si>
  <si>
    <t>ETH005Crisis affected groups</t>
  </si>
  <si>
    <t>ETH005People facing limited access constraints</t>
  </si>
  <si>
    <t>ETH005People facing restricted access constraints</t>
  </si>
  <si>
    <t>MWI002Crisis affected groups</t>
  </si>
  <si>
    <t>MWI002People facing limited access constraints</t>
  </si>
  <si>
    <t>OCHA 22/02/2022; World Bank (projection) accessed on 23/02/2022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</si>
  <si>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</si>
  <si>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</si>
  <si>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</si>
  <si>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</si>
  <si>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</si>
  <si>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</si>
  <si>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affected by the crisis.</t>
  </si>
  <si>
    <t>SYR001People exposed</t>
  </si>
  <si>
    <t>Everyone has been impacted by the war due to its protracted nature.</t>
  </si>
  <si>
    <t>SYR001People affected</t>
  </si>
  <si>
    <t>Statoids 23/02/2022 ; UNHCR 27/04/2021</t>
  </si>
  <si>
    <t>http://www.statoids.com/utz.html ; https://data2.unhcr.org/en/documents/details/86371</t>
  </si>
  <si>
    <t>Total landmass of regions that host refugees: Kigoma, Katavi, Tabora, Tanga, Dar-es Salaam</t>
  </si>
  <si>
    <t>TZA002Landmass affected</t>
  </si>
  <si>
    <t>OCHA 10/02/2022</t>
  </si>
  <si>
    <t>https://reliefweb.int/report/tonga/tonga-volcanic-eruption-situation-report-no-4-10-february-2022</t>
  </si>
  <si>
    <t>Houses damaged as of 4 February</t>
  </si>
  <si>
    <t>TON002Buildings damaged</t>
  </si>
  <si>
    <t>Eastern Africa Regional Drought Crisis</t>
  </si>
  <si>
    <t>REG014</t>
  </si>
  <si>
    <t>Ethiopia,Somalia,Kenya</t>
  </si>
  <si>
    <t>REG014Buildings damaged</t>
  </si>
  <si>
    <t>REG014Buildings destroyed</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</si>
  <si>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</si>
  <si>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</si>
  <si>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</si>
  <si>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</si>
  <si>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</si>
  <si>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</si>
  <si>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</si>
  <si>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</si>
  <si>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 xml:space="preserve">No data available
</t>
  </si>
  <si>
    <t>REG002Extreme humanitarian conditions - Level 5</t>
  </si>
  <si>
    <t>Multiple Crises in Tanzania</t>
  </si>
  <si>
    <t>TZA001</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</si>
  <si>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</si>
  <si>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</si>
  <si>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</si>
  <si>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</si>
  <si>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</si>
  <si>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</si>
  <si>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</si>
  <si>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</si>
  <si>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TZA001Economic Losses</t>
  </si>
  <si>
    <t>TZA001People facing limited access constraints</t>
  </si>
  <si>
    <t>TZA001People facing restricted access constraints</t>
  </si>
  <si>
    <t>Food Security Crisis in North-East Tanzania</t>
  </si>
  <si>
    <t>TZA003</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</si>
  <si>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</si>
  <si>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</si>
  <si>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</si>
  <si>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</si>
  <si>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</si>
  <si>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</si>
  <si>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</si>
  <si>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</si>
  <si>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</si>
  <si>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</si>
  <si>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</si>
  <si>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</si>
  <si>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</si>
  <si>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</si>
  <si>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</si>
  <si>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</si>
  <si>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</si>
  <si>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</si>
  <si>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</si>
  <si>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</si>
  <si>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</si>
  <si>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</si>
  <si>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</si>
  <si>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</si>
  <si>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</si>
  <si>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</si>
  <si>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</si>
  <si>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MOZ004People in Need</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</si>
  <si>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</si>
  <si>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</si>
  <si>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</si>
  <si>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</si>
  <si>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</si>
  <si>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Protection Cluster 05/01/2022; IPC Accessed 01/02/2022</t>
  </si>
  <si>
    <t>https://reliefweb.int/report/mozambique/mozambique-overview-humanitarian-response-plan-2022; http://www.ipcinfo.org/ipc-country-analysis/details-map/en/c/1154889/</t>
  </si>
  <si>
    <t>MOZ004Moderate humanitarian conditions - Level 3</t>
  </si>
  <si>
    <t>MOZ004Severe humanitarian conditions - Level 4</t>
  </si>
  <si>
    <t>MOZ004Extreme humanitarian conditions - Level 5</t>
  </si>
  <si>
    <t>OCHA 16/03/2022; OCHA 02/03/2022; Mappr Accessed 31/01/2022</t>
  </si>
  <si>
    <t>https://reliefweb.int/report/mozambique/mozambique-tropical-cyclone-gombe-flash-update-no3-16-march-2022; https://reliefweb.int/report/mozambique/mozambique-tropical-storms-ana-and-dumako-flash-update-no10-2-march-2022; https://www.mappr.co/counties/mozambique/</t>
  </si>
  <si>
    <t>Landmass of Zambezia, Nampula, Tete, Niassa  and Sofala provinces, which are the most affected by Tropical Cyclones Ana, Dumako and Gombe</t>
  </si>
  <si>
    <t>MOZ008Landmass affected</t>
  </si>
  <si>
    <t>OCHA 16/03/2022; OCHA 02/03/2022; INE 2017</t>
  </si>
  <si>
    <t>https://reliefweb.int/report/mozambique/mozambique-tropical-cyclone-gombe-flash-update-no3-16-march-2022; https://reliefweb.int/report/mozambique/mozambique-tropical-storms-ana-and-dumako-flash-update-no10-2-march-2022; http://www.ine.gov.mz/operacoes-estatisticas/censos/censo-2007/censo-2017/mapa-dos-dados-preliminares-2017-2007-e-1997.pdf/view</t>
  </si>
  <si>
    <t>Population of Zambezia, Nampula, Tete, Niassa and Sofala provinces, which are the most affected by Tropical Cyclones Ana, Dumako and Gombe</t>
  </si>
  <si>
    <t>MOZ008People exposed</t>
  </si>
  <si>
    <t>Classrooms and homes destroyed by the storm</t>
  </si>
  <si>
    <t>MOZ008Buildings destroyed</t>
  </si>
  <si>
    <t>IDPs,refugees, host and non-host populations</t>
  </si>
  <si>
    <t>MOZ008Crisis affected groups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</si>
  <si>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</si>
  <si>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</si>
  <si>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</si>
  <si>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</si>
  <si>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FAO 23/02/2022</t>
  </si>
  <si>
    <t>https://reliefweb.int/report/tonga/hunga-tonga-hunga-ha-apai-volcano-eruption-data-emergencies-hazard-impact-assessment-0</t>
  </si>
  <si>
    <t>The number of people affected by the volcanic eruption and tsunami</t>
  </si>
  <si>
    <t>TON002People affected</t>
  </si>
  <si>
    <t>Plan International 15/03/2022 ; FAO 23/02/2022</t>
  </si>
  <si>
    <t>https://reliefweb.int/report/tonga/plan-international-supports-children-young-people-and-communities-aftermath-tonga ; https://reliefweb.int/report/tonga/hunga-tonga-hunga-ha-apai-volcano-eruption-data-emergencies-hazard-impact-assessment-0</t>
  </si>
  <si>
    <t xml:space="preserve">Information on the severity of needs is unavailable </t>
  </si>
  <si>
    <t>TON002Severe humanitarian conditions - Level 4</t>
  </si>
  <si>
    <t>TON002Extreme humanitarian conditions - Level 5</t>
  </si>
  <si>
    <t>OCHA 28/02/2022</t>
  </si>
  <si>
    <t>https://reliefweb.int/sites/reliefweb.int/files/resources/hno_ssd_2022_26feb2022.pdf</t>
  </si>
  <si>
    <t>Total population of South Sudan</t>
  </si>
  <si>
    <t>SSD001Total population</t>
  </si>
  <si>
    <t>https://reliefweb.int/report/south-sudan/south-sudan-humanitarian-needs-overview-2022-february-2022</t>
  </si>
  <si>
    <t>The entire population of South Sudan is exposed to the crisis</t>
  </si>
  <si>
    <t>SSD001People exposed</t>
  </si>
  <si>
    <t>The entire population of South Sudan is affected by the crisis</t>
  </si>
  <si>
    <t>SSD001People affected</t>
  </si>
  <si>
    <t>Host, Non-host, Refugees, IDPs, Returnees</t>
  </si>
  <si>
    <t>SSD001Crisis affected groups</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</si>
  <si>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</si>
  <si>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</si>
  <si>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</si>
  <si>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</si>
  <si>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</si>
  <si>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</si>
  <si>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Refugee &amp; Host population</t>
  </si>
  <si>
    <t>RWA002Crisis affected groups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</si>
  <si>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</si>
  <si>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</si>
  <si>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</si>
  <si>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</si>
  <si>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</si>
  <si>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</si>
  <si>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</si>
  <si>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</si>
  <si>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IRQ002Total population</t>
  </si>
  <si>
    <t>IRQ002Landmass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</si>
  <si>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</si>
  <si>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</si>
  <si>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</si>
  <si>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</si>
  <si>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</si>
  <si>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</si>
  <si>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</si>
  <si>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</si>
  <si>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(31/12/2021);IOM (31/12/2021);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</si>
  <si>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</si>
  <si>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</si>
  <si>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</si>
  <si>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</si>
  <si>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</si>
  <si>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</si>
  <si>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</si>
  <si>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</si>
  <si>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</si>
  <si>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</si>
  <si>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</si>
  <si>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</si>
  <si>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</si>
  <si>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</si>
  <si>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</si>
  <si>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</si>
  <si>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</si>
  <si>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UNHCR 02/2022; UNHCR (28/02/2022)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</si>
  <si>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</si>
  <si>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</si>
  <si>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</si>
  <si>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IRQ003Fatalities reported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</si>
  <si>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</si>
  <si>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</si>
  <si>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PSE002Extreme humanitarian conditions - Level 5</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</si>
  <si>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</si>
  <si>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</si>
  <si>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UNHCR 31/12/2021; UNHCR 18/11/2021; Amnesty International 20/06/2019</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</si>
  <si>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</si>
  <si>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</si>
  <si>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IRN004Stressed humanitarian conditions - Level 2</t>
  </si>
  <si>
    <t>IRN004Extreme humanitarian conditions - Level 5</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</si>
  <si>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t>
  </si>
  <si>
    <t>AFG001People in Need</t>
  </si>
  <si>
    <t>AFG001Stressed humanitarian conditions - Level 2</t>
  </si>
  <si>
    <t>AFG001Moderate humanitarian conditions - Level 3</t>
  </si>
  <si>
    <t>AFG001Severe humanitarian conditions - Level 4</t>
  </si>
  <si>
    <t>ACLED (01/10/2021 - 31/03/2022)</t>
  </si>
  <si>
    <t>All conflict-related fatalities in Azad Jammu and Kashmir in the last six months as counted by ACLED. Information gaps and access constraints make it very likely that not all casualties are being counted</t>
  </si>
  <si>
    <t>PAK004Fatalities reported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</si>
  <si>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</si>
  <si>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</si>
  <si>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</si>
  <si>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</si>
  <si>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JOR002Moderate humanitarian conditions - Level 3</t>
  </si>
  <si>
    <t>JOR002Severe humanitarian conditions - Level 4</t>
  </si>
  <si>
    <t>JOR002Extreme humanitarian conditions - Level 5</t>
  </si>
  <si>
    <t>OCHA 22/02/2022</t>
  </si>
  <si>
    <t>https://reliefweb.int/sites/reliefweb.int/files/resources/hno_2022_final_version_210222-2.pdf</t>
  </si>
  <si>
    <t>SYR001People in Need</t>
  </si>
  <si>
    <t>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</si>
  <si>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</si>
  <si>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</si>
  <si>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</si>
  <si>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</si>
  <si>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</si>
  <si>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Host-community, IDPs, refugees , returnees</t>
  </si>
  <si>
    <t>ZWE001Crisis affected groups</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</si>
  <si>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</si>
  <si>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</si>
  <si>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The Government of Lebanon and the United Nations 15/02/2022; ESCWA 03/09/2021; UNHCR, UNICEF, and WFP 25/01/2022</t>
  </si>
  <si>
    <t>https://data2.unhcr.org/en/documents/details/90915; https://www.unescwa.org/sites/default/files/news/docs/21-00634-_multidimentional_poverty_in_lebanon_-policy_brief_-_en.pdf; https://reliefweb.int/sites/reliefweb.int/files/resources/VASyR%202021.pdf</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</si>
  <si>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</si>
  <si>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</si>
  <si>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LBN004Moderate humanitarian conditions - Level 3</t>
  </si>
  <si>
    <t>LBN004Severe humanitarian conditions - Level 4</t>
  </si>
  <si>
    <t>LBN004Extreme humanitarian conditions - Level 5</t>
  </si>
  <si>
    <t>The Government of Lebanon and the United Nations 15/02/2022; UNHCR (31/01/2022)</t>
  </si>
  <si>
    <t>https://data2.unhcr.org/en/documents/details/90915; http://data2.unhcr.org/en/situations/syria/location/71</t>
  </si>
  <si>
    <t xml:space="preserve">The figure includes registered and unregistered Syrian refugees + Palestinian refugees from syria </t>
  </si>
  <si>
    <t>LBN002People displaced</t>
  </si>
  <si>
    <t>LBN002Fatalities reported</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</si>
  <si>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</si>
  <si>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</si>
  <si>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</si>
  <si>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LBN002Moderate humanitarian conditions - Level 3</t>
  </si>
  <si>
    <t>LBN002Severe humanitarian conditions - Level 4</t>
  </si>
  <si>
    <t>LBN002Extreme humanitarian conditions - Level 5</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</si>
  <si>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</si>
  <si>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</si>
  <si>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</si>
  <si>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</si>
  <si>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</si>
  <si>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</si>
  <si>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</si>
  <si>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</si>
  <si>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</si>
  <si>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UNHCR 23/03/2022; UNHCR 10/04/2022; UNHCR 09/03/2021; UNHCR 12/09/2021; UNHCR 01/04/2021; UNHCR 27/07/2021</t>
  </si>
  <si>
    <t>https://data2.unhcr.org/en/documents/details/91556; https://data2.unhcr.org/en/situations/mediterranean/location/5179;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</si>
  <si>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</si>
  <si>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</si>
  <si>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</si>
  <si>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GRC002Moderate humanitarian conditions - Level 3</t>
  </si>
  <si>
    <t>GRC002Severe humanitarian conditions - Level 4</t>
  </si>
  <si>
    <t>GRC002Extreme humanitarian conditions - Level 5</t>
  </si>
  <si>
    <t>TUR002Fatalities reported</t>
  </si>
  <si>
    <t>See the individual crises of Mixed Migration - Turkey and Greece</t>
  </si>
  <si>
    <t>Sum of the affected areas in the individual crises Mixed Migration - Turkey and Greece</t>
  </si>
  <si>
    <t>REG006Landmass affected</t>
  </si>
  <si>
    <t>Sum of the individual crises, Mixed Migration - Turkey and Greece</t>
  </si>
  <si>
    <t>REG006Extreme humanitarian conditions - Level 5</t>
  </si>
  <si>
    <t>OCHA 13/04/2022</t>
  </si>
  <si>
    <t>https://reliefweb.int/report/mozambique/mozambique-tropical-cyclone-gombe-flash-update-no9-13-april-2022</t>
  </si>
  <si>
    <t>Number of people affected by Tropical Cyclones Ana, Dumako and Gombe; Some of the areas affected by different cyclones overlap,but it is difficult to verify how many people were affected by multiple cyclones. More detailed assessments are ongoing</t>
  </si>
  <si>
    <t>MOZ008People affected</t>
  </si>
  <si>
    <t>Number of people displaced by Tropical Cyclones Ana, Dumako and Gombe in Mozambique; UN household size for Mozambique(4.4) used to convert households displaced to number of people displaced. This figure may be an underestimation, since assessments are ongoing</t>
  </si>
  <si>
    <t>MOZ008People displaced</t>
  </si>
  <si>
    <t>Number of people injured since the start of tropical cyclones</t>
  </si>
  <si>
    <t>MOZ008Injuries reported</t>
  </si>
  <si>
    <t>Number of people who died as a result of tropical cyclones</t>
  </si>
  <si>
    <t>MOZ008Fatalities reported</t>
  </si>
  <si>
    <t>MOZ008People in Need</t>
  </si>
  <si>
    <t>OCHA 28/01/2022; INE 2017; OCHA 08/02/2022; OCHA 29/03/2022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</si>
  <si>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</si>
  <si>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</si>
  <si>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</si>
  <si>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OCHA 16/03/2022; OCHA 02/03/2022; OCHA 29/03/2022</t>
  </si>
  <si>
    <t>https://reliefweb.int/report/mozambique/mozambique-tropical-cyclone-gombe-flash-update-no3-16-march-2022; https://reliefweb.int/report/mozambique/mozambique-tropical-storms-ana-and-dumako-flash-update-no10-2-march-2022; https://reliefweb.int/report/mozambique/mozambique-tropical-cyclone-gombe-flash-update-no7-29-march-2022</t>
  </si>
  <si>
    <t>MOZ008Stressed humanitarian conditions - Level 2</t>
  </si>
  <si>
    <t>MOZ008Moderate humanitarian conditions - Level 3</t>
  </si>
  <si>
    <t>MOZ008Severe humanitarian conditions - Level 4</t>
  </si>
  <si>
    <t>MOZ008Extreme humanitarian conditions - Level 5</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</si>
  <si>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</si>
  <si>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</si>
  <si>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</si>
  <si>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MOZ008Buildings damaged</t>
  </si>
  <si>
    <t>INE 2017; OCHA 01/09/2021; OCHA 13/04/2022</t>
  </si>
  <si>
    <t>http://www.ine.gov.mz/operacoes-estatisticas/censos/censo-2007/censo-2017/divulgacao-de-resultados-preliminares-do-iv-rgph-2017.pdf/view; https://reports.unocha.org/en/country/mozambique; https://reliefweb.int/report/mozambique/mozambique-tropical-cyclone-gombe-flash-update-no9-13-april-2022</t>
  </si>
  <si>
    <t xml:space="preserve">Number of people affected by Tropical Cyclones and the Cabo Delgado insurgency </t>
  </si>
  <si>
    <t>MOZ001People affected</t>
  </si>
  <si>
    <t>OCHA 13/04/2022; INE 2017; OCHA 01/09/2021</t>
  </si>
  <si>
    <t>https://reliefweb.int/report/mozambique/mozambique-tropical-cyclone-gombe-flash-update-no9-13-april-2022; http://www.ine.gov.mz/operacoes-estatisticas/censos/censo-2007/censo-2017/divulgacao-de-resultados-preliminares-do-iv-rgph-2017.pdf/view; https://reports.unocha.org/en/country/mozambique</t>
  </si>
  <si>
    <t>ACAPS Methodology applied; Aggregation of figures from cyclone and insurgency crises; No information to indicate Level 5 needs</t>
  </si>
  <si>
    <t>MOZ001Minimal humanitarian conditions - Level 1</t>
  </si>
  <si>
    <t>MOZ001Stressed humanitarian conditions - Level 2</t>
  </si>
  <si>
    <t>IPC Accessed 01/02/2022; OCHA 13/04/2022;Protection Cluster 05/01/2022</t>
  </si>
  <si>
    <t>http://www.ipcinfo.org/ipc-country-analysis/details-map/en/c/1154889/; https://reliefweb.int/report/mozambique/mozambique-tropical-cyclone-gombe-flash-update-no9-13-april-2022; https://reliefweb.int/report/mozambique/mozambique-overview-humanitarian-response-plan-2022</t>
  </si>
  <si>
    <t>MOZ001Moderate humanitarian conditions - Level 3</t>
  </si>
  <si>
    <t>MOZ001Severe humanitarian conditions - Level 4</t>
  </si>
  <si>
    <t>MOZ001Extreme humanitarian conditions - Level 5</t>
  </si>
  <si>
    <t>MOZ001Buildings damaged</t>
  </si>
  <si>
    <t>Denial of existence of humanitarian needs or entitlements to assistance</t>
  </si>
  <si>
    <t>ACAPS Access Methodology</t>
  </si>
  <si>
    <t>BFA002Denial of existence of humanitarian needs or entitlements to assistance</t>
  </si>
  <si>
    <t>Impediments to entry into country (bureaucratic and administrative)</t>
  </si>
  <si>
    <t>BFA002Impediments to entry into country (bureaucratic and administrative)</t>
  </si>
  <si>
    <t>Interference into implementation of humanitarian activities</t>
  </si>
  <si>
    <t>BFA002Interference into implementation of humanitarian activities</t>
  </si>
  <si>
    <t>Ongoing insecurity/hostilities affecting humanitarian assistance</t>
  </si>
  <si>
    <t>BFA002Ongoing insecurity/hostilities affecting humanitarian assistance</t>
  </si>
  <si>
    <t>Physical constraints in the environment (obstacles related to terrain, climate, lack of infrastructure, etc.)</t>
  </si>
  <si>
    <t>BFA002Physical constraints in the environment (obstacles related to terrain, climate, lack of infrastructure, etc.)</t>
  </si>
  <si>
    <t>Presence of mines and improvised explosive devices</t>
  </si>
  <si>
    <t>BFA002Presence of mines and improvised explosive devices</t>
  </si>
  <si>
    <t>Restriction and obstruction of access to services and assistance</t>
  </si>
  <si>
    <t>BFA002Restriction and obstruction of access to services and assistance</t>
  </si>
  <si>
    <t>Restriction of movement (impediments to freedom of movement and/or administrative restrictions)</t>
  </si>
  <si>
    <t>BFA002Restriction of movement (impediments to freedom of movement and/or administrative restrictions)</t>
  </si>
  <si>
    <t>Violence against personnel, facilities and assets</t>
  </si>
  <si>
    <t>BFA002Violence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</si>
  <si>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</si>
  <si>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</si>
  <si>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</si>
  <si>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</si>
  <si>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</si>
  <si>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</si>
  <si>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</si>
  <si>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</si>
  <si>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</si>
  <si>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</si>
  <si>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</si>
  <si>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</si>
  <si>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</si>
  <si>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</si>
  <si>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</si>
  <si>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</si>
  <si>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</si>
  <si>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</si>
  <si>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</si>
  <si>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</si>
  <si>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</si>
  <si>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</si>
  <si>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</si>
  <si>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</si>
  <si>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</si>
  <si>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</si>
  <si>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</si>
  <si>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</si>
  <si>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</si>
  <si>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</si>
  <si>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</si>
  <si>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</si>
  <si>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</si>
  <si>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</si>
  <si>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</si>
  <si>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</si>
  <si>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</si>
  <si>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</si>
  <si>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</si>
  <si>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</si>
  <si>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</si>
  <si>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</si>
  <si>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</si>
  <si>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</si>
  <si>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</si>
  <si>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</si>
  <si>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</si>
  <si>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</si>
  <si>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</si>
  <si>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</si>
  <si>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</si>
  <si>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</si>
  <si>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</si>
  <si>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</si>
  <si>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</si>
  <si>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</si>
  <si>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</si>
  <si>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</si>
  <si>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</si>
  <si>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</si>
  <si>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</si>
  <si>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</si>
  <si>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</si>
  <si>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Country level Brazil</t>
  </si>
  <si>
    <t>BRA001</t>
  </si>
  <si>
    <t>Brazil</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</si>
  <si>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</si>
  <si>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</si>
  <si>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</si>
  <si>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</si>
  <si>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</si>
  <si>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</si>
  <si>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</si>
  <si>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</si>
  <si>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</si>
  <si>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Venezuela displacement in Brazil</t>
  </si>
  <si>
    <t>BRA002</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</si>
  <si>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</si>
  <si>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</si>
  <si>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</si>
  <si>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</si>
  <si>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</si>
  <si>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</si>
  <si>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</si>
  <si>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</si>
  <si>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</si>
  <si>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</si>
  <si>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</si>
  <si>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</si>
  <si>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</si>
  <si>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</si>
  <si>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</si>
  <si>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</si>
  <si>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</si>
  <si>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</si>
  <si>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</si>
  <si>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</si>
  <si>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</si>
  <si>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</si>
  <si>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</si>
  <si>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</si>
  <si>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</si>
  <si>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</si>
  <si>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</si>
  <si>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</si>
  <si>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</si>
  <si>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</si>
  <si>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</si>
  <si>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</si>
  <si>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</si>
  <si>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</si>
  <si>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</si>
  <si>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</si>
  <si>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</si>
  <si>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</si>
  <si>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</si>
  <si>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</si>
  <si>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</si>
  <si>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</si>
  <si>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</si>
  <si>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</si>
  <si>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</si>
  <si>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</si>
  <si>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</si>
  <si>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</si>
  <si>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</si>
  <si>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</si>
  <si>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</si>
  <si>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</si>
  <si>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</si>
  <si>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</si>
  <si>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</si>
  <si>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</si>
  <si>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</si>
  <si>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</si>
  <si>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</si>
  <si>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</si>
  <si>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</si>
  <si>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</si>
  <si>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</si>
  <si>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</si>
  <si>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</si>
  <si>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</si>
  <si>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</si>
  <si>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</si>
  <si>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</si>
  <si>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</si>
  <si>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</si>
  <si>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</si>
  <si>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</si>
  <si>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</si>
  <si>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</si>
  <si>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</si>
  <si>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</si>
  <si>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</si>
  <si>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</si>
  <si>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</si>
  <si>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</si>
  <si>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</si>
  <si>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</si>
  <si>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</si>
  <si>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</si>
  <si>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</si>
  <si>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</si>
  <si>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</si>
  <si>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</si>
  <si>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</si>
  <si>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</si>
  <si>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</si>
  <si>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</si>
  <si>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</si>
  <si>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</si>
  <si>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</si>
  <si>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</si>
  <si>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</si>
  <si>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</si>
  <si>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</si>
  <si>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</si>
  <si>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</si>
  <si>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</si>
  <si>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</si>
  <si>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</si>
  <si>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</si>
  <si>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</si>
  <si>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</si>
  <si>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</si>
  <si>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</si>
  <si>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</si>
  <si>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</si>
  <si>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</si>
  <si>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</si>
  <si>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</si>
  <si>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</si>
  <si>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</si>
  <si>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</si>
  <si>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</si>
  <si>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</si>
  <si>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</si>
  <si>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</si>
  <si>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The total population of Sudan according to OCHA's HNO (48 million including 1,16 million refugees)</t>
  </si>
  <si>
    <t>SDN001Total population</t>
  </si>
  <si>
    <t>SDN005Total population</t>
  </si>
  <si>
    <t>SDN008Total population</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</si>
  <si>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</si>
  <si>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</si>
  <si>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</si>
  <si>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</si>
  <si>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</si>
  <si>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</si>
  <si>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</si>
  <si>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</si>
  <si>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</si>
  <si>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</si>
  <si>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</si>
  <si>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</si>
  <si>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</si>
  <si>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</si>
  <si>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</si>
  <si>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</si>
  <si>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</si>
  <si>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</si>
  <si>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</si>
  <si>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</si>
  <si>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</si>
  <si>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</si>
  <si>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</si>
  <si>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</si>
  <si>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</si>
  <si>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</si>
  <si>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</si>
  <si>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</si>
  <si>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</si>
  <si>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</si>
  <si>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</si>
  <si>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</si>
  <si>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</si>
  <si>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</si>
  <si>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</si>
  <si>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</si>
  <si>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</si>
  <si>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</si>
  <si>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</si>
  <si>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</si>
  <si>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</si>
  <si>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</si>
  <si>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</si>
  <si>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</si>
  <si>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</si>
  <si>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</si>
  <si>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</si>
  <si>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</si>
  <si>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</si>
  <si>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</si>
  <si>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</si>
  <si>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</si>
  <si>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</si>
  <si>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</si>
  <si>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</si>
  <si>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</si>
  <si>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</si>
  <si>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</si>
  <si>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</si>
  <si>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</si>
  <si>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</si>
  <si>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</si>
  <si>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</si>
  <si>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</si>
  <si>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</si>
  <si>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</si>
  <si>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</si>
  <si>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</si>
  <si>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</si>
  <si>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</si>
  <si>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</si>
  <si>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</si>
  <si>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</si>
  <si>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</si>
  <si>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</si>
  <si>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</si>
  <si>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</si>
  <si>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</si>
  <si>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</si>
  <si>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</si>
  <si>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</si>
  <si>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</si>
  <si>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</si>
  <si>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</si>
  <si>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</si>
  <si>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</si>
  <si>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</si>
  <si>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</si>
  <si>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</si>
  <si>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</si>
  <si>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</si>
  <si>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</si>
  <si>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</si>
  <si>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</si>
  <si>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</si>
  <si>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</si>
  <si>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</si>
  <si>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</si>
  <si>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</si>
  <si>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</si>
  <si>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</si>
  <si>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</si>
  <si>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</si>
  <si>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</si>
  <si>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</si>
  <si>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</si>
  <si>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</si>
  <si>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</si>
  <si>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</si>
  <si>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</si>
  <si>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</si>
  <si>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</si>
  <si>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</si>
  <si>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</si>
  <si>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</si>
  <si>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 xml:space="preserve">2014 census reports for Rakhine and Myanmar; HNO 2022
</t>
  </si>
  <si>
    <t>http://themimu.info/census-data; https://reliefweb.int/sites/reliefweb.int/files/resources/mmr_humanitarian_needs_overview_2022.pdf</t>
  </si>
  <si>
    <t>According to HNO 2022, Rakhine, Kachin, and Shan states is excluded from the affected areas for post coup conflict. So, the affected area = total landmass area of Myanmar - total landmass area of Rakhine, Kachin, and Shan states</t>
  </si>
  <si>
    <t>MMR004Landmass affected</t>
  </si>
  <si>
    <t>HNO 2022</t>
  </si>
  <si>
    <t>The total number of affected people under all severity phases (except for minimal) according to the HNO 2022 for the affected landmasses.</t>
  </si>
  <si>
    <t>MMR004People affected</t>
  </si>
  <si>
    <t>MMR004People in Need</t>
  </si>
  <si>
    <t>Number of people in need under stressed phase severity (according to HNO 2022).</t>
  </si>
  <si>
    <t>MMR004Stressed humanitarian conditions - Level 2</t>
  </si>
  <si>
    <t>Number of people in need under severe phase severity (according to HNO 2022).</t>
  </si>
  <si>
    <t>MMR004Moderate humanitarian conditions - Level 3</t>
  </si>
  <si>
    <t>Number of people in need under extreme phase severity (according to HNO 2022).</t>
  </si>
  <si>
    <t>MMR004Severe humanitarian conditions - Level 4</t>
  </si>
  <si>
    <t>Number of people in need under catastrophic phase severity (according to HNO 2022).</t>
  </si>
  <si>
    <t>MMR004Extreme humanitarian conditions - Level 5</t>
  </si>
  <si>
    <t>UNFPA 2015;  2014 Myanmar Population and Housing Census: Paletwa Township Report; OCHA 16/03/2022 [affected areas]</t>
  </si>
  <si>
    <t>https://myanmar.unfpa.org/sites/default/files/pub-pdf/Rakhine%20State%20Census%20Report%20-%20ENGLISH-3.pdf; https://reliefweb.int/map/myanmar/myanmar-displacement-due-myanmar-armed-forces-arakan-army-conflict-rakhine-and-chin-20;
https://dop.gov.mm/sites/dop.gov.mm/files/publication_docs/paletwa_0.pdf</t>
  </si>
  <si>
    <t>Sum of the areas of the Rakhine state and Paletwa town of the Chin state is the affected area (36,778+ 3,977).</t>
  </si>
  <si>
    <t>MMR002Landmass affected</t>
  </si>
  <si>
    <t>2014 Myanmar Census</t>
  </si>
  <si>
    <t>http://themimu.info/census-data</t>
  </si>
  <si>
    <t>Total area of the country.</t>
  </si>
  <si>
    <t>MMR001Landmass affected</t>
  </si>
  <si>
    <t>HNO 2023</t>
  </si>
  <si>
    <t>The Total number of people in stressed humanitarian conditions-level 2 in the MMR002, MMR003, and MMR004 crises in Myanmar.
(MMR002 + MMR003 + MMR004).</t>
  </si>
  <si>
    <t>MMR001Stressed humanitarian conditions - Level 2</t>
  </si>
  <si>
    <t>The Total number of people in moderate humanitarian conditions-level 3 in the MMR002, MMR003, and MMR004 crises in Myanmar.
(MMR002 + MMR003 + MMR004).</t>
  </si>
  <si>
    <t>MMR001Moderate humanitarian conditions - Level 3</t>
  </si>
  <si>
    <t>The Total number of people in extreme humanitarian conditions-level 5 in the MMR002, MMR003, and MMR004 crises in Myanmar.
(MMR002 + MMR003 + MMR004)</t>
  </si>
  <si>
    <t>MMR001Extreme humanitarian conditions - Level 5</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</si>
  <si>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</si>
  <si>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</si>
  <si>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</si>
  <si>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</si>
  <si>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</si>
  <si>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</si>
  <si>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</si>
  <si>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</si>
  <si>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</si>
  <si>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</si>
  <si>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</si>
  <si>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</si>
  <si>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</si>
  <si>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</si>
  <si>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</si>
  <si>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</si>
  <si>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</si>
  <si>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</si>
  <si>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</si>
  <si>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</si>
  <si>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</si>
  <si>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</si>
  <si>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</si>
  <si>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</si>
  <si>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</si>
  <si>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</si>
  <si>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</si>
  <si>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</si>
  <si>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</si>
  <si>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</si>
  <si>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</si>
  <si>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</si>
  <si>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</si>
  <si>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</si>
  <si>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</si>
  <si>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</si>
  <si>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</si>
  <si>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</si>
  <si>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</si>
  <si>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</si>
  <si>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</si>
  <si>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</si>
  <si>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</si>
  <si>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</si>
  <si>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</si>
  <si>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</si>
  <si>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</si>
  <si>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</si>
  <si>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</si>
  <si>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</si>
  <si>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</si>
  <si>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</si>
  <si>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</si>
  <si>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</si>
  <si>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</si>
  <si>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</si>
  <si>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</si>
  <si>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</si>
  <si>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</si>
  <si>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</si>
  <si>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</si>
  <si>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</si>
  <si>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</si>
  <si>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</si>
  <si>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</si>
  <si>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</si>
  <si>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</si>
  <si>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</si>
  <si>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</si>
  <si>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</si>
  <si>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</si>
  <si>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</si>
  <si>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</si>
  <si>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</si>
  <si>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</si>
  <si>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</si>
  <si>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</si>
  <si>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</si>
  <si>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</si>
  <si>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</si>
  <si>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</si>
  <si>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</si>
  <si>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</si>
  <si>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</si>
  <si>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</si>
  <si>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</si>
  <si>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</si>
  <si>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</si>
  <si>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</si>
  <si>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</si>
  <si>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</si>
  <si>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</si>
  <si>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</si>
  <si>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</si>
  <si>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</si>
  <si>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</si>
  <si>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</si>
  <si>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</si>
  <si>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</si>
  <si>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</si>
  <si>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</si>
  <si>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</si>
  <si>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</si>
  <si>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</si>
  <si>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</si>
  <si>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</si>
  <si>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</si>
  <si>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</si>
  <si>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</si>
  <si>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</si>
  <si>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</si>
  <si>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</si>
  <si>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</si>
  <si>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</si>
  <si>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</si>
  <si>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</si>
  <si>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</si>
  <si>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</si>
  <si>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</si>
  <si>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</si>
  <si>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</si>
  <si>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</si>
  <si>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</si>
  <si>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</si>
  <si>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</si>
  <si>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</si>
  <si>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</si>
  <si>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</si>
  <si>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</si>
  <si>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</si>
  <si>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</si>
  <si>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</si>
  <si>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</si>
  <si>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</si>
  <si>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</si>
  <si>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</si>
  <si>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</si>
  <si>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</si>
  <si>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</si>
  <si>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</si>
  <si>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</si>
  <si>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</si>
  <si>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</si>
  <si>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</si>
  <si>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</si>
  <si>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</si>
  <si>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</si>
  <si>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</si>
  <si>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</si>
  <si>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</si>
  <si>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</si>
  <si>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</si>
  <si>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</si>
  <si>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</si>
  <si>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</si>
  <si>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</si>
  <si>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</si>
  <si>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</si>
  <si>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</si>
  <si>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</si>
  <si>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</si>
  <si>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</si>
  <si>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</si>
  <si>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</si>
  <si>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</si>
  <si>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</si>
  <si>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</si>
  <si>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</si>
  <si>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</si>
  <si>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</si>
  <si>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</si>
  <si>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</si>
  <si>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</si>
  <si>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</si>
  <si>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</si>
  <si>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</si>
  <si>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</si>
  <si>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</si>
  <si>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</si>
  <si>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</si>
  <si>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</si>
  <si>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</si>
  <si>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</si>
  <si>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</si>
  <si>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</si>
  <si>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</si>
  <si>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</si>
  <si>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</si>
  <si>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</si>
  <si>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</si>
  <si>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</si>
  <si>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</si>
  <si>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</si>
  <si>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</si>
  <si>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</si>
  <si>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</si>
  <si>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</si>
  <si>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</si>
  <si>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</si>
  <si>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</si>
  <si>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</si>
  <si>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</si>
  <si>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</si>
  <si>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</si>
  <si>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</si>
  <si>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</si>
  <si>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</si>
  <si>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</si>
  <si>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</si>
  <si>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</si>
  <si>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</si>
  <si>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</si>
  <si>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</si>
  <si>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</si>
  <si>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</si>
  <si>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</si>
  <si>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</si>
  <si>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</si>
  <si>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</si>
  <si>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</si>
  <si>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</si>
  <si>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</si>
  <si>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</si>
  <si>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</si>
  <si>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</si>
  <si>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</si>
  <si>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</si>
  <si>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</si>
  <si>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</si>
  <si>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</si>
  <si>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</si>
  <si>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</si>
  <si>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</si>
  <si>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</si>
  <si>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</si>
  <si>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</si>
  <si>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</si>
  <si>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</si>
  <si>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</si>
  <si>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</si>
  <si>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</si>
  <si>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</si>
  <si>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</si>
  <si>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</si>
  <si>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</si>
  <si>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</si>
  <si>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</si>
  <si>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</si>
  <si>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</si>
  <si>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</si>
  <si>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</si>
  <si>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</si>
  <si>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</si>
  <si>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</si>
  <si>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</si>
  <si>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</si>
  <si>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</si>
  <si>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</si>
  <si>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</si>
  <si>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</si>
  <si>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</si>
  <si>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</si>
  <si>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</si>
  <si>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</si>
  <si>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</si>
  <si>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</si>
  <si>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</si>
  <si>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</si>
  <si>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</si>
  <si>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</si>
  <si>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</si>
  <si>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</si>
  <si>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</si>
  <si>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</si>
  <si>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</si>
  <si>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</si>
  <si>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</si>
  <si>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</si>
  <si>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</si>
  <si>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</si>
  <si>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</si>
  <si>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</si>
  <si>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</si>
  <si>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</si>
  <si>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</si>
  <si>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</si>
  <si>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</si>
  <si>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</si>
  <si>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</si>
  <si>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</si>
  <si>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</si>
  <si>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</si>
  <si>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</si>
  <si>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</si>
  <si>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</si>
  <si>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</si>
  <si>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</si>
  <si>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</si>
  <si>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Displacement from 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</si>
  <si>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</si>
  <si>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</si>
  <si>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</si>
  <si>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</si>
  <si>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</si>
  <si>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</si>
  <si>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</si>
  <si>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</si>
  <si>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</si>
  <si>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</si>
  <si>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</si>
  <si>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</si>
  <si>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</si>
  <si>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</si>
  <si>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</si>
  <si>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</si>
  <si>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</si>
  <si>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</si>
  <si>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</si>
  <si>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</si>
  <si>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</si>
  <si>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</si>
  <si>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</si>
  <si>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</si>
  <si>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</si>
  <si>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</si>
  <si>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</si>
  <si>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</si>
  <si>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</si>
  <si>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</si>
  <si>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</si>
  <si>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</si>
  <si>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</si>
  <si>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</si>
  <si>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</si>
  <si>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</si>
  <si>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</si>
  <si>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</si>
  <si>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</si>
  <si>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</si>
  <si>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</si>
  <si>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</si>
  <si>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</si>
  <si>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</si>
  <si>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</si>
  <si>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</si>
  <si>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</si>
  <si>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</si>
  <si>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</si>
  <si>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</si>
  <si>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</si>
  <si>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</si>
  <si>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</si>
  <si>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</si>
  <si>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</si>
  <si>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</si>
  <si>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</si>
  <si>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</si>
  <si>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</si>
  <si>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</si>
  <si>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</si>
  <si>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</si>
  <si>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</si>
  <si>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</si>
  <si>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</si>
  <si>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DIsplacement from 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</si>
  <si>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</si>
  <si>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</si>
  <si>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</si>
  <si>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</si>
  <si>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</si>
  <si>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</si>
  <si>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</si>
  <si>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</si>
  <si>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</si>
  <si>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</si>
  <si>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</si>
  <si>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</si>
  <si>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</si>
  <si>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</si>
  <si>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</si>
  <si>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</si>
  <si>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</si>
  <si>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</si>
  <si>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</si>
  <si>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</si>
  <si>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</si>
  <si>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</si>
  <si>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</si>
  <si>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</si>
  <si>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</si>
  <si>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</si>
  <si>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</si>
  <si>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</si>
  <si>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</si>
  <si>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</si>
  <si>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</si>
  <si>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</si>
  <si>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</si>
  <si>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</si>
  <si>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</si>
  <si>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</si>
  <si>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</si>
  <si>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</si>
  <si>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</si>
  <si>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</si>
  <si>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</si>
  <si>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</si>
  <si>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</si>
  <si>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</si>
  <si>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</si>
  <si>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</si>
  <si>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</si>
  <si>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</si>
  <si>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</si>
  <si>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</si>
  <si>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</si>
  <si>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</si>
  <si>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</si>
  <si>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</si>
  <si>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Displacement from 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</si>
  <si>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</si>
  <si>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</si>
  <si>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</si>
  <si>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</si>
  <si>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</si>
  <si>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</si>
  <si>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</si>
  <si>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</si>
  <si>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</si>
  <si>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</si>
  <si>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</si>
  <si>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</si>
  <si>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</si>
  <si>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</si>
  <si>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</si>
  <si>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</si>
  <si>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</si>
  <si>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</si>
  <si>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</si>
  <si>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</si>
  <si>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</si>
  <si>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</si>
  <si>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</si>
  <si>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</si>
  <si>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</si>
  <si>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</si>
  <si>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</si>
  <si>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</si>
  <si>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</si>
  <si>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</si>
  <si>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</si>
  <si>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</si>
  <si>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</si>
  <si>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</si>
  <si>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</si>
  <si>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</si>
  <si>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</si>
  <si>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</si>
  <si>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</si>
  <si>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</si>
  <si>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</si>
  <si>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Displacement from 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</si>
  <si>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</si>
  <si>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</si>
  <si>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</si>
  <si>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</si>
  <si>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</si>
  <si>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</si>
  <si>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</si>
  <si>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</si>
  <si>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</si>
  <si>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</si>
  <si>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</si>
  <si>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</si>
  <si>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</si>
  <si>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</si>
  <si>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</si>
  <si>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</si>
  <si>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</si>
  <si>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</si>
  <si>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</si>
  <si>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</si>
  <si>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</si>
  <si>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</si>
  <si>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</si>
  <si>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</si>
  <si>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</si>
  <si>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</si>
  <si>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</si>
  <si>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</si>
  <si>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</si>
  <si>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</si>
  <si>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</si>
  <si>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</si>
  <si>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</si>
  <si>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</si>
  <si>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</si>
  <si>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</si>
  <si>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</si>
  <si>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</si>
  <si>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</si>
  <si>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</si>
  <si>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</si>
  <si>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</si>
  <si>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</si>
  <si>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</si>
  <si>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</si>
  <si>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</si>
  <si>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</si>
  <si>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</si>
  <si>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</si>
  <si>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</si>
  <si>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</si>
  <si>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</si>
  <si>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</si>
  <si>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</si>
  <si>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</si>
  <si>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</si>
  <si>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</si>
  <si>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</si>
  <si>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</si>
  <si>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</si>
  <si>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</si>
  <si>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</si>
  <si>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</si>
  <si>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</si>
  <si>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</si>
  <si>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</si>
  <si>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</si>
  <si>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</si>
  <si>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</si>
  <si>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</si>
  <si>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</si>
  <si>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</si>
  <si>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</si>
  <si>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</si>
  <si>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</si>
  <si>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</si>
  <si>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</si>
  <si>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</si>
  <si>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</si>
  <si>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</si>
  <si>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</si>
  <si>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</si>
  <si>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</si>
  <si>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</si>
  <si>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</si>
  <si>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</si>
  <si>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</si>
  <si>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</si>
  <si>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</si>
  <si>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</si>
  <si>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</si>
  <si>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</si>
  <si>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</si>
  <si>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</si>
  <si>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</si>
  <si>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</si>
  <si>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</si>
  <si>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</si>
  <si>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</si>
  <si>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</si>
  <si>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</si>
  <si>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</si>
  <si>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</si>
  <si>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</si>
  <si>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</si>
  <si>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</si>
  <si>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</si>
  <si>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</si>
  <si>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</si>
  <si>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</si>
  <si>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</si>
  <si>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</si>
  <si>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</si>
  <si>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</si>
  <si>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</si>
  <si>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</si>
  <si>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</si>
  <si>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</si>
  <si>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</si>
  <si>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</si>
  <si>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</si>
  <si>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</si>
  <si>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</si>
  <si>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</si>
  <si>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</si>
  <si>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</si>
  <si>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</si>
  <si>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</si>
  <si>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</si>
  <si>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</si>
  <si>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</si>
  <si>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</si>
  <si>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</si>
  <si>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</si>
  <si>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</si>
  <si>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</si>
  <si>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</si>
  <si>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</si>
  <si>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</si>
  <si>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</si>
  <si>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</si>
  <si>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</si>
  <si>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</si>
  <si>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</si>
  <si>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</si>
  <si>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</si>
  <si>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</si>
  <si>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</si>
  <si>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</si>
  <si>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</si>
  <si>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</si>
  <si>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</si>
  <si>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</si>
  <si>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</si>
  <si>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</si>
  <si>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Multiple crisis in Madagascar</t>
  </si>
  <si>
    <t>MDG001</t>
  </si>
  <si>
    <t>Madagascar</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</si>
  <si>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</si>
  <si>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</si>
  <si>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</si>
  <si>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</si>
  <si>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</si>
  <si>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</si>
  <si>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</si>
  <si>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</si>
  <si>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</si>
  <si>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Drought in Madagascar</t>
  </si>
  <si>
    <t>MDG002</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</si>
  <si>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</si>
  <si>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</si>
  <si>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</si>
  <si>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</si>
  <si>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</si>
  <si>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</si>
  <si>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</si>
  <si>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</si>
  <si>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</si>
  <si>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Tropical Cyclones Season in 2022 in Madagascar</t>
  </si>
  <si>
    <t>MDG006</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</si>
  <si>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</si>
  <si>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</si>
  <si>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</si>
  <si>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</si>
  <si>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</si>
  <si>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</si>
  <si>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</si>
  <si>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</si>
  <si>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</si>
  <si>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</si>
  <si>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</si>
  <si>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</si>
  <si>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</si>
  <si>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</si>
  <si>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</si>
  <si>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</si>
  <si>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</si>
  <si>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</si>
  <si>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</si>
  <si>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</si>
  <si>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</si>
  <si>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</si>
  <si>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</si>
  <si>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</si>
  <si>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</si>
  <si>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</si>
  <si>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</si>
  <si>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</si>
  <si>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</si>
  <si>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</si>
  <si>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</si>
  <si>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</si>
  <si>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</si>
  <si>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</si>
  <si>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</si>
  <si>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</si>
  <si>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</si>
  <si>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</si>
  <si>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</si>
  <si>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</si>
  <si>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</si>
  <si>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</si>
  <si>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</si>
  <si>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</si>
  <si>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</si>
  <si>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</si>
  <si>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</si>
  <si>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</si>
  <si>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</si>
  <si>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</si>
  <si>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</si>
  <si>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</si>
  <si>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</si>
  <si>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</si>
  <si>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</si>
  <si>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</si>
  <si>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</si>
  <si>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</si>
  <si>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</si>
  <si>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</si>
  <si>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</si>
  <si>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</si>
  <si>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</si>
  <si>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</si>
  <si>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</si>
  <si>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</si>
  <si>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</si>
  <si>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</si>
  <si>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</si>
  <si>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</si>
  <si>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</si>
  <si>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</si>
  <si>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</si>
  <si>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</si>
  <si>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</si>
  <si>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</si>
  <si>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</si>
  <si>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</si>
  <si>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</si>
  <si>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</si>
  <si>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</si>
  <si>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</si>
  <si>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</si>
  <si>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</si>
  <si>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</si>
  <si>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</si>
  <si>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</si>
  <si>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</si>
  <si>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</si>
  <si>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</si>
  <si>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</si>
  <si>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</si>
  <si>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</si>
  <si>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</si>
  <si>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</si>
  <si>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</si>
  <si>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</si>
  <si>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</si>
  <si>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</si>
  <si>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</si>
  <si>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</si>
  <si>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</si>
  <si>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</si>
  <si>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</si>
  <si>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</si>
  <si>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</si>
  <si>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</si>
  <si>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</si>
  <si>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</si>
  <si>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</si>
  <si>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</si>
  <si>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</si>
  <si>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</si>
  <si>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</si>
  <si>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</si>
  <si>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</si>
  <si>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</si>
  <si>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</si>
  <si>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</si>
  <si>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</si>
  <si>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</si>
  <si>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</si>
  <si>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</si>
  <si>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</si>
  <si>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</si>
  <si>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</si>
  <si>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</si>
  <si>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</si>
  <si>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</si>
  <si>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</si>
  <si>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</si>
  <si>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</si>
  <si>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</si>
  <si>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</si>
  <si>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</si>
  <si>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</si>
  <si>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</si>
  <si>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</si>
  <si>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</si>
  <si>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</si>
  <si>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</si>
  <si>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</si>
  <si>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</si>
  <si>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</si>
  <si>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</si>
  <si>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</si>
  <si>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</si>
  <si>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</si>
  <si>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</si>
  <si>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</si>
  <si>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</si>
  <si>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</si>
  <si>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</si>
  <si>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</si>
  <si>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</si>
  <si>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</si>
  <si>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</si>
  <si>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</si>
  <si>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</si>
  <si>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</si>
  <si>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</si>
  <si>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</si>
  <si>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</si>
  <si>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</si>
  <si>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</si>
  <si>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</si>
  <si>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</si>
  <si>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</si>
  <si>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</si>
  <si>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</si>
  <si>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</si>
  <si>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</si>
  <si>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</si>
  <si>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</si>
  <si>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</si>
  <si>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</si>
  <si>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</si>
  <si>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</si>
  <si>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</si>
  <si>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</si>
  <si>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</si>
  <si>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</si>
  <si>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</si>
  <si>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</si>
  <si>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</si>
  <si>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</si>
  <si>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</si>
  <si>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</si>
  <si>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</si>
  <si>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</si>
  <si>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</si>
  <si>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</si>
  <si>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</si>
  <si>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</si>
  <si>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</si>
  <si>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</si>
  <si>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</si>
  <si>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</si>
  <si>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</si>
  <si>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</si>
  <si>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</si>
  <si>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</si>
  <si>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</si>
  <si>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</si>
  <si>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</si>
  <si>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</si>
  <si>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</si>
  <si>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</si>
  <si>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</si>
  <si>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</si>
  <si>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</si>
  <si>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</si>
  <si>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</si>
  <si>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</si>
  <si>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</si>
  <si>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</si>
  <si>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</si>
  <si>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</si>
  <si>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</si>
  <si>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</si>
  <si>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</si>
  <si>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</si>
  <si>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</si>
  <si>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</si>
  <si>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</si>
  <si>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</si>
  <si>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</si>
  <si>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</si>
  <si>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</si>
  <si>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</si>
  <si>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</si>
  <si>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</si>
  <si>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Central Mediterranean Route</t>
  </si>
  <si>
    <t>REG007</t>
  </si>
  <si>
    <t>Algeria,Tunisia,Libya,Italy</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</si>
  <si>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</si>
  <si>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</si>
  <si>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</si>
  <si>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</si>
  <si>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</si>
  <si>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</si>
  <si>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</si>
  <si>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</si>
  <si>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</si>
  <si>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Western Mediterranean Route</t>
  </si>
  <si>
    <t>REG008</t>
  </si>
  <si>
    <t>Algeria,Morocco,Spain</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</si>
  <si>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</si>
  <si>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</si>
  <si>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</si>
  <si>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</si>
  <si>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</si>
  <si>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</si>
  <si>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</si>
  <si>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</si>
  <si>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</si>
  <si>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</si>
  <si>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</si>
  <si>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</si>
  <si>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</si>
  <si>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</si>
  <si>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</si>
  <si>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</si>
  <si>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</si>
  <si>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</si>
  <si>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</si>
  <si>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</si>
  <si>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</si>
  <si>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</si>
  <si>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</si>
  <si>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</si>
  <si>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</si>
  <si>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</si>
  <si>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</si>
  <si>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</si>
  <si>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</si>
  <si>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</si>
  <si>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</si>
  <si>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</si>
  <si>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</si>
  <si>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</si>
  <si>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</si>
  <si>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</si>
  <si>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</si>
  <si>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</si>
  <si>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</si>
  <si>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</si>
  <si>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</si>
  <si>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</si>
  <si>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</si>
  <si>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</si>
  <si>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</si>
  <si>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</si>
  <si>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</si>
  <si>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</si>
  <si>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</si>
  <si>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</si>
  <si>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</si>
  <si>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</si>
  <si>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</si>
  <si>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</si>
  <si>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</si>
  <si>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</si>
  <si>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</si>
  <si>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</si>
  <si>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</si>
  <si>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</si>
  <si>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</si>
  <si>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</si>
  <si>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</si>
  <si>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</si>
  <si>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</si>
  <si>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</si>
  <si>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</si>
  <si>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</si>
  <si>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</si>
  <si>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</si>
  <si>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</si>
  <si>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</si>
  <si>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</si>
  <si>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</si>
  <si>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</si>
  <si>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</si>
  <si>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</si>
  <si>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</si>
  <si>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</si>
  <si>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</si>
  <si>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</si>
  <si>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</si>
  <si>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</si>
  <si>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</si>
  <si>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</si>
  <si>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</si>
  <si>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</si>
  <si>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</si>
  <si>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</si>
  <si>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</si>
  <si>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</si>
  <si>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</si>
  <si>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</si>
  <si>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</si>
  <si>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</si>
  <si>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</si>
  <si>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</si>
  <si>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</si>
  <si>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</si>
  <si>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</si>
  <si>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</si>
  <si>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</si>
  <si>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</si>
  <si>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</si>
  <si>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</si>
  <si>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</si>
  <si>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</si>
  <si>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</si>
  <si>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</si>
  <si>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</si>
  <si>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</si>
  <si>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</si>
  <si>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</si>
  <si>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</si>
  <si>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</si>
  <si>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</si>
  <si>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</si>
  <si>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</si>
  <si>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</si>
  <si>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</si>
  <si>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</si>
  <si>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</si>
  <si>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</si>
  <si>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</si>
  <si>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</si>
  <si>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</si>
  <si>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</si>
  <si>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</si>
  <si>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</si>
  <si>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</si>
  <si>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</si>
  <si>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</si>
  <si>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</si>
  <si>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</si>
  <si>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</si>
  <si>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</si>
  <si>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</si>
  <si>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</si>
  <si>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</si>
  <si>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</si>
  <si>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</si>
  <si>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</si>
  <si>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</si>
  <si>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</si>
  <si>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</si>
  <si>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</si>
  <si>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</si>
  <si>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</si>
  <si>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</si>
  <si>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</si>
  <si>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</si>
  <si>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</si>
  <si>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</si>
  <si>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</si>
  <si>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</si>
  <si>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</si>
  <si>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</si>
  <si>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</si>
  <si>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</si>
  <si>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</si>
  <si>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</si>
  <si>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</si>
  <si>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</si>
  <si>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</si>
  <si>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</si>
  <si>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</si>
  <si>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</si>
  <si>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</si>
  <si>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</si>
  <si>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</si>
  <si>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</si>
  <si>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</si>
  <si>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</si>
  <si>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</si>
  <si>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</si>
  <si>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</si>
  <si>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</si>
  <si>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</si>
  <si>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</si>
  <si>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</si>
  <si>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</si>
  <si>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</si>
  <si>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</si>
  <si>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</si>
  <si>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</si>
  <si>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</si>
  <si>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</si>
  <si>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</si>
  <si>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</si>
  <si>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</si>
  <si>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</si>
  <si>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</si>
  <si>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</si>
  <si>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</si>
  <si>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</si>
  <si>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</si>
  <si>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</si>
  <si>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</si>
  <si>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</si>
  <si>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</si>
  <si>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</si>
  <si>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</si>
  <si>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</si>
  <si>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</si>
  <si>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</si>
  <si>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</si>
  <si>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</si>
  <si>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</si>
  <si>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</si>
  <si>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</si>
  <si>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</si>
  <si>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</si>
  <si>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</si>
  <si>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</si>
  <si>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</si>
  <si>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</si>
  <si>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</si>
  <si>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</si>
  <si>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</si>
  <si>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</si>
  <si>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</si>
  <si>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</si>
  <si>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</si>
  <si>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</si>
  <si>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</si>
  <si>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</si>
  <si>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</si>
  <si>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</si>
  <si>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</si>
  <si>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</si>
  <si>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</si>
  <si>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</si>
  <si>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</si>
  <si>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</si>
  <si>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</si>
  <si>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</si>
  <si>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</si>
  <si>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</si>
  <si>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</si>
  <si>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</si>
  <si>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</si>
  <si>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</si>
  <si>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</si>
  <si>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</si>
  <si>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</si>
  <si>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</si>
  <si>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</si>
  <si>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</si>
  <si>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</si>
  <si>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</si>
  <si>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</si>
  <si>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</si>
  <si>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</si>
  <si>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</si>
  <si>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</si>
  <si>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</si>
  <si>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</si>
  <si>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</si>
  <si>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</si>
  <si>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</si>
  <si>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CIA.GOV 11/03/2022</t>
  </si>
  <si>
    <t>https://www.cia.gov/the-world-factbook/countries/eritrea/#people-and-society</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</si>
  <si>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</si>
  <si>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</si>
  <si>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</si>
  <si>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</si>
  <si>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</si>
  <si>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</si>
  <si>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</si>
  <si>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</si>
  <si>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7/12/2021</t>
  </si>
  <si>
    <t>https://reliefweb.int/report/eritrea/humanitarian-action-children-2022-eritrea</t>
  </si>
  <si>
    <t>According to the ltest report by UNICEF approximately 1.2M are in dire need but due to humanitarian constraints and limiting of humanitarian organizations in the country, this number might be low than the actual number of people affected.</t>
  </si>
  <si>
    <t>ERI001People affected</t>
  </si>
  <si>
    <t>UNHCR 30/04/2022; UNHCR 31/03/2022; UNHCR 30/04/2022; UNHCR 30/04/2022; UNHCR 31/03/2022; UNHCR 1/5/2022; UNHCR 3/4/2022; UNHCR 31/03/2022; UNHCR 3/03/2022; UNHCR 30/04/2022; UNHCR 30/04/2022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</si>
  <si>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</si>
  <si>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Total number of Eritrean refugees in other countries. Up to date data on the IDPs in Eritrea is unavailable.</t>
  </si>
  <si>
    <t>ERI001People displaced</t>
  </si>
  <si>
    <t>No reliable information giving a cumulative figure for this incident</t>
  </si>
  <si>
    <t>ERI001Injuries reported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</si>
  <si>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</si>
  <si>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</si>
  <si>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</si>
  <si>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</si>
  <si>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</si>
  <si>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Host, non host, IDPs, Refugees, Asylum seekers</t>
  </si>
  <si>
    <t>ERI001Crisis affected groups</t>
  </si>
  <si>
    <t>ERI001Illness cases reported</t>
  </si>
  <si>
    <t>ERI001Economic Losses</t>
  </si>
  <si>
    <t>BGD002Impediments to entry into country (bureaucratic and administrative)</t>
  </si>
  <si>
    <t>HNO 28/02/2022</t>
  </si>
  <si>
    <t>https://reliefweb.int/report/burundi/burundi-aper-u-des-besoins-humanitaires-2022-f-vrier-2022</t>
  </si>
  <si>
    <t>Total population of Burundi, which has taken into account migration flows and Burundian refugees in other countries</t>
  </si>
  <si>
    <t>BDI001Total population</t>
  </si>
  <si>
    <t>CIA 02/03/2022</t>
  </si>
  <si>
    <t>https://www.cia.gov/the-world-factbook/countries/burundi/</t>
  </si>
  <si>
    <t>Total landmass excluding the area occupied by water bodies.</t>
  </si>
  <si>
    <t>BDI001Landmass affected</t>
  </si>
  <si>
    <t>This being a complex crisis the entire country is involved therefore we take the whole population</t>
  </si>
  <si>
    <t>BDI001People exposed</t>
  </si>
  <si>
    <t>BDI001People affected</t>
  </si>
  <si>
    <t>There were mentions of diseases in the HNO but there was no cumulative figure for this.</t>
  </si>
  <si>
    <t>BDI001Injuries reported</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</si>
  <si>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</si>
  <si>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</si>
  <si>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</si>
  <si>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</si>
  <si>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</si>
  <si>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</si>
  <si>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</si>
  <si>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https://reliefweb.int/report/burundi/burundi-aper-u-des-besoins-humanitaires-2022-f-vrier-2027</t>
  </si>
  <si>
    <t>Refugees, IDPs, Host, Non-host, Returnees</t>
  </si>
  <si>
    <t>BDI001Crisis affected groups</t>
  </si>
  <si>
    <t>IPC 01/03/2022</t>
  </si>
  <si>
    <t>https://reliefweb.int/report/united-republic-tanzania/tanzania-ipc-acute-food-insecurity-analysis-november-2021-september</t>
  </si>
  <si>
    <t>ACAPS methodology: Exposed people= Levels 1 to 5 (it also equals the population of the areas affected: Bahi DC, Handeni DC, Handeni TC, Korogwe DC, Korogwe TC, Longido, Manyoni, Meatu, Mkinga, Monduli, Musoma DC, Mwanga, Rorya, and Same).</t>
  </si>
  <si>
    <t>TZA003People exposed</t>
  </si>
  <si>
    <t>ACAPS methodology: Affected people= Levels 2 to 5</t>
  </si>
  <si>
    <t>TZA003People affected</t>
  </si>
  <si>
    <t>TZA003People in Need</t>
  </si>
  <si>
    <t>People in Minimal food insecurity level (IPC Phase 1) between May  2022 -Septemper 2022</t>
  </si>
  <si>
    <t>TZA003Minimal humanitarian conditions - Level 1</t>
  </si>
  <si>
    <t>People in Stressed food insecurity level (IPC Phase 2) between May  2022 -Septemper 2022</t>
  </si>
  <si>
    <t>TZA003Stressed humanitarian conditions - Level 2</t>
  </si>
  <si>
    <t>People in Crisis food insecurity level (IPC Phase 3) between May  2022 -Septemper 2022</t>
  </si>
  <si>
    <t>TZA003Moderate humanitarian conditions - Level 3</t>
  </si>
  <si>
    <t>People in Emergency food insecurity level (IPC Phase 4) between May  2022 -Septemper 2022</t>
  </si>
  <si>
    <t>TZA003Severe humanitarian conditions - Level 4</t>
  </si>
  <si>
    <t>People in Emergency food insecurity level (IPC Phase 5) between May  2022 -Septemper 2022</t>
  </si>
  <si>
    <t>TZA003Extreme humanitarian conditions - Level 5</t>
  </si>
  <si>
    <t>AFG001Minimal humanitarian conditions - Level 1</t>
  </si>
  <si>
    <t>FAO 9/05/22</t>
  </si>
  <si>
    <t>https://reliefweb.int/report/afghanistan/record-levels-hunger-persist-afghanistan-people-require-humanitarian-assistance</t>
  </si>
  <si>
    <t>Afghanistan in 2011 - a small pocket of “catastrophic” levels of food insecurity - or IPC Phase 5 - has been detected in the country. More than 20,000 people in the north-eastern province of Ghor are facing catastrophic levels of hunger because of a long period of harsh winter and disastrous agricultural conditions.</t>
  </si>
  <si>
    <t>AFG001Extreme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</si>
  <si>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</si>
  <si>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</si>
  <si>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</si>
  <si>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</si>
  <si>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</si>
  <si>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</si>
  <si>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</si>
  <si>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</si>
  <si>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</si>
  <si>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</si>
  <si>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</si>
  <si>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</si>
  <si>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</si>
  <si>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</si>
  <si>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</si>
  <si>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</si>
  <si>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</si>
  <si>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</si>
  <si>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</si>
  <si>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The number of people in minimal humanitarian conditions and there is no specific information.</t>
  </si>
  <si>
    <t>IDN002Minimal humanitarian conditions - Level 1</t>
  </si>
  <si>
    <t>MMR002Stressed humanitarian conditions - Level 2</t>
  </si>
  <si>
    <t xml:space="preserve">Worldometer (30/05/2022); UNHCR(11/02/2022) </t>
  </si>
  <si>
    <t>https://www.worldometers.info/world-population/myanmar-population/; https://www.unhcr.org/news/briefing/2022/2/6206288c4/unhcr-steps-aid-displaced-myanmar-conflict-intensifies.html</t>
  </si>
  <si>
    <t>Total population mentioned in Worldometer (55,100,000) + 600,000 stateless Rohingya population</t>
  </si>
  <si>
    <t>MMR001Total population</t>
  </si>
  <si>
    <t xml:space="preserve">UNFPA 2015;  2014 Myanmar Population and Housing Census:
Paletwa Township Report; HNO 2022; Worldometer (30/05/2022). </t>
  </si>
  <si>
    <t>https://myanmar.unfpa.org/sites/default/files/pub-pdf/Rakhine%20State%20Census%20Report%20-%20ENGLISH-3.pdf;
https://dop.gov.mm/sites/dop.gov.mm/files/publication_docs/paletwa_0.pdf
https://reliefweb.int/sites/reliefweb.int/files/resources/mmr_humanitarian_needs_overview_2022.pdf;
https://www.worldometers.info/world-population/myanmar-population/</t>
  </si>
  <si>
    <t>People exposed (MMR002 + MMR003 + MMR004)</t>
  </si>
  <si>
    <t>MMR001People exposed</t>
  </si>
  <si>
    <t>People affected (MMR002 + MMR003 + MMR004)</t>
  </si>
  <si>
    <t>MMR001People affected</t>
  </si>
  <si>
    <t>HNO 2022; OCHA 16/03/2022</t>
  </si>
  <si>
    <t>https://reliefweb.int/sites/reliefweb.int/files/resources/mmr_humanitarian_needs_overview_2022.pdf;
https://reliefweb.int/sites/reliefweb.int/files/resources/2022_0314_MMR_Rakhine_and_Chin_Recent_Displacement%20map.pdf</t>
  </si>
  <si>
    <t>MMR001People in Need</t>
  </si>
  <si>
    <t>MMR002 + MMR003 + MMR004</t>
  </si>
  <si>
    <t>MMR001Minimal humanitarian conditions - Level 1</t>
  </si>
  <si>
    <t>MMR001Severe humanitarian conditions - Level 4</t>
  </si>
  <si>
    <t>MMR002Total population</t>
  </si>
  <si>
    <t>UNFPA 2015;  2014 Myanmar Population and Housing Census:
Paletwa Township Report; HNO 2022</t>
  </si>
  <si>
    <t>https://myanmar.unfpa.org/sites/default/files/pub-pdf/Rakhine%20State%20Census%20Report%20-%20ENGLISH-3.pdf;
https://dop.gov.mm/sites/dop.gov.mm/files/publication_docs/paletwa_0.pdf
https://reliefweb.int/sites/reliefweb.int/files/resources/mmr_humanitarian_needs_overview_2022.pdf</t>
  </si>
  <si>
    <t>Rakhine population:
3,188,807
Paletwa population:
64,971
Stateless Rohingya population:
600,000</t>
  </si>
  <si>
    <t>MMR002People exposed</t>
  </si>
  <si>
    <t>People in need (excluding people facing minimal severity) as per HNO 2022 for Rakhine state:
1,547,000
The corresponding population for Paletwa is considered to be the ones displaced due to the Rakhine conflict:
6,300.
Total: 1,553,300</t>
  </si>
  <si>
    <t>MMR002People affected</t>
  </si>
  <si>
    <t>MMR002People in Need</t>
  </si>
  <si>
    <t>Number of people under minimal phase severity (according to HNO 2022) + the rest of exposed.</t>
  </si>
  <si>
    <t>MMR002Minimal humanitarian conditions - Level 1</t>
  </si>
  <si>
    <t>Number of people in need under extreme phase severity (according to HNO 2022+ displacement in Paletwa).</t>
  </si>
  <si>
    <t>MMR002Severe humanitarian conditions - Level 4</t>
  </si>
  <si>
    <t>MMR003Total population</t>
  </si>
  <si>
    <t>MMR004Total population</t>
  </si>
  <si>
    <t>The total number of people living in the affected areas = total population of the country - total population in Rakhine, Kachin, and Shan states, Paletwa town (Chin state).</t>
  </si>
  <si>
    <t>MMR004People exposed</t>
  </si>
  <si>
    <t>MMR004Minimal humanitarian conditions - Level 1</t>
  </si>
  <si>
    <t>JRP 2022; HNO 2022</t>
  </si>
  <si>
    <t>https://reliefweb.int/report/bangladesh/2022-joint-response-plan-rohingya-humanitarian-crisis-january-december-2022; https://reliefweb.int/sites/reliefweb.int/files/resources/mmr_humanitarian_needs_overview_2022.pdf</t>
  </si>
  <si>
    <t xml:space="preserve">BGD002 + MMR002. </t>
  </si>
  <si>
    <t>REG011Minimal humanitarian conditions - Level 1</t>
  </si>
  <si>
    <t>JRP 2022; HNO 2022; OCHA 16/03/2022</t>
  </si>
  <si>
    <t>https://reliefweb.int/report/bangladesh/2022-joint-response-plan-rohingya-humanitarian-crisis-january-december-2022 https://reliefweb.int/sites/reliefweb.int/files/resources/mmr_humanitarian_needs_overview_2022.pdf;
https://reliefweb.int/sites/reliefweb.int/files/resources/2022_0314_MMR_Rakhine_and_Chin_Recent_Displacement%20map.pdf</t>
  </si>
  <si>
    <t>REG011Severe humanitarian conditions - Level 4</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</si>
  <si>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</si>
  <si>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</si>
  <si>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</si>
  <si>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</si>
  <si>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</si>
  <si>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</si>
  <si>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</si>
  <si>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</si>
  <si>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</si>
  <si>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</si>
  <si>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</si>
  <si>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</si>
  <si>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</si>
  <si>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</si>
  <si>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</si>
  <si>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</si>
  <si>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</si>
  <si>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</si>
  <si>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</si>
  <si>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</si>
  <si>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</si>
  <si>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</si>
  <si>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</si>
  <si>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</si>
  <si>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</si>
  <si>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</si>
  <si>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</si>
  <si>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</si>
  <si>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</si>
  <si>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</si>
  <si>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</si>
  <si>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</si>
  <si>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</si>
  <si>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</si>
  <si>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</si>
  <si>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</si>
  <si>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</si>
  <si>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</si>
  <si>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</si>
  <si>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</si>
  <si>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</si>
  <si>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</si>
  <si>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</si>
  <si>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</si>
  <si>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</si>
  <si>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</si>
  <si>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</si>
  <si>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OCHA 09/06/2022 (HNP 2022)</t>
  </si>
  <si>
    <t>https://reliefweb.int/report/sri-lanka/sri-lanka-food-security-crisis-humanitarian-needs-and-priorities-2022-june-sept-2022-ensita</t>
  </si>
  <si>
    <t>LKA002People in Need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</si>
  <si>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</si>
  <si>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</si>
  <si>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</si>
  <si>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</si>
  <si>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Level 2 = Stressed = Affected population – PiN. 
Considering the situation mentioned above in L1, L2 = the number of people affected - PIN = 22,156,000 - 5,700,000 = 16,456,000</t>
  </si>
  <si>
    <t>LKA002Stressed humanitarian conditions - Level 2</t>
  </si>
  <si>
    <t>There is no clear figure/percentage about the severity of needs in Sri Lanka based on the HNP. Therefore, the number of people who are vulnerable and malnourished children were used to estimate the PIN's severity levels. 
L3 = PIN - L4 - L5 = 5,700,000 (total number of PIN) - 1,700,000 (the ones who are most vulnerable according to HNP 2022) - 0 = 4,000,000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</si>
  <si>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</si>
  <si>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1,700,000 (the ones who are most vulnerable according to HNP 2022) - 56,000 (children suffering from severe acute malnutrition according to HNP 2022) =  1,644,000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</si>
  <si>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</si>
  <si>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</si>
  <si>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</si>
  <si>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</si>
  <si>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</si>
  <si>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</si>
  <si>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</si>
  <si>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</si>
  <si>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</si>
  <si>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UNHCR 31/05/2022; UNHCR 31/05/2022;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</si>
  <si>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</si>
  <si>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</si>
  <si>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</si>
  <si>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2.1 million undocumented Afghans live in the country.</t>
  </si>
  <si>
    <t>IRN004People displaced</t>
  </si>
  <si>
    <t>IRN004People in Need</t>
  </si>
  <si>
    <t>IRN004Minimal humanitarian conditions - Level 1</t>
  </si>
  <si>
    <t>IRN004Moderate humanitarian conditions - Level 3</t>
  </si>
  <si>
    <t>IRN004Severe humanitarian conditions - Level 4</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</si>
  <si>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</si>
  <si>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</si>
  <si>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</si>
  <si>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</si>
  <si>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</si>
  <si>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</si>
  <si>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</si>
  <si>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</si>
  <si>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</si>
  <si>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</si>
  <si>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</si>
  <si>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</si>
  <si>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</si>
  <si>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WPR Accessed 17/6/2022</t>
  </si>
  <si>
    <t>https://worldpopulationreview.com/countries/kenya-population</t>
  </si>
  <si>
    <t>Total population of the country including refugees in the country and the migration flow in the country</t>
  </si>
  <si>
    <t>KEN001Total population</t>
  </si>
  <si>
    <t xml:space="preserve">NDMA10/06/2022; HDX 24/11/2015 </t>
  </si>
  <si>
    <t>https://reliefweb.int/report/kenya/national-drought-early-warning-bulletin-june-2022;  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</si>
  <si>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</si>
  <si>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</si>
  <si>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No cumulative figure for this event</t>
  </si>
  <si>
    <t>KEN001Injuries reported</t>
  </si>
  <si>
    <t>https://reliefweb.int/report/kenya/kenya-ipc-acute-food-insecurity-and-acute-malnutrition-analysis-march-june-2022-published-june-10-2022</t>
  </si>
  <si>
    <t>Acute malnutrition reported cases in child age under the age 5 years</t>
  </si>
  <si>
    <t>KEN001Crisis affected groups</t>
  </si>
  <si>
    <t>KEN003Total population</t>
  </si>
  <si>
    <t xml:space="preserve">NDMA 10/06/2022; HDX 24/11/2015 </t>
  </si>
  <si>
    <t>https://reliefweb.int/report/kenya/national-drought-early-warning-bulletin-june-2022;  https://data.humdata.org/dataset/kenya-surface-area-per-county; https://reliefweb.int/report/kenya/national-drought-early-warning-bulletin-june-2022</t>
  </si>
  <si>
    <t>KEN003Landmass affected</t>
  </si>
  <si>
    <t>KEN003People displaced</t>
  </si>
  <si>
    <t>KEN003Injuries reported</t>
  </si>
  <si>
    <t>Host population and refugees</t>
  </si>
  <si>
    <t>KEN003Crisis affected groups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</si>
  <si>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</si>
  <si>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</si>
  <si>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</si>
  <si>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</si>
  <si>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</si>
  <si>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</si>
  <si>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</si>
  <si>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</si>
  <si>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</si>
  <si>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</si>
  <si>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</si>
  <si>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</si>
  <si>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</si>
  <si>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</si>
  <si>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</si>
  <si>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</si>
  <si>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</si>
  <si>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Areas of West-Darfur , West Kordofan , South Darfur , South Kordofan , North Darfur , North Kordofan , East Darfur and Central Darfur</t>
  </si>
  <si>
    <t>SDN008Landmass affected</t>
  </si>
  <si>
    <t xml:space="preserve">ACAPS methodology: Exposed= Levels 1+2+3+4+5
</t>
  </si>
  <si>
    <t>SDN008People exposed</t>
  </si>
  <si>
    <t>ACAPS methodology: Affected= Levels 2+3+4+5</t>
  </si>
  <si>
    <t>SDN008People affected</t>
  </si>
  <si>
    <t>SDN008People in Need</t>
  </si>
  <si>
    <t>number of minimal humanitarian needs in Kordofan and Darfur regions (HNO p. 46)</t>
  </si>
  <si>
    <t>SDN008Minimal humanitarian conditions - Level 1</t>
  </si>
  <si>
    <t>People facing stressed humanitarian needs as a result of violence in Kordofan and Darfur regions including host community, IDPs, Returnees, refugees (HNO p.46)</t>
  </si>
  <si>
    <t>SDN008Stressed humanitarian conditions - Level 2</t>
  </si>
  <si>
    <t>People facing moderate humanitarian needs as a result of violence in Kordofan and Darfur regions including host community, IDPs, Returnees, refugees (HNO p.35)</t>
  </si>
  <si>
    <t>SDN008Moderate humanitarian conditions - Level 3</t>
  </si>
  <si>
    <t>People facing severe humanitarian needs as a result of violence in Kordofan and Darfur regions including host community, IDPs,  refugees and Returnees. (HNO p.35)</t>
  </si>
  <si>
    <t>SDN008Severe humanitarian conditions - Level 4</t>
  </si>
  <si>
    <t>people facing extreme humanitarian needs as a result of violence in Kordofan and Darfur regions including host community, IDPs, refugees and Returnees.</t>
  </si>
  <si>
    <t>SDN008Extreme humanitarian conditions - Level 5</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</si>
  <si>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</si>
  <si>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</si>
  <si>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</si>
  <si>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</si>
  <si>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</si>
  <si>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</si>
  <si>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</si>
  <si>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</si>
  <si>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</si>
  <si>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</si>
  <si>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</si>
  <si>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</si>
  <si>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Total people displaced from Azerbaijan because of the conflict</t>
  </si>
  <si>
    <t>REG013People displaced</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</si>
  <si>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</si>
  <si>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</si>
  <si>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</si>
  <si>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</si>
  <si>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</si>
  <si>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</si>
  <si>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</si>
  <si>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</si>
  <si>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</si>
  <si>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</si>
  <si>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</si>
  <si>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</si>
  <si>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</si>
  <si>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</si>
  <si>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</si>
  <si>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UNHCR 21/4/2022</t>
  </si>
  <si>
    <t>https://reliefweb.int/report/malaysia/unhcr-shocked-reported-deaths-asylum-seekers-after-riot-immigration-depot-malaysia</t>
  </si>
  <si>
    <t>The number of fatality related to the crisis for the last 6 months.</t>
  </si>
  <si>
    <t>MYS001Fatalities reported</t>
  </si>
  <si>
    <t>The number of fatalities of all the crises for the last 6 months.</t>
  </si>
  <si>
    <t>MYS001Fatalities in all crises</t>
  </si>
  <si>
    <t>REG013Severe humanitarian conditions - Level 4</t>
  </si>
  <si>
    <t>REG013Extreme humanitarian conditions - Level 5</t>
  </si>
  <si>
    <t>OCHA 09/02/2022</t>
  </si>
  <si>
    <t>https://reliefweb.int/report/nigeria/nigeria-humanitarian-needs-overview-2022-february-2022</t>
  </si>
  <si>
    <t>NGA004People in Need</t>
  </si>
  <si>
    <t>NBS Accessed 09/08/2021</t>
  </si>
  <si>
    <t>https://nigerianstat.gov.ng/elibrary</t>
  </si>
  <si>
    <t>Total population of Taraba, Benue, Plateau, Nasarawa(most affected by Middle Belt crisis)</t>
  </si>
  <si>
    <t>NGA003People exposed</t>
  </si>
  <si>
    <t>Earthquake in Khost and Paktika</t>
  </si>
  <si>
    <t>AFG005</t>
  </si>
  <si>
    <t>AFG005Total population</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</si>
  <si>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</si>
  <si>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</si>
  <si>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</si>
  <si>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</si>
  <si>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</si>
  <si>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</si>
  <si>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</si>
  <si>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</si>
  <si>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</si>
  <si>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</si>
  <si>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</si>
  <si>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</si>
  <si>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</si>
  <si>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WHO 28/10/2022</t>
  </si>
  <si>
    <t>https://reliefweb.int/report/afghanistan/earthquake-paktika-and-khost-provinces-afghanistan-situation-report-7-issued-28-june-2022</t>
  </si>
  <si>
    <t>Number of injuries reported as at 28 June</t>
  </si>
  <si>
    <t>AFG005Injuries reported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</si>
  <si>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</si>
  <si>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</si>
  <si>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</si>
  <si>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</si>
  <si>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</si>
  <si>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To be updated when there is a clear breakdown of damaged versus destroyed buildings</t>
  </si>
  <si>
    <t>AFG005Buildings damaged</t>
  </si>
  <si>
    <t>AFG005Buildings destroyed</t>
  </si>
  <si>
    <t>AFG005Economic Losses</t>
  </si>
  <si>
    <t>OCHA 27/06/2022</t>
  </si>
  <si>
    <t>https://reliefweb.int/report/afghanistan/afghanistan-emergency-earthquake-response-plan-july-september-2022-27-june-2022-summary-emergency-needs-planned-reach-and-funding-requirements</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</si>
  <si>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</si>
  <si>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</si>
  <si>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</si>
  <si>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</si>
  <si>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</si>
  <si>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</si>
  <si>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</si>
  <si>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</si>
  <si>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</si>
  <si>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</si>
  <si>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</si>
  <si>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</si>
  <si>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</si>
  <si>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Number of injuries reported in Khost and Paktika because of the earthquake, as at 28 June</t>
  </si>
  <si>
    <t>AFG001Injuries reported</t>
  </si>
  <si>
    <t>Bangladesh Bureau of Statistics 11/2015</t>
  </si>
  <si>
    <t>http://203.112.218.65:8008/WebTestApplication/userfiles/Image/PopMonographs/PopulationProjection.pdf</t>
  </si>
  <si>
    <t>Total projected population for 2021</t>
  </si>
  <si>
    <t>BGD002Total population</t>
  </si>
  <si>
    <t>2022 Floods in Bangladesh</t>
  </si>
  <si>
    <t>BGD008</t>
  </si>
  <si>
    <t>BGD008Total population</t>
  </si>
  <si>
    <t>Bangladesh Bureau of Statistics 06/2022</t>
  </si>
  <si>
    <t>http://bbs.portal.gov.bd/sites/default/files/files/bbs.portal.gov.bd/page/b2db8758_8497_412c_a9ec_6bb299f8b3ab/2022-06-15-10-49-3cf641425dd693f9e954de5ae9470775.pdf</t>
  </si>
  <si>
    <t xml:space="preserve">Total landmass of the zilas (admin level 2) affected (in sq. km2). 
Affected zilas: Sylhet, Sunamganj, Maulvibazar, Habiganj, Lalmonirhat, Nilphamari, Kurigram, Rangour, Gaibandha, Sirajganj, Bogura, Sherpur, Netrokona, Mymensingh, Jamalpur, Feni, Brahmanbaria, </t>
  </si>
  <si>
    <t>BGD008Landmass affected</t>
  </si>
  <si>
    <t>Total number of people living in the affected areas.</t>
  </si>
  <si>
    <t>BGD008People exposed</t>
  </si>
  <si>
    <t>UNCT Bangladesh 27/06/2022</t>
  </si>
  <si>
    <t>https://reliefweb.int/report/bangladesh/united-nations-bangladesh-coordinated-appeal-hctt-response-plan-severe-flash-floods-july-december-2022</t>
  </si>
  <si>
    <t>Total number of people affected according to UNCT Bangladesh Response Plan for floods in Bangladesh.</t>
  </si>
  <si>
    <t>BGD008People affected</t>
  </si>
  <si>
    <t>Total numbe rof crisis-related injuries in the last 6 months.</t>
  </si>
  <si>
    <t>BGD008Injuries reported</t>
  </si>
  <si>
    <t>BGD008People in Need</t>
  </si>
  <si>
    <t>Bangladesh Bureau of Statistics 11/2015; UNCT Bangladesh 27/06/2022</t>
  </si>
  <si>
    <t>https://reliefweb.int/report/bangladesh/united-nations-bangladesh-coordinated-appeal-hctt-response-plan-severe-flash-floods-july-december-2022; http://203.112.218.65:8008/WebTestApplication/userfiles/Image/PopMonographs/PopulationProjection.pdf</t>
  </si>
  <si>
    <t>Level 1 = Exposed population (51,483,000) - Affected population (7,200,000)</t>
  </si>
  <si>
    <t>BGD008Minimal humanitarian conditions - Level 1</t>
  </si>
  <si>
    <t>Level 2 = Affected population (7,200,000) - number of PIN (3,400,000)</t>
  </si>
  <si>
    <t>BGD008Stressed humanitarian conditions - Level 2</t>
  </si>
  <si>
    <t>Level 3 = Number of PIN (3,400,000) - population under increased vulnerability due to coping capacity, existing gaps, and existing capacities to deliver assistance (1,522,000).</t>
  </si>
  <si>
    <t>BGD008Moderate humanitarian conditions - Level 3</t>
  </si>
  <si>
    <t>Level 4 = Population under increased vulnerability due to coping capacity, existing gaps, and existing capacities to deliver assistance (1,522,000).</t>
  </si>
  <si>
    <t>BGD008Severe humanitarian conditions - Level 4</t>
  </si>
  <si>
    <t>The UNCT response plan does not provide any information based on which a figure could be assigned to Level 5.</t>
  </si>
  <si>
    <t>BGD008Extreme humanitarian conditions - Level 5</t>
  </si>
  <si>
    <t>Affected groups:
Host
Non-host
IDPs</t>
  </si>
  <si>
    <t>BGD008Crisis affected groups</t>
  </si>
  <si>
    <t>Total number of crisis-related illnesses in the last 6 months.</t>
  </si>
  <si>
    <t>BGD008Illness cases reported</t>
  </si>
  <si>
    <t>BGD001Total population</t>
  </si>
  <si>
    <t>Bangladesh Buereau of Statistics, 2013 (census data, 2011); Bangladesh Bureau of Statistics 06/2022</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</si>
  <si>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http://bbs.portal.gov.bd/sites/default/files/files/bbs.portal.gov.bd/page/b2db8758_8497_412c_a9ec_6bb299f8b3ab/2022-06-15-10-49-3cf641425dd693f9e954de5ae9470775.pdf</t>
  </si>
  <si>
    <t xml:space="preserve">Total landmass of the flood-affected zilas (admin level 2) affected + the areas affected due to the Rohingya crisis (Teknaf Upazila, Ukhia Upazila, and the Bhashan Char area) in sq. km
Flood-affected zilas: Sylhet, Sunamganj, Maulvibazar, Habiganj, Lalmonirhat, Nilphamari, Kurigram, Rangour, Gaibandha, Sirajganj, Bogura, Sherpur, Netrokona, Mymensingh, Jamalpur, Feni, Brahmanbaria, </t>
  </si>
  <si>
    <t>BGD001Landmass affected</t>
  </si>
  <si>
    <t>x; https://reliefweb.int/report/bangladesh/united-nations-bangladesh-coordinated-appeal-hctt-response-plan-severe-flash-floods-july-december-2022</t>
  </si>
  <si>
    <t>Total number of flood-related injuries in the last 6 months.</t>
  </si>
  <si>
    <t>BGD001Injuries reported</t>
  </si>
  <si>
    <t>JRP 2022; UNCT Bangladesh 27/06/2022</t>
  </si>
  <si>
    <t>https://reliefweb.int/report/bangladesh/2022-joint-response-plan-rohingya-humanitarian-crisis-january-december-2022; https://reliefweb.int/report/bangladesh/united-nations-bangladesh-coordinated-appeal-hctt-response-plan-severe-flash-floods-july-december-2022</t>
  </si>
  <si>
    <t>Level 1 population in the Rohingya and flood crises (according to UNCT Bangladesh Response Plan and JRP 2022).</t>
  </si>
  <si>
    <t>BGD001Minimal humanitarian conditions - Level 1</t>
  </si>
  <si>
    <t>Level 2 population in the Rohingya and flood crises (according to UNCT Bangladesh Response Plan and JRP 2022).</t>
  </si>
  <si>
    <t>BGD001Stressed humanitarian conditions - Level 2</t>
  </si>
  <si>
    <t>https://reliefweb.int/report/bangladesh/2022-joint-response-plan-rohingya-humanitarian-crisis-january-december-2022; 
https://reliefweb.int/report/bangladesh/united-nations-bangladesh-coordinated-appeal-hctt-response-plan-severe-flash-floods-july-december-2022</t>
  </si>
  <si>
    <t>Level 4 population in the Rohingya and flood crises. (according to UNCT Bangladesh Response Plan and JRP 2022)</t>
  </si>
  <si>
    <t>BGD001Severe humanitarian conditions - Level 4</t>
  </si>
  <si>
    <t>Level 5 population in the Rohingya and flood crises (according to UNCT Bangladesh Response Plan and JRP 2022).</t>
  </si>
  <si>
    <t>BGD001Extreme humanitarian conditions - Level 5</t>
  </si>
  <si>
    <t>Affected groups:
Host
Non-host
IDPs
Rohingya refugees</t>
  </si>
  <si>
    <t>BGD001Crisis affected groups</t>
  </si>
  <si>
    <t>BGD001Illness cases reported</t>
  </si>
  <si>
    <t xml:space="preserve">Bangladesh Bureau of Statistics 11/2015; Worldometer (30/05/2022); UNHCR(11/02/2022) </t>
  </si>
  <si>
    <t>http://203.112.218.65:8008/WebTestApplication/userfiles/Image/PopMonographs/PopulationProjection.pdf https://www.worldometers.info/world-population/myanmar-population/; https://www.unhcr.org/news/briefing/2022/2/6206288c4/unhcr-steps-aid-displaced-myanmar-conflict-intensifies.html</t>
  </si>
  <si>
    <t>Sum of the population of the individual crises BGD002 and MMR002.</t>
  </si>
  <si>
    <t>REG011Total population</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</si>
  <si>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</si>
  <si>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</si>
  <si>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</si>
  <si>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</si>
  <si>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</si>
  <si>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</si>
  <si>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</si>
  <si>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</si>
  <si>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</si>
  <si>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</si>
  <si>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</si>
  <si>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</si>
  <si>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</si>
  <si>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</si>
  <si>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</si>
  <si>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</si>
  <si>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</si>
  <si>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</si>
  <si>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</si>
  <si>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</si>
  <si>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</si>
  <si>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</si>
  <si>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</si>
  <si>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</si>
  <si>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</si>
  <si>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</si>
  <si>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</si>
  <si>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</si>
  <si>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</si>
  <si>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</si>
  <si>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</si>
  <si>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</si>
  <si>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</si>
  <si>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BGD008Denial of existence of humanitarian needs or entitlements to assistance</t>
  </si>
  <si>
    <t>BGD008Impediments to entry into country (bureaucratic and administrative)</t>
  </si>
  <si>
    <t>BGD008Interference into implementation of humanitarian activities</t>
  </si>
  <si>
    <t>BGD008Ongoing insecurity/hostilities affecting humanitarian assistance</t>
  </si>
  <si>
    <t>BGD008Physical constraints in the environment (obstacles related to terrain, climate, lack of infrastructure, etc.)</t>
  </si>
  <si>
    <t>BGD008Presence of mines and improvised explosive devices</t>
  </si>
  <si>
    <t>BGD008Restriction and obstruction of access to services and assistance</t>
  </si>
  <si>
    <t>BGD008Restriction of movement (impediments to freedom of movement and/or administrative restrictions)</t>
  </si>
  <si>
    <t>BGD008Violence against personnel, facilities and assets</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</si>
  <si>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</si>
  <si>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</si>
  <si>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</si>
  <si>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</si>
  <si>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</si>
  <si>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</si>
  <si>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</si>
  <si>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</si>
  <si>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</si>
  <si>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</si>
  <si>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</si>
  <si>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JRP 2022; OCHA 2022</t>
  </si>
  <si>
    <t xml:space="preserve">Sum of the individual crises BGD002 and MMR002. </t>
  </si>
  <si>
    <t>REG011Stressed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</si>
  <si>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</si>
  <si>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</si>
  <si>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</si>
  <si>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</si>
  <si>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</si>
  <si>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</si>
  <si>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</si>
  <si>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</si>
  <si>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</si>
  <si>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</si>
  <si>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</si>
  <si>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</si>
  <si>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</si>
  <si>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</si>
  <si>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</si>
  <si>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</si>
  <si>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People displaced living in Cameroon and Nigeria</t>
  </si>
  <si>
    <t>CMR001People displaced</t>
  </si>
  <si>
    <t>ACLED - 17/06/2022</t>
  </si>
  <si>
    <t>Fatalities incured in the 10 regions of Cameroon from 01/01/2022 - 17/06/2022</t>
  </si>
  <si>
    <t>CMR001Fatalities reported</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</si>
  <si>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</si>
  <si>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</si>
  <si>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</si>
  <si>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</si>
  <si>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</si>
  <si>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</si>
  <si>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OCHA 27/12/2021</t>
  </si>
  <si>
    <t>https://reliefweb.int/report/democratic-republic-congo/r-publique-d-mocratique-du-congo-aper-u-des-besoins-humanitaires-3</t>
  </si>
  <si>
    <t>PIN is the sum of populations on levels 3-5.</t>
  </si>
  <si>
    <t>COD001Stressed humanitarian conditions - Level 2</t>
  </si>
  <si>
    <t>COD001Moderate humanitarian conditions - Level 3</t>
  </si>
  <si>
    <t>COD001Severe humanitarian conditions - Level 4</t>
  </si>
  <si>
    <t>COD001Extreme humanitarian conditions - Level 5</t>
  </si>
  <si>
    <t>COD001People in Need</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</si>
  <si>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</si>
  <si>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</si>
  <si>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</si>
  <si>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</si>
  <si>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</si>
  <si>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</si>
  <si>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</si>
  <si>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</si>
  <si>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</si>
  <si>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</si>
  <si>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UNFPA 12/2018 ; OCHA 26/02/2022</t>
  </si>
  <si>
    <t>https://malawi.unfpa.org/sites/default/files/resource-pdf/2018%20Census%20Preliminary%20Report.pdf ; https://reliefweb.int/report/malawi/malawi-flash-appeal-tropical-storm-ana-february-2022-may-2022</t>
  </si>
  <si>
    <t>According to ACAPS methodology, Level1= Exposed population - affected population.</t>
  </si>
  <si>
    <t>MWI004Minimal humanitarian conditions - Level 1</t>
  </si>
  <si>
    <t>JRP 2022</t>
  </si>
  <si>
    <t>https://reliefweb.int/report/bangladesh/2022-joint-response-plan-rohingya-humanitarian-crisis-january-december-2022</t>
  </si>
  <si>
    <t>No disaggregated data available. So, all the PIN were assigned to level 3.</t>
  </si>
  <si>
    <t>BGD002Minimal humanitarian conditions - Level 1</t>
  </si>
  <si>
    <t>BGD002Stressed humanitarian conditions - Level 2</t>
  </si>
  <si>
    <t>BGD002Severe humanitarian conditions - Level 4</t>
  </si>
  <si>
    <t>BGD002Extreme humanitarian conditions - Level 5</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</si>
  <si>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</si>
  <si>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</si>
  <si>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</si>
  <si>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</si>
  <si>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OCHA 01/01/2022; UNHCR 30/06/2022; UNHCR 30/06/2022</t>
  </si>
  <si>
    <t>https://www.humanitarianresponse.info/sites/www.humanitarianresponse.info/files/documents/files/hno_2021_drc_finalv2.pdf; https://data.unhcr.org/en/country/cod#idp; https://data.unhcr.org/en/country/cod#idp</t>
  </si>
  <si>
    <t>106,700,000 OCHA population projection from Jan 2022 HNO. There hasn't been a census since 1984. + refugees and Asylum seekers from neighboring countries +Repatriated From neighboring countries to DRC - Congolese Refugee in Africa. Returnees are assumed to be included in the projections from the census and are therefore not taken into account in these calculations</t>
  </si>
  <si>
    <t>COD001Total population</t>
  </si>
  <si>
    <t>COD001People exposed</t>
  </si>
  <si>
    <t>This is the sum of people facing levels 2-5 humanitarian needs according to ACAPS methodology.</t>
  </si>
  <si>
    <t>COD001People affected</t>
  </si>
  <si>
    <t>OCHA 01/01/2021; UNHCR 30/06/2022; UNHCR 30/06/2022</t>
  </si>
  <si>
    <t>https://www.humanitarianresponse.info/sites/www.humanitarianresponse.info/files/documents/files/drc_hno_2020_final_web.pdf; https://data.unhcr.org/en/country/cod#idp; https://data.unhcr.org/en/country/cod#idp</t>
  </si>
  <si>
    <t>refugees and asylum seekers in DRC + refugees and asylum seekers from DRC + IDPs  + returnees+ Repatriated from DRC to neighboring countries+Repatriated from neighboring countries to DRC+ Congolese Refugees in Africa</t>
  </si>
  <si>
    <t>COD001People displaced</t>
  </si>
  <si>
    <t>ACLED 01/01/2022-30/06/2022</t>
  </si>
  <si>
    <t xml:space="preserve">All deaths  as counted by ACLED. </t>
  </si>
  <si>
    <t>COD001Fatalities reported</t>
  </si>
  <si>
    <t>COD001Fatalities in all crises</t>
  </si>
  <si>
    <t>The part of the population that is not in Level 2,3,4 or 5 is considered as exposed and therefore put in Level 1</t>
  </si>
  <si>
    <t>COD001Minimal humanitarian conditions - Level 1</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</si>
  <si>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</si>
  <si>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</si>
  <si>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</si>
  <si>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</si>
  <si>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</si>
  <si>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</si>
  <si>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CMR002People affected</t>
  </si>
  <si>
    <t>UNHCR 08/07/2022</t>
  </si>
  <si>
    <t>https://data.unhcr.org/en/documents/details/94114</t>
  </si>
  <si>
    <t>Sum of Nigerian refugees+IDPs+returnees  in the Far North region</t>
  </si>
  <si>
    <t>CMR002People displaced</t>
  </si>
  <si>
    <t>ACLED accessed 20/07/2022</t>
  </si>
  <si>
    <t>Total Fatalities from 01/01/2022 to 31/06/2022</t>
  </si>
  <si>
    <t>CMR002Fatalities reported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</si>
  <si>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</si>
  <si>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</si>
  <si>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</si>
  <si>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</si>
  <si>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</si>
  <si>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</si>
  <si>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</si>
  <si>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</si>
  <si>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</si>
  <si>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</si>
  <si>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 xml:space="preserve">Sum of Nigerian refugees+IDPs+asylum seekers+returnees in the Adamaoua, North West, South West, West, Centre and Littoral regions </t>
  </si>
  <si>
    <t>CMR003People displaced</t>
  </si>
  <si>
    <t>ACLED accessed 19/07/2022</t>
  </si>
  <si>
    <t>From 01/01/2022 to 30/06/2022</t>
  </si>
  <si>
    <t>CMR003Fatalities reported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</si>
  <si>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</si>
  <si>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</si>
  <si>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</si>
  <si>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</si>
  <si>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</si>
  <si>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</si>
  <si>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</si>
  <si>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</si>
  <si>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</si>
  <si>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</si>
  <si>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 xml:space="preserve">Total number of CAR refugees currently in Cameroon. </t>
  </si>
  <si>
    <t>CMR004People displaced</t>
  </si>
  <si>
    <t>CMR004Fatalities reported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</si>
  <si>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</si>
  <si>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</si>
  <si>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</si>
  <si>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</si>
  <si>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</si>
  <si>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</si>
  <si>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</si>
  <si>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</si>
  <si>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</si>
  <si>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</si>
  <si>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There is no information on the number of crisis related in injuries in the last 6 months</t>
  </si>
  <si>
    <t>PHL010Injuries reported</t>
  </si>
  <si>
    <t>Number of fatalities in the last 6 months.</t>
  </si>
  <si>
    <t>PHL010Fatalities reported</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</si>
  <si>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</si>
  <si>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</si>
  <si>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</si>
  <si>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</si>
  <si>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</si>
  <si>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Missingmigrants.com Accessed on 21/07/2022</t>
  </si>
  <si>
    <t>https://missingmigrants.iom.int/region/africa?region_incident=4051&amp;route=3906&amp;incident_date%5Bmin%5D=01%2F21%2F2022&amp;incident_date%5Bmax%5D=07%2F21%2F2022</t>
  </si>
  <si>
    <t>fatalities between 21 Jan and 21 July 2022</t>
  </si>
  <si>
    <t>DJI001Fatalities reported</t>
  </si>
  <si>
    <t>DJI001Fatalities in all crises</t>
  </si>
  <si>
    <t xml:space="preserve">WPR 21/07/2021 ; UNHCR 30/06/2022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</si>
  <si>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</si>
  <si>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</si>
  <si>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</si>
  <si>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DJI002Fatalities reported</t>
  </si>
  <si>
    <t>DJI002Fatalities in all crises</t>
  </si>
  <si>
    <t>WPR 07/07/2021 ; UNHCR 30/06/2022 ; IOM 13/06/2022</t>
  </si>
  <si>
    <t>https://worldpopulationreview.com/countries/djibouti-population; https://reliefweb.int/report/djibouti/djibouti-refugees-and-asylum-seekers-30-june-2022 ; https://dtm.iom.int/reports/djibouti-%E2%80%94-migration-trends-dashboard-may-2022</t>
  </si>
  <si>
    <t>The whole population is exposed to the drought crisis</t>
  </si>
  <si>
    <t>DJI003People exposed</t>
  </si>
  <si>
    <t>IPC 05/05/2022</t>
  </si>
  <si>
    <t>https://www.ipcinfo.org/ipc-country-analysis/details-map/en/c/1155581/</t>
  </si>
  <si>
    <t>People in IPC level 2 and above (606,935) as between July to Dec</t>
  </si>
  <si>
    <t>DJI003People affected</t>
  </si>
  <si>
    <t>No figures of people being internally displaced because of the drought crisis</t>
  </si>
  <si>
    <t>DJI003People displaced</t>
  </si>
  <si>
    <t>No information was available for drought related fatalaties</t>
  </si>
  <si>
    <t>DJI003Fatalities reported</t>
  </si>
  <si>
    <t>DJI003Fatalities in all crises</t>
  </si>
  <si>
    <t>DJI003People in Need</t>
  </si>
  <si>
    <t>IPC 05/05/2022 ; UNHCR 30/06/2022 ; IOM 13/06/2022</t>
  </si>
  <si>
    <t>https://www.ipcinfo.org/ipc-country-analysis/details-map/en/c/1155581/ ; https://data2.unhcr.org/en/documents/details/92638 ; https://reliefweb.int/report/djibouti/iom-djibouti-dtm-migration-trends-dashboard-april-2022</t>
  </si>
  <si>
    <t>ACAPS methodology: Level1= Exposed population - affected population.</t>
  </si>
  <si>
    <t>DJI003Minimal humanitarian conditions - Level 1</t>
  </si>
  <si>
    <t xml:space="preserve">ACAPS methodology: Level 2 = Affected population - PIN 
</t>
  </si>
  <si>
    <t>DJI003Stressed humanitarian conditions - Level 2</t>
  </si>
  <si>
    <t>People in Ciris IPC-3 between July and December</t>
  </si>
  <si>
    <t>DJI003Moderate humanitarian conditions - Level 3</t>
  </si>
  <si>
    <t>UNHCR 30/06/2022 ; IOM 13/06/2022</t>
  </si>
  <si>
    <t>https://data2.unhcr.org/en/documents/details/92638 ; https://reliefweb.int/report/djibouti/iom-djibouti-dtm-migration-trends-dashboard-april-2022</t>
  </si>
  <si>
    <t>Theres is lack of information on the severity of needs.</t>
  </si>
  <si>
    <t>DJI002Severe humanitarian conditions - Level 4</t>
  </si>
  <si>
    <t>Refugees and asylum seekers</t>
  </si>
  <si>
    <t>DJI002Crisis affected groups</t>
  </si>
  <si>
    <t>DJI002Extreme humanitarian conditions - Level 5</t>
  </si>
  <si>
    <t>People in Emergency IPC-4 between July and December</t>
  </si>
  <si>
    <t>DJI003Severe humanitarian conditions - Level 4</t>
  </si>
  <si>
    <t>There is no data available of extreme needs in Djibouti and no one is in Catastrophe (IPC-5) between  July and December</t>
  </si>
  <si>
    <t>DJI003Extreme humanitarian conditions - Level 5</t>
  </si>
  <si>
    <t>Land size of regions that host refugees Ali Sabieh (2400km2) Djibouti (200km2) and Obock (4700km2)</t>
  </si>
  <si>
    <t>DJI002Landmass affected</t>
  </si>
  <si>
    <t>City Populaation acceessed on 25/07/2022 , GIZ,UNHCR 20/04/2022</t>
  </si>
  <si>
    <t>https://www.citypopulation.de/en/mauritania/cities/ , https://data.unhcr.org/en/documents/details/92148</t>
  </si>
  <si>
    <t>Total landmass of regions that host Malian refugees: Hodh Chargu, Nouakchott, and Nouadhibou.</t>
  </si>
  <si>
    <t>MRT002Landmass affected</t>
  </si>
  <si>
    <t>City Population acceessed on 25/07/2022 , GIZ,UNHCR 20/04/2022</t>
  </si>
  <si>
    <t>Total population of regions that host Malian refugees: Hodh Chargu , Nouakchott and Nouadhibou</t>
  </si>
  <si>
    <t>MRT002People exposed</t>
  </si>
  <si>
    <t>People affected are the total population of regions that host Malian refugees:  Hodh Chargu , Nouakchott and Nouadhibou</t>
  </si>
  <si>
    <t>MRT002People affected</t>
  </si>
  <si>
    <t>MRT002Minimal humanitarian conditions - Level 1</t>
  </si>
  <si>
    <t>PRCA accessed 26/07/2022</t>
  </si>
  <si>
    <t>https://www.food-security.net/datas/mauritania/</t>
  </si>
  <si>
    <t>ACAPS methodology: People exposed = level 1 to 5</t>
  </si>
  <si>
    <t>MRT003People exposed</t>
  </si>
  <si>
    <t>ACAPS methodology: People affected = level 2 to 5</t>
  </si>
  <si>
    <t>MRT003People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</si>
  <si>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</si>
  <si>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</si>
  <si>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</si>
  <si>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</si>
  <si>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MRT003People in Need</t>
  </si>
  <si>
    <t>People in minimal food insecurity level (Phase 1) between June  2022 -Septemper 2022</t>
  </si>
  <si>
    <t>MRT003Minimal humanitarian conditions - Level 1</t>
  </si>
  <si>
    <t>People in under pressure food insecurity level (Phase 2) between June  2022 -Septemper 2022</t>
  </si>
  <si>
    <t>MRT003Stressed humanitarian conditions - Level 2</t>
  </si>
  <si>
    <t>People in crises food insecurity levels (Phase 3) between June  2022 -Septemper 2022</t>
  </si>
  <si>
    <t>MRT003Moderate humanitarian conditions - Level 3</t>
  </si>
  <si>
    <t>People in emergency food insecurity level (Phase 4) between June  2022 -Septemper 2022</t>
  </si>
  <si>
    <t>MRT003Severe humanitarian conditions - Level 4</t>
  </si>
  <si>
    <t>People in starvation food insecurity level (Phase 5) between June  2022 -Septemper 2022</t>
  </si>
  <si>
    <t>MRT003Extreme humanitarian conditions - Level 5</t>
  </si>
  <si>
    <t>IOM 15/07/2022</t>
  </si>
  <si>
    <t>https://reliefweb.int/report/mozambique/iom-mozambique-cabo-delgado-nampula-niassa-sofala-zambezia-and-inhambane-provinces-summary-results-idp-baseline-assessment-round-16-may-june-2022</t>
  </si>
  <si>
    <t>Assessments estimate the presence of 946,508 internally displaced persons (IDPs) mapped across displacement sites and host communities in 212 localities. Figures from the latest IOM report.</t>
  </si>
  <si>
    <t>MOZ004People displaced</t>
  </si>
  <si>
    <t>ACLED ACCESSED ON 27/07/2022</t>
  </si>
  <si>
    <t>Fatalities reported  as from 22/01/2022 - 22/07/2022 on ACLED data dashboard in the cabo Delgado, Niassa and Nampula provinces.</t>
  </si>
  <si>
    <t>MOZ004Fatalities reported</t>
  </si>
  <si>
    <t>ACLED ACCESSED ON 27/07/2022; OCHA 13/04/2022</t>
  </si>
  <si>
    <t>https://acleddata.com/dashboard/#/dashboard; https://reliefweb.int/sites/reliefweb.int/files/resources/Flash%20Update%20No.%209%20Gombe%20Response%2020220413.pdf</t>
  </si>
  <si>
    <t>The sum of fatalities due to cyclones and the insurgency</t>
  </si>
  <si>
    <t>MOZ004Fatalities in all crises</t>
  </si>
  <si>
    <t>IOM 26/03/2022; OCHA 13/04/2022;IOM 15/07/2022</t>
  </si>
  <si>
    <t>https://reliefweb.int/report/mozambique/iom-mozambique-cabo-delgado-nampula-niassa-sofala-zambezia-and-inhambane-provinces; https://reliefweb.int/report/mozambique/mozambique-tropical-cyclone-gombe-flash-update-no9-13-april-2022; https://reliefweb.int/report/mozambique/iom-mozambique-cabo-delgado-nampula-niassa-sofala-zambezia-and-inhambane-provinces-summary-results-idp-baseline-assessment-round-16-may-june-2022</t>
  </si>
  <si>
    <t xml:space="preserve">Number of people displaced by Tropical Cyclones and the Cabo Delgado insurgency </t>
  </si>
  <si>
    <t>MOZ001People displaced</t>
  </si>
  <si>
    <t>MOZ001Fatalities reported</t>
  </si>
  <si>
    <t>MOZ001Fatalities in all crises</t>
  </si>
  <si>
    <t>ACLED Accessed 18/03/2022; OCHA 13/04/2022; ACLED Accessed 27/07/2022</t>
  </si>
  <si>
    <t>https://acleddata.com/data-export-tool/; https://reliefweb.int/sites/reliefweb.int/files/resources/Flash%20Update%20No.%209%20Gombe%20Response%2020220413.pdf</t>
  </si>
  <si>
    <t>Fatalities from the cyclones and the Cabo Delgado insurgency</t>
  </si>
  <si>
    <t>MOZ008Fatalities in all crises</t>
  </si>
  <si>
    <t>World Population Review Accessed 27/07/2022</t>
  </si>
  <si>
    <t>https://worldpopulationreview.com/countries/uganda-population</t>
  </si>
  <si>
    <t>Total population of Uganda</t>
  </si>
  <si>
    <t>UGA005Total population</t>
  </si>
  <si>
    <t>City Population 12/06/2020</t>
  </si>
  <si>
    <t>https://www.citypopulation.de/en/uganda/admin/</t>
  </si>
  <si>
    <t>Landmass of 12 districts which host most refugees.</t>
  </si>
  <si>
    <t>UGA005Landmass affected</t>
  </si>
  <si>
    <t>Food Security Crisis in Karamoja Region</t>
  </si>
  <si>
    <t>UGA007</t>
  </si>
  <si>
    <t>UGA007Total population</t>
  </si>
  <si>
    <t xml:space="preserve">No information about people displaced due to food insecurity.
</t>
  </si>
  <si>
    <t>UGA007People displaced</t>
  </si>
  <si>
    <t>UGA007Injuries reported</t>
  </si>
  <si>
    <t>IPC 31/05/2022</t>
  </si>
  <si>
    <t>https://www.ipcinfo.org/ipc-country-analysis/details-map/en/c/1155648/?iso3=UGA</t>
  </si>
  <si>
    <t>About 91,610 children aged 6 to 59 months and 9,453 pregnant or lactating women (PLW) in the nine districts included in the analysis are affected by acute malnutrition and are in need of treatment.</t>
  </si>
  <si>
    <t>UGA007Illness cases reported</t>
  </si>
  <si>
    <t>ECHO 26/07/2022</t>
  </si>
  <si>
    <t>https://reliefweb.int/report/uganda/uganda-karamoja-subregion-acute-food-insecurity-and-malnutrition-dg-echo-ipc-wfp-unicef-fewsnet-local-media-echo-daily-flash-26-july-2022</t>
  </si>
  <si>
    <t>Fatalities due to starvation, based on estimates provided by government officials.</t>
  </si>
  <si>
    <t>UGA007Fatalities reported</t>
  </si>
  <si>
    <t>UGA007Buildings damaged</t>
  </si>
  <si>
    <t>UGA007Buildings destroyed</t>
  </si>
  <si>
    <t>UGA007Economic Losses</t>
  </si>
  <si>
    <t xml:space="preserve">Medium </t>
  </si>
  <si>
    <t>Host population is affected by food security crisis</t>
  </si>
  <si>
    <t>UGA007Crisis affected groups</t>
  </si>
  <si>
    <t>UGA007People facing limited access constraints</t>
  </si>
  <si>
    <t>UGA007People facing restricted access constraints</t>
  </si>
  <si>
    <t>The population of Karamoja that is exposed to the crisis</t>
  </si>
  <si>
    <t>UGA007People exposed</t>
  </si>
  <si>
    <t>Uganda Bureau of Statistics 21/09/2018</t>
  </si>
  <si>
    <t>https://www.ubos.org/explore-statistics/14/</t>
  </si>
  <si>
    <t>The population of Karamoja region, converted from ha to KM squred</t>
  </si>
  <si>
    <t>UGA007Landmass affected</t>
  </si>
  <si>
    <t>Multiple crises in Uganda</t>
  </si>
  <si>
    <t>UGA001</t>
  </si>
  <si>
    <t>UGA001Total population</t>
  </si>
  <si>
    <t>Uganda Bureau of Statistics 21/09/2018;City Population 12/06/2020</t>
  </si>
  <si>
    <t>https://www.ubos.org/explore-statistics/14/;https://www.citypopulation.de/en/uganda/admin/</t>
  </si>
  <si>
    <t>Aggregated figure of landmass affected by the food security crisis in Karamoja and international displacement crisis.</t>
  </si>
  <si>
    <t>UGA001Landmass affected</t>
  </si>
  <si>
    <t>UGA001Injuries reported</t>
  </si>
  <si>
    <t>IPC 31/05/2022;UNHCR 05/07/2022; UNHCR 30/06/2022</t>
  </si>
  <si>
    <t>https://www.ipcinfo.org/ipc-country-analysis/details-map/en/c/1155648/?iso3=UGA;https://data.unhcr.org/en/documents/details/94046; https://data.unhcr.org/en/country/uga</t>
  </si>
  <si>
    <t xml:space="preserve">Host population is affected by food security crisis, while Host population and refugees are affected by the international displacement crisis. </t>
  </si>
  <si>
    <t>UGA001Crisis affected groups</t>
  </si>
  <si>
    <t>UGA001People facing limited access constraints</t>
  </si>
  <si>
    <t>UGA001People facing restricted access constraints</t>
  </si>
  <si>
    <t>https://www.ipcinfo.org/ipc-country-analysis/details-map/en/c/1155648/?iso3=UGA;</t>
  </si>
  <si>
    <t>Malnutrition cases of pregnant women and children aged under 5 years</t>
  </si>
  <si>
    <t>UGA001Illness cases reported</t>
  </si>
  <si>
    <t>UGA001Buildings damaged</t>
  </si>
  <si>
    <t>UGA001Buildings destroyed</t>
  </si>
  <si>
    <t>UGA001Economic Losses</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</si>
  <si>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</si>
  <si>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</si>
  <si>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</si>
  <si>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</si>
  <si>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ACLED Accessed on 26/07/2022</t>
  </si>
  <si>
    <t>Number of casualties across Chad between 01/02/2022 and 19/07/2022. Figure is likely an underestimation, as violent incidents often go unreported.</t>
  </si>
  <si>
    <t>TCD001Fatalities reported</t>
  </si>
  <si>
    <t>TCD001Fatalities in all crises</t>
  </si>
  <si>
    <t>HNO 10/05/2022</t>
  </si>
  <si>
    <t>https://data.humdata.org/dataset/chad-humanitarian-needs-overview</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</si>
  <si>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</si>
  <si>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</si>
  <si>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</si>
  <si>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</si>
  <si>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</si>
  <si>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</si>
  <si>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</si>
  <si>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</si>
  <si>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</si>
  <si>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</si>
  <si>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</si>
  <si>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</si>
  <si>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</si>
  <si>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</si>
  <si>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</si>
  <si>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UNHCR 30/06/2022; IOM 30/06/2022</t>
  </si>
  <si>
    <t>https://data2.unhcr.org/en/country/tcd; https://dtm.iom.int/reports/west-and-central-africa-%E2%80%94-lake-chad-basin-crisis-monthly-dashboard-45-30-june-2022</t>
  </si>
  <si>
    <t xml:space="preserve">Nigerian refugees (20,021) as of 30 June 2022 + IDPs in Lac region (377,877) as of 30 June 2022 according to IOM + Returnees from Lake Chad Bassin (23,901) as of 30 June 2022 </t>
  </si>
  <si>
    <t>TCD003People displaced</t>
  </si>
  <si>
    <t xml:space="preserve">Total number of fatilities recorded by ACLED in Lac region between 16/02/2022 and 10/07/2022. Figure is likely an under-estimation, as violent incidents often go unreported.  </t>
  </si>
  <si>
    <t>TCD003Fatalities reported</t>
  </si>
  <si>
    <t>TCD003Fatalities in all crises</t>
  </si>
  <si>
    <t>TCD003People in Need</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</si>
  <si>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</si>
  <si>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</si>
  <si>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</si>
  <si>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</si>
  <si>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</si>
  <si>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</si>
  <si>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</si>
  <si>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</si>
  <si>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</si>
  <si>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</si>
  <si>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</si>
  <si>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</si>
  <si>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UNHCR 30/06/2022</t>
  </si>
  <si>
    <t>https://data2.unhcr.org/en/country/tcd</t>
  </si>
  <si>
    <t>Figure of CAR refugees in Chad acccording to UNHCR as of 30 June</t>
  </si>
  <si>
    <t>TCD004People displaced</t>
  </si>
  <si>
    <t>TCD004Fatalities reported</t>
  </si>
  <si>
    <t>OCHA 14/03/2022</t>
  </si>
  <si>
    <t>https://www.humanitarianresponse.info/sites/www.humanitarianresponse.info/files/documents/files/tcd_str_hno2022_11032022.pdf</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</si>
  <si>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</si>
  <si>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</si>
  <si>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</si>
  <si>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</si>
  <si>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</si>
  <si>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</si>
  <si>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UNCHR 30/06/2022</t>
  </si>
  <si>
    <t>https://data.unhcr.org/en/country/tcd</t>
  </si>
  <si>
    <t>Figure of Sudan refugees in Chad according to UNHCR</t>
  </si>
  <si>
    <t>TCD005People displaced</t>
  </si>
  <si>
    <t>TCD005Fatalities reported</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</si>
  <si>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</si>
  <si>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</si>
  <si>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</si>
  <si>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</si>
  <si>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</si>
  <si>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</si>
  <si>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</si>
  <si>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TCD006Total population</t>
  </si>
  <si>
    <t>TCD006Fatalities reported</t>
  </si>
  <si>
    <t>WPR Accessed on 27/07/2022; UNHCR 2022</t>
  </si>
  <si>
    <t>https://worldpopulationreview.com/countries/central-african-republic-population; https://data.unhcr.org/en/country/caf</t>
  </si>
  <si>
    <t>Population according to World Population Review Live figure (5,580,950) + Refugees (10,968) &amp; Asylum Seekers (372) - Car refugees abroad (207054) as of 30 June 2022.</t>
  </si>
  <si>
    <t>CAF001Total population</t>
  </si>
  <si>
    <t>WPR Accessed on 27/07/2022; OCHA HNO 2022</t>
  </si>
  <si>
    <t>https://worldpopulationreview.com/countries/central-african-republic-population; https://www.humanitarianresponse.info/en/operations/central-african-republic/document/car-humanitarian-needs-overview-hno-2022#:~:text=The%20Humanitarian%20Needs%20Overview%202022,Team%20and%20other%20humanitarian%20partners.</t>
  </si>
  <si>
    <t>Popualtion according to World Population Review Live figre  (5,580,950) + IDPs (722,000), returnees (256,000), host population (2,100,000) &amp; refugees (9,500) according to OCHA 2022</t>
  </si>
  <si>
    <t>CAF001People exposed</t>
  </si>
  <si>
    <t>OCHA HNO 2022</t>
  </si>
  <si>
    <t>https://www.humanitarianresponse.info/en/operations/central-african-republic/document/car-humanitarian-needs-overview-hno-2022#:~:text=The%20Humanitarian%20Needs%20Overview%202022,Team%20and%20other%20humanitarian%20partners.</t>
  </si>
  <si>
    <t>PiN figure according to OCHA used as people affected due to lack of information on figure and severity levels</t>
  </si>
  <si>
    <t>CAF001People affected</t>
  </si>
  <si>
    <t>UNHCR 2022; OCHA HNO 2022</t>
  </si>
  <si>
    <t>https://data.unhcr.org/en/country/caf</t>
  </si>
  <si>
    <t>Figure represents sum of IDPs [(610,265 UNHCR) + Refugees (10,968) &amp; Asylum Seekers (372) + Returnees (499,430)] as of 30 June 2022 according to UNHCR</t>
  </si>
  <si>
    <t>CAF001People displaced</t>
  </si>
  <si>
    <t>ACLED accessed on 27/07/2022</t>
  </si>
  <si>
    <t>Fatalaties across CAR between 20 Jan and 20 July 2022</t>
  </si>
  <si>
    <t>CAF001Fatalities reported</t>
  </si>
  <si>
    <t>CAF001Fatalities in all crises</t>
  </si>
  <si>
    <t>CAF001People in Need</t>
  </si>
  <si>
    <t>Total population of the four regions most affected by the crisis Ennedi Est (165691) + Ouaddai (1002620) + Sila (491,875) + Wadi Fira (787,368)</t>
  </si>
  <si>
    <t>TCD005People exposed</t>
  </si>
  <si>
    <t>TCD005People affected</t>
  </si>
  <si>
    <t>UGA001Denial of existence of humanitarian needs or entitlements to assistance</t>
  </si>
  <si>
    <t>UGA001Impediments to entry into country (bureaucratic and administrative)</t>
  </si>
  <si>
    <t>UGA001Interference into implementation of humanitarian activities</t>
  </si>
  <si>
    <t>UGA001Ongoing insecurity/hostilities affecting humanitarian assistance</t>
  </si>
  <si>
    <t>UGA001Physical constraints in the environment (obstacles related to terrain, climate, lack of infrastructure, etc.)</t>
  </si>
  <si>
    <t>UGA001Presence of mines and improvised explosive devices</t>
  </si>
  <si>
    <t>UGA001Restriction and obstruction of access to services and assistance</t>
  </si>
  <si>
    <t>UGA001Restriction of movement (impediments to freedom of movement and/or administrative restrictions)</t>
  </si>
  <si>
    <t>UGA001Violence against personnel, facilities and assets</t>
  </si>
  <si>
    <t>UGA007Denial of existence of humanitarian needs or entitlements to assistance</t>
  </si>
  <si>
    <t>UGA007Impediments to entry into country (bureaucratic and administrative)</t>
  </si>
  <si>
    <t>UGA007Interference into implementation of humanitarian activities</t>
  </si>
  <si>
    <t>UGA007Ongoing insecurity/hostilities affecting humanitarian assistance</t>
  </si>
  <si>
    <t>UGA007Physical constraints in the environment (obstacles related to terrain, climate, lack of infrastructure, etc.)</t>
  </si>
  <si>
    <t>UGA007Presence of mines and improvised explosive devices</t>
  </si>
  <si>
    <t>UGA007Restriction and obstruction of access to services and assistance</t>
  </si>
  <si>
    <t>UGA007Restriction of movement (impediments to freedom of movement and/or administrative restrictions)</t>
  </si>
  <si>
    <t>UGA007Violence against personnel, facilities and assets</t>
  </si>
  <si>
    <t xml:space="preserve">Floods in Pakistan </t>
  </si>
  <si>
    <t>PAK005</t>
  </si>
  <si>
    <t>PAK005Total population</t>
  </si>
  <si>
    <t>PAK005Illness cases reported</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</si>
  <si>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</si>
  <si>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</si>
  <si>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</si>
  <si>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</si>
  <si>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</si>
  <si>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</si>
  <si>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</si>
  <si>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</si>
  <si>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</si>
  <si>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</si>
  <si>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</si>
  <si>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</si>
  <si>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</si>
  <si>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</si>
  <si>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</si>
  <si>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World Population 07/2022</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</si>
  <si>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</si>
  <si>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</si>
  <si>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</si>
  <si>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</si>
  <si>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</si>
  <si>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</si>
  <si>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</si>
  <si>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</si>
  <si>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</si>
  <si>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</si>
  <si>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</si>
  <si>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</si>
  <si>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</si>
  <si>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</si>
  <si>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</si>
  <si>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</si>
  <si>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</si>
  <si>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</si>
  <si>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</si>
  <si>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</si>
  <si>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</si>
  <si>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</si>
  <si>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</si>
  <si>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</si>
  <si>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</si>
  <si>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City Population accessed 07/2022</t>
  </si>
  <si>
    <t>https://data.unhcr.org/en/situations/ukraine</t>
  </si>
  <si>
    <t>The landmass affected covers one border county, Szabolcs-Szatmár-Bereg (5,936 sqkm)</t>
  </si>
  <si>
    <t>HUN002Landmass affected</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</si>
  <si>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</si>
  <si>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</si>
  <si>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</si>
  <si>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</si>
  <si>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</si>
  <si>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</si>
  <si>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</si>
  <si>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</si>
  <si>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</si>
  <si>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</si>
  <si>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OCHA HNO 06/12/2021</t>
  </si>
  <si>
    <t>https://reliefweb.int/report/libya/libya-humanitarian-needs-overview-2022-december-2021-enar</t>
  </si>
  <si>
    <t>The total population of Libya in 2022 according to OCHA</t>
  </si>
  <si>
    <t>LBY001Total population</t>
  </si>
  <si>
    <t>World Bank 2021</t>
  </si>
  <si>
    <t>https://data.worldbank.org/indicator/AG.LND.TOTL.K2?locations=LY</t>
  </si>
  <si>
    <t>The figure represents the total landmass of Libya</t>
  </si>
  <si>
    <t>LBY001Landmass affected</t>
  </si>
  <si>
    <t>The whole population is exposed to the complex crisis. Also according to ACAPS methodology, People exposed = the sum of Levels 1 to 5</t>
  </si>
  <si>
    <t>LBY001People exposed</t>
  </si>
  <si>
    <t>According to ACAPS methodology, People affected = the sum of Levels 2 to 5</t>
  </si>
  <si>
    <t>LBY001People affected</t>
  </si>
  <si>
    <t>LBY001People in Need</t>
  </si>
  <si>
    <t>About 54% of the total population according to OCHA (8.2M) are considered in minimal severity of needs</t>
  </si>
  <si>
    <t>LBY001Minimal humanitarian conditions - Level 1</t>
  </si>
  <si>
    <t>About 36% of the total population according to OCHA (8.2M) are considered in stress severity of needs</t>
  </si>
  <si>
    <t>LBY001Stressed humanitarian conditions - Level 2</t>
  </si>
  <si>
    <t>About 9% of the total population according to OCHA (8.2M) are considered in severe severity of needs</t>
  </si>
  <si>
    <t>LBY001Moderate humanitarian conditions - Level 3</t>
  </si>
  <si>
    <t>About 1% of the total population according to OCHA (8.2M) are considered in extreme severity of needs</t>
  </si>
  <si>
    <t>LBY001Severe humanitarian conditions - Level 4</t>
  </si>
  <si>
    <t>About 0% of the total population according to OCHA (8.2M) are considered in catastrophic severity of needs</t>
  </si>
  <si>
    <t>LBY001Extreme humanitarian conditions - Level 5</t>
  </si>
  <si>
    <t>Host community, non-host community, IDPs, Returnees, Migrants, Asylum seekers, Refugees</t>
  </si>
  <si>
    <t>LBY001Crisis affected groups</t>
  </si>
  <si>
    <t>LBY002Total population</t>
  </si>
  <si>
    <t>LBY002Landmass affected</t>
  </si>
  <si>
    <t>The whole population is exposed to the mixed migration crisis. Also according to ACAPS methodology, People exposed = the sum of Levels 1 to 5</t>
  </si>
  <si>
    <t>LBY002People exposed</t>
  </si>
  <si>
    <t>Host community, migrants, refugees, asylum seekers</t>
  </si>
  <si>
    <t>LBY002Crisis affected groups</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</si>
  <si>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</si>
  <si>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</si>
  <si>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</si>
  <si>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</si>
  <si>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MDA002Crisis affected groups</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</si>
  <si>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</si>
  <si>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</si>
  <si>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</si>
  <si>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</si>
  <si>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</si>
  <si>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</si>
  <si>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</si>
  <si>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</si>
  <si>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</si>
  <si>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</si>
  <si>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</si>
  <si>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</si>
  <si>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</si>
  <si>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</si>
  <si>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</si>
  <si>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</si>
  <si>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</si>
  <si>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</si>
  <si>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Government of Poland accessed 28/02/2022</t>
  </si>
  <si>
    <t>https://www.paih.gov.pl/files/?id_plik=17063</t>
  </si>
  <si>
    <t>The figure represents the landmass affected of Lublin region, as it is the border area with Ukraine (147.5  sqkm.)</t>
  </si>
  <si>
    <t>POL002Landmass affected</t>
  </si>
  <si>
    <t>https://reliefweb.int/report/poland/ukraine-emergency-unhcr-poland-factsheet-08-july-2022</t>
  </si>
  <si>
    <t>POL002Crisis affected groups</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</si>
  <si>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</si>
  <si>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</si>
  <si>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</si>
  <si>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</si>
  <si>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</si>
  <si>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</si>
  <si>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</si>
  <si>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</si>
  <si>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</si>
  <si>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</si>
  <si>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</si>
  <si>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</si>
  <si>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</si>
  <si>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</si>
  <si>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</si>
  <si>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</si>
  <si>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</si>
  <si>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</si>
  <si>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 xml:space="preserve">https://data.worldbank.org/indicator/AG.SRF.TOTL.K2?locations=TN&amp;page=2 </t>
  </si>
  <si>
    <t>The figure reporesents the total landmass of Tunisia</t>
  </si>
  <si>
    <t>TUN002Landmass affected</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</si>
  <si>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</si>
  <si>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</si>
  <si>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</si>
  <si>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</si>
  <si>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</si>
  <si>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</si>
  <si>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</si>
  <si>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</si>
  <si>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</si>
  <si>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</si>
  <si>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</si>
  <si>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</si>
  <si>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</si>
  <si>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</si>
  <si>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</si>
  <si>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</si>
  <si>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</si>
  <si>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</si>
  <si>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</si>
  <si>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</si>
  <si>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</si>
  <si>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OCHA 27/10/2021</t>
  </si>
  <si>
    <t>https://www.humanitarianresponse.info/sites/www.humanitarianresponse.info/files/documents/files/hno_car_2022_final.pdf</t>
  </si>
  <si>
    <t>CAF001Moderate humanitarian conditions - Level 3</t>
  </si>
  <si>
    <t>CAF001Severe humanitarian conditions - Level 4</t>
  </si>
  <si>
    <t>CAF001Extreme humanitarian conditions - Level 5</t>
  </si>
  <si>
    <t>CAF001Stressed humanitarian conditions - Level 2</t>
  </si>
  <si>
    <t>CAF001Minimal humanitarian conditions - Level 1</t>
  </si>
  <si>
    <t>City Population 03/05/2021</t>
  </si>
  <si>
    <t>https://www.citypopulation.de/en/somalia/</t>
  </si>
  <si>
    <t>Landmass of Woqooyi Galbeed and Bari regions, which host majority of refugees and asylum seekers</t>
  </si>
  <si>
    <t>SOM002Landmass affected</t>
  </si>
  <si>
    <t>OCHA 12/07/2022</t>
  </si>
  <si>
    <t>https://reliefweb.int/report/malawi/malawi-humanitarian-response-dashboard-may-2022</t>
  </si>
  <si>
    <t>The number of displaced people because of tropical storm Ana</t>
  </si>
  <si>
    <t>MWI004People displaced</t>
  </si>
  <si>
    <t>MWI004People in Need</t>
  </si>
  <si>
    <t>UNFPA 12/2018 ; OCHA 12/07/2022</t>
  </si>
  <si>
    <t>https://malawi.unfpa.org/sites/default/files/resource-pdf/2018%20Census%20Preliminary%20Report.pdf ; https://reliefweb.int/report/malawi/malawi-humanitarian-response-dashboard-may-2022</t>
  </si>
  <si>
    <t xml:space="preserve">According to ACAPS methodology, Level 2 = Affected population - PIN </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</si>
  <si>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</si>
  <si>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</si>
  <si>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</si>
  <si>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</si>
  <si>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</si>
  <si>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DZA003People displaced</t>
  </si>
  <si>
    <t>UNHCR 30/04/2022</t>
  </si>
  <si>
    <t>https://reliefweb.int/report/algeria/unhcr-algeria-operational-update-january-april-2022</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</si>
  <si>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</si>
  <si>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</si>
  <si>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</si>
  <si>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</si>
  <si>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</si>
  <si>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</si>
  <si>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</si>
  <si>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</si>
  <si>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</si>
  <si>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</si>
  <si>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21/08/2022</t>
  </si>
  <si>
    <t>https://reliefweb.int/report/algeria/unhcr-middle-east-and-north-africa-algeria-may-2022 ; https://migrants-refugees.va/country-profile/algeria/#:~:text=In%20mid%2D2020%20there%20were,and%20100.6%20thousand%20in%202019.</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</si>
  <si>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</si>
  <si>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</si>
  <si>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</si>
  <si>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</si>
  <si>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DZA002Stressed humanitarian conditions - Level 2</t>
  </si>
  <si>
    <t>DZA002Moderate humanitarian conditions - Level 3</t>
  </si>
  <si>
    <t>DZA002Severe humanitarian conditions - Level 4</t>
  </si>
  <si>
    <t>DZA002Extreme humanitarian conditions - Level 5</t>
  </si>
  <si>
    <t>UNHCR 26/05/2022 ; Migrants Refugees accessed 11/07/2022</t>
  </si>
  <si>
    <t>People displaced under the Mixed Migration crisis</t>
  </si>
  <si>
    <t>DZA004People displaced</t>
  </si>
  <si>
    <t>MODMR 31/08/2022</t>
  </si>
  <si>
    <t>http://www.modmr.gov.bd/site/situationreport/e35d37ea-6d77-4bef-8f39-9f6f1249b923/%E0%A6%A6%E0%A7%88%E0%A6%A8%E0%A6%BF%E0%A6%95-%E0%A6%A6%E0%A7%81%E0%A6%B0%E0%A7%8D%E0%A6%AF%E0%A7%8B%E0%A6%97-%E0%A6%AA%E0%A7%8D%E0%A6%B0%E0%A6%A4%E0%A6%BF%E0%A6%AC%E0%A7%87%E0%A6%A6%E0%A6%A8%E0%A6%83-%E0%A7%A9%E0%A7%A7-%E0%A6%86%E0%A6%97%E0%A6%B8%E0%A7%8D%E0%A6%9F-%E0%A7%A8%E0%A7%A6%E0%A7%A8%E0%A7%A8</t>
  </si>
  <si>
    <t>The total number of displaced people.</t>
  </si>
  <si>
    <t>BGD008People displaced</t>
  </si>
  <si>
    <t>UNB 18/8/2022</t>
  </si>
  <si>
    <t>https://www.unb.com.bd/category/Bangladesh/flood-death-toll-rises-to-140/99077</t>
  </si>
  <si>
    <t>The total number of fatalities in all the crises in the last 6 months.</t>
  </si>
  <si>
    <t>BGD008Fatalities reported</t>
  </si>
  <si>
    <t>UNHCR 16/08/2022</t>
  </si>
  <si>
    <t>https://reliefweb.int/map/myanmar/myanmar-emergency-overview-map-number-people-displaced-feb-2021-and-remain-displaced-15-aug-2022</t>
  </si>
  <si>
    <t>Total number of IDPs in the Kachin(91,500) and  Northern-Shan(9,000) states (prior to Feb 2021 coup)</t>
  </si>
  <si>
    <t>MMR003People displaced</t>
  </si>
  <si>
    <t>Azad jammu and kashmir official portal</t>
  </si>
  <si>
    <t>https://www.ajk.gov.pk/ajk-at-a-glance</t>
  </si>
  <si>
    <t>PAK004Landmass affected</t>
  </si>
  <si>
    <t>The total number of people living in the affected area of Azad Jammu and Kashmir. People are likely to be affected to different extents.</t>
  </si>
  <si>
    <t>PAK004People exposed</t>
  </si>
  <si>
    <t>Azad jammu and kashmir official portal ; GoI 2011</t>
  </si>
  <si>
    <t>https://www.ajk.gov.pk/ajk-at-a-glance ; https://www.census2011.co.in/states.php</t>
  </si>
  <si>
    <t>Sum of the affected areas in the individual crises IND002 and PAK004.</t>
  </si>
  <si>
    <t>REG003Landmass affected</t>
  </si>
  <si>
    <t xml:space="preserve">Sum of the exposed people in the individual crises IND002 and PAK004. </t>
  </si>
  <si>
    <t>REG003People exposed</t>
  </si>
  <si>
    <t>MRT002Illness cases reported</t>
  </si>
  <si>
    <t>TZA002Buildings destroyed</t>
  </si>
  <si>
    <t xml:space="preserve">       x</t>
  </si>
  <si>
    <t>REG007Illness cases reported</t>
  </si>
  <si>
    <t>REG007Injuries reported</t>
  </si>
  <si>
    <t>REG007Buildings damaged</t>
  </si>
  <si>
    <t>REG007Buildings destroyed</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</si>
  <si>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</si>
  <si>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</si>
  <si>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</si>
  <si>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</si>
  <si>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</si>
  <si>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</si>
  <si>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REG008Illness cases reported</t>
  </si>
  <si>
    <t>REG008Injuries reported</t>
  </si>
  <si>
    <t>REG008Buildings damaged</t>
  </si>
  <si>
    <t>REG008Buildings destroyed</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</si>
  <si>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</si>
  <si>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</si>
  <si>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</si>
  <si>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</si>
  <si>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</si>
  <si>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</si>
  <si>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Refugees and host</t>
  </si>
  <si>
    <t>MRT003Crisis affected groups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</si>
  <si>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</si>
  <si>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</si>
  <si>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</si>
  <si>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</si>
  <si>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</si>
  <si>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</si>
  <si>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</si>
  <si>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</si>
  <si>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</si>
  <si>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</si>
  <si>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</si>
  <si>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</si>
  <si>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</si>
  <si>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</si>
  <si>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</si>
  <si>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</si>
  <si>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</si>
  <si>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</si>
  <si>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</si>
  <si>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</si>
  <si>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</si>
  <si>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</si>
  <si>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</si>
  <si>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</si>
  <si>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</si>
  <si>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</si>
  <si>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</si>
  <si>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</si>
  <si>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</si>
  <si>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</si>
  <si>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</si>
  <si>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</si>
  <si>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</si>
  <si>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</si>
  <si>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</si>
  <si>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</si>
  <si>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</si>
  <si>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</si>
  <si>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</si>
  <si>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</si>
  <si>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</si>
  <si>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</si>
  <si>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</si>
  <si>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</si>
  <si>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</si>
  <si>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</si>
  <si>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</si>
  <si>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</si>
  <si>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</si>
  <si>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</si>
  <si>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</si>
  <si>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World Bank 2021, UNFPA accessed 26/08/2022</t>
  </si>
  <si>
    <t>https://data.worldbank.org/indicator/SP.POP.TOTL?locations=LB; 
https://www.unfpa.org/data/world-population/LB</t>
  </si>
  <si>
    <t>This figure is from the World Bank population data</t>
  </si>
  <si>
    <t>LBN002Total population</t>
  </si>
  <si>
    <t>The Syrian crisis involves the whole country and thus the whole population of Lebanon is exposed</t>
  </si>
  <si>
    <t>LBN002People exposed</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</si>
  <si>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</si>
  <si>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</si>
  <si>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</si>
  <si>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</si>
  <si>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LBN002Minimal humanitarian conditions - Level 1</t>
  </si>
  <si>
    <t>LBN002Stressed humanitarian conditions - Level 2</t>
  </si>
  <si>
    <t>LBN004Total population</t>
  </si>
  <si>
    <t>The socio-economic crisis is affecting the whole of Lebanon and thus the whole population of Lebanon is reported, this automatically includes the population exposed to the Syrian refugee crisis.</t>
  </si>
  <si>
    <t>LBN004People exposed</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</si>
  <si>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</si>
  <si>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</si>
  <si>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LBN004Minimal humanitarian conditions - Level 1</t>
  </si>
  <si>
    <t>LBN004Stressed humanitarian conditions - Level 2</t>
  </si>
  <si>
    <t>Gov. of Greece 2021</t>
  </si>
  <si>
    <t>https://www.statistics.gr/en/press-kit_census_results_2021</t>
  </si>
  <si>
    <t>Total population according to teh 2021 population census</t>
  </si>
  <si>
    <t>GRC002Total population</t>
  </si>
  <si>
    <t>UNHCR 17/08/2022</t>
  </si>
  <si>
    <t>https://data.unhcr.org/en/documents/details/94932; https://data.unhcr.org/en/documents/details/94932</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</si>
  <si>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</si>
  <si>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</si>
  <si>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</si>
  <si>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</si>
  <si>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</si>
  <si>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</si>
  <si>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OCHA 15/02/2022</t>
  </si>
  <si>
    <t>https://www.humanitarianresponse.info/sites/www.humanitarianresponse.info/files/documents/files/ner_hno_2022.pdf</t>
  </si>
  <si>
    <t>Non-displaced people, IDPs and refugees</t>
  </si>
  <si>
    <t>NER002Crisis affected groups</t>
  </si>
  <si>
    <t>CMR002Crisis affected groups</t>
  </si>
  <si>
    <t>CMR003Crisis affected groups</t>
  </si>
  <si>
    <t>NER004Crisis affected groups</t>
  </si>
  <si>
    <t>No information on illnesses amongst the refugee population in Kenya.</t>
  </si>
  <si>
    <t>KEN002Illness cases reported</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</si>
  <si>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</si>
  <si>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</si>
  <si>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</si>
  <si>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</si>
  <si>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</si>
  <si>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</si>
  <si>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</si>
  <si>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</si>
  <si>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</si>
  <si>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</si>
  <si>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</si>
  <si>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</si>
  <si>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</si>
  <si>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</si>
  <si>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</si>
  <si>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</si>
  <si>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</si>
  <si>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</si>
  <si>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</si>
  <si>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</si>
  <si>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</si>
  <si>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</si>
  <si>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</si>
  <si>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</si>
  <si>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</si>
  <si>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</si>
  <si>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</si>
  <si>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</si>
  <si>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</si>
  <si>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</si>
  <si>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</si>
  <si>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</si>
  <si>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</si>
  <si>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</si>
  <si>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</si>
  <si>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</si>
  <si>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</si>
  <si>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</si>
  <si>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</si>
  <si>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</si>
  <si>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</si>
  <si>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</si>
  <si>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NER002Total population</t>
  </si>
  <si>
    <t>NER003Total population</t>
  </si>
  <si>
    <t>NER004Total population</t>
  </si>
  <si>
    <t>UNHCR 31/07/2022</t>
  </si>
  <si>
    <t>https://data.unhcr.org/en/country/ner</t>
  </si>
  <si>
    <t>Nigerian refugees in Niger</t>
  </si>
  <si>
    <t>NER004People displaced</t>
  </si>
  <si>
    <t>UNHCR 10/08/2022</t>
  </si>
  <si>
    <t>https://data.unhcr.org/en/documents/download/94761</t>
  </si>
  <si>
    <t>IDPs, refugees and asylum seekers in from Burkina Faso and Mali</t>
  </si>
  <si>
    <t>NER003People displaced</t>
  </si>
  <si>
    <t>IDPs, refugees in Diffa region</t>
  </si>
  <si>
    <t>NER002People displaced</t>
  </si>
  <si>
    <t>ACLED accessed 30/08/222</t>
  </si>
  <si>
    <t>From 01/02/2022 to 31/01/2022</t>
  </si>
  <si>
    <t>NER002Fatalities reported</t>
  </si>
  <si>
    <t xml:space="preserve">No reliable data available on this. </t>
  </si>
  <si>
    <t>DJI003Illness cases reported</t>
  </si>
  <si>
    <t>DJI001Illness cases reported</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</si>
  <si>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</si>
  <si>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</si>
  <si>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</si>
  <si>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</si>
  <si>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</si>
  <si>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</si>
  <si>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</si>
  <si>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</si>
  <si>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</si>
  <si>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</si>
  <si>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</si>
  <si>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</si>
  <si>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</si>
  <si>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 xml:space="preserve">UNHCR 08/07/2022; UNHCR 31/01/2022; IOM 06/2022; UNHCR 16/06/2022; UNHCR 30/06/2022; IOM 30/06/2022
</t>
  </si>
  <si>
    <t>https://data.unhcr.org/en/documents/details/94114; https://reliefweb.int/sites/reliefweb.int/files/resources/UNHCR%20Niger_Population%20of%20Concern_%20January%202022.pdf; https://displacement.iom.int/reports/nigeria-north-east-displacement-report-41-june-2022; https://data.unhcr.org/en/documents/details/93647; https://data2.unhcr.org/en/country/tcd; https://dtm.iom.int/reports/west-and-central-africa-%E2%80%94-lake-chad-basin-crisis-monthly-dashboard-45-30-june-2022</t>
  </si>
  <si>
    <t>Sum of people displaced from the 4 Boko Haram crises (Niger, Cameroon, Chad, Nigeria)</t>
  </si>
  <si>
    <t>REG001People displaced</t>
  </si>
  <si>
    <t>ACLED accessed 30/08/2022</t>
  </si>
  <si>
    <t>REG001Fatalities reported</t>
  </si>
  <si>
    <t xml:space="preserve">IFRC 18/02/2022
</t>
  </si>
  <si>
    <t xml:space="preserve">https://reliefweb.int/report/malawi/malawi-africa-tropical-storm-ana-emergency-appeal-n-mdrmw015-operational-strategy-24
</t>
  </si>
  <si>
    <t>As of 08 February, 46 people have been reported dead, 18 missing and 206 injured.</t>
  </si>
  <si>
    <t>MWI004Fatalities reported</t>
  </si>
  <si>
    <t>IPC 01/03/2022 ; UNHCR accessed on 19 /08/2022</t>
  </si>
  <si>
    <t>https://reliefweb.int/report/united-republic-tanzania/tanzania-ipc-acute-food-insecurity-analysis-november-2021-september ; https://data2.unhcr.org/en/country/tza</t>
  </si>
  <si>
    <t>TZA001Crisis affected groups</t>
  </si>
  <si>
    <t>IFRC 18/02/2022</t>
  </si>
  <si>
    <t>https://reliefweb.int/report/malawi/malawi-africa-tropical-storm-ana-emergency-appeal-n-mdrmw015-operational-strategy-24</t>
  </si>
  <si>
    <t>As of 08 February, 46 people have been reported dead, 18 missing and 206 injured</t>
  </si>
  <si>
    <t>MWI004Injuries reported</t>
  </si>
  <si>
    <t>OCHA 26/02/2022</t>
  </si>
  <si>
    <t>https://reliefweb.int/report/malawi/malawi-flash-appeal-tropical-storm-ana-february-2022-may-2022</t>
  </si>
  <si>
    <t xml:space="preserve">Over 990,000 people were affected by the Tropical Storm Ana, according to Government figures. </t>
  </si>
  <si>
    <t>MWI004People affected</t>
  </si>
  <si>
    <t>https://data.worldbank.org/indicator/AG.SRF.TOTL.K2?locations=ML</t>
  </si>
  <si>
    <t xml:space="preserve">Total square kilometres of the affected area with the complex crisis in Mali
</t>
  </si>
  <si>
    <t>MLI001Landmass affected</t>
  </si>
  <si>
    <t>MLI001Injuries reported</t>
  </si>
  <si>
    <t>Cadre Harmonisé - January 2021</t>
  </si>
  <si>
    <t>https://www.ipcinfo.org/cadre-harmonise</t>
  </si>
  <si>
    <t>Total population adjusted as presented by the Harmonized Framework for Identifying Risk Areas and Food Insecure Populations and Nutritional</t>
  </si>
  <si>
    <t>SEN002Total population</t>
  </si>
  <si>
    <t>ANSD - January 2022</t>
  </si>
  <si>
    <t>http://www.ansd.sn/</t>
  </si>
  <si>
    <t>Total square kilometers of affected area as presented by the national agency of demogaphy and statistics</t>
  </si>
  <si>
    <t>SEN002Landmass affected</t>
  </si>
  <si>
    <t>Cadre Harmonisé - August 2022</t>
  </si>
  <si>
    <t>Population exposed to food and nutritional insecurity in over 44 cities in Senegal</t>
  </si>
  <si>
    <t>SEN002People exposed</t>
  </si>
  <si>
    <t>Affected persons facing food insecuity in most cities within senegal. Some do include; Kolda, Podor, Louga, Kebemer, Fatick, Kaolack, Kaffrine, and Matam</t>
  </si>
  <si>
    <t>SEN002People affected</t>
  </si>
  <si>
    <t>ACLED - August 2022</t>
  </si>
  <si>
    <t>Fatalities incurred in Senegal from the 01/03/2022 to the 12/08/2022</t>
  </si>
  <si>
    <t>SEN002Fatalities reported</t>
  </si>
  <si>
    <t>Global fatalities incurred in Senegal from the 01/03/2022 to the 12/08/2022</t>
  </si>
  <si>
    <t>SEN002Fatalities in all crises</t>
  </si>
  <si>
    <t>SEN002People in Need</t>
  </si>
  <si>
    <t xml:space="preserve">Minimal humanitarian conditions affected by persons in various cities; Saint Louis, Dagana, Mbour, Bakel, Sedhiou, Goudomp, Velingara, Oussouye and many more. </t>
  </si>
  <si>
    <t>SEN002Minimal humanitarian conditions - Level 1</t>
  </si>
  <si>
    <t>Stressed humanitarian conditions affected by persons in various cities; Kolda, Podor, Louga, Kebemer, Fatick, Kaolack, Kaffrine, Matam, Gossas, Thies, Dakar, and many more</t>
  </si>
  <si>
    <t>SEN002Stressed humanitarian conditions - Level 2</t>
  </si>
  <si>
    <t>Moderate humanitarian conditions affected by persons in various cities; Kanel, Bambey and Diourbel</t>
  </si>
  <si>
    <t>SEN002Moderate humanitarian conditions - Level 3</t>
  </si>
  <si>
    <t>Severe humanitarian conditions affected by persons in some isolated cities.</t>
  </si>
  <si>
    <t>SEN002Severe humanitarian conditions - Level 4</t>
  </si>
  <si>
    <t>Humaniarian data - January 2021</t>
  </si>
  <si>
    <t>https://data.humdata.org/group/cog</t>
  </si>
  <si>
    <t>Total population of Congo adjusted with the recent statistics of the 01st of January 2021</t>
  </si>
  <si>
    <t>COG001Total population</t>
  </si>
  <si>
    <t>Total square kilometers of affected areas absorbing the complex crisis</t>
  </si>
  <si>
    <t>COG001Landmass affected</t>
  </si>
  <si>
    <t xml:space="preserve"> World Food Programme - May 2022</t>
  </si>
  <si>
    <t>https://reliefweb.int/report/congo/world-food-programme-republic-congo-2021-annual-country-report-highlights</t>
  </si>
  <si>
    <t xml:space="preserve">Displaced persons in Congo are identified in two groups which include; refugees and asylum seekers.  </t>
  </si>
  <si>
    <t>COG001People displaced</t>
  </si>
  <si>
    <t>Groups affected incude; refugees, and asylum seekers seeking for nutritional and food assistance, and electronic value vouchers.</t>
  </si>
  <si>
    <t>COG001Crisis affected groups</t>
  </si>
  <si>
    <t>https://data.humdata.org/group/ago</t>
  </si>
  <si>
    <t>Total population of Angola adjusted with the recent statistics of the 01st of January 2021</t>
  </si>
  <si>
    <t>AGO002Total population</t>
  </si>
  <si>
    <t>Total square kilometers of affected areas absorbing the drought crisis</t>
  </si>
  <si>
    <t>AGO002Landmass affected</t>
  </si>
  <si>
    <t>Data UNHCR - 31/07/2022</t>
  </si>
  <si>
    <t>https://data.unhcr.org/fr/country/ner</t>
  </si>
  <si>
    <t>Displaced persons in Niger is comprised of refugees and asylum seekers (293,256), internally displaced persons (347,648) and persons of concern under the competence of the UNHCR (38,956)</t>
  </si>
  <si>
    <t>NER001People displaced</t>
  </si>
  <si>
    <t xml:space="preserve">Flood crisis in Gambia </t>
  </si>
  <si>
    <t>GMB002</t>
  </si>
  <si>
    <t>Gambia</t>
  </si>
  <si>
    <t>World Bank 2021; UNHCR 31/07/2022</t>
  </si>
  <si>
    <t>https://data.worldbank.org/country/GM; https://data.unhcr.org/en/country/gmb</t>
  </si>
  <si>
    <t>Total population + refugees + asylum seekers</t>
  </si>
  <si>
    <t>GMB002Total population</t>
  </si>
  <si>
    <t>https://data.worldbank.org/indicator/AG.LND.TOTL.K2?locations=GM</t>
  </si>
  <si>
    <t>The torrential rain associated with thunderstorms resulted in flash flooding which affected the entire country.</t>
  </si>
  <si>
    <t>GMB002Landmass affected</t>
  </si>
  <si>
    <t>The whole country is affected by the floods</t>
  </si>
  <si>
    <t>GMB002People exposed</t>
  </si>
  <si>
    <t>Govt. Of Gambia 19/08/2022</t>
  </si>
  <si>
    <t>https://www.humanitarianresponse.info/sites/www.humanitarianresponse.info/files/documents/files/sitrep_004_for_19th_august_2022.pdf</t>
  </si>
  <si>
    <t>GMB002People affected</t>
  </si>
  <si>
    <t>Total internal displacement caused by the floods</t>
  </si>
  <si>
    <t>GMB002People displaced</t>
  </si>
  <si>
    <t>GMB002Injuries reported</t>
  </si>
  <si>
    <t>GMB002Illness cases reported</t>
  </si>
  <si>
    <t>The number of flood-related deaths</t>
  </si>
  <si>
    <t>GMB002Fatalities reported</t>
  </si>
  <si>
    <t>GMB002Buildings damaged</t>
  </si>
  <si>
    <t>GMB002Buildings destroyed</t>
  </si>
  <si>
    <t>GMB002Economic Losses</t>
  </si>
  <si>
    <t>GMB002People in Need</t>
  </si>
  <si>
    <t>As the whole coutry is affected, the rest of the population is considerd as exposed</t>
  </si>
  <si>
    <t>GMB002Minimal humanitarian conditions - Level 1</t>
  </si>
  <si>
    <t>GMB002Stressed humanitarian conditions - Level 2</t>
  </si>
  <si>
    <t>People affected by the floods are considered as at least under level 3</t>
  </si>
  <si>
    <t>GMB002Moderate humanitarian conditions - Level 3</t>
  </si>
  <si>
    <t>This include total internal displacement caused by the floods</t>
  </si>
  <si>
    <t>GMB002Severe humanitarian conditions - Level 4</t>
  </si>
  <si>
    <t>GMB002Extreme humanitarian conditions - Level 5</t>
  </si>
  <si>
    <t>GMB002Fatalities in all crises</t>
  </si>
  <si>
    <t>Govt. Of Gambia 19/08/2022; UNHCR 31/07/2022</t>
  </si>
  <si>
    <t>https://www.humanitarianresponse.info/sites/www.humanitarianresponse.info/files/documents/files/sitrep_004_for_19th_august_2022.pdf; https://data.unhcr.org/en/country/gmb</t>
  </si>
  <si>
    <t>IDPs, Hosts, Non-Hosts, Refugees</t>
  </si>
  <si>
    <t>GMB002Crisis affected groups</t>
  </si>
  <si>
    <t>GMB002People facing limited access constraints</t>
  </si>
  <si>
    <t>GMB002People facing restricted access constraints</t>
  </si>
  <si>
    <t>OCHA February 2022</t>
  </si>
  <si>
    <t>https://www.humanitarianresponse.info/en/operations/niger/document/niger-aper%C3%A7u-des-besoins-humanitaires-2022</t>
  </si>
  <si>
    <t xml:space="preserve">Total population of Niger adjusted with the recent statistics of Febuary 2022 gotten from the humanitarian needs overview. </t>
  </si>
  <si>
    <t>NER001Total population</t>
  </si>
  <si>
    <t>World bank 2018</t>
  </si>
  <si>
    <t>https://data.worldbank.org/indicator/AG.SRF.TOTL.K2?locations=NE</t>
  </si>
  <si>
    <t>Total square kilometers of affected areas in Niger</t>
  </si>
  <si>
    <t>NER001Landmass affected</t>
  </si>
  <si>
    <t xml:space="preserve">No information about the extreme humanitarian conditions is found in the food and nutrition situation document for the Sahel, West Africa and Cameroon </t>
  </si>
  <si>
    <t>SEN002Extreme humanitarian conditions - Level 5</t>
  </si>
  <si>
    <t>UNHCR 17/08/2022; UNHCR 17/08/2022; UNHCR 09/03/2021; UNHCR 12/09/2021; UNHCR 01/04/2021; UNHCR 27/07/2021</t>
  </si>
  <si>
    <t>https://data.unhcr.org/en/documents/details/94932; https://data.unhcr.org/en/documents/details/94932; https://data2.unhcr.org/en/documents/details/85353; https://data2.unhcr.org/en/situations/mediterranean/location/5179; https://data2.unhcr.org/en/documents/details/85820; https://data2.unhcr.org/en/documents/details/87935</t>
  </si>
  <si>
    <t>GRC002Stressed humanitarian conditions - Level 2</t>
  </si>
  <si>
    <t>World Bank, 2020</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</si>
  <si>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</si>
  <si>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</si>
  <si>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</si>
  <si>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</si>
  <si>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</si>
  <si>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</si>
  <si>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</si>
  <si>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</si>
  <si>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</si>
  <si>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</si>
  <si>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</si>
  <si>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</si>
  <si>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</si>
  <si>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</si>
  <si>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</si>
  <si>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</si>
  <si>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ACLED, 2022</t>
  </si>
  <si>
    <t xml:space="preserve">Fatallities reported by ACLED between 12/02/2022 and 12/08/2022
</t>
  </si>
  <si>
    <t>CHL002Fatalities reported</t>
  </si>
  <si>
    <t>CHL002Fatalities in all crises</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</si>
  <si>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</si>
  <si>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</si>
  <si>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</si>
  <si>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</si>
  <si>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</si>
  <si>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</si>
  <si>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</si>
  <si>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</si>
  <si>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</si>
  <si>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</si>
  <si>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</si>
  <si>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</si>
  <si>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</si>
  <si>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</si>
  <si>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</si>
  <si>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</si>
  <si>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</si>
  <si>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</si>
  <si>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https://data.worldbank.org/indicator/SP.POP.TOTL?locations=EC</t>
  </si>
  <si>
    <t>Population figure from World Bank data</t>
  </si>
  <si>
    <t>ECU002Total population</t>
  </si>
  <si>
    <t>World Bank, 2021</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</si>
  <si>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</si>
  <si>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</si>
  <si>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</si>
  <si>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</si>
  <si>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</si>
  <si>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</si>
  <si>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</si>
  <si>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</si>
  <si>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</si>
  <si>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https://www.r4v.info/en/document/rmrp-2022</t>
  </si>
  <si>
    <t>Total people displaced is calculated taking Venezuelans in destination (551000) plus Venezuelan in transit (252000)</t>
  </si>
  <si>
    <t>ECU002People displaced</t>
  </si>
  <si>
    <t>ECU002Injuries reported</t>
  </si>
  <si>
    <t>Missing Migrants</t>
  </si>
  <si>
    <t>https://missingmigrants.iom.int/es/descargar-datos-del-proyecto-migrantes-desaparecidos</t>
  </si>
  <si>
    <t>migrants fatalities during year 2021</t>
  </si>
  <si>
    <t>ECU002Fatalities reported</t>
  </si>
  <si>
    <t>ECU002Fatalities in all crises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</si>
  <si>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</si>
  <si>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</si>
  <si>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</si>
  <si>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</si>
  <si>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</si>
  <si>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</si>
  <si>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</si>
  <si>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</si>
  <si>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</si>
  <si>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</si>
  <si>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</si>
  <si>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</si>
  <si>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</si>
  <si>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</si>
  <si>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</si>
  <si>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</si>
  <si>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</si>
  <si>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</si>
  <si>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</si>
  <si>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</si>
  <si>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</si>
  <si>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</si>
  <si>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</si>
  <si>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</si>
  <si>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</si>
  <si>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</si>
  <si>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</si>
  <si>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PER002Fatalities reported</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</si>
  <si>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</si>
  <si>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</si>
  <si>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</si>
  <si>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</si>
  <si>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</si>
  <si>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</si>
  <si>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</si>
  <si>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</si>
  <si>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</si>
  <si>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</si>
  <si>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</si>
  <si>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</si>
  <si>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</si>
  <si>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</si>
  <si>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</si>
  <si>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</si>
  <si>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</si>
  <si>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</si>
  <si>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</si>
  <si>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</si>
  <si>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</si>
  <si>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</si>
  <si>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</si>
  <si>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</si>
  <si>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</si>
  <si>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</si>
  <si>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</si>
  <si>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</si>
  <si>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</si>
  <si>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</si>
  <si>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</si>
  <si>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</si>
  <si>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</si>
  <si>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</si>
  <si>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</si>
  <si>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</si>
  <si>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</si>
  <si>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</si>
  <si>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</si>
  <si>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</si>
  <si>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</si>
  <si>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</si>
  <si>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</si>
  <si>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</si>
  <si>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</si>
  <si>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</si>
  <si>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</si>
  <si>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</si>
  <si>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TTO002Economic Losses</t>
  </si>
  <si>
    <t>UNHCR 21/07/2022; UNHCR 02/2022; WFP 04/2020</t>
  </si>
  <si>
    <t>https://data2.unhcr.org/en/situations/syria/location/113; https://www.3rpsyriacrisis.org/wp-content/uploads/2022/02/RSO2022.pdf;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</si>
  <si>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</si>
  <si>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TUR003Extreme humanitarian conditions - Level 5</t>
  </si>
  <si>
    <t>ACLED (12/02/2022 - 12/8/2022)</t>
  </si>
  <si>
    <t>The number of fatalities in the last 6 months</t>
  </si>
  <si>
    <t>TUR004Fatalities reported</t>
  </si>
  <si>
    <t>ECHO 29/08/22</t>
  </si>
  <si>
    <t>https://reliefweb.int/report/pakistan/pakistan-monsoon-rain-update-dg-echo-ndma-pakistan-save-children-turkish-red-crescent-society-ifrc-pmd-echo-daily-flash-29-august-2022</t>
  </si>
  <si>
    <t>The monsoon rainfall continues to affect most of the country, causing floods, flash floods, and landslides that resulted in increasing casualties and damage. Mostly affecting KGilgit-Balochistan, Azad Jammu and Kashmir, Balochistan, Khyber Pakhtunkhwa, Punjab, and Sindh.</t>
  </si>
  <si>
    <t>PAK005Landmass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</si>
  <si>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</si>
  <si>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</si>
  <si>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</si>
  <si>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</si>
  <si>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</si>
  <si>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</si>
  <si>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</si>
  <si>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</si>
  <si>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</si>
  <si>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</si>
  <si>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</si>
  <si>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 xml:space="preserve">According to OCHA 30,000 people have been severely affected. </t>
  </si>
  <si>
    <t>PAK005Severe humanitarian conditions - Level 4</t>
  </si>
  <si>
    <t xml:space="preserve">Floods in Sudan </t>
  </si>
  <si>
    <t>SDN006</t>
  </si>
  <si>
    <t>SDN006Total population</t>
  </si>
  <si>
    <t>Even though 15 out of 18 states in Sudan are directly affected by floods, the remaining states are considered in directly affected. The whole country is considered affected by the 2022 floods season.</t>
  </si>
  <si>
    <t>SDN006Landmass affected</t>
  </si>
  <si>
    <t>The whole population is considered exposed to the 2022 floods season</t>
  </si>
  <si>
    <t>SDN006People exposed</t>
  </si>
  <si>
    <t>SDN006Illness cases reported</t>
  </si>
  <si>
    <t>SDN006Crisis affected groups</t>
  </si>
  <si>
    <t>SDN006People facing limited access constraints</t>
  </si>
  <si>
    <t>SDN006People facing restricted access constraints</t>
  </si>
  <si>
    <t>GMB002Denial of existence of humanitarian needs or entitlements to assistance</t>
  </si>
  <si>
    <t>GMB002Impediments to entry into country (bureaucratic and administrative)</t>
  </si>
  <si>
    <t>GMB002Interference into implementation of humanitarian activities</t>
  </si>
  <si>
    <t>GMB002Ongoing insecurity/hostilities affecting humanitarian assistance</t>
  </si>
  <si>
    <t>GMB002Physical constraints in the environment (obstacles related to terrain, climate, lack of infrastructure, etc.)</t>
  </si>
  <si>
    <t>GMB002Presence of mines and improvised explosive devices</t>
  </si>
  <si>
    <t>GMB002Restriction and obstruction of access to services and assistance</t>
  </si>
  <si>
    <t>GMB002Restriction of movement (impediments to freedom of movement and/or administrative restrictions)</t>
  </si>
  <si>
    <t>GMB002Violence against personnel, facilities and assets</t>
  </si>
  <si>
    <t>SDN001Physical constraints in the environment (obstacles related to terrain, climate, lack of infrastructure, etc.)</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</si>
  <si>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</si>
  <si>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</si>
  <si>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</si>
  <si>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</si>
  <si>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</si>
  <si>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</si>
  <si>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</si>
  <si>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</si>
  <si>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</si>
  <si>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UNHCR 28/06/2022; Ethiovisit accessed 31/08/2022; HDX 24/11/2015; World Bank Accessed 25/11/2021; FAO 27/01/2022</t>
  </si>
  <si>
    <t>https://www.unhcr.org/news/stories/2022/6/62bb2d014/ethiopian-families-struggle-survive-amid-record-drought.html; https://www.ethiovisit.com/ethiopia/ethiopia-regions-and-cities.html; https://data.humdata.org/dataset/kenya-surface-area-per-county; https://data.worldbank.org/indicator/AG.LND.TOTL.K2?locations=SO; https://reliefweb.int/report/somalia/somalia-drought-update-27-january-2022</t>
  </si>
  <si>
    <t>Total area affected in Ethiopia, Kenya, and Somalia</t>
  </si>
  <si>
    <t>REG014Landmass affected</t>
  </si>
  <si>
    <t>OCHA 24/08/2022; NRC/UNHCR 11/08/2022</t>
  </si>
  <si>
    <t>https://reliefweb.int/report/ethiopia/horn-africa-drought-regional-humanitarian-overview-call-action-revised-24-august-2022; https://reliefweb.int/report/somalia/one-millionth-person-displaced-somalia-drought</t>
  </si>
  <si>
    <t>Drought-related displacements in Ethiopia and Somalia. No information on drought-rlated displacements in Kenya</t>
  </si>
  <si>
    <t>REG014People displaced</t>
  </si>
  <si>
    <t>OCHA 24/08/2022</t>
  </si>
  <si>
    <t>https://reliefweb.int/report/ethiopia/horn-africa-drought-regional-humanitarian-overview-call-action-revised-24-august-2022</t>
  </si>
  <si>
    <t>Cases of malnutrition, measles and AWD, all of which are worsened by drought.</t>
  </si>
  <si>
    <t>REG014Illness cases reported</t>
  </si>
  <si>
    <t>No information on injuries</t>
  </si>
  <si>
    <t>REG014Injuries reported</t>
  </si>
  <si>
    <t>Cases of malnutrition, measles and AWD, all of which are worsened by drought</t>
  </si>
  <si>
    <t>ETH005Illness cases reported</t>
  </si>
  <si>
    <t>Information gap</t>
  </si>
  <si>
    <t>ETH005Injuries reported</t>
  </si>
  <si>
    <t>KEN003Illness cases reported</t>
  </si>
  <si>
    <t xml:space="preserve">Sum of the population of the individual crises Mixed Migration - Turkey and Greece </t>
  </si>
  <si>
    <t>REG006Total population</t>
  </si>
  <si>
    <t>Sum of the people living in the affected areas in the individual crises Mixed Migration - Turkey and Greece</t>
  </si>
  <si>
    <t>REG006People exposed</t>
  </si>
  <si>
    <t>SOM001People in Need</t>
  </si>
  <si>
    <t>UNHCR 31/07/2022; UNHCR 25/05/2022</t>
  </si>
  <si>
    <t>https://data.unhcr.org/en/documents/download/93012;  https://data.unhcr.org/en/country/mli</t>
  </si>
  <si>
    <t>Asylum seekers+ IDPs+ Returnees+ Refugees+ Malian refugees abroad</t>
  </si>
  <si>
    <t>MLI001People displaced</t>
  </si>
  <si>
    <t>https://www.humanitarianresponse.info/sites/www.humanitarianresponse.info/files/documents/files/mali_hno_2022.pdf</t>
  </si>
  <si>
    <t>As scenario B of the JIAF was used for the calculation of the PIN for Mali, people that do not fall under level 3-5 are considered as at least exposed.</t>
  </si>
  <si>
    <t>MLI001People exposed</t>
  </si>
  <si>
    <t>No reliable cumulative figures for drought fatalities</t>
  </si>
  <si>
    <t>KEN003Fatalities reported</t>
  </si>
  <si>
    <t>KEN003Fatalities in all crises</t>
  </si>
  <si>
    <t>KEN001Fatalities reported</t>
  </si>
  <si>
    <t>KEN001Fatalities in all crises</t>
  </si>
  <si>
    <t>KEN001Illness cases reported</t>
  </si>
  <si>
    <t>https://data.unhcr.org/en/country/ken</t>
  </si>
  <si>
    <t>Total number of registered refugees in Kenya according to UNHCR. There is no information on cumulative internal displacements due to drought</t>
  </si>
  <si>
    <t>KEN001People displaced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</si>
  <si>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</si>
  <si>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</si>
  <si>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</si>
  <si>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</si>
  <si>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Total number of registered refugees in Kenya according to UNHCR</t>
  </si>
  <si>
    <t>KEN002People affected</t>
  </si>
  <si>
    <t>KEN002People displaced</t>
  </si>
  <si>
    <t>KEN002People in Need</t>
  </si>
  <si>
    <t>KNBS 04/11/2019; UNHCR 28/02/2022; UN Habitat 06/2021a; UN Habitat 06/2021b; 13/06/2022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</si>
  <si>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</si>
  <si>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</si>
  <si>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</si>
  <si>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</si>
  <si>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KEN002Stressed humanitarian conditions - Level 2</t>
  </si>
  <si>
    <t>KEN002Moderate humanitarian conditions - Level 3</t>
  </si>
  <si>
    <t>KEN002Severe humanitarian conditions - Level 4</t>
  </si>
  <si>
    <t>KEN002Extreme humanitarian conditions - Level 5</t>
  </si>
  <si>
    <t>IPC 08/12/2021IPC 23/12/2021IPC 06/01/2022World Bank (2018)OCHA 26/08/2022</t>
  </si>
  <si>
    <t>https://www.ipcinfo.org/fileadmin/user_upload/ipcinfo/docs/IPC_Pakistan_Acute_Food_Insecurity_2021Oct2022Jun_Report_KP.pdf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pakistan-2022-monsoon-floods-situation-report-no-03-26-august-2022</t>
  </si>
  <si>
    <t xml:space="preserve">Total affected population. 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devastating impact on the economy and people living below the poverty. and The monsoon had affected an estimated 33 million people across Pakistan by end of August up from 3.1 million people as at 7 August . This crisis now covers 6 provinces up from 3, and Balochistan province remains the most affected.
The entire population included in the IPC phases (1 to 5) are affected, in addition to the people who lives below the poverty line. </t>
  </si>
  <si>
    <t>PAK001People affected</t>
  </si>
  <si>
    <t>https://data.worldbank.org/indicator/SI.POV.NAHC?locations=PKhttps://reliefweb.int/report/pakistan/pakistan-2022-monsoon-floods-situation-report-no-03-26-august-2022</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</si>
  <si>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</si>
  <si>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PAK001Severe humanitarian conditions - Level 4</t>
  </si>
  <si>
    <t>PAK001Extreme humanitarian conditions - Level 5</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</si>
  <si>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</si>
  <si>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</si>
  <si>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</si>
  <si>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</si>
  <si>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</si>
  <si>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</si>
  <si>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</si>
  <si>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https://www.humanitarianresponse.info/en/operations/mali/document/mali-aper%C3%A7u-des-besoins-humanitaires-2022-0</t>
  </si>
  <si>
    <t>Minimal humanitarian condition witnessed in Mali.</t>
  </si>
  <si>
    <t>MLI001Minimal humanitarian conditions - Level 1</t>
  </si>
  <si>
    <t>As scenario B of the JIAF was used to calculate the PIN, people in level 1, 2 and 3 are considered as at least in need (level 3)</t>
  </si>
  <si>
    <t>MLI001Stressed humanitarian conditions - Level 2</t>
  </si>
  <si>
    <t>MLI001Moderate humanitarian conditions - Level 3</t>
  </si>
  <si>
    <t>MLI001Severe humanitarian conditions - Level 4</t>
  </si>
  <si>
    <t>MLI001Extreme humanitarian conditions - Level 5</t>
  </si>
  <si>
    <t>MLI001People in Need</t>
  </si>
  <si>
    <t>MLI001People affected</t>
  </si>
  <si>
    <t>Total population of Mali including displaced persons and nationals in need of assistance.</t>
  </si>
  <si>
    <t>MLI001Total population</t>
  </si>
  <si>
    <t>INSD 2021</t>
  </si>
  <si>
    <t>http://www.insd.bf/index.php/indicateurs?id=61</t>
  </si>
  <si>
    <t>Total population in country including refugees and asylum seekers</t>
  </si>
  <si>
    <t>BFA002Total population</t>
  </si>
  <si>
    <t>Lux Dev 2021</t>
  </si>
  <si>
    <t>https://luxdev.lu/fr/activities/country/BKF</t>
  </si>
  <si>
    <t>The whole country is affected by the complex crisis,</t>
  </si>
  <si>
    <t>BFA002Landmass affected</t>
  </si>
  <si>
    <t>OCHA 09/03/2022</t>
  </si>
  <si>
    <t>https://www.humanitarianresponse.info/sites/www.humanitarianresponse.info/files/documents/files/bfa_hpc_2022-hno_mars.pdf</t>
  </si>
  <si>
    <t>BFA002People exposed</t>
  </si>
  <si>
    <t>The sum of Level 1 to 5 of severity of needs</t>
  </si>
  <si>
    <t>BFA002People affected</t>
  </si>
  <si>
    <t>OCHA 18/07/2022; UNHCR 31/07/2022</t>
  </si>
  <si>
    <t>https://www.humanitarianresponse.info/sites/www.humanitarianresponse.info/files/documents/files/bfa_situation_des_pdis_juin_2022.pdf; https://data.unhcr.org/en/country/bfa</t>
  </si>
  <si>
    <t>IDPs+Refugees+Asylum seekers</t>
  </si>
  <si>
    <t>BFA002People displaced</t>
  </si>
  <si>
    <t>ACLED 12/09/2022</t>
  </si>
  <si>
    <t>Total Fatalities from 01/03/2021 to 11/08/2022</t>
  </si>
  <si>
    <t>BFA002Fatalities reported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</si>
  <si>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</si>
  <si>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</si>
  <si>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</si>
  <si>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</si>
  <si>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</si>
  <si>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</si>
  <si>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World Population Review Accessed on 12/09/2022</t>
  </si>
  <si>
    <t>https://worldpopulationreview.com/countries/rwanda-population</t>
  </si>
  <si>
    <t>Total population of Rwanda adjusted to the population movement</t>
  </si>
  <si>
    <t>RWA002Total population</t>
  </si>
  <si>
    <t>UNHCR 15/03/2022</t>
  </si>
  <si>
    <t>https://data.unhcr.org/en/documents/details/93049</t>
  </si>
  <si>
    <t>RWA002People in Need</t>
  </si>
  <si>
    <t>ACAPS Methodology was used to compute level 1 and 2. Level 3 is the total number of Refugees in Rwanda. Even though some of the refugees may have level 4  and 5 needs, there is no information to indicate this.</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</si>
  <si>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</si>
  <si>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</si>
  <si>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</si>
  <si>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</si>
  <si>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</si>
  <si>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Total number of Refugees/Asylum seekers in Rwanda</t>
  </si>
  <si>
    <t>RWA002People displaced</t>
  </si>
  <si>
    <t>Number of Refugees/Asylum seekers in Rwanda, all refugees are affected</t>
  </si>
  <si>
    <t>RWA002People affected</t>
  </si>
  <si>
    <t>world population review accessed on 13/09/2022</t>
  </si>
  <si>
    <t>https://worldpopulationreview.com/countries/zimbabwe-population</t>
  </si>
  <si>
    <t>Total area of zimbabwe</t>
  </si>
  <si>
    <t>ZWE001Landmass affected</t>
  </si>
  <si>
    <t>World Population Review Accessed  14/09/2022</t>
  </si>
  <si>
    <t>https://worldpopulationreview.com/countries/somalia-population</t>
  </si>
  <si>
    <t xml:space="preserve">According to World Population Review, the current population of Somalia is 17,619,267 based on projections of the latest United Nations data. </t>
  </si>
  <si>
    <t>SOM001Total population</t>
  </si>
  <si>
    <t>Total population of Somalia, who are all exposed to the ongoing complex crisis.</t>
  </si>
  <si>
    <t>SOM001People exposed</t>
  </si>
  <si>
    <t>World Population Review Accessed 14/09/2022</t>
  </si>
  <si>
    <t>The entire population of Somalia is affected by the complex crisis</t>
  </si>
  <si>
    <t>SOM001People affected</t>
  </si>
  <si>
    <t>IPC Accessed 14/09/2022; World Population Review Accessed  14/09/2022</t>
  </si>
  <si>
    <t>https://www.ipcinfo.org/fileadmin/user_upload/ipcinfo/docs/Multi-Partner-Technical-Release-on-Somalia-2022-Post-Gu-Assessment-and-IPC-Analysis-Results-12-Sep-2022.pdf; https://worldpopulationreview.com/countries/somalia-population</t>
  </si>
  <si>
    <t>Level 1 and 2 are computed according to ACAPS Methodology. Level  4 and 5 correspond with IPC Phase   4 and 5 figures for the period October-December 2022. while the rest of the population in need is categorised as Level 3.</t>
  </si>
  <si>
    <t>SOM001Minimal humanitarian conditions - Level 1</t>
  </si>
  <si>
    <t>Level 1 and 2 are computed according to ACAPS Methodology. Leve  4 and 5 correspond with IPC Phase  4 and 5 figures for the period October-December 2022. while the rest of the population in need is categorised as Level 3.</t>
  </si>
  <si>
    <t>SOM001Stressed humanitarian conditions - Level 2</t>
  </si>
  <si>
    <t xml:space="preserve"> IPC Accessed 14/09/2022; OCHA 18/08/2022</t>
  </si>
  <si>
    <t>https://www.ipcinfo.org/fileadmin/user_upload/ipcinfo/docs/Multi-Partner-Technical-Release-on-Somalia-2022-Post-Gu-Assessment-and-IPC-Analysis-Results-12-Sep-2022.pdf; https://reliefweb.int/report/somalia/somalia-2022-drought-impact-snapshot-august-2022</t>
  </si>
  <si>
    <t>SOM001Moderate humanitarian conditions - Level 3</t>
  </si>
  <si>
    <t>IPC Accessed 14/09/2022</t>
  </si>
  <si>
    <t>https://www.ipcinfo.org/fileadmin/user_upload/ipcinfo/docs/Multi-Partner-Technical-Release-on-Somalia-2022-Post-Gu-Assessment-and-IPC-Analysis-Results-12-Sep-2022.pdf</t>
  </si>
  <si>
    <t>SOM001Severe humanitarian conditions - Level 4</t>
  </si>
  <si>
    <t>SOM001Extreme humanitarian conditions - Level 5</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</si>
  <si>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</si>
  <si>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</si>
  <si>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</si>
  <si>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</si>
  <si>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 xml:space="preserve">According to World Population Review The current population of Somalia is 17,619,267 based on projections of the latest United Nations data. </t>
  </si>
  <si>
    <t>SOM002Total population</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</si>
  <si>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</si>
  <si>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</si>
  <si>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</si>
  <si>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</si>
  <si>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Earthquake in Abra</t>
  </si>
  <si>
    <t>PHL011</t>
  </si>
  <si>
    <t xml:space="preserve"> https://psa.gov.ph/population-and-housing</t>
  </si>
  <si>
    <t>PHL011Total population</t>
  </si>
  <si>
    <t>http://www.psa.gov.ph/content/philippine-population-density-based-2015-census-population
https://www.psa.gov.ph/sites/default/files/_POPCEN%20Report%20No.%203.pdf
https://reliefweb.int/report/philippines/dswd-dromic-report-36-mw-70-earthquake-incident-tayum-abra-04-september-2022-6am</t>
  </si>
  <si>
    <t>This is the total area of the affected regions: Region I and CAR</t>
  </si>
  <si>
    <t>PHL011Landmass affected</t>
  </si>
  <si>
    <t>https://psa.gov.ph/population-and-housing
https://psa.gov.ph/population-and-housing/node/166426
https://reliefweb.int/report/philippines/dswd-dromic-report-36-mw-70-earthquake-incident-tayum-abra-04-september-2022-6am</t>
  </si>
  <si>
    <t>Total population living in the areas (Region I and CAR) considered affected</t>
  </si>
  <si>
    <t>PHL011People exposed</t>
  </si>
  <si>
    <t>DSWD 04/09/2022</t>
  </si>
  <si>
    <t>https://reliefweb.int/report/philippines/dswd-dromic-report-36-mw-70-earthquake-incident-tayum-abra-04-september-2022-6am</t>
  </si>
  <si>
    <t>Total number of people affected by the earthquake crisis according to the government</t>
  </si>
  <si>
    <t>PHL011People affected</t>
  </si>
  <si>
    <t>Total number of people displaced by the earthquake crisis according to the government</t>
  </si>
  <si>
    <t>PHL011People displaced</t>
  </si>
  <si>
    <t>NDRRMC 22/08/2022</t>
  </si>
  <si>
    <t>https://reliefweb.int/report/philippines/ndrrmc-situational-report-magnitude-70-earthquake-tayum-abra-2022-sitrep-no-20-august-22-2022-0800-am</t>
  </si>
  <si>
    <t>Number of crisis related in injuries in the last 6 months</t>
  </si>
  <si>
    <t>PHL011Injuries reported</t>
  </si>
  <si>
    <t>Number of crises fatalities in the last 6 months.</t>
  </si>
  <si>
    <t>PHL011Fatalities reported</t>
  </si>
  <si>
    <t>PHL011People in Need</t>
  </si>
  <si>
    <t>Population Census Data 2020; DSWD 04/09/2022</t>
  </si>
  <si>
    <t>https://psa.gov.ph/population-and-housing
https://reliefweb.int/report/philippines/dswd-dromic-report-36-mw-70-earthquake-incident-tayum-abra-04-september-2022-6am</t>
  </si>
  <si>
    <t>Level 1 = number of people exposed minus people affected</t>
  </si>
  <si>
    <t>PHL011Minimal humanitarian conditions - Level 1</t>
  </si>
  <si>
    <t>Level 2 = People affected minus people in need</t>
  </si>
  <si>
    <t>PHL011Stressed humanitarian conditions - Level 2</t>
  </si>
  <si>
    <t>Level 3 is considered equivalent to number of people in need which is the number of people displaced</t>
  </si>
  <si>
    <t>PHL011Moderate humanitarian conditions - Level 3</t>
  </si>
  <si>
    <t>The affected population has been distributed among levels 1,2, and 3. Reports indicate that there are no people in severe humanitarian conditions.</t>
  </si>
  <si>
    <t>PHL011Severe humanitarian conditions - Level 4</t>
  </si>
  <si>
    <t>The affected population has been distributed among levels 1,2, and 3. Reports indicate that there are no people in extreme humanitarian conditions.</t>
  </si>
  <si>
    <t>PHL011Extreme humanitarian conditions - Level 5</t>
  </si>
  <si>
    <t>DSWD 04/09/2022; DSWD 28/08/2022</t>
  </si>
  <si>
    <t>https://reliefweb.int/report/philippines/dswd-dromic-report-36-mw-70-earthquake-incident-tayum-abra-04-september-2022-6am; https://reliefweb.int/report/philippines/dswd-dromic-report-35-mw-70-earthquake-incident-tayum-abra-28-august-2022-6am</t>
  </si>
  <si>
    <t>Host, non-host, IDPs, and returnees that are affected by the earthquake</t>
  </si>
  <si>
    <t>PHL011Crisis affected groups</t>
  </si>
  <si>
    <t>DSWD 19/08/2022</t>
  </si>
  <si>
    <t>Total # of houses damaged because of the earthquake</t>
  </si>
  <si>
    <t>PHL011Buildings damaged</t>
  </si>
  <si>
    <t>Total # houses destroyed because of earthquake</t>
  </si>
  <si>
    <t>PHL011Buildings destroyed</t>
  </si>
  <si>
    <t>Inquirer 10/08/2022; The Manila Times 10/08/2022</t>
  </si>
  <si>
    <t>https://newsinfo.inquirer.net/1644422/abra-earthquake-damage-now-over-p1-8b-agriculture-damage-over-p56m
https://www.manilatimes.net/2022/08/10/latest-stories/ndrrmc-abra-quake-damageto-infrastructure-breaches-p18b/1854086</t>
  </si>
  <si>
    <t>Total damage estimated by the NDRRMC</t>
  </si>
  <si>
    <t>PHL011Economic Losses</t>
  </si>
  <si>
    <t xml:space="preserve">The total landmass of crisis affected areas. </t>
  </si>
  <si>
    <t>PHL001Landmass affected</t>
  </si>
  <si>
    <t>Total population living in the areas considered affected.</t>
  </si>
  <si>
    <t>PHL001People exposed</t>
  </si>
  <si>
    <t>Number of crisis related in juries in the last 6 months</t>
  </si>
  <si>
    <t>PHL001Injuries reported</t>
  </si>
  <si>
    <t>OCHA PDC WFP 15/12/2021 ; Inquirer 10/08/2022; The Manila Times 10/08/2022</t>
  </si>
  <si>
    <t>https://reliefweb.int/report/philippines/typhoon-rai-odette-philippines-advisory-12-15-december-2021-2100-utc-joint ; https://newsinfo.inquirer.net/1644422/abra-earthquake-damage-now-over-p1-8b-agriculture-damage-over-p56m
https://www.manilatimes.net/2022/08/10/latest-stories/ndrrmc-abra-quake-damageto-infrastructure-breaches-p18b/1854086</t>
  </si>
  <si>
    <t>Total economic loss due to typhoon RAI and Earthquake in Abra.</t>
  </si>
  <si>
    <t>PHL001Economic Losses</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</si>
  <si>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</si>
  <si>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</si>
  <si>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</si>
  <si>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</si>
  <si>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</si>
  <si>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</si>
  <si>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</si>
  <si>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</si>
  <si>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</si>
  <si>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</si>
  <si>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</si>
  <si>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https://reliefweb.int/report/papua-new-guinea/national-disaster-centre-humanitarian-relief-response-plan-manage-internally-displaced-people-idps-enga-hela-and-shp</t>
  </si>
  <si>
    <t>The total number of displaced people in the affected provinces.</t>
  </si>
  <si>
    <t>PNG003People displaced</t>
  </si>
  <si>
    <t>PNG003People in Need</t>
  </si>
  <si>
    <t>Number of people affected as per HNP - the displaced</t>
  </si>
  <si>
    <t>PNG003Moderate humanitarian conditions - Level 3</t>
  </si>
  <si>
    <t>PNG003Severe humanitarian conditions - Level 4</t>
  </si>
  <si>
    <t>Host, non-host, returnees, and IDPs that are affected by the ongoing violence in the affected provinces.</t>
  </si>
  <si>
    <t>PNG003Crisis affected groups</t>
  </si>
  <si>
    <t>PHL011Denial of existence of humanitarian needs or entitlements to assistance</t>
  </si>
  <si>
    <t>PHL011Impediments to entry into country (bureaucratic and administrative)</t>
  </si>
  <si>
    <t>PHL011Interference into implementation of humanitarian activities</t>
  </si>
  <si>
    <t>PHL011Ongoing insecurity/hostilities affecting humanitarian assistance</t>
  </si>
  <si>
    <t>PHL011Physical constraints in the environment (obstacles related to terrain, climate, lack of infrastructure, etc.)</t>
  </si>
  <si>
    <t>PHL011Presence of mines and improvised explosive devices</t>
  </si>
  <si>
    <t>PHL011Restriction and obstruction of access to services and assistance</t>
  </si>
  <si>
    <t>PHL011Restriction of movement (impediments to freedom of movement and/or administrative restrictions)</t>
  </si>
  <si>
    <t>PHL011Violence against personnel, facilities and assets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</si>
  <si>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</si>
  <si>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</si>
  <si>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</si>
  <si>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</si>
  <si>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UNHCR Protection Cluster 11/07/2022; Govt of Philippines 2015.</t>
  </si>
  <si>
    <t>https://reliefweb.int/report/philippines/philippines-mindanao-displacement-dashboard-june-2022-issue-no-93; https://data.humdata.org/dataset/philippines-2015-census-population-administrative-level-1-to-4  ; x ; x</t>
  </si>
  <si>
    <t>No people are in extreme or severe humanitarian conditions.</t>
  </si>
  <si>
    <t>PHL001Severe humanitarian conditions - Level 4</t>
  </si>
  <si>
    <t>PHL001Extreme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</si>
  <si>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</si>
  <si>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</si>
  <si>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</si>
  <si>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</si>
  <si>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</si>
  <si>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</si>
  <si>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</si>
  <si>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</si>
  <si>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</si>
  <si>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</si>
  <si>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Province population: GoT</t>
  </si>
  <si>
    <t>http://web.turkstat.gov.tr/UstMenu.do?metod=temelist</t>
  </si>
  <si>
    <t>Represents the total population of provinces affected by one or more crisis. Note: the increase is due to fixing a mistake in the aggregation formula.</t>
  </si>
  <si>
    <t>TUR001People exposed</t>
  </si>
  <si>
    <t>UNHCR 01/08/2022</t>
  </si>
  <si>
    <t>https://data.unhcr.org/en/documents/details/95117</t>
  </si>
  <si>
    <t>MRT002Crisis affected groups</t>
  </si>
  <si>
    <t>MWI002Injuries reported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</si>
  <si>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</si>
  <si>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</si>
  <si>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</si>
  <si>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</si>
  <si>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</si>
  <si>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</si>
  <si>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</si>
  <si>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</si>
  <si>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</si>
  <si>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</si>
  <si>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</si>
  <si>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</si>
  <si>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</si>
  <si>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</si>
  <si>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</si>
  <si>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</si>
  <si>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</si>
  <si>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</si>
  <si>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</si>
  <si>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</si>
  <si>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</si>
  <si>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</si>
  <si>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</si>
  <si>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</si>
  <si>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</si>
  <si>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</si>
  <si>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</si>
  <si>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</si>
  <si>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</si>
  <si>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</si>
  <si>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</si>
  <si>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</si>
  <si>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</si>
  <si>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</si>
  <si>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</si>
  <si>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</si>
  <si>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</si>
  <si>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NER001People exposed</t>
  </si>
  <si>
    <t>NER001People in Need</t>
  </si>
  <si>
    <t>NER001People affected</t>
  </si>
  <si>
    <t>Level1= Exposed population - affected population (ACAPS methodology)</t>
  </si>
  <si>
    <t>SDN005Minimal humanitarian conditions - Level 1</t>
  </si>
  <si>
    <t xml:space="preserve">UNHCR 31/08/2022 </t>
  </si>
  <si>
    <t>https://reliefweb.int/report/burundi/burundi-operational-overview-31-august-2022</t>
  </si>
  <si>
    <t xml:space="preserve">Total displaced population includes IDPs, Burundian refugees in neighboring countries, refugees/asylum seekers in Burundi and returnees. </t>
  </si>
  <si>
    <t>BDI001People displaced</t>
  </si>
  <si>
    <t>ACLED accessed 15/09/2022</t>
  </si>
  <si>
    <t>Total fatalities reported in the entire country from 9/03/2022 to 9/09/2022</t>
  </si>
  <si>
    <t>BDI001Fatalities reported</t>
  </si>
  <si>
    <t>Total fatalities reported in the entire region from 9/03/2022 to 9/09/2022</t>
  </si>
  <si>
    <t>BDI001Fatalities in all crises</t>
  </si>
  <si>
    <t>IPC 09/07/2022</t>
  </si>
  <si>
    <t>https://reliefweb.int/report/burundi/burundi-analyse-de-la-malnutrition-aigue-de-lipc-mars-2022-fevrier-2023-publie-le-7-septembre-2022</t>
  </si>
  <si>
    <t>Estimated number of children facing malnutrition and needing treatment at the national level.</t>
  </si>
  <si>
    <t>BDI001Illness cases reported</t>
  </si>
  <si>
    <t>ECHO 25/07/2022</t>
  </si>
  <si>
    <t>https://reliefweb.int/map/tonga/significant-volcanic-events-1-january-25-july-2022-dg-echo-daily-map-25072022</t>
  </si>
  <si>
    <t>People displaced as of 25 July (150) by the volcanic eruption and tsunami.</t>
  </si>
  <si>
    <t>TON002People displaced</t>
  </si>
  <si>
    <t>FAO 23/02/2022 ;  ECHO 25/07/2022</t>
  </si>
  <si>
    <t>https://reliefweb.int/report/tonga/hunga-tonga-hunga-ha-apai-volcano-eruption-data-emergencies-hazard-impact-assessment-0;  https://reliefweb.int/map/tonga/significant-volcanic-events-1-january-25-july-2022-dg-echo-daily-map-25072022</t>
  </si>
  <si>
    <t>No Injuries reported in the last 6 months.</t>
  </si>
  <si>
    <t>TON002Injuries reported</t>
  </si>
  <si>
    <t>Fatalities reported in the last 6 months due to the crisis.</t>
  </si>
  <si>
    <t>TON002Fatalities reported</t>
  </si>
  <si>
    <t>TON002Fatalities in all crises</t>
  </si>
  <si>
    <t>ECHO 25/07/2022 ; FAO 23/02/2022</t>
  </si>
  <si>
    <t>TON002People in Need</t>
  </si>
  <si>
    <t>https://reliefweb.int/map/tonga/significant-volcanic-events-1-january-25-july-2022-dg-echo-daily-map-25072022 ; https://reliefweb.int/report/tonga/hunga-tonga-hunga-ha-apai-volcano-eruption-data-emergencies-hazard-impact-assessment-1</t>
  </si>
  <si>
    <t>Level1= Exposed population - affected population.</t>
  </si>
  <si>
    <t>TON002Minimal humanitarian conditions - Level 1</t>
  </si>
  <si>
    <t>ECHO 25/07/2022; FAO 23/02/2022</t>
  </si>
  <si>
    <t>https://reliefweb.int/map/tonga/significant-volcanic-events-1-january-25-july-2022-dg-echo-daily-map-25072022 ; https://reliefweb.int/report/tonga/hunga-tonga-hunga-ha-apai-volcano-eruption-data-emergencies-hazard-impact-assessment-2</t>
  </si>
  <si>
    <t xml:space="preserve">Level 2 = Affected population - PIN </t>
  </si>
  <si>
    <t>TON002Stressed humanitarian conditions - Level 2</t>
  </si>
  <si>
    <t>https://reliefweb.int/map/tonga/significant-volcanic-events-1-january-25-july-2022-dg-echo-daily-map-25072022 ; https://reliefweb.int/report/tonga/hunga-tonga-hunga-ha-apai-volcano-eruption-data-emergencies-hazard-impact-assessment-3</t>
  </si>
  <si>
    <t>Information on the severity of needs is unavailable  but according to ACAPS methodology, people in need = Level3 + Level4 + Level5. Displaced people are considered to be all in Level 3</t>
  </si>
  <si>
    <t>TON002Moderate humanitarian conditions - Level 3</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</si>
  <si>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</si>
  <si>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</si>
  <si>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</si>
  <si>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</si>
  <si>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</si>
  <si>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</si>
  <si>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</si>
  <si>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</si>
  <si>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REG006Minimal humanitarian conditions - Level 1</t>
  </si>
  <si>
    <t>REG006Stressed humanitarian conditions - Level 2</t>
  </si>
  <si>
    <t>REG006Moderate humanitarian conditions - Level 3</t>
  </si>
  <si>
    <t>REG006Severe humanitarian conditions - Level 4</t>
  </si>
  <si>
    <t>ACLED accessed 23/09/2022</t>
  </si>
  <si>
    <t>No fatalities were recorded according to ACLED. This is likely due to difficulties in obtaining information on Eritrea</t>
  </si>
  <si>
    <t>ERI001Fatalities reported</t>
  </si>
  <si>
    <t>ERI001Fatalities in all crises</t>
  </si>
  <si>
    <t>ERI001People in Need</t>
  </si>
  <si>
    <t>OCHA 20/09/2022; UNHCR 09/09/2022</t>
  </si>
  <si>
    <t>https://reliefweb.int/report/south-sudan/south-sudan-humanitarian-snapshot-august-2022; https://reliefweb.int/report/south-sudan/unhcr-south-sudan-refugee-returnee-household-survey-apr-jun-2022</t>
  </si>
  <si>
    <t>Total number of IDPs, incoming refugees/asylum seekers, returnees to South Sudan and outgoing South Sudanese refugees in other countries.</t>
  </si>
  <si>
    <t>SSD001People displaced</t>
  </si>
  <si>
    <t>SSD001People in Need</t>
  </si>
  <si>
    <t>OCHA 28/02/2022; IPC Accessed 17/09/2022</t>
  </si>
  <si>
    <t>https://reliefweb.int/sites/reliefweb.int/files/resources/hno_ssd_2022_26feb2022.pdf;https://www.ipcinfo.org/ipc-country-analysis/details-map/es/c/1155527/</t>
  </si>
  <si>
    <t>ACAPS methodology was applied to compute level 1 and 2. Level 4 and 5 correspond with IPC Phase 4 and 5 figures for the period  Apr 2022 - Jul 2022  while the rest of the population in need is categorised as Level 3.</t>
  </si>
  <si>
    <t>SSD001Minimal humanitarian conditions - Level 1</t>
  </si>
  <si>
    <t>https://reliefweb.int/sites/reliefweb.int/files/resources/hno_ssd_2022_26feb2022.pdf; https://www.ipcinfo.org/ipc-country-analysis/details-map/es/c/1155527/</t>
  </si>
  <si>
    <t>SSD001Stressed humanitarian conditions - Level 2</t>
  </si>
  <si>
    <t>OCHA 20/09/2022; IPC Accessed 17/09/2022</t>
  </si>
  <si>
    <t xml:space="preserve"> https://www.ipcinfo.org/ipc-country-analysis/details-map/es/c/1155527/; https://reliefweb.int/report/south-sudan/south-sudan-humanitarian-snapshot-august-2022</t>
  </si>
  <si>
    <t>SSD001Moderate humanitarian conditions - Level 3</t>
  </si>
  <si>
    <t>IPC Accessed 17/09/2022</t>
  </si>
  <si>
    <t>https://www.ipcinfo.org/ipc-country-analysis/details-map/es/c/1155527/</t>
  </si>
  <si>
    <t>SSD001Severe humanitarian conditions - Level 4</t>
  </si>
  <si>
    <t>ACAPS methodology was applied to compute level 1 and 2.Level 4 and 5 correspond with IPC Phase 4 and 5 figures for the period  Apr 2022 - Jul 2022  while the rest of the population in need is categorised as Level 3.</t>
  </si>
  <si>
    <t>SSD001Extreme humanitarian conditions - Level 5</t>
  </si>
  <si>
    <t>ipc Accessed 23/09/2022; WHO 07/09/2022</t>
  </si>
  <si>
    <t>https://www.ipcinfo.org/fileadmin/user_upload/ipcinfo/docs/IPC_South_Sudan_Acute_Food_Insecurity_Malnutrition_2022_Snapshot.pdf; https://reliefweb.int/report/south-sudan/south-sudan-cholera-outbreak-situation-report-no-017-4-september-2022</t>
  </si>
  <si>
    <t>Cholera+Malnutrition cases</t>
  </si>
  <si>
    <t>SSD001Illness cases reported</t>
  </si>
  <si>
    <t>UNHCR 31/03/2022IDMC 31/12/2021OCHA 23/09/22</t>
  </si>
  <si>
    <t>https://reliefweb.int/sites/reliefweb.int/files/resources/Afghanistan%20Situation%20Regional%20RRP%202021%20Final%20Report.pdfhttps://www.internal-displacement.org/countries/pakistan#:~:text=The%20number%20of%20IDPs%20has,a%20wide%20range%20of%20hazards.https://reliefweb.int/report/pakistan/pakistan-2022-monsoon-floods-situation-report-no-7-23-september-2022</t>
  </si>
  <si>
    <t>The figure includes total number of IDPs ( Monsoon 2022 IDPs and 98,898 IDPs of concern according to UNHCR as at 2021, 1,448,100 Afghan refugees as per HNO 2022, and 13,429 asylum seekers according to UNHCR as at 2021.</t>
  </si>
  <si>
    <t>PAK001People displaced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</si>
  <si>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</si>
  <si>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</si>
  <si>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</si>
  <si>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</si>
  <si>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</si>
  <si>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</si>
  <si>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</si>
  <si>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</si>
  <si>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City Population Accessed 20/09/2022</t>
  </si>
  <si>
    <t>The  total number of  host population living in the 12 districts that host the majority of the refugees.</t>
  </si>
  <si>
    <t>UGA005People exposed</t>
  </si>
  <si>
    <t xml:space="preserve"> ECHO 26/07/2022</t>
  </si>
  <si>
    <t>Fatalities due to food insecurity in karamoja. No information about refugee fatalities.</t>
  </si>
  <si>
    <t>UGA005Fatalities in all crises</t>
  </si>
  <si>
    <t>IPC 28/09/2022</t>
  </si>
  <si>
    <t>https://www.ipcinfo.org/fileadmin/user_upload/ipcinfo/docs/IPC_Kenya_Acute_Food_Insecurity_Malnutrition_2022JulDec_Report.pdf</t>
  </si>
  <si>
    <t>KEN003People in Need</t>
  </si>
  <si>
    <t xml:space="preserve">people in affected  according to the IPC report. </t>
  </si>
  <si>
    <t>UGA007People affected</t>
  </si>
  <si>
    <t xml:space="preserve"> fatalities reported in Uganda due to Food insecurity. No information about refugee fatalities.</t>
  </si>
  <si>
    <t>UGA007Fatalities in all crises</t>
  </si>
  <si>
    <t>UGA007People in Need</t>
  </si>
  <si>
    <t xml:space="preserve"> level 1 to 5  corresponds to people in  phase 1 to 5 in the IPC for the period August 2022 -Feb 2023.</t>
  </si>
  <si>
    <t>UGA007Minimal humanitarian conditions - Level 1</t>
  </si>
  <si>
    <t>UGA007Stressed humanitarian conditions - Level 2</t>
  </si>
  <si>
    <t>UGA007Moderate humanitarian conditions - Level 3</t>
  </si>
  <si>
    <t>UGA007Severe humanitarian conditions - Level 4</t>
  </si>
  <si>
    <t>UGA007Extreme humanitarian conditions - Level 5</t>
  </si>
  <si>
    <t>IPC 31/05/2022;City Population Accessed 20/09/2022</t>
  </si>
  <si>
    <t>https://www.citypopulation.de/en/uganda/admin/; https://www.ipcinfo.org/ipc-country-analysis/details-map/es/c/1155648/</t>
  </si>
  <si>
    <t>Aggregated figure of people leaving in the 9 district exposed to the food security crisis in Karamoja and the 13 districts expossed to international displacement crisis.</t>
  </si>
  <si>
    <t>UGA001People exposed</t>
  </si>
  <si>
    <t>IPC 28/09/2022; UNHCR 30/06/2022</t>
  </si>
  <si>
    <t>https://reliefweb.int/report/kenya/kenya-ipc-acute-food-insecurity-and-acute-malnutrition-analysis-march-june-2022-published-june-10-2022; https://reliefweb.int/report/kenya/national-drought-early-warning-bulletin-june-2022;https://docs.wfp.org/api/documents/WFP-0000142656/download/?_ga=2.36746016.1637261921.1663939518-1785609019.1663939518</t>
  </si>
  <si>
    <t>KEN001People in Need</t>
  </si>
  <si>
    <t>Fatalities due to food insecurity in Karamoja. No information about refugee fatalities.</t>
  </si>
  <si>
    <t>UGA001Fatalities reported</t>
  </si>
  <si>
    <t>UGA001Fatalities in all crises</t>
  </si>
  <si>
    <t>KNBS 04/11/2019; UNHCR 31/05/2022; GOVT KENYA 10/06/2022;KNBS 04/11/2019; UNHCR 28/02/2022; UN Habitat 06/2021a; UN Habitat 06/2021b; 13/06/2022</t>
  </si>
  <si>
    <t>https://www.knbs.or.ke/?wpdmpro=2019-kenya-population-and-housing-census-volume-i-population-by-county-and-sub-county ; https://data.unhcr.org/en/country/ken; https://reliefweb.int/report/kenya/national-drought-early-warning-bulletin-june-2022;https://www.knbs.or.ke/?wpdmpro=2019-kenya-population-and-housing-census-volume-i-population-by-county-and-sub-county;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</si>
  <si>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</si>
  <si>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</si>
  <si>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https://www.knbs.or.ke/?wpdmpro=2019-kenya-population-and-housing-census-volume-i-population-by-county-and-sub-county ; https://data.unhcr.org/en/country/ken; https://reliefweb.int/report/kenya/national-drought-early-warning-bulletin-june-2023;https://www.knbs.or.ke/?wpdmpro=2019-kenya-population-and-housing-census-volume-i-population-by-county-and-sub-county;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</si>
  <si>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KEN001Stressed humanitarian conditions - Level 2</t>
  </si>
  <si>
    <t>KEN001Moderate humanitarian conditions - Level 3</t>
  </si>
  <si>
    <t>KEN001Severe humanitarian conditions - Level 4</t>
  </si>
  <si>
    <t>KEN001Extreme humanitarian conditions - Level 5</t>
  </si>
  <si>
    <t>WPR Accessed 26/09/2022</t>
  </si>
  <si>
    <t>https://worldpopulationreview.com/countries/madagascar-population</t>
  </si>
  <si>
    <t>The total population of Madagascar</t>
  </si>
  <si>
    <t>MDG002Total population</t>
  </si>
  <si>
    <t>City popualtion 01/06/2020</t>
  </si>
  <si>
    <t>https://www.citypopulation.de/en/madagascar/admin/</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</si>
  <si>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</si>
  <si>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</si>
  <si>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</si>
  <si>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</si>
  <si>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08/09/2022</t>
  </si>
  <si>
    <t xml:space="preserve">https://www.ipcinfo.org/ipc-country-analysis/details-map/en/c/1155618/?iso3=MDG ; </t>
  </si>
  <si>
    <t>IPC level 2-5 representing people affected</t>
  </si>
  <si>
    <t>MDG002People affected</t>
  </si>
  <si>
    <t>WB Accessed 26/09/2022</t>
  </si>
  <si>
    <t>https://data.worldbank.org/indicator/VC.IDP.NWDS?locations=MG</t>
  </si>
  <si>
    <t>Because of drought, nearly 3000 people were displaced in the cities and in transit points from December 2020 to March 2021</t>
  </si>
  <si>
    <t>MDG002People displaced</t>
  </si>
  <si>
    <t>MDG002Injuries reported</t>
  </si>
  <si>
    <t>Aljazeera 26/04/2022</t>
  </si>
  <si>
    <t>https://www.aljazeera.com/news/longform/2022/4/26/new-harvest-brings-hope-spectre-of-more-despair-in-madagascar</t>
  </si>
  <si>
    <t>Fatalities as a result of drought in Mdagascar.</t>
  </si>
  <si>
    <t>MDG002Fatalities reported</t>
  </si>
  <si>
    <t>IFRC 23/09/2022 ; Aljazeera 26/04/2022</t>
  </si>
  <si>
    <t>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t>
  </si>
  <si>
    <t xml:space="preserve">Fatalities related to all Crises </t>
  </si>
  <si>
    <t>MDG002Fatalities in all crises</t>
  </si>
  <si>
    <t>MDG002Buildings damaged</t>
  </si>
  <si>
    <t>MDG002Buildings destroyed</t>
  </si>
  <si>
    <t>MDG002Economic Losses</t>
  </si>
  <si>
    <t>https://www.ipcinfo.org/ipc-country-analysis/details-map/en/c/1155873/?iso3=MDG</t>
  </si>
  <si>
    <t>MDG002People in Need</t>
  </si>
  <si>
    <t xml:space="preserve">People in Crisis level 1 according to IPC for period of August-October 2022 </t>
  </si>
  <si>
    <t>MDG002Minimal humanitarian conditions - Level 1</t>
  </si>
  <si>
    <t xml:space="preserve">People in Crisis level 2 according to IPC for period of August-October 2022 </t>
  </si>
  <si>
    <t>MDG002Stressed humanitarian conditions - Level 2</t>
  </si>
  <si>
    <t xml:space="preserve">People in Crisis level 3 according to IPC for period of August-October 2022 </t>
  </si>
  <si>
    <t>MDG002Moderate humanitarian conditions - Level 3</t>
  </si>
  <si>
    <t>People in Crisis level 4 according to IPC for period of August-October 2022</t>
  </si>
  <si>
    <t>MDG002Severe humanitarian conditions - Level 4</t>
  </si>
  <si>
    <t xml:space="preserve">People in Crisis level 5 according to IPC for period of August-October 2022 </t>
  </si>
  <si>
    <t>MDG002Extreme humanitarian conditions - Level 5</t>
  </si>
  <si>
    <t>Host Community</t>
  </si>
  <si>
    <t>MDG002Crisis affected groups</t>
  </si>
  <si>
    <t>MDG002People facing limited access constraints</t>
  </si>
  <si>
    <t>MDG002People facing restricted access constraints</t>
  </si>
  <si>
    <t>MDG006Total population</t>
  </si>
  <si>
    <t>World Bank 23/02/2022</t>
  </si>
  <si>
    <t>https://data.worldbank.org/indicator/AG.LND.TOTL.K2?locations=MG</t>
  </si>
  <si>
    <t>The whole country is affected by the 2022 cyclone season</t>
  </si>
  <si>
    <t>MDG006Landmass affected</t>
  </si>
  <si>
    <t>The total population of Madagascar is exposed to the 2022 cyclone season</t>
  </si>
  <si>
    <t>MDG006People exposed</t>
  </si>
  <si>
    <t>USAID 18/04/2022</t>
  </si>
  <si>
    <t>https://www.usaid.gov/sites/default/files/documents/2022-04-18_USAID_Madagascar_Drought_and_Cyclone_Response_Fact_Sheet_1.pdf</t>
  </si>
  <si>
    <t xml:space="preserve">The number of people affected by the 2022 cyclone Ana, Dumako, Jasmine, Batsirai and Emnati </t>
  </si>
  <si>
    <t>MDG006People affected</t>
  </si>
  <si>
    <t>OCHA 02/02/2022 ; IDMC 25/03/2022 ; ECHO 07/02/2022</t>
  </si>
  <si>
    <t xml:space="preserve">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</si>
  <si>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People displaced by tropical Ana, Dumako, Batsirai and Emnati</t>
  </si>
  <si>
    <t>MDG006People displaced</t>
  </si>
  <si>
    <t>MDG006Illness cases reported</t>
  </si>
  <si>
    <t>MDG006Injuries reported</t>
  </si>
  <si>
    <t>IFRC 23/09/2022</t>
  </si>
  <si>
    <t>https://reliefweb.int/report/madagascar/madagascar-tropical-storms-and-cyclones-operations-update-3-emergency-appeal-ndeg-mdrmg018</t>
  </si>
  <si>
    <t>Fatalities from Tropical Ana, Dumako, Jasmine, Batsirai an Emnati</t>
  </si>
  <si>
    <t>MDG006Fatalities reported</t>
  </si>
  <si>
    <t>MDG006Fatalities in all crises</t>
  </si>
  <si>
    <t>MDG006Buildings damaged</t>
  </si>
  <si>
    <t>Number of buildings destroyed by the Cyclones</t>
  </si>
  <si>
    <t>MDG006Buildings destroyed</t>
  </si>
  <si>
    <t>MDG006Economic Losses</t>
  </si>
  <si>
    <t>MDG006People in Need</t>
  </si>
  <si>
    <t>WPR Accessed 26/09/2022 ; USAID 18/04/2022</t>
  </si>
  <si>
    <t>https://worldpopulationreview.com/countries/madagascar-population ; https://www.usaid.gov/sites/default/files/documents/2022-04-18_USAID_Madagascar_Drought_and_Cyclone_Response_Fact_Sheet_1.pdf</t>
  </si>
  <si>
    <t>MDG006Minimal humanitarian conditions - Level 1</t>
  </si>
  <si>
    <t>OCHA 02/02/2022 ; IDMC 25/03/2022 ; 07/02/2022 ; USAID 18/04/2022</t>
  </si>
  <si>
    <t>MDG006Stressed humanitarian conditions - Level 2</t>
  </si>
  <si>
    <t>Level 3 and above is equal to people in need</t>
  </si>
  <si>
    <t>MDG006Moderate humanitarian conditions - Level 3</t>
  </si>
  <si>
    <t>MDG006Severe humanitarian conditions - Level 4</t>
  </si>
  <si>
    <t>MDG006Extreme humanitarian conditions - Level 5</t>
  </si>
  <si>
    <t>MDG006Crisis affected groups</t>
  </si>
  <si>
    <t>MDG006People facing limited access constraints</t>
  </si>
  <si>
    <t>MDG006People facing restricted access constraints</t>
  </si>
  <si>
    <t>MDG001Total population</t>
  </si>
  <si>
    <t>Total landmass of Madagascar</t>
  </si>
  <si>
    <t>MDG001Landmass affected</t>
  </si>
  <si>
    <t>The total population are exposed to the 2022 cyclone season and drought</t>
  </si>
  <si>
    <t>MDG001People exposed</t>
  </si>
  <si>
    <t>IPC 08/09/2022; USAID 18/04/2022</t>
  </si>
  <si>
    <t>Total number of people affected by the cyclones as well as the continued drought in Madagascar</t>
  </si>
  <si>
    <t>MDG001People affected</t>
  </si>
  <si>
    <t>WB Accessed 26/09/2022 ; OCHA 02/02/2022 ; IDMC 25/03/2022 ; ECHO 07/02/2022</t>
  </si>
  <si>
    <t xml:space="preserve">https://data.worldbank.org/indicator/VC.IDP.NWDS?locations=MG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</si>
  <si>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The number of people displaced because of cyclones and drought</t>
  </si>
  <si>
    <t>MDG001People displaced</t>
  </si>
  <si>
    <t>MDG001Injuries reported</t>
  </si>
  <si>
    <t>Drought and cyclones related fatalities between March and September</t>
  </si>
  <si>
    <t>MDG001Fatalities reported</t>
  </si>
  <si>
    <t>IFRC 23/09/2022 ; Aljazeera 26/04/2023</t>
  </si>
  <si>
    <t>https://www.aljazeera.com/news/longform/2022/4/26/new-harvest-brings-hope-spectre-of-more-despair-in-madagascar;https://reliefweb.int/report/madagascar/madagascar-tropical-storms-and-cyclones-operations-update-3-emergency-appeal-ndeg-mdrmg018https://reliefweb.int/report/madagascar/madagascar-tropical-storms-and-cyclones-operations-update-3-emergency-appeal-ndeg-mdrmg018</t>
  </si>
  <si>
    <t>All recorded fatalities for Madagascar for all ongoing crises</t>
  </si>
  <si>
    <t>MDG001Fatalities in all crises</t>
  </si>
  <si>
    <t>MDG001Buildings damaged</t>
  </si>
  <si>
    <t>Number of buildings destroyed by multiple crises in Madagascar</t>
  </si>
  <si>
    <t>MDG001Buildings destroyed</t>
  </si>
  <si>
    <t>MDG001Economic Losses</t>
  </si>
  <si>
    <t>MDG001People in Need</t>
  </si>
  <si>
    <t>IPC 08/09/2022 ; WPR Accessed 26/09/2022 ; USAID 18/04/2022</t>
  </si>
  <si>
    <t>https://www.ipcinfo.org/ipc-country-analysis/details-map/en/c/1155873/?iso3=MDG ; https://worldpopulationreview.com/countries/madagascar-population ; https://www.usaid.gov/sites/default/files/documents/2022-04-</t>
  </si>
  <si>
    <t>These figures are an aggregation of the cyclone and drought crises. ACAPS methodology was used to compute level 1. Level 2 to 5 are aggregation of cyclone and drought.</t>
  </si>
  <si>
    <t>MDG001Minimal humanitarian conditions - Level 1</t>
  </si>
  <si>
    <t>IPC 08/09/2022 ; OCHA 02/02/2022 ; IDMC 25/03/2022 ; 07/02/2022 ; USAID 18/04/2022</t>
  </si>
  <si>
    <t xml:space="preserve">https://www.ipcinfo.org/ipc-country-analysis/details-map/en/c/1155873/?iso3=MDG ; https://worldpopulationreview.com/countries/madagascar-population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https://www.usaid.gov/sites/default/files/documents/2022-04-; </t>
  </si>
  <si>
    <t>MDG001Stressed humanitarian conditions - Level 2</t>
  </si>
  <si>
    <t>IPC 08/09/2022 ; OCHA 02/02/2022 ; IDMC 25/03/2022 ; ECHO 07/02/2022</t>
  </si>
  <si>
    <t xml:space="preserve">https://www.ipcinfo.org/ipc-country-analysis/details-map/en/c/1155873/?iso3=MDG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</si>
  <si>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MDG001Moderate humanitarian conditions - Level 3</t>
  </si>
  <si>
    <t>MDG001Severe humanitarian conditions - Level 4</t>
  </si>
  <si>
    <t>MDG001Extreme humanitarian conditions - Level 5</t>
  </si>
  <si>
    <t>MDG001Crisis affected groups</t>
  </si>
  <si>
    <t>MDG001People facing limited access constraints</t>
  </si>
  <si>
    <t>MDG001People facing restricted access constraints</t>
  </si>
  <si>
    <t>OCHA (08/03/2022-08/09/2022)</t>
  </si>
  <si>
    <t>https://www.ochaopt.org/data/casualties</t>
  </si>
  <si>
    <t>Total number of injuries resulting directly from conflict (Palestinians), reported for the past six months</t>
  </si>
  <si>
    <t>PSE002Injuries reported</t>
  </si>
  <si>
    <t>Government of Jordan &amp; Governement of Germany 14/02/2021; UNHCR 02/2022; UNHCR 08/09/2022; UNHCR 18/03/2021, BBC 18/09/2018, Pew Research Center 29/01/2018; IDMC 19/05/2022</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</si>
  <si>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https://www.bbc.com/news/world-europe-44660699
https://www.pewresearch.org/fact-tank/2018/01/29/where-displaced-syrians-have-resettled/; https://www.internal-displacement.org/countries/syria#:~:text=Overview,-2021&amp;text=Around%206.7%20million%20people%20in,for%20four%20or%20more%20years.</t>
  </si>
  <si>
    <t xml:space="preserve">Total number of Syrian refugees (regional, and in Europe) and IDPs. </t>
  </si>
  <si>
    <t>SYR001People displaced</t>
  </si>
  <si>
    <t>IOM (01/4/2022 - 24/04/2022)</t>
  </si>
  <si>
    <t>TUR001Fatalities reported</t>
  </si>
  <si>
    <t>WPR Accessed on 27/09/2022</t>
  </si>
  <si>
    <t>https://worldpopulationreview.com/countries/ethiopia-population</t>
  </si>
  <si>
    <t>Population figure based on "world population review" live figure</t>
  </si>
  <si>
    <t>ETH005Total population</t>
  </si>
  <si>
    <t>City population Accessed on 28/09/2022</t>
  </si>
  <si>
    <t>https://www.citypopulation.de/en/ethiopia/cities/</t>
  </si>
  <si>
    <t>The total area of Oromia, Somali,Afar and SNNP regions</t>
  </si>
  <si>
    <t>ETH005Landmass affected</t>
  </si>
  <si>
    <t> OCHA HDX 28/07/2022</t>
  </si>
  <si>
    <t> https://data.humdata.org/dataset/ethiopia-population-data-_-admin-level-0-1</t>
  </si>
  <si>
    <t>Number of people living in Oromia (39, million), Somali (6,3 million), Afar (2 million) and SNNP (13 million) regions</t>
  </si>
  <si>
    <t>ETH005People exposed</t>
  </si>
  <si>
    <t>OCHA 21/09/2022</t>
  </si>
  <si>
    <t>https://reliefweb.int/report/ethiopia/horn-africa-drought-regional-humanitarian-overview-call-action-revised-21-september-2022</t>
  </si>
  <si>
    <t xml:space="preserve">The total estimated population of persons affected by drought in the drought affected regions of Oromia, Somali, Afar and SNNP according to OCHA's drought HRP released on </t>
  </si>
  <si>
    <t>ETH005People affected</t>
  </si>
  <si>
    <t>AP News accessed on 16/06/2022</t>
  </si>
  <si>
    <t>https://apnews.com/article/politics-doctors-without-borders-africa-ethiopia-kenya-e9314edda71c7b006edd4f0183b2a61d</t>
  </si>
  <si>
    <t>Number of Children who have died in Afar because of drought related complications according to Doctors Without Borders.</t>
  </si>
  <si>
    <t>ETH005Fatalities reported</t>
  </si>
  <si>
    <t>ACLED accessed on 27/09/2022; AP News accessed on 16/06/2022</t>
  </si>
  <si>
    <t>Number of fatalaties from all crises between 27th Mar to 17 Sep 2022</t>
  </si>
  <si>
    <t>ETH005Fatalities in all crises</t>
  </si>
  <si>
    <t>3.5 million livestock are estimated to have died because of the ongoing drought in Ethiopia</t>
  </si>
  <si>
    <t>ETH005Economic Losses</t>
  </si>
  <si>
    <t>ETH005People in Need</t>
  </si>
  <si>
    <t> OCHA HDX 24/05/2021 ; OCHA 03/06/2022</t>
  </si>
  <si>
    <t> https://data.humdata.org/dataset/ethiopia-population-data-_-admin-level-0-3 ; https://reliefweb.int/report/ethiopia/ethiopia-drought-update-no-4-june-2022</t>
  </si>
  <si>
    <t>Levels 1 = the number of people exposed - affected population</t>
  </si>
  <si>
    <t>ETH005Minimal humanitarian conditions - Level 1</t>
  </si>
  <si>
    <t>OCHA 03/06/2022 ; IOM 15/04/2022</t>
  </si>
  <si>
    <t>https://displacement.iom.int/ethiopia; https://reliefweb.int/report/ethiopia/ethiopia-drought-update-no-4-june-2022 ; https://dtm.iom.int/reports/ethiopia-%E2%80%94-national-displacement-report-11-december-2021-%E2%80%94-february-2022-1</t>
  </si>
  <si>
    <t>ETH005Stressed humanitarian conditions - Level 2</t>
  </si>
  <si>
    <t>https://displacement.iom.int/ethiopia; https://reliefweb.int/report/ethiopia/ethiopia-drought-update-no-4-june-2022</t>
  </si>
  <si>
    <t>People in Need/ IPC3+ populations (9,900,000) affected  by drought according to September 2022 HRP by OCHA. To arrive at 7,136,024, the population of people in IPC level 4 (2362976) as well as Crisis level 5 (401000) was deducted.</t>
  </si>
  <si>
    <t>ETH005Moderate humanitarian conditions - Level 3</t>
  </si>
  <si>
    <t>OCHA 08/08/2022 ;OCHA 21/09/2022</t>
  </si>
  <si>
    <t>https://www.humanitarianresponse.info/sites/www.humanitarianresponse.info/files/documents/files/ocha- eth_220914_access_snapshot_northern_ethiopia_august_final.pdf ; https://reliefweb.int/report/ethiopia/horn-africa-drought-regional-humanitarian-overview-call-action-revised-21-september-2022</t>
  </si>
  <si>
    <t>A report by OCHA on 8th of Aug 2022 indicated that of the 5,027,610 food insecure in Northern Ethiopia, 47% of that population is extremely food insecure. This figure is equivalent to 2,362,976.</t>
  </si>
  <si>
    <t>ETH005Severe humanitarian conditions - Level 4</t>
  </si>
  <si>
    <t>GEOGLAM 27/09/2022</t>
  </si>
  <si>
    <t>https://reliefweb.int/report/ethiopia/northern-ethiopia-conflict-and-food-insecurity-updated-september-27th-2022</t>
  </si>
  <si>
    <t>There are 401000 peope in Catastrophe food security conditions (IPC-5) in Tigray. The figures used are from 2021 ergo of less reliable.</t>
  </si>
  <si>
    <t>ETH005Extreme humanitarian conditions - Level 5</t>
  </si>
  <si>
    <t>WPR Accessed on 27/12/2022</t>
  </si>
  <si>
    <t>ETH004Total population</t>
  </si>
  <si>
    <t>The total area of Tigray, Afar, and Amhara as of 2022</t>
  </si>
  <si>
    <t>ETH004Landmass affected</t>
  </si>
  <si>
    <t> https://data.humdata.org/dataset/ethiopia-population-data-_-admin-level-0-0</t>
  </si>
  <si>
    <t>Number of people living in Tigray (5.6 million), Afar (2 million), and Amhara (22.5 million) including refugees.</t>
  </si>
  <si>
    <t>ETH004People exposed</t>
  </si>
  <si>
    <t xml:space="preserve">All population of Tigray, Afar, and Amhara are affected by Northern Ethiopia crisis. </t>
  </si>
  <si>
    <t>ETH004People affected</t>
  </si>
  <si>
    <t xml:space="preserve"> USAID 29/07/2022</t>
  </si>
  <si>
    <t>https://www.usaid.gov/sites/default/files/documents/2022-07-29_USG_Northern_Ethiopia_Crisis_Fact_Sheet_9.pdf</t>
  </si>
  <si>
    <t>2.5 million people displaced in Nothern Ethiopia Afar, Tigray and and Amhara, as well as 49,000 refugees in Eastern Sudan from Northen Ethiopia.</t>
  </si>
  <si>
    <t>ETH004People displaced</t>
  </si>
  <si>
    <t>ACLED accessed on 27/09/2022</t>
  </si>
  <si>
    <t>fatalities between March to September in Afar, Amhara, and Tigray</t>
  </si>
  <si>
    <t>ETH004Fatalities reported</t>
  </si>
  <si>
    <t>ETH004Fatalities in all crises</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</si>
  <si>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</si>
  <si>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</si>
  <si>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</si>
  <si>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</si>
  <si>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</si>
  <si>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 xml:space="preserve"> This figure is the total popluation of Ethiopia because refugees and asuylum seekers live across all of Ethiopia and not only in camps.</t>
  </si>
  <si>
    <t>ETH003People exposed</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</si>
  <si>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</si>
  <si>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</si>
  <si>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</si>
  <si>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No report with data on displaced persons fatalities.</t>
  </si>
  <si>
    <t>ETH003Fatalities reported</t>
  </si>
  <si>
    <t>ETH003Fatalities in all crises</t>
  </si>
  <si>
    <t>ETH001Total population</t>
  </si>
  <si>
    <t>ETH001Landmass affected</t>
  </si>
  <si>
    <t>The whole country is imapcted by the crisis and the figure is the total population of Ethiopia/Total number of people exposed is the summation of Level 1-5 humanitarian needs according to ACAPS methodology.</t>
  </si>
  <si>
    <t>ETH001People exposed</t>
  </si>
  <si>
    <t xml:space="preserve"> OCHA HDX 05/01/2022; </t>
  </si>
  <si>
    <t>https://reliefweb.int/sites/reliefweb.int/files/resources/ethiopia_2021_humanitarian_needs_overview_hno.pdf</t>
  </si>
  <si>
    <t>All population in Ethiopia is affected by the crisis/ Total number of people affected by the crisis is the summation of Level 2-5 humanitarian needs according to ACAPS methodology.</t>
  </si>
  <si>
    <t>ETH001People affected</t>
  </si>
  <si>
    <t>https://reliefweb.int/report/ethiopia/horn-africa-drought-regional-humanitarian-overview-call-action-revised-24-august-2022#:~:text=In%20Ethiopia%2C%20nearly%202.2%20million,704%2C500%20who%20are%20severely%20malnourished.</t>
  </si>
  <si>
    <t>Number of children under 5, PLWs facing acute malnutrition. The figure was rounded up from 2,865,900 to 2.9 million)</t>
  </si>
  <si>
    <t>ETH001Illness cases reported</t>
  </si>
  <si>
    <t>ETH001Fatalities reported</t>
  </si>
  <si>
    <t>ETH001Fatalities in all crises</t>
  </si>
  <si>
    <t>ETH001Economic Losses</t>
  </si>
  <si>
    <t>WFP 04/2020; UNHCR 08/09/2022;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</si>
  <si>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</si>
  <si>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</si>
  <si>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TUR002Extreme humanitarian conditions - Level 5</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</si>
  <si>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</si>
  <si>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</si>
  <si>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</si>
  <si>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Host community</t>
  </si>
  <si>
    <t>LSO002Crisis affected groups</t>
  </si>
  <si>
    <t>World Population Accessed 19/09/2022</t>
  </si>
  <si>
    <t>https://worldpopulationreview.com/countries/nigeria-population</t>
  </si>
  <si>
    <t xml:space="preserve">According to World Population Review, the current population of Nigeria is 218,770,172 based on projections of the latest United Nations data. </t>
  </si>
  <si>
    <t>NGA008Total population</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</si>
  <si>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</si>
  <si>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</si>
  <si>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</si>
  <si>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</si>
  <si>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</si>
  <si>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</si>
  <si>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NGA007Total population</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</si>
  <si>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</si>
  <si>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</si>
  <si>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</si>
  <si>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</si>
  <si>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</si>
  <si>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</si>
  <si>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</si>
  <si>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Cadre Harmonise  11/03/2022</t>
  </si>
  <si>
    <t>People affected=People in Need(Food insecure in Zamfara, Kaduna, Niger, Sokoto, Kebbi and Katsina states for the period June to August 2022  including figures  food  insecurity IDPS in Zamafara and Sokoto states.</t>
  </si>
  <si>
    <t>NGA007People affected</t>
  </si>
  <si>
    <t>IOM 11/04/2022; UNHCR 31/08/2022</t>
  </si>
  <si>
    <t>https://displacement.iom.int/sites/g/files/tmzbdl1461/files/reports/R9%20LIST%20OF%20WARDS%20ASSESSED.pdf; https://data.unhcr.org/es/documents/details/95478</t>
  </si>
  <si>
    <t>Total number of IDPs in NW Nigeria, and refugees from NW Nigeria in Maradi (Niger); Assessments by IOM to establish the number of IDPs did not include Niger and Kebbi states, which are also affected by this crisis</t>
  </si>
  <si>
    <t>NGA007People displaced</t>
  </si>
  <si>
    <t>NGA007People in Need</t>
  </si>
  <si>
    <t>Level 1 and 2 are calculated based on ACAPS Methodology. Level 3, 4 and 5 correspond with populations facing IPC 3-5 conditions ncluding figures  food  insecurity IDPS in Zamafara and Sokoto states.</t>
  </si>
  <si>
    <t>NGA007Minimal humanitarian conditions - Level 1</t>
  </si>
  <si>
    <t>NGA007Stressed humanitarian conditions - Level 2</t>
  </si>
  <si>
    <t>Level 1 and 2 are calculated based on ACAPS Methodology. Level 3, 4 and 5 correspond with populations facing IPC 3-5 conditions including figures  food  insecurity IDPS in Zamafara and Sokoto states.</t>
  </si>
  <si>
    <t>NGA007Moderate humanitarian conditions - Level 3</t>
  </si>
  <si>
    <t>NGA007Severe humanitarian conditions - Level 4</t>
  </si>
  <si>
    <t>NGA007Extreme humanitarian conditions - Level 5</t>
  </si>
  <si>
    <t>World Population Review Accessed 19/09/2022</t>
  </si>
  <si>
    <t>According to World Population Review, the current population of Nigeria is 218,770,172 based on projections of the latest United Nations data.</t>
  </si>
  <si>
    <t>NGA004Total population</t>
  </si>
  <si>
    <t xml:space="preserve">Landmass of Borno, Yobe and Adamawa state. </t>
  </si>
  <si>
    <t>NGA004Landmass affected</t>
  </si>
  <si>
    <t>Total population of Borno, Adamawa and Yobe states, which have been expossed to Boko Haram crisis</t>
  </si>
  <si>
    <t>NGA004People exposed</t>
  </si>
  <si>
    <t>Total population of Borno, Adamawa and Yobe states, which have been affected by Boko Haram crisis</t>
  </si>
  <si>
    <t>NGA004People affected</t>
  </si>
  <si>
    <t>IOM 13/07/2022; UNHCR 31/08/2022</t>
  </si>
  <si>
    <t>https://displacement.iom.int/sites/g/files/tmzbdl1461/files/reports/DTM%20Report%20Round%2041%20%20%28June%202022%29.pdf; https://data.unhcr.org/es/documents/details/95478</t>
  </si>
  <si>
    <t>The sum of number of people internally displaced by Boko Haram, total number of returnees to the northeast, Nigerian refugees in Niger, (Diffa).</t>
  </si>
  <si>
    <t>NGA004People displaced</t>
  </si>
  <si>
    <t xml:space="preserve"> OCHA 09/02/2022; Cadre Harmonise  11/03/2022</t>
  </si>
  <si>
    <t xml:space="preserve"> https://www.humanitarianresponse.info/en/operations/nigeria/document/nigeria-2022-humanitarian-needs-overview; https://fscluster.org/sites/default/files/documents/fiche-nigeria_mar_2022_final_reviewed.pdf</t>
  </si>
  <si>
    <t xml:space="preserve">Level 1 and 2 are calculated according to ACAPS methodology. Level 3 include people in severe condition from HNO. Level 4 includes people in extreme conditions from HNO. Level 5  includes catastrophic from HNO. </t>
  </si>
  <si>
    <t>NGA004Minimal humanitarian conditions - Level 1</t>
  </si>
  <si>
    <t>OCHA 09/02/2022; Cadre Harmonise 11/03/2022</t>
  </si>
  <si>
    <t>https://www.humanitarianresponse.info/en/operations/nigeria/document/nigeria-2022-humanitarian-needs-overview; https://fscluster.org/sites/default/files/documents/fiche-nigeria_mar_2022_final_reviewed.pdf</t>
  </si>
  <si>
    <t>NGA004Stressed humanitarian conditions - Level 2</t>
  </si>
  <si>
    <t>NGA004Moderate humanitarian conditions - Level 3</t>
  </si>
  <si>
    <t>NGA004Severe humanitarian conditions - Level 4</t>
  </si>
  <si>
    <t>NGA004Extreme humanitarian conditions - Level 5</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</si>
  <si>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</si>
  <si>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</si>
  <si>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</si>
  <si>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</si>
  <si>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World Population Review 19/09/2022</t>
  </si>
  <si>
    <t>NGA003Total population</t>
  </si>
  <si>
    <t>landmass of Taraba, Benue, Plateau, Nasarawa states</t>
  </si>
  <si>
    <t>NGA003Landmass affected</t>
  </si>
  <si>
    <t>People affected=People in Need(Food insecure in Taraba, Benue, Plateau states  ncluding figures for food insecurity IDPS in Benue states  Assessments by Cadre Harmonise  did not include Nasarawa which is  also affected by this crisis</t>
  </si>
  <si>
    <t>NGA003People affected</t>
  </si>
  <si>
    <t>IOM 11/04/2022</t>
  </si>
  <si>
    <t>https://dtm.iom.int/reports/nigeria-%E2%80%94-north-central-and-north-west-zones-list-wards-assessed-9-march-2022</t>
  </si>
  <si>
    <t>Total number of IDPs in Benue, Plateau and Nasarawa states; This figure could be an underestimation since assessments by IOM to establish the number of IDPs did not include Taraba state, which is also affected by this crisis</t>
  </si>
  <si>
    <t>NGA003People displaced</t>
  </si>
  <si>
    <t>NGA003People in Need</t>
  </si>
  <si>
    <t>Cadre Harmonise  11/03/2022; NBS Accessed 19/09/2022</t>
  </si>
  <si>
    <t>https://fscluster.org/sites/default/files/documents/fiche-nigeria_mar_2022_final_reviewed.pdf; https://nigeria.opendataforafrica.org</t>
  </si>
  <si>
    <t>Level 1 and 2 are calculated based on ACAPS Methodology. Level 3, 4 and 5 correspond with populations facing IPC 3-5 conditions including figures for food insecurity IDPS in Benue states .  Assessments by Cadre Harmonise  did not include Nasarawa which is  also affected by this crisis</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</si>
  <si>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</si>
  <si>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</si>
  <si>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</si>
  <si>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</si>
  <si>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</si>
  <si>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NGA001Total population</t>
  </si>
  <si>
    <t>World Bank Accessed 19/09/2022</t>
  </si>
  <si>
    <t>https://data.worldbank.org/indicator/AG.LND.TOTL.K2?locations=NG</t>
  </si>
  <si>
    <t>Total landmass as the whole Nigeria  is considered affected by the complex crisis.</t>
  </si>
  <si>
    <t>NGA001Landmass affected</t>
  </si>
  <si>
    <t>The entire Nigerian population is exposed to the complex crisis</t>
  </si>
  <si>
    <t>NGA001People exposed</t>
  </si>
  <si>
    <t>IPC  23/06/2022; OCHA  31/08/2022; NCDC 28/08/2022; NCDC 11/09/2022; NCDC 31/07/2022</t>
  </si>
  <si>
    <t>https://www.ipcinfo.org/fileadmin/user_upload/ipcinfo/docs/IPC_Nigeria_Acute_Malnutrition_2022Jan_Dec_Report.pdf; https://www.humanitarianresponse.info/sites/www.humanitarianresponse.info/files/documents/files/ocha_nga_bay_state_sitrep_20092022.pdf; https://ncdc.gov.ng/themes/common/files/sitreps/923449d0b48c877e06a076672f56d13c.pdf; https://ncdc.gov.ng/themes/common/files/sitreps/df7aef34e7951daceb1f957501ea3374.pdfhttps://ncdc.gov.ng/themes/common/files/sitreps/a944f7ef685589019852fdd51161102b.pdf; https://ncdc.gov.ng/themes/common/files/sitreps/a944f7ef685589019852fdd51161102b.pdf</t>
  </si>
  <si>
    <t xml:space="preserve">Acutely malnutrition children between 6 to 59 months and pregnant women  + cholera + mokeypox + Lassa + Yellow Fever. </t>
  </si>
  <si>
    <t>NGA001Illness cases reported</t>
  </si>
  <si>
    <t>WPR Accessed on 27/09/2022; WPR Accessed 17/6/2022; OCHA 24/10/2021</t>
  </si>
  <si>
    <t>https://worldpopulationreview.com/countries/ethiopia-population; https://worldpopulationreview.com/countries/kenya-population; https://reliefweb.int/sites/reliefweb.int/files/resources/2022%20Somalia%20HNO.pdf</t>
  </si>
  <si>
    <t>Total population of Ethiopia, Kenya, and Somalia</t>
  </si>
  <si>
    <t>REG014Total population</t>
  </si>
  <si>
    <t> OCHA HDX 28/07/2022; KNBS 04/11/2019; UNHCR 30/06/2022; OCHA 24/08/2022; OCHA 24/10/2021</t>
  </si>
  <si>
    <t> https://data.humdata.org/dataset/ethiopia-population-data-_-admin-level-0-1; https://www.knbs.or.ke/?wpdmpro=2019-kenya-population-and-housing-census-volume-i-population-by-county-and-sub-county; https://data.unhcr.org/en/country/ken; https://reliefweb.int/report/ethiopia/horn-africa-drought-regional-humanitarian-overview-call-action-revised-24-august-2022; https://reliefweb.int/sites/reliefweb.int/files/resources/2022%20Somalia%20HNO.pdf</t>
  </si>
  <si>
    <t>REG014People exposed</t>
  </si>
  <si>
    <t>OCHA 21/09/2022; KFSSG 08/03/2022; KNBS 04/11/2019; UNHCR 30/06/2022; OCHA 24/08/2022; OCHA 24/10/2021</t>
  </si>
  <si>
    <t>https://reliefweb.int/report/ethiopia/horn-africa-drought-regional-humanitarian-overview-call-action-revised-21-september-2022; https://reliefweb.int/sites/reliefweb.int/files/resources/SRA%202021%20National%20Assessment%20Report.pdf; https://www.knbs.or.ke/?wpdmpro=2019-kenya-population-and-housing-census-volume-i-population-by-county-and-sub-county; https://data.unhcr.org/en/country/ken; https://reliefweb.int/report/ethiopia/horn-africa-drought-regional-humanitarian-overview-call-action-revised-24-august-2022; https://reliefweb.int/sites/reliefweb.int/files/resources/2022%20Somalia%20HNO.pdf</t>
  </si>
  <si>
    <t>REG014People affected</t>
  </si>
  <si>
    <t>REG014Fatalities reported</t>
  </si>
  <si>
    <t>REG014Fatalities in all crises</t>
  </si>
  <si>
    <t>OCHA 21/09/2022; x; x</t>
  </si>
  <si>
    <t>https://reliefweb.int/report/ethiopia/horn-africa-drought-regional-humanitarian-overview-call-action-revised-21-september-2022; x; x</t>
  </si>
  <si>
    <t>REG014Economic Losses</t>
  </si>
  <si>
    <t>REG014People in Need</t>
  </si>
  <si>
    <t xml:space="preserve"> OCHA HDX 24/05/2021 ; OCHA 03/06/2022; KNBS 04/11/2019; UNHCR 31/05/2022; GOVT KENYA 10/06/2022; </t>
  </si>
  <si>
    <t xml:space="preserve"> https://data.humdata.org/dataset/ethiopia-population-data-_-admin-level-0-3 ; https://reliefweb.int/report/ethiopia/ethiopia-drought-update-no-4-june-2022; https://www.knbs.or.ke/?wpdmpro=2019-kenya-population-and-housing-census-volume-i-population-by-county-and-sub-county ; https://data.unhcr.org/en/country/ken; https://reliefweb.int/report/kenya/national-drought-early-warning-bulletin-june-2022; </t>
  </si>
  <si>
    <t>The sum of Level 1 figures for the drought crisis from ACAPS INFORM Severity Index of each country (Ethiopia, Kenya, and Somalia)</t>
  </si>
  <si>
    <t>REG014Minimal humanitarian conditions - Level 1</t>
  </si>
  <si>
    <t xml:space="preserve">OCHA 03/06/2022 ; IOM 15/04/2022; KNBS 04/11/2019; UNHCR 31/05/2022; GOVT KENYA 10/06/2022; </t>
  </si>
  <si>
    <t xml:space="preserve">https://displacement.iom.int/ethiopia; https://reliefweb.int/report/ethiopia/ethiopia-drought-update-no-4-june-2022 ; https://dtm.iom.int/reports/ethiopia-%E2%80%94-national-displacement-report-11-december-2021-%E2%80%94-february-2022-1; https://www.knbs.or.ke/?wpdmpro=2019-kenya-population-and-housing-census-volume-i-population-by-county-and-sub-county ; https://data.unhcr.org/en/country/ken; https://reliefweb.int/report/kenya/national-drought-early-warning-bulletin-june-2023; </t>
  </si>
  <si>
    <t>The sum of Level 2 figures for the drought crisis from ACAPS INFORM Severity Index of each country (Ethiopia, Kenya, and Somalia)</t>
  </si>
  <si>
    <t>REG014Stressed humanitarian conditions - Level 2</t>
  </si>
  <si>
    <t>OCHA 21/09/2022; IPC 28/09/2022; IPC 06/06/2022; OCHA 24/08/2022; OCHA 31/08/2022</t>
  </si>
  <si>
    <t>https://displacement.iom.int/ethiopia; https://reliefweb.int/report/ethiopia/ethiopia-drought-update-no-4-june-2022; https://www.ipcinfo.org/fileadmin/user_upload/ipcinfo/docs/IPC_Kenya_Acute_Food_Insecurity_Malnutrition_2022JulDec_Report.pdf; https://reliefweb.int/report/somalia/somalia-ipc-risk-famine-snapshot-l-may-september-2022; https://reliefweb.int/report/ethiopia/horn-africa-drought-regional-humanitarian-overview-call-action-revised-24-august-2022; https://unocha.exposure.co/9-things-you-need-to-know-about-the-crisis-in-somalia</t>
  </si>
  <si>
    <t>The sum of Level 3 figures for the drought crisis from ACAPS INFORM Severity Index of each country (Ethiopia, Kenya, and Somalia)</t>
  </si>
  <si>
    <t>REG014Moderate humanitarian conditions - Level 3</t>
  </si>
  <si>
    <t>OCHA 08/08/2022 ;OCHA 21/09/2022; IPC 28/09/2022; IPC 06/06/2022; OCHA 24/08/2022; OCHA 31/08/2022</t>
  </si>
  <si>
    <t>https://www.humanitarianresponse.info/sites/www.humanitarianresponse.info/files/documents/files/ocha- eth_220914_access_snapshot_northern_ethiopia_august_final.pdf ; https://reliefweb.int/report/ethiopia/horn-africa-drought-regional-humanitarian-overview-call-action-revised-21-september-2022; https://www.ipcinfo.org/fileadmin/user_upload/ipcinfo/docs/IPC_Kenya_Acute_Food_Insecurity_Malnutrition_2022JulDec_Report.pdf; https://reliefweb.int/report/somalia/somalia-ipc-risk-famine-snapshot-l-may-september-2022; https://reliefweb.int/report/ethiopia/horn-africa-drought-regional-humanitarian-overview-call-action-revised-24-august-2022; https://unocha.exposure.co/9-things-you-need-to-know-about-the-crisis-in-somalia</t>
  </si>
  <si>
    <t>The sum of Level 4 figures for the drought crisis from ACAPS INFORM Severity Index of each country (Ethiopia, Kenya, and Somalia)</t>
  </si>
  <si>
    <t>REG014Severe humanitarian conditions - Level 4</t>
  </si>
  <si>
    <t>GEOGLAM 27/09/2022; IPC 28/09/2022; IPC 06/06/2022; OCHA 24/08/2022; OCHA 31/08/2022</t>
  </si>
  <si>
    <t>https://reliefweb.int/report/ethiopia/northern-ethiopia-conflict-and-food-insecurity-updated-september-27th-2022; https://www.ipcinfo.org/fileadmin/user_upload/ipcinfo/docs/IPC_Kenya_Acute_Food_Insecurity_Malnutrition_2022JulDec_Report.pdf; https://reliefweb.int/report/somalia/somalia-ipc-risk-famine-snapshot-l-may-september-2022; https://reliefweb.int/report/ethiopia/horn-africa-drought-regional-humanitarian-overview-call-action-revised-24-august-2022; https://unocha.exposure.co/9-things-you-need-to-know-about-the-crisis-in-somalia</t>
  </si>
  <si>
    <t>The sum of Level 5 figures for the drought crisis from ACAPS INFORM Severity Index of each country (Ethiopia, Kenya, and Somalia)</t>
  </si>
  <si>
    <t>REG014Extreme humanitarian conditions - Level 5</t>
  </si>
  <si>
    <t>World Bank access on 27/09/2022</t>
  </si>
  <si>
    <t>https://data.worldbank.org/indicator/SP.POP.TOTL?locations=YE</t>
  </si>
  <si>
    <t>The population of Yemen in 2021 according to last figure available in the World Bank</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</si>
  <si>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</si>
  <si>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</si>
  <si>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</si>
  <si>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</si>
  <si>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</si>
  <si>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31/12/2021;UNHCR 31/08/2022;CSO-Yemen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</si>
  <si>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</si>
  <si>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pluse the total population of the refugees and asylme seekers population. </t>
  </si>
  <si>
    <t>YEM002People exposed</t>
  </si>
  <si>
    <t>OCHA 19/04/2022;UNHCR 31/08/2022</t>
  </si>
  <si>
    <t>https://reliefweb.int/report/yemen/yemen-humanitarian-needs-overview-2022-april-2022;https://data.unhcr.org/en/country/yem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</si>
  <si>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</si>
  <si>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</si>
  <si>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</si>
  <si>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</si>
  <si>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 xml:space="preserve">No information available </t>
  </si>
  <si>
    <t>YEM002Fatalities reported</t>
  </si>
  <si>
    <t>Civilian Impact Monitoring Project 27/09/2022</t>
  </si>
  <si>
    <t>https://civilianimpactmonitoring.org/</t>
  </si>
  <si>
    <t xml:space="preserve">Total number of civilian fatalities in conflict  between 1 March 2022 and 31 August 2022. The last update was from 30  of July, August numbers are not yet available.  It is possible that there are additional premature deaths associated with food insecurity or illnesses and lack of access to sevrices, though this data is not available. </t>
  </si>
  <si>
    <t>YEM002Fatalities in all crises</t>
  </si>
  <si>
    <t>https://reliefweb.int/report/yemen/yemen-humanitarian-needs-overview-2022-april-2022;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</si>
  <si>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 PiN. 
Level 2 = Stress = Affected population – PiN. Affected population equal the PiN. 
Level 3, 4, &amp; 5 = PiN which is about 294K.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</si>
  <si>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</si>
  <si>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</si>
  <si>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</si>
  <si>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</si>
  <si>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</si>
  <si>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</si>
  <si>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</si>
  <si>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</si>
  <si>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</si>
  <si>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</si>
  <si>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YEM001Total population</t>
  </si>
  <si>
    <t>https://data.worldbank.org/indicator/AG.LND.TOTL.K2?locations=YE</t>
  </si>
  <si>
    <t xml:space="preserve">The total landmass have been affected by the complex crisis. Therefore, the total was considered. </t>
  </si>
  <si>
    <t>YEM001Landmass affected</t>
  </si>
  <si>
    <t>OCHA 19/04/2022, World Bank accessed on 29/06/2022</t>
  </si>
  <si>
    <t>https://reliefweb.int/report/yemen/yemen-humanitarian-needs-overview-2022-april-2022;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</si>
  <si>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</si>
  <si>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</si>
  <si>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</si>
  <si>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</si>
  <si>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UNHCR 19/04/2022; UNHCR 19/08/2019; UNHCR 31/08/2022; Euro-Med Monitor 22/05/2022</t>
  </si>
  <si>
    <t>https://data.unhcr.org/en/country/yem; https://reliefweb.int/report/yemen/displacement-yemen-overview-enar</t>
  </si>
  <si>
    <t xml:space="preserve">The total displaced people includes: IDPs, Returnees, Refugees and Asylme seekers that were last updated. While thousands of Yemenis have sought refuge in neighboring countries and further, there remains very limited information or statistics on the number of Yemeni refugees or their distribution across host countries. Therefore, they were included in the total figure. The figures of IDPs and Returnees are relatively old and not updated. </t>
  </si>
  <si>
    <t>YEM001People displaced</t>
  </si>
  <si>
    <t>YEM001Fatalities reported</t>
  </si>
  <si>
    <t>YEM001Fatalities in all crises</t>
  </si>
  <si>
    <t>OCHA 19/04/2022</t>
  </si>
  <si>
    <t>https://reliefweb.int/report/yemen/yemen-humanitarian-needs-overview-2022-april-2022</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</si>
  <si>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</si>
  <si>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</si>
  <si>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</si>
  <si>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</si>
  <si>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</si>
  <si>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</si>
  <si>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</si>
  <si>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The number of affected groups from the following list: 
IDPs, Refugees, asylum seekers, and others of concern (such as migrants etc.), Returnees, Host, and Non-Host
Yemen has asll five groups affected by the complex crisis</t>
  </si>
  <si>
    <t>YEM001Crisis affected groups</t>
  </si>
  <si>
    <t xml:space="preserve">See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</si>
  <si>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</si>
  <si>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</si>
  <si>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</si>
  <si>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</si>
  <si>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</si>
  <si>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</si>
  <si>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</si>
  <si>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</si>
  <si>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</si>
  <si>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</si>
  <si>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</si>
  <si>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</si>
  <si>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</si>
  <si>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</si>
  <si>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</si>
  <si>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</si>
  <si>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</si>
  <si>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</si>
  <si>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</si>
  <si>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</si>
  <si>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world population review accessed on 12/10/2022</t>
  </si>
  <si>
    <t>Total population of Eswatini</t>
  </si>
  <si>
    <t>SWZ001Total population</t>
  </si>
  <si>
    <t>KNBS 04/11/2019; UNHCR 30/06/2022;KNBS 04/11/2019; UNHCR 28/02/2022; UN Habitat 06/2021a; UN Habitat 06/2021b</t>
  </si>
  <si>
    <t>https://www.knbs.or.ke/?wpdmpro=2019-kenya-population-and-housing-census-volume-i-population-by-county-and-sub-county;https://www.knbs.or.ke/?wpdmpro=2019-kenya-population-and-housing-census-volume-i-population-by-county-and-sub-county;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</si>
  <si>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Nairobi county. Due to the overlap in areas affected by the drought and refugee crises, country level figure is not a perfect aggregation of the two crises.</t>
  </si>
  <si>
    <t>KEN001People exposed</t>
  </si>
  <si>
    <t>KFSSG 08/03/2022; KNBS 04/11/2019; UNHCR 30/06/2022</t>
  </si>
  <si>
    <t>https://reliefweb.int/sites/reliefweb.int/files/resources/SRA%202021%20National%20Assessment%20Report.pdf; https://www.knbs.or.ke/?wpdmpro=2019-kenya-population-and-housing-census-volume-i-population-by-county-and-sub-county; https://data.unhcr.org/en/country/ken</t>
  </si>
  <si>
    <t>People affected by the drought and refugee crisis. Due to the overlap in areas affected by the drought and refugee crises, the country level figure is not a perfect aggregation of the two crises.</t>
  </si>
  <si>
    <t>KEN001People affected</t>
  </si>
  <si>
    <t>KNBS 04/11/2019; UNHCR 30/06/2022</t>
  </si>
  <si>
    <t>https://www.knbs.or.ke/?wpdmpro=2019-kenya-population-and-housing-census-volume-i-population-by-county-and-sub-county;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</si>
  <si>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</si>
  <si>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KEN003People exposed</t>
  </si>
  <si>
    <t>The population of all ASAL counties is affected by the drought</t>
  </si>
  <si>
    <t>KEN003People affected</t>
  </si>
  <si>
    <t>ACLED - 23 September 2022</t>
  </si>
  <si>
    <t xml:space="preserve">Fatalities incurred in Mali from the 01/04/2022 to the 23/09/2022
</t>
  </si>
  <si>
    <t>MLI001Fatalities reported</t>
  </si>
  <si>
    <t>MLI001Fatalities in all crises</t>
  </si>
  <si>
    <t>Data UNHCR - 21st September 2022</t>
  </si>
  <si>
    <t>https://data.unhcr.org/en/documents/details/95743</t>
  </si>
  <si>
    <t>The affected groups include: internally displaced persons (IDPs), refugees and asylum seekers with over 454,032 of displaced persons.</t>
  </si>
  <si>
    <t>MLI001Crisis affected groups</t>
  </si>
  <si>
    <t>https://data.unhcr.org/en/country/sen</t>
  </si>
  <si>
    <t xml:space="preserve"> Displaced persons in Senegal with 11841 refugees and 276 asylum seekers </t>
  </si>
  <si>
    <t>SEN002People displaced</t>
  </si>
  <si>
    <t>Different groups inlcude; refugees and asylum seekers with a total of over 12,117 affected persons</t>
  </si>
  <si>
    <t>SEN002Crisis affected groups</t>
  </si>
  <si>
    <t>Fatalities incurred in Congo from the 01/04/2022 - 23/09/2022</t>
  </si>
  <si>
    <t>COG001Fatalities reported</t>
  </si>
  <si>
    <t>COG001Fatalities in all crises</t>
  </si>
  <si>
    <t>Data UNHCR - 06 September 2022</t>
  </si>
  <si>
    <t>https://data.unhcr.org/en/documents/details/95368</t>
  </si>
  <si>
    <t>Displaced persons as reported in the Cunene region in Angola, comprised of persons of concern.</t>
  </si>
  <si>
    <t>AGO002People displaced</t>
  </si>
  <si>
    <t>AGO002People in Need</t>
  </si>
  <si>
    <t>https://data.unhcr.org/en/country/ago</t>
  </si>
  <si>
    <t>The different groups include; refugees, asylum seekers and other peoples of concern with a total of over 56082 displaced persons.</t>
  </si>
  <si>
    <t>AGO002Crisis affected groups</t>
  </si>
  <si>
    <t>Aid Worker Security - 16 May 2022</t>
  </si>
  <si>
    <t>https://aidworkersecurity.org/incidents/search?start=2022&amp;end=2022&amp;detail=1&amp;country=NE</t>
  </si>
  <si>
    <t>One red cross staff member was killed by suspected Islamic State militants in Zibane village.</t>
  </si>
  <si>
    <t>NER001Injuries reported</t>
  </si>
  <si>
    <t>Fatalities incured in Niger from 01/04/2022 - 23/09/2022</t>
  </si>
  <si>
    <t>NER001Fatalities reported</t>
  </si>
  <si>
    <t>NER001Fatalities in all crises</t>
  </si>
  <si>
    <t>Data UNHCR - 28/09/2022</t>
  </si>
  <si>
    <t>https://data.unhcr.org/fr/documents/details/95848</t>
  </si>
  <si>
    <t xml:space="preserve">Groups affected incude; refugees, asylum seekers, internal displaced persons and persons of concern under the competence of the UNHCR. </t>
  </si>
  <si>
    <t>NER001Crisis affected groups</t>
  </si>
  <si>
    <t>ACLED - 23/09/2022</t>
  </si>
  <si>
    <t>Fatalities incured in Niger precisely in the Tahoua and Tillaberi regions from the 01/04/2022 - 23/09/2022</t>
  </si>
  <si>
    <t>NER003Fatalities reported</t>
  </si>
  <si>
    <t>NER003Fatalities in all crises</t>
  </si>
  <si>
    <t>Fatalities incured in Niger precisely in the Maradi region from the 01/04/2022 - 23/09/2022</t>
  </si>
  <si>
    <t>NER004Fatalities reported</t>
  </si>
  <si>
    <t>NER004Fatalities in all crises</t>
  </si>
  <si>
    <t>KNBS 04/11/2019; UNHCR 31/05/2022; GOVT KENYA 10/06/2022</t>
  </si>
  <si>
    <t>https://www.knbs.or.ke/?wpdmpro=2019-kenya-population-and-housing-census-volume-i-population-by-county-and-sub-county ; https://data.unhcr.org/en/country/ken; https://reliefweb.int/report/kenya/national-drought-early-warning-bulletin-june-2022</t>
  </si>
  <si>
    <t>KEN003Minimal humanitarian conditions - Level 1</t>
  </si>
  <si>
    <t>https://www.knbs.or.ke/?wpdmpro=2019-kenya-population-and-housing-census-volume-i-population-by-county-and-sub-county ; https://data.unhcr.org/en/country/ken; https://reliefweb.int/report/kenya/national-drought-early-warning-bulletin-june-2023</t>
  </si>
  <si>
    <t>KEN003Stressed humanitarian conditions - Level 2</t>
  </si>
  <si>
    <t>KEN003Moderate humanitarian conditions - Level 3</t>
  </si>
  <si>
    <t>KEN003Severe humanitarian conditions - Level 4</t>
  </si>
  <si>
    <t>KEN003Extreme humanitarian conditions - Level 5</t>
  </si>
  <si>
    <t>IPC 04/07/2022</t>
  </si>
  <si>
    <t>https://www.ipcinfo.org/ipc-country-analysis/details-map/en/c/1155762/?iso3=SWZ</t>
  </si>
  <si>
    <t>SWZ001People exposed</t>
  </si>
  <si>
    <t>SWZ001People affected</t>
  </si>
  <si>
    <t>ACLED accessed on 12/10/2022</t>
  </si>
  <si>
    <t>fatalities between 01 April 2022 and 07 October 2022 because of food insecurity</t>
  </si>
  <si>
    <t>SWZ001Fatalities reported</t>
  </si>
  <si>
    <t>fatalities between 01 April 2022  and  07 October 2022</t>
  </si>
  <si>
    <t>SWZ001Fatalities in all crises</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</si>
  <si>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</si>
  <si>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</si>
  <si>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</si>
  <si>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</si>
  <si>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</si>
  <si>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</si>
  <si>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</si>
  <si>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</si>
  <si>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</si>
  <si>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</si>
  <si>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</si>
  <si>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</si>
  <si>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</si>
  <si>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World Population 10/2022</t>
  </si>
  <si>
    <t>The total population of Algeria in 2022</t>
  </si>
  <si>
    <t>DZA003Total population</t>
  </si>
  <si>
    <t>ACLED accessed 15/10/2022</t>
  </si>
  <si>
    <t>Fatalities in Tindouf between April to Sep</t>
  </si>
  <si>
    <t>DZA003Fatalities reported</t>
  </si>
  <si>
    <t>IOM accessed 16/10/2022 ; ACLED accessed 15/10/2022</t>
  </si>
  <si>
    <t xml:space="preserve">https://acleddata.com/data-export-tool/ ; https://missingmigrants.iom.int/region/mediterranean?migrant_route%5B%5D=1376 </t>
  </si>
  <si>
    <t>Fatalities in all crises between April to Sep</t>
  </si>
  <si>
    <t>DZA003Fatalities in all crises</t>
  </si>
  <si>
    <t>DZA002Total population</t>
  </si>
  <si>
    <t>The whole population is exposed to the mixed migration crisis</t>
  </si>
  <si>
    <t>DZA002People exposed</t>
  </si>
  <si>
    <t>Dead or missing migrants in the Eastern Mediterranean route and fatalities related to migrants between April and Sep</t>
  </si>
  <si>
    <t>DZA002Fatalities reported</t>
  </si>
  <si>
    <t>DZA002Fatalities in all crises</t>
  </si>
  <si>
    <t>World Population 10/2022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</si>
  <si>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</si>
  <si>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</si>
  <si>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DZA004Total population</t>
  </si>
  <si>
    <t>World Population 10/2022 ; City Population 09/2022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</si>
  <si>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</si>
  <si>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</si>
  <si>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</si>
  <si>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</si>
  <si>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</si>
  <si>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</si>
  <si>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</si>
  <si>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</si>
  <si>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</si>
  <si>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</si>
  <si>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</si>
  <si>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DZA004People in Need</t>
  </si>
  <si>
    <t>World Population 10/2022 ; UNHCR 26/05/2022 ; Migrants Refugees accessed 21/08/2022 ; City Population 09/2022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</si>
  <si>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</si>
  <si>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</si>
  <si>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</si>
  <si>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</si>
  <si>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</si>
  <si>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</si>
  <si>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</si>
  <si>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</si>
  <si>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</si>
  <si>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</si>
  <si>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</si>
  <si>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</si>
  <si>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</si>
  <si>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https://worldpopulationreview.com/countries/morocco-population</t>
  </si>
  <si>
    <t>The total population of Morocco in 2022</t>
  </si>
  <si>
    <t>MAR002Total population</t>
  </si>
  <si>
    <t>The total population is affected by the mixed migration crisis</t>
  </si>
  <si>
    <t>MAR002People exposed</t>
  </si>
  <si>
    <t>IOM accessed 16/10/2022</t>
  </si>
  <si>
    <t>https://missingmigrants.iom.int/region/mediterranean?region_incident=All&amp;route=3956&amp;year%5B%5D=10121&amp;month=All&amp;incident_date%5Bmin%5D=&amp;incident_date%5Bmax%5D=</t>
  </si>
  <si>
    <t>The number of dead or missing migrants between April to Sep in the Western Mediterranean route</t>
  </si>
  <si>
    <t>MAR002Fatalities reported</t>
  </si>
  <si>
    <t>IOM accessed 16/10/2022, ACLED accessed 15/10/2022</t>
  </si>
  <si>
    <t>https://missingmigrants.iom.int/region/mediterranean?region_incident=All&amp;route=3956&amp;year%5B%5D=10121&amp;month=All&amp;incident_date%5Bmin%5D=&amp;incident_date%5Bmax%5D= ; https://acleddata.com/data-export-tool/</t>
  </si>
  <si>
    <t>Fatalities in all the country between April to Sep</t>
  </si>
  <si>
    <t>MAR002Fatalities in all crises</t>
  </si>
  <si>
    <t>MAR002Minimal humanitarian conditions - Level 1</t>
  </si>
  <si>
    <t>https://worldpopulationreview.com/countries/spain-population</t>
  </si>
  <si>
    <t>The total population of Spain in 2022</t>
  </si>
  <si>
    <t>ESP002Total population</t>
  </si>
  <si>
    <t>City Population 07/2022 ; UNHCR accessed 14/10/2022 ; UNHCR 06/10/2022 ; UNHCR 14/10/2022</t>
  </si>
  <si>
    <t>https://www.citypopulation.de/en/spain/admin/ ; https://data.unhcr.org/en/country/esp ; https://reliefweb.int/report/spain/spain-asylum-applications-1-jan-31-aug-2022 ; https://reliefweb.int/report/spain/unhcr-spain-weekly-snapshot-week-40-3-9-oct-2022</t>
  </si>
  <si>
    <t>The figure represents the total population of the most affected areas: Canary Islands (2,172,944), Mainland Andalucia (8,472,407), Melilla (86,261), Balearic Islands (1,173,008), and Ceuta (83,517) + total arrival of migrants to Spain in 2022 as of 9 Oct (24,511) + the number of pending asylum seekers applications as 31 Aug (121,155)</t>
  </si>
  <si>
    <t>ESP002People exposed</t>
  </si>
  <si>
    <t>UNHCR 06/10/2022 ; UNHCR 14/10/2022</t>
  </si>
  <si>
    <t>https://reliefweb.int/report/spain/spain-asylum-applications-1-jan-31-aug-2022 ; https://reliefweb.int/report/spain/unhcr-spain-weekly-snapshot-week-40-3-9-oct-2022</t>
  </si>
  <si>
    <t>The figure represents the total arrival of migrants to Spain in 2022 as of 9 Oct (24,511) + the number of pending asylum seekers applications as of 31 Aug (121,155)</t>
  </si>
  <si>
    <t>ESP002People affected</t>
  </si>
  <si>
    <t>ESP002People displaced</t>
  </si>
  <si>
    <t>IOM accesssed 16/10/2022</t>
  </si>
  <si>
    <t>All fatalities in the country + dead or missing on Western route.</t>
  </si>
  <si>
    <t>ESP002Fatalities reported</t>
  </si>
  <si>
    <t>ACLED accessed 15/10/2022 ; IOM accesssed 16/10/2022</t>
  </si>
  <si>
    <t>https://acleddata.com/data-export-tool/ ; https://missingmigrants.iom.int/region/mediterranean?region_incident=All&amp;route=3956&amp;year%5B%5D=10121&amp;month=All&amp;incident_date%5Bmin%5D=&amp;incident_date%5Bmax%5D=</t>
  </si>
  <si>
    <t>The total number of dead and missing according to IOM's missing migrants project. April - Sep 2022 , Only Western Mediterranean Route was calculated.</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</si>
  <si>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</si>
  <si>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</si>
  <si>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</si>
  <si>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</si>
  <si>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</si>
  <si>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</si>
  <si>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</si>
  <si>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 xml:space="preserve">World Population 10/2022 World Population 10/2022 World Population 10/2022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</si>
  <si>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</si>
  <si>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</si>
  <si>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</si>
  <si>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10/2022 World Bank 2021 City Population 07/2022 ; UNHCR accessed 11/07/2022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</si>
  <si>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</si>
  <si>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</si>
  <si>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</si>
  <si>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10/2022 World Population 10/2022 City Population 07/2022 ; UNHCR accessed 14/10/2022 ; UNHCR 06/10/2022 ; UNHCR 14/10/2022     </t>
  </si>
  <si>
    <t xml:space="preserve">https://worldpopulationreview.com/countries/algeria-population https://worldpopulationreview.com/countries/morocco-population https://www.citypopulation.de/en/spain/admin/ ; https://data.unhcr.org/en/country/esp ; https://reliefweb.int/report/spain/spain-asylum-applications-1-jan-31-aug-2022 ; https://reliefweb.int/report/spain/unhcr-spain-weekly-snapshot-week-40-3-9-oct-2022     </t>
  </si>
  <si>
    <t>REG008People exposed</t>
  </si>
  <si>
    <t xml:space="preserve">UNHCR 26/05/2022 ; Migrants Refugees accessed 21/08/2022 UNHCR 27/5/2022; Al Jazeera 25/06/2022 UNHCR 06/10/2022 ; UNHCR 14/10/2022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</si>
  <si>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https://reliefweb.int/report/spain/spain-asylum-applications-1-jan-31-aug-2022 ; https://reliefweb.int/report/spain/unhcr-spain-weekly-snapshot-week-40-3-9-oct-2022     </t>
  </si>
  <si>
    <t>REG008People affected</t>
  </si>
  <si>
    <t>IPDs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</si>
  <si>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</si>
  <si>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</si>
  <si>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April and Sep</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</si>
  <si>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</si>
  <si>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</si>
  <si>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April and Sep</t>
  </si>
  <si>
    <t>REG008Fatalities in all crises</t>
  </si>
  <si>
    <t>REG008People in Need</t>
  </si>
  <si>
    <t xml:space="preserve">World Population 10/2022 ; UNHCR 26/05/2022 ; Migrants Refugees accessed 21/08/2022 World Population 10/2022 City Population 07/2022 ; UNHCR accessed 14/10/2022 ; UNHCR 06/10/2022 ; UNHCR 14/10/2022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</si>
  <si>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https://reliefweb.int/report/spain/spain-asylum-applications-1-jan-31-aug-2022 ; https://reliefweb.int/report/spain/unhcr-spain-weekly-snapshot-week-40-3-9-oct-2022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</si>
  <si>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</si>
  <si>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</si>
  <si>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</si>
  <si>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</si>
  <si>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</si>
  <si>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</si>
  <si>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</si>
  <si>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</si>
  <si>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</si>
  <si>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</si>
  <si>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 xml:space="preserve"> UNHCR Sudan accessed on 17/10/2022 ; UNHCR South Sudan accesed on 17/10/2022   ; UNHCR Chad accessed on 17 /10/2022  </t>
  </si>
  <si>
    <t>https://data2.unhcr.org/en/country/sdn; https://data2.unhcr.org/en/country/ssd ; https://data2.unhcr.org/en/country/tcd</t>
  </si>
  <si>
    <t>The number includes IDPs in Sudan (3,714,000) as of 31 July 2022, Refugees in Sudan(1,143,000) as of 30 September 2022, Refugee returnees (2,060) as of 31 Dec. 2019, Sudanese  refugees in South Sudan (309,000) as of 30 September 2022 and Chad (394,000) as of 30 September 2022.</t>
  </si>
  <si>
    <t>SDN001People displaced</t>
  </si>
  <si>
    <t>OCHA 26/09/2022</t>
  </si>
  <si>
    <t>https://reliefweb.int/report/sudan/sudan-weekly-floods-round-no-08-26-september-2022</t>
  </si>
  <si>
    <t>More than 122 people were injured because of floods as of 26 September</t>
  </si>
  <si>
    <t>SDN001Injuries reported</t>
  </si>
  <si>
    <t xml:space="preserve"> ACLED accessed on  17/10/2022 , OCHA 26/09/2022</t>
  </si>
  <si>
    <t>https://reliefweb.int/report/sudan/sudan-weekly-floods-round-no-08-26-september-2022 , https://acleddata.com/dashboard/#/dashboard</t>
  </si>
  <si>
    <t>fatalities between 01 April 2022 and 07 October 2022 for the complex crisis</t>
  </si>
  <si>
    <t>SDN001Fatalities reported</t>
  </si>
  <si>
    <t xml:space="preserve"> ACLED accessed on 17/10/2022 , OCHA 26/09/2022</t>
  </si>
  <si>
    <t>https://acleddata.com/dashboard/#/dashboard , https://reliefweb.int/report/sudan/sudan-weekly-floods-round-no-08-26-september-2022</t>
  </si>
  <si>
    <t>fatalities between 01 April 2022 and 07 October 2022</t>
  </si>
  <si>
    <t>SDN001Fatalities in all crises</t>
  </si>
  <si>
    <t>OCHA accessed  17/10/2022</t>
  </si>
  <si>
    <t>https://app.powerbi.com/view?r=eyJrIjoiZWVmMmU3YzMtNGNkMC00NDU3LWFmOTItM2ZmMjc3YjZhOGI2IiwidCI6IjBmOWUzNWRiLTU0NGYtNGY2MC1iZGNjLTVlYTQxNmU2ZGM3MCIsImMiOjh9</t>
  </si>
  <si>
    <t>The number of houses damaged because of floods as of 16 October 2022</t>
  </si>
  <si>
    <t>SDN001Buildings damaged</t>
  </si>
  <si>
    <t>The number of houses destroyed because of floods as of 16 October</t>
  </si>
  <si>
    <t>SDN001Buildings destroyed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</si>
  <si>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</si>
  <si>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</si>
  <si>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</si>
  <si>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</si>
  <si>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The figure represents the number of people affected by floods as of 16 October 2022</t>
  </si>
  <si>
    <t>SDN006People affected</t>
  </si>
  <si>
    <t xml:space="preserve">The number of displaced people is estimated based on the average household size in Sudan (5,6) and the number of houses destroyed (24,800) as of 16 October. </t>
  </si>
  <si>
    <t>SDN006People displaced</t>
  </si>
  <si>
    <t>SDN006Injuries reported</t>
  </si>
  <si>
    <t>More than 146 people were killed because of floods as of 26 September</t>
  </si>
  <si>
    <t>SDN006Fatalities reported</t>
  </si>
  <si>
    <t>fatalities between 01 April 2022 and  07 October 2022</t>
  </si>
  <si>
    <t>SDN006Fatalities in all crises</t>
  </si>
  <si>
    <t>SDN006Buildings damaged</t>
  </si>
  <si>
    <t>SDN006Buildings destroyed</t>
  </si>
  <si>
    <t>SDN006Economic Losses</t>
  </si>
  <si>
    <t>SDN006People in Need</t>
  </si>
  <si>
    <t>OCHA HNO 2/12/2021 ; OCHA accessed  17/10/2022</t>
  </si>
  <si>
    <t>https://reliefweb.int/report/sudan/sudan-humanitarian-needs-overview-2022-december-2021 ; https://app.powerbi.com/view?r=eyJrIjoiZWVmMmU3YzMtNGNkMC00NDU3LWFmOTItM2ZmMjc3YjZhOGI2IiwidCI6IjBmOWUzNWRiLTU0NGYtNGY2MC1iZGNjLTVlYTQxNmU2ZGM3MCIsImMiOjh9</t>
  </si>
  <si>
    <t>SDN006Minimal humanitarian conditions - Level 1</t>
  </si>
  <si>
    <t>Level 2 = Affected population - PIN (ACAPS methodology)</t>
  </si>
  <si>
    <t>SDN006Stressed humanitarian conditions - Level 2</t>
  </si>
  <si>
    <t>There is no analysis of the severity of needs for refugees. People in need are considered in Level 3</t>
  </si>
  <si>
    <t>SDN006Moderate humanitarian conditions - Level 3</t>
  </si>
  <si>
    <t xml:space="preserve">There is no analysis of the severity of needs for refugees </t>
  </si>
  <si>
    <t>SDN006Severe humanitarian conditions - Level 4</t>
  </si>
  <si>
    <t>SDN006Extreme humanitarian conditions - Level 5</t>
  </si>
  <si>
    <t>UNHCR accessed on 16/10/2022</t>
  </si>
  <si>
    <t>https://data2.unhcr.org/en/country/sdn</t>
  </si>
  <si>
    <t>The number represents refugees in Sudan,  as of 30 September 2022</t>
  </si>
  <si>
    <t>SDN005People displaced</t>
  </si>
  <si>
    <t>ACLED accessed on 16/10/2022</t>
  </si>
  <si>
    <t xml:space="preserve">fatalities between 01 April 2022 and 07 October 2022 related to refugees </t>
  </si>
  <si>
    <t>SDN005Fatalities reported</t>
  </si>
  <si>
    <t xml:space="preserve"> ACLED accessed on 17/10/2022 , OCHA 26 /09/2022</t>
  </si>
  <si>
    <t>https://acleddata.com/dashboard/#/dashboard ,https://reliefweb.int/report/sudan/sudan-weekly-floods-round-no-08-26-september-2022</t>
  </si>
  <si>
    <t>SDN005Fatalities in all crises</t>
  </si>
  <si>
    <t>SDN005People in Need</t>
  </si>
  <si>
    <t>UNHCR accessed on 16/10/2022 , UNHCR 17/06/2021; CityPopulation, 2018</t>
  </si>
  <si>
    <t>https://data2.unhcr.org/en/country/sdn , https://data2.unhcr.org/en/documents/details/87270 ; https://www.citypopulation.de/en/sudan/</t>
  </si>
  <si>
    <t>SDN005Stressed humanitarian conditions - Level 2</t>
  </si>
  <si>
    <t>SDN005Moderate humanitarian conditions - Level 3</t>
  </si>
  <si>
    <t>SDN005Severe humanitarian conditions - Level 4</t>
  </si>
  <si>
    <t>UNHCR accessed on  16/10/2022</t>
  </si>
  <si>
    <t>SDN005Extreme humanitarian conditions - Level 5</t>
  </si>
  <si>
    <t>OCHA 11/10/2022</t>
  </si>
  <si>
    <t>https://reliefweb.int/report/sudan/sudan-humanitarian-snapshot-september-2022</t>
  </si>
  <si>
    <t>Number of IDPs in Darfur and kordofan regions from January to September 2022</t>
  </si>
  <si>
    <t>SDN008People displaced</t>
  </si>
  <si>
    <t xml:space="preserve">fatalities between 01 April 2022 and 07 October 2022 in Kordofan and Darfur regions . </t>
  </si>
  <si>
    <t>SDN008Fatalities reported</t>
  </si>
  <si>
    <t>SDN008Fatalities in all crises</t>
  </si>
  <si>
    <t>World Population Review accessed on 18/10/2022</t>
  </si>
  <si>
    <t>https://worldpopulationreview.com/countries/mauritania-population</t>
  </si>
  <si>
    <t>Total population of Mauritania</t>
  </si>
  <si>
    <t>MRT003Total population</t>
  </si>
  <si>
    <t>ACLED accessed on 18/10/2022</t>
  </si>
  <si>
    <t>fatalities between 01 April and 14 October 2022 because of food insecurity .</t>
  </si>
  <si>
    <t>MRT003Fatalities reported</t>
  </si>
  <si>
    <t>fatalities between 01 April 2022 and 14 October 2022</t>
  </si>
  <si>
    <t>MRT003Fatalities in all crises</t>
  </si>
  <si>
    <t>MRT002Total population</t>
  </si>
  <si>
    <t>UNHCR accessed on 18/10/2022</t>
  </si>
  <si>
    <t>https://data.unhcr.org/en/country/mrt</t>
  </si>
  <si>
    <t>People displaced is the number of Malian refugees in Mauritania as of 31 August 2022 (90,000)</t>
  </si>
  <si>
    <t>MRT002People displaced</t>
  </si>
  <si>
    <t>fatalities between 01 April and 14 October 2022 related to Malian refugees .</t>
  </si>
  <si>
    <t>MRT002Fatalities reported</t>
  </si>
  <si>
    <t>MRT002Fatalities in all crises</t>
  </si>
  <si>
    <t>MRT002People in Need</t>
  </si>
  <si>
    <t>City Populaation acceessed on 25/07/2022 , GIZ,UNHCR 20/04/2022 , UNHCR accessed on 18/10/2022</t>
  </si>
  <si>
    <t>https://data.unhcr.org/en/country/mrt , https://www.citypopulation.de/en/mauritania/cities/ , https://data.unhcr.org/en/documents/details/92148</t>
  </si>
  <si>
    <t>MRT002Stressed humanitarian conditions - Level 2</t>
  </si>
  <si>
    <t>Level 3 is the number of Malian refugees in Mauritania as of 31 August 2022 (90,000)</t>
  </si>
  <si>
    <t>MRT002Moderate humanitarian conditions - Level 3</t>
  </si>
  <si>
    <t>The severity of needs is not identified for refugees</t>
  </si>
  <si>
    <t>MRT002Severe humanitarian conditions - Level 4</t>
  </si>
  <si>
    <t>MRT002Extreme humanitarian conditions - Level 5</t>
  </si>
  <si>
    <t>world population review accessed on 16/10/2022</t>
  </si>
  <si>
    <t>https://worldpopulationreview.com/countries/zambia-population</t>
  </si>
  <si>
    <t>Total population in Zambia</t>
  </si>
  <si>
    <t>ZMB002Total population</t>
  </si>
  <si>
    <t>IPC 30/8/2022</t>
  </si>
  <si>
    <t>https://www.ipcinfo.org/ipc-country-analysis/details-map/en/c/1155845/</t>
  </si>
  <si>
    <t>ZMB002People exposed</t>
  </si>
  <si>
    <t>ZMB002People affected</t>
  </si>
  <si>
    <t>fatalities between 01 April 2022 and 07 October 2022 because of drought</t>
  </si>
  <si>
    <t>ZMB002Fatalities reported</t>
  </si>
  <si>
    <t xml:space="preserve">fatalities between 01 April 2022 and 07 October 2022 </t>
  </si>
  <si>
    <t>ZMB002Fatalities in all crises</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</si>
  <si>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</si>
  <si>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</si>
  <si>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</si>
  <si>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</si>
  <si>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</si>
  <si>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</si>
  <si>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</si>
  <si>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</si>
  <si>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</si>
  <si>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</si>
  <si>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</si>
  <si>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world population review accessed on 17/10/2022</t>
  </si>
  <si>
    <t>Total population of Namibia</t>
  </si>
  <si>
    <t>NAM002Total population</t>
  </si>
  <si>
    <t>ACLED accessed on 17 /10/2022</t>
  </si>
  <si>
    <t>NAM002Fatalities reported</t>
  </si>
  <si>
    <t>fatalities between 01 April 2022  and 07 October 2022</t>
  </si>
  <si>
    <t>NAM002Fatalities in all crises</t>
  </si>
  <si>
    <t>IPC 08/08/2022 ; OCHA 26/02/2022</t>
  </si>
  <si>
    <t>https://reliefweb.int/report/malawi/malawi-flash-appeal-tropical-storm-ana-february-2022-may-2022 , https://www.ipcinfo.org/ipc-country-analysis/details-map/en/c/1155839/</t>
  </si>
  <si>
    <t>Affected population are people in IPC 2 (Stressed) and above for October 2022 - March 2023 period (10,502,000) + people affected by Cyclone Ana (990,000)</t>
  </si>
  <si>
    <t>MWI002People affected</t>
  </si>
  <si>
    <t>OCHA 12/07/2022 , UNHCR accessed on 14/10/2022</t>
  </si>
  <si>
    <t>https://reliefweb.int/report/malawi/malawi-humanitarian-response-dashboard-may-2022 , https://data.unhcr.org/en/country/mwi</t>
  </si>
  <si>
    <t>The number of displaced people because of tropical storm Ana (53800) + the total number of refugees and asylum seekers as of 31 August 2022 (90359)</t>
  </si>
  <si>
    <t>MWI002People displaced</t>
  </si>
  <si>
    <t>ECHO 28/09/2022</t>
  </si>
  <si>
    <t>https://reliefweb.int/report/malawi/malawi-cholera-update-dg-echo-authorities-echo-daily-flash-28-september-2022</t>
  </si>
  <si>
    <t xml:space="preserve">The number of Cholera cases as of 25 September 2022 </t>
  </si>
  <si>
    <t>MWI002Illness cases reported</t>
  </si>
  <si>
    <t>ACLED accessed on 14/10/2022 ; IFRC 18/02/2022 , ECHO 28/09/2022</t>
  </si>
  <si>
    <t>https://acleddata.com/dashboard/#/dashboard ; https://reliefweb.int/report/malawi/malawi-africa-tropical-storm-ana-emergency-appeal-n-mdrmw015-operational-strategy-24 , https://reliefweb.int/report/malawi/malawi-cholera-update-dg-echo-authorities-echo-daily-flash-28-september-2022</t>
  </si>
  <si>
    <t>fatalities between 01 February 2022 and 07 October 2022 in the complex crisis and Tropical Cyclone Ana crisis</t>
  </si>
  <si>
    <t>MWI002Fatalities reported</t>
  </si>
  <si>
    <t>MWI002Fatalities in all crises</t>
  </si>
  <si>
    <t>IPC 08/08/2022 ; OCHA 12/07/2022</t>
  </si>
  <si>
    <t xml:space="preserve"> https://www.ipcinfo.org/ipc-country-analysis/details-map/en/c/1155839/ ; https://reliefweb.int/report/malawi/malawi-humanitarian-response-dashboard-may-2022</t>
  </si>
  <si>
    <t>MWI002People in Need</t>
  </si>
  <si>
    <t xml:space="preserve"> https://www.ipcinfo.org/ipc-country-analysis/details-map/en/c/1155839/ ; https://reliefweb.int/report/malawi/malawi-flash-appeal-tropical-storm-ana-february-2022-may-2022</t>
  </si>
  <si>
    <t>MWI002Minimal humanitarian conditions - Level 1</t>
  </si>
  <si>
    <t>MWI002Stressed humanitarian conditions - Level 2</t>
  </si>
  <si>
    <t>Includes the people in IPC-3 (Crisis) severity for  October 2022 to March 2023 period (3,822,000) + People in need by storm Ana (680,000)</t>
  </si>
  <si>
    <t>MWI002Moderate humanitarian conditions - Level 3</t>
  </si>
  <si>
    <t>IPC-4 (Emergency) severity between October 2022 - March 2023 period</t>
  </si>
  <si>
    <t>MWI002Severe humanitarian conditions - Level 4</t>
  </si>
  <si>
    <t>IPC-5 (Catastrophe) severity between October 2022 -March 2023 period</t>
  </si>
  <si>
    <t>MWI002Extreme humanitarian conditions - Level 5</t>
  </si>
  <si>
    <t>MWI004Fatalities in all crises</t>
  </si>
  <si>
    <t>world population review accessed on 19/10/2022</t>
  </si>
  <si>
    <t>total population in Zimbabwe</t>
  </si>
  <si>
    <t>ZWE001Total population</t>
  </si>
  <si>
    <t>IOM 17/10/2022</t>
  </si>
  <si>
    <t>https://reliefweb.int/report/ethiopia/business-unusual-supporting-revitalization-drought-impacted-businesses-ethiopia</t>
  </si>
  <si>
    <t>IOM reported that nearly two thirds of the displaced persons in Ethiopia were directly displaced due to the ongong drought situation.</t>
  </si>
  <si>
    <t>ETH005People displaced</t>
  </si>
  <si>
    <t>World Vision 15/10/2022</t>
  </si>
  <si>
    <t>https://reliefweb.int/report/ethiopia/northern-ethiopia-crisis-response-situation-report-28-september-2022</t>
  </si>
  <si>
    <t>ETH004People in Need</t>
  </si>
  <si>
    <t>ACAPS methodology was used to compute level 1 and 2. Level 3 to 5 is sumation of people in need.</t>
  </si>
  <si>
    <t>ETH004Minimal humanitarian conditions - Level 1</t>
  </si>
  <si>
    <t>ETH004Stressed humanitarian conditions - Level 2</t>
  </si>
  <si>
    <t>ETH004Moderate humanitarian conditions - Level 3</t>
  </si>
  <si>
    <t>ETH004Severe humanitarian conditions - Level 4</t>
  </si>
  <si>
    <t>https://reliefweb.int/report/ethiopia/northern-ethiopia-crisis-response-situation-report-28-september-2024</t>
  </si>
  <si>
    <t>ETH004Extreme humanitarian conditions - Level 5</t>
  </si>
  <si>
    <t>UNHCR 30/09/2022</t>
  </si>
  <si>
    <t>https://data.unhcr.org/en/country/eth</t>
  </si>
  <si>
    <t>Refugees and asylum seekers in Ethiopia (875,879) 30/09/2022 according to UNHCR dashboard</t>
  </si>
  <si>
    <t>ETH003People displaced</t>
  </si>
  <si>
    <t>https://data2.unhcr.org/en/country/eth</t>
  </si>
  <si>
    <t>ETH003People in Need</t>
  </si>
  <si>
    <t>WPR Accessed on 27/12/2022; UNHCR accessed on 27/09/2022</t>
  </si>
  <si>
    <t>https://worldpopulationreview.com/countries/ethiopia-population ; https://data2.unhcr.org/en/country/eth</t>
  </si>
  <si>
    <t xml:space="preserve"> ACAPS methodology was used to compute level 1 and 2. Level 3 to 5 is sumation of people in need. </t>
  </si>
  <si>
    <t>ETH003Minimal humanitarian conditions - Level 1</t>
  </si>
  <si>
    <t>OCHA HDX 05/01/2022 ; UNHCR accessed on 27/09/2022</t>
  </si>
  <si>
    <t>https://data.humdata.org/dataset/ethiopia-population-data-_-admin-level-0-3 ; https://data2.unhcr.org/en/country/eth</t>
  </si>
  <si>
    <t>ETH003Stressed humanitarian conditions - Level 2</t>
  </si>
  <si>
    <t>UNHCR accessed on 27/09/2022</t>
  </si>
  <si>
    <t>ETH003Moderate humanitarian conditions - Level 3</t>
  </si>
  <si>
    <t>UNHCR 16/09/2021</t>
  </si>
  <si>
    <t>ETH003Severe humanitarian conditions - Level 4</t>
  </si>
  <si>
    <t>ETH003Extreme humanitarian conditions - Level 5</t>
  </si>
  <si>
    <t>UNHCR accessed on 27/09/2022; USAID 29/07/2022; iMMAP 31/08/2022; UNHCR 30/09/2022</t>
  </si>
  <si>
    <t>https://data.unhcr.org/en/country/eth ; https://www.usaid.gov/sites/default/files/documents/2022-07-29_USG_Northern_Ethiopia_Crisis_Fact_Sheet_9.pdf ; https://reliefweb.int/report/ethiopia/situational-analysis-internally-displaced-people-drought-affected-regions-ethiopia-june-2022</t>
  </si>
  <si>
    <t>Complex crisis displaced is an aggregation of of all displaced populations from International Displacement crisis; Northern Ethiopia; and Drought.</t>
  </si>
  <si>
    <t>ETH001People displaced</t>
  </si>
  <si>
    <t>OCHA Accessed 20/10/2022</t>
  </si>
  <si>
    <t>https://gho.unocha.org/ethiopia#:~:text=The%20response%20priorities%20for%202022,persons%20and%20people%20with%20disabilities</t>
  </si>
  <si>
    <t>ETH001People in Need</t>
  </si>
  <si>
    <t>ACAPS methodology was used to compute level 1 and 2. Level 3 to 5 is a sumation of 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</si>
  <si>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</si>
  <si>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</si>
  <si>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</si>
  <si>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</si>
  <si>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</si>
  <si>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OCHA Updated 16/10/22; IOM accessed on 26/05/2022; UNHCR 31/03/2022</t>
  </si>
  <si>
    <t>https://www.humanitarianresponse.info/en/operations/afghanistan/idps; https://data.humdata.org/dataset/afghanistan-displacement-data-baseline-assessment-iom-dtm; https://reliefweb.int/sites/reliefweb.int/files/resources/Afghanistan%20Situation%20Regional%20RRP%202021%20Final%20Report.pdf</t>
  </si>
  <si>
    <t xml:space="preserve">IDPs (natural disaster and conflict) + Returnees + Refugees who went outside Afghanistan, including Iran, Pakistan, Uzbekistan, and Tajikistan
Displacement is difficult to track given that it is often recurring (multiple displacements) and especially along border regions with Pakistan and Iran, there is incoming and outgoing refugee movement and many people might use unoffical border crossing. Insecurity makes it difficult to gather accurate data. </t>
  </si>
  <si>
    <t>AFG001People displaced</t>
  </si>
  <si>
    <t>OCHA (01/04/2022-30/10/2022); ACLED (01/04/2022-30/09/2022)</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</si>
  <si>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</si>
  <si>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</si>
  <si>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</si>
  <si>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ECHO 27/06/2022; OCHA (01/04/2022-30/10/2022); ACLED (01/04/2022-30/09/2022)</t>
  </si>
  <si>
    <t>AFG001Fatalities in all crises</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</si>
  <si>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</si>
  <si>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</si>
  <si>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</si>
  <si>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All of Zimbabwe is affected by multiple crises</t>
  </si>
  <si>
    <t>ZWE001People exposed</t>
  </si>
  <si>
    <t>UNHCR accessed on 19/10/2022</t>
  </si>
  <si>
    <t>https://reporting.unhcr.org/zimbabwe?year=2022</t>
  </si>
  <si>
    <t>The total number of IDPs (41535) +  refugees ( 11150) + Asylum seekers (12576) + other of concern migrants (2150 ) as of 19/10/2022</t>
  </si>
  <si>
    <t>ZWE001People displaced</t>
  </si>
  <si>
    <t>ACLED accessed on 19/10/2022</t>
  </si>
  <si>
    <t>fatalities between 01 April 2022 and 14 October 2022 for the complex crisis</t>
  </si>
  <si>
    <t>ZWE001Fatalities reported</t>
  </si>
  <si>
    <t>ZWE001Fatalities in all crises</t>
  </si>
  <si>
    <t>OCHA HNO 29/02/2021 ; world population review accessed on 19/10/2022</t>
  </si>
  <si>
    <t>https://reliefweb.int/report/zimbabwe/zimbabwe-humanitarian-needs-overview-2020-february-2020 ; https://worldpopulationreview.com/countries/zimbabwe-population</t>
  </si>
  <si>
    <t>ZWE001Minimal humanitarian conditions - Level 1</t>
  </si>
  <si>
    <t>world population review accessed on  19/10/2022</t>
  </si>
  <si>
    <t>https://worldpopulationreview.com/countries/tanzania-population</t>
  </si>
  <si>
    <t>Total population of Tanzania in 2022</t>
  </si>
  <si>
    <t>TZA001Total population</t>
  </si>
  <si>
    <t>IPC 01/03/2022 ;  National Bureau of Statistics 01/12/2017 ; UNHCR 27/04/2021 , UNHCR accessed on 19/10/2022</t>
  </si>
  <si>
    <t>https://reliefweb.int/report/united-republic-tanzania/tanzania-ipc-acute-food-insecurity-analysis-november-2021-september ; https://www.nbs.go.tz/nbs/takwimu/census2012/Tanzania_Total_Population_by_District-Regions-2016_2017r.pdf ; https://data2.unhcr.org/en/documents/details/86371 , https://data2.unhcr.org/en/country/tza</t>
  </si>
  <si>
    <t>Exposed people= Levels 1 to 5, and it also includes people exposed to the food insecurity crisis and the refugees crisis.</t>
  </si>
  <si>
    <t>TZA001People exposed</t>
  </si>
  <si>
    <t>TZA001People affected</t>
  </si>
  <si>
    <t>https://data2.unhcr.org/en/country/tza</t>
  </si>
  <si>
    <t>is the number of refugees in Tanzania as of 31 August ( 248000)</t>
  </si>
  <si>
    <t>TZA001People displaced</t>
  </si>
  <si>
    <t>ACLED accessed on 19\10\2022</t>
  </si>
  <si>
    <t>fatalities between 01 April 2022 and 14/10/ 2022 in Multiple crisis</t>
  </si>
  <si>
    <t>TZA001Fatalities reported</t>
  </si>
  <si>
    <t>fatalities between 01 April 2022 and 14/10/2022</t>
  </si>
  <si>
    <t>TZA001Fatalities in all crises</t>
  </si>
  <si>
    <t>IPC 01/03/2022 ; UNHCR accessed on 19 /10/2022</t>
  </si>
  <si>
    <t>TZA001People in Need</t>
  </si>
  <si>
    <t>The sum of people in Level 1 in the food insecurity crisis + the refugees crisis</t>
  </si>
  <si>
    <t>TZA001Minimal humanitarian conditions - Level 1</t>
  </si>
  <si>
    <t>IPC 01/03/2022 ;  National Bureau of Statistics 01/12/2017 ; UNHCR 27/04/2021 , UNHCR accessed on19/10/2022</t>
  </si>
  <si>
    <t>The sum of people in Level 2 in the food insecurity crisis + the refugees crisis</t>
  </si>
  <si>
    <t>TZA001Stressed humanitarian conditions - Level 2</t>
  </si>
  <si>
    <t>The sum of people in Level 3 in the food insecurity crisis (497,000) + the refugees crisis ( 248,000 )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</si>
  <si>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</si>
  <si>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</si>
  <si>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</si>
  <si>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</si>
  <si>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</si>
  <si>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TZA003Total population</t>
  </si>
  <si>
    <t>ACLED accessed on  19\10\2022</t>
  </si>
  <si>
    <t>fatalities between 01 April  and 14 October 2022 because of food insecurity .</t>
  </si>
  <si>
    <t>TZA003Fatalities reported</t>
  </si>
  <si>
    <t>TZA003Fatalities in all crises</t>
  </si>
  <si>
    <t>TZA002Total population</t>
  </si>
  <si>
    <t>is the number of refugees in Tanzania as of 31 August (248,000)</t>
  </si>
  <si>
    <t>TZA002People displaced</t>
  </si>
  <si>
    <t>fatalities between 01 April  and 14 October 2022 related to refugees</t>
  </si>
  <si>
    <t>TZA002Fatalities reported</t>
  </si>
  <si>
    <t>TZA002Fatalities in all crises</t>
  </si>
  <si>
    <t>TZA002People in Need</t>
  </si>
  <si>
    <t xml:space="preserve"> National Bureau of Statistics 01/12/2017 ; UNHCR 27/04/2021 , UNHCR accessed on 19/10/2022</t>
  </si>
  <si>
    <t>https://www.nbs.go.tz/nbs/takwimu/census2012/Tanzania_Total_Population_by_District-Regions-2016_2017r.pdf ; https://data2.unhcr.org/en/documents/details/86371 , https://data2.unhcr.org/en/country/tza</t>
  </si>
  <si>
    <t>TZA002Minimal humanitarian conditions - Level 1</t>
  </si>
  <si>
    <t>https://data2.unhcr.org/en/country/tza , https://www.nbs.go.tz/nbs/takwimu/census2012/Tanzania_Total_Population_by_District-Regions-2016_2017r.pdf ; https://data2.unhcr.org/en/documents/details/86371</t>
  </si>
  <si>
    <t>TZA002Stressed humanitarian conditions - Level 2</t>
  </si>
  <si>
    <t>is the number of refugees in Tanzania as of 31 August 2022</t>
  </si>
  <si>
    <t>TZA002Moderate humanitarian conditions - Level 3</t>
  </si>
  <si>
    <t>TZA002Severe humanitarian conditions - Level 4</t>
  </si>
  <si>
    <t>TZA002Extreme humanitarian conditions - Level 5</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</si>
  <si>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</si>
  <si>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</si>
  <si>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</si>
  <si>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</si>
  <si>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</si>
  <si>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</si>
  <si>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</si>
  <si>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</si>
  <si>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 The people exposed is the total population of the country. This also includes the people exposed by the mixed migration crisis. This value is apparently misaligned, because the total value of people exposed in MEX001 corresponds to the total population in Mexico, not to the sum of Mex002 and Mex003.</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</si>
  <si>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</si>
  <si>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</si>
  <si>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</si>
  <si>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</si>
  <si>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</si>
  <si>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</si>
  <si>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There are no approximate or exact figures about injuries reported</t>
  </si>
  <si>
    <t>MEX001Injuries reported</t>
  </si>
  <si>
    <t>ACLED 24/10/2022; IOM 2022</t>
  </si>
  <si>
    <t>https://acleddata.com/dashboard/#/dashboard ; https://missingmigrants.iom.int/region/americas?region_incident=4041&amp;route=3936&amp;incident_date%5Bmin%5D=&amp;incident_date%5Bmax%5D=</t>
  </si>
  <si>
    <t>Fatalities reported in battles, riots, and violence against civilians. Time period: 14/10/2021-14/10/2022 + Missing migrants in the US-Mexican border since 2014. The figures were last updated on 16 september 2022</t>
  </si>
  <si>
    <t>MEX001Fatalities reported</t>
  </si>
  <si>
    <t>MEX001Fatalities in all crises</t>
  </si>
  <si>
    <t>COMAR 2022</t>
  </si>
  <si>
    <t>https://www.gob.mx/comar/articulos/la-comar-en-numeros-313659?idiom=es</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</si>
  <si>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</si>
  <si>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</si>
  <si>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</si>
  <si>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</si>
  <si>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</si>
  <si>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People affected - people in need</t>
  </si>
  <si>
    <t>MEX001Stressed humanitarian conditions - Level 2</t>
  </si>
  <si>
    <t>MEX001Moderate humanitarian conditions - Level 3</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</si>
  <si>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</si>
  <si>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</si>
  <si>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</si>
  <si>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</si>
  <si>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MEX001Crisis affected groups</t>
  </si>
  <si>
    <t>There are no approximate or exact figures about people in need facing limited access constraints</t>
  </si>
  <si>
    <t>MEX001People facing limited access constraints</t>
  </si>
  <si>
    <t>There are no approximate or exact figures about people in need facing restricted access constraints</t>
  </si>
  <si>
    <t>MEX001People facing restricted access constraints</t>
  </si>
  <si>
    <t>There are no approximate or exact figures about illness cases reported</t>
  </si>
  <si>
    <t>MEX001Illness cases reported</t>
  </si>
  <si>
    <t>There are no approximate or exact figures about buildings damaged</t>
  </si>
  <si>
    <t>MEX001Buildings damaged</t>
  </si>
  <si>
    <t>There are no approximate or exact figures about buildings destroyed</t>
  </si>
  <si>
    <t>MEX001Buildings destroyed</t>
  </si>
  <si>
    <t>There are no approximate or exact figures about economic losses</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</si>
  <si>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</si>
  <si>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</si>
  <si>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</si>
  <si>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</si>
  <si>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</si>
  <si>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</si>
  <si>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</si>
  <si>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</si>
  <si>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</si>
  <si>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</si>
  <si>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</si>
  <si>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</si>
  <si>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Total number of IDPs because of conflict and violence as of the end of 2021 according to the annual report of IMDC.</t>
  </si>
  <si>
    <t>MEX002People displaced</t>
  </si>
  <si>
    <t>MEX002Injuries reported</t>
  </si>
  <si>
    <t>ACLED 24/10/22</t>
  </si>
  <si>
    <t>Fatalities reported in battles, riots, and violence against civilians. Time period: 14/10/2021-14/10/2022</t>
  </si>
  <si>
    <t>MEX002Fatalities reported</t>
  </si>
  <si>
    <t>https://acleddata.com/dashboard/#/dashboard; https://missingmigrants.iom.int/region/americas?region_incident=4041&amp;route=3936&amp;incident_date%5Bmin%5D=&amp;incident_date%5Bmax%5D=</t>
  </si>
  <si>
    <t>Fatalities reported in battles, riots, and violence against civilians. Time period: 16/09/2021-16/09/2022</t>
  </si>
  <si>
    <t>MEX002Fatalities in all crises</t>
  </si>
  <si>
    <t>MEX002People in Need</t>
  </si>
  <si>
    <t>World Bank 2021; Instituto para la Economía y la Paz (IEP) 2021; Internal Displacement Monitoring Centre (IMDC) 2022</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</si>
  <si>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</si>
  <si>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</si>
  <si>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</si>
  <si>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</si>
  <si>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</si>
  <si>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</si>
  <si>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</si>
  <si>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</si>
  <si>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</si>
  <si>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</si>
  <si>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</si>
  <si>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</si>
  <si>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</si>
  <si>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MEX002Economic Losses</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</si>
  <si>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</si>
  <si>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</si>
  <si>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</si>
  <si>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</si>
  <si>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</si>
  <si>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Gobierno de Mexico ; Strauss Center 2022</t>
  </si>
  <si>
    <t>https://www.amnesty.org/es/documents/amr41/014/2010/es/ ; http://portales.segob.gob.mx/es/PoliticaMigratoria/Sintesis_Grafica/?Sintesis=2022 ; https://www.strausscenter.org/wp-content/uploads/Aug_2022_Metering.pdf</t>
  </si>
  <si>
    <t>Total # of people living in the affected area + Mexicans forcefully returned from the USA in 2022 (january to august) + Asylum-seekers on metering waitlists in August 2022.</t>
  </si>
  <si>
    <t>MEX003People exposed</t>
  </si>
  <si>
    <t>UNHCR 2021</t>
  </si>
  <si>
    <t>https://www.unhcr.org/refugee-statistics/download/?url=JZ3p8k</t>
  </si>
  <si>
    <t>Others of concern + Venezueleans displaced abroad from the Refugees in Mexico</t>
  </si>
  <si>
    <t>MEX003People affected</t>
  </si>
  <si>
    <t>MEX003People displaced</t>
  </si>
  <si>
    <t>MEX003Injuries reported</t>
  </si>
  <si>
    <t>IOM 2022</t>
  </si>
  <si>
    <t>https://missingmigrants.iom.int/region/americas?region_incident=4041&amp;route=3936&amp;incident_date%5Bmin%5D=&amp;incident_date%5Bmax%5D=</t>
  </si>
  <si>
    <t>Missing migrants in the US-Mexican border since 2014. The figures were last updated on 16 september 2022</t>
  </si>
  <si>
    <t>MEX003Fatalities reported</t>
  </si>
  <si>
    <t>MEX003Fatalities in all crises</t>
  </si>
  <si>
    <t>MEX003People in Need</t>
  </si>
  <si>
    <t>Amnesty International 2010 ; Gobierno de Mexico ; Strauss Center 2022 ; UNHCR 2021</t>
  </si>
  <si>
    <t>https://www.unhcr.org/refugee-statistics-uat/download/?url=JZ3p8k</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</si>
  <si>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</si>
  <si>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</si>
  <si>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</si>
  <si>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</si>
  <si>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</si>
  <si>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UNCHR2018</t>
  </si>
  <si>
    <t>Hosts, migrants/refugees, returnees</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</si>
  <si>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</si>
  <si>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</si>
  <si>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</si>
  <si>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</si>
  <si>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</si>
  <si>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MEX003Illness cases reported</t>
  </si>
  <si>
    <t>MEX003Buildings damaged</t>
  </si>
  <si>
    <t>MEX003Buildings destroyed</t>
  </si>
  <si>
    <t>MEX003Economic Losses</t>
  </si>
  <si>
    <t>OCHA 2022</t>
  </si>
  <si>
    <t>https://www.humanitarianresponse.info/sites/www.humanitarianresponse.info/files/documents/files/hti_hpc_2022-hno_fr_final.pdf</t>
  </si>
  <si>
    <t>Total population of the country according to OCHA</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</si>
  <si>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</si>
  <si>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</si>
  <si>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</si>
  <si>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</si>
  <si>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</si>
  <si>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</si>
  <si>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</si>
  <si>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IDMC 2022; OCHA 2022</t>
  </si>
  <si>
    <t>https://www.internal-displacement.org/sites/default/files/publications/documents/IDMC_GRID_2022_LR.pdf
https://reliefweb.int/report/haiti/haiti-violences-dans-la-zone-metropolitaine-de-port-au-prince-cite-soleil-rapport-de-situation-2-au-26-juillet-2022</t>
  </si>
  <si>
    <t>People displaced according to IDMC + people displaced according to OCHA because of the new clashes erupted in Cité-Soleil (in july)</t>
  </si>
  <si>
    <t>HTI001People displaced</t>
  </si>
  <si>
    <t>https://www.humanitarianresponse.info/sites/www.humanitarianresponse.info/files/documents/files/hti_hpc_2022-hno_fr_final.pdf
https://reliefweb.int/report/haiti/haiti-violences-dans-la-zone-metropolitaine-de-port-au-prince-cite-soleil-rapport-de-situation-2-au-26-juillet-2022</t>
  </si>
  <si>
    <t>Injuries reported according to OCHA (until march) + injuries reported according to OCHA because of the new clashes erupted in Cité-Soleil (in july)</t>
  </si>
  <si>
    <t>HTI001Injuries reported</t>
  </si>
  <si>
    <t>Fatalities reported according to OCHA (until march) + fatalities reported according to OCHA because of the new clashes erupted in Cité-Soleil (in july)</t>
  </si>
  <si>
    <t>HTI001Fatalities reported</t>
  </si>
  <si>
    <t>OCHA 2022; OCHA 2021</t>
  </si>
  <si>
    <t xml:space="preserve">https://reliefweb.int/sites/reliefweb.int/files/resources/2021-08-26_OCHA_Haiti%20Earthquake_SitRep%232%20PDF.pdf ; https://www.humanitarianresponse.info/sites/www.humanitarianresponse.info/files/documents/files/hti_hpc_2022-hno_fr_final.pdf ; </t>
  </si>
  <si>
    <t>Fatalities reported for both crises according to OCHA</t>
  </si>
  <si>
    <t>HTI001Fatalities in all crises</t>
  </si>
  <si>
    <t>OCHA 2021</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</si>
  <si>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</si>
  <si>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</si>
  <si>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</si>
  <si>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</si>
  <si>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</si>
  <si>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</si>
  <si>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</si>
  <si>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</si>
  <si>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</si>
  <si>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</si>
  <si>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</si>
  <si>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</si>
  <si>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</si>
  <si>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HTI001People facing limited access constraints</t>
  </si>
  <si>
    <t>HTI001People facing restricted access constraints</t>
  </si>
  <si>
    <t>There are no approximate or exact figures about people illness cases reported</t>
  </si>
  <si>
    <t>HTI001Illness cases reported</t>
  </si>
  <si>
    <t>https://reliefweb.int/sites/reliefweb.int/files/resources/2021-08-26_OCHA_Haiti%20Earthquake_SitRep%232%20PDF.pdf</t>
  </si>
  <si>
    <t>Buildings damages by the earthquake according to the Haitian Civil Protection General Directorate (DGPC). There are no exact figures about buildings damaged because of the new clashes erupted in Cité-Soleil (in july).</t>
  </si>
  <si>
    <t>HTI001Buildings damaged</t>
  </si>
  <si>
    <t>OCHA 2021; OCHA 2022</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</si>
  <si>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</si>
  <si>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t>
  </si>
  <si>
    <t>HTI001Buildings destroyed</t>
  </si>
  <si>
    <t>https://reliefweb.int/report/haiti/haiti-earthquake-situation-report-no-4-7-september-2021#:~:text=Preliminary%20estimates%20of%20damages%20and,the%20country's%20gross%20domestic%20product.</t>
  </si>
  <si>
    <t>Preliminary estimates of damages and economic losses are at least US$1.5 billion, about 10 per cent of the country’s gross domestic product. There are no exact figures about economic losses because of the new clashes erupted in Cité-Soleil (in july).</t>
  </si>
  <si>
    <t>HTI001Economic Losses</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</si>
  <si>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</si>
  <si>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</si>
  <si>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</si>
  <si>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</si>
  <si>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</si>
  <si>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</si>
  <si>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</si>
  <si>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</si>
  <si>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</si>
  <si>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</si>
  <si>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</si>
  <si>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</si>
  <si>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</si>
  <si>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IDMC 2022</t>
  </si>
  <si>
    <t>People displaced according to IDMC</t>
  </si>
  <si>
    <t>HTI002People displaced</t>
  </si>
  <si>
    <t>Reported by the the Haitian Civil Protection General Directorate (DGPC)</t>
  </si>
  <si>
    <t>HTI002Injuries reported</t>
  </si>
  <si>
    <t>HTI002Fatalities reported</t>
  </si>
  <si>
    <t>OCHA 2022; IFRC 2022</t>
  </si>
  <si>
    <t>Fatalities reported for both crises according to OCHA and IFRC</t>
  </si>
  <si>
    <t>HTI002Fatalities in all crises</t>
  </si>
  <si>
    <t>https://reliefweb.int/report/haiti/haiti-earthquake-situation-report-no-5-14-september-2021</t>
  </si>
  <si>
    <t>People in need according to OCHA in 2021. There no exact figures of people in need reported by the IFRC in 2022.</t>
  </si>
  <si>
    <t>HTI002People in Need</t>
  </si>
  <si>
    <t>People exposed - people affected (in 2022).</t>
  </si>
  <si>
    <t>HTI002Minimal humanitarian conditions - Level 1</t>
  </si>
  <si>
    <t xml:space="preserve">People affected (2022) - people in need (2021). </t>
  </si>
  <si>
    <t>HTI002Stressed humanitarian conditions - Level 2</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</si>
  <si>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</si>
  <si>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</si>
  <si>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</si>
  <si>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</si>
  <si>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</si>
  <si>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</si>
  <si>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</si>
  <si>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</si>
  <si>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</si>
  <si>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</si>
  <si>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</si>
  <si>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</si>
  <si>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Preliminary estimates of damages and economic losses are at least US$1.5 billion, about 10 per cent of the country’s gross domestic product.</t>
  </si>
  <si>
    <t>HTI002Economic Losses</t>
  </si>
  <si>
    <t>https://reliefweb.int/sites/reliefweb.int/files/resources/El%20Salvador%2C%20Guatemala%20y%20Honduras%20-%20Panorama%20de%20Necesidades%20Humanitarias%20%28Ciclo%20del%20Programa%20Humanitario%202021%2C%20Julio%202021%29.pdf</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</si>
  <si>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</si>
  <si>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</si>
  <si>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</si>
  <si>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</si>
  <si>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</si>
  <si>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</si>
  <si>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Total number of affected people according to OCHA</t>
  </si>
  <si>
    <t>SLV001People affected</t>
  </si>
  <si>
    <t>Internal Displacement Monitoring Center (IDMC) 2022</t>
  </si>
  <si>
    <t>New displacements in 2021 (conflict and violence and disasters) according to Internal Displacement Monitoring Center. However there are no other figures about the rest of affected people.</t>
  </si>
  <si>
    <t>SLV001People displaced</t>
  </si>
  <si>
    <t>SLV001Injuries reported</t>
  </si>
  <si>
    <t>SLV001Fatalities reported</t>
  </si>
  <si>
    <t>SLV001Fatalities in all crises</t>
  </si>
  <si>
    <t>SLV001People in Need</t>
  </si>
  <si>
    <t>SLV001Minimal humanitarian conditions - Level 1</t>
  </si>
  <si>
    <t>SLV001Stressed humanitarian conditions - Level 2</t>
  </si>
  <si>
    <t>People in need</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</si>
  <si>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</si>
  <si>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</si>
  <si>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</si>
  <si>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</si>
  <si>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</si>
  <si>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</si>
  <si>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</si>
  <si>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</si>
  <si>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</si>
  <si>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</si>
  <si>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</si>
  <si>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</si>
  <si>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</si>
  <si>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Institute for Economics &amp; Peace (IEP) 2021</t>
  </si>
  <si>
    <t>https://www.economicsandpeace.org/wp-content/uploads/2021/01/EVP-2021-web-1.pdf</t>
  </si>
  <si>
    <t>Economic cost of violence in millions of dollars</t>
  </si>
  <si>
    <t>SLV001Economic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</si>
  <si>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</si>
  <si>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</si>
  <si>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</si>
  <si>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</si>
  <si>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</si>
  <si>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</si>
  <si>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</si>
  <si>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</si>
  <si>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</si>
  <si>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</si>
  <si>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</si>
  <si>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UNHCR 2022; IDMC 2021</t>
  </si>
  <si>
    <t>https://reliefweb.int/report/panama/panama-multi-country-office-monthly-operational-update-june-2022 ; https://www.internal-displacement.org/countries/costa-rica</t>
  </si>
  <si>
    <t>The number of Nicaraguan refugees and asylum seekers in Costa Rica + the number of internal displacements</t>
  </si>
  <si>
    <t>CRI002People affected</t>
  </si>
  <si>
    <t>UNHCR 2022</t>
  </si>
  <si>
    <t>https://reliefweb.int/report/panama/panama-multi-country-office-monthly-operational-update-june-2022</t>
  </si>
  <si>
    <t>The number of Nicaraguan refugees and asylum seekers in Costa Rica</t>
  </si>
  <si>
    <t>CRI002People displaced</t>
  </si>
  <si>
    <t>CRI002Injuries reported</t>
  </si>
  <si>
    <t>There are no approximate or exact figures about fatalities reported because of this crisis</t>
  </si>
  <si>
    <t>CRI002Fatalities reported</t>
  </si>
  <si>
    <t>CRI002Fatalities in all crises</t>
  </si>
  <si>
    <t>CRI002People in Need</t>
  </si>
  <si>
    <t>https://www.unhcr.org/news/briefing/2022/3/623d894c4/number-displaced-nicaraguans-costa-rica-doubles-year.html#:~:text=The%20number%20of%20Nicaraguan%20refugees,total%20population%20of%20five%20million.</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</si>
  <si>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</si>
  <si>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</si>
  <si>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</si>
  <si>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</si>
  <si>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</si>
  <si>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Refugees and host community is affected</t>
  </si>
  <si>
    <t>CRI002Crisis affected groups</t>
  </si>
  <si>
    <t>CRI002People facing limited access constraints</t>
  </si>
  <si>
    <t>CRI002People facing restricted access constraints</t>
  </si>
  <si>
    <t>CRI002Illness cases reported</t>
  </si>
  <si>
    <t>CRI002Buildings damaged</t>
  </si>
  <si>
    <t>CRI002Buildings destroyed</t>
  </si>
  <si>
    <t>CRI002Economic Losses</t>
  </si>
  <si>
    <t>Total population of the country according to OCHA (2021)</t>
  </si>
  <si>
    <t>GTM001Total population</t>
  </si>
  <si>
    <t>https://data.worldbank.org/indicator/AG.LND.TOTL.K2?locations=GT</t>
  </si>
  <si>
    <t>Total landmass of the country as the whole country is exposed</t>
  </si>
  <si>
    <t>GTM001Landmass affected</t>
  </si>
  <si>
    <t>GTM001People exposed</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</si>
  <si>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</si>
  <si>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</si>
  <si>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</si>
  <si>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</si>
  <si>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</si>
  <si>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</si>
  <si>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GTM001Fatalities reported</t>
  </si>
  <si>
    <t>GTM001Fatalities in all crises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</si>
  <si>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</si>
  <si>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</si>
  <si>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</si>
  <si>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</si>
  <si>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</si>
  <si>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</si>
  <si>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</si>
  <si>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</si>
  <si>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</si>
  <si>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</si>
  <si>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</si>
  <si>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</si>
  <si>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</si>
  <si>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</si>
  <si>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</si>
  <si>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</si>
  <si>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</si>
  <si>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</si>
  <si>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</si>
  <si>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</si>
  <si>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HND001Total population</t>
  </si>
  <si>
    <t>https://data.worldbank.org/indicator/AG.LND.TOTL.K2?locations=HN</t>
  </si>
  <si>
    <t>HND001Landmass affected</t>
  </si>
  <si>
    <t>HND001People exposed</t>
  </si>
  <si>
    <t>People affected according to OCHA 2021</t>
  </si>
  <si>
    <t>HND001People affected</t>
  </si>
  <si>
    <t>Internally displaced people according to IDMC</t>
  </si>
  <si>
    <t>HND001People displaced</t>
  </si>
  <si>
    <t>HND001Injuries reported</t>
  </si>
  <si>
    <t>HND001Fatalities reported</t>
  </si>
  <si>
    <t>HND001Fatalities in all crises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</si>
  <si>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</si>
  <si>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</si>
  <si>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</si>
  <si>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</si>
  <si>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</si>
  <si>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</si>
  <si>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</si>
  <si>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</si>
  <si>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</si>
  <si>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</si>
  <si>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</si>
  <si>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</si>
  <si>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</si>
  <si>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</si>
  <si>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</si>
  <si>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</si>
  <si>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</si>
  <si>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</si>
  <si>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</si>
  <si>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</si>
  <si>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OCHA 10/11/2019</t>
  </si>
  <si>
    <t>https://data.humdata.org/dataset/nicaragua-administrative-level-0</t>
  </si>
  <si>
    <t>New figures for Nicaraguan refugees</t>
  </si>
  <si>
    <t>NIC001Total population</t>
  </si>
  <si>
    <t>https://data.worldbank.org/indicator/AG.LND.TOTL.K2?locations=NI</t>
  </si>
  <si>
    <t>NIC001Landmass affected</t>
  </si>
  <si>
    <t>NIC001People exposed</t>
  </si>
  <si>
    <t>https://reliefweb.int/report/nicaragua/presentation-report-human-rights-situation-nicaragua-human-rights-council-resolution-493</t>
  </si>
  <si>
    <t>The number of Nicaraguan refugees and asylum seekers according to UNHCR.</t>
  </si>
  <si>
    <t>NIC001People affected</t>
  </si>
  <si>
    <t>NIC001People displaced</t>
  </si>
  <si>
    <t>NIC001Injuries reported</t>
  </si>
  <si>
    <t>NIC001Fatalities reported</t>
  </si>
  <si>
    <t>NIC001Fatalities in all crises</t>
  </si>
  <si>
    <t>NIC001People in Need</t>
  </si>
  <si>
    <t>https://data.worldbank.org/indicator/SP.POP.TOTL?locations=NI ; https://data.worldbank.org/indicator/SM.POP.TOTL ; https://datosmacro.expansion.com/demografia/migracion/emigracion/nicaragua</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</si>
  <si>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</si>
  <si>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</si>
  <si>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</si>
  <si>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</si>
  <si>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</si>
  <si>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</si>
  <si>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</si>
  <si>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NIC001People facing limited access constraints</t>
  </si>
  <si>
    <t>NIC001People facing restricted access constraints</t>
  </si>
  <si>
    <t>NIC001Illness cases reported</t>
  </si>
  <si>
    <t>NIC001Buildings damaged</t>
  </si>
  <si>
    <t>NIC001Buildings destroyed</t>
  </si>
  <si>
    <t>NIC001Economic Losses</t>
  </si>
  <si>
    <t>World Bank 2021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</si>
  <si>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</si>
  <si>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</si>
  <si>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</si>
  <si>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</si>
  <si>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</si>
  <si>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DOM002People exposed</t>
  </si>
  <si>
    <t>https://data.worldbank.org/indicator/SP.POP.TOTL?locations=DO ; https://www.r4v.info/es/document/r4v-america-latina-y-el-caribe-refugiados-y-migrantes-venezolanos-en-la-region-agosto-2022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</si>
  <si>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 of Dominicans living abroad (2019)</t>
  </si>
  <si>
    <t>DOM002People affected</t>
  </si>
  <si>
    <t>https://www.r4v.info/es/document/r4v-america-latina-y-el-caribe-refugiados-y-migrantes-venezolanos-en-la-region-sept-2022</t>
  </si>
  <si>
    <t>Total venezuelans refugees and migrants (september 2022)</t>
  </si>
  <si>
    <t>DOM002People displaced</t>
  </si>
  <si>
    <t>DOM002Injuries reported</t>
  </si>
  <si>
    <t>There are no approximate or exact figures about fatalities reported</t>
  </si>
  <si>
    <t>DOM002Fatalities reported</t>
  </si>
  <si>
    <t>DOM002Fatalities in all crises</t>
  </si>
  <si>
    <t>https://data.humdata.org/dataset/rmrp-2022</t>
  </si>
  <si>
    <t>DOM002People in Need</t>
  </si>
  <si>
    <t>World Bank 2020 ; R4V 2022</t>
  </si>
  <si>
    <t>DOM002Minimal humanitarian conditions - Level 1</t>
  </si>
  <si>
    <t>DOM002Stressed humanitarian conditions - Level 2</t>
  </si>
  <si>
    <t xml:space="preserve">People in need according to R4V </t>
  </si>
  <si>
    <t>DOM002Moderate humanitarian conditions - Level 3</t>
  </si>
  <si>
    <t>DOM002Severe humanitarian conditions - Level 4</t>
  </si>
  <si>
    <t>DOM002Extreme humanitarian conditions - Level 5</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</si>
  <si>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</si>
  <si>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</si>
  <si>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</si>
  <si>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</si>
  <si>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</si>
  <si>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</si>
  <si>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</si>
  <si>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</si>
  <si>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</si>
  <si>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</si>
  <si>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</si>
  <si>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</si>
  <si>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</si>
  <si>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Total venezuelans refugees and migrants in Panama (september 2022)</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</si>
  <si>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</si>
  <si>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</si>
  <si>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</si>
  <si>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</si>
  <si>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</si>
  <si>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https://www.r4v.info/es/document/r4v-america-latina-y-el-caribe-refugiados-y-migrantes-venezolanos-en-la-region-mayo-2022</t>
  </si>
  <si>
    <t>Total venezuelans refugees and migrants (2022)</t>
  </si>
  <si>
    <t>PAN002People displaced</t>
  </si>
  <si>
    <t>PAN002Injuries reported</t>
  </si>
  <si>
    <t>BBC 2021 ; El Pitazo 2022</t>
  </si>
  <si>
    <t>https://www.bbc.com/mundo/noticias-america-latina-58800345 ; https://elpitazo.net/migracion/al-menos-10-venezolanos-han-muerto-en-la-selva-del-darien-en-lo-que-va-de-2022/</t>
  </si>
  <si>
    <t>About 50 lifeless bodies have been found in the jungle of the territory known as the Darién Gap, between Colombia and Panama, so far in 2021 (october). In 2022, 11 Venezuelans have died in the Darien jungle.</t>
  </si>
  <si>
    <t>PAN002Fatalities reported</t>
  </si>
  <si>
    <t>PAN002Fatalities in all crises</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</si>
  <si>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</si>
  <si>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</si>
  <si>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</si>
  <si>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</si>
  <si>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</si>
  <si>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</si>
  <si>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</si>
  <si>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</si>
  <si>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</si>
  <si>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</si>
  <si>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</si>
  <si>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</si>
  <si>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</si>
  <si>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</si>
  <si>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ACLED Accessed 24/10/2022; WHO 18/10/2022</t>
  </si>
  <si>
    <t>https://acleddata.com/dashboard/#/dashboard; https://www.humanitarianresponse.info/sites/www.humanitarianresponse.info/files/documents/files/south_sudan_humanitarian_situation_report_-_issue_9_-_september_2022.pdf</t>
  </si>
  <si>
    <t>The total fatalities in South Sudan from March 2022 to September 2022</t>
  </si>
  <si>
    <t>SSD001Fatalities reported</t>
  </si>
  <si>
    <t>ACLED Accessed 24/10/2022; WHO 18/10/2022.</t>
  </si>
  <si>
    <t>SSD001Fatalities in all crises</t>
  </si>
  <si>
    <t>2022 seasonal floods in South Sudan</t>
  </si>
  <si>
    <t>SSD003</t>
  </si>
  <si>
    <t>SSD003Total population</t>
  </si>
  <si>
    <t>City Population Accessed 14/10/2022</t>
  </si>
  <si>
    <t>https://www.citypopulation.de/en/southsudan/cities/</t>
  </si>
  <si>
    <t xml:space="preserve">Landmass of Jonglei, Unity, Upper Nile, Western Equatoria State,  Western Bahr el Ghazal, Warrap and Northern Bahr el Ghazal States, which have all been affected by flooding. </t>
  </si>
  <si>
    <t>SSD003Landmass affected</t>
  </si>
  <si>
    <t>Total population of states affected by flooding</t>
  </si>
  <si>
    <t>SSD003People exposed</t>
  </si>
  <si>
    <t>https://www.humanitarianresponse.info/sites/www.humanitarianresponse.info/files/documents/files/south_sudan_flooding_snapshot_no.2_11-oct-2022.pdf</t>
  </si>
  <si>
    <t xml:space="preserve"> According to OCHA, 909,000 people in 29 counties assessed have been  affected by floods.</t>
  </si>
  <si>
    <t>SSD003People affected</t>
  </si>
  <si>
    <t xml:space="preserve">RRC et al. 19/09/2022; IRNA 14/09/2022; IRNA 08/09/2022, RRC 09/09/2022; IRNA Accessed 17,10,2022, </t>
  </si>
  <si>
    <t>https://www.humanitarianresponse.info/sites/www.humanitarianresponse.info/files/documents/files/magwi_irna_floods_report_19-september-2022.pdf; https://www.humanitarianresponse.info/sites/www.humanitarianresponse.info/files/documents/files/irna_leer_county_flood_report_12_-_14_sept_2022-final.pdf; https://www.humanitarianresponse.info/sites/www.humanitarianresponse.info/files/documents/files/mayendit_irna_floods_report_08-september-2022.pdf; https://www.humanitarianresponse.info/sites/www.humanitarianresponse.info/files/documents/files/rapid_flood_assessment_report_for_mundri_east_and_west_counties_8th_to_9th_sept_2022.pdf; https://www.humanitarianresponse.info/sites/www.humanitarianresponse.info/files/documents/files/aweil_east_irna_floods_assessment_report_september-2022.pdf</t>
  </si>
  <si>
    <t>People displaced by floods. There are some unverified reports of people displaced in counties where needs assessments have yet to be conducted. It is very likely that the number of people displaced is much higher than reported.</t>
  </si>
  <si>
    <t>SSD003People displaced</t>
  </si>
  <si>
    <t>There is lack of reliable cumulative data on this</t>
  </si>
  <si>
    <t>SSD003Injuries reported</t>
  </si>
  <si>
    <t>WHO 18/10/2022</t>
  </si>
  <si>
    <t>https://www.humanitarianresponse.info/sites/www.humanitarianresponse.info/files/documents/files/south_sudan_humanitarian_situation_report_-_issue_9_-_september_2022.pdf</t>
  </si>
  <si>
    <t xml:space="preserve"> The severe flooding has also occasioned 62 death. It  is very likely that the number of fatalities reported  is higher than reported.</t>
  </si>
  <si>
    <t>SSD003Fatalities reported</t>
  </si>
  <si>
    <t>Total Fatalities in South Sudan from 01/04/2022 to 30/09/2022</t>
  </si>
  <si>
    <t>SSD003Fatalities in all crises</t>
  </si>
  <si>
    <t>OCHA 11/10/2022; City Population Accessed 14/10/2022</t>
  </si>
  <si>
    <t>SSD003People in Need</t>
  </si>
  <si>
    <t>https://www.humanitarianresponse.info/sites/www.humanitarianresponse.info/files/documents/files/south_sudan_flooding_snapshot_no.2_11-oct-2022.pdf; https://www.citypopulation.de/en/southsudan/cities/</t>
  </si>
  <si>
    <t>ACAPS Methodology was used to compute Level 1 and 2.  The population affected by flooding potentially has Level 3 needs. While some people may be facing Level 4 and 5 conditions, there is no information to indicate this.</t>
  </si>
  <si>
    <t>SSD003Minimal humanitarian conditions - Level 1</t>
  </si>
  <si>
    <t>SSD003Stressed humanitarian conditions - Level 2</t>
  </si>
  <si>
    <t>SSD003Moderate humanitarian conditions - Level 3</t>
  </si>
  <si>
    <t>SSD003Severe humanitarian conditions - Level 4</t>
  </si>
  <si>
    <t>SSD003Extreme humanitarian conditions - Level 5</t>
  </si>
  <si>
    <t>Due to the widespread impact of the floods, all 5 population groups have been affected-Host population, IDPs, refugees/asylum seekers and non-host population.</t>
  </si>
  <si>
    <t>SSD003Crisis affected groups</t>
  </si>
  <si>
    <t>SSD003People facing limited access constraints</t>
  </si>
  <si>
    <t xml:space="preserve">There is lack of reliable cumulative data on this. </t>
  </si>
  <si>
    <t>SSD003People facing restricted access constraints</t>
  </si>
  <si>
    <t>SSD003Illness cases reported</t>
  </si>
  <si>
    <t>SSD003Buildings damaged</t>
  </si>
  <si>
    <t>SSD003Buildings destroyed</t>
  </si>
  <si>
    <t>SSD003Economic Losses</t>
  </si>
  <si>
    <t>https://data.unhcr.org/en/documents/details/96182</t>
  </si>
  <si>
    <t>The people affected is a cumulative number of refugees in Uganda. The highest population of refugees originate from South Sudan and DRC. There are also refugees in smaller numbers from Rwanda, Burundi, Somalia, Eritrea, Ethiopia and Sudan</t>
  </si>
  <si>
    <t>UGA005People affected</t>
  </si>
  <si>
    <t>This is the cumulative number of refugees in Uganda. The highest population of refugees originate from South Sudan and DRC. There are also refugees in smaller numbers from Rwanda, Burundi, Somalia, Eritrea, Ethiopia and Sudan</t>
  </si>
  <si>
    <t>UGA005People displaced</t>
  </si>
  <si>
    <t>UGA005People in Need</t>
  </si>
  <si>
    <t>Level 1 and 2 figures were calculated according to ACAPS methodology. All refugees are assumed to have moderate(Level 3) humanitarian needs. While there may be refugees living in Uganda that are experiencing level 4  and 5 humanitarian conditions, there is no clear evidence for this.</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</si>
  <si>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</si>
  <si>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</si>
  <si>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</si>
  <si>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</si>
  <si>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</si>
  <si>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IPC 31/05/2022;UNHCR 30/09/2022</t>
  </si>
  <si>
    <t>https://data.unhcr.org/en/documents/details/96182; https://www.ipcinfo.org/ipc-country-analysis/details-map/es/c/1155648/</t>
  </si>
  <si>
    <t>Aggregated figure of people affected by the food security crisis in Karamoja and international displacement crisis.</t>
  </si>
  <si>
    <t>UGA001People affected</t>
  </si>
  <si>
    <t>UGA001People displaced</t>
  </si>
  <si>
    <t>https://www.ipcinfo.org/ipc-country-analysis/details-map/en/c/1155648/?iso3=UGA;https://data.unhcr.org/en/documents/details/96182</t>
  </si>
  <si>
    <t>UGA001People in Need</t>
  </si>
  <si>
    <t>IPC 31/05/2022; UNHCR 30/09/2022; City Population Accessed 20/09/2022</t>
  </si>
  <si>
    <t>https://www.ipcinfo.org/ipc-country-analysis/details-map/es/c/1155648/; https://data.unhcr.org/en/documents/details/96182; https://www.citypopulation.de/en/uganda/admin/</t>
  </si>
  <si>
    <t xml:space="preserve"> Level 1 to 5 are aggregated figures of the food security crisis in Karamoja and international displacement crisis</t>
  </si>
  <si>
    <t>UGA001Minimal humanitarian conditions - Level 1</t>
  </si>
  <si>
    <t>IPC 31/05/2022; UNHCR 30/09/2022</t>
  </si>
  <si>
    <t>https://www.ipcinfo.org/ipc-country-analysis/details-map/en/c/1155648/; https://www.citypopulation.de/en/uganda/admin/</t>
  </si>
  <si>
    <t>UGA001Stressed humanitarian conditions - Level 2</t>
  </si>
  <si>
    <t>UGA001Moderate humanitarian conditions - Level 3</t>
  </si>
  <si>
    <t>https://www.ipcinfo.org/ipc-country-analysis/details-map/en/c/1155648/?iso3=UGA; https://data.unhcr.org/en/documents/details/96182</t>
  </si>
  <si>
    <t>UGA001Severe humanitarian conditions - Level 4</t>
  </si>
  <si>
    <t>UGA001Extreme humanitarian conditions - Level 5</t>
  </si>
  <si>
    <t>SSD003Denial of existence of humanitarian needs or entitlements to assistance</t>
  </si>
  <si>
    <t>SSD003Impediments to entry into country (bureaucratic and administrative)</t>
  </si>
  <si>
    <t>SSD003Interference into implementation of humanitarian activities</t>
  </si>
  <si>
    <t>SSD003Ongoing insecurity/hostilities affecting humanitarian assistance</t>
  </si>
  <si>
    <t>SSD003Physical constraints in the environment (obstacles related to terrain, climate, lack of infrastructure, etc.)</t>
  </si>
  <si>
    <t>SSD003Presence of mines and improvised explosive devices</t>
  </si>
  <si>
    <t>SSD003Restriction and obstruction of access to services and assistance</t>
  </si>
  <si>
    <t>SSD003Restriction of movement (impediments to freedom of movement and/or administrative restrictions)</t>
  </si>
  <si>
    <t>SSD003Violence against personnel, facilities and assets</t>
  </si>
  <si>
    <t>https://data.unhcr.org/en/documents/details/96298</t>
  </si>
  <si>
    <t>Total number of Cameroonian refugees in Nigeria according to UNHCR.</t>
  </si>
  <si>
    <t>NGA008People affected</t>
  </si>
  <si>
    <t>Total number of Cameroonian refugees in Nigeria</t>
  </si>
  <si>
    <t>NGA008People displaced</t>
  </si>
  <si>
    <t>ACLED Accessed 24/10/2022</t>
  </si>
  <si>
    <t>Total Fatalities from 01/04/2022 to 30/09/2022</t>
  </si>
  <si>
    <t>NGA008Fatalities in all crises</t>
  </si>
  <si>
    <t>NGA008People in Need</t>
  </si>
  <si>
    <t>UNHCR 30/09/2022; NBS Accessed 19/09/2022</t>
  </si>
  <si>
    <t>https://nigeria.opendataforafrica.org/xspplpb/nigeria-census; https://data.unhcr.org/en/documents/details/96298</t>
  </si>
  <si>
    <t>ACAPS Methodology was used to compute Level 1 and 2. All Cameroonian refugees potentially have Level 3 needs. No information to indicate that the refugees face Level 4 or 5 needs.</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</si>
  <si>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</si>
  <si>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</si>
  <si>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</si>
  <si>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</si>
  <si>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</si>
  <si>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 xml:space="preserve">Number of fatalities from 1st April 2022 to 30 September 2022 in Sokoto, Kebbi, Niger, Kaduna, Katsina and Zamfara states, which are most affected by north west banditry. Some of these fatalities may actually be related to the Middle Belt crisis. </t>
  </si>
  <si>
    <t>NGA007Fatalities reported</t>
  </si>
  <si>
    <t>Number of fatalities in Nigeria from 1st April  2022 to 30th September  2022</t>
  </si>
  <si>
    <t>NGA007Fatalities in all crises</t>
  </si>
  <si>
    <t>Number of fatalities related to the insurgency from 1st April 2022 to 31st September 2022 in Borno, Adamawa and Yobe states</t>
  </si>
  <si>
    <t>NGA004Fatalities reported</t>
  </si>
  <si>
    <t>Number of fatalities in Nigeria from 1st April  2022 to 31st September 2022</t>
  </si>
  <si>
    <t>NGA004Fatalities in all crises</t>
  </si>
  <si>
    <t>Number of fatalities from 1st April 2022 to 31st September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</si>
  <si>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</si>
  <si>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</si>
  <si>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UNHCR 30/09/2022; Cadre Harmonise  11/03/2022</t>
  </si>
  <si>
    <t xml:space="preserve"> https://fscluster.org/sites/default/files/documents/fiche-nigeria_mar_2022_final_reviewed.pdf; https://data.unhcr.org/en/documents/details/96298</t>
  </si>
  <si>
    <t>Total number of people affected by the Boko Haram crisis, the middle belt crisis, the northwest banditry and the Cameroonian refugee crisis.</t>
  </si>
  <si>
    <t>NGA001People affected</t>
  </si>
  <si>
    <t>UNHCR 30/09/2022; IOM 11/04/2022; UNHCR 31/08/2022</t>
  </si>
  <si>
    <t>https://displacement.iom.int/sites/g/files/tmzbdl1461/files/reports/R9%20LIST%20OF%20WARDS%20ASSESSED.pdf; https://data.unhcr.org/es/documents/details/95478; https://data.unhcr.org/en/documents/details/96298</t>
  </si>
  <si>
    <t>Total number of people displaced by the Boko Haram crisis, the middle belt crisis, the northwest banditry and the Cameroonian refugee crisis.</t>
  </si>
  <si>
    <t>NGA001People displaced</t>
  </si>
  <si>
    <t>AOAV Accessed 24/10/2022</t>
  </si>
  <si>
    <t>http://www.explosiveviolencedata.com/filters#results-title</t>
  </si>
  <si>
    <t>People in Nigeria injured due to explosive devices, for 6 months from April -September 2022. Figure does not include injuries due to other events</t>
  </si>
  <si>
    <t>NGA001Injuries reported</t>
  </si>
  <si>
    <t>NGA001Fatalities reported</t>
  </si>
  <si>
    <t>NGA001Fatalities in all crises</t>
  </si>
  <si>
    <t xml:space="preserve">The PIN and levels 1-5 are the aggregated figures from the Boko Haram crisis, the middle belt crisis, the northwest banditry and the Cameroonian refugee crisis </t>
  </si>
  <si>
    <t>NGA001People in Need</t>
  </si>
  <si>
    <t xml:space="preserve">UNHCR 30/09/2022; NBS Accessed 19/09/2022; Cadre Harmonise  11/03/2022;  OCHA 09/02/2022; </t>
  </si>
  <si>
    <t>https://reliefweb.int/sites/reliefweb.int/files/resources/fiche-nigeria_oct_2021_final.pdf; https://reliefweb.int/report/nigeria/nigeria-humanitarian-needs-overview-2022-february-2022;  https://nigeria.opendataforafrica.org/xspplpb/nigeria-census; https://data.unhcr.org/en/documents/details/96298</t>
  </si>
  <si>
    <t>NGA001Minimal humanitarian conditions - Level 1</t>
  </si>
  <si>
    <t>https://reliefweb.int/sites/reliefweb.int/files/resources/fiche-nigeria_oct_2021_final.pdf; https://reliefweb.int/report/nigeria/nigeria-humanitarian-needs-overview-2022-february-2022;  https://nigeria.opendataforafrica.org/xspplpb/nigeria-census ; https://data.unhcr.org/en/documents/details/96298</t>
  </si>
  <si>
    <t>NGA001Stressed humanitarian conditions - Level 2</t>
  </si>
  <si>
    <t>https://reliefweb.int/sites/reliefweb.int/files/resources/fiche-nigeria_oct_2021_final.pdf; https://reliefweb.int/report/nigeria/nigeria-humanitarian-needs-overview-2022-february-2022;  ; https://nigeria.opendataforafrica.org/xspplpb/nigeria-census; https://data.unhcr.org/en/documents/details/96298</t>
  </si>
  <si>
    <t>NGA001Moderate humanitarian conditions - Level 3</t>
  </si>
  <si>
    <t xml:space="preserve">UNHCR 13/09/2022; NBS Accessed 19/09/2022; Cadre Harmonise  11/03/2022;  OCHA 09/02/2022; </t>
  </si>
  <si>
    <t>https://reliefweb.int/sites/reliefweb.int/files/resources/fiche-nigeria_oct_2021_final.pdf; https://reliefweb.int/report/nigeria/nigeria-humanitarian-needs-overview-2022-february-2022; https://nigeria.opendataforafrica.org/xspplpb/nigeria-census https://data.unhcr.org/en/documents/details/96298</t>
  </si>
  <si>
    <t>NGA001Severe humanitarian conditions - Level 4</t>
  </si>
  <si>
    <t>NGA001Extreme humanitarian conditions - Level 5</t>
  </si>
  <si>
    <t xml:space="preserve">World Population 10/2022 World Population 10/2022 OCHA HNO 06/12/2021 World Meter accessed 17/10/2022    </t>
  </si>
  <si>
    <t xml:space="preserve">https://worldpopulationreview.com/countries/algeria-population https://worldpopulationreview.com/countries/tunisia-population https://reliefweb.int/report/libya/libya-humanitarian-needs-overview-2022-december-2021-enar https://www.worldometers.info/world-population/italy-population/#:~:text=Italy%202020%20population%20is%20estimated,532%20people%20per%20mi2).    </t>
  </si>
  <si>
    <t>Total population of Algeria, Tunisia, Libya, and Italy</t>
  </si>
  <si>
    <t>REG007Total population</t>
  </si>
  <si>
    <t xml:space="preserve">World Population 10/2022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</si>
  <si>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</si>
  <si>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</si>
  <si>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</si>
  <si>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10/2022 World Population 10/2022 OCHA HNO 06/12/2021 UNHCR accessed 17/10/2022 ; City Population accessed 10/2022    </t>
  </si>
  <si>
    <t xml:space="preserve">https://worldpopulationreview.com/countries/algeria-population https://worldpopulationreview.com/countries/tunisia-population https://reliefweb.int/report/libya/libya-humanitarian-needs-overview-2022-december-2021-enar https://data2.unhcr.org/en/situations/mediterranean/location/5205 ; https://www.citypopulation.de/en/italy/cities/calabria/ ; https://www.citypopulation.de/en/italy/cities/sicilia/
    </t>
  </si>
  <si>
    <t>REG007People exposed</t>
  </si>
  <si>
    <t xml:space="preserve">UNHCR 26/05/2022 ; Migrants Refugees accessed 21/08/2022 UNHCR 31/08/2022 ; UNHCR 31/08/2022 UNHCR accessed 18/10/2022 ; IOM 06/09/2022 UNHCR accessed 17/10/2022    </t>
  </si>
  <si>
    <t xml:space="preserve">https://reliefweb.int/report/algeria/unhcr-middle-east-and-north-africa-algeria-may-2022 ; https://migrants-refugees.va/country-profile/algeria/#:~:text=In%20mid%2D2020%20there%20were,and%20100.6%20thousand%20in%202019. https://data.unhcr.org/en/documents/details/95810 ; https://data.unhcr.org/en/documents/details/95809 https://data.unhcr.org/en/country/lby ; https://dtm.iom.int/reports/migrant-report-key-findings-round-42-may-june-2022 https://data2.unhcr.org/en/situations/mediterranean/location/5205
    </t>
  </si>
  <si>
    <t>REG007People affected</t>
  </si>
  <si>
    <t xml:space="preserve">IPDs in Algeria, Tunisia, Libya, and Italy </t>
  </si>
  <si>
    <t>REG007People displaced</t>
  </si>
  <si>
    <t>IOM accessed 18/10/2022</t>
  </si>
  <si>
    <t>https://missingmigrants.iom.int/region/mediterranean?region_incident=All&amp;route=3861&amp;year%5B%5D=10121&amp;month=3966&amp;incident_date%5Bmin%5D=&amp;incident_date%5Bmax%5D=30%2F07%2F2022</t>
  </si>
  <si>
    <t>The number of dead an missing migrants in the Central Mediterranean route between April and Sep</t>
  </si>
  <si>
    <t>REG007Fatalities reported</t>
  </si>
  <si>
    <t>IOM accessed 18/10/2022 ; ACLED accessed 15/10/2022</t>
  </si>
  <si>
    <t>https://missingmigrants.iom.int/region/mediterranean?region_incident=All&amp;route=3861&amp;year%5B%5D=10121&amp;month=3966&amp;incident_date%5Bmin%5D=&amp;incident_date%5Bmax%5D=30%2F07%2F2022 ; https://acleddata.com/data-export-tool/</t>
  </si>
  <si>
    <t>fatalities in Algeria, Tunisia, Libya, and Italy between April and Sep</t>
  </si>
  <si>
    <t>REG007Fatalities in all crises</t>
  </si>
  <si>
    <t>REG007People in Need</t>
  </si>
  <si>
    <t xml:space="preserve">World Population 10/2022 ; UNHCR 26/05/2022 ; Migrants Refugees accessed 21/08/2022 World Population 10/2022 ; UNHCR 31/08/2022 ; UNHCR 31/08/2022 OCHA HNO 06/12/2021 ; UNHCR accessed 18/10/2022 ; IOM 06/09/2022 UNHCR accessed 17/10/2022 ; City Population accessed 10/2022 ; UNHCR accessed 17/10/2022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</si>
  <si>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https://data.unhcr.org/en/documents/details/95810 ; https://data.unhcr.org/en/documents/details/95809 https://reliefweb.int/report/libya/libya-humanitarian-needs-overview-2022-december-2021-enar ; https://data.unhcr.org/en/country/lby ; https://dtm.iom.int/reports/migrant-report-key-findings-round-42-may-june-2022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</si>
  <si>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</si>
  <si>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</si>
  <si>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</si>
  <si>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</si>
  <si>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</si>
  <si>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</si>
  <si>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</si>
  <si>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</si>
  <si>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</si>
  <si>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</si>
  <si>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https://worldpopulationreview.com/countries/egypt-population</t>
  </si>
  <si>
    <t>The total population of Egypt in 2022</t>
  </si>
  <si>
    <t>EGY002Total population</t>
  </si>
  <si>
    <t>World Population 10/2022 ; UNHCR accessed 17/10/2022</t>
  </si>
  <si>
    <t>https://worldpopulationreview.com/countries/egypt-population ; https://data.unhcr.org/en/situations/syria/location/1</t>
  </si>
  <si>
    <t>The figure represents the total population of admin level 1 areas that are hosting over 21,000 syrian refugees = Cairo (7,734,614) + Alexandria (3,811,516) + Giza (2,443,203) + Registered Syrian refugees as of 30 Sep 2022 (144,768)</t>
  </si>
  <si>
    <t>EGY002People exposed</t>
  </si>
  <si>
    <t>UNHCR accessed 17/10/2022</t>
  </si>
  <si>
    <t>https://data.unhcr.org/en/situations/syria/location/1</t>
  </si>
  <si>
    <t>The figure represents the number of Syrian refugees in Egypt as of 30 Sep</t>
  </si>
  <si>
    <t>EGY002People affected</t>
  </si>
  <si>
    <t>EGY002People displaced</t>
  </si>
  <si>
    <t xml:space="preserve">Fatalities related to Syrian refugees between April to Sep </t>
  </si>
  <si>
    <t>EGY002Fatalities reported</t>
  </si>
  <si>
    <t>Fatalities in the country between April to Sep</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</si>
  <si>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</si>
  <si>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</si>
  <si>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</si>
  <si>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</si>
  <si>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</si>
  <si>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</si>
  <si>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</si>
  <si>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World Meter accessed 17/10/2022</t>
  </si>
  <si>
    <t>https://www.worldometers.info/world-population/italy-population/#:~:text=Italy%202020%20population%20is%20estimated,532%20people%20per%20mi2).</t>
  </si>
  <si>
    <t>The total population of Italy in 2022</t>
  </si>
  <si>
    <t>ITA002Total population</t>
  </si>
  <si>
    <t>UNHCR accessed 17/10/2022 ; City Population accessed 10/2022</t>
  </si>
  <si>
    <t>The figure represents the 2022 estimates of the total population of areas that recieves most migrants: Sicily (4,801,468) and Calabria (1,844,586) and the number of migrants registered by UNHCR in Sicily (54,367) and Calabria (14,010) as of 16 Oct 2022</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</si>
  <si>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</si>
  <si>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</si>
  <si>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2018 - 16 Oct 2022</t>
  </si>
  <si>
    <t>ITA002People affected</t>
  </si>
  <si>
    <t>The figure represents sea arrivals to Italy between 2018 - 16 Oct 2022</t>
  </si>
  <si>
    <t>ITA002People displaced</t>
  </si>
  <si>
    <t>IOM accessed 17/10/2022</t>
  </si>
  <si>
    <t>https://missingmigrants.iom.int/region/mediterranean?region_incident=All&amp;route=3861&amp;year%5B%5D=10121&amp;month=All&amp;incident_date%5Bmin%5D=&amp;incident_date%5Bmax%5D=</t>
  </si>
  <si>
    <t>Dead or missing on Central Mediterranean route between April to Sep</t>
  </si>
  <si>
    <t>ITA002Fatalities reported</t>
  </si>
  <si>
    <t>IOM accessed 17/10/2022 ; ACLED accessed 15/10/2022</t>
  </si>
  <si>
    <t>All fatalities in the affected areas (Sicily and Calabria) + dead or missing on Central Mediterranean route between April to Sep</t>
  </si>
  <si>
    <t>ITA002Fatalities in all crises</t>
  </si>
  <si>
    <t>ITA002People in Need</t>
  </si>
  <si>
    <t>UNHCR accessed 17/10/2022 ; City Population accessed 10/2022 ; UNHCR accessed 17/10/2022</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</si>
  <si>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</si>
  <si>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</si>
  <si>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</si>
  <si>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</si>
  <si>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</si>
  <si>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</si>
  <si>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</si>
  <si>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</si>
  <si>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UNHCR accessed 18/10/2022 ; IOM 06/09/2022</t>
  </si>
  <si>
    <t>https://data.unhcr.org/en/country/lby ; https://dtm.iom.int/reports/migrant-report-key-findings-round-42-may-june-2022</t>
  </si>
  <si>
    <t>The figure represents the total IDPs in Libya as of 30 April (159,996) + the total IDP returnees as of 30 April (680,772) + the registered refugees and asylum-seekers in Libya as of 1 Oct (43,000) + the number of migrants in Libya as of 30 June (667,440)</t>
  </si>
  <si>
    <t>LBY001People displaced</t>
  </si>
  <si>
    <t xml:space="preserve">https://missingmigrants.iom.int/region/mediterranean?region_incident=All&amp;route=3861&amp;year%5B%5D=10121&amp;month=All&amp;incident_date%5Bmin%5D=&amp;incident_date%5Bmax%5D= ; https://www.acleddata.com/data/ </t>
  </si>
  <si>
    <t>The number of fatalities in the country between April and Sep</t>
  </si>
  <si>
    <t>LBY001Fatalities reported</t>
  </si>
  <si>
    <t>Total fatalities in the country between April and Sep</t>
  </si>
  <si>
    <t>LBY001Fatalities in all crises</t>
  </si>
  <si>
    <t>The figure represents the registered refugees and asylum-seekers in Libya as of 1 Oct (43,000) + the number of migrants in Libya as of 30 June (667,440)</t>
  </si>
  <si>
    <t>LBY002People affected</t>
  </si>
  <si>
    <t>LBY002People displaced</t>
  </si>
  <si>
    <t>The dead and missing migrants between April and Sep</t>
  </si>
  <si>
    <t>LBY002Fatalities reported</t>
  </si>
  <si>
    <t>LBY002Fatalities in all crises</t>
  </si>
  <si>
    <t>LBY002People in Need</t>
  </si>
  <si>
    <t>OCHA HNO 06/12/2021 ; UNHCR accessed 18/10/2022 ; IOM 06/09/2022</t>
  </si>
  <si>
    <t>https://reliefweb.int/report/libya/libya-humanitarian-needs-overview-2022-december-2021-enar ; https://data.unhcr.org/en/country/lby ; https://dtm.iom.int/reports/migrant-report-key-findings-round-42-may-june-2022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</si>
  <si>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</si>
  <si>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</si>
  <si>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</si>
  <si>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</si>
  <si>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</si>
  <si>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World Population accessed 10/2022 ; UNHCR accessed 24/10/2022</t>
  </si>
  <si>
    <t>https://worldpopulationreview.com/countries/poland-population ; https://data.unhcr.org/en/situations/ukraine</t>
  </si>
  <si>
    <t>The total population represents the population of Poland in 2022 (40,043,625) and people who crossed from Ukraine as at 18 Oct (6,947,301)</t>
  </si>
  <si>
    <t>POL002Total population</t>
  </si>
  <si>
    <t>The figure represents the population of Lublin region in 2022 (360,044) + The number of displaced from Ukraine as of 18 Oct (6,947,301)</t>
  </si>
  <si>
    <t>POL002People exposed</t>
  </si>
  <si>
    <t>UNHCR accessed 24/10/2022</t>
  </si>
  <si>
    <t>https://data2.unhcr.org/en/situations/ukraine</t>
  </si>
  <si>
    <t>The figure represents the number of people displaced from Ukraine to Poland as of 18 Oct (6,947,301)</t>
  </si>
  <si>
    <t>POL002People affected</t>
  </si>
  <si>
    <t>POL002People displaced</t>
  </si>
  <si>
    <t>All crisis fatalities in Last 6 months (01/04/2022 to 30/09/2022 related to refugees from Ukraine</t>
  </si>
  <si>
    <t>POL002Fatalities reported</t>
  </si>
  <si>
    <t>All fatalities in Last 6 months (01/04/2022 to 30/09/2022) across the country</t>
  </si>
  <si>
    <t>POL002Fatalities in all crises</t>
  </si>
  <si>
    <t>POL002People in Need</t>
  </si>
  <si>
    <t>According to ACAPS methodology, Level 1 = the number of people exposed - people affected</t>
  </si>
  <si>
    <t>POL002Minimal humanitarian conditions - Level 1</t>
  </si>
  <si>
    <t>According to ACAPS methodology, Level 2 = the number of people affected - people in need</t>
  </si>
  <si>
    <t>POL002Stressed humanitarian conditions - Level 2</t>
  </si>
  <si>
    <t>POL002Moderate humanitarian conditions - Level 3</t>
  </si>
  <si>
    <t>POL002Severe humanitarian conditions - Level 4</t>
  </si>
  <si>
    <t>POL002Extreme humanitarian conditions - Level 5</t>
  </si>
  <si>
    <t>https://worldpopulationreview.com/countries/slovakia-population</t>
  </si>
  <si>
    <t>The total population of Slovakia in 2022</t>
  </si>
  <si>
    <t>SVK002Total population</t>
  </si>
  <si>
    <t>Slovakiasite accessed 07/2022, UNHCR accessed 19/10/2022</t>
  </si>
  <si>
    <t>http://www.slovakiasite.com/regions.php ; https://data2.unhcr.org/en/situations/ukraine</t>
  </si>
  <si>
    <t>The figure represented the population of the two border regions Presov (798,596) and Kocise (771,947) + Displaced people from Ukraine as at 18 Oct (867,141)</t>
  </si>
  <si>
    <t>SVK002People exposed</t>
  </si>
  <si>
    <t>UNHCR accessed 19/10/2022</t>
  </si>
  <si>
    <t>The figure represents the number of people who are displaced from Ukraine to Slovakia as of 18 Oct (867,141)</t>
  </si>
  <si>
    <t>SVK002People affected</t>
  </si>
  <si>
    <t>SVK002People displaced</t>
  </si>
  <si>
    <t>ACLED accessed 20/10/2022</t>
  </si>
  <si>
    <t>All crisis fatalities in Last 6 months (14/04/2022 to 14/10/2022) related to refugees from Ukraine</t>
  </si>
  <si>
    <t>SVK002Fatalities reported</t>
  </si>
  <si>
    <t>All fatalities in Last 6 months (14/04/2022 to 14/10/2022).</t>
  </si>
  <si>
    <t>SVK002Fatalities in all crises</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</si>
  <si>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</si>
  <si>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</si>
  <si>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</si>
  <si>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</si>
  <si>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</si>
  <si>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</si>
  <si>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https://worldpopulationreview.com/countries/moldova-population</t>
  </si>
  <si>
    <t>The figure represents the total population of Moldova in 2022</t>
  </si>
  <si>
    <t>MDA002Total population</t>
  </si>
  <si>
    <t xml:space="preserve">National bureau of statistics of the Republic of Moldova 2014 ; UNHCR 19/10/2022 </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</si>
  <si>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</si>
  <si>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18 Oct (660,498)</t>
  </si>
  <si>
    <t>MDA002People exposed</t>
  </si>
  <si>
    <t>UNHCR accessed 20/10/2022</t>
  </si>
  <si>
    <t>The figure represents the number of people displaced from Ukraine to Moldova as of 18 Oct (660,498)</t>
  </si>
  <si>
    <t>MDA002People affected</t>
  </si>
  <si>
    <t>MDA002People displaced</t>
  </si>
  <si>
    <t>MDA002Fatalities reported</t>
  </si>
  <si>
    <t>All fatalities in Last 6 months (14/04/2022 to 14/10/2022) across the country</t>
  </si>
  <si>
    <t>MDA002Fatalities in all crises</t>
  </si>
  <si>
    <t>https://worldpopulationreview.com/countries/romania-population</t>
  </si>
  <si>
    <t>The figure represents the total population of Romania in 2022</t>
  </si>
  <si>
    <t>ROU002Total population</t>
  </si>
  <si>
    <t>MVU accessed 07/2022 ; CIRCABC accessed 07/2022 ; UNHCR accessed 24/10/2022</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</si>
  <si>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</si>
  <si>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Bucovina(407,438) + people displaced from Ukraine to Romania as of 16 Oct (1,391,826)</t>
  </si>
  <si>
    <t>ROU002People exposed</t>
  </si>
  <si>
    <t>The figure represents the number of people displaced from Ukraine to Romania as of 16 Oct (1,391,826)</t>
  </si>
  <si>
    <t>ROU002People affected</t>
  </si>
  <si>
    <t>ROU002People displaced</t>
  </si>
  <si>
    <t>All crisis fatalities in Last 6 months (01/04/2022 to 30/09/2022) related to refugees from Ukraine</t>
  </si>
  <si>
    <t>ROU002Fatalities reported</t>
  </si>
  <si>
    <t>ROU002Fatalities in all crises</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</si>
  <si>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</si>
  <si>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</si>
  <si>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</si>
  <si>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</si>
  <si>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</si>
  <si>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</si>
  <si>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</si>
  <si>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</si>
  <si>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</si>
  <si>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</si>
  <si>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</si>
  <si>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</si>
  <si>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https://worldpopulationreview.com/countries/tunisia-population</t>
  </si>
  <si>
    <t>The total population of Tunisia in 2022</t>
  </si>
  <si>
    <t>TUN002Total population</t>
  </si>
  <si>
    <t>The total population is considered exposed to the migration crisis</t>
  </si>
  <si>
    <t>TUN002People exposed</t>
  </si>
  <si>
    <t>UNHCR 31/08/2022 ; UNHCR 31/08/2022</t>
  </si>
  <si>
    <t>https://data.unhcr.org/en/documents/details/95810 ; https://data.unhcr.org/en/documents/details/95809</t>
  </si>
  <si>
    <t>The figure represents the number of migrants arriving at Tunisia (persons profiled) between 2019 to August 2022 (2,295) + the number of refugees and asylum seekers as of 31 Aug (9,676).</t>
  </si>
  <si>
    <t>TUN002People affected</t>
  </si>
  <si>
    <t>TUN002People displaced</t>
  </si>
  <si>
    <t>https://missingmigrants.iom.int/region/mediterranean?region_incident=All&amp;route=3861&amp;year%5B%5D=10121&amp;month=3961&amp;incident_date%5Bmin%5D=&amp;incident_date%5Bmax%5D=06%2F30%2F2022</t>
  </si>
  <si>
    <t>The number of dead and missing migrants in the Central Mediterranean route</t>
  </si>
  <si>
    <t>TUN002Fatalities reported</t>
  </si>
  <si>
    <t>IOM accessed 17/10/2022 ; ACLED 15/10/2022</t>
  </si>
  <si>
    <t xml:space="preserve">https://missingmigrants.iom.int/region/mediterranean?region_incident=All&amp;route=3861&amp;year%5B%5D=10121&amp;month=3961&amp;incident_date%5Bmin%5D=&amp;incident_date%5Bmax%5D=06%2F30%2F2022 ; https://acleddata.com/data-export-tool/ </t>
  </si>
  <si>
    <t>Fatalities in all the country between April and Sep</t>
  </si>
  <si>
    <t>TUN002Fatalities in all crises</t>
  </si>
  <si>
    <t>TUN002People in Need</t>
  </si>
  <si>
    <t>World Population 10/2022 ; UNHCR 31/08/2022 ; UNHCR 31/08/2022</t>
  </si>
  <si>
    <t>https://worldpopulationreview.com/countries/tunisia-population ; https://data.unhcr.org/en/documents/details/95810 ; https://data.unhcr.org/en/documents/details/95809</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</si>
  <si>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</si>
  <si>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</si>
  <si>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</si>
  <si>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</si>
  <si>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</si>
  <si>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https://worldpopulationreview.com/countries/hungary-population</t>
  </si>
  <si>
    <t>The figure represents the total population of Hungary in 2022</t>
  </si>
  <si>
    <t>HUN002Total population</t>
  </si>
  <si>
    <t>OCHA 08/08/2022, UNHCR accessed 24/10/2022</t>
  </si>
  <si>
    <t>https://reliefweb.int/report/ukraine/ukraine-flash-appeal-march-december-2022 ; https://data2.unhcr.org/en/situations/ukraine</t>
  </si>
  <si>
    <t>Population as identified in the Flash appeal 2022 (44 million) + people returned to Ukraine (6,941,852) as of 18 Oct - People displaced out of the country (7,710,924) as of 19 Oct</t>
  </si>
  <si>
    <t>UKR002Total population</t>
  </si>
  <si>
    <t>The total population is considered to be exposed to the conflict</t>
  </si>
  <si>
    <t>UKR002People exposed</t>
  </si>
  <si>
    <t>The total population is considered to be affected by the conflict</t>
  </si>
  <si>
    <t>UKR002People affected</t>
  </si>
  <si>
    <t>OCHA 17/10/2022 ; UNHCR accessed 24/10/2022</t>
  </si>
  <si>
    <t>https://reliefweb.int/report/ukraine/ukraine-situation-report-12-oct-2022-enuk ; https://data2.unhcr.org/en/situations/ukraine</t>
  </si>
  <si>
    <t xml:space="preserve">The figure represents the number of internally displaced people inside Ukraine (6.24 million) as of 14 Oct and the number of people who left Ukraine and went to Europe (7,710,924) as of 19 Oct + the number of returnees (Border crossings to Ukraine since 28 February 2022) (6,941,852) as of 18 Oct.
</t>
  </si>
  <si>
    <t>UKR002People displaced</t>
  </si>
  <si>
    <t>OHCHR 17/10/2022</t>
  </si>
  <si>
    <t>https://reliefweb.int/report/ukraine/ukraine-civilian-casualties-2400-16-october-2022-enruuk</t>
  </si>
  <si>
    <t>Fatalities between 24 Feb to 16 Oct</t>
  </si>
  <si>
    <t>UKR002Fatalities reported</t>
  </si>
  <si>
    <t>UKR002Fatalities in all crises</t>
  </si>
  <si>
    <t>UKR002People in Need</t>
  </si>
  <si>
    <t xml:space="preserve">According to ACAPS methodology, Level 1 = People exposed - People affected
</t>
  </si>
  <si>
    <t>UKR002Minimal humanitarian conditions - Level 1</t>
  </si>
  <si>
    <t>OCHA 08/08/2022, UNHCR accessed 24/10/2022 ; OCHA 17/10/2022 ; UNHCR accessed 24/10/2022</t>
  </si>
  <si>
    <t xml:space="preserve">According to ACAPS methodology, Level 2 = People affected - People in need
</t>
  </si>
  <si>
    <t>UKR002Stressed humanitarian conditions - Level 2</t>
  </si>
  <si>
    <t>OCHA 2022, UNHCR accessed 20/05/2022</t>
  </si>
  <si>
    <t xml:space="preserve">https://reliefweb.int/sites/reliefweb.int/files/resources/ukraine_2022_hno_eng_2022-02-10.pdf ; https://reliefweb.int/report/ukraine/ukraine-flash-appeal-humanitarian-programme-cycle-march-may-2022 </t>
  </si>
  <si>
    <t xml:space="preserve">According to ACAPS methodology, Level 3 = PiN - (Level 4 + Level 5)
</t>
  </si>
  <si>
    <t>UKR002Moderate humanitarian conditions - Level 3</t>
  </si>
  <si>
    <t>WFP accessed 24/10/2022</t>
  </si>
  <si>
    <t>https://static.hungermapdata.org/insight-reports/latest/ukr-summary.pdf</t>
  </si>
  <si>
    <t xml:space="preserve">According to WFP Hunger Map, about 16.9% of the analysed population (38.7 million) are facing crisis and above food security levels as of 24 Oct, meaning that 6.54 million people are food insecure. 
</t>
  </si>
  <si>
    <t>UKR002Severe humanitarian conditions - Level 4</t>
  </si>
  <si>
    <t>Currently, there are not enough information about the severity of needs</t>
  </si>
  <si>
    <t>UKR002Extreme humanitarian conditions - Level 5</t>
  </si>
  <si>
    <t>City Population accessed 07/2022 ; UNHCR accessed 20/10/2022</t>
  </si>
  <si>
    <t>http://www.citypopulation.de/en/hungary/admin/ ; https://data.unhcr.org/en/situations/ukraine</t>
  </si>
  <si>
    <t xml:space="preserve">The figure represents the population one border county, Szabolcs-Szatmár-Bereg (553,000) + the number of people displaced from Ukraine to Hungary as of 18 Oct (1,589,558)
</t>
  </si>
  <si>
    <t>HUN002People exposed</t>
  </si>
  <si>
    <t xml:space="preserve">The figure represents the number of people displaced from Ukraine to Hungary as of 19 Oct (1,589,558)
</t>
  </si>
  <si>
    <t>HUN002People affected</t>
  </si>
  <si>
    <t>HUN002People displaced</t>
  </si>
  <si>
    <t>ACLED accessed 19/10/2022</t>
  </si>
  <si>
    <t>HUN002Fatalities reported</t>
  </si>
  <si>
    <t>All crisis fatalities in Last 6 months (14/04/2022 to 14/10/2022) in the country</t>
  </si>
  <si>
    <t>HUN002Fatalities in all crises</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</si>
  <si>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</si>
  <si>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</si>
  <si>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</si>
  <si>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</si>
  <si>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</si>
  <si>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</si>
  <si>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 xml:space="preserve"> UNHCR  30/09/2022 </t>
  </si>
  <si>
    <t>https://data.unhcr.org/en/documents/details/96109</t>
  </si>
  <si>
    <t>Refugees and asylum seekers in Somalia are affected by this crisis</t>
  </si>
  <si>
    <t>SOM002People affected</t>
  </si>
  <si>
    <t xml:space="preserve"> UNHCR 30/09/2022 </t>
  </si>
  <si>
    <t xml:space="preserve">Total number of  Asylum Seekers and  Refugees </t>
  </si>
  <si>
    <t>SOM002People displaced</t>
  </si>
  <si>
    <t>IOM Accessed 25/10/2022</t>
  </si>
  <si>
    <t>https://missingmigrants.iom.int/region/africa?region_incident=4051&amp;route=3906&amp;year%5B%5D=10121&amp;incident_date%5Bmin%5D=&amp;incident_date%5Bmax%5D=</t>
  </si>
  <si>
    <t xml:space="preserve">Migrant fatalities on the Eastern migration route. Fatalities are underreported. </t>
  </si>
  <si>
    <t>SOM002Fatalities reported</t>
  </si>
  <si>
    <t>ACLED Accessed 25/10/2022; IOM Accessed 15/09/2022, UNICEF 06/09/2022</t>
  </si>
  <si>
    <t>https://acleddata.com/dashboard/#/dashboard; https://missingmigrants.iom.int/region/africa?region_incident=4051&amp;route=3906&amp;year%5B%5D=10121&amp;incident_date%5Bmin%5D=&amp;incident_date%5Bmax%5D=; https://reliefweb.int/report/somalia/unicef-geneva-palais-briefing-note-threat-famine-children-somalia#:~:text=Some%20730%20children%20have%20been%20reported%20to%20have%20died%20in%20food%20and%20nutrition%20centers%20across%20the%20country%20between%20January%2DJuly%20this%20year%20but%20the%20numbers%20could%20be%20more%20as%20many%20deaths%20go%20unreported</t>
  </si>
  <si>
    <t>Total fatalities reported in Somalia due to conflict, drought  and the mixed migration crisis, from March 2022 to August 2022</t>
  </si>
  <si>
    <t>SOM002Fatalities in all crises</t>
  </si>
  <si>
    <t>SOM002People in Need</t>
  </si>
  <si>
    <t xml:space="preserve"> UNHCR 30/09/2022; City Population Accessed 15/09/2022</t>
  </si>
  <si>
    <t>https://data.unhcr.org/en/documents/details/96109; https://www.citypopulation.de/en/somalia/</t>
  </si>
  <si>
    <t>ACAPS Methodology is used to compute Level 1 and 2. All the refugees and asylum seekers in Somalia are categorised under Level 3. While some refugees may be facing Level 4 and 5 conditions, there is no information to indicate this.</t>
  </si>
  <si>
    <t>SOM002Minimal humanitarian conditions - Level 1</t>
  </si>
  <si>
    <t xml:space="preserve"> UNHCR 30/09/2022</t>
  </si>
  <si>
    <t>SOM002Stressed humanitarian conditions - Level 2</t>
  </si>
  <si>
    <t>SOM002Moderate humanitarian conditions - Level 3</t>
  </si>
  <si>
    <t>SOM002Severe humanitarian conditions - Level 4</t>
  </si>
  <si>
    <t>SOM002Extreme humanitarian conditions - Level 5</t>
  </si>
  <si>
    <t xml:space="preserve"> UNHCR 30/09/2022 ; UNHCR Accessed 25/10/2022 </t>
  </si>
  <si>
    <t>https://data.unhcr.org/en/documents/details/96109;https://data.unhcr.org/en/situations/horn</t>
  </si>
  <si>
    <t>Total displaced population includes IDPs, Somali refugees in neighboring countries, refugees/asylum seekers in Somalia and returnees.</t>
  </si>
  <si>
    <t>SOM001People displaced</t>
  </si>
  <si>
    <t>AOAV Accessed 25/10/2022</t>
  </si>
  <si>
    <t>People in Somalia injured due to explosive devices, for 6 months from April -September  2022. Figure does not include injuries due to other events</t>
  </si>
  <si>
    <t>SOM001Injuries reported</t>
  </si>
  <si>
    <t xml:space="preserve">ACLED Accessed 25/10/2022; IOM Accessed 25/10/2022; UNICEF 06/09/22 </t>
  </si>
  <si>
    <t>https://acleddata.com/data-export-tool/; https://missingmigrants.iom.int/region/africa?region_incident=4051&amp;route=3906&amp;year%5B%5D=10121&amp;incident_date%5Bmin%5D=&amp;incident_date%5Bmax%5D=; https://reliefweb.int/report/somalia/unicef-geneva-palais-briefing-note-threat-famine-children-somalia</t>
  </si>
  <si>
    <t>Total fatalities reported in Somalia due to conflict,drought and the mixed migration crisis, April  2022 to September  2022</t>
  </si>
  <si>
    <t>SOM001Fatalities reported</t>
  </si>
  <si>
    <t>Total fatalities reported in Somalia due to conflict, drought and the mixed migration crisis, from April 2022 to September  2022</t>
  </si>
  <si>
    <t>SOM001Fatalities in all crises</t>
  </si>
  <si>
    <t>ACLED accessed 30/09/22</t>
  </si>
  <si>
    <t>All crisis related casualities in the last 6 months.</t>
  </si>
  <si>
    <t>ARM002Fatalities reported</t>
  </si>
  <si>
    <t>ARM002Fatalities in all crises</t>
  </si>
  <si>
    <t>ACLED accessed 30/09/2022</t>
  </si>
  <si>
    <t>AZE002Fatalities reported</t>
  </si>
  <si>
    <t>AZE002Fatalities in all crises</t>
  </si>
  <si>
    <t>ACLED Accessed 31/09/2022</t>
  </si>
  <si>
    <t>REG013Fatalities reported</t>
  </si>
  <si>
    <t>REG013Fatalities in all crises</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</si>
  <si>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</si>
  <si>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</si>
  <si>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</si>
  <si>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</si>
  <si>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</si>
  <si>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</si>
  <si>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</si>
  <si>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 xml:space="preserve">Number of fatalities in in the last 6 months </t>
  </si>
  <si>
    <t>PNG003Fatalities reported</t>
  </si>
  <si>
    <t>Number of fatalities in all crises in the last 6 months.</t>
  </si>
  <si>
    <t>PNG003Fatalities in all crises</t>
  </si>
  <si>
    <t>JRP 2022; UNHCR 30/09/2022;Bangladesh Bureau of Statistics 11/2015</t>
  </si>
  <si>
    <t>https://reliefweb.int/report/bangladesh/rohingya-refugee-responsebangladesh-joint-government-bangladesh-unhcr-population-factsheet-30-sep-2022; https://www.humanitarianresponse.info/en/operations/bangladesh/document/bangladesh-2022-joint-response-plan-rohingya-humanitarian-crisis;http://203.112.218.65:8008/WebTestApplication/userfiles/Image/PopMonographs/PopulationProjection.pdf</t>
  </si>
  <si>
    <t>The total number of people living in the affected areas in all the crises.</t>
  </si>
  <si>
    <t>BGD001People exposed</t>
  </si>
  <si>
    <t>JRP 2022; UNHCR 30/09/2022;UNCT Bangladesh 27/06/2022</t>
  </si>
  <si>
    <t>https://reliefweb.int/report/bangladesh/rohingya-refugee-responsebangladesh-joint-government-bangladesh-unhcr-population-factsheet-30-sep-2022; https://www.humanitarianresponse.info/en/operations/bangladesh/document/bangladesh-2022-joint-response-plan-rohingya-humanitarian-crisis;https://reliefweb.int/report/bangladesh/flash-floods-humanitarian-response-plan-2022-united-nations-bangladesh-coordinated-appeal-july-december-2022</t>
  </si>
  <si>
    <t>Total number of people affected in all the crises.</t>
  </si>
  <si>
    <t>BGD001People affected</t>
  </si>
  <si>
    <t>https://reliefweb.int/report/bangladesh/rohingya-refugee-responsebangladesh-joint-government-bangladesh-unhcr-population-factsheet-30-sep-2022</t>
  </si>
  <si>
    <t>Total number of Rohingya refugees + total number of people displaced due to floods.</t>
  </si>
  <si>
    <t>BGD001People displaced</t>
  </si>
  <si>
    <t>ACLED accessed 30/09/2022;UNB 18/8/2022</t>
  </si>
  <si>
    <t>https://acleddata.com/data-export-tool/;https://www.unb.com.bd/category/Bangladesh/flood-death-toll-rises-to-140/99077</t>
  </si>
  <si>
    <t>The total number of fatalities in all the crisescrisis in the last 6 months.</t>
  </si>
  <si>
    <t>BGD001Fatalities reported</t>
  </si>
  <si>
    <t>https://unb.com.bd/category/bangladesh/flood-death-toll-now-121-dghs/96911; https://acleddata.com/data-export-tool/</t>
  </si>
  <si>
    <t>BGD001Fatalities in all crises</t>
  </si>
  <si>
    <t>BGD001People in Need</t>
  </si>
  <si>
    <t>Total number of level 3 population in the Rohingya and flood crises.</t>
  </si>
  <si>
    <t>BGD001Moderate humanitarian conditions - Level 3</t>
  </si>
  <si>
    <t>UNCT PNG 10/10/22</t>
  </si>
  <si>
    <t>PNG003Minimal humanitarian conditions - Level 1</t>
  </si>
  <si>
    <t>ACLED 30/09/2022</t>
  </si>
  <si>
    <t>PRK001Fatalities reported</t>
  </si>
  <si>
    <t>PRK001Fatalities in all crises</t>
  </si>
  <si>
    <t>IRN004Fatalities in all crises</t>
  </si>
  <si>
    <t>JRP 2022; UNHCR 30/09/2022</t>
  </si>
  <si>
    <t>https://reliefweb.int/report/bangladesh/rohingya-refugee-responsebangladesh-joint-government-bangladesh-unhcr-population-factsheet-30-sep-2022; https://www.humanitarianresponse.info/en/operations/bangladesh/document/bangladesh-2022-joint-response-plan-rohingya-humanitarian-crisis</t>
  </si>
  <si>
    <t>Population Exposed = total no. of Rohingya population + host community population= 945,953+ 541,021=1,486,974</t>
  </si>
  <si>
    <t>BGD002People exposed</t>
  </si>
  <si>
    <t>Affected population = affected refugee population + affected host population= 945,953+ 541,021=1,486,974</t>
  </si>
  <si>
    <t>BGD002People affected</t>
  </si>
  <si>
    <t>Total number of Rohingya refugees</t>
  </si>
  <si>
    <t>BGD002People displaced</t>
  </si>
  <si>
    <t>Total fatalities in the affected areas--Teknaf and Ukhiya.</t>
  </si>
  <si>
    <t>BGD002Fatalities reported</t>
  </si>
  <si>
    <t>BGD002Fatalities in all crises</t>
  </si>
  <si>
    <t>BGD002People in Need</t>
  </si>
  <si>
    <t>The number of people in need.</t>
  </si>
  <si>
    <t>BGD002Moderate humanitarian conditions - Level 3</t>
  </si>
  <si>
    <t>The total number of fatalities in all the crisis in the last 6 months.</t>
  </si>
  <si>
    <t>BGD008Fatalities in all crises</t>
  </si>
  <si>
    <t xml:space="preserve">UNHCR accessed 16/10/2022 (Malaysia);
UNHCR 30/09/2022;
UNHCR 13/10/2022;
</t>
  </si>
  <si>
    <t xml:space="preserve">https://reliefweb.int/report/bangladesh/rohingya-refugee-responsebangladesh-joint-government-bangladesh-unhcr-population-factsheet-30-sep-2022;
https://www.unhcr.org/figures-at-a-glance-in-malaysia.html;
https://reliefweb.int/map/myanmar/myanmar-emergency-overview-map-number-people-displaced-feb-2021-and-remain-displaced-10-oct-2022
</t>
  </si>
  <si>
    <t>People displaced (MMR002 + MMR003 + MMR004)</t>
  </si>
  <si>
    <t>MMR001People displaced</t>
  </si>
  <si>
    <t>Total number of fatalities for all the crises for the last 6 months.</t>
  </si>
  <si>
    <t>MMR001Fatalities reported</t>
  </si>
  <si>
    <t>MMR001Fatalities in all crises</t>
  </si>
  <si>
    <t xml:space="preserve">UNHCR accessed 16/10/2022 (Malaysia);
UNHCR 30/09/2022;
UNHCR 13/10/2022;
OCHA 16/03/2022;
</t>
  </si>
  <si>
    <t xml:space="preserve">https://reliefweb.int/report/bangladesh/rohingya-refugee-responsebangladesh-joint-government-bangladesh-unhcr-population-factsheet-30-sep-2022;
https://www.unhcr.org/figures-at-a-glance-in-malaysia.html;
https://reliefweb.int/map/myanmar/myanmar-emergency-overview-map-number-people-displaced-feb-2021-and-remain-displaced-10-oct-2022;
https://reliefweb.int/map/myanmar/myanmar-displacement-due-myanmar-armed-forces-arakan-army-conflict-rakhine-and-chin-20
</t>
  </si>
  <si>
    <t xml:space="preserve">"Number of Rohingya refugees in Bangladesh and Malaysia (0 in Thailand): 945,953 + 105,870 = 1,051,823.
Protracted IDPs in Rakhine (Central): 187,800
Protracted  IDPs in Rakhine (North): 43,900
IDPs in Paletwa, Chin due to Myanmar Armed Forces &amp; Arakan Army conflict: 6,300
Total:1,289,823"
</t>
  </si>
  <si>
    <t>MMR002People displaced</t>
  </si>
  <si>
    <t>Total number of Rakhine crisis related fatalities in the last 6 months.</t>
  </si>
  <si>
    <t>MMR002Fatalities reported</t>
  </si>
  <si>
    <t>MMR002Fatalities in all crises</t>
  </si>
  <si>
    <t>The total number of fatalities for the crisis in Kachin and Northern Shan for the last 6 months.</t>
  </si>
  <si>
    <t>MMR003Fatalities reported</t>
  </si>
  <si>
    <t>MMR003Fatalities in all crises</t>
  </si>
  <si>
    <t>UNHCR 13/10/2022</t>
  </si>
  <si>
    <t>https://reliefweb.int/map/myanmar/myanmar-emergency-overview-map-number-people-displaced-feb-2021-and-remain-displaced-10-oct-2022</t>
  </si>
  <si>
    <t>People displaced by military clashes with armed groups in new areas(except Rakhine) in Myanmar since the 1 Feb coup. (including displaced people to India and Thailand)</t>
  </si>
  <si>
    <t>MMR004People displaced</t>
  </si>
  <si>
    <t>Total number of fatalities for the crisis for the last 6 months.</t>
  </si>
  <si>
    <t>MMR004Fatalities reported</t>
  </si>
  <si>
    <t>MMR004Fatalities in all crises</t>
  </si>
  <si>
    <t>Total number of fatalities in the last 6 months in the Papua and West Papua provinces.</t>
  </si>
  <si>
    <t>IND002Fatalities reported</t>
  </si>
  <si>
    <t>IND002Fatalities in all crises</t>
  </si>
  <si>
    <t>IDN002Fatalities reported</t>
  </si>
  <si>
    <t>IDN002Fatalities in all crises</t>
  </si>
  <si>
    <t>UNHCR  accessed 16/10/2022</t>
  </si>
  <si>
    <t>https://www.unhcr.org/en-us/figures-at-a-glance-in-malaysia.html</t>
  </si>
  <si>
    <t>Total number of refugees in Malaysia</t>
  </si>
  <si>
    <t>MYS001People displaced</t>
  </si>
  <si>
    <t>MYS001People in Need</t>
  </si>
  <si>
    <t>Department of Statistics Malaysia 31\05\2022; UNHCR  accessed 16/10/2022</t>
  </si>
  <si>
    <t>MYS001Stressed humanitarian conditions - Level 2</t>
  </si>
  <si>
    <t xml:space="preserve"> Level 3, is all those seeking asylum and registered as a refugee in Malaysia. Due to information gaps, it is unclear whether those in need are facing different levels of severity. </t>
  </si>
  <si>
    <t>MYS001Moderate humanitarian conditions - Level 3</t>
  </si>
  <si>
    <t>UNHCR Protection Cluster 26/09/2022 ; DSWD 7/10/2022 ; DSWD 15/9/2022</t>
  </si>
  <si>
    <t>https://reliefweb.int/report/philippines/philippines-mindanao-displacement-dashboard-august-2022-issue-no-95 ; https://reliefweb.int/report/philippines/dswd-dromic-report-153-typhoon-odette-19-august-2022-6pm ; https://reliefweb.int/report/philippines/dswd-dromic-report-37-mw-70-earthquake-incident-tayum-abra-15-september-2022-6am</t>
  </si>
  <si>
    <t>Total people affected by the crises in Philippines</t>
  </si>
  <si>
    <t>PHL001People affected</t>
  </si>
  <si>
    <t xml:space="preserve">The total number of displaced people because of crises in the Philippines. </t>
  </si>
  <si>
    <t>PHL001People displaced</t>
  </si>
  <si>
    <t>ACLED accessed 30/09/2022 ; x ; NDRRMC 22/08/2022</t>
  </si>
  <si>
    <t>https://acleddata.com/dashboard/#/dashboard ; https://reliefweb.int/report/philippines/ndrrmc-situational-report-magnitude-70-earthquake-tayum-abra-2022-sitrep-no-20-august-22-2022-0800-am</t>
  </si>
  <si>
    <t>PHL001Fatalities reported</t>
  </si>
  <si>
    <t>ACLED accessed 30/09/2022 ; NDRRMC 22/08/2022</t>
  </si>
  <si>
    <t>https://acleddata.com/dashboard/#/dashboard
https://reliefweb.int/report/philippines/ndrrmc-situational-report-magnitude-70-earthquake-tayum-abra-2022-sitrep-no-20-august-22-2022-0800-am ; https://acleddata.com/dashboard/#/dashboard
https://reliefweb.int/report/philippines/ndrrmc-situational-report-magnitude-70-earthquake-tayum-abra-2022-sitrep-no-20-august-22-2022-0800-am</t>
  </si>
  <si>
    <t>The number of fatalities in all the crises in the last 6 months.</t>
  </si>
  <si>
    <t>PHL001Fatalities in all crises</t>
  </si>
  <si>
    <t>UNHCR Protection Cluster 26/09/2022 ; OCHA 2/2/2022 ; DSWD 15/9/2022</t>
  </si>
  <si>
    <t>PHL001People in Need</t>
  </si>
  <si>
    <t>Population Census Data 2020 ; UNHCR Protection Cluster 26/09/2022 ; Population Census Data 2020, DSWD 7/10/2022 ; Population Census Data 2020; DSWD 15/10/2022</t>
  </si>
  <si>
    <t>https://psa.gov.ph/population-and-housing/node/164857 ;https://reliefweb.int/report/philippines/philippines-mindanao-displacement-dashboard-july-2022-issue-no-94 ; https://psa.gov.ph/population-and-housing; https://reliefweb.int/report/philippines/dswd-dromic-report-151-typhoon-odette-01-july-2022-6pm ; https://psa.gov.ph/population-and-housing
https://reliefweb.int/report/philippines/dswd-dromic-report-37-mw-70-earthquake-incident-tayum-abra-15-september-2022-6am</t>
  </si>
  <si>
    <t>Level 1 = Total number of people exposed minus total people affected</t>
  </si>
  <si>
    <t>PHL001Minimal humanitarian conditions - Level 1</t>
  </si>
  <si>
    <t>UNHCR Protection Cluster 17/08/2022; Govt of Philippines 2015 ; Population Census Data 2020, DSWD 7/10/2022 ; DSWD 15/9/2022</t>
  </si>
  <si>
    <t>https://reliefweb.int/report/philippines/philippines-mindanao-displacement-dashboard-june-2022-issue-no-93; https://data.humdata.org/dataset/philippines-2015-census-population-administrative-level-1-to-4  ; https://psa.gov.ph/population-and-housing; https://reliefweb.int/report/philippines/dswd-dromic-report-151-typhoon-odette-01-july-2022-6pm ; https://reliefweb.int/report/philippines/dswd-dromic-report-37-mw-70-earthquake-incident-tayum-abra-15-september-2022-6am</t>
  </si>
  <si>
    <t>Level 2 = Total number fo people affceted minus total number of people in need</t>
  </si>
  <si>
    <t>PHL001Stressed humanitarian conditions - Level 2</t>
  </si>
  <si>
    <t>https://reliefweb.int/report/philippines/philippines-mindanao-displacement-dashboard-july-2022-issue-no-94 ; https://reliefweb.int/report/philippines/philippines-super-typhoon-rai-odette-humanitarian-needs-and-priorities-revision ; https://reliefweb.int/report/philippines/dswd-dromic-report-37-mw-70-earthquake-incident-tayum-abra-15-september-2022-6am</t>
  </si>
  <si>
    <t>The total number of people in need, all people in need are considered at level 3</t>
  </si>
  <si>
    <t>PHL001Moderate humanitarian conditions - Level 3</t>
  </si>
  <si>
    <t>DSWD 7/10/2022 ; DSWD 15/09/2022</t>
  </si>
  <si>
    <t>https://reliefweb.int/report/philippines/dswd-dromic-report-153-typhoon-odette-19-august-2022-6pm ; https://reliefweb.int/report/philippines/dswd-dromic-report-37-mw-70-earthquake-incident-tayum-abra-15-september-2022-6am</t>
  </si>
  <si>
    <t>Total # of buildings damaged because of typhoon RAI and Earthquake in Abra.</t>
  </si>
  <si>
    <t>PHL001Buildings damaged</t>
  </si>
  <si>
    <t xml:space="preserve">Total # of buildings destroyed because of typhoon RAI and Earthquake in Abra . </t>
  </si>
  <si>
    <t>PHL001Buildings destroyed</t>
  </si>
  <si>
    <t>UNHCR Protection Cluster 26/09/2022</t>
  </si>
  <si>
    <t>https://reliefweb.int/report/philippines/philippines-mindanao-displacement-dashboard-august-2022-issue-no-95</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</si>
  <si>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</si>
  <si>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</si>
  <si>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</si>
  <si>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</si>
  <si>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Number of fatalities in Mindanao in the last 6 months.</t>
  </si>
  <si>
    <t>PHL003Fatalities reported</t>
  </si>
  <si>
    <t>NDRRMC 22/08/2022, ACLED accessed 31/08/2022</t>
  </si>
  <si>
    <t>https://acleddata.com/dashboard/#/dashboard
https://reliefweb.int/report/philippines/ndrrmc-situational-report-magnitude-70-earthquake-tayum-abra-2022-sitrep-no-20-august-22-2022-0800-am</t>
  </si>
  <si>
    <t>PHL003Fatalities in all crises</t>
  </si>
  <si>
    <t>https://reliefweb.int/report/philippines/philippines-mindanao-displacement-dashboard-july-2022-issue-no-94</t>
  </si>
  <si>
    <t>PHL003People in Need</t>
  </si>
  <si>
    <t>Population Census Data 2020 ; UNHCR Protection Cluster 26/09/2022</t>
  </si>
  <si>
    <t>https://psa.gov.ph/population-and-housing/node/164857 ;https://reliefweb.int/report/philippines/philippines-mindanao-displacement-dashboard-july-2022-issue-no-94</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</si>
  <si>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</si>
  <si>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</si>
  <si>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</si>
  <si>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</si>
  <si>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DSWD 7/10/2022</t>
  </si>
  <si>
    <t>https://reliefweb.int/report/philippines/dswd-dromic-report-153-typhoon-odette-19-august-2022-6pm</t>
  </si>
  <si>
    <t>Total number of people affected by typhoon RAI crisis according to the government</t>
  </si>
  <si>
    <t>PHL010People affected</t>
  </si>
  <si>
    <t xml:space="preserve">The total number of people displaced because of typhoon RAI according to the government of Philippines. </t>
  </si>
  <si>
    <t>PHL010People displaced</t>
  </si>
  <si>
    <t>NDRRMC 22/08/2022, ACLED accessed 30/09/2022</t>
  </si>
  <si>
    <t>The number of fatalities of all crises in the last 6 months.</t>
  </si>
  <si>
    <t>PHL010Fatalities in all crises</t>
  </si>
  <si>
    <t>Population Census Data 2020, DSWD 7/10/2022</t>
  </si>
  <si>
    <t>https://psa.gov.ph/population-and-housing; https://reliefweb.int/report/philippines/dswd-dromic-report-151-typhoon-odette-01-july-2022-6pm</t>
  </si>
  <si>
    <t>PHL010Minimal humanitarian conditions - Level 1</t>
  </si>
  <si>
    <t>PHL010Stressed humanitarian conditions - Level 2</t>
  </si>
  <si>
    <t>Total # of buildings damaged because of typhoon RAI.</t>
  </si>
  <si>
    <t>PHL010Buildings damaged</t>
  </si>
  <si>
    <t xml:space="preserve">Total # of buildings destroyed because of typhoon RAI. </t>
  </si>
  <si>
    <t>PHL010Buildings destroyed</t>
  </si>
  <si>
    <t>Total number of crisis-related injuries in the last 6 months</t>
  </si>
  <si>
    <t>LKA002Injuries reported</t>
  </si>
  <si>
    <t>Total number of crisis-related fatalities in the last 6 months</t>
  </si>
  <si>
    <t>LKA002Fatalities reported</t>
  </si>
  <si>
    <t>LKA002Fatalities in all crises</t>
  </si>
  <si>
    <t xml:space="preserve">City Population (based on Thailand Census 2010, accessed at 27/04/2022); UNHCR 01/1o/2022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</si>
  <si>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</si>
  <si>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</si>
  <si>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</si>
  <si>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UNHCR Last Updated 01/10/2022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</si>
  <si>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</si>
  <si>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</si>
  <si>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</si>
  <si>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</si>
  <si>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</si>
  <si>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Number of fatalities reported in the areas affected by the soutern insurgency.</t>
  </si>
  <si>
    <t>THA001Fatalities reported</t>
  </si>
  <si>
    <t>THA001Fatalities in all crises</t>
  </si>
  <si>
    <t>THA001People in Need</t>
  </si>
  <si>
    <t>UNHCR 01/10/2022;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</si>
  <si>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</si>
  <si>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</si>
  <si>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</si>
  <si>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</si>
  <si>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THA002Fatalities reported</t>
  </si>
  <si>
    <t>THA002Fatalities in all crises</t>
  </si>
  <si>
    <t>City Population (based on Thailand Census 2010, accessed at 27/04/2022); UNHCR 01/10/22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</si>
  <si>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</si>
  <si>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</si>
  <si>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</si>
  <si>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</si>
  <si>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UNHCR Last Updated 01/10/2023</t>
  </si>
  <si>
    <t>Estimated number of refugees from Myanmar in 9 settlements near the Thai - Myanmar border according to UNHCR</t>
  </si>
  <si>
    <t>THA003People displaced</t>
  </si>
  <si>
    <t>Number of fatalities reported in the affected areas.</t>
  </si>
  <si>
    <t>THA003Fatalities in all crises</t>
  </si>
  <si>
    <t>THA003People in Need</t>
  </si>
  <si>
    <t>THA003Minimal humanitarian conditions - Level 1</t>
  </si>
  <si>
    <t>THA003Moderate humanitarian conditions - Level 3</t>
  </si>
  <si>
    <t>PHL011Fatalities in all crises</t>
  </si>
  <si>
    <t>JRP 2022; UNHCR 30/09/2022; UNFPA 2015;  2014 Myanmar Population and Housing Census:
Paletwa Township Report; OCHA 2022</t>
  </si>
  <si>
    <t>https://reliefweb.int/report/bangladesh/rohingya-refugee-responsebangladesh-joint-government-bangladesh-unhcr-population-factsheet-30-sep-2022; https://www.humanitarianresponse.info/en/operations/bangladesh/document/bangladesh-2022-joint-response-plan-rohingya-humanitarian-crisis; https://myanmar.unfpa.org/sites/default/files/pub-pdf/Rakhine%20State%20Census%20Report%20-%20ENGLISH-3.pdf;
https://dop.gov.mm/sites/dop.gov.mm/files/publication_docs/paletwa_0.pdf
https://reliefweb.int/sites/reliefweb.int/files/resources/mmr_humanitarian_needs_overview_2022.pdf</t>
  </si>
  <si>
    <t xml:space="preserve">Sum of the exposed people in the individual crises BGD002 and MMR002. </t>
  </si>
  <si>
    <t>REG011People exposed</t>
  </si>
  <si>
    <t>JRP 2022; UNHCR 30/09/2022; OCHA 2022; OCHA 16/03/2022</t>
  </si>
  <si>
    <t>https://reliefweb.int/report/bangladesh/rohingya-refugee-responsebangladesh-joint-government-bangladesh-unhcr-population-factsheet-30-sep-2022; https://www.humanitarianresponse.info/en/operations/bangladesh/document/bangladesh-2022-joint-response-plan-rohingya-humanitarian-crisis; https://reliefweb.int/sites/reliefweb.int/files/resources/mmr_humanitarian_needs_overview_2022.pdf;
https://reliefweb.int/sites/reliefweb.int/files/resources/2022_0314_MMR_Rakhine_and_Chin_Recent_Displacement%20map.pdf</t>
  </si>
  <si>
    <t xml:space="preserve">Sum of the people affected in the individual crises BGD002 and MMR002. </t>
  </si>
  <si>
    <t>REG011People affected</t>
  </si>
  <si>
    <t xml:space="preserve">The total number of displaced people in MMR002. </t>
  </si>
  <si>
    <t>REG011People displaced</t>
  </si>
  <si>
    <t xml:space="preserve">The civilian deaths recorded in Bangladesh and Myanmar were caused by the conflict in the last six months which is the fatalities reported in BGD002 and MMR002. </t>
  </si>
  <si>
    <t>REG011Fatalities reported</t>
  </si>
  <si>
    <t>The civilian deaths recorded in all crises in Bangladesh and Myanmar as part of the Rohingya Regional Crisis in the last six months.</t>
  </si>
  <si>
    <t>REG011Fatalities in all crises</t>
  </si>
  <si>
    <t>REG011People in Need</t>
  </si>
  <si>
    <t>JRP 2022; UNHCR 30/09/2022; OCHA 2022</t>
  </si>
  <si>
    <t>https://reliefweb.int/report/bangladesh/rohingya-refugee-responsebangladesh-joint-government-bangladesh-unhcr-population-factsheet-30-sep-2022; https://www.humanitarianresponse.info/en/operations/bangladesh/document/bangladesh-2022-joint-response-plan-rohingya-humanitarian-crisis; https://reliefweb.int/sites/reliefweb.int/files/resources/mmr_humanitarian_needs_overview_2022.pdf</t>
  </si>
  <si>
    <t>REG011Moderate humanitarian conditions - Level 3</t>
  </si>
  <si>
    <t>ACLED(14/04/022 - 14/04/2022)</t>
  </si>
  <si>
    <t>The fatalities figure in the past six months. This figure includes people who killed in protests, riots, violence against civilians, explosions/remote violence and battles.</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</si>
  <si>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</si>
  <si>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</si>
  <si>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</si>
  <si>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ACLED (14/04/2022-14/10/2022)</t>
  </si>
  <si>
    <t>IRQ002Fatalities reported</t>
  </si>
  <si>
    <t>Total fatalities figure in the past six months. This figure includes people who killed in protests, riots, violence against civilians, explosions/remote violence and battles.</t>
  </si>
  <si>
    <t>IRQ002Fatalities in all crises</t>
  </si>
  <si>
    <t>ACLED (14/03/2022-14/10/2022)</t>
  </si>
  <si>
    <t>IRQ003Fatalities in all crises</t>
  </si>
  <si>
    <t>UNHCR (20/10/2022)</t>
  </si>
  <si>
    <t>http://data2.unhcr.org/en/situations/syria/location/5</t>
  </si>
  <si>
    <t>Total number of Syrian refugees registered in UNHCR Iraq and consider persons of concern</t>
  </si>
  <si>
    <t>IRQ003People displaced</t>
  </si>
  <si>
    <t>IRQ003People in Need</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</si>
  <si>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</si>
  <si>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</si>
  <si>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</si>
  <si>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UNHCR (20/10/2022); UNHCR 02/2022; UNCHR/Impact (may 2019); UNFPA demographic survey/Kurdistan Region of Iraq (Jul 2018) ; UNHCR and WFP (06/2018); UNHCR (02/2020)</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</si>
  <si>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</si>
  <si>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</si>
  <si>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</si>
  <si>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</si>
  <si>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</si>
  <si>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</si>
  <si>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UNHCR 30/09/2022;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</si>
  <si>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</si>
  <si>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</si>
  <si>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</si>
  <si>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</si>
  <si>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</si>
  <si>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</si>
  <si>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</si>
  <si>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</si>
  <si>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LBN002Fatalities in all crises</t>
  </si>
  <si>
    <t xml:space="preserve">Accled (14/04/2022-14/10/2022) </t>
  </si>
  <si>
    <t>Total number of fatalities resulting directly from conflict (Palestinians), reported for the past six months</t>
  </si>
  <si>
    <t>PSE002Fatalities reported</t>
  </si>
  <si>
    <t>PSE002Fatalities in all crises</t>
  </si>
  <si>
    <t>PSE002Minimal humanitarian conditions - Level 1</t>
  </si>
  <si>
    <t>PSE002Stressed humanitarian conditions - Level 2</t>
  </si>
  <si>
    <t>PSE002Moderate humanitarian conditions - Level 3</t>
  </si>
  <si>
    <t>PSE002Severe humanitarian conditions - Level 4</t>
  </si>
  <si>
    <t>ACLED (14/4/2022-14/10/2022)</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</si>
  <si>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</si>
  <si>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</si>
  <si>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</si>
  <si>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UNHCR 13/10/2022; UNHCR 02/2022; UNHCR 25/11/2021</t>
  </si>
  <si>
    <t>https://data2.unhcr.org/en/situations/syria/location/113; https://www.3rpsyriacrisis.org/wp-content/uploads/2022/02/RSO2022.pdf; https://reliefweb.int/sites/reliefweb.int/files/resources/3RP%20Regional%20Needs%20Overview%202022.pdf</t>
  </si>
  <si>
    <t>Total number of affected population in all crises.</t>
  </si>
  <si>
    <t>TUR001People affected</t>
  </si>
  <si>
    <t>UNHCR 13/10/2022; UNHCR 02/2022</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</si>
  <si>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</si>
  <si>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</si>
  <si>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</si>
  <si>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(14/04/2022 - 14/10/2022)</t>
  </si>
  <si>
    <t>The number of total fatalities in the last 6 months</t>
  </si>
  <si>
    <t>TUR001Fatalities in all crises</t>
  </si>
  <si>
    <t>UNHCR 13/10/2022; UNHCR 02/2022; WFP 04/2020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</si>
  <si>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</si>
  <si>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</si>
  <si>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</si>
  <si>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</si>
  <si>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</si>
  <si>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</si>
  <si>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</si>
  <si>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</si>
  <si>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</si>
  <si>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</si>
  <si>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</si>
  <si>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</si>
  <si>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</si>
  <si>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WFP 04/2020; UNHCR 13/10/2022; UNHCR 02/2022</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</si>
  <si>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</si>
  <si>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</si>
  <si>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</si>
  <si>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</si>
  <si>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</si>
  <si>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</si>
  <si>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TUR004Fatalities in all crises</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</si>
  <si>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</si>
  <si>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</si>
  <si>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TUR003People displaced</t>
  </si>
  <si>
    <t>TUR003Fatalities in all crises</t>
  </si>
  <si>
    <t>TUR003People in Need</t>
  </si>
  <si>
    <t>TUR003Minimal humanitarian conditions - Level 1</t>
  </si>
  <si>
    <t xml:space="preserve">Change in the data/methodology </t>
  </si>
  <si>
    <t>TUR003Stressed humanitarian conditions - Level 2</t>
  </si>
  <si>
    <t>TUR003Moderate humanitarian conditions - Level 3</t>
  </si>
  <si>
    <t>TUR003Severe humanitarian conditions - Level 4</t>
  </si>
  <si>
    <t>ACLED (14/4/2022 - 14/10/2022)</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</si>
  <si>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</si>
  <si>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</si>
  <si>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</si>
  <si>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IPC 4/05/2022</t>
  </si>
  <si>
    <t>https://www.ipcinfo.org/ipc-country-analysis/details-map/en/c/1155581/#rand=0.31168880020836625&amp;iit=1666809274119&amp;tmr=load%3D1666809262869%26core%3D1666809269652%26main%3D1666809273906%26ifr%3D1666809274342&amp;cb=0&amp;cdn=0&amp;md=0&amp;kw=&amp;ab=-&amp;dh=www.ipcinfo.org&amp;dr=&amp;du=https%3A%2F%2Fwww.ipcinfo.org%2Fipc-country-analysis%2Fdetails-map%2Fen%2Fc%2F1155581%2F&amp;href=https%3A%2F%2Fwww.ipcinfo.org%2Fipc-country-analysis%2Fdetails-map%2Fen%2Fc%2F1155581%2F&amp;dt=Djibouti%3A%20Acute%20Food%20Insecurity%20Situation%20March%20-%20June%202022%20and%20Projection%20for%20July%20-%20December%202022%C2%A0%7C%20IPC%20Global%20Platform&amp;dbg=0&amp;cap=tc%3D0%26ab%3D0&amp;inst=1&amp;jsl=33&amp;prod=undefined&amp;lng=en&amp;ogt=&amp;pc=men&amp;pub=ra-5af1962619e822be&amp;ssl=1&amp;sid=63597db5b1cfb992&amp;srf=0.01&amp;ver=300&amp;xck=0&amp;xtr=0&amp;og=&amp;csi=undefined&amp;rev=v8.28.8-wp&amp;ct=1&amp;xld=1&amp;xd=1</t>
  </si>
  <si>
    <t>1,181,675 is the total population of Djibouti in 2022 According to IPC which is the most updated figure.</t>
  </si>
  <si>
    <t>DJI003Total population</t>
  </si>
  <si>
    <t>DJI002Total population</t>
  </si>
  <si>
    <t>UNHCR 30/06/2022 ; IOM 14/09/2022</t>
  </si>
  <si>
    <t>https://data2.unhcr.org/en/documents/details/92638 ; https://dtm.iom.int/reports/djibouti-%E2%80%94-migration-trends-dashboard-august-2022</t>
  </si>
  <si>
    <t>Refugees and asylum seekers (35,540) as of 30 June + Stranded migrants (950) as of 30 August 2022.</t>
  </si>
  <si>
    <t>DJI002People affected</t>
  </si>
  <si>
    <t>Refugees and asylum seekers (35,540) as of 30 June + Stranded migrants (673) as of 30 May 2022.</t>
  </si>
  <si>
    <t>DJI002People displaced</t>
  </si>
  <si>
    <t>DJI002People in Need</t>
  </si>
  <si>
    <t>DJI002Minimal humanitarian conditions - Level 1</t>
  </si>
  <si>
    <t>DJI002Stressed humanitarian conditions - Level 2</t>
  </si>
  <si>
    <t>DJI002Moderate humanitarian conditions - Level 3</t>
  </si>
  <si>
    <t>DJI001Total population</t>
  </si>
  <si>
    <t>UNHCR 30/06/2022 ; IOM 14/09/2022 ; IPC 05/05/2022</t>
  </si>
  <si>
    <t>https://data2.unhcr.org/en/documents/details/92638 ; https://dtm.iom.int/reports/djibouti-%E2%80%94-migration-trends-dashboard-august-2022 ; https://www.ipcinfo.org/ipc-country-analysis/details-map/en/c/1155581/</t>
  </si>
  <si>
    <t>Refugees and Asylum seekers (35,540) as of 30 June + Stranded migrants (950) as of 30 August 2022. + People in IPC level 2 and above (606,935) between July and December. This figure accounts for people affected both by the drought and mixed migration crisis.</t>
  </si>
  <si>
    <t>DJI001People affected</t>
  </si>
  <si>
    <t>UNHCR 30/06//2022 ; IOM 14/09/2022</t>
  </si>
  <si>
    <t>https://data2.unhcr.org/en/documents/details/92638 ; https://reliefweb.int/report/djibouti/iom-djibouti-dtm-migration-trends-dashboard-january-2022</t>
  </si>
  <si>
    <t>DJI001People displaced</t>
  </si>
  <si>
    <t>The whole country is exposed to the complex crisis, hence people exposed is equivalent to Total poulation</t>
  </si>
  <si>
    <t>DJI001People exposed</t>
  </si>
  <si>
    <t>DJI001People in Need</t>
  </si>
  <si>
    <t>DJI001Minimal humanitarian conditions - Level 1</t>
  </si>
  <si>
    <t>DJI001Stressed humanitarian conditions - Level 2</t>
  </si>
  <si>
    <t>ACAPS methodology: Level 3= PIN - (Lev 4 +Lev 5)</t>
  </si>
  <si>
    <t>DJI001Moderate humanitarian conditions - Level 3</t>
  </si>
  <si>
    <t xml:space="preserve"> IPC 05/05/2022</t>
  </si>
  <si>
    <t>DJI001Severe humanitarian conditions - Level 4</t>
  </si>
  <si>
    <t>There is no data available of extreme needs in Djibouti and no one is in Catastrophe (IPC-5)</t>
  </si>
  <si>
    <t>DJI001Extreme humanitarian conditions - Level 5</t>
  </si>
  <si>
    <t>WPR Accessed 28/09/2022</t>
  </si>
  <si>
    <t>https://worldpopulationreview.com/countries/lesotho-population</t>
  </si>
  <si>
    <t>Total population of Lesotho</t>
  </si>
  <si>
    <t>LSO002Total population</t>
  </si>
  <si>
    <t>The landmass of the country</t>
  </si>
  <si>
    <t>LSO002Landmass affected</t>
  </si>
  <si>
    <t>The whole country is exposed to the drought, ergo: Population exposed = Total population</t>
  </si>
  <si>
    <t>LSO002People exposed</t>
  </si>
  <si>
    <t>IPC 19/08/2022</t>
  </si>
  <si>
    <t>https://reliefweb.int/report/lesotho/lesotho-ipc-acute-food-insecurity-analysis-july-2022-march-2023-published-august-19-2022</t>
  </si>
  <si>
    <t>LSO002People affected</t>
  </si>
  <si>
    <t xml:space="preserve">No information on people displaced due to drought.
</t>
  </si>
  <si>
    <t>LSO002People displaced</t>
  </si>
  <si>
    <t>No information on number of illness cases brought on by drought</t>
  </si>
  <si>
    <t>LSO002Illness cases reported</t>
  </si>
  <si>
    <t>No information on injuries related to the drought.</t>
  </si>
  <si>
    <t>LSO002Injuries reported</t>
  </si>
  <si>
    <t>ACLED accessed on 29/08/2022</t>
  </si>
  <si>
    <t>Crisis-related fatalities reported during the period 01 March 2022 - 29 August 2022</t>
  </si>
  <si>
    <t>LSO002Fatalities reported</t>
  </si>
  <si>
    <t>Fatalities in all crises reported during the period 01 March 2022 - 29 August 2022. Change in the figure from the previous months was due to change in methodology. Previously any fatalities in the country was considered for this figure. Now, only crises-related fatalities are considered.</t>
  </si>
  <si>
    <t>LSO002Fatalities in all crises</t>
  </si>
  <si>
    <t xml:space="preserve">No buildings damaged in this crisis
</t>
  </si>
  <si>
    <t>LSO002Buildings damaged</t>
  </si>
  <si>
    <t>No buildings destroyed</t>
  </si>
  <si>
    <t>LSO002Buildings destroyed</t>
  </si>
  <si>
    <t>No reliable information on economic losses due to drought.</t>
  </si>
  <si>
    <t>LSO002Economic Losses</t>
  </si>
  <si>
    <t>People in Need according to Lesotho IPC Food Insecurity between July 2022 and March 2023</t>
  </si>
  <si>
    <t>LSO002People in Need</t>
  </si>
  <si>
    <t>ACAPS methodology: Level 1 : People Exposed - People affected</t>
  </si>
  <si>
    <t>LSO002Minimal humanitarian conditions - Level 1</t>
  </si>
  <si>
    <t>ACAPS methodology: Stressed conditions (Level2)= People Affected - People in Need</t>
  </si>
  <si>
    <t>LSO002Stressed humanitarian conditions - Level 2</t>
  </si>
  <si>
    <t>LSO002Moderate humanitarian conditions - Level 3</t>
  </si>
  <si>
    <t>IPC-4 (Emergency) severity between July - March 2023</t>
  </si>
  <si>
    <t>LSO002Severe humanitarian conditions - Level 4</t>
  </si>
  <si>
    <t>IPC-5 (Catastrophe) severity between July- March 2022</t>
  </si>
  <si>
    <t>LSO002Extreme humanitarian conditions - Level 5</t>
  </si>
  <si>
    <t>IPC 11/10/2022</t>
  </si>
  <si>
    <t>https://www.ipcinfo.org/ipc-country-analysis/details-map/en/c/1155947/?iso3=MDG</t>
  </si>
  <si>
    <t>39000 residents in the Grand Sud area facing Severe Acute malnutrition. This category is deemed ill with urgent need for medical intervention.</t>
  </si>
  <si>
    <t>MDG002Illness cases reported</t>
  </si>
  <si>
    <t>MDG001Illness cases reported</t>
  </si>
  <si>
    <t>https://data.worldbank.org/country/CO</t>
  </si>
  <si>
    <t>Total country population</t>
  </si>
  <si>
    <t>COL001Total population</t>
  </si>
  <si>
    <t>Country total landmass</t>
  </si>
  <si>
    <t>COL001Landmass affected</t>
  </si>
  <si>
    <t>People exposed is equal to total poopulation</t>
  </si>
  <si>
    <t>COL001People exposed</t>
  </si>
  <si>
    <t>https://www.humanitarianresponse.info/es/operations/colombia/document/panorama-de-necesidades-humanitarias-2022</t>
  </si>
  <si>
    <t xml:space="preserve">Number of people affected reported by HNO
</t>
  </si>
  <si>
    <t>COL001People affected</t>
  </si>
  <si>
    <t>https://www.internal-displacement.org/countries/colombia</t>
  </si>
  <si>
    <t xml:space="preserve">IDPs during 2021 accoridng ICDM were 5.2 million. 
However, from that 5.2 millionIDPs, 475 k are people that have not overcame vulnerability conditions according HNO.  </t>
  </si>
  <si>
    <t>COL001People displaced</t>
  </si>
  <si>
    <t xml:space="preserve">Number of people injured due to natural disasters (HNO does not report injuries due to other causes)
</t>
  </si>
  <si>
    <t>COL001Injuries reported</t>
  </si>
  <si>
    <t>OCHA 2022, Indepaz 2022, Medicina Legal 2022</t>
  </si>
  <si>
    <t>https://noticias.canal1.com.co/noticias/este-ano-han-sido-asesinados-367-ciudadanos-venezolanos-en-colombia/ https://indepaz.org.co/observatorio-de-derechos-humanos-y-conflictividades/ https://www.humanitarianresponse.info/es/operations/colombia/document/panorama-de-necesidades-humanitarias-2022%20%20https://indepaz.org.co/informe-de-masacres-en-colombia-durante-el-2020-2021/</t>
  </si>
  <si>
    <t>The total of fatalities reported is distributed in masassacre (274),  social leaders assesianted (154),  ex guerilla assesinated (35), and natural disasters (166)</t>
  </si>
  <si>
    <t>COL001Fatalities reported</t>
  </si>
  <si>
    <t xml:space="preserve">The total of fatalities reported is distributed in masassacre (222),  social leaders assesianted (120),  ex guerilla assesinated (32), natural disasters fatalities (166), and migrants fatalities (367)
</t>
  </si>
  <si>
    <t>COL001Fatalities in all crises</t>
  </si>
  <si>
    <t>HNO2022</t>
  </si>
  <si>
    <t>COL001People in Need</t>
  </si>
  <si>
    <t>This number corresponds to people exposed (51000000) minus people affected (11100000)</t>
  </si>
  <si>
    <t>COL001Minimal humanitarian conditions - Level 1</t>
  </si>
  <si>
    <t>This number corresponds to people affected (11100000) minus level 3 (4507000), level 4(2900000), and level 5 (293000)6</t>
  </si>
  <si>
    <t>COL001Stressed humanitarian conditions - Level 2</t>
  </si>
  <si>
    <t>This number corresponds to tototal people in need (7700000) minus level 4 (2900000) and level 5 (293000)</t>
  </si>
  <si>
    <t>COL001Moderate humanitarian conditions - Level 3</t>
  </si>
  <si>
    <t>This number corresponds to 'extreme' level of needs according HNO</t>
  </si>
  <si>
    <t>COL001Severe humanitarian conditions - Level 4</t>
  </si>
  <si>
    <t>This number corresponds to 'catastrophic' level of needs according HNO</t>
  </si>
  <si>
    <t>COL001Extreme humanitarian conditions - Level 5</t>
  </si>
  <si>
    <t>COL001Crisis affected groups</t>
  </si>
  <si>
    <t>COL001People facing limited access constraints</t>
  </si>
  <si>
    <t>COL001People facing restricted access constraints</t>
  </si>
  <si>
    <t>COL001Illness cases reported</t>
  </si>
  <si>
    <t>COL001Buildings damaged</t>
  </si>
  <si>
    <t>COL001Buildings destroyed</t>
  </si>
  <si>
    <t>COL001Economic Losses</t>
  </si>
  <si>
    <t>COL002Total population</t>
  </si>
  <si>
    <t xml:space="preserve">World Bank 2021
</t>
  </si>
  <si>
    <t>COL002Landmass affected</t>
  </si>
  <si>
    <t xml:space="preserve">Ministerio de Relaciones Exteriores 2022
</t>
  </si>
  <si>
    <t>https://www.migracioncolombia.gov.co/infografias/distribucion-de-venezolanos-en-colombia-corte28-de-febrero-de-2022</t>
  </si>
  <si>
    <t>La guajira (825364); atlantico (2342265); antioquia (5974788); valle del cauca (3789874) Santander (2008841) Norte de Santander (1346806); Cundinamarca (2792877); Bogotá (7181469)</t>
  </si>
  <si>
    <t>COL002People exposed</t>
  </si>
  <si>
    <t xml:space="preserve">Ministerio de Relaciones Exteriores 2022, R4V 2021
</t>
  </si>
  <si>
    <t>https://www.migracioncolombia.gov.co/infografias/distribucion-de-venezolanos-en-colombia-corte28-de-febrero-de-2022  https://www.r4v.info/en/document/rmrp-2022    https://www.r4v.info/en/document/rmrp-2022</t>
  </si>
  <si>
    <t>Number carried out from total venezuelans in colombia according colombian govenment (2477000) plus venezuelan pendular (1870000), plus colombian returnees (980000) plus in transit (211000)</t>
  </si>
  <si>
    <t>COL002People affected</t>
  </si>
  <si>
    <t>Number of venezuelans living in Colombia accoring Colombian government</t>
  </si>
  <si>
    <t>COL002People displaced</t>
  </si>
  <si>
    <t>COL002Injuries reported</t>
  </si>
  <si>
    <t>Medicina Legal, 2022</t>
  </si>
  <si>
    <t>https://noticias.canal1.com.co/noticias/este-ano-han-sido-asesinados-367-ciudadanos-venezolanos-en-colombia/</t>
  </si>
  <si>
    <t>Number of venezuelan migrants killed until may 2022</t>
  </si>
  <si>
    <t>COL002Fatalities reported</t>
  </si>
  <si>
    <t>The total of fatalities reported is distributed in masassacre (222),  social leaders assesianted (120),  ex guerilla assesinated (32), natural disasters fatalities (166), and migrants fatalities (367)</t>
  </si>
  <si>
    <t>COL002Fatalities in all crises</t>
  </si>
  <si>
    <t>RMRP 2022</t>
  </si>
  <si>
    <t xml:space="preserve">People in need according r4v
</t>
  </si>
  <si>
    <t>COL002People in Need</t>
  </si>
  <si>
    <t xml:space="preserve">Ministerio de Relaciones Exteriores 2022 , R4V 2021
</t>
  </si>
  <si>
    <t>Calculated by people exposed minus people affected</t>
  </si>
  <si>
    <t>COL002Minimal humanitarian conditions - Level 1</t>
  </si>
  <si>
    <t xml:space="preserve">People affected minus people in need
</t>
  </si>
  <si>
    <t>COL002Stressed humanitarian conditions - Level 2</t>
  </si>
  <si>
    <t>COL002Moderate humanitarian conditions - Level 3</t>
  </si>
  <si>
    <t>COL002Severe humanitarian conditions - Level 4</t>
  </si>
  <si>
    <t>COL002Extreme humanitarian conditions - Level 5</t>
  </si>
  <si>
    <t>IDPs, Hotsts, Non-Host</t>
  </si>
  <si>
    <t>COL002Crisis affected groups</t>
  </si>
  <si>
    <t>COL002People facing limited access constraints</t>
  </si>
  <si>
    <t>COL002People facing restricted access constraints</t>
  </si>
  <si>
    <t>COL002Illness cases reported</t>
  </si>
  <si>
    <t>COL002Buildings damaged</t>
  </si>
  <si>
    <t>COL002Buildings destroyed</t>
  </si>
  <si>
    <t>COL002Economic Losses</t>
  </si>
  <si>
    <t>https://hum-insight.info/</t>
  </si>
  <si>
    <t>Total population taken from OCHA dataset Humanitarian needs overview 2022</t>
  </si>
  <si>
    <t>VEN001Total population</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</si>
  <si>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</si>
  <si>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</si>
  <si>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</si>
  <si>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</si>
  <si>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</si>
  <si>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</si>
  <si>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</si>
  <si>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</si>
  <si>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</si>
  <si>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According R4V: These figures represent the sum of Venezuelan refugees, migrants and asylum-seekers reported by host governments. They do not necessarily imply individual identification, nor registration of each individual, and may include a degree of estimation, as per each government’s statistical data processing methodology. As numerous government sources do not account for Venezuelans without a regular status, the total number of Venezuelans is likely to be higher</t>
  </si>
  <si>
    <t>VEN001People displaced</t>
  </si>
  <si>
    <t>VEN001Injuries reported</t>
  </si>
  <si>
    <t>ACLED 2022</t>
  </si>
  <si>
    <t xml:space="preserve">Fatalities reported between 30/04/2022 and 21/10/2022 </t>
  </si>
  <si>
    <t>VEN001Fatalities reported</t>
  </si>
  <si>
    <t>VEN001Fatalities in all crises</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</si>
  <si>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</si>
  <si>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</si>
  <si>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</si>
  <si>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according ACAPS methodology</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</si>
  <si>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</si>
  <si>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</si>
  <si>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</si>
  <si>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</si>
  <si>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</si>
  <si>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IDPs, Hotsts, Non-Host, Refugees, Returnees</t>
  </si>
  <si>
    <t>VEN001Crisis affected groups</t>
  </si>
  <si>
    <t>VEN001People facing limited access constraints</t>
  </si>
  <si>
    <t>VEN001People facing restricted access constraints</t>
  </si>
  <si>
    <t>VEN001Illness cases reported</t>
  </si>
  <si>
    <t>VEN001Buildings damaged</t>
  </si>
  <si>
    <t>VEN001Buildings destroyed</t>
  </si>
  <si>
    <t>VEN001Economic Losses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</si>
  <si>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</si>
  <si>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</si>
  <si>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</si>
  <si>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 xml:space="preserve">World Bank 2020
</t>
  </si>
  <si>
    <t>https://data.worldbank.org/indicator/AG.LND.TOTL.K2?locations=BR</t>
  </si>
  <si>
    <t xml:space="preserve">Total country landmass
</t>
  </si>
  <si>
    <t>BRA001Landmass affected</t>
  </si>
  <si>
    <t>IBGE, 2021; CEMADEM, 2022; Reuters, 2022; DW, 2022</t>
  </si>
  <si>
    <t>https://www.ibge.gov.br/  https://www.gov.br/cemaden/pt-br/assuntos/riscos-geo-hidrologicos/12-06-2022-previsao-de-risco-geo-hidrologicos https://www.reuters.com/world/americas/heavy-rains-brazils-northeast-kill-least-35-2022-05-28/</t>
  </si>
  <si>
    <t>People exposed is calculated according people living in both: highest host states and most affected states by floods and rainy season during 2021-2022</t>
  </si>
  <si>
    <t>BRA001People exposed</t>
  </si>
  <si>
    <t xml:space="preserve">R4V, 2022; UNHCR 2022
Floolist, 2022
</t>
  </si>
  <si>
    <t xml:space="preserve">https://floodlist.com/america/brazil-floods-amazonas-may-2022   </t>
  </si>
  <si>
    <t>Figure calculated adding people affected by floods and rainy season with people affected in venezuelan migration crisis</t>
  </si>
  <si>
    <t>BRA001People affected</t>
  </si>
  <si>
    <t xml:space="preserve">CDP,2022; UNHCR, 2022; Humdata, 2021
</t>
  </si>
  <si>
    <t>https://disasterphilanthropy.org/disasters/2022-northeastern-brazil-floods/  https://reporting.unhcr.org/brazil   https://data.humdata.org/dataset/idmc-idp-data-for-brazil</t>
  </si>
  <si>
    <t>Sum of people displaced by the floods  + number of Venezuelans displaced + idps</t>
  </si>
  <si>
    <t>BRA001People displaced</t>
  </si>
  <si>
    <t>BRA001Injuries reported</t>
  </si>
  <si>
    <t xml:space="preserve">ACLED 
</t>
  </si>
  <si>
    <t>https://disasterphilanthropy.org/disasters/2022-northeastern-brazil-floods/</t>
  </si>
  <si>
    <t>taking period: 30/04/2022 to 21/10/2022</t>
  </si>
  <si>
    <t>BRA001Fatalities reported</t>
  </si>
  <si>
    <t xml:space="preserve">CDP, June 08 2022, ACLED
</t>
  </si>
  <si>
    <t>Total number of reported flood fatalities and ACLED taking period: 30/04/2022 to 21/10/2022</t>
  </si>
  <si>
    <t>BRA001Fatalities in all crises</t>
  </si>
  <si>
    <t xml:space="preserve">CDP,2022 R4V, 2022
</t>
  </si>
  <si>
    <t>https://www.r4v.info/pt/document/rmrp-2022-plano-regional-e-capitulo-brasil  https://disasterphilanthropy.org/disasters/2022-northeastern-brazil-floods/</t>
  </si>
  <si>
    <t>BRA001People in Need</t>
  </si>
  <si>
    <t xml:space="preserve">IBGE, 2021; CEMADEM, 2022; Reuters, 2022; DW, 2022; R4V, 2022; UNHCR 2022
Floolist, 2022; HUM DATA 2021
</t>
  </si>
  <si>
    <t>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</si>
  <si>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Approximation calculated according Acaps methodology</t>
  </si>
  <si>
    <t>BRA001Minimal humanitarian conditions - Level 1</t>
  </si>
  <si>
    <t>BRA001Stressed humanitarian conditions - Level 2</t>
  </si>
  <si>
    <t>BRA001Moderate humanitarian conditions - Level 3</t>
  </si>
  <si>
    <t>BRA001Severe humanitarian conditions - Level 4</t>
  </si>
  <si>
    <t>BRA001Extreme humanitarian conditions - Level 5</t>
  </si>
  <si>
    <t>IDPs, Hotsts, Non-Hosts, Returnees, Refugees</t>
  </si>
  <si>
    <t>BRA001Crisis affected groups</t>
  </si>
  <si>
    <t>BRA001People facing limited access constraints</t>
  </si>
  <si>
    <t>BRA001People facing restricted access constraints</t>
  </si>
  <si>
    <t>BRA001Illness cases reported</t>
  </si>
  <si>
    <t>BRA001Buildings damaged</t>
  </si>
  <si>
    <t>BRA001Buildings destroyed</t>
  </si>
  <si>
    <t>BRA001Economic Losses</t>
  </si>
  <si>
    <t>BRA002Total population</t>
  </si>
  <si>
    <t>Brazilian Government, 2022</t>
  </si>
  <si>
    <t>https://www.gov.br/casacivil/pt-br/acolhida/noticias/em-quatro-anos-mais-de-70-mil-refugiados-e-migrantes-venezuelanos-foram-interiorizados-no-brasil-1  https://www.embajadadebrasil.org/</t>
  </si>
  <si>
    <t>Altought Venezuelan migrants are spread over the country, the landmass affected istaken as the area of most important host States: Paraná, Santa Catarina, Rio Grande do Sul and Amazonas</t>
  </si>
  <si>
    <t>BRA002Landmass affected</t>
  </si>
  <si>
    <t>IBGE, 2021</t>
  </si>
  <si>
    <t>https://www.ibge.gov.br/</t>
  </si>
  <si>
    <t>People exposed to crisis is the total country population in the States with higher concentration of venezuelan migrants (Paraná, Santa Catarina, Rio Grande do Sul and Amazonas)</t>
  </si>
  <si>
    <t>BRA002People exposed</t>
  </si>
  <si>
    <t xml:space="preserve">R4V, 2022; UNHCR 2022
</t>
  </si>
  <si>
    <t>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</si>
  <si>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Figure calculated adding people in need and people displaced</t>
  </si>
  <si>
    <t>BRA002People affected</t>
  </si>
  <si>
    <t>UNHCR, 2022; Humdata, 2021</t>
  </si>
  <si>
    <t>https://reporting.unhcr.org/brazil   https://data.humdata.org/dataset/idmc-idp-data-for-brazil</t>
  </si>
  <si>
    <t>People displaced figure is equal to the number of venezuelan displaced abroad  according UNHCR figures</t>
  </si>
  <si>
    <t>BRA002People displaced</t>
  </si>
  <si>
    <t>BRA002Injuries reported</t>
  </si>
  <si>
    <t>BRA002Fatalities reported</t>
  </si>
  <si>
    <t>ACLED 2022, CDP, 2022</t>
  </si>
  <si>
    <t>https://disasterphilanthropy.org/?s=brazil https://acleddata.com/dashboard/#/dashboard</t>
  </si>
  <si>
    <t>BRA002Fatalities in all crises</t>
  </si>
  <si>
    <t xml:space="preserve">R4V, 2022
</t>
  </si>
  <si>
    <t>BRA002People in Need</t>
  </si>
  <si>
    <t xml:space="preserve">R4V, 2022; UNHCR 2022; IBGE, 2021
</t>
  </si>
  <si>
    <t>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t>
  </si>
  <si>
    <t>Approximation calculated following Acaps methodology</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</si>
  <si>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</si>
  <si>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</si>
  <si>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</si>
  <si>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</si>
  <si>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</si>
  <si>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IDPs, Hotsts, Non-Hosts, Refugees</t>
  </si>
  <si>
    <t>BRA002Crisis affected groups</t>
  </si>
  <si>
    <t>BRA002People facing limited access constraints</t>
  </si>
  <si>
    <t>BRA002Illness cases reported</t>
  </si>
  <si>
    <t>BRA002Buildings damaged</t>
  </si>
  <si>
    <t>BRA002Buildings destroyed</t>
  </si>
  <si>
    <t>BRA002Economic Losses</t>
  </si>
  <si>
    <t>BRA003Total population</t>
  </si>
  <si>
    <t>CEMADEM, 2022; Reuters, 2022; DW, 2022</t>
  </si>
  <si>
    <t>https://www.gov.br/cemaden/pt-br/assuntos/riscos-geo-hidrologicos/12-06-2022-previsao-de-risco-geo-hidrologicos https://www.reuters.com/world/americas/heavy-rains-brazils-northeast-kill-least-35-2022-05-28/</t>
  </si>
  <si>
    <t>Landmass affected is calculated according the area of the most affected states by rain season events during 2021-2022 and also the area of those states wit high hydrological risk forecast, such states are: Rio de Janeiro, Pernambuco, Alagoas, Bahía, Sao Paulo, Amazonas, Roraima and Pará</t>
  </si>
  <si>
    <t>BRA003Landmass affected</t>
  </si>
  <si>
    <t>People exposed is taken by population figures of the most affected states during 2021-2022 rainy season, taking also into account the CEMADEM high hydrology risks</t>
  </si>
  <si>
    <t>BRA003People exposed</t>
  </si>
  <si>
    <t xml:space="preserve">Floodlist, 2022
</t>
  </si>
  <si>
    <t>https://floodlist.com/america/brazil-floods-amazonas-may-2022</t>
  </si>
  <si>
    <t>From those States affected by rain during last six months, amazonas and Rio de Janeiro state affected people is taken as people affected</t>
  </si>
  <si>
    <t>BRA003People affected</t>
  </si>
  <si>
    <t>CDP,2022</t>
  </si>
  <si>
    <t>As june 2 2022, 70000 people were displaced becouse floods in B</t>
  </si>
  <si>
    <t>BRA003People displaced</t>
  </si>
  <si>
    <t>BRA003Injuries reported</t>
  </si>
  <si>
    <t>CDP, June 08 2022</t>
  </si>
  <si>
    <t>As of June 2,  at least 126 people have died in Northeastern Brazil floods. Causes of death include floods and landslides.</t>
  </si>
  <si>
    <t>BRA003Fatalities reported</t>
  </si>
  <si>
    <t>CDP, June 08 2022, ACLED</t>
  </si>
  <si>
    <t>BRA003Fatalities in all crises</t>
  </si>
  <si>
    <t>BRA003People in Need</t>
  </si>
  <si>
    <t xml:space="preserve">CEMADEM, 2022; Reuters, 2022; DW, 2022 ; Floodlist, 2022
</t>
  </si>
  <si>
    <t>https://floodlist.com/america/brazil-floods-amazonas-may-2022  https://www.gov.br/cemaden/pt-br/assuntos/riscos-geo-hidrologicos/12-06-2022-previsao-de-risco-geo-hidrologicos https://www.reuters.com/world/americas/heavy-rains-brazils-northeast-kill-least-35-2022-05-28/</t>
  </si>
  <si>
    <t>BRA003Minimal humanitarian conditions - Level 1</t>
  </si>
  <si>
    <t>BRA003Stressed humanitarian conditions - Level 2</t>
  </si>
  <si>
    <t>Floodlist 2022</t>
  </si>
  <si>
    <t>BRA003Moderate humanitarian conditions - Level 3</t>
  </si>
  <si>
    <t>BRA003Severe humanitarian conditions - Level 4</t>
  </si>
  <si>
    <t>BRA003Extreme humanitarian conditions - Level 5</t>
  </si>
  <si>
    <t>IDPs, Hotsts, Returnees</t>
  </si>
  <si>
    <t>BRA003Crisis affected groups</t>
  </si>
  <si>
    <t>BRA003People facing limited access constraints</t>
  </si>
  <si>
    <t>BRA003People facing restricted access constraints</t>
  </si>
  <si>
    <t>BRA003Illness cases reported</t>
  </si>
  <si>
    <t>BRA003Buildings damaged</t>
  </si>
  <si>
    <t>BRA003Buildings destroyed</t>
  </si>
  <si>
    <t>BRA003Economic Losses</t>
  </si>
  <si>
    <t>ACLED accessed 30/9/2022</t>
  </si>
  <si>
    <t xml:space="preserve">The civilian deaths recorded in India and Pakistan were caused by the conflict in the last six months which is the fatalities reported in IND002 and PAK004. </t>
  </si>
  <si>
    <t>REG003Fatalities reported</t>
  </si>
  <si>
    <t>ACLED accessed 30/09/2022; OCHA 23/09/22</t>
  </si>
  <si>
    <t>https://acleddata.com/data-export-tool/; https://reliefweb.int/report/pakistan/pakistan-2022-monsoon-floods-situation-report-no-7-23-september-2022</t>
  </si>
  <si>
    <t>The civilian deaths recorded in all crises in India and Pakistan in the last six months.</t>
  </si>
  <si>
    <t>REG003Fatalities in all crises</t>
  </si>
  <si>
    <t>OCHA 15/10/22</t>
  </si>
  <si>
    <t>https://reliefweb.int/report/pakistan/pakistan-2022-monsoon-floods-situation-report-no-9-14-october-2022</t>
  </si>
  <si>
    <t>Total injuries</t>
  </si>
  <si>
    <t>PAK001Injuries reported</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</si>
  <si>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</si>
  <si>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</si>
  <si>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ACLED accessed 30/09/2022OCHA 23/09/22</t>
  </si>
  <si>
    <t>https://acleddata.com/data-export-tool/https://reliefweb.int/report/pakistan/pakistan-2022-monsoon-floods-situation-report-no-7-23-september-2022</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</si>
  <si>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</si>
  <si>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</si>
  <si>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PAK001People in Need</t>
  </si>
  <si>
    <t>IPC 08/12/2021IPC 23/12/2021IPC 06/01/2022World Bank (2018)OCHA 04/10/2022</t>
  </si>
  <si>
    <t>https://www.ipcinfo.org/fileadmin/user_upload/ipcinfo/docs/IPC_Pakistan_Acute_Food_Insecurity_2021Oct2022Jun_Report_KP.pdf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revised-pakistan-2022-floods-response-plan-01-sep-2022-31-may-2023-issued-04-oct-2022</t>
  </si>
  <si>
    <t>PAK001Minimal humanitarian conditions - Level 1</t>
  </si>
  <si>
    <t>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revised-pakistan-2022-floods-response-plan-01-sep-2022-31-may-2023-issued-04-oct-2022</t>
  </si>
  <si>
    <t>PAK001Stressed humanitarian conditions - Level 2</t>
  </si>
  <si>
    <t>https://reliefweb.int/sites/reliefweb.int/files/resources/IPC_Pakistan_Acute_Food_Insecurity_2021Oct2022Jun_Report_Sindh.pdfhttps://data.worldbank.org/indicator/SI.POV.NAHC?locations=PKhttps://reliefweb.int/report/pakistan/revised-pakistan-2022-floods-response-plan-01-sep-2022-31-may-2023-issued-04-oct-2022</t>
  </si>
  <si>
    <t>PAK001Moderate humanitarian conditions - Level 3</t>
  </si>
  <si>
    <t>PAK004Fatalities in all crises</t>
  </si>
  <si>
    <t>The climate catastrophe in Pakistan has caused almost a thousand fatalities, including children; and displaced over 3.1 million. Pakistan is experiencing an abnormal monsoon rainfall nearly ten times higher than usual, resulting in uncontrollable urban and flash floods,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t>
  </si>
  <si>
    <t>PAK005People displaced</t>
  </si>
  <si>
    <t>PAK005Injuries reported</t>
  </si>
  <si>
    <t>Number of deaths because of floods according to OCHA</t>
  </si>
  <si>
    <t>PAK005Fatalities reported</t>
  </si>
  <si>
    <t xml:space="preserve">All conflict-related fatalities in the last six months across all provinces as counted by ACLED. </t>
  </si>
  <si>
    <t>PAK005Fatalities in all crises</t>
  </si>
  <si>
    <t>OCHA 04/10/2022</t>
  </si>
  <si>
    <t>https://reliefweb.int/report/pakistan/revised-pakistan-2022-floods-response-plan-01-sep-2022-31-may-2023-issued-04-oct-2022</t>
  </si>
  <si>
    <t>PAK005People in Need</t>
  </si>
  <si>
    <t>Level 2 = affected - PIN</t>
  </si>
  <si>
    <t>PAK005Stressed humanitarian conditions - Level 2</t>
  </si>
  <si>
    <t>Total people in need of humanitarian assistance minus people in level 4</t>
  </si>
  <si>
    <t>PAK005Moderate humanitarian conditions - Level 3</t>
  </si>
  <si>
    <t>world population review accessed on 19/10/2022 WPR Accessed 26/09/2022 world population review accessed on 16/10/2022 world population review accessed on 12/10/2022 World Bank 2020 world population review accessed on 17/10/2022 WPR Accessed 28/09/2022 world population review accessed on  19/10/2022</t>
  </si>
  <si>
    <t>https://worldpopulationreview.com/countries/zimbabwe-population https://worldpopulationreview.com/countries/madagascar-population https://worldpopulationreview.com/countries/zambia-population https://worldpopulationreview.com/countries/eswatini-population https://data.worldbank.org/indicator/SP.POP.TOTL?locations=MW https://worldpopulationreview.com/countries/namibia-population https://worldpopulationreview.com/countries/lesotho-population https://worldpopulationreview.com/countries/tanzania-population</t>
  </si>
  <si>
    <t>Total population of Zimbabwe, Madagascar, Zambia, Eswatini, Malawi, Namibia, Lesotho, and Tanzania</t>
  </si>
  <si>
    <t>REG012Total population</t>
  </si>
  <si>
    <t>world population review accessed on 13/09/2022 City popualtion 01/06/2020 UN Statistics 2004 world population review accessed on 18/09/2022 World Bank 2020 world population review accessed on 18/09/2022 WPR Accessed 28/09/2022 Statoids 23/02/2022 ; IPC 11/02/2022</t>
  </si>
  <si>
    <t>https://worldpopulationreview.com/countries/zimbabwe-population https://www.citypopulation.de/en/madagascar/admin/ https://unstats.un.org/unsd/demographic/products/dyb/DYB2004/Table03.pdf https://worldpopulationreview.com/countries/eswatini-population https://data.worldbank.org/indicator/AG.LND.TOTL.K2?locations=MW https://worldpopulationreview.com/countries/namibia-population https://worldpopulationreview.com/countries/lesotho-population http://www.statoids.com/utz.html ; https://reliefweb.int/report/united-republic-tanzania/tanzania-consecutive-prolonged-dry-spells-pests-and-diseases-drive</t>
  </si>
  <si>
    <t>Total area affected in Zimbabwe, Madagascar, Zambia, Eswatini, Malawi, Namibia, Lesotho, and Tanzania</t>
  </si>
  <si>
    <t>REG012Landmass affected</t>
  </si>
  <si>
    <t>world population review accessed on 19/10/2022 City popualtion 01/06/2020 IPC 30/8/2022 IPC 04/07/2022 World Bank 2020 IPC 15/12/2021 IPC 19/08/2022; WFP 28/09/2022 IPC 01/03/2022</t>
  </si>
  <si>
    <t>https://worldpopulationreview.com/countries/zimbabwe-population https://www.citypopulation.de/en/madagascar/admin/ https://www.ipcinfo.org/ipc-country-analysis/details-map/en/c/1155845/ https://www.ipcinfo.org/ipc-country-analysis/details-map/en/c/1155762/?iso3=SWZ https://data.worldbank.org/indicator/SP.POP.TOTL?locations=MW https://reliefweb.int/report/namibia/namibia-acute-food-insecurity-analysis-october-2021-march-2022-issued-december-2021 https://reliefweb.int/report/lesotho/lesotho-ipc-acute-food-insecurity-analysis-july-2022-march-2023-published-august-19-2022 ; https://reliefweb.int/report/lesotho/wfp-lesotho-country-brief-august-2022 https://reliefweb.int/report/united-republic-tanzania/tanzania-ipc-acute-food-insecurity-analysis-november-2021-september</t>
  </si>
  <si>
    <t>REG012People exposed</t>
  </si>
  <si>
    <t>IPC 10/2020 IPC 08/09/2022 IPC 30/8/2022 IPC 04/07/2022 IPC 08/08/2022 ; OCHA 26/02/2022 IPC 15/12/2021 IPC 19/08/2022 IPC 01/03/2022</t>
  </si>
  <si>
    <t>http://www.ipcinfo.org/ipc-country-analysis/details-map/en/c/1152928/?iso3=ZWE https://www.ipcinfo.org/ipc-country-analysis/details-map/en/c/1155618/?iso3=MDG ;  https://www.ipcinfo.org/ipc-country-analysis/details-map/en/c/1155845/ https://www.ipcinfo.org/ipc-country-analysis/details-map/en/c/1155762/?iso3=SWZ https://reliefweb.int/report/malawi/malawi-flash-appeal-tropical-storm-ana-february-2022-may-2022 , https://www.ipcinfo.org/ipc-country-analysis/details-map/en/c/1155839/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</si>
  <si>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REG012People affected</t>
  </si>
  <si>
    <t>UNHCR accessed on 19/10/2022 WB Accessed 26/09/2022   OCHA 12/07/2022 , UNHCR accessed on 14/10/2022   x</t>
  </si>
  <si>
    <t>https://reporting.unhcr.org/zimbabwe?year=2022 https://data.worldbank.org/indicator/VC.IDP.NWDS?locations=MG   https://reliefweb.int/report/malawi/malawi-humanitarian-response-dashboard-may-2022 , https://data.unhcr.org/en/country/mwi   x</t>
  </si>
  <si>
    <t xml:space="preserve">IPDs in Zimbabwe , Malawi  and Madagascar only as there is no information indicating that there IDPs in the other countries. </t>
  </si>
  <si>
    <t>REG012People displaced</t>
  </si>
  <si>
    <t xml:space="preserve"> IPC 11/10/2022   ECHO 28/09/2022   x</t>
  </si>
  <si>
    <t xml:space="preserve"> https://www.ipcinfo.org/ipc-country-analysis/details-map/en/c/1155947/?iso3=MDG   https://reliefweb.int/report/malawi/malawi-cholera-update-dg-echo-authorities-echo-daily-flash-28-september-2022   x</t>
  </si>
  <si>
    <t>The number of illness cases reported in Malawi and Madagascar , there is no information about the ilness cases in the other countries</t>
  </si>
  <si>
    <t>REG012Illness cases reported</t>
  </si>
  <si>
    <t xml:space="preserve"> x   IFRC 18/02/2022   x</t>
  </si>
  <si>
    <t xml:space="preserve"> x   https://reliefweb.int/report/malawi/malawi-africa-tropical-storm-ana-emergency-appeal-n-mdrmw015-operational-strategy-24   x</t>
  </si>
  <si>
    <t>The number of injuries reported in Malawi , there is no information about the injuries in the other countries</t>
  </si>
  <si>
    <t>REG012Injuries reported</t>
  </si>
  <si>
    <t>ACLED accessed on 19/10/2022 Aljazeera 26/04/2022 ACLED accessed on 16/10/2022 ACLED accessed on 12/10/2022 ACLED accessed on 14/10/2022 ; IFRC 18/02/2022 , ECHO 28/09/2022 ACLED accessed on 17 /10/2022 ACLED accessed on 29/08/2022 ACLED accessed on  19\10\2022</t>
  </si>
  <si>
    <t>https://acleddata.com/dashboard/#/dashboard https://www.aljazeera.com/news/longform/2022/4/26/new-harvest-brings-hope-spectre-of-more-despair-in-madagascar https://acleddata.com/dashboard/#/dashboard https://acleddata.com/data-export-tool/ https://acleddata.com/dashboard/#/dashboard ; https://reliefweb.int/report/malawi/malawi-africa-tropical-storm-ana-emergency-appeal-n-mdrmw015-operational-strategy-24 , https://reliefweb.int/report/malawi/malawi-cholera-update-dg-echo-authorities-echo-daily-flash-28-september-2022 https://acleddata.com/dashboard/#/dashboard https://acleddata.com/data-export-tool/ https://acleddata.com/data-export-tool/</t>
  </si>
  <si>
    <t>Fatalities between 01 February and 14 October 2022 , due to the regional food insecurity crisis</t>
  </si>
  <si>
    <t>REG012Fatalities reported</t>
  </si>
  <si>
    <t>ACLED accessed on 19/10/2022 IFRC 23/09/2022 ; Aljazeera 26/04/2022 ACLED accessed on 16/10/2022 ACLED accessed on 12/10/2022 ACLED accessed on 14/10/2022 ; IFRC 18/02/2022 , ECHO 28/09/2022 ACLED accessed on 17 /10/2022 ACLED accessed on 29/08/2022 ACLED accessed on 19\10\2022</t>
  </si>
  <si>
    <t>https://acleddata.com/dashboard/#/dashboard 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 https://acleddata.com/dashboard/#/dashboard https://acleddata.com/data-export-tool/ https://acleddata.com/dashboard/#/dashboard ; https://reliefweb.int/report/malawi/malawi-africa-tropical-storm-ana-emergency-appeal-n-mdrmw015-operational-strategy-24 , https://reliefweb.int/report/malawi/malawi-cholera-update-dg-echo-authorities-echo-daily-flash-28-september-2022 https://acleddata.com/dashboard/#/dashboard https://acleddata.com/data-export-tool/ https://acleddata.com/dashboard/#/dashboard</t>
  </si>
  <si>
    <t>Fatalities between 01 February and 14 October 2022</t>
  </si>
  <si>
    <t>REG012Fatalities in all crises</t>
  </si>
  <si>
    <t>OCHA HNO 29/02/2021 ; IPC 10/2020 IPC 08/09/2022 IPC 30/8/2022 IPC 04/07/2022 IPC 08/08/2022 ; OCHA 12/07/2022 IPC 15/12/2021 IPC 19/08/2022 IPC 01/03/2022</t>
  </si>
  <si>
    <t>https://reliefweb.int/report/zimbabwe/zimbabwe-humanitarian-needs-overview-2020-february-2020 ; http://www.ipcinfo.org/ipc-country-analysis/details-map/en/c/1152928/?iso3=ZWE https://www.ipcinfo.org/ipc-country-analysis/details-map/en/c/1155873/?iso3=MDG https://www.ipcinfo.org/ipc-country-analysis/details-map/en/c/1155845/ https://www.ipcinfo.org/ipc-country-analysis/details-map/en/c/1155762/?iso3=SWZ  https://www.ipcinfo.org/ipc-country-analysis/details-map/en/c/1155839/ ; https://reliefweb.int/report/malawi/malawi-humanitarian-response-dashboard-may-2022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</si>
  <si>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REG012People in Need</t>
  </si>
  <si>
    <t>OCHA HNO 29/02/2021 ; world population review accessed on 19/10/2022 IPC 08/09/2022 IPC 30/8/2022 IPC 04/07/2022 IPC 08/08/2022 ; OCHA 26/02/2022 IPC 15/12/2021 IPC 19/08/2022 IPC 01/03/2022</t>
  </si>
  <si>
    <t>https://reliefweb.int/report/zimbabwe/zimbabwe-humanitarian-needs-overview-2020-february-2020 ; https://worldpopulationreview.com/countries/zimbabwe-population https://www.ipcinfo.org/ipc-country-analysis/details-map/en/c/1155873/?iso3=MDG https://www.ipcinfo.org/ipc-country-analysis/details-map/en/c/1155845/ https://www.ipcinfo.org/ipc-country-analysis/details-map/en/c/1155762/?iso3=SWZ  https://www.ipcinfo.org/ipc-country-analysis/details-map/en/c/1155839/ ; https://reliefweb.int/report/malawi/malawi-flash-appeal-tropical-storm-ana-february-2022-may-2022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</si>
  <si>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The sum of Level 1 figures for food/drought/complex crisis from ACAPS INFORM Severity Index of each country (Zimbabwe, Madagascar, Zambia, Eswatini, Malawi, Namibia, Lesotho, and Tanzania)</t>
  </si>
  <si>
    <t>REG012Minimal humanitarian conditions - Level 1</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</si>
  <si>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</si>
  <si>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</si>
  <si>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</si>
  <si>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</si>
  <si>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</si>
  <si>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</si>
  <si>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The sum of Level 5 figures for food/drought/complex crisis from ACAPS INFORM Severity Index of each country (Zimbabwe, Madagascar, Zambia, Eswatini, Malawi, Namibia, Lesotho, and Tanzania)</t>
  </si>
  <si>
    <t>REG012Extreme humanitarian conditions - Level 5</t>
  </si>
  <si>
    <t>OCHA HNO 29/02/2021 ; IPC 10/2020 IPC 08/09/2022  IPC 04/07/2022 UNHCR 31/05/2021 IPC 15/12/2021 IPC 19/08/2022 IPC 01/03/2022</t>
  </si>
  <si>
    <t>https://reliefweb.int/report/zimbabwe/zimbabwe-humanitarian-needs-overview-2020-february-2020 ; http://www.ipcinfo.org/ipc-country-analysis/details-map/en/c/1152928/?iso3=ZWE https://www.ipcinfo.org/ipc-country-analysis/details-map/en/c/1155873/?iso3=MDG  https://www.ipcinfo.org/ipc-country-analysis/details-map/en/c/1155762/?iso3=SWZ https://data2.unhcr.org/en/country/mwi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</si>
  <si>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Host community, IDPs, Refugees and returnees</t>
  </si>
  <si>
    <t>REG012Crisis affected groups</t>
  </si>
  <si>
    <t>UNFPA Accessed on 13/10/2022</t>
  </si>
  <si>
    <t>https://www.unfpa.org/data/world-population/MZ</t>
  </si>
  <si>
    <t>Total population of Mozambique adjusted according to UNFPA, adjusted for population movement</t>
  </si>
  <si>
    <t>MOZ001Total population</t>
  </si>
  <si>
    <t>WHO 3/07/2022</t>
  </si>
  <si>
    <t>https://apps.who.int/iris/bitstream/handle/10665/359281/OEW27-270603072022.pdf</t>
  </si>
  <si>
    <t>Number of people injured since the start of tropical cyclones. There is no cumulative figure on the number of people injured by insurgents.</t>
  </si>
  <si>
    <t>MOZ001Injuries reported</t>
  </si>
  <si>
    <t>MOZ001People in Need</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</si>
  <si>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</si>
  <si>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</si>
  <si>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</si>
  <si>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</si>
  <si>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</si>
  <si>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</si>
  <si>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IOM (31/03/2022); UNHCR (31/05/2022);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</si>
  <si>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</si>
  <si>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</si>
  <si>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</si>
  <si>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OCHA 27/03/2022; UNHCR 02/2022; UNHCR (20/10/2022)</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</si>
  <si>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</si>
  <si>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</si>
  <si>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</si>
  <si>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</si>
  <si>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</si>
  <si>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</si>
  <si>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</si>
  <si>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</si>
  <si>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</si>
  <si>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</si>
  <si>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release:</t>
  </si>
  <si>
    <t>31/10/2022</t>
  </si>
  <si>
    <t>INFORM SEVERITY INDEX</t>
  </si>
  <si>
    <t>October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</si>
  <si>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</si>
  <si>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</si>
  <si>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</si>
  <si>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</si>
  <si>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</si>
  <si>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</si>
  <si>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</si>
  <si>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</si>
  <si>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</si>
  <si>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</si>
  <si>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</si>
  <si>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</si>
  <si>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</si>
  <si>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</si>
  <si>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</si>
  <si>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</si>
  <si>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</si>
  <si>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</si>
  <si>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</si>
  <si>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</si>
  <si>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</si>
  <si>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</si>
  <si>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</si>
  <si>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</si>
  <si>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</si>
  <si>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</si>
  <si>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</si>
  <si>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</si>
  <si>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</si>
  <si>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</si>
  <si>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</si>
  <si>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</si>
  <si>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</si>
  <si>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</si>
  <si>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</si>
  <si>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</si>
  <si>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</si>
  <si>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</si>
  <si>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</si>
  <si>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</si>
  <si>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</si>
  <si>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</si>
  <si>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</si>
  <si>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</si>
  <si>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</si>
  <si>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</si>
  <si>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</si>
  <si>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</si>
  <si>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</si>
  <si>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</si>
  <si>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</si>
  <si>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</si>
  <si>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</si>
  <si>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</si>
  <si>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</si>
  <si>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</si>
  <si>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</si>
  <si>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</si>
  <si>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</si>
  <si>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</si>
  <si>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</si>
  <si>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</si>
  <si>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</si>
  <si>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</si>
  <si>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</si>
  <si>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</si>
  <si>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</si>
  <si>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</si>
  <si>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</si>
  <si>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</si>
  <si>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</si>
  <si>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</si>
  <si>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</si>
  <si>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</si>
  <si>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</si>
  <si>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</si>
  <si>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</si>
  <si>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</si>
  <si>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</si>
  <si>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</si>
  <si>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</si>
  <si>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</si>
  <si>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</si>
  <si>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</si>
  <si>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</si>
  <si>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</si>
  <si>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</si>
  <si>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</si>
  <si>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</si>
  <si>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</si>
  <si>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</si>
  <si>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</si>
  <si>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</si>
  <si>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</si>
  <si>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</si>
  <si>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</si>
  <si>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</si>
  <si>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</si>
  <si>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</si>
  <si>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</si>
  <si>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</si>
  <si>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</si>
  <si>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</si>
  <si>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</si>
  <si>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</si>
  <si>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</si>
  <si>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</si>
  <si>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</si>
  <si>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</si>
  <si>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</si>
  <si>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</si>
  <si>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</si>
  <si>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</si>
  <si>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</si>
  <si>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</si>
  <si>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</si>
  <si>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</si>
  <si>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</si>
  <si>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</si>
  <si>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</si>
  <si>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</si>
  <si>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</si>
  <si>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</si>
  <si>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</si>
  <si>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</si>
  <si>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</si>
  <si>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</si>
  <si>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</si>
  <si>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</si>
  <si>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</si>
  <si>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</si>
  <si>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</si>
  <si>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</si>
  <si>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</si>
  <si>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</si>
  <si>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</si>
  <si>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</si>
  <si>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</si>
  <si>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</si>
  <si>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</si>
  <si>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</si>
  <si>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</si>
  <si>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</si>
  <si>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</si>
  <si>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</si>
  <si>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</si>
  <si>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</si>
  <si>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</si>
  <si>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</si>
  <si>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</si>
  <si>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</si>
  <si>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</si>
  <si>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</si>
  <si>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</si>
  <si>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</si>
  <si>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</si>
  <si>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</si>
  <si>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</si>
  <si>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</si>
  <si>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</si>
  <si>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</si>
  <si>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</si>
  <si>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</si>
  <si>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</si>
  <si>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</si>
  <si>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</si>
  <si>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</si>
  <si>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</si>
  <si>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</si>
  <si>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</si>
  <si>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</si>
  <si>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</si>
  <si>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</si>
  <si>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</si>
  <si>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</si>
  <si>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</si>
  <si>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</si>
  <si>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</si>
  <si>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</si>
  <si>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</si>
  <si>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</si>
  <si>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</si>
  <si>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</si>
  <si>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</si>
  <si>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</si>
  <si>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</si>
  <si>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</si>
  <si>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</si>
  <si>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</si>
  <si>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</si>
  <si>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</si>
  <si>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</si>
  <si>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</si>
  <si>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</si>
  <si>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</si>
  <si>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</si>
  <si>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</si>
  <si>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</si>
  <si>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</si>
  <si>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</si>
  <si>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</si>
  <si>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</si>
  <si>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</si>
  <si>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</si>
  <si>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</si>
  <si>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</si>
  <si>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</si>
  <si>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</si>
  <si>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</si>
  <si>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</si>
  <si>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</si>
  <si>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</si>
  <si>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</si>
  <si>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</si>
  <si>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</si>
  <si>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</si>
  <si>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</si>
  <si>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</si>
  <si>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</si>
  <si>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</si>
  <si>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</si>
  <si>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</si>
  <si>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</si>
  <si>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</si>
  <si>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</si>
  <si>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</si>
  <si>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</si>
  <si>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</si>
  <si>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</si>
  <si>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</si>
  <si>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</si>
  <si>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</si>
  <si>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</si>
  <si>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</si>
  <si>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</si>
  <si>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</si>
  <si>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</si>
  <si>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</si>
  <si>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</si>
  <si>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</si>
  <si>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</si>
  <si>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</si>
  <si>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</si>
  <si>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</si>
  <si>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</si>
  <si>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</si>
  <si>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</si>
  <si>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</si>
  <si>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</si>
  <si>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</si>
  <si>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</si>
  <si>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</si>
  <si>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</si>
  <si>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</si>
  <si>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</si>
  <si>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</si>
  <si>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</si>
  <si>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</si>
  <si>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</si>
  <si>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</si>
  <si>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</si>
  <si>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</si>
  <si>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</si>
  <si>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</si>
  <si>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</si>
  <si>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</si>
  <si>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</si>
  <si>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</si>
  <si>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</si>
  <si>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</si>
  <si>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</si>
  <si>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</si>
  <si>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</si>
  <si>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</si>
  <si>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</si>
  <si>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</si>
  <si>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</si>
  <si>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</si>
  <si>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</si>
  <si>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</si>
  <si>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</si>
  <si>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</si>
  <si>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</si>
  <si>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</si>
  <si>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</si>
  <si>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</si>
  <si>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</si>
  <si>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</si>
  <si>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</si>
  <si>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</si>
  <si>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</si>
  <si>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</si>
  <si>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</si>
  <si>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</si>
  <si>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</si>
  <si>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</si>
  <si>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</si>
  <si>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</si>
  <si>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</si>
  <si>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</si>
  <si>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</si>
  <si>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</si>
  <si>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</si>
  <si>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</si>
  <si>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</si>
  <si>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</si>
  <si>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</si>
  <si>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</si>
  <si>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</si>
  <si>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</si>
  <si>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</si>
  <si>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</si>
  <si>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</si>
  <si>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</si>
  <si>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</si>
  <si>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</si>
  <si>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</si>
  <si>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</si>
  <si>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</si>
  <si>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</si>
  <si>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</si>
  <si>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</si>
  <si>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</si>
  <si>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</si>
  <si>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</si>
  <si>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</si>
  <si>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</si>
  <si>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</si>
  <si>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</si>
  <si>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</si>
  <si>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</si>
  <si>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</si>
  <si>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</si>
  <si>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</si>
  <si>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</si>
  <si>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</si>
  <si>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</si>
  <si>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</si>
  <si>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</si>
  <si>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</si>
  <si>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</si>
  <si>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</si>
  <si>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</si>
  <si>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</si>
  <si>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</si>
  <si>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</si>
  <si>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</si>
  <si>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</si>
  <si>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</si>
  <si>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</si>
  <si>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</si>
  <si>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</si>
  <si>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</si>
  <si>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</si>
  <si>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</si>
  <si>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</si>
  <si>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</si>
  <si>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</si>
  <si>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</si>
  <si>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</si>
  <si>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</si>
  <si>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</si>
  <si>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</si>
  <si>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</si>
  <si>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</si>
  <si>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</si>
  <si>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</si>
  <si>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</si>
  <si>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</si>
  <si>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</si>
  <si>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</si>
  <si>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</si>
  <si>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</si>
  <si>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</si>
  <si>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</si>
  <si>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</si>
  <si>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</si>
  <si>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</si>
  <si>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</si>
  <si>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</si>
  <si>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</si>
  <si>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</si>
  <si>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</si>
  <si>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</si>
  <si>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</si>
  <si>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</si>
  <si>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</si>
  <si>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</si>
  <si>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</si>
  <si>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</si>
  <si>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</si>
  <si>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</si>
  <si>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</si>
  <si>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</si>
  <si>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</si>
  <si>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</si>
  <si>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</si>
  <si>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</si>
  <si>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</si>
  <si>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</si>
  <si>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</si>
  <si>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</si>
  <si>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</si>
  <si>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</si>
  <si>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</si>
  <si>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</si>
  <si>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</si>
  <si>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</si>
  <si>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</si>
  <si>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</si>
  <si>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</si>
  <si>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</si>
  <si>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</si>
  <si>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</si>
  <si>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</si>
  <si>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</si>
  <si>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</si>
  <si>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</si>
  <si>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</si>
  <si>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</si>
  <si>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</si>
  <si>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</si>
  <si>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</si>
  <si>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</si>
  <si>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</si>
  <si>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</si>
  <si>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</si>
  <si>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</si>
  <si>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</si>
  <si>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</si>
  <si>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</si>
  <si>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</si>
  <si>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</si>
  <si>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</si>
  <si>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</si>
  <si>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</si>
  <si>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</si>
  <si>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</si>
  <si>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</si>
  <si>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</si>
  <si>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</si>
  <si>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</si>
  <si>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</si>
  <si>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</si>
  <si>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</si>
  <si>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</si>
  <si>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</si>
  <si>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</si>
  <si>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</si>
  <si>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</si>
  <si>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</si>
  <si>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</si>
  <si>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</si>
  <si>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</si>
  <si>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</si>
  <si>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</si>
  <si>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</si>
  <si>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</si>
  <si>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</si>
  <si>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</si>
  <si>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</si>
  <si>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</si>
  <si>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</si>
  <si>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</si>
  <si>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</si>
  <si>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</si>
  <si>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</si>
  <si>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</si>
  <si>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</si>
  <si>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</si>
  <si>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</si>
  <si>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</si>
  <si>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</si>
  <si>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</si>
  <si>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</si>
  <si>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</si>
  <si>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</si>
  <si>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</si>
  <si>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</si>
  <si>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</si>
  <si>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</si>
  <si>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</si>
  <si>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</si>
  <si>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</si>
  <si>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 TUR, IRQ, EGY, JOR, LBN</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</si>
  <si>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</si>
  <si>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</si>
  <si>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</si>
  <si>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</si>
  <si>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</si>
  <si>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</si>
  <si>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</si>
  <si>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</si>
  <si>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</si>
  <si>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</si>
  <si>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</si>
  <si>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</si>
  <si>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</si>
  <si>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</si>
  <si>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</si>
  <si>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</si>
  <si>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</si>
  <si>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</si>
  <si>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</si>
  <si>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</si>
  <si>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</si>
  <si>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</si>
  <si>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</si>
  <si>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</si>
  <si>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</si>
  <si>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</si>
  <si>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</si>
  <si>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</si>
  <si>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</si>
  <si>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</si>
  <si>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</si>
  <si>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</si>
  <si>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</si>
  <si>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</si>
  <si>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</si>
  <si>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</si>
  <si>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</si>
  <si>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</si>
  <si>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</si>
  <si>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</si>
  <si>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</si>
  <si>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</si>
  <si>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</si>
  <si>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</si>
  <si>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</si>
  <si>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</si>
  <si>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</si>
  <si>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</si>
  <si>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</si>
  <si>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</si>
  <si>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</si>
  <si>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</si>
  <si>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</si>
  <si>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</si>
  <si>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</si>
  <si>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</si>
  <si>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</si>
  <si>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</si>
  <si>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</si>
  <si>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</si>
  <si>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</si>
  <si>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</si>
  <si>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</si>
  <si>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</si>
  <si>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</si>
  <si>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</si>
  <si>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</si>
  <si>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</si>
  <si>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</si>
  <si>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</si>
  <si>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</si>
  <si>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</si>
  <si>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</si>
  <si>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</si>
  <si>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</si>
  <si>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</si>
  <si>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</si>
  <si>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</si>
  <si>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</si>
  <si>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</si>
  <si>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</si>
  <si>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</si>
  <si>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</si>
  <si>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</si>
  <si>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</si>
  <si>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</si>
  <si>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</si>
  <si>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</si>
  <si>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</si>
  <si>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</si>
  <si>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</si>
  <si>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</si>
  <si>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</si>
  <si>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</si>
  <si>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</si>
  <si>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</si>
  <si>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</si>
  <si>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</si>
  <si>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</si>
  <si>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</si>
  <si>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</si>
  <si>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</si>
  <si>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</si>
  <si>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</si>
  <si>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</si>
  <si>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</si>
  <si>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</si>
  <si>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</si>
  <si>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</si>
  <si>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</si>
  <si>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</si>
  <si>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</si>
  <si>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</si>
  <si>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</si>
  <si>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</si>
  <si>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</si>
  <si>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</si>
  <si>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</si>
  <si>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</si>
  <si>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</si>
  <si>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</si>
  <si>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</si>
  <si>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</si>
  <si>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</si>
  <si>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</si>
  <si>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</si>
  <si>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</si>
  <si>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</si>
  <si>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</si>
  <si>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</si>
  <si>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</si>
  <si>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</si>
  <si>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</si>
  <si>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</si>
  <si>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</si>
  <si>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</si>
  <si>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</si>
  <si>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</si>
  <si>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</si>
  <si>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</si>
  <si>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</si>
  <si>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</si>
  <si>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</si>
  <si>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</si>
  <si>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</si>
  <si>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</si>
  <si>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</si>
  <si>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</si>
  <si>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</si>
  <si>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</si>
  <si>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</si>
  <si>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</si>
  <si>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</si>
  <si>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</si>
  <si>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</si>
  <si>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</si>
  <si>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</si>
  <si>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</si>
  <si>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</si>
  <si>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</si>
  <si>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</si>
  <si>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</si>
  <si>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</si>
  <si>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</si>
  <si>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</si>
  <si>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</si>
  <si>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</si>
  <si>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</si>
  <si>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</si>
  <si>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</si>
  <si>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</si>
  <si>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</si>
  <si>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</si>
  <si>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</si>
  <si>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</si>
  <si>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</si>
  <si>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</si>
  <si>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</si>
  <si>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</si>
  <si>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</si>
  <si>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</si>
  <si>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</si>
  <si>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</si>
  <si>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</si>
  <si>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</si>
  <si>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</si>
  <si>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</si>
  <si>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</si>
  <si>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</si>
  <si>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</si>
  <si>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</si>
  <si>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</si>
  <si>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</si>
  <si>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</si>
  <si>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</si>
  <si>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</si>
  <si>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</si>
  <si>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</si>
  <si>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</si>
  <si>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</si>
  <si>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</si>
  <si>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</si>
  <si>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</si>
  <si>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</si>
  <si>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</si>
  <si>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</si>
  <si>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</si>
  <si>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</si>
  <si>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</si>
  <si>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</si>
  <si>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</si>
  <si>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</si>
  <si>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</si>
  <si>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</si>
  <si>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SDN007</t>
  </si>
  <si>
    <t>SOM004</t>
  </si>
  <si>
    <t>SSD002</t>
  </si>
  <si>
    <t>TCD002</t>
  </si>
  <si>
    <t>TCD008</t>
  </si>
  <si>
    <t>TLS002</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</si>
  <si>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</si>
  <si>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</si>
  <si>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</si>
  <si>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</si>
  <si>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</si>
  <si>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</si>
  <si>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</si>
  <si>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</si>
  <si>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</si>
  <si>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</si>
  <si>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</si>
  <si>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</si>
  <si>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</si>
  <si>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</si>
  <si>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</si>
  <si>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</si>
  <si>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</si>
  <si>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</si>
  <si>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</si>
  <si>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</si>
  <si>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</si>
  <si>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</si>
  <si>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</si>
  <si>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</si>
  <si>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</si>
  <si>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</si>
  <si>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</si>
  <si>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</si>
  <si>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</si>
  <si>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</si>
  <si>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</si>
  <si>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</si>
  <si>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</si>
  <si>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</si>
  <si>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</si>
  <si>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</si>
  <si>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</si>
  <si>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</si>
  <si>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</si>
  <si>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</si>
  <si>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</si>
  <si>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</si>
  <si>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</si>
  <si>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</si>
  <si>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</si>
  <si>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</si>
  <si>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</si>
  <si>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</si>
  <si>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</si>
  <si>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</si>
  <si>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</si>
  <si>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</si>
  <si>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</si>
  <si>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</si>
  <si>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</si>
  <si>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</si>
  <si>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</si>
  <si>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</si>
  <si>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</si>
  <si>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</si>
  <si>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</si>
  <si>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</si>
  <si>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</si>
  <si>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</si>
  <si>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</si>
  <si>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</si>
  <si>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</si>
  <si>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</si>
  <si>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</si>
  <si>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</si>
  <si>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</si>
  <si>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</si>
  <si>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Floods</t>
  </si>
  <si>
    <t>2022 floods</t>
  </si>
  <si>
    <t>https://www.acaps.org/country/Bangladesh/crisis/2022-floods</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</si>
  <si>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</si>
  <si>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</si>
  <si>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</si>
  <si>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</si>
  <si>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</si>
  <si>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</si>
  <si>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</si>
  <si>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</si>
  <si>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</si>
  <si>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</si>
  <si>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</si>
  <si>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</si>
  <si>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</si>
  <si>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</si>
  <si>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</si>
  <si>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</si>
  <si>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</si>
  <si>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</si>
  <si>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</si>
  <si>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</si>
  <si>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</si>
  <si>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</si>
  <si>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</si>
  <si>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</si>
  <si>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</si>
  <si>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</si>
  <si>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</si>
  <si>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</si>
  <si>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</si>
  <si>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</si>
  <si>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</si>
  <si>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</si>
  <si>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</si>
  <si>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</si>
  <si>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</si>
  <si>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</si>
  <si>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</si>
  <si>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</si>
  <si>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</si>
  <si>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</si>
  <si>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</si>
  <si>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</si>
  <si>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</si>
  <si>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</si>
  <si>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</si>
  <si>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</si>
  <si>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</si>
  <si>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</si>
  <si>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</si>
  <si>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</si>
  <si>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</si>
  <si>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</si>
  <si>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</si>
  <si>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</si>
  <si>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</si>
  <si>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</si>
  <si>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</si>
  <si>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</si>
  <si>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</si>
  <si>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</si>
  <si>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</si>
  <si>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</si>
  <si>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</si>
  <si>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</si>
  <si>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</si>
  <si>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</si>
  <si>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</si>
  <si>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</si>
  <si>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</si>
  <si>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</si>
  <si>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</si>
  <si>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</si>
  <si>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</si>
  <si>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</si>
  <si>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</si>
  <si>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</si>
  <si>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</si>
  <si>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</si>
  <si>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 xml:space="preserve">Floods in Gambia </t>
  </si>
  <si>
    <t>https://www.acaps.org/country/Gambia/crisis/Floods-in-Gambia</t>
  </si>
  <si>
    <t>29/08/2022</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</si>
  <si>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</si>
  <si>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</si>
  <si>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</si>
  <si>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</si>
  <si>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</si>
  <si>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</si>
  <si>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</si>
  <si>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</si>
  <si>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</si>
  <si>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</si>
  <si>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</si>
  <si>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</si>
  <si>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</si>
  <si>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</si>
  <si>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</si>
  <si>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</si>
  <si>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</si>
  <si>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</si>
  <si>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</si>
  <si>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</si>
  <si>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</si>
  <si>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</si>
  <si>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</si>
  <si>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</si>
  <si>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</si>
  <si>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</si>
  <si>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</si>
  <si>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</si>
  <si>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</si>
  <si>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</si>
  <si>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</si>
  <si>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</si>
  <si>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</si>
  <si>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</si>
  <si>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</si>
  <si>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</si>
  <si>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</si>
  <si>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</si>
  <si>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</si>
  <si>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</si>
  <si>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</si>
  <si>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</si>
  <si>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</si>
  <si>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</si>
  <si>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</si>
  <si>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</si>
  <si>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</si>
  <si>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</si>
  <si>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</si>
  <si>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</si>
  <si>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</si>
  <si>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</si>
  <si>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</si>
  <si>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</si>
  <si>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</si>
  <si>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</si>
  <si>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</si>
  <si>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</si>
  <si>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</si>
  <si>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</si>
  <si>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</si>
  <si>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</si>
  <si>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</si>
  <si>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</si>
  <si>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</si>
  <si>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</si>
  <si>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</si>
  <si>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</si>
  <si>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</si>
  <si>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</si>
  <si>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</si>
  <si>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</si>
  <si>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</si>
  <si>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</si>
  <si>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</si>
  <si>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https://www.acaps.org/country/Lesotho/crisis/Drought</t>
  </si>
  <si>
    <t>https://www.acaps.org/country/Morocco/crisis/Mixed-Migration</t>
  </si>
  <si>
    <t>Displacement,Conflict</t>
  </si>
  <si>
    <t>https://www.acaps.org/country/Moldova/crisis/Displacement-from-Ukraine-conflict</t>
  </si>
  <si>
    <t>HUN002,POL002,UKR002,ROU002,SVK002</t>
  </si>
  <si>
    <t>03/03/2022</t>
  </si>
  <si>
    <t>MDA.25_1,MDA.32_1</t>
  </si>
  <si>
    <t>Ocniţa,Ştefan Voda</t>
  </si>
  <si>
    <t>Drought,Cyclone</t>
  </si>
  <si>
    <t>https://www.acaps.org/country/Madagascar/crisis/Country-level</t>
  </si>
  <si>
    <t>https://www.acaps.org/country/Madagascar/crisis/Drought</t>
  </si>
  <si>
    <t>MDG.3_1,MDG.6_1</t>
  </si>
  <si>
    <t>Fianarantsoa,Toliary</t>
  </si>
  <si>
    <t>Cyclone</t>
  </si>
  <si>
    <t>Tropical Cyclones Season in 2022</t>
  </si>
  <si>
    <t>https://www.acaps.org/country/Madagascar/crisis/Tropical-Cyclones-Season-in-2022</t>
  </si>
  <si>
    <t>25/01/2022</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</si>
  <si>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</si>
  <si>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</si>
  <si>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</si>
  <si>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</si>
  <si>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</si>
  <si>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</si>
  <si>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</si>
  <si>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</si>
  <si>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</si>
  <si>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</si>
  <si>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</si>
  <si>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</si>
  <si>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</si>
  <si>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</si>
  <si>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</si>
  <si>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</si>
  <si>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</si>
  <si>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</si>
  <si>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</si>
  <si>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</si>
  <si>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</si>
  <si>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</si>
  <si>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</si>
  <si>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</si>
  <si>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Conflict,Displacement,Cyclone</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</si>
  <si>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</si>
  <si>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</si>
  <si>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</si>
  <si>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</si>
  <si>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</si>
  <si>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</si>
  <si>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</si>
  <si>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</si>
  <si>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</si>
  <si>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</si>
  <si>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</si>
  <si>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</si>
  <si>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</si>
  <si>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</si>
  <si>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</si>
  <si>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</si>
  <si>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</si>
  <si>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</si>
  <si>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</si>
  <si>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</si>
  <si>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</si>
  <si>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</si>
  <si>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</si>
  <si>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</si>
  <si>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</si>
  <si>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</si>
  <si>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</si>
  <si>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</si>
  <si>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</si>
  <si>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</si>
  <si>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</si>
  <si>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</si>
  <si>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</si>
  <si>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</si>
  <si>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</si>
  <si>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</si>
  <si>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</si>
  <si>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</si>
  <si>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</si>
  <si>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</si>
  <si>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</si>
  <si>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</si>
  <si>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</si>
  <si>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</si>
  <si>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</si>
  <si>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</si>
  <si>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</si>
  <si>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</si>
  <si>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</si>
  <si>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</si>
  <si>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</si>
  <si>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</si>
  <si>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</si>
  <si>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</si>
  <si>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</si>
  <si>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</si>
  <si>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</si>
  <si>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</si>
  <si>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</si>
  <si>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</si>
  <si>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</si>
  <si>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</si>
  <si>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</si>
  <si>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</si>
  <si>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</si>
  <si>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</si>
  <si>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</si>
  <si>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</si>
  <si>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</si>
  <si>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</si>
  <si>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</si>
  <si>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</si>
  <si>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</si>
  <si>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</si>
  <si>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</si>
  <si>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</si>
  <si>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</si>
  <si>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</si>
  <si>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</si>
  <si>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</si>
  <si>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</si>
  <si>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</si>
  <si>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</si>
  <si>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</si>
  <si>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</si>
  <si>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</si>
  <si>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</si>
  <si>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</si>
  <si>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</si>
  <si>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</si>
  <si>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</si>
  <si>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https://www.acaps.org/country/Philippines/crisis/Earthquake-in-Abra</t>
  </si>
  <si>
    <t>12/09/2022</t>
  </si>
  <si>
    <t>PHL.1_1,PHL.34_1,PHL.35_1,PHL.39_1,PHL.61_1,PHL.7_1,PHL.13_1,PHL.33_1,PHL.38_1,PHL.50_1</t>
  </si>
  <si>
    <t>Abra,Ilocos Norte,Ilocos Sur,La Union,Pangasinan,Apayao,Benguet,Ifugao,Kalinga,Mountain Province</t>
  </si>
  <si>
    <t>Pacific</t>
  </si>
  <si>
    <t>https://www.acaps.org/country/Papua New Guinea/crisis/Highlands-Violence</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</si>
  <si>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</si>
  <si>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</si>
  <si>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</si>
  <si>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</si>
  <si>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</si>
  <si>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</si>
  <si>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</si>
  <si>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</si>
  <si>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</si>
  <si>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</si>
  <si>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</si>
  <si>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</si>
  <si>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</si>
  <si>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</si>
  <si>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</si>
  <si>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</si>
  <si>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</si>
  <si>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</si>
  <si>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</si>
  <si>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</si>
  <si>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</si>
  <si>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</si>
  <si>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</si>
  <si>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</si>
  <si>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</si>
  <si>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</si>
  <si>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</si>
  <si>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</si>
  <si>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</si>
  <si>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</si>
  <si>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</si>
  <si>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</si>
  <si>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</si>
  <si>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</si>
  <si>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</si>
  <si>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</si>
  <si>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</si>
  <si>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</si>
  <si>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</si>
  <si>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</si>
  <si>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</si>
  <si>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</si>
  <si>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</si>
  <si>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</si>
  <si>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</si>
  <si>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</si>
  <si>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</si>
  <si>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</si>
  <si>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</si>
  <si>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</si>
  <si>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</si>
  <si>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</si>
  <si>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</si>
  <si>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</si>
  <si>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</si>
  <si>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</si>
  <si>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</si>
  <si>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</si>
  <si>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</si>
  <si>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</si>
  <si>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</si>
  <si>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</si>
  <si>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</si>
  <si>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</si>
  <si>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</si>
  <si>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</si>
  <si>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</si>
  <si>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</si>
  <si>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</si>
  <si>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</si>
  <si>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</si>
  <si>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</si>
  <si>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</si>
  <si>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</si>
  <si>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https://www.acaps.org/country/Sudan/crisis/Floods</t>
  </si>
  <si>
    <t>01/08/2020</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</si>
  <si>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</si>
  <si>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</si>
  <si>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</si>
  <si>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</si>
  <si>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</si>
  <si>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</si>
  <si>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</si>
  <si>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</si>
  <si>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</si>
  <si>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</si>
  <si>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</si>
  <si>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</si>
  <si>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</si>
  <si>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</si>
  <si>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</si>
  <si>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</si>
  <si>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</si>
  <si>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https://www.acaps.org/country/South Sudan/crisis/2022-floods</t>
  </si>
  <si>
    <t>12/10/2022</t>
  </si>
  <si>
    <t>SSD.5_1,SSD.8_1,SSD.6_1,SSD.3_1,SSD.10_1,SSD.7_1,SSD.9_1</t>
  </si>
  <si>
    <t>North Bahr-al-Ghazal,Warap,Unity,Jungoli,West Equatoria,Upper Nile,West Bahr-al-Ghazal</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</si>
  <si>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</si>
  <si>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</si>
  <si>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</si>
  <si>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</si>
  <si>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</si>
  <si>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</si>
  <si>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</si>
  <si>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</si>
  <si>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</si>
  <si>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</si>
  <si>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</si>
  <si>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</si>
  <si>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</si>
  <si>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</si>
  <si>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</si>
  <si>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</si>
  <si>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</si>
  <si>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</si>
  <si>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</si>
  <si>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</si>
  <si>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</si>
  <si>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</si>
  <si>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</si>
  <si>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</si>
  <si>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</si>
  <si>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</si>
  <si>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</si>
  <si>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</si>
  <si>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</si>
  <si>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</si>
  <si>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</si>
  <si>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</si>
  <si>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</si>
  <si>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</si>
  <si>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</si>
  <si>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</si>
  <si>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</si>
  <si>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</si>
  <si>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</si>
  <si>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</si>
  <si>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</si>
  <si>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</si>
  <si>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</si>
  <si>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</si>
  <si>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</si>
  <si>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</si>
  <si>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</si>
  <si>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</si>
  <si>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</si>
  <si>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</si>
  <si>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</si>
  <si>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</si>
  <si>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</si>
  <si>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</si>
  <si>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</si>
  <si>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</si>
  <si>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</si>
  <si>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</si>
  <si>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Displacement,Drought,Violence,Epidemic</t>
  </si>
  <si>
    <t>https://www.acaps.org/country/Uganda/crisis/Country-level</t>
  </si>
  <si>
    <t>UGA007,UGA005</t>
  </si>
  <si>
    <t>UGA.1_1,UGA.3_1,UGA.16_1,UGA.18_1,UGA.28_1,UGA.40_1,UGA.45_1</t>
  </si>
  <si>
    <t>Adjumani,Arua,Kampala,Kamwenge,Kotido,Moroto,Nakapiripirit</t>
  </si>
  <si>
    <t>https://www.acaps.org/country/Uganda/crisis/Refugees</t>
  </si>
  <si>
    <t>SSD001,COD001,UGA001</t>
  </si>
  <si>
    <t>UGA.1_1,UGA.3_1,UGA.16_1,UGA.18_1,UGA.58_1,UGA.41_1,UGA.9_1,UGA.51_1,UGA.36_1</t>
  </si>
  <si>
    <t>Adjumani,Arua,Kampala,Kamwenge,Yumbe,Moyo,Hoima,Rakai,Masindi</t>
  </si>
  <si>
    <t>Drought,Violence,Epidemic</t>
  </si>
  <si>
    <t>https://www.acaps.org/country/Uganda/crisis/Food-Security-Crisis-in-Karamoja-Region</t>
  </si>
  <si>
    <t>25/07/2022</t>
  </si>
  <si>
    <t>UGA.28_1,UGA.40_1,UGA.45_1</t>
  </si>
  <si>
    <t>Kotido,Moroto,Nakapiripirit</t>
  </si>
  <si>
    <t>https://www.acaps.org/country/Ukraine/crisis/Conflict</t>
  </si>
  <si>
    <t>HUN002,MDA002,ROU002,POL002,SVK002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</si>
  <si>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</si>
  <si>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</si>
  <si>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</si>
  <si>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</si>
  <si>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</si>
  <si>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</si>
  <si>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</si>
  <si>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</si>
  <si>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</si>
  <si>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</si>
  <si>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</si>
  <si>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</si>
  <si>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</si>
  <si>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</si>
  <si>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</si>
  <si>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</si>
  <si>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</si>
  <si>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</si>
  <si>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</si>
  <si>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</si>
  <si>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</si>
  <si>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</si>
  <si>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</si>
  <si>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</si>
  <si>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</si>
  <si>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</si>
  <si>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</si>
  <si>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</si>
  <si>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</si>
  <si>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</si>
  <si>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</si>
  <si>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</si>
  <si>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</si>
  <si>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</si>
  <si>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</si>
  <si>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</si>
  <si>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</si>
  <si>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</si>
  <si>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</si>
  <si>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</si>
  <si>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</si>
  <si>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</si>
  <si>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</si>
  <si>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</si>
  <si>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</si>
  <si>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</si>
  <si>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</si>
  <si>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</si>
  <si>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</si>
  <si>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</si>
  <si>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</si>
  <si>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</si>
  <si>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</si>
  <si>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</si>
  <si>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</si>
  <si>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</si>
  <si>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</si>
  <si>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</si>
  <si>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</si>
  <si>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</si>
  <si>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</si>
  <si>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</si>
  <si>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</si>
  <si>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</si>
  <si>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</si>
  <si>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</si>
  <si>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</si>
  <si>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</si>
  <si>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</si>
  <si>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</si>
  <si>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</si>
  <si>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</si>
  <si>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</si>
  <si>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</si>
  <si>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</si>
  <si>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</si>
  <si>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</si>
  <si>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</si>
  <si>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</si>
  <si>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</si>
  <si>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</si>
  <si>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</si>
  <si>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</si>
  <si>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</si>
  <si>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</si>
  <si>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</si>
  <si>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</si>
  <si>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</si>
  <si>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</si>
  <si>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</si>
  <si>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</si>
  <si>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</si>
  <si>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</si>
  <si>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</si>
  <si>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</si>
  <si>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</si>
  <si>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</si>
  <si>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</si>
  <si>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</si>
  <si>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</si>
  <si>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</si>
  <si>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</si>
  <si>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</si>
  <si>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BGD008Buildings damaged</t>
  </si>
  <si>
    <t>BGD008Buildings destroyed</t>
  </si>
  <si>
    <t>BGD008Buildings in the affected area</t>
  </si>
  <si>
    <t>BGD008Economic Losses</t>
  </si>
  <si>
    <t>BGD008People facing limited access constraints</t>
  </si>
  <si>
    <t>BGD008People facing restricted access constraints</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</si>
  <si>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</si>
  <si>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</si>
  <si>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</si>
  <si>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</si>
  <si>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</si>
  <si>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</si>
  <si>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</si>
  <si>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</si>
  <si>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</si>
  <si>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</si>
  <si>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</si>
  <si>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</si>
  <si>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</si>
  <si>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</si>
  <si>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</si>
  <si>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</si>
  <si>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</si>
  <si>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</si>
  <si>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</si>
  <si>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</si>
  <si>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</si>
  <si>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</si>
  <si>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</si>
  <si>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</si>
  <si>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</si>
  <si>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</si>
  <si>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</si>
  <si>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</si>
  <si>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</si>
  <si>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</si>
  <si>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</si>
  <si>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</si>
  <si>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GMB002Buildings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</si>
  <si>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</si>
  <si>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</si>
  <si>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</si>
  <si>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</si>
  <si>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</si>
  <si>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</si>
  <si>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</si>
  <si>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</si>
  <si>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</si>
  <si>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</si>
  <si>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</si>
  <si>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</si>
  <si>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</si>
  <si>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</si>
  <si>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</si>
  <si>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</si>
  <si>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</si>
  <si>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</si>
  <si>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</si>
  <si>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</si>
  <si>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</si>
  <si>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</si>
  <si>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</si>
  <si>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</si>
  <si>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</si>
  <si>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</si>
  <si>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</si>
  <si>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</si>
  <si>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</si>
  <si>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</si>
  <si>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</si>
  <si>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</si>
  <si>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</si>
  <si>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</si>
  <si>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</si>
  <si>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LSO002Buildings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</si>
  <si>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</si>
  <si>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</si>
  <si>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</si>
  <si>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</si>
  <si>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</si>
  <si>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</si>
  <si>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</si>
  <si>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</si>
  <si>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</si>
  <si>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</si>
  <si>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</si>
  <si>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</si>
  <si>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</si>
  <si>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</si>
  <si>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</si>
  <si>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</si>
  <si>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</si>
  <si>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</si>
  <si>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</si>
  <si>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</si>
  <si>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</si>
  <si>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</si>
  <si>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</si>
  <si>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</si>
  <si>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</si>
  <si>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</si>
  <si>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</si>
  <si>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</si>
  <si>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</si>
  <si>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</si>
  <si>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</si>
  <si>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</si>
  <si>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</si>
  <si>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</si>
  <si>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</si>
  <si>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</si>
  <si>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</si>
  <si>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</si>
  <si>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</si>
  <si>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</si>
  <si>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</si>
  <si>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</si>
  <si>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</si>
  <si>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</si>
  <si>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</si>
  <si>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</si>
  <si>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</si>
  <si>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</si>
  <si>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</si>
  <si>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</si>
  <si>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</si>
  <si>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</si>
  <si>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</si>
  <si>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</si>
  <si>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</si>
  <si>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</si>
  <si>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</si>
  <si>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</si>
  <si>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</si>
  <si>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</si>
  <si>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</si>
  <si>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</si>
  <si>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</si>
  <si>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</si>
  <si>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</si>
  <si>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</si>
  <si>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</si>
  <si>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PHL011Illness cases reported</t>
  </si>
  <si>
    <t>PHL011Buildings in the affected area</t>
  </si>
  <si>
    <t>PHL011People facing limited access constraints</t>
  </si>
  <si>
    <t>PHL011People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</si>
  <si>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</si>
  <si>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</si>
  <si>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</si>
  <si>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</si>
  <si>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</si>
  <si>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</si>
  <si>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</si>
  <si>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</si>
  <si>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</si>
  <si>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</si>
  <si>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</si>
  <si>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</si>
  <si>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</si>
  <si>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</si>
  <si>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</si>
  <si>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</si>
  <si>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</si>
  <si>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</si>
  <si>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</si>
  <si>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</si>
  <si>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</si>
  <si>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</si>
  <si>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</si>
  <si>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</si>
  <si>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</si>
  <si>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</si>
  <si>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</si>
  <si>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</si>
  <si>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</si>
  <si>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</si>
  <si>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</si>
  <si>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</si>
  <si>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</si>
  <si>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</si>
  <si>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</si>
  <si>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</si>
  <si>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</si>
  <si>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</si>
  <si>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</si>
  <si>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</si>
  <si>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</si>
  <si>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</si>
  <si>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</si>
  <si>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</si>
  <si>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</si>
  <si>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</si>
  <si>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</si>
  <si>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</si>
  <si>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</si>
  <si>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</si>
  <si>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</si>
  <si>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</si>
  <si>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SSD003Buildings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</si>
  <si>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</si>
  <si>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</si>
  <si>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</si>
  <si>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</si>
  <si>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</si>
  <si>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</si>
  <si>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</si>
  <si>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</si>
  <si>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</si>
  <si>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</si>
  <si>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</si>
  <si>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</si>
  <si>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</si>
  <si>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</si>
  <si>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</si>
  <si>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</si>
  <si>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</si>
  <si>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</si>
  <si>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</si>
  <si>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</si>
  <si>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</si>
  <si>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</si>
  <si>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</si>
  <si>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</si>
  <si>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</si>
  <si>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</si>
  <si>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</si>
  <si>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</si>
  <si>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</si>
  <si>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</si>
  <si>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</si>
  <si>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</si>
  <si>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</si>
  <si>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UGA001Buildings in the affected area</t>
  </si>
  <si>
    <t>UGA005Buildings in the affected area</t>
  </si>
  <si>
    <t>UGA005People facing limited access constraints</t>
  </si>
  <si>
    <t>UGA005People facing restricted access constraints</t>
  </si>
  <si>
    <t>UGA007Buildings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</si>
  <si>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</si>
  <si>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</si>
  <si>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</si>
  <si>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</si>
  <si>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</si>
  <si>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</si>
  <si>
    <t>Citation
INFORM. 2022. INFORM Severity Index October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</si>
  <si>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Türkiye</t>
  </si>
  <si>
    <t>Türkiye,Greece</t>
  </si>
  <si>
    <t>Syria,Türkiye,Iraq,Egypt,Jordan,Lebanon</t>
  </si>
  <si>
    <t>Türkiye, Greece</t>
  </si>
  <si>
    <t>Syria, Türkiye, Iraq, Egypt, Jordan, Lebanon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</si>
</sst>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43" fontId="105" fillId="0" borderId="0"/>
    <xf numFmtId="43"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64" fontId="96" fillId="0" borderId="0"/>
    <xf numFmtId="0" fontId="96" fillId="0" borderId="0"/>
    <xf numFmtId="0" fontId="83" fillId="7" borderId="0"/>
    <xf numFmtId="164" fontId="105" fillId="0" borderId="0"/>
    <xf numFmtId="16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6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64" fontId="105" fillId="0" borderId="0"/>
    <xf numFmtId="164" fontId="105" fillId="0" borderId="0"/>
    <xf numFmtId="164" fontId="12" fillId="0" borderId="0"/>
    <xf numFmtId="164" fontId="12" fillId="0" borderId="0"/>
    <xf numFmtId="164" fontId="96" fillId="0" borderId="0"/>
    <xf numFmtId="164" fontId="96" fillId="0" borderId="0"/>
    <xf numFmtId="0" fontId="23" fillId="32" borderId="64"/>
    <xf numFmtId="0" fontId="29" fillId="26" borderId="64">
      <protection locked="0"/>
    </xf>
  </cellStyleXfs>
  <cellXfs count="319">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0" fillId="0" borderId="0" xfId="0"/>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10" fillId="0" borderId="0" xfId="0" applyFont="1" applyAlignment="1">
      <alignment indent="1"/>
    </xf>
    <xf numFmtId="0" fontId="10" fillId="98" borderId="0" xfId="0" applyFont="1" applyFill="1"/>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655">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900907</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
  <sheetViews>
    <sheetView zoomScale="80" zoomScaleNormal="80" workbookViewId="0">
      <selection activeCell="C14" sqref="C14"/>
    </sheetView>
  </sheetViews>
  <sheetFormatPr defaultColWidth="9.42578125" defaultRowHeight="15" x14ac:dyDescent="0.25"/>
  <cols>
    <col min="1" max="1" width="115.5703125" style="51" customWidth="1"/>
    <col min="2" max="2" width="9.42578125" style="51" customWidth="1"/>
    <col min="3" max="16384" width="9.42578125" style="51"/>
  </cols>
  <sheetData>
    <row r="1" spans="1:1" ht="122.1" customHeight="1" x14ac:dyDescent="0.25"/>
    <row r="2" spans="1:1" ht="20.85" customHeight="1" x14ac:dyDescent="0.25">
      <c r="A2" s="58" t="s">
        <v>8451</v>
      </c>
    </row>
    <row r="3" spans="1:1" ht="18.600000000000001" customHeight="1" x14ac:dyDescent="0.25">
      <c r="A3" s="70" t="s">
        <v>8452</v>
      </c>
    </row>
    <row r="4" spans="1:1" ht="60" customHeight="1" x14ac:dyDescent="0.25">
      <c r="A4" s="119" t="s">
        <v>8453</v>
      </c>
    </row>
    <row r="5" spans="1:1" ht="81" customHeight="1" x14ac:dyDescent="0.25">
      <c r="A5" s="208" t="s">
        <v>8454</v>
      </c>
    </row>
    <row r="6" spans="1:1" ht="21.75" customHeight="1" x14ac:dyDescent="0.25">
      <c r="A6" s="222" t="s">
        <v>8455</v>
      </c>
    </row>
    <row r="7" spans="1:1" s="120" customFormat="1" ht="168" customHeight="1" x14ac:dyDescent="0.25">
      <c r="A7" s="154" t="s">
        <v>8456</v>
      </c>
    </row>
    <row r="8" spans="1:1" s="120" customFormat="1" ht="22.35" customHeight="1" x14ac:dyDescent="0.25">
      <c r="A8" s="222" t="s">
        <v>8457</v>
      </c>
    </row>
    <row r="9" spans="1:1" s="120" customFormat="1" ht="232.35" customHeight="1" x14ac:dyDescent="0.25">
      <c r="A9" s="154" t="s">
        <v>8458</v>
      </c>
    </row>
    <row r="10" spans="1:1" ht="344.85" customHeight="1" x14ac:dyDescent="0.25">
      <c r="A10" s="121"/>
    </row>
    <row r="11" spans="1:1" ht="22.7" customHeight="1" x14ac:dyDescent="0.25">
      <c r="A11" s="222" t="s">
        <v>8459</v>
      </c>
    </row>
    <row r="12" spans="1:1" ht="213.6" customHeight="1" x14ac:dyDescent="0.25">
      <c r="A12" s="154" t="s">
        <v>8460</v>
      </c>
    </row>
    <row r="13" spans="1:1" ht="21" customHeight="1" x14ac:dyDescent="0.25">
      <c r="A13" s="222" t="s">
        <v>8461</v>
      </c>
    </row>
    <row r="14" spans="1:1" ht="145.35" customHeight="1" x14ac:dyDescent="0.25">
      <c r="A14" s="223" t="s">
        <v>8462</v>
      </c>
    </row>
    <row r="15" spans="1:1" ht="30" customHeight="1" x14ac:dyDescent="0.25">
      <c r="A15" s="155" t="s">
        <v>8463</v>
      </c>
    </row>
    <row r="16" spans="1:1" ht="80.099999999999994" customHeight="1" x14ac:dyDescent="0.25">
      <c r="A16" s="155" t="s">
        <v>8464</v>
      </c>
    </row>
    <row r="17" spans="1:1" ht="46.35" customHeight="1" x14ac:dyDescent="0.25">
      <c r="A17" s="59" t="s">
        <v>8465</v>
      </c>
    </row>
    <row r="18" spans="1:1" ht="65.849999999999994" customHeight="1" x14ac:dyDescent="0.25">
      <c r="A18" s="59" t="s">
        <v>10047</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I163"/>
  <sheetViews>
    <sheetView zoomScale="80" zoomScaleNormal="80" workbookViewId="0">
      <selection activeCell="A2" sqref="A2"/>
    </sheetView>
  </sheetViews>
  <sheetFormatPr defaultColWidth="8.42578125" defaultRowHeight="15" x14ac:dyDescent="0.25"/>
  <cols>
    <col min="1" max="1" width="8.42578125" style="214" customWidth="1"/>
    <col min="2" max="5" width="9.42578125" style="214" customWidth="1"/>
    <col min="6" max="6" width="7" style="214" customWidth="1"/>
    <col min="7" max="7" width="6.42578125" style="214" customWidth="1"/>
  </cols>
  <sheetData>
    <row r="1" spans="1:9" x14ac:dyDescent="0.25">
      <c r="A1" s="311"/>
      <c r="B1" s="294"/>
      <c r="C1" s="294"/>
      <c r="D1" s="294"/>
      <c r="E1" s="294"/>
      <c r="F1" s="294"/>
      <c r="G1" s="294"/>
      <c r="H1" s="294"/>
    </row>
    <row r="2" spans="1:9" ht="147" customHeight="1" x14ac:dyDescent="0.25">
      <c r="A2" s="224" t="s">
        <v>1</v>
      </c>
      <c r="B2" s="159" t="s">
        <v>8607</v>
      </c>
      <c r="C2" s="159" t="s">
        <v>8608</v>
      </c>
      <c r="D2" s="159" t="s">
        <v>8609</v>
      </c>
      <c r="E2" s="159" t="s">
        <v>8610</v>
      </c>
      <c r="F2" s="160" t="s">
        <v>8608</v>
      </c>
      <c r="G2" s="160" t="s">
        <v>8611</v>
      </c>
      <c r="H2" s="161" t="s">
        <v>8612</v>
      </c>
      <c r="I2" s="73" t="s">
        <v>5</v>
      </c>
    </row>
    <row r="3" spans="1:9" x14ac:dyDescent="0.25">
      <c r="A3" s="162" t="str">
        <f>Lists!C:C</f>
        <v>AFG001</v>
      </c>
      <c r="B3" s="248">
        <f t="shared" ref="B3:B34" si="0">ROUND(AVERAGE(C3:E3),1)</f>
        <v>1.8</v>
      </c>
      <c r="C3" s="248">
        <f t="shared" ref="C3:C34" si="1">IF(F3="x","x",ROUND((5-(3-F3)/2*5),1))</f>
        <v>2.5</v>
      </c>
      <c r="D3" s="248">
        <f t="shared" ref="D3:D34" si="2">IF(G3&gt;365,5,ROUND((5-(365-G3)/364*5),1))</f>
        <v>2.9</v>
      </c>
      <c r="E3" s="248">
        <f t="shared" ref="E3:E34" si="3">IF(H3&gt;3,5,ROUND((5-(3-H3)/3*5),1))</f>
        <v>0</v>
      </c>
      <c r="F3" s="248">
        <f>'Data Reliability'!B3</f>
        <v>2</v>
      </c>
      <c r="G3" s="163">
        <f>Reliability_updated!V3</f>
        <v>211.6</v>
      </c>
      <c r="H3" s="163">
        <f>'Data Reliability'!C3</f>
        <v>0</v>
      </c>
      <c r="I3" t="str">
        <f>IF(Reliability!B3="x","x",(IF(ROUNDUP(Reliability!B3,0)=1,"Very High",IF(ROUNDUP(Reliability!B3,0)=2,"High",IF(ROUNDUP(Reliability!B3,0)=3,"Medium",IF(ROUNDUP(Reliability!B3,0)=4,"Low","Very Low"))))))</f>
        <v>High</v>
      </c>
    </row>
    <row r="4" spans="1:9" x14ac:dyDescent="0.25">
      <c r="A4" s="162" t="str">
        <f>Lists!C:C</f>
        <v>AFG005</v>
      </c>
      <c r="B4" s="248">
        <f t="shared" si="0"/>
        <v>1.4</v>
      </c>
      <c r="C4" s="248">
        <f t="shared" si="1"/>
        <v>0.8</v>
      </c>
      <c r="D4" s="248">
        <f t="shared" si="2"/>
        <v>1.7</v>
      </c>
      <c r="E4" s="248">
        <f t="shared" si="3"/>
        <v>1.7</v>
      </c>
      <c r="F4" s="248">
        <f>'Data Reliability'!B4</f>
        <v>1.3</v>
      </c>
      <c r="G4" s="163">
        <f>Reliability_updated!V4</f>
        <v>124</v>
      </c>
      <c r="H4" s="163">
        <f>'Data Reliability'!C4</f>
        <v>1</v>
      </c>
      <c r="I4" t="str">
        <f>IF(Reliability!B4="x","x",(IF(ROUNDUP(Reliability!B4,0)=1,"Very High",IF(ROUNDUP(Reliability!B4,0)=2,"High",IF(ROUNDUP(Reliability!B4,0)=3,"Medium",IF(ROUNDUP(Reliability!B4,0)=4,"Low","Very Low"))))))</f>
        <v>High</v>
      </c>
    </row>
    <row r="5" spans="1:9" x14ac:dyDescent="0.25">
      <c r="A5" s="162" t="str">
        <f>Lists!C:C</f>
        <v>AGO002</v>
      </c>
      <c r="B5" s="248">
        <f t="shared" si="0"/>
        <v>1.2</v>
      </c>
      <c r="C5" s="248">
        <f t="shared" si="1"/>
        <v>1.8</v>
      </c>
      <c r="D5" s="248">
        <f t="shared" si="2"/>
        <v>1.7</v>
      </c>
      <c r="E5" s="248">
        <f t="shared" si="3"/>
        <v>0</v>
      </c>
      <c r="F5" s="248">
        <f>'Data Reliability'!B5</f>
        <v>1.7</v>
      </c>
      <c r="G5" s="163">
        <f>Reliability_updated!V5</f>
        <v>128.30000000000001</v>
      </c>
      <c r="H5" s="163">
        <f>'Data Reliability'!C5</f>
        <v>0</v>
      </c>
      <c r="I5" t="str">
        <f>IF(Reliability!B5="x","x",(IF(ROUNDUP(Reliability!B5,0)=1,"Very High",IF(ROUNDUP(Reliability!B5,0)=2,"High",IF(ROUNDUP(Reliability!B5,0)=3,"Medium",IF(ROUNDUP(Reliability!B5,0)=4,"Low","Very Low"))))))</f>
        <v>High</v>
      </c>
    </row>
    <row r="6" spans="1:9" x14ac:dyDescent="0.25">
      <c r="A6" s="162" t="str">
        <f>Lists!C:C</f>
        <v>ARM002</v>
      </c>
      <c r="B6" s="248">
        <f t="shared" si="0"/>
        <v>2.1</v>
      </c>
      <c r="C6" s="248">
        <f t="shared" si="1"/>
        <v>2.2999999999999998</v>
      </c>
      <c r="D6" s="248">
        <f t="shared" si="2"/>
        <v>3.9</v>
      </c>
      <c r="E6" s="248">
        <f t="shared" si="3"/>
        <v>0</v>
      </c>
      <c r="F6" s="248">
        <f>'Data Reliability'!B6</f>
        <v>1.9</v>
      </c>
      <c r="G6" s="163">
        <f>Reliability_updated!V6</f>
        <v>282.3</v>
      </c>
      <c r="H6" s="163">
        <f>'Data Reliability'!C6</f>
        <v>0</v>
      </c>
      <c r="I6" t="str">
        <f>IF(Reliability!B6="x","x",(IF(ROUNDUP(Reliability!B6,0)=1,"Very High",IF(ROUNDUP(Reliability!B6,0)=2,"High",IF(ROUNDUP(Reliability!B6,0)=3,"Medium",IF(ROUNDUP(Reliability!B6,0)=4,"Low","Very Low"))))))</f>
        <v>Medium</v>
      </c>
    </row>
    <row r="7" spans="1:9" x14ac:dyDescent="0.25">
      <c r="A7" s="162" t="str">
        <f>Lists!C:C</f>
        <v>AZE002</v>
      </c>
      <c r="B7" s="248">
        <f t="shared" si="0"/>
        <v>3.2</v>
      </c>
      <c r="C7" s="248" t="str">
        <f t="shared" si="1"/>
        <v>x</v>
      </c>
      <c r="D7" s="248">
        <f t="shared" si="2"/>
        <v>3</v>
      </c>
      <c r="E7" s="248">
        <f t="shared" si="3"/>
        <v>3.3</v>
      </c>
      <c r="F7" s="248" t="str">
        <f>'Data Reliability'!B7</f>
        <v>x</v>
      </c>
      <c r="G7" s="163">
        <f>Reliability_updated!V7</f>
        <v>220.7</v>
      </c>
      <c r="H7" s="163">
        <f>'Data Reliability'!C7</f>
        <v>2</v>
      </c>
      <c r="I7" t="str">
        <f>IF(Reliability!B7="x","x",(IF(ROUNDUP(Reliability!B7,0)=1,"Very High",IF(ROUNDUP(Reliability!B7,0)=2,"High",IF(ROUNDUP(Reliability!B7,0)=3,"Medium",IF(ROUNDUP(Reliability!B7,0)=4,"Low","Very Low"))))))</f>
        <v>Low</v>
      </c>
    </row>
    <row r="8" spans="1:9" x14ac:dyDescent="0.25">
      <c r="A8" s="162" t="str">
        <f>Lists!C:C</f>
        <v>BDI001</v>
      </c>
      <c r="B8" s="248">
        <f t="shared" si="0"/>
        <v>1.3</v>
      </c>
      <c r="C8" s="248">
        <f t="shared" si="1"/>
        <v>2</v>
      </c>
      <c r="D8" s="248">
        <f t="shared" si="2"/>
        <v>1.8</v>
      </c>
      <c r="E8" s="248">
        <f t="shared" si="3"/>
        <v>0</v>
      </c>
      <c r="F8" s="248">
        <f>'Data Reliability'!B8</f>
        <v>1.8</v>
      </c>
      <c r="G8" s="163">
        <f>Reliability_updated!V8</f>
        <v>133</v>
      </c>
      <c r="H8" s="163">
        <f>'Data Reliability'!C8</f>
        <v>0</v>
      </c>
      <c r="I8" t="str">
        <f>IF(Reliability!B8="x","x",(IF(ROUNDUP(Reliability!B8,0)=1,"Very High",IF(ROUNDUP(Reliability!B8,0)=2,"High",IF(ROUNDUP(Reliability!B8,0)=3,"Medium",IF(ROUNDUP(Reliability!B8,0)=4,"Low","Very Low"))))))</f>
        <v>High</v>
      </c>
    </row>
    <row r="9" spans="1:9" x14ac:dyDescent="0.25">
      <c r="A9" s="162" t="str">
        <f>Lists!C:C</f>
        <v>BFA002</v>
      </c>
      <c r="B9" s="248">
        <f t="shared" si="0"/>
        <v>1.6</v>
      </c>
      <c r="C9" s="248">
        <f t="shared" si="1"/>
        <v>2.2999999999999998</v>
      </c>
      <c r="D9" s="248">
        <f t="shared" si="2"/>
        <v>2.6</v>
      </c>
      <c r="E9" s="248">
        <f t="shared" si="3"/>
        <v>0</v>
      </c>
      <c r="F9" s="248">
        <f>'Data Reliability'!B9</f>
        <v>1.9</v>
      </c>
      <c r="G9" s="163">
        <f>Reliability_updated!V9</f>
        <v>193.5</v>
      </c>
      <c r="H9" s="163">
        <f>'Data Reliability'!C9</f>
        <v>0</v>
      </c>
      <c r="I9" t="str">
        <f>IF(Reliability!B9="x","x",(IF(ROUNDUP(Reliability!B9,0)=1,"Very High",IF(ROUNDUP(Reliability!B9,0)=2,"High",IF(ROUNDUP(Reliability!B9,0)=3,"Medium",IF(ROUNDUP(Reliability!B9,0)=4,"Low","Very Low"))))))</f>
        <v>High</v>
      </c>
    </row>
    <row r="10" spans="1:9" x14ac:dyDescent="0.25">
      <c r="A10" s="162" t="str">
        <f>Lists!C:C</f>
        <v>BGD001</v>
      </c>
      <c r="B10" s="248">
        <f t="shared" si="0"/>
        <v>0.9</v>
      </c>
      <c r="C10" s="248">
        <f t="shared" si="1"/>
        <v>1.8</v>
      </c>
      <c r="D10" s="248">
        <f t="shared" si="2"/>
        <v>1</v>
      </c>
      <c r="E10" s="248">
        <f t="shared" si="3"/>
        <v>0</v>
      </c>
      <c r="F10" s="248">
        <f>'Data Reliability'!B10</f>
        <v>1.7</v>
      </c>
      <c r="G10" s="163">
        <f>Reliability_updated!V10</f>
        <v>76</v>
      </c>
      <c r="H10" s="163">
        <f>'Data Reliability'!C10</f>
        <v>0</v>
      </c>
      <c r="I10" t="str">
        <f>IF(Reliability!B10="x","x",(IF(ROUNDUP(Reliability!B10,0)=1,"Very High",IF(ROUNDUP(Reliability!B10,0)=2,"High",IF(ROUNDUP(Reliability!B10,0)=3,"Medium",IF(ROUNDUP(Reliability!B10,0)=4,"Low","Very Low"))))))</f>
        <v>Very High</v>
      </c>
    </row>
    <row r="11" spans="1:9" x14ac:dyDescent="0.25">
      <c r="A11" s="162" t="str">
        <f>Lists!C:C</f>
        <v>BGD002</v>
      </c>
      <c r="B11" s="248">
        <f t="shared" si="0"/>
        <v>1.3</v>
      </c>
      <c r="C11" s="248">
        <f t="shared" si="1"/>
        <v>1.8</v>
      </c>
      <c r="D11" s="248">
        <f t="shared" si="2"/>
        <v>2.2000000000000002</v>
      </c>
      <c r="E11" s="248">
        <f t="shared" si="3"/>
        <v>0</v>
      </c>
      <c r="F11" s="248">
        <f>'Data Reliability'!B11</f>
        <v>1.7</v>
      </c>
      <c r="G11" s="163">
        <f>Reliability_updated!V11</f>
        <v>159.4</v>
      </c>
      <c r="H11" s="163">
        <f>'Data Reliability'!C11</f>
        <v>0</v>
      </c>
      <c r="I11" t="str">
        <f>IF(Reliability!B11="x","x",(IF(ROUNDUP(Reliability!B11,0)=1,"Very High",IF(ROUNDUP(Reliability!B11,0)=2,"High",IF(ROUNDUP(Reliability!B11,0)=3,"Medium",IF(ROUNDUP(Reliability!B11,0)=4,"Low","Very Low"))))))</f>
        <v>High</v>
      </c>
    </row>
    <row r="12" spans="1:9" x14ac:dyDescent="0.25">
      <c r="A12" s="162" t="str">
        <f>Lists!C:C</f>
        <v>BGD008</v>
      </c>
      <c r="B12" s="248">
        <f t="shared" si="0"/>
        <v>1.1000000000000001</v>
      </c>
      <c r="C12" s="248">
        <f t="shared" si="1"/>
        <v>1.8</v>
      </c>
      <c r="D12" s="248">
        <f t="shared" si="2"/>
        <v>1.5</v>
      </c>
      <c r="E12" s="248">
        <f t="shared" si="3"/>
        <v>0</v>
      </c>
      <c r="F12" s="248">
        <f>'Data Reliability'!B12</f>
        <v>1.7</v>
      </c>
      <c r="G12" s="163">
        <f>Reliability_updated!V12</f>
        <v>112.6</v>
      </c>
      <c r="H12" s="163">
        <f>'Data Reliability'!C12</f>
        <v>0</v>
      </c>
      <c r="I12" t="str">
        <f>IF(Reliability!B12="x","x",(IF(ROUNDUP(Reliability!B12,0)=1,"Very High",IF(ROUNDUP(Reliability!B12,0)=2,"High",IF(ROUNDUP(Reliability!B12,0)=3,"Medium",IF(ROUNDUP(Reliability!B12,0)=4,"Low","Very Low"))))))</f>
        <v>High</v>
      </c>
    </row>
    <row r="13" spans="1:9" x14ac:dyDescent="0.25">
      <c r="A13" s="162" t="str">
        <f>Lists!C:C</f>
        <v>BRA001</v>
      </c>
      <c r="B13" s="248">
        <f t="shared" si="0"/>
        <v>0.7</v>
      </c>
      <c r="C13" s="248">
        <f t="shared" si="1"/>
        <v>1.8</v>
      </c>
      <c r="D13" s="248">
        <f t="shared" si="2"/>
        <v>0.2</v>
      </c>
      <c r="E13" s="248">
        <f t="shared" si="3"/>
        <v>0</v>
      </c>
      <c r="F13" s="248">
        <f>'Data Reliability'!B13</f>
        <v>1.7</v>
      </c>
      <c r="G13" s="163">
        <f>Reliability_updated!V13</f>
        <v>18.7</v>
      </c>
      <c r="H13" s="163">
        <f>'Data Reliability'!C13</f>
        <v>0</v>
      </c>
      <c r="I13" t="str">
        <f>IF(Reliability!B13="x","x",(IF(ROUNDUP(Reliability!B13,0)=1,"Very High",IF(ROUNDUP(Reliability!B13,0)=2,"High",IF(ROUNDUP(Reliability!B13,0)=3,"Medium",IF(ROUNDUP(Reliability!B13,0)=4,"Low","Very Low"))))))</f>
        <v>Very High</v>
      </c>
    </row>
    <row r="14" spans="1:9" x14ac:dyDescent="0.25">
      <c r="A14" s="162" t="str">
        <f>Lists!C:C</f>
        <v>BRA002</v>
      </c>
      <c r="B14" s="248">
        <f t="shared" si="0"/>
        <v>1.1000000000000001</v>
      </c>
      <c r="C14" s="248">
        <f t="shared" si="1"/>
        <v>1.3</v>
      </c>
      <c r="D14" s="248">
        <f t="shared" si="2"/>
        <v>0.2</v>
      </c>
      <c r="E14" s="248">
        <f t="shared" si="3"/>
        <v>1.7</v>
      </c>
      <c r="F14" s="248">
        <f>'Data Reliability'!B14</f>
        <v>1.5</v>
      </c>
      <c r="G14" s="163">
        <f>Reliability_updated!V14</f>
        <v>18.7</v>
      </c>
      <c r="H14" s="163">
        <f>'Data Reliability'!C14</f>
        <v>1</v>
      </c>
      <c r="I14" t="str">
        <f>IF(Reliability!B14="x","x",(IF(ROUNDUP(Reliability!B14,0)=1,"Very High",IF(ROUNDUP(Reliability!B14,0)=2,"High",IF(ROUNDUP(Reliability!B14,0)=3,"Medium",IF(ROUNDUP(Reliability!B14,0)=4,"Low","Very Low"))))))</f>
        <v>High</v>
      </c>
    </row>
    <row r="15" spans="1:9" x14ac:dyDescent="0.25">
      <c r="A15" s="162" t="str">
        <f>Lists!C:C</f>
        <v>BRA003</v>
      </c>
      <c r="B15" s="248">
        <f t="shared" si="0"/>
        <v>0.7</v>
      </c>
      <c r="C15" s="248">
        <f t="shared" si="1"/>
        <v>2</v>
      </c>
      <c r="D15" s="248">
        <f t="shared" si="2"/>
        <v>0.2</v>
      </c>
      <c r="E15" s="248">
        <f t="shared" si="3"/>
        <v>0</v>
      </c>
      <c r="F15" s="248">
        <f>'Data Reliability'!B15</f>
        <v>1.8</v>
      </c>
      <c r="G15" s="163">
        <f>Reliability_updated!V15</f>
        <v>18.7</v>
      </c>
      <c r="H15" s="163">
        <f>'Data Reliability'!C15</f>
        <v>0</v>
      </c>
      <c r="I15" t="str">
        <f>IF(Reliability!B15="x","x",(IF(ROUNDUP(Reliability!B15,0)=1,"Very High",IF(ROUNDUP(Reliability!B15,0)=2,"High",IF(ROUNDUP(Reliability!B15,0)=3,"Medium",IF(ROUNDUP(Reliability!B15,0)=4,"Low","Very Low"))))))</f>
        <v>Very High</v>
      </c>
    </row>
    <row r="16" spans="1:9" x14ac:dyDescent="0.25">
      <c r="A16" s="162" t="str">
        <f>Lists!C:C</f>
        <v>CAF001</v>
      </c>
      <c r="B16" s="248">
        <f t="shared" si="0"/>
        <v>1.6</v>
      </c>
      <c r="C16" s="248">
        <f t="shared" si="1"/>
        <v>2.2999999999999998</v>
      </c>
      <c r="D16" s="248">
        <f t="shared" si="2"/>
        <v>2.6</v>
      </c>
      <c r="E16" s="248">
        <f t="shared" si="3"/>
        <v>0</v>
      </c>
      <c r="F16" s="248">
        <f>'Data Reliability'!B16</f>
        <v>1.9</v>
      </c>
      <c r="G16" s="163">
        <f>Reliability_updated!V16</f>
        <v>187.5</v>
      </c>
      <c r="H16" s="163">
        <f>'Data Reliability'!C16</f>
        <v>0</v>
      </c>
      <c r="I16" t="str">
        <f>IF(Reliability!B16="x","x",(IF(ROUNDUP(Reliability!B16,0)=1,"Very High",IF(ROUNDUP(Reliability!B16,0)=2,"High",IF(ROUNDUP(Reliability!B16,0)=3,"Medium",IF(ROUNDUP(Reliability!B16,0)=4,"Low","Very Low"))))))</f>
        <v>High</v>
      </c>
    </row>
    <row r="17" spans="1:9" x14ac:dyDescent="0.25">
      <c r="A17" s="162" t="str">
        <f>Lists!C:C</f>
        <v>CHL002</v>
      </c>
      <c r="B17" s="248">
        <f t="shared" si="0"/>
        <v>0.9</v>
      </c>
      <c r="C17" s="248">
        <f t="shared" si="1"/>
        <v>1.8</v>
      </c>
      <c r="D17" s="248">
        <f t="shared" si="2"/>
        <v>1</v>
      </c>
      <c r="E17" s="248">
        <f t="shared" si="3"/>
        <v>0</v>
      </c>
      <c r="F17" s="248">
        <f>'Data Reliability'!B17</f>
        <v>1.7</v>
      </c>
      <c r="G17" s="163">
        <f>Reliability_updated!V17</f>
        <v>73.599999999999994</v>
      </c>
      <c r="H17" s="163">
        <f>'Data Reliability'!C17</f>
        <v>0</v>
      </c>
      <c r="I17" t="str">
        <f>IF(Reliability!B17="x","x",(IF(ROUNDUP(Reliability!B17,0)=1,"Very High",IF(ROUNDUP(Reliability!B17,0)=2,"High",IF(ROUNDUP(Reliability!B17,0)=3,"Medium",IF(ROUNDUP(Reliability!B17,0)=4,"Low","Very Low"))))))</f>
        <v>Very High</v>
      </c>
    </row>
    <row r="18" spans="1:9" x14ac:dyDescent="0.25">
      <c r="A18" s="162" t="str">
        <f>Lists!C:C</f>
        <v>CMR001</v>
      </c>
      <c r="B18" s="248">
        <f t="shared" si="0"/>
        <v>1</v>
      </c>
      <c r="C18" s="248">
        <f t="shared" si="1"/>
        <v>2</v>
      </c>
      <c r="D18" s="248">
        <f t="shared" si="2"/>
        <v>1.1000000000000001</v>
      </c>
      <c r="E18" s="248">
        <f t="shared" si="3"/>
        <v>0</v>
      </c>
      <c r="F18" s="248">
        <f>'Data Reliability'!B18</f>
        <v>1.8</v>
      </c>
      <c r="G18" s="163">
        <f>Reliability_updated!V18</f>
        <v>78.3</v>
      </c>
      <c r="H18" s="163">
        <f>'Data Reliability'!C18</f>
        <v>0</v>
      </c>
      <c r="I18" t="str">
        <f>IF(Reliability!B18="x","x",(IF(ROUNDUP(Reliability!B18,0)=1,"Very High",IF(ROUNDUP(Reliability!B18,0)=2,"High",IF(ROUNDUP(Reliability!B18,0)=3,"Medium",IF(ROUNDUP(Reliability!B18,0)=4,"Low","Very Low"))))))</f>
        <v>Very High</v>
      </c>
    </row>
    <row r="19" spans="1:9" x14ac:dyDescent="0.25">
      <c r="A19" s="162" t="str">
        <f>Lists!C:C</f>
        <v>CMR002</v>
      </c>
      <c r="B19" s="248">
        <f t="shared" si="0"/>
        <v>1.1000000000000001</v>
      </c>
      <c r="C19" s="248">
        <f t="shared" si="1"/>
        <v>1.8</v>
      </c>
      <c r="D19" s="248">
        <f t="shared" si="2"/>
        <v>1.4</v>
      </c>
      <c r="E19" s="248">
        <f t="shared" si="3"/>
        <v>0</v>
      </c>
      <c r="F19" s="248">
        <f>'Data Reliability'!B19</f>
        <v>1.7</v>
      </c>
      <c r="G19" s="163">
        <f>Reliability_updated!V19</f>
        <v>104.4</v>
      </c>
      <c r="H19" s="163">
        <f>'Data Reliability'!C19</f>
        <v>0</v>
      </c>
      <c r="I19" t="str">
        <f>IF(Reliability!B19="x","x",(IF(ROUNDUP(Reliability!B19,0)=1,"Very High",IF(ROUNDUP(Reliability!B19,0)=2,"High",IF(ROUNDUP(Reliability!B19,0)=3,"Medium",IF(ROUNDUP(Reliability!B19,0)=4,"Low","Very Low"))))))</f>
        <v>High</v>
      </c>
    </row>
    <row r="20" spans="1:9" x14ac:dyDescent="0.25">
      <c r="A20" s="162" t="str">
        <f>Lists!C:C</f>
        <v>CMR003</v>
      </c>
      <c r="B20" s="248">
        <f t="shared" si="0"/>
        <v>1.1000000000000001</v>
      </c>
      <c r="C20" s="248">
        <f t="shared" si="1"/>
        <v>2</v>
      </c>
      <c r="D20" s="248">
        <f t="shared" si="2"/>
        <v>1.4</v>
      </c>
      <c r="E20" s="248">
        <f t="shared" si="3"/>
        <v>0</v>
      </c>
      <c r="F20" s="248">
        <f>'Data Reliability'!B20</f>
        <v>1.8</v>
      </c>
      <c r="G20" s="163">
        <f>Reliability_updated!V20</f>
        <v>104.4</v>
      </c>
      <c r="H20" s="163">
        <f>'Data Reliability'!C20</f>
        <v>0</v>
      </c>
      <c r="I20" t="str">
        <f>IF(Reliability!B20="x","x",(IF(ROUNDUP(Reliability!B20,0)=1,"Very High",IF(ROUNDUP(Reliability!B20,0)=2,"High",IF(ROUNDUP(Reliability!B20,0)=3,"Medium",IF(ROUNDUP(Reliability!B20,0)=4,"Low","Very Low"))))))</f>
        <v>High</v>
      </c>
    </row>
    <row r="21" spans="1:9" x14ac:dyDescent="0.25">
      <c r="A21" s="162" t="str">
        <f>Lists!C:C</f>
        <v>CMR004</v>
      </c>
      <c r="B21" s="248">
        <f t="shared" si="0"/>
        <v>1.8</v>
      </c>
      <c r="C21" s="248">
        <f t="shared" si="1"/>
        <v>2.2999999999999998</v>
      </c>
      <c r="D21" s="248">
        <f t="shared" si="2"/>
        <v>3.2</v>
      </c>
      <c r="E21" s="248">
        <f t="shared" si="3"/>
        <v>0</v>
      </c>
      <c r="F21" s="248">
        <f>'Data Reliability'!B21</f>
        <v>1.9</v>
      </c>
      <c r="G21" s="163">
        <f>Reliability_updated!V21</f>
        <v>233.8</v>
      </c>
      <c r="H21" s="163">
        <f>'Data Reliability'!C21</f>
        <v>0</v>
      </c>
      <c r="I21" t="str">
        <f>IF(Reliability!B21="x","x",(IF(ROUNDUP(Reliability!B21,0)=1,"Very High",IF(ROUNDUP(Reliability!B21,0)=2,"High",IF(ROUNDUP(Reliability!B21,0)=3,"Medium",IF(ROUNDUP(Reliability!B21,0)=4,"Low","Very Low"))))))</f>
        <v>High</v>
      </c>
    </row>
    <row r="22" spans="1:9" x14ac:dyDescent="0.25">
      <c r="A22" s="162" t="str">
        <f>Lists!C:C</f>
        <v>COD001</v>
      </c>
      <c r="B22" s="248">
        <f t="shared" si="0"/>
        <v>1.4</v>
      </c>
      <c r="C22" s="248">
        <f t="shared" si="1"/>
        <v>1</v>
      </c>
      <c r="D22" s="248">
        <f t="shared" si="2"/>
        <v>3.3</v>
      </c>
      <c r="E22" s="248">
        <f t="shared" si="3"/>
        <v>0</v>
      </c>
      <c r="F22" s="248">
        <f>'Data Reliability'!B22</f>
        <v>1.4</v>
      </c>
      <c r="G22" s="163">
        <f>Reliability_updated!V22</f>
        <v>242.3</v>
      </c>
      <c r="H22" s="163">
        <f>'Data Reliability'!C22</f>
        <v>0</v>
      </c>
      <c r="I22" t="str">
        <f>IF(Reliability!B22="x","x",(IF(ROUNDUP(Reliability!B22,0)=1,"Very High",IF(ROUNDUP(Reliability!B22,0)=2,"High",IF(ROUNDUP(Reliability!B22,0)=3,"Medium",IF(ROUNDUP(Reliability!B22,0)=4,"Low","Very Low"))))))</f>
        <v>High</v>
      </c>
    </row>
    <row r="23" spans="1:9" x14ac:dyDescent="0.25">
      <c r="A23" s="162" t="str">
        <f>Lists!C:C</f>
        <v>COG001</v>
      </c>
      <c r="B23" s="248">
        <f t="shared" si="0"/>
        <v>1.4</v>
      </c>
      <c r="C23" s="248">
        <f t="shared" si="1"/>
        <v>2</v>
      </c>
      <c r="D23" s="248">
        <f t="shared" si="2"/>
        <v>2.2000000000000002</v>
      </c>
      <c r="E23" s="248">
        <f t="shared" si="3"/>
        <v>0</v>
      </c>
      <c r="F23" s="248">
        <f>'Data Reliability'!B23</f>
        <v>1.8</v>
      </c>
      <c r="G23" s="163">
        <f>Reliability_updated!V23</f>
        <v>160.30000000000001</v>
      </c>
      <c r="H23" s="163">
        <f>'Data Reliability'!C23</f>
        <v>0</v>
      </c>
      <c r="I23" t="str">
        <f>IF(Reliability!B23="x","x",(IF(ROUNDUP(Reliability!B23,0)=1,"Very High",IF(ROUNDUP(Reliability!B23,0)=2,"High",IF(ROUNDUP(Reliability!B23,0)=3,"Medium",IF(ROUNDUP(Reliability!B23,0)=4,"Low","Very Low"))))))</f>
        <v>High</v>
      </c>
    </row>
    <row r="24" spans="1:9" x14ac:dyDescent="0.25">
      <c r="A24" s="162" t="str">
        <f>Lists!C:C</f>
        <v>COL001</v>
      </c>
      <c r="B24" s="248">
        <f t="shared" si="0"/>
        <v>0.2</v>
      </c>
      <c r="C24" s="248">
        <f t="shared" si="1"/>
        <v>0.5</v>
      </c>
      <c r="D24" s="248">
        <f t="shared" si="2"/>
        <v>0.2</v>
      </c>
      <c r="E24" s="248">
        <f t="shared" si="3"/>
        <v>0</v>
      </c>
      <c r="F24" s="248">
        <f>'Data Reliability'!B24</f>
        <v>1.2</v>
      </c>
      <c r="G24" s="163">
        <f>Reliability_updated!V24</f>
        <v>17.399999999999999</v>
      </c>
      <c r="H24" s="163">
        <f>'Data Reliability'!C24</f>
        <v>0</v>
      </c>
      <c r="I24" t="str">
        <f>IF(Reliability!B24="x","x",(IF(ROUNDUP(Reliability!B24,0)=1,"Very High",IF(ROUNDUP(Reliability!B24,0)=2,"High",IF(ROUNDUP(Reliability!B24,0)=3,"Medium",IF(ROUNDUP(Reliability!B24,0)=4,"Low","Very Low"))))))</f>
        <v>Very High</v>
      </c>
    </row>
    <row r="25" spans="1:9" x14ac:dyDescent="0.25">
      <c r="A25" s="162" t="str">
        <f>Lists!C:C</f>
        <v>COL002</v>
      </c>
      <c r="B25" s="248">
        <f t="shared" si="0"/>
        <v>0.7</v>
      </c>
      <c r="C25" s="248">
        <f t="shared" si="1"/>
        <v>1.8</v>
      </c>
      <c r="D25" s="248">
        <f t="shared" si="2"/>
        <v>0.2</v>
      </c>
      <c r="E25" s="248">
        <f t="shared" si="3"/>
        <v>0</v>
      </c>
      <c r="F25" s="248">
        <f>'Data Reliability'!B25</f>
        <v>1.7</v>
      </c>
      <c r="G25" s="163">
        <f>Reliability_updated!V25</f>
        <v>17.399999999999999</v>
      </c>
      <c r="H25" s="163">
        <f>'Data Reliability'!C25</f>
        <v>0</v>
      </c>
      <c r="I25" t="str">
        <f>IF(Reliability!B25="x","x",(IF(ROUNDUP(Reliability!B25,0)=1,"Very High",IF(ROUNDUP(Reliability!B25,0)=2,"High",IF(ROUNDUP(Reliability!B25,0)=3,"Medium",IF(ROUNDUP(Reliability!B25,0)=4,"Low","Very Low"))))))</f>
        <v>Very High</v>
      </c>
    </row>
    <row r="26" spans="1:9" x14ac:dyDescent="0.25">
      <c r="A26" s="162" t="str">
        <f>Lists!C:C</f>
        <v>CRI002</v>
      </c>
      <c r="B26" s="248">
        <f t="shared" si="0"/>
        <v>0.4</v>
      </c>
      <c r="C26" s="248">
        <f t="shared" si="1"/>
        <v>1</v>
      </c>
      <c r="D26" s="248">
        <f t="shared" si="2"/>
        <v>0.3</v>
      </c>
      <c r="E26" s="248">
        <f t="shared" si="3"/>
        <v>0</v>
      </c>
      <c r="F26" s="248">
        <f>'Data Reliability'!B26</f>
        <v>1.4</v>
      </c>
      <c r="G26" s="163">
        <f>Reliability_updated!V26</f>
        <v>25</v>
      </c>
      <c r="H26" s="163">
        <f>'Data Reliability'!C26</f>
        <v>0</v>
      </c>
      <c r="I26" t="str">
        <f>IF(Reliability!B26="x","x",(IF(ROUNDUP(Reliability!B26,0)=1,"Very High",IF(ROUNDUP(Reliability!B26,0)=2,"High",IF(ROUNDUP(Reliability!B26,0)=3,"Medium",IF(ROUNDUP(Reliability!B26,0)=4,"Low","Very Low"))))))</f>
        <v>Very High</v>
      </c>
    </row>
    <row r="27" spans="1:9" x14ac:dyDescent="0.25">
      <c r="A27" s="162" t="str">
        <f>Lists!C:C</f>
        <v>DJI001</v>
      </c>
      <c r="B27" s="248">
        <f t="shared" si="0"/>
        <v>1.1000000000000001</v>
      </c>
      <c r="C27" s="248">
        <f t="shared" si="1"/>
        <v>2.2999999999999998</v>
      </c>
      <c r="D27" s="248">
        <f t="shared" si="2"/>
        <v>0.9</v>
      </c>
      <c r="E27" s="248">
        <f t="shared" si="3"/>
        <v>0</v>
      </c>
      <c r="F27" s="248">
        <f>'Data Reliability'!B27</f>
        <v>1.9</v>
      </c>
      <c r="G27" s="163">
        <f>Reliability_updated!V27</f>
        <v>68.099999999999994</v>
      </c>
      <c r="H27" s="163">
        <f>'Data Reliability'!C27</f>
        <v>0</v>
      </c>
      <c r="I27" t="str">
        <f>IF(Reliability!B27="x","x",(IF(ROUNDUP(Reliability!B27,0)=1,"Very High",IF(ROUNDUP(Reliability!B27,0)=2,"High",IF(ROUNDUP(Reliability!B27,0)=3,"Medium",IF(ROUNDUP(Reliability!B27,0)=4,"Low","Very Low"))))))</f>
        <v>High</v>
      </c>
    </row>
    <row r="28" spans="1:9" x14ac:dyDescent="0.25">
      <c r="A28" s="162" t="str">
        <f>Lists!C:C</f>
        <v>DJI002</v>
      </c>
      <c r="B28" s="248">
        <f t="shared" si="0"/>
        <v>1</v>
      </c>
      <c r="C28" s="248">
        <f t="shared" si="1"/>
        <v>2.2999999999999998</v>
      </c>
      <c r="D28" s="248">
        <f t="shared" si="2"/>
        <v>0.8</v>
      </c>
      <c r="E28" s="248">
        <f t="shared" si="3"/>
        <v>0</v>
      </c>
      <c r="F28" s="248">
        <f>'Data Reliability'!B28</f>
        <v>1.9</v>
      </c>
      <c r="G28" s="163">
        <f>Reliability_updated!V28</f>
        <v>55.8</v>
      </c>
      <c r="H28" s="163">
        <f>'Data Reliability'!C28</f>
        <v>0</v>
      </c>
      <c r="I28" t="str">
        <f>IF(Reliability!B28="x","x",(IF(ROUNDUP(Reliability!B28,0)=1,"Very High",IF(ROUNDUP(Reliability!B28,0)=2,"High",IF(ROUNDUP(Reliability!B28,0)=3,"Medium",IF(ROUNDUP(Reliability!B28,0)=4,"Low","Very Low"))))))</f>
        <v>Very High</v>
      </c>
    </row>
    <row r="29" spans="1:9" x14ac:dyDescent="0.25">
      <c r="A29" s="162" t="str">
        <f>Lists!C:C</f>
        <v>DJI003</v>
      </c>
      <c r="B29" s="248">
        <f t="shared" si="0"/>
        <v>1.4</v>
      </c>
      <c r="C29" s="248">
        <f t="shared" si="1"/>
        <v>2.2999999999999998</v>
      </c>
      <c r="D29" s="248">
        <f t="shared" si="2"/>
        <v>1.9</v>
      </c>
      <c r="E29" s="248">
        <f t="shared" si="3"/>
        <v>0</v>
      </c>
      <c r="F29" s="248">
        <f>'Data Reliability'!B29</f>
        <v>1.9</v>
      </c>
      <c r="G29" s="163">
        <f>Reliability_updated!V29</f>
        <v>136</v>
      </c>
      <c r="H29" s="163">
        <f>'Data Reliability'!C29</f>
        <v>0</v>
      </c>
      <c r="I29" t="str">
        <f>IF(Reliability!B29="x","x",(IF(ROUNDUP(Reliability!B29,0)=1,"Very High",IF(ROUNDUP(Reliability!B29,0)=2,"High",IF(ROUNDUP(Reliability!B29,0)=3,"Medium",IF(ROUNDUP(Reliability!B29,0)=4,"Low","Very Low"))))))</f>
        <v>High</v>
      </c>
    </row>
    <row r="30" spans="1:9" x14ac:dyDescent="0.25">
      <c r="A30" s="162" t="str">
        <f>Lists!C:C</f>
        <v>DOM002</v>
      </c>
      <c r="B30" s="248">
        <f t="shared" si="0"/>
        <v>0.5</v>
      </c>
      <c r="C30" s="248">
        <f t="shared" si="1"/>
        <v>1.3</v>
      </c>
      <c r="D30" s="248">
        <f t="shared" si="2"/>
        <v>0.3</v>
      </c>
      <c r="E30" s="248">
        <f t="shared" si="3"/>
        <v>0</v>
      </c>
      <c r="F30" s="248">
        <f>'Data Reliability'!B30</f>
        <v>1.5</v>
      </c>
      <c r="G30" s="163">
        <f>Reliability_updated!V30</f>
        <v>25</v>
      </c>
      <c r="H30" s="163">
        <f>'Data Reliability'!C30</f>
        <v>0</v>
      </c>
      <c r="I30" t="str">
        <f>IF(Reliability!B30="x","x",(IF(ROUNDUP(Reliability!B30,0)=1,"Very High",IF(ROUNDUP(Reliability!B30,0)=2,"High",IF(ROUNDUP(Reliability!B30,0)=3,"Medium",IF(ROUNDUP(Reliability!B30,0)=4,"Low","Very Low"))))))</f>
        <v>Very High</v>
      </c>
    </row>
    <row r="31" spans="1:9" x14ac:dyDescent="0.25">
      <c r="A31" s="162" t="str">
        <f>Lists!C:C</f>
        <v>DZA002</v>
      </c>
      <c r="B31" s="248">
        <f t="shared" si="0"/>
        <v>1.2</v>
      </c>
      <c r="C31" s="248">
        <f t="shared" si="1"/>
        <v>2.5</v>
      </c>
      <c r="D31" s="248">
        <f t="shared" si="2"/>
        <v>1</v>
      </c>
      <c r="E31" s="248">
        <f t="shared" si="3"/>
        <v>0</v>
      </c>
      <c r="F31" s="248">
        <f>'Data Reliability'!B31</f>
        <v>2</v>
      </c>
      <c r="G31" s="163">
        <f>Reliability_updated!V31</f>
        <v>70.2</v>
      </c>
      <c r="H31" s="163">
        <f>'Data Reliability'!C31</f>
        <v>0</v>
      </c>
      <c r="I31" t="str">
        <f>IF(Reliability!B31="x","x",(IF(ROUNDUP(Reliability!B31,0)=1,"Very High",IF(ROUNDUP(Reliability!B31,0)=2,"High",IF(ROUNDUP(Reliability!B31,0)=3,"Medium",IF(ROUNDUP(Reliability!B31,0)=4,"Low","Very Low"))))))</f>
        <v>High</v>
      </c>
    </row>
    <row r="32" spans="1:9" x14ac:dyDescent="0.25">
      <c r="A32" s="162" t="str">
        <f>Lists!C:C</f>
        <v>DZA003</v>
      </c>
      <c r="B32" s="248">
        <f t="shared" si="0"/>
        <v>2.4</v>
      </c>
      <c r="C32" s="248">
        <f t="shared" si="1"/>
        <v>4.3</v>
      </c>
      <c r="D32" s="248">
        <f t="shared" si="2"/>
        <v>1.1000000000000001</v>
      </c>
      <c r="E32" s="248">
        <f t="shared" si="3"/>
        <v>1.7</v>
      </c>
      <c r="F32" s="248">
        <f>'Data Reliability'!B32</f>
        <v>2.7</v>
      </c>
      <c r="G32" s="163">
        <f>Reliability_updated!V32</f>
        <v>78</v>
      </c>
      <c r="H32" s="163">
        <f>'Data Reliability'!C32</f>
        <v>1</v>
      </c>
      <c r="I32" t="str">
        <f>IF(Reliability!B32="x","x",(IF(ROUNDUP(Reliability!B32,0)=1,"Very High",IF(ROUNDUP(Reliability!B32,0)=2,"High",IF(ROUNDUP(Reliability!B32,0)=3,"Medium",IF(ROUNDUP(Reliability!B32,0)=4,"Low","Very Low"))))))</f>
        <v>Medium</v>
      </c>
    </row>
    <row r="33" spans="1:9" x14ac:dyDescent="0.25">
      <c r="A33" s="162" t="str">
        <f>Lists!C:C</f>
        <v>DZA004</v>
      </c>
      <c r="B33" s="248">
        <f t="shared" si="0"/>
        <v>1.4</v>
      </c>
      <c r="C33" s="248">
        <f t="shared" si="1"/>
        <v>3.5</v>
      </c>
      <c r="D33" s="248">
        <f t="shared" si="2"/>
        <v>0.7</v>
      </c>
      <c r="E33" s="248">
        <f t="shared" si="3"/>
        <v>0</v>
      </c>
      <c r="F33" s="248">
        <f>'Data Reliability'!B33</f>
        <v>2.4</v>
      </c>
      <c r="G33" s="163">
        <f>Reliability_updated!V33</f>
        <v>50.9</v>
      </c>
      <c r="H33" s="163">
        <f>'Data Reliability'!C33</f>
        <v>0</v>
      </c>
      <c r="I33" t="str">
        <f>IF(Reliability!B33="x","x",(IF(ROUNDUP(Reliability!B33,0)=1,"Very High",IF(ROUNDUP(Reliability!B33,0)=2,"High",IF(ROUNDUP(Reliability!B33,0)=3,"Medium",IF(ROUNDUP(Reliability!B33,0)=4,"Low","Very Low"))))))</f>
        <v>High</v>
      </c>
    </row>
    <row r="34" spans="1:9" x14ac:dyDescent="0.25">
      <c r="A34" s="162" t="str">
        <f>Lists!C:C</f>
        <v>ECU002</v>
      </c>
      <c r="B34" s="248">
        <f t="shared" si="0"/>
        <v>0.9</v>
      </c>
      <c r="C34" s="248">
        <f t="shared" si="1"/>
        <v>1.8</v>
      </c>
      <c r="D34" s="248">
        <f t="shared" si="2"/>
        <v>1</v>
      </c>
      <c r="E34" s="248">
        <f t="shared" si="3"/>
        <v>0</v>
      </c>
      <c r="F34" s="248">
        <f>'Data Reliability'!B34</f>
        <v>1.7</v>
      </c>
      <c r="G34" s="163">
        <f>Reliability_updated!V34</f>
        <v>73.599999999999994</v>
      </c>
      <c r="H34" s="163">
        <f>'Data Reliability'!C34</f>
        <v>0</v>
      </c>
      <c r="I34" t="str">
        <f>IF(Reliability!B34="x","x",(IF(ROUNDUP(Reliability!B34,0)=1,"Very High",IF(ROUNDUP(Reliability!B34,0)=2,"High",IF(ROUNDUP(Reliability!B34,0)=3,"Medium",IF(ROUNDUP(Reliability!B34,0)=4,"Low","Very Low"))))))</f>
        <v>Very High</v>
      </c>
    </row>
    <row r="35" spans="1:9" x14ac:dyDescent="0.25">
      <c r="A35" s="162" t="str">
        <f>Lists!C:C</f>
        <v>EGY002</v>
      </c>
      <c r="B35" s="248">
        <f t="shared" ref="B35:B66" si="4">ROUND(AVERAGE(C35:E35),1)</f>
        <v>1</v>
      </c>
      <c r="C35" s="248">
        <f t="shared" ref="C35:C66" si="5">IF(F35="x","x",ROUND((5-(3-F35)/2*5),1))</f>
        <v>2.5</v>
      </c>
      <c r="D35" s="248">
        <f t="shared" ref="D35:D66" si="6">IF(G35&gt;365,5,ROUND((5-(365-G35)/364*5),1))</f>
        <v>0.4</v>
      </c>
      <c r="E35" s="248">
        <f t="shared" ref="E35:E66" si="7">IF(H35&gt;3,5,ROUND((5-(3-H35)/3*5),1))</f>
        <v>0</v>
      </c>
      <c r="F35" s="248">
        <f>'Data Reliability'!B35</f>
        <v>2</v>
      </c>
      <c r="G35" s="163">
        <f>Reliability_updated!V35</f>
        <v>30.6</v>
      </c>
      <c r="H35" s="163">
        <f>'Data Reliability'!C35</f>
        <v>0</v>
      </c>
      <c r="I35" t="str">
        <f>IF(Reliability!B35="x","x",(IF(ROUNDUP(Reliability!B35,0)=1,"Very High",IF(ROUNDUP(Reliability!B35,0)=2,"High",IF(ROUNDUP(Reliability!B35,0)=3,"Medium",IF(ROUNDUP(Reliability!B35,0)=4,"Low","Very Low"))))))</f>
        <v>Very High</v>
      </c>
    </row>
    <row r="36" spans="1:9" x14ac:dyDescent="0.25">
      <c r="A36" s="162" t="str">
        <f>Lists!C:C</f>
        <v>ERI001</v>
      </c>
      <c r="B36" s="248">
        <f t="shared" si="4"/>
        <v>1.7</v>
      </c>
      <c r="C36" s="248">
        <f t="shared" si="5"/>
        <v>3</v>
      </c>
      <c r="D36" s="248">
        <f t="shared" si="6"/>
        <v>2.1</v>
      </c>
      <c r="E36" s="248">
        <f t="shared" si="7"/>
        <v>0</v>
      </c>
      <c r="F36" s="248">
        <f>'Data Reliability'!B36</f>
        <v>2.2000000000000002</v>
      </c>
      <c r="G36" s="163">
        <f>Reliability_updated!V36</f>
        <v>153.69999999999999</v>
      </c>
      <c r="H36" s="163">
        <f>'Data Reliability'!C36</f>
        <v>0</v>
      </c>
      <c r="I36" t="str">
        <f>IF(Reliability!B36="x","x",(IF(ROUNDUP(Reliability!B36,0)=1,"Very High",IF(ROUNDUP(Reliability!B36,0)=2,"High",IF(ROUNDUP(Reliability!B36,0)=3,"Medium",IF(ROUNDUP(Reliability!B36,0)=4,"Low","Very Low"))))))</f>
        <v>High</v>
      </c>
    </row>
    <row r="37" spans="1:9" x14ac:dyDescent="0.25">
      <c r="A37" s="162" t="str">
        <f>Lists!C:C</f>
        <v>ESP002</v>
      </c>
      <c r="B37" s="248">
        <f t="shared" si="4"/>
        <v>1</v>
      </c>
      <c r="C37" s="248">
        <f t="shared" si="5"/>
        <v>2.5</v>
      </c>
      <c r="D37" s="248">
        <f t="shared" si="6"/>
        <v>0.5</v>
      </c>
      <c r="E37" s="248">
        <f t="shared" si="7"/>
        <v>0</v>
      </c>
      <c r="F37" s="248">
        <f>'Data Reliability'!B37</f>
        <v>2</v>
      </c>
      <c r="G37" s="163">
        <f>Reliability_updated!V37</f>
        <v>37.700000000000003</v>
      </c>
      <c r="H37" s="163">
        <f>'Data Reliability'!C37</f>
        <v>0</v>
      </c>
      <c r="I37" t="str">
        <f>IF(Reliability!B37="x","x",(IF(ROUNDUP(Reliability!B37,0)=1,"Very High",IF(ROUNDUP(Reliability!B37,0)=2,"High",IF(ROUNDUP(Reliability!B37,0)=3,"Medium",IF(ROUNDUP(Reliability!B37,0)=4,"Low","Very Low"))))))</f>
        <v>Very High</v>
      </c>
    </row>
    <row r="38" spans="1:9" x14ac:dyDescent="0.25">
      <c r="A38" s="162" t="str">
        <f>Lists!C:C</f>
        <v>ETH001</v>
      </c>
      <c r="B38" s="248">
        <f t="shared" si="4"/>
        <v>0.9</v>
      </c>
      <c r="C38" s="248">
        <f t="shared" si="5"/>
        <v>2</v>
      </c>
      <c r="D38" s="248">
        <f t="shared" si="6"/>
        <v>0.6</v>
      </c>
      <c r="E38" s="248">
        <f t="shared" si="7"/>
        <v>0</v>
      </c>
      <c r="F38" s="248">
        <f>'Data Reliability'!B38</f>
        <v>1.8</v>
      </c>
      <c r="G38" s="163">
        <f>Reliability_updated!V38</f>
        <v>43.1</v>
      </c>
      <c r="H38" s="163">
        <f>'Data Reliability'!C38</f>
        <v>0</v>
      </c>
      <c r="I38" t="str">
        <f>IF(Reliability!B38="x","x",(IF(ROUNDUP(Reliability!B38,0)=1,"Very High",IF(ROUNDUP(Reliability!B38,0)=2,"High",IF(ROUNDUP(Reliability!B38,0)=3,"Medium",IF(ROUNDUP(Reliability!B38,0)=4,"Low","Very Low"))))))</f>
        <v>Very High</v>
      </c>
    </row>
    <row r="39" spans="1:9" x14ac:dyDescent="0.25">
      <c r="A39" s="162" t="str">
        <f>Lists!C:C</f>
        <v>ETH003</v>
      </c>
      <c r="B39" s="248">
        <f t="shared" si="4"/>
        <v>1.2</v>
      </c>
      <c r="C39" s="248">
        <f t="shared" si="5"/>
        <v>2.5</v>
      </c>
      <c r="D39" s="248">
        <f t="shared" si="6"/>
        <v>1.1000000000000001</v>
      </c>
      <c r="E39" s="248">
        <f t="shared" si="7"/>
        <v>0</v>
      </c>
      <c r="F39" s="248">
        <f>'Data Reliability'!B39</f>
        <v>2</v>
      </c>
      <c r="G39" s="163">
        <f>Reliability_updated!V39</f>
        <v>80.400000000000006</v>
      </c>
      <c r="H39" s="163">
        <f>'Data Reliability'!C39</f>
        <v>0</v>
      </c>
      <c r="I39" t="str">
        <f>IF(Reliability!B39="x","x",(IF(ROUNDUP(Reliability!B39,0)=1,"Very High",IF(ROUNDUP(Reliability!B39,0)=2,"High",IF(ROUNDUP(Reliability!B39,0)=3,"Medium",IF(ROUNDUP(Reliability!B39,0)=4,"Low","Very Low"))))))</f>
        <v>High</v>
      </c>
    </row>
    <row r="40" spans="1:9" x14ac:dyDescent="0.25">
      <c r="A40" s="162" t="str">
        <f>Lists!C:C</f>
        <v>ETH004</v>
      </c>
      <c r="B40" s="248">
        <f t="shared" si="4"/>
        <v>1</v>
      </c>
      <c r="C40" s="248">
        <f t="shared" si="5"/>
        <v>2</v>
      </c>
      <c r="D40" s="248">
        <f t="shared" si="6"/>
        <v>0.9</v>
      </c>
      <c r="E40" s="248">
        <f t="shared" si="7"/>
        <v>0</v>
      </c>
      <c r="F40" s="248">
        <f>'Data Reliability'!B40</f>
        <v>1.8</v>
      </c>
      <c r="G40" s="163">
        <f>Reliability_updated!V40</f>
        <v>67.5</v>
      </c>
      <c r="H40" s="163">
        <f>'Data Reliability'!C40</f>
        <v>0</v>
      </c>
      <c r="I40" t="str">
        <f>IF(Reliability!B40="x","x",(IF(ROUNDUP(Reliability!B40,0)=1,"Very High",IF(ROUNDUP(Reliability!B40,0)=2,"High",IF(ROUNDUP(Reliability!B40,0)=3,"Medium",IF(ROUNDUP(Reliability!B40,0)=4,"Low","Very Low"))))))</f>
        <v>Very High</v>
      </c>
    </row>
    <row r="41" spans="1:9" x14ac:dyDescent="0.25">
      <c r="A41" s="162" t="str">
        <f>Lists!C:C</f>
        <v>ETH005</v>
      </c>
      <c r="B41" s="248">
        <f t="shared" si="4"/>
        <v>1.2</v>
      </c>
      <c r="C41" s="248">
        <f t="shared" si="5"/>
        <v>2.8</v>
      </c>
      <c r="D41" s="248">
        <f t="shared" si="6"/>
        <v>0.9</v>
      </c>
      <c r="E41" s="248">
        <f t="shared" si="7"/>
        <v>0</v>
      </c>
      <c r="F41" s="248">
        <f>'Data Reliability'!B41</f>
        <v>2.1</v>
      </c>
      <c r="G41" s="163">
        <f>Reliability_updated!V41</f>
        <v>67.7</v>
      </c>
      <c r="H41" s="163">
        <f>'Data Reliability'!C41</f>
        <v>0</v>
      </c>
      <c r="I41" t="str">
        <f>IF(Reliability!B41="x","x",(IF(ROUNDUP(Reliability!B41,0)=1,"Very High",IF(ROUNDUP(Reliability!B41,0)=2,"High",IF(ROUNDUP(Reliability!B41,0)=3,"Medium",IF(ROUNDUP(Reliability!B41,0)=4,"Low","Very Low"))))))</f>
        <v>High</v>
      </c>
    </row>
    <row r="42" spans="1:9" x14ac:dyDescent="0.25">
      <c r="A42" s="162" t="str">
        <f>Lists!C:C</f>
        <v>GMB002</v>
      </c>
      <c r="B42" s="248">
        <f t="shared" si="4"/>
        <v>0.9</v>
      </c>
      <c r="C42" s="248">
        <f t="shared" si="5"/>
        <v>2</v>
      </c>
      <c r="D42" s="248">
        <f t="shared" si="6"/>
        <v>0.8</v>
      </c>
      <c r="E42" s="248">
        <f t="shared" si="7"/>
        <v>0</v>
      </c>
      <c r="F42" s="248">
        <f>'Data Reliability'!B42</f>
        <v>1.8</v>
      </c>
      <c r="G42" s="163">
        <f>Reliability_updated!V42</f>
        <v>61</v>
      </c>
      <c r="H42" s="163">
        <f>'Data Reliability'!C42</f>
        <v>0</v>
      </c>
      <c r="I42" t="str">
        <f>IF(Reliability!B42="x","x",(IF(ROUNDUP(Reliability!B42,0)=1,"Very High",IF(ROUNDUP(Reliability!B42,0)=2,"High",IF(ROUNDUP(Reliability!B42,0)=3,"Medium",IF(ROUNDUP(Reliability!B42,0)=4,"Low","Very Low"))))))</f>
        <v>Very High</v>
      </c>
    </row>
    <row r="43" spans="1:9" x14ac:dyDescent="0.25">
      <c r="A43" s="162" t="str">
        <f>Lists!C:C</f>
        <v>GRC002</v>
      </c>
      <c r="B43" s="248">
        <f t="shared" si="4"/>
        <v>2.2999999999999998</v>
      </c>
      <c r="C43" s="248">
        <f t="shared" si="5"/>
        <v>3.5</v>
      </c>
      <c r="D43" s="248">
        <f t="shared" si="6"/>
        <v>3.4</v>
      </c>
      <c r="E43" s="248">
        <f t="shared" si="7"/>
        <v>0</v>
      </c>
      <c r="F43" s="248">
        <f>'Data Reliability'!B43</f>
        <v>2.4</v>
      </c>
      <c r="G43" s="163">
        <f>Reliability_updated!V43</f>
        <v>251.8</v>
      </c>
      <c r="H43" s="163">
        <f>'Data Reliability'!C43</f>
        <v>0</v>
      </c>
      <c r="I43" t="str">
        <f>IF(Reliability!B43="x","x",(IF(ROUNDUP(Reliability!B43,0)=1,"Very High",IF(ROUNDUP(Reliability!B43,0)=2,"High",IF(ROUNDUP(Reliability!B43,0)=3,"Medium",IF(ROUNDUP(Reliability!B43,0)=4,"Low","Very Low"))))))</f>
        <v>Medium</v>
      </c>
    </row>
    <row r="44" spans="1:9" x14ac:dyDescent="0.25">
      <c r="A44" s="162" t="str">
        <f>Lists!C:C</f>
        <v>GTM001</v>
      </c>
      <c r="B44" s="248">
        <f t="shared" si="4"/>
        <v>0.7</v>
      </c>
      <c r="C44" s="248">
        <f t="shared" si="5"/>
        <v>1.8</v>
      </c>
      <c r="D44" s="248">
        <f t="shared" si="6"/>
        <v>0.3</v>
      </c>
      <c r="E44" s="248">
        <f t="shared" si="7"/>
        <v>0</v>
      </c>
      <c r="F44" s="248">
        <f>'Data Reliability'!B44</f>
        <v>1.7</v>
      </c>
      <c r="G44" s="163">
        <f>Reliability_updated!V44</f>
        <v>24.2</v>
      </c>
      <c r="H44" s="163">
        <f>'Data Reliability'!C44</f>
        <v>0</v>
      </c>
      <c r="I44" t="str">
        <f>IF(Reliability!B44="x","x",(IF(ROUNDUP(Reliability!B44,0)=1,"Very High",IF(ROUNDUP(Reliability!B44,0)=2,"High",IF(ROUNDUP(Reliability!B44,0)=3,"Medium",IF(ROUNDUP(Reliability!B44,0)=4,"Low","Very Low"))))))</f>
        <v>Very High</v>
      </c>
    </row>
    <row r="45" spans="1:9" x14ac:dyDescent="0.25">
      <c r="A45" s="162" t="str">
        <f>Lists!C:C</f>
        <v>HND001</v>
      </c>
      <c r="B45" s="248">
        <f t="shared" si="4"/>
        <v>0.9</v>
      </c>
      <c r="C45" s="248">
        <f t="shared" si="5"/>
        <v>2.2999999999999998</v>
      </c>
      <c r="D45" s="248">
        <f t="shared" si="6"/>
        <v>0.3</v>
      </c>
      <c r="E45" s="248">
        <f t="shared" si="7"/>
        <v>0</v>
      </c>
      <c r="F45" s="248">
        <f>'Data Reliability'!B45</f>
        <v>1.9</v>
      </c>
      <c r="G45" s="163">
        <f>Reliability_updated!V45</f>
        <v>24.2</v>
      </c>
      <c r="H45" s="163">
        <f>'Data Reliability'!C45</f>
        <v>0</v>
      </c>
      <c r="I45" t="str">
        <f>IF(Reliability!B45="x","x",(IF(ROUNDUP(Reliability!B45,0)=1,"Very High",IF(ROUNDUP(Reliability!B45,0)=2,"High",IF(ROUNDUP(Reliability!B45,0)=3,"Medium",IF(ROUNDUP(Reliability!B45,0)=4,"Low","Very Low"))))))</f>
        <v>Very High</v>
      </c>
    </row>
    <row r="46" spans="1:9" x14ac:dyDescent="0.25">
      <c r="A46" s="162" t="str">
        <f>Lists!C:C</f>
        <v>HTI001</v>
      </c>
      <c r="B46" s="248">
        <f t="shared" si="4"/>
        <v>1.4</v>
      </c>
      <c r="C46" s="248">
        <f t="shared" si="5"/>
        <v>2.2999999999999998</v>
      </c>
      <c r="D46" s="248">
        <f t="shared" si="6"/>
        <v>0.3</v>
      </c>
      <c r="E46" s="248">
        <f t="shared" si="7"/>
        <v>1.7</v>
      </c>
      <c r="F46" s="248">
        <f>'Data Reliability'!B46</f>
        <v>1.9</v>
      </c>
      <c r="G46" s="163">
        <f>Reliability_updated!V46</f>
        <v>23.7</v>
      </c>
      <c r="H46" s="163">
        <f>'Data Reliability'!C46</f>
        <v>1</v>
      </c>
      <c r="I46" t="str">
        <f>IF(Reliability!B46="x","x",(IF(ROUNDUP(Reliability!B46,0)=1,"Very High",IF(ROUNDUP(Reliability!B46,0)=2,"High",IF(ROUNDUP(Reliability!B46,0)=3,"Medium",IF(ROUNDUP(Reliability!B46,0)=4,"Low","Very Low"))))))</f>
        <v>High</v>
      </c>
    </row>
    <row r="47" spans="1:9" x14ac:dyDescent="0.25">
      <c r="A47" s="162" t="str">
        <f>Lists!C:C</f>
        <v>HTI002</v>
      </c>
      <c r="B47" s="248">
        <f t="shared" si="4"/>
        <v>0.9</v>
      </c>
      <c r="C47" s="248">
        <f t="shared" si="5"/>
        <v>2.2999999999999998</v>
      </c>
      <c r="D47" s="248">
        <f t="shared" si="6"/>
        <v>0.3</v>
      </c>
      <c r="E47" s="248">
        <f t="shared" si="7"/>
        <v>0</v>
      </c>
      <c r="F47" s="248">
        <f>'Data Reliability'!B47</f>
        <v>1.9</v>
      </c>
      <c r="G47" s="163">
        <f>Reliability_updated!V47</f>
        <v>23.7</v>
      </c>
      <c r="H47" s="163">
        <f>'Data Reliability'!C47</f>
        <v>0</v>
      </c>
      <c r="I47" t="str">
        <f>IF(Reliability!B47="x","x",(IF(ROUNDUP(Reliability!B47,0)=1,"Very High",IF(ROUNDUP(Reliability!B47,0)=2,"High",IF(ROUNDUP(Reliability!B47,0)=3,"Medium",IF(ROUNDUP(Reliability!B47,0)=4,"Low","Very Low"))))))</f>
        <v>Very High</v>
      </c>
    </row>
    <row r="48" spans="1:9" x14ac:dyDescent="0.25">
      <c r="A48" s="162" t="str">
        <f>Lists!C:C</f>
        <v>HUN002</v>
      </c>
      <c r="B48" s="248">
        <f t="shared" si="4"/>
        <v>0.9</v>
      </c>
      <c r="C48" s="248">
        <f t="shared" si="5"/>
        <v>2.2999999999999998</v>
      </c>
      <c r="D48" s="248">
        <f t="shared" si="6"/>
        <v>0.4</v>
      </c>
      <c r="E48" s="248">
        <f t="shared" si="7"/>
        <v>0</v>
      </c>
      <c r="F48" s="248">
        <f>'Data Reliability'!B48</f>
        <v>1.9</v>
      </c>
      <c r="G48" s="163">
        <f>Reliability_updated!V48</f>
        <v>30.4</v>
      </c>
      <c r="H48" s="163">
        <f>'Data Reliability'!C48</f>
        <v>0</v>
      </c>
      <c r="I48" t="str">
        <f>IF(Reliability!B48="x","x",(IF(ROUNDUP(Reliability!B48,0)=1,"Very High",IF(ROUNDUP(Reliability!B48,0)=2,"High",IF(ROUNDUP(Reliability!B48,0)=3,"Medium",IF(ROUNDUP(Reliability!B48,0)=4,"Low","Very Low"))))))</f>
        <v>Very High</v>
      </c>
    </row>
    <row r="49" spans="1:9" x14ac:dyDescent="0.25">
      <c r="A49" s="162" t="str">
        <f>Lists!C:C</f>
        <v>IDN002</v>
      </c>
      <c r="B49" s="248">
        <f t="shared" si="4"/>
        <v>2.2000000000000002</v>
      </c>
      <c r="C49" s="248">
        <f t="shared" si="5"/>
        <v>3</v>
      </c>
      <c r="D49" s="248">
        <f t="shared" si="6"/>
        <v>3.6</v>
      </c>
      <c r="E49" s="248">
        <f t="shared" si="7"/>
        <v>0</v>
      </c>
      <c r="F49" s="248">
        <f>'Data Reliability'!B49</f>
        <v>2.2000000000000002</v>
      </c>
      <c r="G49" s="163">
        <f>Reliability_updated!V49</f>
        <v>262.60000000000002</v>
      </c>
      <c r="H49" s="163">
        <f>'Data Reliability'!C49</f>
        <v>0</v>
      </c>
      <c r="I49" t="str">
        <f>IF(Reliability!B49="x","x",(IF(ROUNDUP(Reliability!B49,0)=1,"Very High",IF(ROUNDUP(Reliability!B49,0)=2,"High",IF(ROUNDUP(Reliability!B49,0)=3,"Medium",IF(ROUNDUP(Reliability!B49,0)=4,"Low","Very Low"))))))</f>
        <v>Medium</v>
      </c>
    </row>
    <row r="50" spans="1:9" x14ac:dyDescent="0.25">
      <c r="A50" s="162" t="str">
        <f>Lists!C:C</f>
        <v>IND002</v>
      </c>
      <c r="B50" s="248">
        <f t="shared" si="4"/>
        <v>4.3</v>
      </c>
      <c r="C50" s="248">
        <f t="shared" si="5"/>
        <v>2.8</v>
      </c>
      <c r="D50" s="248">
        <f t="shared" si="6"/>
        <v>5</v>
      </c>
      <c r="E50" s="248">
        <f t="shared" si="7"/>
        <v>5</v>
      </c>
      <c r="F50" s="248">
        <f>'Data Reliability'!B50</f>
        <v>2.1</v>
      </c>
      <c r="G50" s="163">
        <f>Reliability_updated!V50</f>
        <v>573.5</v>
      </c>
      <c r="H50" s="163">
        <f>'Data Reliability'!C50</f>
        <v>3</v>
      </c>
      <c r="I50" t="str">
        <f>IF(Reliability!B50="x","x",(IF(ROUNDUP(Reliability!B50,0)=1,"Very High",IF(ROUNDUP(Reliability!B50,0)=2,"High",IF(ROUNDUP(Reliability!B50,0)=3,"Medium",IF(ROUNDUP(Reliability!B50,0)=4,"Low","Very Low"))))))</f>
        <v>Very Low</v>
      </c>
    </row>
    <row r="51" spans="1:9" x14ac:dyDescent="0.25">
      <c r="A51" s="162" t="str">
        <f>Lists!C:C</f>
        <v>IRN004</v>
      </c>
      <c r="B51" s="248">
        <f t="shared" si="4"/>
        <v>2.9</v>
      </c>
      <c r="C51" s="248">
        <f t="shared" si="5"/>
        <v>4.3</v>
      </c>
      <c r="D51" s="248">
        <f t="shared" si="6"/>
        <v>2.8</v>
      </c>
      <c r="E51" s="248">
        <f t="shared" si="7"/>
        <v>1.7</v>
      </c>
      <c r="F51" s="248">
        <f>'Data Reliability'!B51</f>
        <v>2.7</v>
      </c>
      <c r="G51" s="163">
        <f>Reliability_updated!V51</f>
        <v>205.5</v>
      </c>
      <c r="H51" s="163">
        <f>'Data Reliability'!C51</f>
        <v>1</v>
      </c>
      <c r="I51" t="str">
        <f>IF(Reliability!B51="x","x",(IF(ROUNDUP(Reliability!B51,0)=1,"Very High",IF(ROUNDUP(Reliability!B51,0)=2,"High",IF(ROUNDUP(Reliability!B51,0)=3,"Medium",IF(ROUNDUP(Reliability!B51,0)=4,"Low","Very Low"))))))</f>
        <v>Medium</v>
      </c>
    </row>
    <row r="52" spans="1:9" x14ac:dyDescent="0.25">
      <c r="A52" s="162" t="str">
        <f>Lists!C:C</f>
        <v>IRQ001</v>
      </c>
      <c r="B52" s="248">
        <f t="shared" si="4"/>
        <v>1.7</v>
      </c>
      <c r="C52" s="248">
        <f t="shared" si="5"/>
        <v>3.5</v>
      </c>
      <c r="D52" s="248">
        <f t="shared" si="6"/>
        <v>1.5</v>
      </c>
      <c r="E52" s="248">
        <f t="shared" si="7"/>
        <v>0</v>
      </c>
      <c r="F52" s="248">
        <f>'Data Reliability'!B52</f>
        <v>2.4</v>
      </c>
      <c r="G52" s="163">
        <f>Reliability_updated!V52</f>
        <v>109</v>
      </c>
      <c r="H52" s="163">
        <f>'Data Reliability'!C52</f>
        <v>0</v>
      </c>
      <c r="I52" t="str">
        <f>IF(Reliability!B52="x","x",(IF(ROUNDUP(Reliability!B52,0)=1,"Very High",IF(ROUNDUP(Reliability!B52,0)=2,"High",IF(ROUNDUP(Reliability!B52,0)=3,"Medium",IF(ROUNDUP(Reliability!B52,0)=4,"Low","Very Low"))))))</f>
        <v>High</v>
      </c>
    </row>
    <row r="53" spans="1:9" x14ac:dyDescent="0.25">
      <c r="A53" s="162" t="str">
        <f>Lists!C:C</f>
        <v>IRQ002</v>
      </c>
      <c r="B53" s="248">
        <f t="shared" si="4"/>
        <v>1.6</v>
      </c>
      <c r="C53" s="248">
        <f t="shared" si="5"/>
        <v>1.3</v>
      </c>
      <c r="D53" s="248">
        <f t="shared" si="6"/>
        <v>3.6</v>
      </c>
      <c r="E53" s="248">
        <f t="shared" si="7"/>
        <v>0</v>
      </c>
      <c r="F53" s="248">
        <f>'Data Reliability'!B53</f>
        <v>1.5</v>
      </c>
      <c r="G53" s="163">
        <f>Reliability_updated!V53</f>
        <v>263.60000000000002</v>
      </c>
      <c r="H53" s="163">
        <f>'Data Reliability'!C53</f>
        <v>0</v>
      </c>
      <c r="I53" t="str">
        <f>IF(Reliability!B53="x","x",(IF(ROUNDUP(Reliability!B53,0)=1,"Very High",IF(ROUNDUP(Reliability!B53,0)=2,"High",IF(ROUNDUP(Reliability!B53,0)=3,"Medium",IF(ROUNDUP(Reliability!B53,0)=4,"Low","Very Low"))))))</f>
        <v>High</v>
      </c>
    </row>
    <row r="54" spans="1:9" x14ac:dyDescent="0.25">
      <c r="A54" s="162" t="str">
        <f>Lists!C:C</f>
        <v>IRQ003</v>
      </c>
      <c r="B54" s="248">
        <f t="shared" si="4"/>
        <v>2.6</v>
      </c>
      <c r="C54" s="248">
        <f t="shared" si="5"/>
        <v>3.5</v>
      </c>
      <c r="D54" s="248">
        <f t="shared" si="6"/>
        <v>2.7</v>
      </c>
      <c r="E54" s="248">
        <f t="shared" si="7"/>
        <v>1.7</v>
      </c>
      <c r="F54" s="248">
        <f>'Data Reliability'!B54</f>
        <v>2.4</v>
      </c>
      <c r="G54" s="163">
        <f>Reliability_updated!V54</f>
        <v>196.2</v>
      </c>
      <c r="H54" s="163">
        <f>'Data Reliability'!C54</f>
        <v>1</v>
      </c>
      <c r="I54" t="str">
        <f>IF(Reliability!B54="x","x",(IF(ROUNDUP(Reliability!B54,0)=1,"Very High",IF(ROUNDUP(Reliability!B54,0)=2,"High",IF(ROUNDUP(Reliability!B54,0)=3,"Medium",IF(ROUNDUP(Reliability!B54,0)=4,"Low","Very Low"))))))</f>
        <v>Medium</v>
      </c>
    </row>
    <row r="55" spans="1:9" x14ac:dyDescent="0.25">
      <c r="A55" s="162" t="str">
        <f>Lists!C:C</f>
        <v>ITA002</v>
      </c>
      <c r="B55" s="248">
        <f t="shared" si="4"/>
        <v>0.9</v>
      </c>
      <c r="C55" s="248">
        <f t="shared" si="5"/>
        <v>2.2999999999999998</v>
      </c>
      <c r="D55" s="248">
        <f t="shared" si="6"/>
        <v>0.4</v>
      </c>
      <c r="E55" s="248">
        <f t="shared" si="7"/>
        <v>0</v>
      </c>
      <c r="F55" s="248">
        <f>'Data Reliability'!B55</f>
        <v>1.9</v>
      </c>
      <c r="G55" s="163">
        <f>Reliability_updated!V55</f>
        <v>30.5</v>
      </c>
      <c r="H55" s="163">
        <f>'Data Reliability'!C55</f>
        <v>0</v>
      </c>
      <c r="I55" t="str">
        <f>IF(Reliability!B55="x","x",(IF(ROUNDUP(Reliability!B55,0)=1,"Very High",IF(ROUNDUP(Reliability!B55,0)=2,"High",IF(ROUNDUP(Reliability!B55,0)=3,"Medium",IF(ROUNDUP(Reliability!B55,0)=4,"Low","Very Low"))))))</f>
        <v>Very High</v>
      </c>
    </row>
    <row r="56" spans="1:9" x14ac:dyDescent="0.25">
      <c r="A56" s="162" t="str">
        <f>Lists!C:C</f>
        <v>JOR002</v>
      </c>
      <c r="B56" s="248">
        <f t="shared" si="4"/>
        <v>2.4</v>
      </c>
      <c r="C56" s="248">
        <f t="shared" si="5"/>
        <v>3.8</v>
      </c>
      <c r="D56" s="248">
        <f t="shared" si="6"/>
        <v>3.5</v>
      </c>
      <c r="E56" s="248">
        <f t="shared" si="7"/>
        <v>0</v>
      </c>
      <c r="F56" s="248">
        <f>'Data Reliability'!B56</f>
        <v>2.5</v>
      </c>
      <c r="G56" s="163">
        <f>Reliability_updated!V56</f>
        <v>256</v>
      </c>
      <c r="H56" s="163">
        <f>'Data Reliability'!C56</f>
        <v>0</v>
      </c>
      <c r="I56" t="str">
        <f>IF(Reliability!B56="x","x",(IF(ROUNDUP(Reliability!B56,0)=1,"Very High",IF(ROUNDUP(Reliability!B56,0)=2,"High",IF(ROUNDUP(Reliability!B56,0)=3,"Medium",IF(ROUNDUP(Reliability!B56,0)=4,"Low","Very Low"))))))</f>
        <v>Medium</v>
      </c>
    </row>
    <row r="57" spans="1:9" x14ac:dyDescent="0.25">
      <c r="A57" s="162" t="str">
        <f>Lists!C:C</f>
        <v>KEN001</v>
      </c>
      <c r="B57" s="248">
        <f t="shared" si="4"/>
        <v>2.1</v>
      </c>
      <c r="C57" s="248">
        <f t="shared" si="5"/>
        <v>2.2999999999999998</v>
      </c>
      <c r="D57" s="248">
        <f t="shared" si="6"/>
        <v>0.8</v>
      </c>
      <c r="E57" s="248">
        <f t="shared" si="7"/>
        <v>3.3</v>
      </c>
      <c r="F57" s="248">
        <f>'Data Reliability'!B57</f>
        <v>1.9</v>
      </c>
      <c r="G57" s="163">
        <f>Reliability_updated!V57</f>
        <v>61.1</v>
      </c>
      <c r="H57" s="163">
        <f>'Data Reliability'!C57</f>
        <v>2</v>
      </c>
      <c r="I57" t="str">
        <f>IF(Reliability!B57="x","x",(IF(ROUNDUP(Reliability!B57,0)=1,"Very High",IF(ROUNDUP(Reliability!B57,0)=2,"High",IF(ROUNDUP(Reliability!B57,0)=3,"Medium",IF(ROUNDUP(Reliability!B57,0)=4,"Low","Very Low"))))))</f>
        <v>Medium</v>
      </c>
    </row>
    <row r="58" spans="1:9" x14ac:dyDescent="0.25">
      <c r="A58" s="162" t="str">
        <f>Lists!C:C</f>
        <v>KEN002</v>
      </c>
      <c r="B58" s="248">
        <f t="shared" si="4"/>
        <v>2.1</v>
      </c>
      <c r="C58" s="248">
        <f t="shared" si="5"/>
        <v>2</v>
      </c>
      <c r="D58" s="248">
        <f t="shared" si="6"/>
        <v>1.1000000000000001</v>
      </c>
      <c r="E58" s="248">
        <f t="shared" si="7"/>
        <v>3.3</v>
      </c>
      <c r="F58" s="248">
        <f>'Data Reliability'!B58</f>
        <v>1.8</v>
      </c>
      <c r="G58" s="163">
        <f>Reliability_updated!V58</f>
        <v>82.2</v>
      </c>
      <c r="H58" s="163">
        <f>'Data Reliability'!C58</f>
        <v>2</v>
      </c>
      <c r="I58" t="str">
        <f>IF(Reliability!B58="x","x",(IF(ROUNDUP(Reliability!B58,0)=1,"Very High",IF(ROUNDUP(Reliability!B58,0)=2,"High",IF(ROUNDUP(Reliability!B58,0)=3,"Medium",IF(ROUNDUP(Reliability!B58,0)=4,"Low","Very Low"))))))</f>
        <v>Medium</v>
      </c>
    </row>
    <row r="59" spans="1:9" x14ac:dyDescent="0.25">
      <c r="A59" s="162" t="str">
        <f>Lists!C:C</f>
        <v>KEN003</v>
      </c>
      <c r="B59" s="248">
        <f t="shared" si="4"/>
        <v>2.6</v>
      </c>
      <c r="C59" s="248">
        <f t="shared" si="5"/>
        <v>1.8</v>
      </c>
      <c r="D59" s="248">
        <f t="shared" si="6"/>
        <v>0.9</v>
      </c>
      <c r="E59" s="248">
        <f t="shared" si="7"/>
        <v>5</v>
      </c>
      <c r="F59" s="248">
        <f>'Data Reliability'!B59</f>
        <v>1.7</v>
      </c>
      <c r="G59" s="163">
        <f>Reliability_updated!V59</f>
        <v>63.4</v>
      </c>
      <c r="H59" s="163">
        <f>'Data Reliability'!C59</f>
        <v>3</v>
      </c>
      <c r="I59" t="str">
        <f>IF(Reliability!B59="x","x",(IF(ROUNDUP(Reliability!B59,0)=1,"Very High",IF(ROUNDUP(Reliability!B59,0)=2,"High",IF(ROUNDUP(Reliability!B59,0)=3,"Medium",IF(ROUNDUP(Reliability!B59,0)=4,"Low","Very Low"))))))</f>
        <v>Medium</v>
      </c>
    </row>
    <row r="60" spans="1:9" x14ac:dyDescent="0.25">
      <c r="A60" s="162" t="str">
        <f>Lists!C:C</f>
        <v>LBN002</v>
      </c>
      <c r="B60" s="248">
        <f t="shared" si="4"/>
        <v>2.8</v>
      </c>
      <c r="C60" s="248">
        <f t="shared" si="5"/>
        <v>3.5</v>
      </c>
      <c r="D60" s="248">
        <f t="shared" si="6"/>
        <v>3.1</v>
      </c>
      <c r="E60" s="248">
        <f t="shared" si="7"/>
        <v>1.7</v>
      </c>
      <c r="F60" s="248">
        <f>'Data Reliability'!B60</f>
        <v>2.4</v>
      </c>
      <c r="G60" s="163">
        <f>Reliability_updated!V60</f>
        <v>224.1</v>
      </c>
      <c r="H60" s="163">
        <f>'Data Reliability'!C60</f>
        <v>1</v>
      </c>
      <c r="I60" t="str">
        <f>IF(Reliability!B60="x","x",(IF(ROUNDUP(Reliability!B60,0)=1,"Very High",IF(ROUNDUP(Reliability!B60,0)=2,"High",IF(ROUNDUP(Reliability!B60,0)=3,"Medium",IF(ROUNDUP(Reliability!B60,0)=4,"Low","Very Low"))))))</f>
        <v>Medium</v>
      </c>
    </row>
    <row r="61" spans="1:9" x14ac:dyDescent="0.25">
      <c r="A61" s="162" t="str">
        <f>Lists!C:C</f>
        <v>LBN004</v>
      </c>
      <c r="B61" s="248">
        <f t="shared" si="4"/>
        <v>2.7</v>
      </c>
      <c r="C61" s="248">
        <f t="shared" si="5"/>
        <v>3.5</v>
      </c>
      <c r="D61" s="248">
        <f t="shared" si="6"/>
        <v>2.8</v>
      </c>
      <c r="E61" s="248">
        <f t="shared" si="7"/>
        <v>1.7</v>
      </c>
      <c r="F61" s="248">
        <f>'Data Reliability'!B61</f>
        <v>2.4</v>
      </c>
      <c r="G61" s="163">
        <f>Reliability_updated!V61</f>
        <v>208</v>
      </c>
      <c r="H61" s="163">
        <f>'Data Reliability'!C61</f>
        <v>1</v>
      </c>
      <c r="I61" t="str">
        <f>IF(Reliability!B61="x","x",(IF(ROUNDUP(Reliability!B61,0)=1,"Very High",IF(ROUNDUP(Reliability!B61,0)=2,"High",IF(ROUNDUP(Reliability!B61,0)=3,"Medium",IF(ROUNDUP(Reliability!B61,0)=4,"Low","Very Low"))))))</f>
        <v>Medium</v>
      </c>
    </row>
    <row r="62" spans="1:9" x14ac:dyDescent="0.25">
      <c r="A62" s="162" t="str">
        <f>Lists!C:C</f>
        <v>LBY001</v>
      </c>
      <c r="B62" s="248">
        <f t="shared" si="4"/>
        <v>0.7</v>
      </c>
      <c r="C62" s="248">
        <f t="shared" si="5"/>
        <v>1</v>
      </c>
      <c r="D62" s="248">
        <f t="shared" si="6"/>
        <v>1.1000000000000001</v>
      </c>
      <c r="E62" s="248">
        <f t="shared" si="7"/>
        <v>0</v>
      </c>
      <c r="F62" s="248">
        <f>'Data Reliability'!B62</f>
        <v>1.4</v>
      </c>
      <c r="G62" s="163">
        <f>Reliability_updated!V62</f>
        <v>82.3</v>
      </c>
      <c r="H62" s="163">
        <f>'Data Reliability'!C62</f>
        <v>0</v>
      </c>
      <c r="I62" t="str">
        <f>IF(Reliability!B62="x","x",(IF(ROUNDUP(Reliability!B62,0)=1,"Very High",IF(ROUNDUP(Reliability!B62,0)=2,"High",IF(ROUNDUP(Reliability!B62,0)=3,"Medium",IF(ROUNDUP(Reliability!B62,0)=4,"Low","Very Low"))))))</f>
        <v>Very High</v>
      </c>
    </row>
    <row r="63" spans="1:9" x14ac:dyDescent="0.25">
      <c r="A63" s="162" t="str">
        <f>Lists!C:C</f>
        <v>LBY002</v>
      </c>
      <c r="B63" s="248">
        <f t="shared" si="4"/>
        <v>0.8</v>
      </c>
      <c r="C63" s="248">
        <f t="shared" si="5"/>
        <v>2</v>
      </c>
      <c r="D63" s="248">
        <f t="shared" si="6"/>
        <v>0.4</v>
      </c>
      <c r="E63" s="248">
        <f t="shared" si="7"/>
        <v>0</v>
      </c>
      <c r="F63" s="248">
        <f>'Data Reliability'!B63</f>
        <v>1.8</v>
      </c>
      <c r="G63" s="163">
        <f>Reliability_updated!V63</f>
        <v>30.1</v>
      </c>
      <c r="H63" s="163">
        <f>'Data Reliability'!C63</f>
        <v>0</v>
      </c>
      <c r="I63" t="str">
        <f>IF(Reliability!B63="x","x",(IF(ROUNDUP(Reliability!B63,0)=1,"Very High",IF(ROUNDUP(Reliability!B63,0)=2,"High",IF(ROUNDUP(Reliability!B63,0)=3,"Medium",IF(ROUNDUP(Reliability!B63,0)=4,"Low","Very Low"))))))</f>
        <v>Very High</v>
      </c>
    </row>
    <row r="64" spans="1:9" x14ac:dyDescent="0.25">
      <c r="A64" s="162" t="str">
        <f>Lists!C:C</f>
        <v>LKA002</v>
      </c>
      <c r="B64" s="248">
        <f t="shared" si="4"/>
        <v>1.1000000000000001</v>
      </c>
      <c r="C64" s="248">
        <f t="shared" si="5"/>
        <v>1.8</v>
      </c>
      <c r="D64" s="248">
        <f t="shared" si="6"/>
        <v>1.6</v>
      </c>
      <c r="E64" s="248">
        <f t="shared" si="7"/>
        <v>0</v>
      </c>
      <c r="F64" s="248">
        <f>'Data Reliability'!B64</f>
        <v>1.7</v>
      </c>
      <c r="G64" s="163">
        <f>Reliability_updated!V64</f>
        <v>120</v>
      </c>
      <c r="H64" s="163">
        <f>'Data Reliability'!C64</f>
        <v>0</v>
      </c>
      <c r="I64" t="str">
        <f>IF(Reliability!B64="x","x",(IF(ROUNDUP(Reliability!B64,0)=1,"Very High",IF(ROUNDUP(Reliability!B64,0)=2,"High",IF(ROUNDUP(Reliability!B64,0)=3,"Medium",IF(ROUNDUP(Reliability!B64,0)=4,"Low","Very Low"))))))</f>
        <v>High</v>
      </c>
    </row>
    <row r="65" spans="1:9" x14ac:dyDescent="0.25">
      <c r="A65" s="162" t="str">
        <f>Lists!C:C</f>
        <v>LSO002</v>
      </c>
      <c r="B65" s="248">
        <f t="shared" si="4"/>
        <v>1.3</v>
      </c>
      <c r="C65" s="248">
        <f t="shared" si="5"/>
        <v>2</v>
      </c>
      <c r="D65" s="248">
        <f t="shared" si="6"/>
        <v>0.3</v>
      </c>
      <c r="E65" s="248">
        <f t="shared" si="7"/>
        <v>1.7</v>
      </c>
      <c r="F65" s="248">
        <f>'Data Reliability'!B65</f>
        <v>1.8</v>
      </c>
      <c r="G65" s="163">
        <f>Reliability_updated!V65</f>
        <v>20.2</v>
      </c>
      <c r="H65" s="163">
        <f>'Data Reliability'!C65</f>
        <v>1</v>
      </c>
      <c r="I65" t="str">
        <f>IF(Reliability!B65="x","x",(IF(ROUNDUP(Reliability!B65,0)=1,"Very High",IF(ROUNDUP(Reliability!B65,0)=2,"High",IF(ROUNDUP(Reliability!B65,0)=3,"Medium",IF(ROUNDUP(Reliability!B65,0)=4,"Low","Very Low"))))))</f>
        <v>High</v>
      </c>
    </row>
    <row r="66" spans="1:9" x14ac:dyDescent="0.25">
      <c r="A66" s="162" t="str">
        <f>Lists!C:C</f>
        <v>MAR002</v>
      </c>
      <c r="B66" s="248">
        <f t="shared" si="4"/>
        <v>1.7</v>
      </c>
      <c r="C66" s="248">
        <f t="shared" si="5"/>
        <v>4</v>
      </c>
      <c r="D66" s="248">
        <f t="shared" si="6"/>
        <v>1.1000000000000001</v>
      </c>
      <c r="E66" s="248">
        <f t="shared" si="7"/>
        <v>0</v>
      </c>
      <c r="F66" s="248">
        <f>'Data Reliability'!B66</f>
        <v>2.6</v>
      </c>
      <c r="G66" s="163">
        <f>Reliability_updated!V66</f>
        <v>84.6</v>
      </c>
      <c r="H66" s="163">
        <f>'Data Reliability'!C66</f>
        <v>0</v>
      </c>
      <c r="I66" t="str">
        <f>IF(Reliability!B66="x","x",(IF(ROUNDUP(Reliability!B66,0)=1,"Very High",IF(ROUNDUP(Reliability!B66,0)=2,"High",IF(ROUNDUP(Reliability!B66,0)=3,"Medium",IF(ROUNDUP(Reliability!B66,0)=4,"Low","Very Low"))))))</f>
        <v>High</v>
      </c>
    </row>
    <row r="67" spans="1:9" x14ac:dyDescent="0.25">
      <c r="A67" s="162" t="str">
        <f>Lists!C:C</f>
        <v>MDA002</v>
      </c>
      <c r="B67" s="248">
        <f t="shared" ref="B67:B98" si="8">ROUND(AVERAGE(C67:E67),1)</f>
        <v>0.9</v>
      </c>
      <c r="C67" s="248">
        <f t="shared" ref="C67:C98" si="9">IF(F67="x","x",ROUND((5-(3-F67)/2*5),1))</f>
        <v>2.2999999999999998</v>
      </c>
      <c r="D67" s="248">
        <f t="shared" ref="D67:D98" si="10">IF(G67&gt;365,5,ROUND((5-(365-G67)/364*5),1))</f>
        <v>0.4</v>
      </c>
      <c r="E67" s="248">
        <f t="shared" ref="E67:E98" si="11">IF(H67&gt;3,5,ROUND((5-(3-H67)/3*5),1))</f>
        <v>0</v>
      </c>
      <c r="F67" s="248">
        <f>'Data Reliability'!B67</f>
        <v>1.9</v>
      </c>
      <c r="G67" s="163">
        <f>Reliability_updated!V67</f>
        <v>30.4</v>
      </c>
      <c r="H67" s="163">
        <f>'Data Reliability'!C67</f>
        <v>0</v>
      </c>
      <c r="I67" t="str">
        <f>IF(Reliability!B67="x","x",(IF(ROUNDUP(Reliability!B67,0)=1,"Very High",IF(ROUNDUP(Reliability!B67,0)=2,"High",IF(ROUNDUP(Reliability!B67,0)=3,"Medium",IF(ROUNDUP(Reliability!B67,0)=4,"Low","Very Low"))))))</f>
        <v>Very High</v>
      </c>
    </row>
    <row r="68" spans="1:9" x14ac:dyDescent="0.25">
      <c r="A68" s="162" t="str">
        <f>Lists!C:C</f>
        <v>MDG001</v>
      </c>
      <c r="B68" s="248">
        <f t="shared" si="8"/>
        <v>0.7</v>
      </c>
      <c r="C68" s="248">
        <f t="shared" si="9"/>
        <v>1.5</v>
      </c>
      <c r="D68" s="248">
        <f t="shared" si="10"/>
        <v>0.6</v>
      </c>
      <c r="E68" s="248">
        <f t="shared" si="11"/>
        <v>0</v>
      </c>
      <c r="F68" s="248">
        <f>'Data Reliability'!B68</f>
        <v>1.6</v>
      </c>
      <c r="G68" s="163">
        <f>Reliability_updated!V68</f>
        <v>47.6</v>
      </c>
      <c r="H68" s="163">
        <f>'Data Reliability'!C68</f>
        <v>0</v>
      </c>
      <c r="I68" t="str">
        <f>IF(Reliability!B68="x","x",(IF(ROUNDUP(Reliability!B68,0)=1,"Very High",IF(ROUNDUP(Reliability!B68,0)=2,"High",IF(ROUNDUP(Reliability!B68,0)=3,"Medium",IF(ROUNDUP(Reliability!B68,0)=4,"Low","Very Low"))))))</f>
        <v>Very High</v>
      </c>
    </row>
    <row r="69" spans="1:9" x14ac:dyDescent="0.25">
      <c r="A69" s="162" t="str">
        <f>Lists!C:C</f>
        <v>MDG002</v>
      </c>
      <c r="B69" s="248">
        <f t="shared" si="8"/>
        <v>0.5</v>
      </c>
      <c r="C69" s="248">
        <f t="shared" si="9"/>
        <v>1</v>
      </c>
      <c r="D69" s="248">
        <f t="shared" si="10"/>
        <v>0.6</v>
      </c>
      <c r="E69" s="248">
        <f t="shared" si="11"/>
        <v>0</v>
      </c>
      <c r="F69" s="248">
        <f>'Data Reliability'!B69</f>
        <v>1.4</v>
      </c>
      <c r="G69" s="163">
        <f>Reliability_updated!V69</f>
        <v>47.6</v>
      </c>
      <c r="H69" s="163">
        <f>'Data Reliability'!C69</f>
        <v>0</v>
      </c>
      <c r="I69" t="str">
        <f>IF(Reliability!B69="x","x",(IF(ROUNDUP(Reliability!B69,0)=1,"Very High",IF(ROUNDUP(Reliability!B69,0)=2,"High",IF(ROUNDUP(Reliability!B69,0)=3,"Medium",IF(ROUNDUP(Reliability!B69,0)=4,"Low","Very Low"))))))</f>
        <v>Very High</v>
      </c>
    </row>
    <row r="70" spans="1:9" x14ac:dyDescent="0.25">
      <c r="A70" s="162" t="str">
        <f>Lists!C:C</f>
        <v>MDG006</v>
      </c>
      <c r="B70" s="248">
        <f t="shared" si="8"/>
        <v>1</v>
      </c>
      <c r="C70" s="248">
        <f t="shared" si="9"/>
        <v>2.2999999999999998</v>
      </c>
      <c r="D70" s="248">
        <f t="shared" si="10"/>
        <v>0.6</v>
      </c>
      <c r="E70" s="248">
        <f t="shared" si="11"/>
        <v>0</v>
      </c>
      <c r="F70" s="248">
        <f>'Data Reliability'!B70</f>
        <v>1.9</v>
      </c>
      <c r="G70" s="163">
        <f>Reliability_updated!V70</f>
        <v>47.6</v>
      </c>
      <c r="H70" s="163">
        <f>'Data Reliability'!C70</f>
        <v>0</v>
      </c>
      <c r="I70" t="str">
        <f>IF(Reliability!B70="x","x",(IF(ROUNDUP(Reliability!B70,0)=1,"Very High",IF(ROUNDUP(Reliability!B70,0)=2,"High",IF(ROUNDUP(Reliability!B70,0)=3,"Medium",IF(ROUNDUP(Reliability!B70,0)=4,"Low","Very Low"))))))</f>
        <v>Very High</v>
      </c>
    </row>
    <row r="71" spans="1:9" x14ac:dyDescent="0.25">
      <c r="A71" s="162" t="str">
        <f>Lists!C:C</f>
        <v>MEX001</v>
      </c>
      <c r="B71" s="248">
        <f t="shared" si="8"/>
        <v>1.4</v>
      </c>
      <c r="C71" s="248">
        <f t="shared" si="9"/>
        <v>4</v>
      </c>
      <c r="D71" s="248">
        <f t="shared" si="10"/>
        <v>0.3</v>
      </c>
      <c r="E71" s="248">
        <f t="shared" si="11"/>
        <v>0</v>
      </c>
      <c r="F71" s="248">
        <f>'Data Reliability'!B71</f>
        <v>2.6</v>
      </c>
      <c r="G71" s="163">
        <f>Reliability_updated!V71</f>
        <v>23.5</v>
      </c>
      <c r="H71" s="163">
        <f>'Data Reliability'!C71</f>
        <v>0</v>
      </c>
      <c r="I71" t="str">
        <f>IF(Reliability!B71="x","x",(IF(ROUNDUP(Reliability!B71,0)=1,"Very High",IF(ROUNDUP(Reliability!B71,0)=2,"High",IF(ROUNDUP(Reliability!B71,0)=3,"Medium",IF(ROUNDUP(Reliability!B71,0)=4,"Low","Very Low"))))))</f>
        <v>High</v>
      </c>
    </row>
    <row r="72" spans="1:9" x14ac:dyDescent="0.25">
      <c r="A72" s="162" t="str">
        <f>Lists!C:C</f>
        <v>MEX002</v>
      </c>
      <c r="B72" s="248">
        <f t="shared" si="8"/>
        <v>1.4</v>
      </c>
      <c r="C72" s="248">
        <f t="shared" si="9"/>
        <v>3.8</v>
      </c>
      <c r="D72" s="248">
        <f t="shared" si="10"/>
        <v>0.3</v>
      </c>
      <c r="E72" s="248">
        <f t="shared" si="11"/>
        <v>0</v>
      </c>
      <c r="F72" s="248">
        <f>'Data Reliability'!B72</f>
        <v>2.5</v>
      </c>
      <c r="G72" s="163">
        <f>Reliability_updated!V72</f>
        <v>23.5</v>
      </c>
      <c r="H72" s="163">
        <f>'Data Reliability'!C72</f>
        <v>0</v>
      </c>
      <c r="I72" t="str">
        <f>IF(Reliability!B72="x","x",(IF(ROUNDUP(Reliability!B72,0)=1,"Very High",IF(ROUNDUP(Reliability!B72,0)=2,"High",IF(ROUNDUP(Reliability!B72,0)=3,"Medium",IF(ROUNDUP(Reliability!B72,0)=4,"Low","Very Low"))))))</f>
        <v>High</v>
      </c>
    </row>
    <row r="73" spans="1:9" x14ac:dyDescent="0.25">
      <c r="A73" s="162" t="str">
        <f>Lists!C:C</f>
        <v>MEX003</v>
      </c>
      <c r="B73" s="248">
        <f t="shared" si="8"/>
        <v>1.4</v>
      </c>
      <c r="C73" s="248">
        <f t="shared" si="9"/>
        <v>3.8</v>
      </c>
      <c r="D73" s="248">
        <f t="shared" si="10"/>
        <v>0.3</v>
      </c>
      <c r="E73" s="248">
        <f t="shared" si="11"/>
        <v>0</v>
      </c>
      <c r="F73" s="248">
        <f>'Data Reliability'!B73</f>
        <v>2.5</v>
      </c>
      <c r="G73" s="163">
        <f>Reliability_updated!V73</f>
        <v>23.5</v>
      </c>
      <c r="H73" s="163">
        <f>'Data Reliability'!C73</f>
        <v>0</v>
      </c>
      <c r="I73" t="str">
        <f>IF(Reliability!B73="x","x",(IF(ROUNDUP(Reliability!B73,0)=1,"Very High",IF(ROUNDUP(Reliability!B73,0)=2,"High",IF(ROUNDUP(Reliability!B73,0)=3,"Medium",IF(ROUNDUP(Reliability!B73,0)=4,"Low","Very Low"))))))</f>
        <v>High</v>
      </c>
    </row>
    <row r="74" spans="1:9" x14ac:dyDescent="0.25">
      <c r="A74" s="162" t="str">
        <f>Lists!C:C</f>
        <v>MLI001</v>
      </c>
      <c r="B74" s="248">
        <f t="shared" si="8"/>
        <v>0.9</v>
      </c>
      <c r="C74" s="248">
        <f t="shared" si="9"/>
        <v>2</v>
      </c>
      <c r="D74" s="248">
        <f t="shared" si="10"/>
        <v>0.8</v>
      </c>
      <c r="E74" s="248">
        <f t="shared" si="11"/>
        <v>0</v>
      </c>
      <c r="F74" s="248">
        <f>'Data Reliability'!B74</f>
        <v>1.8</v>
      </c>
      <c r="G74" s="163">
        <f>Reliability_updated!V74</f>
        <v>59.3</v>
      </c>
      <c r="H74" s="163">
        <f>'Data Reliability'!C74</f>
        <v>0</v>
      </c>
      <c r="I74" t="str">
        <f>IF(Reliability!B74="x","x",(IF(ROUNDUP(Reliability!B74,0)=1,"Very High",IF(ROUNDUP(Reliability!B74,0)=2,"High",IF(ROUNDUP(Reliability!B74,0)=3,"Medium",IF(ROUNDUP(Reliability!B74,0)=4,"Low","Very Low"))))))</f>
        <v>Very High</v>
      </c>
    </row>
    <row r="75" spans="1:9" x14ac:dyDescent="0.25">
      <c r="A75" s="162" t="str">
        <f>Lists!C:C</f>
        <v>MMR001</v>
      </c>
      <c r="B75" s="248">
        <f t="shared" si="8"/>
        <v>1.6</v>
      </c>
      <c r="C75" s="248">
        <f t="shared" si="9"/>
        <v>2.2999999999999998</v>
      </c>
      <c r="D75" s="248">
        <f t="shared" si="10"/>
        <v>2.4</v>
      </c>
      <c r="E75" s="248">
        <f t="shared" si="11"/>
        <v>0</v>
      </c>
      <c r="F75" s="248">
        <f>'Data Reliability'!B75</f>
        <v>1.9</v>
      </c>
      <c r="G75" s="163">
        <f>Reliability_updated!V75</f>
        <v>177.6</v>
      </c>
      <c r="H75" s="163">
        <f>'Data Reliability'!C75</f>
        <v>0</v>
      </c>
      <c r="I75" t="str">
        <f>IF(Reliability!B75="x","x",(IF(ROUNDUP(Reliability!B75,0)=1,"Very High",IF(ROUNDUP(Reliability!B75,0)=2,"High",IF(ROUNDUP(Reliability!B75,0)=3,"Medium",IF(ROUNDUP(Reliability!B75,0)=4,"Low","Very Low"))))))</f>
        <v>High</v>
      </c>
    </row>
    <row r="76" spans="1:9" x14ac:dyDescent="0.25">
      <c r="A76" s="162" t="str">
        <f>Lists!C:C</f>
        <v>MMR002</v>
      </c>
      <c r="B76" s="248">
        <f t="shared" si="8"/>
        <v>1.7</v>
      </c>
      <c r="C76" s="248">
        <f t="shared" si="9"/>
        <v>2.2999999999999998</v>
      </c>
      <c r="D76" s="248">
        <f t="shared" si="10"/>
        <v>2.7</v>
      </c>
      <c r="E76" s="248">
        <f t="shared" si="11"/>
        <v>0</v>
      </c>
      <c r="F76" s="248">
        <f>'Data Reliability'!B76</f>
        <v>1.9</v>
      </c>
      <c r="G76" s="163">
        <f>Reliability_updated!V76</f>
        <v>195.9</v>
      </c>
      <c r="H76" s="163">
        <f>'Data Reliability'!C76</f>
        <v>0</v>
      </c>
      <c r="I76" t="str">
        <f>IF(Reliability!B76="x","x",(IF(ROUNDUP(Reliability!B76,0)=1,"Very High",IF(ROUNDUP(Reliability!B76,0)=2,"High",IF(ROUNDUP(Reliability!B76,0)=3,"Medium",IF(ROUNDUP(Reliability!B76,0)=4,"Low","Very Low"))))))</f>
        <v>High</v>
      </c>
    </row>
    <row r="77" spans="1:9" x14ac:dyDescent="0.25">
      <c r="A77" s="162" t="str">
        <f>Lists!C:C</f>
        <v>MMR003</v>
      </c>
      <c r="B77" s="248">
        <f t="shared" si="8"/>
        <v>1.9</v>
      </c>
      <c r="C77" s="248">
        <f t="shared" si="9"/>
        <v>2.2999999999999998</v>
      </c>
      <c r="D77" s="248">
        <f t="shared" si="10"/>
        <v>3.5</v>
      </c>
      <c r="E77" s="248">
        <f t="shared" si="11"/>
        <v>0</v>
      </c>
      <c r="F77" s="248">
        <f>'Data Reliability'!B77</f>
        <v>1.9</v>
      </c>
      <c r="G77" s="163">
        <f>Reliability_updated!V77</f>
        <v>255.6</v>
      </c>
      <c r="H77" s="163">
        <f>'Data Reliability'!C77</f>
        <v>0</v>
      </c>
      <c r="I77" t="str">
        <f>IF(Reliability!B77="x","x",(IF(ROUNDUP(Reliability!B77,0)=1,"Very High",IF(ROUNDUP(Reliability!B77,0)=2,"High",IF(ROUNDUP(Reliability!B77,0)=3,"Medium",IF(ROUNDUP(Reliability!B77,0)=4,"Low","Very Low"))))))</f>
        <v>High</v>
      </c>
    </row>
    <row r="78" spans="1:9" x14ac:dyDescent="0.25">
      <c r="A78" s="162" t="str">
        <f>Lists!C:C</f>
        <v>MMR004</v>
      </c>
      <c r="B78" s="248">
        <f t="shared" si="8"/>
        <v>1.4</v>
      </c>
      <c r="C78" s="248">
        <f t="shared" si="9"/>
        <v>2</v>
      </c>
      <c r="D78" s="248">
        <f t="shared" si="10"/>
        <v>2.2999999999999998</v>
      </c>
      <c r="E78" s="248">
        <f t="shared" si="11"/>
        <v>0</v>
      </c>
      <c r="F78" s="248">
        <f>'Data Reliability'!B78</f>
        <v>1.8</v>
      </c>
      <c r="G78" s="163">
        <f>Reliability_updated!V78</f>
        <v>169.2</v>
      </c>
      <c r="H78" s="163">
        <f>'Data Reliability'!C78</f>
        <v>0</v>
      </c>
      <c r="I78" t="str">
        <f>IF(Reliability!B78="x","x",(IF(ROUNDUP(Reliability!B78,0)=1,"Very High",IF(ROUNDUP(Reliability!B78,0)=2,"High",IF(ROUNDUP(Reliability!B78,0)=3,"Medium",IF(ROUNDUP(Reliability!B78,0)=4,"Low","Very Low"))))))</f>
        <v>High</v>
      </c>
    </row>
    <row r="79" spans="1:9" x14ac:dyDescent="0.25">
      <c r="A79" s="162" t="str">
        <f>Lists!C:C</f>
        <v>MOZ001</v>
      </c>
      <c r="B79" s="248">
        <f t="shared" si="8"/>
        <v>1.6</v>
      </c>
      <c r="C79" s="248">
        <f t="shared" si="9"/>
        <v>2.5</v>
      </c>
      <c r="D79" s="248">
        <f t="shared" si="10"/>
        <v>2.4</v>
      </c>
      <c r="E79" s="248">
        <f t="shared" si="11"/>
        <v>0</v>
      </c>
      <c r="F79" s="248">
        <f>'Data Reliability'!B79</f>
        <v>2</v>
      </c>
      <c r="G79" s="163">
        <f>Reliability_updated!V79</f>
        <v>173.5</v>
      </c>
      <c r="H79" s="163">
        <f>'Data Reliability'!C79</f>
        <v>0</v>
      </c>
      <c r="I79" t="str">
        <f>IF(Reliability!B79="x","x",(IF(ROUNDUP(Reliability!B79,0)=1,"Very High",IF(ROUNDUP(Reliability!B79,0)=2,"High",IF(ROUNDUP(Reliability!B79,0)=3,"Medium",IF(ROUNDUP(Reliability!B79,0)=4,"Low","Very Low"))))))</f>
        <v>High</v>
      </c>
    </row>
    <row r="80" spans="1:9" x14ac:dyDescent="0.25">
      <c r="A80" s="162" t="str">
        <f>Lists!C:C</f>
        <v>MOZ004</v>
      </c>
      <c r="B80" s="248">
        <f t="shared" si="8"/>
        <v>2</v>
      </c>
      <c r="C80" s="248">
        <f t="shared" si="9"/>
        <v>3</v>
      </c>
      <c r="D80" s="248">
        <f t="shared" si="10"/>
        <v>3</v>
      </c>
      <c r="E80" s="248">
        <f t="shared" si="11"/>
        <v>0</v>
      </c>
      <c r="F80" s="248">
        <f>'Data Reliability'!B80</f>
        <v>2.2000000000000002</v>
      </c>
      <c r="G80" s="163">
        <f>Reliability_updated!V80</f>
        <v>220.9</v>
      </c>
      <c r="H80" s="163">
        <f>'Data Reliability'!C80</f>
        <v>0</v>
      </c>
      <c r="I80" t="str">
        <f>IF(Reliability!B80="x","x",(IF(ROUNDUP(Reliability!B80,0)=1,"Very High",IF(ROUNDUP(Reliability!B80,0)=2,"High",IF(ROUNDUP(Reliability!B80,0)=3,"Medium",IF(ROUNDUP(Reliability!B80,0)=4,"Low","Very Low"))))))</f>
        <v>High</v>
      </c>
    </row>
    <row r="81" spans="1:9" x14ac:dyDescent="0.25">
      <c r="A81" s="162" t="str">
        <f>Lists!C:C</f>
        <v>MOZ008</v>
      </c>
      <c r="B81" s="248">
        <f t="shared" si="8"/>
        <v>1.8</v>
      </c>
      <c r="C81" s="248">
        <f t="shared" si="9"/>
        <v>2.8</v>
      </c>
      <c r="D81" s="248">
        <f t="shared" si="10"/>
        <v>2.6</v>
      </c>
      <c r="E81" s="248">
        <f t="shared" si="11"/>
        <v>0</v>
      </c>
      <c r="F81" s="248">
        <f>'Data Reliability'!B81</f>
        <v>2.1</v>
      </c>
      <c r="G81" s="163">
        <f>Reliability_updated!V81</f>
        <v>192.7</v>
      </c>
      <c r="H81" s="163">
        <f>'Data Reliability'!C81</f>
        <v>0</v>
      </c>
      <c r="I81" t="str">
        <f>IF(Reliability!B81="x","x",(IF(ROUNDUP(Reliability!B81,0)=1,"Very High",IF(ROUNDUP(Reliability!B81,0)=2,"High",IF(ROUNDUP(Reliability!B81,0)=3,"Medium",IF(ROUNDUP(Reliability!B81,0)=4,"Low","Very Low"))))))</f>
        <v>High</v>
      </c>
    </row>
    <row r="82" spans="1:9" x14ac:dyDescent="0.25">
      <c r="A82" s="162" t="str">
        <f>Lists!C:C</f>
        <v>MRT002</v>
      </c>
      <c r="B82" s="248">
        <f t="shared" si="8"/>
        <v>0.7</v>
      </c>
      <c r="C82" s="248">
        <f t="shared" si="9"/>
        <v>1.5</v>
      </c>
      <c r="D82" s="248">
        <f t="shared" si="10"/>
        <v>0.6</v>
      </c>
      <c r="E82" s="248">
        <f t="shared" si="11"/>
        <v>0</v>
      </c>
      <c r="F82" s="248">
        <f>'Data Reliability'!B82</f>
        <v>1.6</v>
      </c>
      <c r="G82" s="163">
        <f>Reliability_updated!V82</f>
        <v>47.7</v>
      </c>
      <c r="H82" s="163">
        <f>'Data Reliability'!C82</f>
        <v>0</v>
      </c>
      <c r="I82" t="str">
        <f>IF(Reliability!B82="x","x",(IF(ROUNDUP(Reliability!B82,0)=1,"Very High",IF(ROUNDUP(Reliability!B82,0)=2,"High",IF(ROUNDUP(Reliability!B82,0)=3,"Medium",IF(ROUNDUP(Reliability!B82,0)=4,"Low","Very Low"))))))</f>
        <v>Very High</v>
      </c>
    </row>
    <row r="83" spans="1:9" x14ac:dyDescent="0.25">
      <c r="A83" s="162" t="str">
        <f>Lists!C:C</f>
        <v>MRT003</v>
      </c>
      <c r="B83" s="248">
        <f t="shared" si="8"/>
        <v>1.6</v>
      </c>
      <c r="C83" s="248">
        <f t="shared" si="9"/>
        <v>0.8</v>
      </c>
      <c r="D83" s="248">
        <f t="shared" si="10"/>
        <v>2.2000000000000002</v>
      </c>
      <c r="E83" s="248">
        <f t="shared" si="11"/>
        <v>1.7</v>
      </c>
      <c r="F83" s="248">
        <f>'Data Reliability'!B83</f>
        <v>1.3</v>
      </c>
      <c r="G83" s="163">
        <f>Reliability_updated!V83</f>
        <v>162.30000000000001</v>
      </c>
      <c r="H83" s="163">
        <f>'Data Reliability'!C83</f>
        <v>1</v>
      </c>
      <c r="I83" t="str">
        <f>IF(Reliability!B83="x","x",(IF(ROUNDUP(Reliability!B83,0)=1,"Very High",IF(ROUNDUP(Reliability!B83,0)=2,"High",IF(ROUNDUP(Reliability!B83,0)=3,"Medium",IF(ROUNDUP(Reliability!B83,0)=4,"Low","Very Low"))))))</f>
        <v>High</v>
      </c>
    </row>
    <row r="84" spans="1:9" x14ac:dyDescent="0.25">
      <c r="A84" s="162" t="str">
        <f>Lists!C:C</f>
        <v>MWI002</v>
      </c>
      <c r="B84" s="248">
        <f t="shared" si="8"/>
        <v>0.5</v>
      </c>
      <c r="C84" s="248">
        <f t="shared" si="9"/>
        <v>0.8</v>
      </c>
      <c r="D84" s="248">
        <f t="shared" si="10"/>
        <v>0.7</v>
      </c>
      <c r="E84" s="248">
        <f t="shared" si="11"/>
        <v>0</v>
      </c>
      <c r="F84" s="248">
        <f>'Data Reliability'!B84</f>
        <v>1.3</v>
      </c>
      <c r="G84" s="163">
        <f>Reliability_updated!V84</f>
        <v>51.6</v>
      </c>
      <c r="H84" s="163">
        <f>'Data Reliability'!C84</f>
        <v>0</v>
      </c>
      <c r="I84" t="str">
        <f>IF(Reliability!B84="x","x",(IF(ROUNDUP(Reliability!B84,0)=1,"Very High",IF(ROUNDUP(Reliability!B84,0)=2,"High",IF(ROUNDUP(Reliability!B84,0)=3,"Medium",IF(ROUNDUP(Reliability!B84,0)=4,"Low","Very Low"))))))</f>
        <v>Very High</v>
      </c>
    </row>
    <row r="85" spans="1:9" x14ac:dyDescent="0.25">
      <c r="A85" s="162" t="str">
        <f>Lists!C:C</f>
        <v>MWI004</v>
      </c>
      <c r="B85" s="248">
        <f t="shared" si="8"/>
        <v>1.1000000000000001</v>
      </c>
      <c r="C85" s="248">
        <f t="shared" si="9"/>
        <v>1.8</v>
      </c>
      <c r="D85" s="248">
        <f t="shared" si="10"/>
        <v>1.4</v>
      </c>
      <c r="E85" s="248">
        <f t="shared" si="11"/>
        <v>0</v>
      </c>
      <c r="F85" s="248">
        <f>'Data Reliability'!B85</f>
        <v>1.7</v>
      </c>
      <c r="G85" s="163">
        <f>Reliability_updated!V85</f>
        <v>103.6</v>
      </c>
      <c r="H85" s="163">
        <f>'Data Reliability'!C85</f>
        <v>0</v>
      </c>
      <c r="I85" t="str">
        <f>IF(Reliability!B85="x","x",(IF(ROUNDUP(Reliability!B85,0)=1,"Very High",IF(ROUNDUP(Reliability!B85,0)=2,"High",IF(ROUNDUP(Reliability!B85,0)=3,"Medium",IF(ROUNDUP(Reliability!B85,0)=4,"Low","Very Low"))))))</f>
        <v>High</v>
      </c>
    </row>
    <row r="86" spans="1:9" x14ac:dyDescent="0.25">
      <c r="A86" s="162" t="str">
        <f>Lists!C:C</f>
        <v>MYS001</v>
      </c>
      <c r="B86" s="248">
        <f t="shared" si="8"/>
        <v>1.7</v>
      </c>
      <c r="C86" s="248">
        <f t="shared" si="9"/>
        <v>2.8</v>
      </c>
      <c r="D86" s="248">
        <f t="shared" si="10"/>
        <v>2.2000000000000002</v>
      </c>
      <c r="E86" s="248">
        <f t="shared" si="11"/>
        <v>0</v>
      </c>
      <c r="F86" s="248">
        <f>'Data Reliability'!B86</f>
        <v>2.1</v>
      </c>
      <c r="G86" s="163">
        <f>Reliability_updated!V86</f>
        <v>164.3</v>
      </c>
      <c r="H86" s="163">
        <f>'Data Reliability'!C86</f>
        <v>0</v>
      </c>
      <c r="I86" t="str">
        <f>IF(Reliability!B86="x","x",(IF(ROUNDUP(Reliability!B86,0)=1,"Very High",IF(ROUNDUP(Reliability!B86,0)=2,"High",IF(ROUNDUP(Reliability!B86,0)=3,"Medium",IF(ROUNDUP(Reliability!B86,0)=4,"Low","Very Low"))))))</f>
        <v>High</v>
      </c>
    </row>
    <row r="87" spans="1:9" x14ac:dyDescent="0.25">
      <c r="A87" s="162" t="str">
        <f>Lists!C:C</f>
        <v>NAM002</v>
      </c>
      <c r="B87" s="248">
        <f t="shared" si="8"/>
        <v>2.8</v>
      </c>
      <c r="C87" s="248">
        <f t="shared" si="9"/>
        <v>2</v>
      </c>
      <c r="D87" s="248">
        <f t="shared" si="10"/>
        <v>4.8</v>
      </c>
      <c r="E87" s="248">
        <f t="shared" si="11"/>
        <v>1.7</v>
      </c>
      <c r="F87" s="248">
        <f>'Data Reliability'!B87</f>
        <v>1.8</v>
      </c>
      <c r="G87" s="163">
        <f>Reliability_updated!V87</f>
        <v>350.4</v>
      </c>
      <c r="H87" s="163">
        <f>'Data Reliability'!C87</f>
        <v>1</v>
      </c>
      <c r="I87" t="str">
        <f>IF(Reliability!B87="x","x",(IF(ROUNDUP(Reliability!B87,0)=1,"Very High",IF(ROUNDUP(Reliability!B87,0)=2,"High",IF(ROUNDUP(Reliability!B87,0)=3,"Medium",IF(ROUNDUP(Reliability!B87,0)=4,"Low","Very Low"))))))</f>
        <v>Medium</v>
      </c>
    </row>
    <row r="88" spans="1:9" x14ac:dyDescent="0.25">
      <c r="A88" s="162" t="str">
        <f>Lists!C:C</f>
        <v>NER001</v>
      </c>
      <c r="B88" s="248">
        <f t="shared" si="8"/>
        <v>0.9</v>
      </c>
      <c r="C88" s="248">
        <f t="shared" si="9"/>
        <v>2</v>
      </c>
      <c r="D88" s="248">
        <f t="shared" si="10"/>
        <v>0.7</v>
      </c>
      <c r="E88" s="248">
        <f t="shared" si="11"/>
        <v>0</v>
      </c>
      <c r="F88" s="248">
        <f>'Data Reliability'!B88</f>
        <v>1.8</v>
      </c>
      <c r="G88" s="163">
        <f>Reliability_updated!V88</f>
        <v>54.4</v>
      </c>
      <c r="H88" s="163">
        <f>'Data Reliability'!C88</f>
        <v>0</v>
      </c>
      <c r="I88" t="str">
        <f>IF(Reliability!B88="x","x",(IF(ROUNDUP(Reliability!B88,0)=1,"Very High",IF(ROUNDUP(Reliability!B88,0)=2,"High",IF(ROUNDUP(Reliability!B88,0)=3,"Medium",IF(ROUNDUP(Reliability!B88,0)=4,"Low","Very Low"))))))</f>
        <v>Very High</v>
      </c>
    </row>
    <row r="89" spans="1:9" x14ac:dyDescent="0.25">
      <c r="A89" s="162" t="str">
        <f>Lists!C:C</f>
        <v>NER002</v>
      </c>
      <c r="B89" s="248">
        <f t="shared" si="8"/>
        <v>0.4</v>
      </c>
      <c r="C89" s="248">
        <f t="shared" si="9"/>
        <v>0.3</v>
      </c>
      <c r="D89" s="248">
        <f t="shared" si="10"/>
        <v>1</v>
      </c>
      <c r="E89" s="248">
        <f t="shared" si="11"/>
        <v>0</v>
      </c>
      <c r="F89" s="248">
        <f>'Data Reliability'!B89</f>
        <v>1.1000000000000001</v>
      </c>
      <c r="G89" s="163">
        <f>Reliability_updated!V89</f>
        <v>74.7</v>
      </c>
      <c r="H89" s="163">
        <f>'Data Reliability'!C89</f>
        <v>0</v>
      </c>
      <c r="I89" t="str">
        <f>IF(Reliability!B89="x","x",(IF(ROUNDUP(Reliability!B89,0)=1,"Very High",IF(ROUNDUP(Reliability!B89,0)=2,"High",IF(ROUNDUP(Reliability!B89,0)=3,"Medium",IF(ROUNDUP(Reliability!B89,0)=4,"Low","Very Low"))))))</f>
        <v>Very High</v>
      </c>
    </row>
    <row r="90" spans="1:9" x14ac:dyDescent="0.25">
      <c r="A90" s="162" t="str">
        <f>Lists!C:C</f>
        <v>NER003</v>
      </c>
      <c r="B90" s="248">
        <f t="shared" si="8"/>
        <v>1.2</v>
      </c>
      <c r="C90" s="248">
        <f t="shared" si="9"/>
        <v>1</v>
      </c>
      <c r="D90" s="248">
        <f t="shared" si="10"/>
        <v>2.7</v>
      </c>
      <c r="E90" s="248">
        <f t="shared" si="11"/>
        <v>0</v>
      </c>
      <c r="F90" s="248">
        <f>'Data Reliability'!B90</f>
        <v>1.4</v>
      </c>
      <c r="G90" s="163">
        <f>Reliability_updated!V90</f>
        <v>198.1</v>
      </c>
      <c r="H90" s="163">
        <f>'Data Reliability'!C90</f>
        <v>0</v>
      </c>
      <c r="I90" t="str">
        <f>IF(Reliability!B90="x","x",(IF(ROUNDUP(Reliability!B90,0)=1,"Very High",IF(ROUNDUP(Reliability!B90,0)=2,"High",IF(ROUNDUP(Reliability!B90,0)=3,"Medium",IF(ROUNDUP(Reliability!B90,0)=4,"Low","Very Low"))))))</f>
        <v>High</v>
      </c>
    </row>
    <row r="91" spans="1:9" x14ac:dyDescent="0.25">
      <c r="A91" s="162" t="str">
        <f>Lists!C:C</f>
        <v>NER004</v>
      </c>
      <c r="B91" s="248">
        <f t="shared" si="8"/>
        <v>0.9</v>
      </c>
      <c r="C91" s="248">
        <f t="shared" si="9"/>
        <v>1.8</v>
      </c>
      <c r="D91" s="248">
        <f t="shared" si="10"/>
        <v>0.8</v>
      </c>
      <c r="E91" s="248">
        <f t="shared" si="11"/>
        <v>0</v>
      </c>
      <c r="F91" s="248">
        <f>'Data Reliability'!B91</f>
        <v>1.7</v>
      </c>
      <c r="G91" s="163">
        <f>Reliability_updated!V91</f>
        <v>59.9</v>
      </c>
      <c r="H91" s="163">
        <f>'Data Reliability'!C91</f>
        <v>0</v>
      </c>
      <c r="I91" t="str">
        <f>IF(Reliability!B91="x","x",(IF(ROUNDUP(Reliability!B91,0)=1,"Very High",IF(ROUNDUP(Reliability!B91,0)=2,"High",IF(ROUNDUP(Reliability!B91,0)=3,"Medium",IF(ROUNDUP(Reliability!B91,0)=4,"Low","Very Low"))))))</f>
        <v>Very High</v>
      </c>
    </row>
    <row r="92" spans="1:9" x14ac:dyDescent="0.25">
      <c r="A92" s="162" t="str">
        <f>Lists!C:C</f>
        <v>NGA001</v>
      </c>
      <c r="B92" s="248">
        <f t="shared" si="8"/>
        <v>1.9</v>
      </c>
      <c r="C92" s="248">
        <f t="shared" si="9"/>
        <v>3.8</v>
      </c>
      <c r="D92" s="248">
        <f t="shared" si="10"/>
        <v>2</v>
      </c>
      <c r="E92" s="248">
        <f t="shared" si="11"/>
        <v>0</v>
      </c>
      <c r="F92" s="248">
        <f>'Data Reliability'!B92</f>
        <v>2.5</v>
      </c>
      <c r="G92" s="163">
        <f>Reliability_updated!V92</f>
        <v>143.30000000000001</v>
      </c>
      <c r="H92" s="163">
        <f>'Data Reliability'!C92</f>
        <v>0</v>
      </c>
      <c r="I92" t="str">
        <f>IF(Reliability!B92="x","x",(IF(ROUNDUP(Reliability!B92,0)=1,"Very High",IF(ROUNDUP(Reliability!B92,0)=2,"High",IF(ROUNDUP(Reliability!B92,0)=3,"Medium",IF(ROUNDUP(Reliability!B92,0)=4,"Low","Very Low"))))))</f>
        <v>High</v>
      </c>
    </row>
    <row r="93" spans="1:9" x14ac:dyDescent="0.25">
      <c r="A93" s="162" t="str">
        <f>Lists!C:C</f>
        <v>NGA003</v>
      </c>
      <c r="B93" s="248">
        <f t="shared" si="8"/>
        <v>2</v>
      </c>
      <c r="C93" s="248">
        <f t="shared" si="9"/>
        <v>3.8</v>
      </c>
      <c r="D93" s="248">
        <f t="shared" si="10"/>
        <v>2.2000000000000002</v>
      </c>
      <c r="E93" s="248">
        <f t="shared" si="11"/>
        <v>0</v>
      </c>
      <c r="F93" s="248">
        <f>'Data Reliability'!B93</f>
        <v>2.5</v>
      </c>
      <c r="G93" s="163">
        <f>Reliability_updated!V93</f>
        <v>161.6</v>
      </c>
      <c r="H93" s="163">
        <f>'Data Reliability'!C93</f>
        <v>0</v>
      </c>
      <c r="I93" t="str">
        <f>IF(Reliability!B93="x","x",(IF(ROUNDUP(Reliability!B93,0)=1,"Very High",IF(ROUNDUP(Reliability!B93,0)=2,"High",IF(ROUNDUP(Reliability!B93,0)=3,"Medium",IF(ROUNDUP(Reliability!B93,0)=4,"Low","Very Low"))))))</f>
        <v>High</v>
      </c>
    </row>
    <row r="94" spans="1:9" x14ac:dyDescent="0.25">
      <c r="A94" s="162" t="str">
        <f>Lists!C:C</f>
        <v>NGA004</v>
      </c>
      <c r="B94" s="248">
        <f t="shared" si="8"/>
        <v>2.1</v>
      </c>
      <c r="C94" s="248">
        <f t="shared" si="9"/>
        <v>2.5</v>
      </c>
      <c r="D94" s="248">
        <f t="shared" si="10"/>
        <v>2.2000000000000002</v>
      </c>
      <c r="E94" s="248">
        <f t="shared" si="11"/>
        <v>1.7</v>
      </c>
      <c r="F94" s="248">
        <f>'Data Reliability'!B94</f>
        <v>2</v>
      </c>
      <c r="G94" s="163">
        <f>Reliability_updated!V94</f>
        <v>162</v>
      </c>
      <c r="H94" s="163">
        <f>'Data Reliability'!C94</f>
        <v>1</v>
      </c>
      <c r="I94" t="str">
        <f>IF(Reliability!B94="x","x",(IF(ROUNDUP(Reliability!B94,0)=1,"Very High",IF(ROUNDUP(Reliability!B94,0)=2,"High",IF(ROUNDUP(Reliability!B94,0)=3,"Medium",IF(ROUNDUP(Reliability!B94,0)=4,"Low","Very Low"))))))</f>
        <v>Medium</v>
      </c>
    </row>
    <row r="95" spans="1:9" x14ac:dyDescent="0.25">
      <c r="A95" s="162" t="str">
        <f>Lists!C:C</f>
        <v>NGA007</v>
      </c>
      <c r="B95" s="248">
        <f t="shared" si="8"/>
        <v>1.3</v>
      </c>
      <c r="C95" s="248">
        <f t="shared" si="9"/>
        <v>2</v>
      </c>
      <c r="D95" s="248">
        <f t="shared" si="10"/>
        <v>2</v>
      </c>
      <c r="E95" s="248">
        <f t="shared" si="11"/>
        <v>0</v>
      </c>
      <c r="F95" s="248">
        <f>'Data Reliability'!B95</f>
        <v>1.8</v>
      </c>
      <c r="G95" s="163">
        <f>Reliability_updated!V95</f>
        <v>145.1</v>
      </c>
      <c r="H95" s="163">
        <f>'Data Reliability'!C95</f>
        <v>0</v>
      </c>
      <c r="I95" t="str">
        <f>IF(Reliability!B95="x","x",(IF(ROUNDUP(Reliability!B95,0)=1,"Very High",IF(ROUNDUP(Reliability!B95,0)=2,"High",IF(ROUNDUP(Reliability!B95,0)=3,"Medium",IF(ROUNDUP(Reliability!B95,0)=4,"Low","Very Low"))))))</f>
        <v>High</v>
      </c>
    </row>
    <row r="96" spans="1:9" x14ac:dyDescent="0.25">
      <c r="A96" s="162" t="str">
        <f>Lists!C:C</f>
        <v>NGA008</v>
      </c>
      <c r="B96" s="248">
        <f t="shared" si="8"/>
        <v>1.9</v>
      </c>
      <c r="C96" s="248">
        <f t="shared" si="9"/>
        <v>2.2999999999999998</v>
      </c>
      <c r="D96" s="248">
        <f t="shared" si="10"/>
        <v>1.8</v>
      </c>
      <c r="E96" s="248">
        <f t="shared" si="11"/>
        <v>1.7</v>
      </c>
      <c r="F96" s="248">
        <f>'Data Reliability'!B96</f>
        <v>1.9</v>
      </c>
      <c r="G96" s="163">
        <f>Reliability_updated!V96</f>
        <v>131.69999999999999</v>
      </c>
      <c r="H96" s="163">
        <f>'Data Reliability'!C96</f>
        <v>1</v>
      </c>
      <c r="I96" t="str">
        <f>IF(Reliability!B96="x","x",(IF(ROUNDUP(Reliability!B96,0)=1,"Very High",IF(ROUNDUP(Reliability!B96,0)=2,"High",IF(ROUNDUP(Reliability!B96,0)=3,"Medium",IF(ROUNDUP(Reliability!B96,0)=4,"Low","Very Low"))))))</f>
        <v>High</v>
      </c>
    </row>
    <row r="97" spans="1:9" x14ac:dyDescent="0.25">
      <c r="A97" s="162" t="str">
        <f>Lists!C:C</f>
        <v>NIC001</v>
      </c>
      <c r="B97" s="248">
        <f t="shared" si="8"/>
        <v>1.4</v>
      </c>
      <c r="C97" s="248">
        <f t="shared" si="9"/>
        <v>2.2999999999999998</v>
      </c>
      <c r="D97" s="248">
        <f t="shared" si="10"/>
        <v>0.3</v>
      </c>
      <c r="E97" s="248">
        <f t="shared" si="11"/>
        <v>1.7</v>
      </c>
      <c r="F97" s="248">
        <f>'Data Reliability'!B97</f>
        <v>1.9</v>
      </c>
      <c r="G97" s="163">
        <f>Reliability_updated!V97</f>
        <v>25</v>
      </c>
      <c r="H97" s="163">
        <f>'Data Reliability'!C97</f>
        <v>1</v>
      </c>
      <c r="I97" t="str">
        <f>IF(Reliability!B97="x","x",(IF(ROUNDUP(Reliability!B97,0)=1,"Very High",IF(ROUNDUP(Reliability!B97,0)=2,"High",IF(ROUNDUP(Reliability!B97,0)=3,"Medium",IF(ROUNDUP(Reliability!B97,0)=4,"Low","Very Low"))))))</f>
        <v>High</v>
      </c>
    </row>
    <row r="98" spans="1:9" x14ac:dyDescent="0.25">
      <c r="A98" s="162" t="str">
        <f>Lists!C:C</f>
        <v>PAK001</v>
      </c>
      <c r="B98" s="248">
        <f t="shared" si="8"/>
        <v>1.4</v>
      </c>
      <c r="C98" s="248">
        <f t="shared" si="9"/>
        <v>1.8</v>
      </c>
      <c r="D98" s="248">
        <f t="shared" si="10"/>
        <v>2.4</v>
      </c>
      <c r="E98" s="248">
        <f t="shared" si="11"/>
        <v>0</v>
      </c>
      <c r="F98" s="248">
        <f>'Data Reliability'!B98</f>
        <v>1.7</v>
      </c>
      <c r="G98" s="163">
        <f>Reliability_updated!V98</f>
        <v>174</v>
      </c>
      <c r="H98" s="163">
        <f>'Data Reliability'!C98</f>
        <v>0</v>
      </c>
      <c r="I98" t="str">
        <f>IF(Reliability!B98="x","x",(IF(ROUNDUP(Reliability!B98,0)=1,"Very High",IF(ROUNDUP(Reliability!B98,0)=2,"High",IF(ROUNDUP(Reliability!B98,0)=3,"Medium",IF(ROUNDUP(Reliability!B98,0)=4,"Low","Very Low"))))))</f>
        <v>High</v>
      </c>
    </row>
    <row r="99" spans="1:9" x14ac:dyDescent="0.25">
      <c r="A99" s="162" t="str">
        <f>Lists!C:C</f>
        <v>PAK004</v>
      </c>
      <c r="B99" s="248">
        <f t="shared" ref="B99:B130" si="12">ROUND(AVERAGE(C99:E99),1)</f>
        <v>5</v>
      </c>
      <c r="C99" s="248" t="str">
        <f t="shared" ref="C99:C130" si="13">IF(F99="x","x",ROUND((5-(3-F99)/2*5),1))</f>
        <v>x</v>
      </c>
      <c r="D99" s="248">
        <f t="shared" ref="D99:D130" si="14">IF(G99&gt;365,5,ROUND((5-(365-G99)/364*5),1))</f>
        <v>5</v>
      </c>
      <c r="E99" s="248">
        <f t="shared" ref="E99:E130" si="15">IF(H99&gt;3,5,ROUND((5-(3-H99)/3*5),1))</f>
        <v>5</v>
      </c>
      <c r="F99" s="248" t="str">
        <f>'Data Reliability'!B99</f>
        <v>x</v>
      </c>
      <c r="G99" s="163">
        <f>Reliability_updated!V99</f>
        <v>386.7</v>
      </c>
      <c r="H99" s="163">
        <f>'Data Reliability'!C99</f>
        <v>3</v>
      </c>
      <c r="I99" t="str">
        <f>IF(Reliability!B99="x","x",(IF(ROUNDUP(Reliability!B99,0)=1,"Very High",IF(ROUNDUP(Reliability!B99,0)=2,"High",IF(ROUNDUP(Reliability!B99,0)=3,"Medium",IF(ROUNDUP(Reliability!B99,0)=4,"Low","Very Low"))))))</f>
        <v>Very Low</v>
      </c>
    </row>
    <row r="100" spans="1:9" x14ac:dyDescent="0.25">
      <c r="A100" s="162" t="str">
        <f>Lists!C:C</f>
        <v>PAK005</v>
      </c>
      <c r="B100" s="248">
        <f t="shared" si="12"/>
        <v>0.9</v>
      </c>
      <c r="C100" s="248">
        <f t="shared" si="13"/>
        <v>2</v>
      </c>
      <c r="D100" s="248">
        <f t="shared" si="14"/>
        <v>0.6</v>
      </c>
      <c r="E100" s="248">
        <f t="shared" si="15"/>
        <v>0</v>
      </c>
      <c r="F100" s="248">
        <f>'Data Reliability'!B100</f>
        <v>1.8</v>
      </c>
      <c r="G100" s="163">
        <f>Reliability_updated!V100</f>
        <v>46.8</v>
      </c>
      <c r="H100" s="163">
        <f>'Data Reliability'!C100</f>
        <v>0</v>
      </c>
      <c r="I100" t="str">
        <f>IF(Reliability!B100="x","x",(IF(ROUNDUP(Reliability!B100,0)=1,"Very High",IF(ROUNDUP(Reliability!B100,0)=2,"High",IF(ROUNDUP(Reliability!B100,0)=3,"Medium",IF(ROUNDUP(Reliability!B100,0)=4,"Low","Very Low"))))))</f>
        <v>Very High</v>
      </c>
    </row>
    <row r="101" spans="1:9" x14ac:dyDescent="0.25">
      <c r="A101" s="162" t="str">
        <f>Lists!C:C</f>
        <v>PAN002</v>
      </c>
      <c r="B101" s="248">
        <f t="shared" si="12"/>
        <v>1</v>
      </c>
      <c r="C101" s="248">
        <f t="shared" si="13"/>
        <v>2.8</v>
      </c>
      <c r="D101" s="248">
        <f t="shared" si="14"/>
        <v>0.3</v>
      </c>
      <c r="E101" s="248">
        <f t="shared" si="15"/>
        <v>0</v>
      </c>
      <c r="F101" s="248">
        <f>'Data Reliability'!B101</f>
        <v>2.1</v>
      </c>
      <c r="G101" s="163">
        <f>Reliability_updated!V101</f>
        <v>25</v>
      </c>
      <c r="H101" s="163">
        <f>'Data Reliability'!C101</f>
        <v>0</v>
      </c>
      <c r="I101" t="str">
        <f>IF(Reliability!B101="x","x",(IF(ROUNDUP(Reliability!B101,0)=1,"Very High",IF(ROUNDUP(Reliability!B101,0)=2,"High",IF(ROUNDUP(Reliability!B101,0)=3,"Medium",IF(ROUNDUP(Reliability!B101,0)=4,"Low","Very Low"))))))</f>
        <v>Very High</v>
      </c>
    </row>
    <row r="102" spans="1:9" x14ac:dyDescent="0.25">
      <c r="A102" s="162" t="str">
        <f>Lists!C:C</f>
        <v>PER002</v>
      </c>
      <c r="B102" s="248">
        <f t="shared" si="12"/>
        <v>0.9</v>
      </c>
      <c r="C102" s="248">
        <f t="shared" si="13"/>
        <v>1.8</v>
      </c>
      <c r="D102" s="248">
        <f t="shared" si="14"/>
        <v>1</v>
      </c>
      <c r="E102" s="248">
        <f t="shared" si="15"/>
        <v>0</v>
      </c>
      <c r="F102" s="248">
        <f>'Data Reliability'!B102</f>
        <v>1.7</v>
      </c>
      <c r="G102" s="163">
        <f>Reliability_updated!V102</f>
        <v>73.099999999999994</v>
      </c>
      <c r="H102" s="163">
        <f>'Data Reliability'!C102</f>
        <v>0</v>
      </c>
      <c r="I102" t="str">
        <f>IF(Reliability!B102="x","x",(IF(ROUNDUP(Reliability!B102,0)=1,"Very High",IF(ROUNDUP(Reliability!B102,0)=2,"High",IF(ROUNDUP(Reliability!B102,0)=3,"Medium",IF(ROUNDUP(Reliability!B102,0)=4,"Low","Very Low"))))))</f>
        <v>Very High</v>
      </c>
    </row>
    <row r="103" spans="1:9" x14ac:dyDescent="0.25">
      <c r="A103" s="162" t="str">
        <f>Lists!C:C</f>
        <v>PHL001</v>
      </c>
      <c r="B103" s="248">
        <f t="shared" si="12"/>
        <v>1.9</v>
      </c>
      <c r="C103" s="248">
        <f t="shared" si="13"/>
        <v>3.3</v>
      </c>
      <c r="D103" s="248">
        <f t="shared" si="14"/>
        <v>0.6</v>
      </c>
      <c r="E103" s="248">
        <f t="shared" si="15"/>
        <v>1.7</v>
      </c>
      <c r="F103" s="248">
        <f>'Data Reliability'!B103</f>
        <v>2.2999999999999998</v>
      </c>
      <c r="G103" s="163">
        <f>Reliability_updated!V103</f>
        <v>46.6</v>
      </c>
      <c r="H103" s="163">
        <f>'Data Reliability'!C103</f>
        <v>1</v>
      </c>
      <c r="I103" t="str">
        <f>IF(Reliability!B103="x","x",(IF(ROUNDUP(Reliability!B103,0)=1,"Very High",IF(ROUNDUP(Reliability!B103,0)=2,"High",IF(ROUNDUP(Reliability!B103,0)=3,"Medium",IF(ROUNDUP(Reliability!B103,0)=4,"Low","Very Low"))))))</f>
        <v>High</v>
      </c>
    </row>
    <row r="104" spans="1:9" x14ac:dyDescent="0.25">
      <c r="A104" s="162" t="str">
        <f>Lists!C:C</f>
        <v>PHL003</v>
      </c>
      <c r="B104" s="248">
        <f t="shared" si="12"/>
        <v>2.4</v>
      </c>
      <c r="C104" s="248">
        <f t="shared" si="13"/>
        <v>3</v>
      </c>
      <c r="D104" s="248">
        <f t="shared" si="14"/>
        <v>4.2</v>
      </c>
      <c r="E104" s="248">
        <f t="shared" si="15"/>
        <v>0</v>
      </c>
      <c r="F104" s="248">
        <f>'Data Reliability'!B104</f>
        <v>2.2000000000000002</v>
      </c>
      <c r="G104" s="163">
        <f>Reliability_updated!V104</f>
        <v>307.60000000000002</v>
      </c>
      <c r="H104" s="163">
        <f>'Data Reliability'!C104</f>
        <v>0</v>
      </c>
      <c r="I104" t="str">
        <f>IF(Reliability!B104="x","x",(IF(ROUNDUP(Reliability!B104,0)=1,"Very High",IF(ROUNDUP(Reliability!B104,0)=2,"High",IF(ROUNDUP(Reliability!B104,0)=3,"Medium",IF(ROUNDUP(Reliability!B104,0)=4,"Low","Very Low"))))))</f>
        <v>Medium</v>
      </c>
    </row>
    <row r="105" spans="1:9" x14ac:dyDescent="0.25">
      <c r="A105" s="162" t="str">
        <f>Lists!C:C</f>
        <v>PHL010</v>
      </c>
      <c r="B105" s="248">
        <f t="shared" si="12"/>
        <v>2.8</v>
      </c>
      <c r="C105" s="248">
        <f t="shared" si="13"/>
        <v>3</v>
      </c>
      <c r="D105" s="248">
        <f t="shared" si="14"/>
        <v>2.1</v>
      </c>
      <c r="E105" s="248">
        <f t="shared" si="15"/>
        <v>3.3</v>
      </c>
      <c r="F105" s="248">
        <f>'Data Reliability'!B105</f>
        <v>2.2000000000000002</v>
      </c>
      <c r="G105" s="163">
        <f>Reliability_updated!V105</f>
        <v>154.69999999999999</v>
      </c>
      <c r="H105" s="163">
        <f>'Data Reliability'!C105</f>
        <v>2</v>
      </c>
      <c r="I105" t="str">
        <f>IF(Reliability!B105="x","x",(IF(ROUNDUP(Reliability!B105,0)=1,"Very High",IF(ROUNDUP(Reliability!B105,0)=2,"High",IF(ROUNDUP(Reliability!B105,0)=3,"Medium",IF(ROUNDUP(Reliability!B105,0)=4,"Low","Very Low"))))))</f>
        <v>Medium</v>
      </c>
    </row>
    <row r="106" spans="1:9" x14ac:dyDescent="0.25">
      <c r="A106" s="162" t="str">
        <f>Lists!C:C</f>
        <v>PHL011</v>
      </c>
      <c r="B106" s="248">
        <f t="shared" si="12"/>
        <v>1</v>
      </c>
      <c r="C106" s="248">
        <f t="shared" si="13"/>
        <v>2.2999999999999998</v>
      </c>
      <c r="D106" s="248">
        <f t="shared" si="14"/>
        <v>0.6</v>
      </c>
      <c r="E106" s="248">
        <f t="shared" si="15"/>
        <v>0</v>
      </c>
      <c r="F106" s="248">
        <f>'Data Reliability'!B106</f>
        <v>1.9</v>
      </c>
      <c r="G106" s="163">
        <f>Reliability_updated!V106</f>
        <v>43</v>
      </c>
      <c r="H106" s="163">
        <f>'Data Reliability'!C106</f>
        <v>0</v>
      </c>
      <c r="I106" t="str">
        <f>IF(Reliability!B106="x","x",(IF(ROUNDUP(Reliability!B106,0)=1,"Very High",IF(ROUNDUP(Reliability!B106,0)=2,"High",IF(ROUNDUP(Reliability!B106,0)=3,"Medium",IF(ROUNDUP(Reliability!B106,0)=4,"Low","Very Low"))))))</f>
        <v>Very High</v>
      </c>
    </row>
    <row r="107" spans="1:9" x14ac:dyDescent="0.25">
      <c r="A107" s="162" t="str">
        <f>Lists!C:C</f>
        <v>PNG003</v>
      </c>
      <c r="B107" s="248">
        <f t="shared" si="12"/>
        <v>0.7</v>
      </c>
      <c r="C107" s="248">
        <f t="shared" si="13"/>
        <v>1.5</v>
      </c>
      <c r="D107" s="248">
        <f t="shared" si="14"/>
        <v>0.5</v>
      </c>
      <c r="E107" s="248">
        <f t="shared" si="15"/>
        <v>0</v>
      </c>
      <c r="F107" s="248">
        <f>'Data Reliability'!B107</f>
        <v>1.6</v>
      </c>
      <c r="G107" s="163">
        <f>Reliability_updated!V107</f>
        <v>34.9</v>
      </c>
      <c r="H107" s="163">
        <f>'Data Reliability'!C107</f>
        <v>0</v>
      </c>
      <c r="I107" t="str">
        <f>IF(Reliability!B107="x","x",(IF(ROUNDUP(Reliability!B107,0)=1,"Very High",IF(ROUNDUP(Reliability!B107,0)=2,"High",IF(ROUNDUP(Reliability!B107,0)=3,"Medium",IF(ROUNDUP(Reliability!B107,0)=4,"Low","Very Low"))))))</f>
        <v>Very High</v>
      </c>
    </row>
    <row r="108" spans="1:9" x14ac:dyDescent="0.25">
      <c r="A108" s="162" t="str">
        <f>Lists!C:C</f>
        <v>POL002</v>
      </c>
      <c r="B108" s="248">
        <f t="shared" si="12"/>
        <v>0.8</v>
      </c>
      <c r="C108" s="248">
        <f t="shared" si="13"/>
        <v>2</v>
      </c>
      <c r="D108" s="248">
        <f t="shared" si="14"/>
        <v>0.4</v>
      </c>
      <c r="E108" s="248">
        <f t="shared" si="15"/>
        <v>0</v>
      </c>
      <c r="F108" s="248">
        <f>'Data Reliability'!B108</f>
        <v>1.8</v>
      </c>
      <c r="G108" s="163">
        <f>Reliability_updated!V108</f>
        <v>30.4</v>
      </c>
      <c r="H108" s="163">
        <f>'Data Reliability'!C108</f>
        <v>0</v>
      </c>
      <c r="I108" t="str">
        <f>IF(Reliability!B108="x","x",(IF(ROUNDUP(Reliability!B108,0)=1,"Very High",IF(ROUNDUP(Reliability!B108,0)=2,"High",IF(ROUNDUP(Reliability!B108,0)=3,"Medium",IF(ROUNDUP(Reliability!B108,0)=4,"Low","Very Low"))))))</f>
        <v>Very High</v>
      </c>
    </row>
    <row r="109" spans="1:9" x14ac:dyDescent="0.25">
      <c r="A109" s="162" t="str">
        <f>Lists!C:C</f>
        <v>PRK001</v>
      </c>
      <c r="B109" s="248">
        <f t="shared" si="12"/>
        <v>2.5</v>
      </c>
      <c r="C109" s="248">
        <f t="shared" si="13"/>
        <v>2.5</v>
      </c>
      <c r="D109" s="248">
        <f t="shared" si="14"/>
        <v>5</v>
      </c>
      <c r="E109" s="248">
        <f t="shared" si="15"/>
        <v>0</v>
      </c>
      <c r="F109" s="248">
        <f>'Data Reliability'!B109</f>
        <v>2</v>
      </c>
      <c r="G109" s="163">
        <f>Reliability_updated!V109</f>
        <v>735.7</v>
      </c>
      <c r="H109" s="163">
        <f>'Data Reliability'!C109</f>
        <v>0</v>
      </c>
      <c r="I109" t="str">
        <f>IF(Reliability!B109="x","x",(IF(ROUNDUP(Reliability!B109,0)=1,"Very High",IF(ROUNDUP(Reliability!B109,0)=2,"High",IF(ROUNDUP(Reliability!B109,0)=3,"Medium",IF(ROUNDUP(Reliability!B109,0)=4,"Low","Very Low"))))))</f>
        <v>Medium</v>
      </c>
    </row>
    <row r="110" spans="1:9" x14ac:dyDescent="0.25">
      <c r="A110" s="162" t="str">
        <f>Lists!C:C</f>
        <v>PSE002</v>
      </c>
      <c r="B110" s="248">
        <f t="shared" si="12"/>
        <v>1.3</v>
      </c>
      <c r="C110" s="248">
        <f t="shared" si="13"/>
        <v>0.8</v>
      </c>
      <c r="D110" s="248">
        <f t="shared" si="14"/>
        <v>3.2</v>
      </c>
      <c r="E110" s="248">
        <f t="shared" si="15"/>
        <v>0</v>
      </c>
      <c r="F110" s="248">
        <f>'Data Reliability'!B110</f>
        <v>1.3</v>
      </c>
      <c r="G110" s="163">
        <f>Reliability_updated!V110</f>
        <v>233.1</v>
      </c>
      <c r="H110" s="163">
        <f>'Data Reliability'!C110</f>
        <v>0</v>
      </c>
      <c r="I110" t="str">
        <f>IF(Reliability!B110="x","x",(IF(ROUNDUP(Reliability!B110,0)=1,"Very High",IF(ROUNDUP(Reliability!B110,0)=2,"High",IF(ROUNDUP(Reliability!B110,0)=3,"Medium",IF(ROUNDUP(Reliability!B110,0)=4,"Low","Very Low"))))))</f>
        <v>High</v>
      </c>
    </row>
    <row r="111" spans="1:9" x14ac:dyDescent="0.25">
      <c r="A111" s="162" t="str">
        <f>Lists!C:C</f>
        <v>REG001</v>
      </c>
      <c r="B111" s="248">
        <f t="shared" si="12"/>
        <v>1.7</v>
      </c>
      <c r="C111" s="248">
        <f t="shared" si="13"/>
        <v>2.2999999999999998</v>
      </c>
      <c r="D111" s="248">
        <f t="shared" si="14"/>
        <v>2.7</v>
      </c>
      <c r="E111" s="248">
        <f t="shared" si="15"/>
        <v>0</v>
      </c>
      <c r="F111" s="248">
        <f>'Data Reliability'!B111</f>
        <v>1.9</v>
      </c>
      <c r="G111" s="163">
        <f>Reliability_updated!V111</f>
        <v>196.4</v>
      </c>
      <c r="H111" s="163">
        <f>'Data Reliability'!C111</f>
        <v>0</v>
      </c>
      <c r="I111" t="str">
        <f>IF(Reliability!B111="x","x",(IF(ROUNDUP(Reliability!B111,0)=1,"Very High",IF(ROUNDUP(Reliability!B111,0)=2,"High",IF(ROUNDUP(Reliability!B111,0)=3,"Medium",IF(ROUNDUP(Reliability!B111,0)=4,"Low","Very Low"))))))</f>
        <v>High</v>
      </c>
    </row>
    <row r="112" spans="1:9" x14ac:dyDescent="0.25">
      <c r="A112" s="162" t="str">
        <f>Lists!C:C</f>
        <v>REG002</v>
      </c>
      <c r="B112" s="248">
        <f t="shared" si="12"/>
        <v>1.3</v>
      </c>
      <c r="C112" s="248">
        <f t="shared" si="13"/>
        <v>2.8</v>
      </c>
      <c r="D112" s="248">
        <f t="shared" si="14"/>
        <v>1.2</v>
      </c>
      <c r="E112" s="248">
        <f t="shared" si="15"/>
        <v>0</v>
      </c>
      <c r="F112" s="248">
        <f>'Data Reliability'!B112</f>
        <v>2.1</v>
      </c>
      <c r="G112" s="163">
        <f>Reliability_updated!V112</f>
        <v>90.6</v>
      </c>
      <c r="H112" s="163">
        <f>'Data Reliability'!C112</f>
        <v>0</v>
      </c>
      <c r="I112" t="str">
        <f>IF(Reliability!B112="x","x",(IF(ROUNDUP(Reliability!B112,0)=1,"Very High",IF(ROUNDUP(Reliability!B112,0)=2,"High",IF(ROUNDUP(Reliability!B112,0)=3,"Medium",IF(ROUNDUP(Reliability!B112,0)=4,"Low","Very Low"))))))</f>
        <v>High</v>
      </c>
    </row>
    <row r="113" spans="1:9" x14ac:dyDescent="0.25">
      <c r="A113" s="162" t="str">
        <f>Lists!C:C</f>
        <v>REG003</v>
      </c>
      <c r="B113" s="248">
        <f t="shared" si="12"/>
        <v>4.2</v>
      </c>
      <c r="C113" s="248" t="str">
        <f t="shared" si="13"/>
        <v>x</v>
      </c>
      <c r="D113" s="248">
        <f t="shared" si="14"/>
        <v>5</v>
      </c>
      <c r="E113" s="248">
        <f t="shared" si="15"/>
        <v>3.3</v>
      </c>
      <c r="F113" s="248" t="str">
        <f>'Data Reliability'!B113</f>
        <v>x</v>
      </c>
      <c r="G113" s="163">
        <f>Reliability_updated!V113</f>
        <v>950.4</v>
      </c>
      <c r="H113" s="163">
        <f>'Data Reliability'!C113</f>
        <v>2</v>
      </c>
      <c r="I113" t="str">
        <f>IF(Reliability!B113="x","x",(IF(ROUNDUP(Reliability!B113,0)=1,"Very High",IF(ROUNDUP(Reliability!B113,0)=2,"High",IF(ROUNDUP(Reliability!B113,0)=3,"Medium",IF(ROUNDUP(Reliability!B113,0)=4,"Low","Very Low"))))))</f>
        <v>Very Low</v>
      </c>
    </row>
    <row r="114" spans="1:9" x14ac:dyDescent="0.25">
      <c r="A114" s="162" t="str">
        <f>Lists!C:C</f>
        <v>REG004</v>
      </c>
      <c r="B114" s="248">
        <f t="shared" si="12"/>
        <v>1.6</v>
      </c>
      <c r="C114" s="248">
        <f t="shared" si="13"/>
        <v>2.5</v>
      </c>
      <c r="D114" s="248">
        <f t="shared" si="14"/>
        <v>2.2999999999999998</v>
      </c>
      <c r="E114" s="248">
        <f t="shared" si="15"/>
        <v>0</v>
      </c>
      <c r="F114" s="248">
        <f>'Data Reliability'!B114</f>
        <v>2</v>
      </c>
      <c r="G114" s="163">
        <f>Reliability_updated!V114</f>
        <v>168.4</v>
      </c>
      <c r="H114" s="163">
        <f>'Data Reliability'!C114</f>
        <v>0</v>
      </c>
      <c r="I114" t="str">
        <f>IF(Reliability!B114="x","x",(IF(ROUNDUP(Reliability!B114,0)=1,"Very High",IF(ROUNDUP(Reliability!B114,0)=2,"High",IF(ROUNDUP(Reliability!B114,0)=3,"Medium",IF(ROUNDUP(Reliability!B114,0)=4,"Low","Very Low"))))))</f>
        <v>High</v>
      </c>
    </row>
    <row r="115" spans="1:9" x14ac:dyDescent="0.25">
      <c r="A115" s="162" t="str">
        <f>Lists!C:C</f>
        <v>REG006</v>
      </c>
      <c r="B115" s="248">
        <f t="shared" si="12"/>
        <v>2.6</v>
      </c>
      <c r="C115" s="248">
        <f t="shared" si="13"/>
        <v>3.5</v>
      </c>
      <c r="D115" s="248">
        <f t="shared" si="14"/>
        <v>2.6</v>
      </c>
      <c r="E115" s="248">
        <f t="shared" si="15"/>
        <v>1.7</v>
      </c>
      <c r="F115" s="248">
        <f>'Data Reliability'!B115</f>
        <v>2.4</v>
      </c>
      <c r="G115" s="163">
        <f>Reliability_updated!V115</f>
        <v>189</v>
      </c>
      <c r="H115" s="163">
        <f>'Data Reliability'!C115</f>
        <v>1</v>
      </c>
      <c r="I115" t="str">
        <f>IF(Reliability!B115="x","x",(IF(ROUNDUP(Reliability!B115,0)=1,"Very High",IF(ROUNDUP(Reliability!B115,0)=2,"High",IF(ROUNDUP(Reliability!B115,0)=3,"Medium",IF(ROUNDUP(Reliability!B115,0)=4,"Low","Very Low"))))))</f>
        <v>Medium</v>
      </c>
    </row>
    <row r="116" spans="1:9" x14ac:dyDescent="0.25">
      <c r="A116" s="162" t="str">
        <f>Lists!C:C</f>
        <v>REG007</v>
      </c>
      <c r="B116" s="248">
        <f t="shared" si="12"/>
        <v>0.9</v>
      </c>
      <c r="C116" s="248">
        <f t="shared" si="13"/>
        <v>2.2999999999999998</v>
      </c>
      <c r="D116" s="248">
        <f t="shared" si="14"/>
        <v>0.4</v>
      </c>
      <c r="E116" s="248">
        <f t="shared" si="15"/>
        <v>0</v>
      </c>
      <c r="F116" s="248">
        <f>'Data Reliability'!B116</f>
        <v>1.9</v>
      </c>
      <c r="G116" s="163">
        <f>Reliability_updated!V116</f>
        <v>27.3</v>
      </c>
      <c r="H116" s="163">
        <f>'Data Reliability'!C116</f>
        <v>0</v>
      </c>
      <c r="I116" t="str">
        <f>IF(Reliability!B116="x","x",(IF(ROUNDUP(Reliability!B116,0)=1,"Very High",IF(ROUNDUP(Reliability!B116,0)=2,"High",IF(ROUNDUP(Reliability!B116,0)=3,"Medium",IF(ROUNDUP(Reliability!B116,0)=4,"Low","Very Low"))))))</f>
        <v>Very High</v>
      </c>
    </row>
    <row r="117" spans="1:9" x14ac:dyDescent="0.25">
      <c r="A117" s="162" t="str">
        <f>Lists!C:C</f>
        <v>REG008</v>
      </c>
      <c r="B117" s="248">
        <f t="shared" si="12"/>
        <v>0.9</v>
      </c>
      <c r="C117" s="248">
        <f t="shared" si="13"/>
        <v>2.2999999999999998</v>
      </c>
      <c r="D117" s="248">
        <f t="shared" si="14"/>
        <v>0.5</v>
      </c>
      <c r="E117" s="248">
        <f t="shared" si="15"/>
        <v>0</v>
      </c>
      <c r="F117" s="248">
        <f>'Data Reliability'!B117</f>
        <v>1.9</v>
      </c>
      <c r="G117" s="163">
        <f>Reliability_updated!V117</f>
        <v>34.5</v>
      </c>
      <c r="H117" s="163">
        <f>'Data Reliability'!C117</f>
        <v>0</v>
      </c>
      <c r="I117" t="str">
        <f>IF(Reliability!B117="x","x",(IF(ROUNDUP(Reliability!B117,0)=1,"Very High",IF(ROUNDUP(Reliability!B117,0)=2,"High",IF(ROUNDUP(Reliability!B117,0)=3,"Medium",IF(ROUNDUP(Reliability!B117,0)=4,"Low","Very Low"))))))</f>
        <v>Very High</v>
      </c>
    </row>
    <row r="118" spans="1:9" x14ac:dyDescent="0.25">
      <c r="A118" s="162" t="str">
        <f>Lists!C:C</f>
        <v>REG011</v>
      </c>
      <c r="B118" s="248">
        <f t="shared" si="12"/>
        <v>1.4</v>
      </c>
      <c r="C118" s="248">
        <f t="shared" si="13"/>
        <v>2.2999999999999998</v>
      </c>
      <c r="D118" s="248">
        <f t="shared" si="14"/>
        <v>2</v>
      </c>
      <c r="E118" s="248">
        <f t="shared" si="15"/>
        <v>0</v>
      </c>
      <c r="F118" s="248">
        <f>'Data Reliability'!B118</f>
        <v>1.9</v>
      </c>
      <c r="G118" s="163">
        <f>Reliability_updated!V118</f>
        <v>147.4</v>
      </c>
      <c r="H118" s="163">
        <f>'Data Reliability'!C118</f>
        <v>0</v>
      </c>
      <c r="I118" t="str">
        <f>IF(Reliability!B118="x","x",(IF(ROUNDUP(Reliability!B118,0)=1,"Very High",IF(ROUNDUP(Reliability!B118,0)=2,"High",IF(ROUNDUP(Reliability!B118,0)=3,"Medium",IF(ROUNDUP(Reliability!B118,0)=4,"Low","Very Low"))))))</f>
        <v>High</v>
      </c>
    </row>
    <row r="119" spans="1:9" x14ac:dyDescent="0.25">
      <c r="A119" s="162" t="str">
        <f>Lists!C:C</f>
        <v>REG012</v>
      </c>
      <c r="B119" s="248">
        <f t="shared" si="12"/>
        <v>0.8</v>
      </c>
      <c r="C119" s="248">
        <f t="shared" si="13"/>
        <v>2.2999999999999998</v>
      </c>
      <c r="D119" s="248">
        <f t="shared" si="14"/>
        <v>0.2</v>
      </c>
      <c r="E119" s="248">
        <f t="shared" si="15"/>
        <v>0</v>
      </c>
      <c r="F119" s="248">
        <f>'Data Reliability'!B119</f>
        <v>1.9</v>
      </c>
      <c r="G119" s="163">
        <f>Reliability_updated!V119</f>
        <v>17</v>
      </c>
      <c r="H119" s="163">
        <f>'Data Reliability'!C119</f>
        <v>0</v>
      </c>
      <c r="I119" t="str">
        <f>IF(Reliability!B119="x","x",(IF(ROUNDUP(Reliability!B119,0)=1,"Very High",IF(ROUNDUP(Reliability!B119,0)=2,"High",IF(ROUNDUP(Reliability!B119,0)=3,"Medium",IF(ROUNDUP(Reliability!B119,0)=4,"Low","Very Low"))))))</f>
        <v>Very High</v>
      </c>
    </row>
    <row r="120" spans="1:9" x14ac:dyDescent="0.25">
      <c r="A120" s="162" t="str">
        <f>Lists!C:C</f>
        <v>REG013</v>
      </c>
      <c r="B120" s="248">
        <f t="shared" si="12"/>
        <v>1.6</v>
      </c>
      <c r="C120" s="248">
        <f t="shared" si="13"/>
        <v>3.3</v>
      </c>
      <c r="D120" s="248">
        <f t="shared" si="14"/>
        <v>1.6</v>
      </c>
      <c r="E120" s="248">
        <f t="shared" si="15"/>
        <v>0</v>
      </c>
      <c r="F120" s="248">
        <f>'Data Reliability'!B120</f>
        <v>2.2999999999999998</v>
      </c>
      <c r="G120" s="163">
        <f>Reliability_updated!V120</f>
        <v>118</v>
      </c>
      <c r="H120" s="163">
        <f>'Data Reliability'!C120</f>
        <v>0</v>
      </c>
      <c r="I120" t="str">
        <f>IF(Reliability!B120="x","x",(IF(ROUNDUP(Reliability!B120,0)=1,"Very High",IF(ROUNDUP(Reliability!B120,0)=2,"High",IF(ROUNDUP(Reliability!B120,0)=3,"Medium",IF(ROUNDUP(Reliability!B120,0)=4,"Low","Very Low"))))))</f>
        <v>High</v>
      </c>
    </row>
    <row r="121" spans="1:9" x14ac:dyDescent="0.25">
      <c r="A121" s="162" t="str">
        <f>Lists!C:C</f>
        <v>REG014</v>
      </c>
      <c r="B121" s="248">
        <f t="shared" si="12"/>
        <v>1.5</v>
      </c>
      <c r="C121" s="248">
        <f t="shared" si="13"/>
        <v>3.5</v>
      </c>
      <c r="D121" s="248">
        <f t="shared" si="14"/>
        <v>0.9</v>
      </c>
      <c r="E121" s="248">
        <f t="shared" si="15"/>
        <v>0</v>
      </c>
      <c r="F121" s="248">
        <f>'Data Reliability'!B121</f>
        <v>2.4</v>
      </c>
      <c r="G121" s="163">
        <f>Reliability_updated!V121</f>
        <v>69.7</v>
      </c>
      <c r="H121" s="163">
        <f>'Data Reliability'!C121</f>
        <v>0</v>
      </c>
      <c r="I121" t="str">
        <f>IF(Reliability!B121="x","x",(IF(ROUNDUP(Reliability!B121,0)=1,"Very High",IF(ROUNDUP(Reliability!B121,0)=2,"High",IF(ROUNDUP(Reliability!B121,0)=3,"Medium",IF(ROUNDUP(Reliability!B121,0)=4,"Low","Very Low"))))))</f>
        <v>High</v>
      </c>
    </row>
    <row r="122" spans="1:9" x14ac:dyDescent="0.25">
      <c r="A122" s="162" t="str">
        <f>Lists!C:C</f>
        <v>ROU002</v>
      </c>
      <c r="B122" s="248">
        <f t="shared" si="12"/>
        <v>0.9</v>
      </c>
      <c r="C122" s="248">
        <f t="shared" si="13"/>
        <v>2.2999999999999998</v>
      </c>
      <c r="D122" s="248">
        <f t="shared" si="14"/>
        <v>0.4</v>
      </c>
      <c r="E122" s="248">
        <f t="shared" si="15"/>
        <v>0</v>
      </c>
      <c r="F122" s="248">
        <f>'Data Reliability'!B122</f>
        <v>1.9</v>
      </c>
      <c r="G122" s="163">
        <f>Reliability_updated!V122</f>
        <v>30.4</v>
      </c>
      <c r="H122" s="163">
        <f>'Data Reliability'!C122</f>
        <v>0</v>
      </c>
      <c r="I122" t="str">
        <f>IF(Reliability!B122="x","x",(IF(ROUNDUP(Reliability!B122,0)=1,"Very High",IF(ROUNDUP(Reliability!B122,0)=2,"High",IF(ROUNDUP(Reliability!B122,0)=3,"Medium",IF(ROUNDUP(Reliability!B122,0)=4,"Low","Very Low"))))))</f>
        <v>Very High</v>
      </c>
    </row>
    <row r="123" spans="1:9" x14ac:dyDescent="0.25">
      <c r="A123" s="162" t="str">
        <f>Lists!C:C</f>
        <v>RWA002</v>
      </c>
      <c r="B123" s="248">
        <f t="shared" si="12"/>
        <v>2.6</v>
      </c>
      <c r="C123" s="248">
        <f t="shared" si="13"/>
        <v>2.5</v>
      </c>
      <c r="D123" s="248">
        <f t="shared" si="14"/>
        <v>2</v>
      </c>
      <c r="E123" s="248">
        <f t="shared" si="15"/>
        <v>3.3</v>
      </c>
      <c r="F123" s="248">
        <f>'Data Reliability'!B123</f>
        <v>2</v>
      </c>
      <c r="G123" s="163">
        <f>Reliability_updated!V123</f>
        <v>144.9</v>
      </c>
      <c r="H123" s="163">
        <f>'Data Reliability'!C123</f>
        <v>2</v>
      </c>
      <c r="I123" t="str">
        <f>IF(Reliability!B123="x","x",(IF(ROUNDUP(Reliability!B123,0)=1,"Very High",IF(ROUNDUP(Reliability!B123,0)=2,"High",IF(ROUNDUP(Reliability!B123,0)=3,"Medium",IF(ROUNDUP(Reliability!B123,0)=4,"Low","Very Low"))))))</f>
        <v>Medium</v>
      </c>
    </row>
    <row r="124" spans="1:9" x14ac:dyDescent="0.25">
      <c r="A124" s="162" t="str">
        <f>Lists!C:C</f>
        <v>SDN001</v>
      </c>
      <c r="B124" s="248">
        <f t="shared" si="12"/>
        <v>1.4</v>
      </c>
      <c r="C124" s="248">
        <f t="shared" si="13"/>
        <v>0.8</v>
      </c>
      <c r="D124" s="248">
        <f t="shared" si="14"/>
        <v>3.5</v>
      </c>
      <c r="E124" s="248">
        <f t="shared" si="15"/>
        <v>0</v>
      </c>
      <c r="F124" s="248">
        <f>'Data Reliability'!B124</f>
        <v>1.3</v>
      </c>
      <c r="G124" s="163">
        <f>Reliability_updated!V124</f>
        <v>253.6</v>
      </c>
      <c r="H124" s="163">
        <f>'Data Reliability'!C124</f>
        <v>0</v>
      </c>
      <c r="I124" t="str">
        <f>IF(Reliability!B124="x","x",(IF(ROUNDUP(Reliability!B124,0)=1,"Very High",IF(ROUNDUP(Reliability!B124,0)=2,"High",IF(ROUNDUP(Reliability!B124,0)=3,"Medium",IF(ROUNDUP(Reliability!B124,0)=4,"Low","Very Low"))))))</f>
        <v>High</v>
      </c>
    </row>
    <row r="125" spans="1:9" x14ac:dyDescent="0.25">
      <c r="A125" s="162" t="str">
        <f>Lists!C:C</f>
        <v>SDN005</v>
      </c>
      <c r="B125" s="248">
        <f t="shared" si="12"/>
        <v>1.3</v>
      </c>
      <c r="C125" s="248">
        <f t="shared" si="13"/>
        <v>2.2999999999999998</v>
      </c>
      <c r="D125" s="248">
        <f t="shared" si="14"/>
        <v>1.6</v>
      </c>
      <c r="E125" s="248">
        <f t="shared" si="15"/>
        <v>0</v>
      </c>
      <c r="F125" s="248">
        <f>'Data Reliability'!B125</f>
        <v>1.9</v>
      </c>
      <c r="G125" s="163">
        <f>Reliability_updated!V125</f>
        <v>119.7</v>
      </c>
      <c r="H125" s="163">
        <f>'Data Reliability'!C125</f>
        <v>0</v>
      </c>
      <c r="I125" t="str">
        <f>IF(Reliability!B125="x","x",(IF(ROUNDUP(Reliability!B125,0)=1,"Very High",IF(ROUNDUP(Reliability!B125,0)=2,"High",IF(ROUNDUP(Reliability!B125,0)=3,"Medium",IF(ROUNDUP(Reliability!B125,0)=4,"Low","Very Low"))))))</f>
        <v>High</v>
      </c>
    </row>
    <row r="126" spans="1:9" x14ac:dyDescent="0.25">
      <c r="A126" s="162" t="str">
        <f>Lists!C:C</f>
        <v>SDN006</v>
      </c>
      <c r="B126" s="248">
        <f t="shared" si="12"/>
        <v>0.8</v>
      </c>
      <c r="C126" s="248">
        <f t="shared" si="13"/>
        <v>2</v>
      </c>
      <c r="D126" s="248">
        <f t="shared" si="14"/>
        <v>0.3</v>
      </c>
      <c r="E126" s="248">
        <f t="shared" si="15"/>
        <v>0</v>
      </c>
      <c r="F126" s="248">
        <f>'Data Reliability'!B126</f>
        <v>1.8</v>
      </c>
      <c r="G126" s="163">
        <f>Reliability_updated!V126</f>
        <v>23.4</v>
      </c>
      <c r="H126" s="163">
        <f>'Data Reliability'!C126</f>
        <v>0</v>
      </c>
      <c r="I126" t="str">
        <f>IF(Reliability!B126="x","x",(IF(ROUNDUP(Reliability!B126,0)=1,"Very High",IF(ROUNDUP(Reliability!B126,0)=2,"High",IF(ROUNDUP(Reliability!B126,0)=3,"Medium",IF(ROUNDUP(Reliability!B126,0)=4,"Low","Very Low"))))))</f>
        <v>Very High</v>
      </c>
    </row>
    <row r="127" spans="1:9" x14ac:dyDescent="0.25">
      <c r="A127" s="162" t="str">
        <f>Lists!C:C</f>
        <v>SDN008</v>
      </c>
      <c r="B127" s="248">
        <f t="shared" si="12"/>
        <v>1</v>
      </c>
      <c r="C127" s="248">
        <f t="shared" si="13"/>
        <v>0.8</v>
      </c>
      <c r="D127" s="248">
        <f t="shared" si="14"/>
        <v>2.1</v>
      </c>
      <c r="E127" s="248">
        <f t="shared" si="15"/>
        <v>0</v>
      </c>
      <c r="F127" s="248">
        <f>'Data Reliability'!B127</f>
        <v>1.3</v>
      </c>
      <c r="G127" s="163">
        <f>Reliability_updated!V127</f>
        <v>150.9</v>
      </c>
      <c r="H127" s="163">
        <f>'Data Reliability'!C127</f>
        <v>0</v>
      </c>
      <c r="I127" t="str">
        <f>IF(Reliability!B127="x","x",(IF(ROUNDUP(Reliability!B127,0)=1,"Very High",IF(ROUNDUP(Reliability!B127,0)=2,"High",IF(ROUNDUP(Reliability!B127,0)=3,"Medium",IF(ROUNDUP(Reliability!B127,0)=4,"Low","Very Low"))))))</f>
        <v>Very High</v>
      </c>
    </row>
    <row r="128" spans="1:9" x14ac:dyDescent="0.25">
      <c r="A128" s="162" t="str">
        <f>Lists!C:C</f>
        <v>SEN002</v>
      </c>
      <c r="B128" s="248">
        <f t="shared" si="12"/>
        <v>0.4</v>
      </c>
      <c r="C128" s="248">
        <f t="shared" si="13"/>
        <v>0.3</v>
      </c>
      <c r="D128" s="248">
        <f t="shared" si="14"/>
        <v>0.9</v>
      </c>
      <c r="E128" s="248">
        <f t="shared" si="15"/>
        <v>0</v>
      </c>
      <c r="F128" s="248">
        <f>'Data Reliability'!B128</f>
        <v>1.1000000000000001</v>
      </c>
      <c r="G128" s="163">
        <f>Reliability_updated!V128</f>
        <v>65.3</v>
      </c>
      <c r="H128" s="163">
        <f>'Data Reliability'!C128</f>
        <v>0</v>
      </c>
      <c r="I128" t="str">
        <f>IF(Reliability!B128="x","x",(IF(ROUNDUP(Reliability!B128,0)=1,"Very High",IF(ROUNDUP(Reliability!B128,0)=2,"High",IF(ROUNDUP(Reliability!B128,0)=3,"Medium",IF(ROUNDUP(Reliability!B128,0)=4,"Low","Very Low"))))))</f>
        <v>Very High</v>
      </c>
    </row>
    <row r="129" spans="1:9" x14ac:dyDescent="0.25">
      <c r="A129" s="162" t="str">
        <f>Lists!C:C</f>
        <v>SLV001</v>
      </c>
      <c r="B129" s="248">
        <f t="shared" si="12"/>
        <v>0.9</v>
      </c>
      <c r="C129" s="248">
        <f t="shared" si="13"/>
        <v>2.2999999999999998</v>
      </c>
      <c r="D129" s="248">
        <f t="shared" si="14"/>
        <v>0.3</v>
      </c>
      <c r="E129" s="248">
        <f t="shared" si="15"/>
        <v>0</v>
      </c>
      <c r="F129" s="248">
        <f>'Data Reliability'!B129</f>
        <v>1.9</v>
      </c>
      <c r="G129" s="163">
        <f>Reliability_updated!V129</f>
        <v>24.2</v>
      </c>
      <c r="H129" s="163">
        <f>'Data Reliability'!C129</f>
        <v>0</v>
      </c>
      <c r="I129" t="str">
        <f>IF(Reliability!B129="x","x",(IF(ROUNDUP(Reliability!B129,0)=1,"Very High",IF(ROUNDUP(Reliability!B129,0)=2,"High",IF(ROUNDUP(Reliability!B129,0)=3,"Medium",IF(ROUNDUP(Reliability!B129,0)=4,"Low","Very Low"))))))</f>
        <v>Very High</v>
      </c>
    </row>
    <row r="130" spans="1:9" x14ac:dyDescent="0.25">
      <c r="A130" s="162" t="str">
        <f>Lists!C:C</f>
        <v>SOM001</v>
      </c>
      <c r="B130" s="248">
        <f t="shared" si="12"/>
        <v>1.4</v>
      </c>
      <c r="C130" s="248">
        <f t="shared" si="13"/>
        <v>1.8</v>
      </c>
      <c r="D130" s="248">
        <f t="shared" si="14"/>
        <v>2.5</v>
      </c>
      <c r="E130" s="248">
        <f t="shared" si="15"/>
        <v>0</v>
      </c>
      <c r="F130" s="248">
        <f>'Data Reliability'!B130</f>
        <v>1.7</v>
      </c>
      <c r="G130" s="163">
        <f>Reliability_updated!V130</f>
        <v>181.7</v>
      </c>
      <c r="H130" s="163">
        <f>'Data Reliability'!C130</f>
        <v>0</v>
      </c>
      <c r="I130" t="str">
        <f>IF(Reliability!B130="x","x",(IF(ROUNDUP(Reliability!B130,0)=1,"Very High",IF(ROUNDUP(Reliability!B130,0)=2,"High",IF(ROUNDUP(Reliability!B130,0)=3,"Medium",IF(ROUNDUP(Reliability!B130,0)=4,"Low","Very Low"))))))</f>
        <v>High</v>
      </c>
    </row>
    <row r="131" spans="1:9" x14ac:dyDescent="0.25">
      <c r="A131" s="162" t="str">
        <f>Lists!C:C</f>
        <v>SOM002</v>
      </c>
      <c r="B131" s="248">
        <f t="shared" ref="B131:B162" si="16">ROUND(AVERAGE(C131:E131),1)</f>
        <v>1.1000000000000001</v>
      </c>
      <c r="C131" s="248">
        <f t="shared" ref="C131:C163" si="17">IF(F131="x","x",ROUND((5-(3-F131)/2*5),1))</f>
        <v>2.2999999999999998</v>
      </c>
      <c r="D131" s="248">
        <f t="shared" ref="D131:D163" si="18">IF(G131&gt;365,5,ROUND((5-(365-G131)/364*5),1))</f>
        <v>1</v>
      </c>
      <c r="E131" s="248">
        <f t="shared" ref="E131:E163" si="19">IF(H131&gt;3,5,ROUND((5-(3-H131)/3*5),1))</f>
        <v>0</v>
      </c>
      <c r="F131" s="248">
        <f>'Data Reliability'!B131</f>
        <v>1.9</v>
      </c>
      <c r="G131" s="163">
        <f>Reliability_updated!V131</f>
        <v>73.7</v>
      </c>
      <c r="H131" s="163">
        <f>'Data Reliability'!C131</f>
        <v>0</v>
      </c>
      <c r="I131" t="str">
        <f>IF(Reliability!B131="x","x",(IF(ROUNDUP(Reliability!B131,0)=1,"Very High",IF(ROUNDUP(Reliability!B131,0)=2,"High",IF(ROUNDUP(Reliability!B131,0)=3,"Medium",IF(ROUNDUP(Reliability!B131,0)=4,"Low","Very Low"))))))</f>
        <v>High</v>
      </c>
    </row>
    <row r="132" spans="1:9" x14ac:dyDescent="0.25">
      <c r="A132" s="162" t="str">
        <f>Lists!C:C</f>
        <v>SSD001</v>
      </c>
      <c r="B132" s="248">
        <f t="shared" si="16"/>
        <v>1</v>
      </c>
      <c r="C132" s="248">
        <f t="shared" si="17"/>
        <v>2</v>
      </c>
      <c r="D132" s="248">
        <f t="shared" si="18"/>
        <v>1.1000000000000001</v>
      </c>
      <c r="E132" s="248">
        <f t="shared" si="19"/>
        <v>0</v>
      </c>
      <c r="F132" s="248">
        <f>'Data Reliability'!B132</f>
        <v>1.8</v>
      </c>
      <c r="G132" s="163">
        <f>Reliability_updated!V132</f>
        <v>83.9</v>
      </c>
      <c r="H132" s="163">
        <f>'Data Reliability'!C132</f>
        <v>0</v>
      </c>
      <c r="I132" t="str">
        <f>IF(Reliability!B132="x","x",(IF(ROUNDUP(Reliability!B132,0)=1,"Very High",IF(ROUNDUP(Reliability!B132,0)=2,"High",IF(ROUNDUP(Reliability!B132,0)=3,"Medium",IF(ROUNDUP(Reliability!B132,0)=4,"Low","Very Low"))))))</f>
        <v>Very High</v>
      </c>
    </row>
    <row r="133" spans="1:9" x14ac:dyDescent="0.25">
      <c r="A133" s="162" t="str">
        <f>Lists!C:C</f>
        <v>SSD003</v>
      </c>
      <c r="B133" s="248">
        <f t="shared" si="16"/>
        <v>1.1000000000000001</v>
      </c>
      <c r="C133" s="248">
        <f t="shared" si="17"/>
        <v>3.3</v>
      </c>
      <c r="D133" s="248">
        <f t="shared" si="18"/>
        <v>0.1</v>
      </c>
      <c r="E133" s="248">
        <f t="shared" si="19"/>
        <v>0</v>
      </c>
      <c r="F133" s="248">
        <f>'Data Reliability'!B133</f>
        <v>2.2999999999999998</v>
      </c>
      <c r="G133" s="163">
        <f>Reliability_updated!V133</f>
        <v>7</v>
      </c>
      <c r="H133" s="163">
        <f>'Data Reliability'!C133</f>
        <v>0</v>
      </c>
      <c r="I133" t="str">
        <f>IF(Reliability!B133="x","x",(IF(ROUNDUP(Reliability!B133,0)=1,"Very High",IF(ROUNDUP(Reliability!B133,0)=2,"High",IF(ROUNDUP(Reliability!B133,0)=3,"Medium",IF(ROUNDUP(Reliability!B133,0)=4,"Low","Very Low"))))))</f>
        <v>High</v>
      </c>
    </row>
    <row r="134" spans="1:9" x14ac:dyDescent="0.25">
      <c r="A134" s="162" t="str">
        <f>Lists!C:C</f>
        <v>SVK002</v>
      </c>
      <c r="B134" s="248">
        <f t="shared" si="16"/>
        <v>0.9</v>
      </c>
      <c r="C134" s="248">
        <f t="shared" si="17"/>
        <v>2.2999999999999998</v>
      </c>
      <c r="D134" s="248">
        <f t="shared" si="18"/>
        <v>0.4</v>
      </c>
      <c r="E134" s="248">
        <f t="shared" si="19"/>
        <v>0</v>
      </c>
      <c r="F134" s="248">
        <f>'Data Reliability'!B134</f>
        <v>1.9</v>
      </c>
      <c r="G134" s="163">
        <f>Reliability_updated!V134</f>
        <v>30.4</v>
      </c>
      <c r="H134" s="163">
        <f>'Data Reliability'!C134</f>
        <v>0</v>
      </c>
      <c r="I134" t="str">
        <f>IF(Reliability!B134="x","x",(IF(ROUNDUP(Reliability!B134,0)=1,"Very High",IF(ROUNDUP(Reliability!B134,0)=2,"High",IF(ROUNDUP(Reliability!B134,0)=3,"Medium",IF(ROUNDUP(Reliability!B134,0)=4,"Low","Very Low"))))))</f>
        <v>Very High</v>
      </c>
    </row>
    <row r="135" spans="1:9" x14ac:dyDescent="0.25">
      <c r="A135" s="162" t="str">
        <f>Lists!C:C</f>
        <v>SWZ001</v>
      </c>
      <c r="B135" s="248">
        <f t="shared" si="16"/>
        <v>1.4</v>
      </c>
      <c r="C135" s="248">
        <f t="shared" si="17"/>
        <v>0.8</v>
      </c>
      <c r="D135" s="248">
        <f t="shared" si="18"/>
        <v>1.8</v>
      </c>
      <c r="E135" s="248">
        <f t="shared" si="19"/>
        <v>1.7</v>
      </c>
      <c r="F135" s="248">
        <f>'Data Reliability'!B135</f>
        <v>1.3</v>
      </c>
      <c r="G135" s="163">
        <f>Reliability_updated!V135</f>
        <v>130.5</v>
      </c>
      <c r="H135" s="163">
        <f>'Data Reliability'!C135</f>
        <v>1</v>
      </c>
      <c r="I135" t="str">
        <f>IF(Reliability!B135="x","x",(IF(ROUNDUP(Reliability!B135,0)=1,"Very High",IF(ROUNDUP(Reliability!B135,0)=2,"High",IF(ROUNDUP(Reliability!B135,0)=3,"Medium",IF(ROUNDUP(Reliability!B135,0)=4,"Low","Very Low"))))))</f>
        <v>High</v>
      </c>
    </row>
    <row r="136" spans="1:9" x14ac:dyDescent="0.25">
      <c r="A136" s="162" t="str">
        <f>Lists!C:C</f>
        <v>SYR001</v>
      </c>
      <c r="B136" s="248">
        <f t="shared" si="16"/>
        <v>1.6</v>
      </c>
      <c r="C136" s="248">
        <f t="shared" si="17"/>
        <v>0.8</v>
      </c>
      <c r="D136" s="248">
        <f t="shared" si="18"/>
        <v>3.9</v>
      </c>
      <c r="E136" s="248">
        <f t="shared" si="19"/>
        <v>0</v>
      </c>
      <c r="F136" s="248">
        <f>'Data Reliability'!B136</f>
        <v>1.3</v>
      </c>
      <c r="G136" s="163">
        <f>Reliability_updated!V136</f>
        <v>286.10000000000002</v>
      </c>
      <c r="H136" s="163">
        <f>'Data Reliability'!C136</f>
        <v>0</v>
      </c>
      <c r="I136" t="str">
        <f>IF(Reliability!B136="x","x",(IF(ROUNDUP(Reliability!B136,0)=1,"Very High",IF(ROUNDUP(Reliability!B136,0)=2,"High",IF(ROUNDUP(Reliability!B136,0)=3,"Medium",IF(ROUNDUP(Reliability!B136,0)=4,"Low","Very Low"))))))</f>
        <v>High</v>
      </c>
    </row>
    <row r="137" spans="1:9" x14ac:dyDescent="0.25">
      <c r="A137" s="162" t="str">
        <f>Lists!C:C</f>
        <v>TCD001</v>
      </c>
      <c r="B137" s="248">
        <f t="shared" si="16"/>
        <v>2.8</v>
      </c>
      <c r="C137" s="248">
        <f t="shared" si="17"/>
        <v>3.5</v>
      </c>
      <c r="D137" s="248">
        <f t="shared" si="18"/>
        <v>4.9000000000000004</v>
      </c>
      <c r="E137" s="248">
        <f t="shared" si="19"/>
        <v>0</v>
      </c>
      <c r="F137" s="248">
        <f>'Data Reliability'!B137</f>
        <v>2.4</v>
      </c>
      <c r="G137" s="163">
        <f>Reliability_updated!V137</f>
        <v>361.2</v>
      </c>
      <c r="H137" s="163">
        <f>'Data Reliability'!C137</f>
        <v>0</v>
      </c>
      <c r="I137" t="str">
        <f>IF(Reliability!B137="x","x",(IF(ROUNDUP(Reliability!B137,0)=1,"Very High",IF(ROUNDUP(Reliability!B137,0)=2,"High",IF(ROUNDUP(Reliability!B137,0)=3,"Medium",IF(ROUNDUP(Reliability!B137,0)=4,"Low","Very Low"))))))</f>
        <v>Medium</v>
      </c>
    </row>
    <row r="138" spans="1:9" x14ac:dyDescent="0.25">
      <c r="A138" s="162" t="str">
        <f>Lists!C:C</f>
        <v>TCD003</v>
      </c>
      <c r="B138" s="248">
        <f t="shared" si="16"/>
        <v>2.2000000000000002</v>
      </c>
      <c r="C138" s="248">
        <f t="shared" si="17"/>
        <v>3.5</v>
      </c>
      <c r="D138" s="248">
        <f t="shared" si="18"/>
        <v>3.1</v>
      </c>
      <c r="E138" s="248">
        <f t="shared" si="19"/>
        <v>0</v>
      </c>
      <c r="F138" s="248">
        <f>'Data Reliability'!B138</f>
        <v>2.4</v>
      </c>
      <c r="G138" s="163">
        <f>Reliability_updated!V138</f>
        <v>229.5</v>
      </c>
      <c r="H138" s="163">
        <f>'Data Reliability'!C138</f>
        <v>0</v>
      </c>
      <c r="I138" t="str">
        <f>IF(Reliability!B138="x","x",(IF(ROUNDUP(Reliability!B138,0)=1,"Very High",IF(ROUNDUP(Reliability!B138,0)=2,"High",IF(ROUNDUP(Reliability!B138,0)=3,"Medium",IF(ROUNDUP(Reliability!B138,0)=4,"Low","Very Low"))))))</f>
        <v>Medium</v>
      </c>
    </row>
    <row r="139" spans="1:9" x14ac:dyDescent="0.25">
      <c r="A139" s="162" t="str">
        <f>Lists!C:C</f>
        <v>TCD004</v>
      </c>
      <c r="B139" s="248">
        <f t="shared" si="16"/>
        <v>2</v>
      </c>
      <c r="C139" s="248">
        <f t="shared" si="17"/>
        <v>2.8</v>
      </c>
      <c r="D139" s="248">
        <f t="shared" si="18"/>
        <v>3.1</v>
      </c>
      <c r="E139" s="248">
        <f t="shared" si="19"/>
        <v>0</v>
      </c>
      <c r="F139" s="248">
        <f>'Data Reliability'!B139</f>
        <v>2.1</v>
      </c>
      <c r="G139" s="163">
        <f>Reliability_updated!V139</f>
        <v>227</v>
      </c>
      <c r="H139" s="163">
        <f>'Data Reliability'!C139</f>
        <v>0</v>
      </c>
      <c r="I139" t="str">
        <f>IF(Reliability!B139="x","x",(IF(ROUNDUP(Reliability!B139,0)=1,"Very High",IF(ROUNDUP(Reliability!B139,0)=2,"High",IF(ROUNDUP(Reliability!B139,0)=3,"Medium",IF(ROUNDUP(Reliability!B139,0)=4,"Low","Very Low"))))))</f>
        <v>High</v>
      </c>
    </row>
    <row r="140" spans="1:9" x14ac:dyDescent="0.25">
      <c r="A140" s="162" t="str">
        <f>Lists!C:C</f>
        <v>TCD005</v>
      </c>
      <c r="B140" s="248">
        <f t="shared" si="16"/>
        <v>1</v>
      </c>
      <c r="C140" s="248">
        <f t="shared" si="17"/>
        <v>1.5</v>
      </c>
      <c r="D140" s="248">
        <f t="shared" si="18"/>
        <v>1.4</v>
      </c>
      <c r="E140" s="248">
        <f t="shared" si="19"/>
        <v>0</v>
      </c>
      <c r="F140" s="248">
        <f>'Data Reliability'!B140</f>
        <v>1.6</v>
      </c>
      <c r="G140" s="163">
        <f>Reliability_updated!V140</f>
        <v>99.3</v>
      </c>
      <c r="H140" s="163">
        <f>'Data Reliability'!C140</f>
        <v>0</v>
      </c>
      <c r="I140" t="str">
        <f>IF(Reliability!B140="x","x",(IF(ROUNDUP(Reliability!B140,0)=1,"Very High",IF(ROUNDUP(Reliability!B140,0)=2,"High",IF(ROUNDUP(Reliability!B140,0)=3,"Medium",IF(ROUNDUP(Reliability!B140,0)=4,"Low","Very Low"))))))</f>
        <v>Very High</v>
      </c>
    </row>
    <row r="141" spans="1:9" x14ac:dyDescent="0.25">
      <c r="A141" s="162" t="str">
        <f>Lists!C:C</f>
        <v>TCD006</v>
      </c>
      <c r="B141" s="248">
        <f t="shared" si="16"/>
        <v>2.9</v>
      </c>
      <c r="C141" s="248">
        <f t="shared" si="17"/>
        <v>3.8</v>
      </c>
      <c r="D141" s="248">
        <f t="shared" si="18"/>
        <v>5</v>
      </c>
      <c r="E141" s="248">
        <f t="shared" si="19"/>
        <v>0</v>
      </c>
      <c r="F141" s="248">
        <f>'Data Reliability'!B141</f>
        <v>2.5</v>
      </c>
      <c r="G141" s="163">
        <f>Reliability_updated!V141</f>
        <v>779</v>
      </c>
      <c r="H141" s="163">
        <f>'Data Reliability'!C141</f>
        <v>0</v>
      </c>
      <c r="I141" t="str">
        <f>IF(Reliability!B141="x","x",(IF(ROUNDUP(Reliability!B141,0)=1,"Very High",IF(ROUNDUP(Reliability!B141,0)=2,"High",IF(ROUNDUP(Reliability!B141,0)=3,"Medium",IF(ROUNDUP(Reliability!B141,0)=4,"Low","Very Low"))))))</f>
        <v>Medium</v>
      </c>
    </row>
    <row r="142" spans="1:9" x14ac:dyDescent="0.25">
      <c r="A142" s="162" t="str">
        <f>Lists!C:C</f>
        <v>THA001</v>
      </c>
      <c r="B142" s="248">
        <f t="shared" si="16"/>
        <v>1.8</v>
      </c>
      <c r="C142" s="248">
        <f t="shared" si="17"/>
        <v>2.5</v>
      </c>
      <c r="D142" s="248">
        <f t="shared" si="18"/>
        <v>2.9</v>
      </c>
      <c r="E142" s="248">
        <f t="shared" si="19"/>
        <v>0</v>
      </c>
      <c r="F142" s="248">
        <f>'Data Reliability'!B142</f>
        <v>2</v>
      </c>
      <c r="G142" s="163">
        <f>Reliability_updated!V142</f>
        <v>209</v>
      </c>
      <c r="H142" s="163">
        <f>'Data Reliability'!C142</f>
        <v>0</v>
      </c>
      <c r="I142" t="str">
        <f>IF(Reliability!B142="x","x",(IF(ROUNDUP(Reliability!B142,0)=1,"Very High",IF(ROUNDUP(Reliability!B142,0)=2,"High",IF(ROUNDUP(Reliability!B142,0)=3,"Medium",IF(ROUNDUP(Reliability!B142,0)=4,"Low","Very Low"))))))</f>
        <v>High</v>
      </c>
    </row>
    <row r="143" spans="1:9" x14ac:dyDescent="0.25">
      <c r="A143" s="162" t="str">
        <f>Lists!C:C</f>
        <v>THA002</v>
      </c>
      <c r="B143" s="248">
        <f t="shared" si="16"/>
        <v>3.5</v>
      </c>
      <c r="C143" s="248">
        <f t="shared" si="17"/>
        <v>2.2999999999999998</v>
      </c>
      <c r="D143" s="248">
        <f t="shared" si="18"/>
        <v>5</v>
      </c>
      <c r="E143" s="248">
        <f t="shared" si="19"/>
        <v>3.3</v>
      </c>
      <c r="F143" s="248">
        <f>'Data Reliability'!B143</f>
        <v>1.9</v>
      </c>
      <c r="G143" s="163">
        <f>Reliability_updated!V143</f>
        <v>704.8</v>
      </c>
      <c r="H143" s="163">
        <f>'Data Reliability'!C143</f>
        <v>2</v>
      </c>
      <c r="I143" t="str">
        <f>IF(Reliability!B143="x","x",(IF(ROUNDUP(Reliability!B143,0)=1,"Very High",IF(ROUNDUP(Reliability!B143,0)=2,"High",IF(ROUNDUP(Reliability!B143,0)=3,"Medium",IF(ROUNDUP(Reliability!B143,0)=4,"Low","Very Low"))))))</f>
        <v>Low</v>
      </c>
    </row>
    <row r="144" spans="1:9" x14ac:dyDescent="0.25">
      <c r="A144" s="162" t="str">
        <f>Lists!C:C</f>
        <v>THA003</v>
      </c>
      <c r="B144" s="248">
        <f t="shared" si="16"/>
        <v>2.6</v>
      </c>
      <c r="C144" s="248">
        <f t="shared" si="17"/>
        <v>2.2999999999999998</v>
      </c>
      <c r="D144" s="248">
        <f t="shared" si="18"/>
        <v>3.7</v>
      </c>
      <c r="E144" s="248">
        <f t="shared" si="19"/>
        <v>1.7</v>
      </c>
      <c r="F144" s="248">
        <f>'Data Reliability'!B144</f>
        <v>1.9</v>
      </c>
      <c r="G144" s="163">
        <f>Reliability_updated!V144</f>
        <v>272.7</v>
      </c>
      <c r="H144" s="163">
        <f>'Data Reliability'!C144</f>
        <v>1</v>
      </c>
      <c r="I144" t="str">
        <f>IF(Reliability!B144="x","x",(IF(ROUNDUP(Reliability!B144,0)=1,"Very High",IF(ROUNDUP(Reliability!B144,0)=2,"High",IF(ROUNDUP(Reliability!B144,0)=3,"Medium",IF(ROUNDUP(Reliability!B144,0)=4,"Low","Very Low"))))))</f>
        <v>Medium</v>
      </c>
    </row>
    <row r="145" spans="1:9" x14ac:dyDescent="0.25">
      <c r="A145" s="162" t="str">
        <f>Lists!C:C</f>
        <v>TON002</v>
      </c>
      <c r="B145" s="248">
        <f t="shared" si="16"/>
        <v>1.9</v>
      </c>
      <c r="C145" s="248">
        <f t="shared" si="17"/>
        <v>0.5</v>
      </c>
      <c r="D145" s="248">
        <f t="shared" si="18"/>
        <v>1.8</v>
      </c>
      <c r="E145" s="248">
        <f t="shared" si="19"/>
        <v>3.3</v>
      </c>
      <c r="F145" s="248">
        <f>'Data Reliability'!B145</f>
        <v>1.2</v>
      </c>
      <c r="G145" s="163">
        <f>Reliability_updated!V145</f>
        <v>129.4</v>
      </c>
      <c r="H145" s="163">
        <f>'Data Reliability'!C145</f>
        <v>2</v>
      </c>
      <c r="I145" t="str">
        <f>IF(Reliability!B145="x","x",(IF(ROUNDUP(Reliability!B145,0)=1,"Very High",IF(ROUNDUP(Reliability!B145,0)=2,"High",IF(ROUNDUP(Reliability!B145,0)=3,"Medium",IF(ROUNDUP(Reliability!B145,0)=4,"Low","Very Low"))))))</f>
        <v>High</v>
      </c>
    </row>
    <row r="146" spans="1:9" x14ac:dyDescent="0.25">
      <c r="A146" s="162" t="str">
        <f>Lists!C:C</f>
        <v>TTO002</v>
      </c>
      <c r="B146" s="248">
        <f t="shared" si="16"/>
        <v>0.9</v>
      </c>
      <c r="C146" s="248">
        <f t="shared" si="17"/>
        <v>1.8</v>
      </c>
      <c r="D146" s="248">
        <f t="shared" si="18"/>
        <v>1</v>
      </c>
      <c r="E146" s="248">
        <f t="shared" si="19"/>
        <v>0</v>
      </c>
      <c r="F146" s="248">
        <f>'Data Reliability'!B146</f>
        <v>1.7</v>
      </c>
      <c r="G146" s="163">
        <f>Reliability_updated!V146</f>
        <v>72.8</v>
      </c>
      <c r="H146" s="163">
        <f>'Data Reliability'!C146</f>
        <v>0</v>
      </c>
      <c r="I146" t="str">
        <f>IF(Reliability!B146="x","x",(IF(ROUNDUP(Reliability!B146,0)=1,"Very High",IF(ROUNDUP(Reliability!B146,0)=2,"High",IF(ROUNDUP(Reliability!B146,0)=3,"Medium",IF(ROUNDUP(Reliability!B146,0)=4,"Low","Very Low"))))))</f>
        <v>Very High</v>
      </c>
    </row>
    <row r="147" spans="1:9" x14ac:dyDescent="0.25">
      <c r="A147" s="162" t="str">
        <f>Lists!C:C</f>
        <v>TUN002</v>
      </c>
      <c r="B147" s="248">
        <f t="shared" si="16"/>
        <v>1</v>
      </c>
      <c r="C147" s="248">
        <f t="shared" si="17"/>
        <v>2.5</v>
      </c>
      <c r="D147" s="248">
        <f t="shared" si="18"/>
        <v>0.4</v>
      </c>
      <c r="E147" s="248">
        <f t="shared" si="19"/>
        <v>0</v>
      </c>
      <c r="F147" s="248">
        <f>'Data Reliability'!B147</f>
        <v>2</v>
      </c>
      <c r="G147" s="163">
        <f>Reliability_updated!V147</f>
        <v>30.6</v>
      </c>
      <c r="H147" s="163">
        <f>'Data Reliability'!C147</f>
        <v>0</v>
      </c>
      <c r="I147" t="str">
        <f>IF(Reliability!B147="x","x",(IF(ROUNDUP(Reliability!B147,0)=1,"Very High",IF(ROUNDUP(Reliability!B147,0)=2,"High",IF(ROUNDUP(Reliability!B147,0)=3,"Medium",IF(ROUNDUP(Reliability!B147,0)=4,"Low","Very Low"))))))</f>
        <v>Very High</v>
      </c>
    </row>
    <row r="148" spans="1:9" x14ac:dyDescent="0.25">
      <c r="A148" s="162" t="str">
        <f>Lists!C:C</f>
        <v>TUR001</v>
      </c>
      <c r="B148" s="248">
        <f t="shared" si="16"/>
        <v>1.6</v>
      </c>
      <c r="C148" s="248">
        <f t="shared" si="17"/>
        <v>2.5</v>
      </c>
      <c r="D148" s="248">
        <f t="shared" si="18"/>
        <v>2.2000000000000002</v>
      </c>
      <c r="E148" s="248">
        <f t="shared" si="19"/>
        <v>0</v>
      </c>
      <c r="F148" s="248">
        <f>'Data Reliability'!B148</f>
        <v>2</v>
      </c>
      <c r="G148" s="163">
        <f>Reliability_updated!V148</f>
        <v>157.80000000000001</v>
      </c>
      <c r="H148" s="163">
        <f>'Data Reliability'!C148</f>
        <v>0</v>
      </c>
      <c r="I148" t="str">
        <f>IF(Reliability!B148="x","x",(IF(ROUNDUP(Reliability!B148,0)=1,"Very High",IF(ROUNDUP(Reliability!B148,0)=2,"High",IF(ROUNDUP(Reliability!B148,0)=3,"Medium",IF(ROUNDUP(Reliability!B148,0)=4,"Low","Very Low"))))))</f>
        <v>High</v>
      </c>
    </row>
    <row r="149" spans="1:9" x14ac:dyDescent="0.25">
      <c r="A149" s="162" t="str">
        <f>Lists!C:C</f>
        <v>TUR002</v>
      </c>
      <c r="B149" s="248">
        <f t="shared" si="16"/>
        <v>2.1</v>
      </c>
      <c r="C149" s="248">
        <f t="shared" si="17"/>
        <v>2.2999999999999998</v>
      </c>
      <c r="D149" s="248">
        <f t="shared" si="18"/>
        <v>2.4</v>
      </c>
      <c r="E149" s="248">
        <f t="shared" si="19"/>
        <v>1.7</v>
      </c>
      <c r="F149" s="248">
        <f>'Data Reliability'!B149</f>
        <v>1.9</v>
      </c>
      <c r="G149" s="163">
        <f>Reliability_updated!V149</f>
        <v>176.8</v>
      </c>
      <c r="H149" s="163">
        <f>'Data Reliability'!C149</f>
        <v>1</v>
      </c>
      <c r="I149" t="str">
        <f>IF(Reliability!B149="x","x",(IF(ROUNDUP(Reliability!B149,0)=1,"Very High",IF(ROUNDUP(Reliability!B149,0)=2,"High",IF(ROUNDUP(Reliability!B149,0)=3,"Medium",IF(ROUNDUP(Reliability!B149,0)=4,"Low","Very Low"))))))</f>
        <v>Medium</v>
      </c>
    </row>
    <row r="150" spans="1:9" x14ac:dyDescent="0.25">
      <c r="A150" s="162" t="str">
        <f>Lists!C:C</f>
        <v>TUR003</v>
      </c>
      <c r="B150" s="248">
        <f t="shared" si="16"/>
        <v>1.6</v>
      </c>
      <c r="C150" s="248">
        <f t="shared" si="17"/>
        <v>2.5</v>
      </c>
      <c r="D150" s="248">
        <f t="shared" si="18"/>
        <v>2.2000000000000002</v>
      </c>
      <c r="E150" s="248">
        <f t="shared" si="19"/>
        <v>0</v>
      </c>
      <c r="F150" s="248">
        <f>'Data Reliability'!B150</f>
        <v>2</v>
      </c>
      <c r="G150" s="163">
        <f>Reliability_updated!V150</f>
        <v>163.5</v>
      </c>
      <c r="H150" s="163">
        <f>'Data Reliability'!C150</f>
        <v>0</v>
      </c>
      <c r="I150" t="str">
        <f>IF(Reliability!B150="x","x",(IF(ROUNDUP(Reliability!B150,0)=1,"Very High",IF(ROUNDUP(Reliability!B150,0)=2,"High",IF(ROUNDUP(Reliability!B150,0)=3,"Medium",IF(ROUNDUP(Reliability!B150,0)=4,"Low","Very Low"))))))</f>
        <v>High</v>
      </c>
    </row>
    <row r="151" spans="1:9" x14ac:dyDescent="0.25">
      <c r="A151" s="162" t="str">
        <f>Lists!C:C</f>
        <v>TUR004</v>
      </c>
      <c r="B151" s="248">
        <f t="shared" si="16"/>
        <v>2.5</v>
      </c>
      <c r="C151" s="248">
        <f t="shared" si="17"/>
        <v>2.5</v>
      </c>
      <c r="D151" s="248">
        <f t="shared" si="18"/>
        <v>5</v>
      </c>
      <c r="E151" s="248">
        <f t="shared" si="19"/>
        <v>0</v>
      </c>
      <c r="F151" s="248">
        <f>'Data Reliability'!B151</f>
        <v>2</v>
      </c>
      <c r="G151" s="163">
        <f>Reliability_updated!V151</f>
        <v>1106.2</v>
      </c>
      <c r="H151" s="163">
        <f>'Data Reliability'!C151</f>
        <v>0</v>
      </c>
      <c r="I151" t="str">
        <f>IF(Reliability!B151="x","x",(IF(ROUNDUP(Reliability!B151,0)=1,"Very High",IF(ROUNDUP(Reliability!B151,0)=2,"High",IF(ROUNDUP(Reliability!B151,0)=3,"Medium",IF(ROUNDUP(Reliability!B151,0)=4,"Low","Very Low"))))))</f>
        <v>Medium</v>
      </c>
    </row>
    <row r="152" spans="1:9" x14ac:dyDescent="0.25">
      <c r="A152" s="162" t="str">
        <f>Lists!C:C</f>
        <v>TZA001</v>
      </c>
      <c r="B152" s="248">
        <f t="shared" si="16"/>
        <v>0.9</v>
      </c>
      <c r="C152" s="248">
        <f t="shared" si="17"/>
        <v>2.2999999999999998</v>
      </c>
      <c r="D152" s="248">
        <f t="shared" si="18"/>
        <v>0.4</v>
      </c>
      <c r="E152" s="248">
        <f t="shared" si="19"/>
        <v>0</v>
      </c>
      <c r="F152" s="248">
        <f>'Data Reliability'!B152</f>
        <v>1.9</v>
      </c>
      <c r="G152" s="163">
        <f>Reliability_updated!V152</f>
        <v>28.8</v>
      </c>
      <c r="H152" s="163">
        <f>'Data Reliability'!C152</f>
        <v>0</v>
      </c>
      <c r="I152" t="str">
        <f>IF(Reliability!B152="x","x",(IF(ROUNDUP(Reliability!B152,0)=1,"Very High",IF(ROUNDUP(Reliability!B152,0)=2,"High",IF(ROUNDUP(Reliability!B152,0)=3,"Medium",IF(ROUNDUP(Reliability!B152,0)=4,"Low","Very Low"))))))</f>
        <v>Very High</v>
      </c>
    </row>
    <row r="153" spans="1:9" x14ac:dyDescent="0.25">
      <c r="A153" s="162" t="str">
        <f>Lists!C:C</f>
        <v>TZA002</v>
      </c>
      <c r="B153" s="248">
        <f t="shared" si="16"/>
        <v>0.7</v>
      </c>
      <c r="C153" s="248">
        <f t="shared" si="17"/>
        <v>0.5</v>
      </c>
      <c r="D153" s="248">
        <f t="shared" si="18"/>
        <v>1.6</v>
      </c>
      <c r="E153" s="248">
        <f t="shared" si="19"/>
        <v>0</v>
      </c>
      <c r="F153" s="248">
        <f>'Data Reliability'!B153</f>
        <v>1.2</v>
      </c>
      <c r="G153" s="163">
        <f>Reliability_updated!V153</f>
        <v>117.3</v>
      </c>
      <c r="H153" s="163">
        <f>'Data Reliability'!C153</f>
        <v>0</v>
      </c>
      <c r="I153" t="str">
        <f>IF(Reliability!B153="x","x",(IF(ROUNDUP(Reliability!B153,0)=1,"Very High",IF(ROUNDUP(Reliability!B153,0)=2,"High",IF(ROUNDUP(Reliability!B153,0)=3,"Medium",IF(ROUNDUP(Reliability!B153,0)=4,"Low","Very Low"))))))</f>
        <v>Very High</v>
      </c>
    </row>
    <row r="154" spans="1:9" x14ac:dyDescent="0.25">
      <c r="A154" s="162" t="str">
        <f>Lists!C:C</f>
        <v>TZA003</v>
      </c>
      <c r="B154" s="248">
        <f t="shared" si="16"/>
        <v>1</v>
      </c>
      <c r="C154" s="248">
        <f t="shared" si="17"/>
        <v>1</v>
      </c>
      <c r="D154" s="248">
        <f t="shared" si="18"/>
        <v>2.1</v>
      </c>
      <c r="E154" s="248">
        <f t="shared" si="19"/>
        <v>0</v>
      </c>
      <c r="F154" s="248">
        <f>'Data Reliability'!B154</f>
        <v>1.4</v>
      </c>
      <c r="G154" s="163">
        <f>Reliability_updated!V154</f>
        <v>156.1</v>
      </c>
      <c r="H154" s="163">
        <f>'Data Reliability'!C154</f>
        <v>0</v>
      </c>
      <c r="I154" t="str">
        <f>IF(Reliability!B154="x","x",(IF(ROUNDUP(Reliability!B154,0)=1,"Very High",IF(ROUNDUP(Reliability!B154,0)=2,"High",IF(ROUNDUP(Reliability!B154,0)=3,"Medium",IF(ROUNDUP(Reliability!B154,0)=4,"Low","Very Low"))))))</f>
        <v>Very High</v>
      </c>
    </row>
    <row r="155" spans="1:9" x14ac:dyDescent="0.25">
      <c r="A155" s="162" t="str">
        <f>Lists!C:C</f>
        <v>UGA001</v>
      </c>
      <c r="B155" s="248">
        <f t="shared" si="16"/>
        <v>0.9</v>
      </c>
      <c r="C155" s="248">
        <f t="shared" si="17"/>
        <v>2.2999999999999998</v>
      </c>
      <c r="D155" s="248">
        <f t="shared" si="18"/>
        <v>0.4</v>
      </c>
      <c r="E155" s="248">
        <f t="shared" si="19"/>
        <v>0</v>
      </c>
      <c r="F155" s="248">
        <f>'Data Reliability'!B155</f>
        <v>1.9</v>
      </c>
      <c r="G155" s="163">
        <f>Reliability_updated!V155</f>
        <v>27.5</v>
      </c>
      <c r="H155" s="163">
        <f>'Data Reliability'!C155</f>
        <v>0</v>
      </c>
      <c r="I155" t="str">
        <f>IF(Reliability!B155="x","x",(IF(ROUNDUP(Reliability!B155,0)=1,"Very High",IF(ROUNDUP(Reliability!B155,0)=2,"High",IF(ROUNDUP(Reliability!B155,0)=3,"Medium",IF(ROUNDUP(Reliability!B155,0)=4,"Low","Very Low"))))))</f>
        <v>Very High</v>
      </c>
    </row>
    <row r="156" spans="1:9" x14ac:dyDescent="0.25">
      <c r="A156" s="162" t="str">
        <f>Lists!C:C</f>
        <v>UGA005</v>
      </c>
      <c r="B156" s="248">
        <f t="shared" si="16"/>
        <v>2.4</v>
      </c>
      <c r="C156" s="248">
        <f t="shared" si="17"/>
        <v>2.8</v>
      </c>
      <c r="D156" s="248">
        <f t="shared" si="18"/>
        <v>2.6</v>
      </c>
      <c r="E156" s="248">
        <f t="shared" si="19"/>
        <v>1.7</v>
      </c>
      <c r="F156" s="248">
        <f>'Data Reliability'!B156</f>
        <v>2.1</v>
      </c>
      <c r="G156" s="163">
        <f>Reliability_updated!V156</f>
        <v>192.4</v>
      </c>
      <c r="H156" s="163">
        <f>'Data Reliability'!C156</f>
        <v>1</v>
      </c>
      <c r="I156" t="str">
        <f>IF(Reliability!B156="x","x",(IF(ROUNDUP(Reliability!B156,0)=1,"Very High",IF(ROUNDUP(Reliability!B156,0)=2,"High",IF(ROUNDUP(Reliability!B156,0)=3,"Medium",IF(ROUNDUP(Reliability!B156,0)=4,"Low","Very Low"))))))</f>
        <v>Medium</v>
      </c>
    </row>
    <row r="157" spans="1:9" x14ac:dyDescent="0.25">
      <c r="A157" s="162" t="str">
        <f>Lists!C:C</f>
        <v>UGA007</v>
      </c>
      <c r="B157" s="248">
        <f t="shared" si="16"/>
        <v>1.6</v>
      </c>
      <c r="C157" s="248">
        <f t="shared" si="17"/>
        <v>2.2999999999999998</v>
      </c>
      <c r="D157" s="248">
        <f t="shared" si="18"/>
        <v>0.8</v>
      </c>
      <c r="E157" s="248">
        <f t="shared" si="19"/>
        <v>1.7</v>
      </c>
      <c r="F157" s="248">
        <f>'Data Reliability'!B157</f>
        <v>1.9</v>
      </c>
      <c r="G157" s="163">
        <f>Reliability_updated!V157</f>
        <v>58.8</v>
      </c>
      <c r="H157" s="163">
        <f>'Data Reliability'!C157</f>
        <v>1</v>
      </c>
      <c r="I157" t="str">
        <f>IF(Reliability!B157="x","x",(IF(ROUNDUP(Reliability!B157,0)=1,"Very High",IF(ROUNDUP(Reliability!B157,0)=2,"High",IF(ROUNDUP(Reliability!B157,0)=3,"Medium",IF(ROUNDUP(Reliability!B157,0)=4,"Low","Very Low"))))))</f>
        <v>High</v>
      </c>
    </row>
    <row r="158" spans="1:9" x14ac:dyDescent="0.25">
      <c r="A158" s="162" t="str">
        <f>Lists!C:C</f>
        <v>UKR002</v>
      </c>
      <c r="B158" s="248">
        <f t="shared" si="16"/>
        <v>0.7</v>
      </c>
      <c r="C158" s="248">
        <f t="shared" si="17"/>
        <v>1.8</v>
      </c>
      <c r="D158" s="248">
        <f t="shared" si="18"/>
        <v>0.4</v>
      </c>
      <c r="E158" s="248">
        <f t="shared" si="19"/>
        <v>0</v>
      </c>
      <c r="F158" s="248">
        <f>'Data Reliability'!B158</f>
        <v>1.7</v>
      </c>
      <c r="G158" s="163">
        <f>Reliability_updated!V158</f>
        <v>30.5</v>
      </c>
      <c r="H158" s="163">
        <f>'Data Reliability'!C158</f>
        <v>0</v>
      </c>
      <c r="I158" t="str">
        <f>IF(Reliability!B158="x","x",(IF(ROUNDUP(Reliability!B158,0)=1,"Very High",IF(ROUNDUP(Reliability!B158,0)=2,"High",IF(ROUNDUP(Reliability!B158,0)=3,"Medium",IF(ROUNDUP(Reliability!B158,0)=4,"Low","Very Low"))))))</f>
        <v>Very High</v>
      </c>
    </row>
    <row r="159" spans="1:9" x14ac:dyDescent="0.25">
      <c r="A159" s="162" t="str">
        <f>Lists!C:C</f>
        <v>VEN001</v>
      </c>
      <c r="B159" s="248">
        <f t="shared" si="16"/>
        <v>1.2</v>
      </c>
      <c r="C159" s="248">
        <f t="shared" si="17"/>
        <v>3.3</v>
      </c>
      <c r="D159" s="248">
        <f t="shared" si="18"/>
        <v>0.2</v>
      </c>
      <c r="E159" s="248">
        <f t="shared" si="19"/>
        <v>0</v>
      </c>
      <c r="F159" s="248">
        <f>'Data Reliability'!B159</f>
        <v>2.2999999999999998</v>
      </c>
      <c r="G159" s="163">
        <f>Reliability_updated!V159</f>
        <v>18.7</v>
      </c>
      <c r="H159" s="163">
        <f>'Data Reliability'!C159</f>
        <v>0</v>
      </c>
      <c r="I159" t="str">
        <f>IF(Reliability!B159="x","x",(IF(ROUNDUP(Reliability!B159,0)=1,"Very High",IF(ROUNDUP(Reliability!B159,0)=2,"High",IF(ROUNDUP(Reliability!B159,0)=3,"Medium",IF(ROUNDUP(Reliability!B159,0)=4,"Low","Very Low"))))))</f>
        <v>High</v>
      </c>
    </row>
    <row r="160" spans="1:9" x14ac:dyDescent="0.25">
      <c r="A160" s="162" t="str">
        <f>Lists!C:C</f>
        <v>YEM001</v>
      </c>
      <c r="B160" s="248">
        <f t="shared" si="16"/>
        <v>1</v>
      </c>
      <c r="C160" s="248">
        <f t="shared" si="17"/>
        <v>2.2999999999999998</v>
      </c>
      <c r="D160" s="248">
        <f t="shared" si="18"/>
        <v>0.6</v>
      </c>
      <c r="E160" s="248">
        <f t="shared" si="19"/>
        <v>0</v>
      </c>
      <c r="F160" s="248">
        <f>'Data Reliability'!B160</f>
        <v>1.9</v>
      </c>
      <c r="G160" s="163">
        <f>Reliability_updated!V160</f>
        <v>45.6</v>
      </c>
      <c r="H160" s="163">
        <f>'Data Reliability'!C160</f>
        <v>0</v>
      </c>
      <c r="I160" t="str">
        <f>IF(Reliability!B160="x","x",(IF(ROUNDUP(Reliability!B160,0)=1,"Very High",IF(ROUNDUP(Reliability!B160,0)=2,"High",IF(ROUNDUP(Reliability!B160,0)=3,"Medium",IF(ROUNDUP(Reliability!B160,0)=4,"Low","Very Low"))))))</f>
        <v>Very High</v>
      </c>
    </row>
    <row r="161" spans="1:9" x14ac:dyDescent="0.25">
      <c r="A161" s="162" t="str">
        <f>Lists!C:C</f>
        <v>YEM002</v>
      </c>
      <c r="B161" s="248">
        <f t="shared" si="16"/>
        <v>1.9</v>
      </c>
      <c r="C161" s="248">
        <f t="shared" si="17"/>
        <v>3.5</v>
      </c>
      <c r="D161" s="248">
        <f t="shared" si="18"/>
        <v>0.6</v>
      </c>
      <c r="E161" s="248">
        <f t="shared" si="19"/>
        <v>1.7</v>
      </c>
      <c r="F161" s="248">
        <f>'Data Reliability'!B161</f>
        <v>2.4</v>
      </c>
      <c r="G161" s="163">
        <f>Reliability_updated!V161</f>
        <v>45.6</v>
      </c>
      <c r="H161" s="163">
        <f>'Data Reliability'!C161</f>
        <v>1</v>
      </c>
      <c r="I161" t="str">
        <f>IF(Reliability!B161="x","x",(IF(ROUNDUP(Reliability!B161,0)=1,"Very High",IF(ROUNDUP(Reliability!B161,0)=2,"High",IF(ROUNDUP(Reliability!B161,0)=3,"Medium",IF(ROUNDUP(Reliability!B161,0)=4,"Low","Very Low"))))))</f>
        <v>High</v>
      </c>
    </row>
    <row r="162" spans="1:9" x14ac:dyDescent="0.25">
      <c r="A162" s="162" t="str">
        <f>Lists!C:C</f>
        <v>ZMB002</v>
      </c>
      <c r="B162" s="248">
        <f t="shared" si="16"/>
        <v>1</v>
      </c>
      <c r="C162" s="248">
        <f t="shared" si="17"/>
        <v>0.5</v>
      </c>
      <c r="D162" s="248">
        <f t="shared" si="18"/>
        <v>2.5</v>
      </c>
      <c r="E162" s="248">
        <f t="shared" si="19"/>
        <v>0</v>
      </c>
      <c r="F162" s="248">
        <f>'Data Reliability'!B162</f>
        <v>1.2</v>
      </c>
      <c r="G162" s="163">
        <f>Reliability_updated!V162</f>
        <v>182.6</v>
      </c>
      <c r="H162" s="163">
        <f>'Data Reliability'!C162</f>
        <v>0</v>
      </c>
      <c r="I162" t="str">
        <f>IF(Reliability!B162="x","x",(IF(ROUNDUP(Reliability!B162,0)=1,"Very High",IF(ROUNDUP(Reliability!B162,0)=2,"High",IF(ROUNDUP(Reliability!B162,0)=3,"Medium",IF(ROUNDUP(Reliability!B162,0)=4,"Low","Very Low"))))))</f>
        <v>Very High</v>
      </c>
    </row>
    <row r="163" spans="1:9" x14ac:dyDescent="0.25">
      <c r="A163" s="162" t="str">
        <f>Lists!C:C</f>
        <v>ZWE001</v>
      </c>
      <c r="B163" s="248">
        <f t="shared" ref="B163" si="20">ROUND(AVERAGE(C163:E163),1)</f>
        <v>1.5</v>
      </c>
      <c r="C163" s="248">
        <f t="shared" si="17"/>
        <v>2</v>
      </c>
      <c r="D163" s="248">
        <f t="shared" si="18"/>
        <v>2.6</v>
      </c>
      <c r="E163" s="248">
        <f t="shared" si="19"/>
        <v>0</v>
      </c>
      <c r="F163" s="248">
        <f>'Data Reliability'!B163</f>
        <v>1.8</v>
      </c>
      <c r="G163" s="163">
        <f>Reliability_updated!V163</f>
        <v>193.6</v>
      </c>
      <c r="H163" s="163">
        <f>'Data Reliability'!C163</f>
        <v>0</v>
      </c>
      <c r="I163" t="str">
        <f>IF(Reliability!B163="x","x",(IF(ROUNDUP(Reliability!B163,0)=1,"Very High",IF(ROUNDUP(Reliability!B163,0)=2,"High",IF(ROUNDUP(Reliability!B163,0)=3,"Medium",IF(ROUNDUP(Reliability!B163,0)=4,"Low","Very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DL295"/>
  <sheetViews>
    <sheetView topLeftCell="A159" zoomScale="80" zoomScaleNormal="80" workbookViewId="0">
      <selection activeCell="A180" sqref="A180"/>
    </sheetView>
  </sheetViews>
  <sheetFormatPr defaultRowHeight="15" x14ac:dyDescent="0.25"/>
  <cols>
    <col min="1" max="1" width="48" style="214" customWidth="1"/>
    <col min="2" max="2" width="6.42578125" style="214" customWidth="1"/>
    <col min="3" max="9" width="6" style="214" customWidth="1"/>
    <col min="10" max="10" width="9" style="214" customWidth="1"/>
    <col min="11" max="14" width="6" style="214" customWidth="1"/>
    <col min="15" max="16" width="9" style="214" customWidth="1"/>
  </cols>
  <sheetData>
    <row r="1" spans="1:116" ht="125.1" customHeight="1" x14ac:dyDescent="0.25">
      <c r="A1" s="249" t="s">
        <v>2</v>
      </c>
      <c r="B1" s="250" t="s">
        <v>8470</v>
      </c>
      <c r="C1" s="251" t="s">
        <v>8613</v>
      </c>
      <c r="D1" s="251" t="s">
        <v>8614</v>
      </c>
      <c r="E1" s="251" t="s">
        <v>8528</v>
      </c>
      <c r="F1" s="251" t="s">
        <v>8525</v>
      </c>
      <c r="G1" s="251" t="s">
        <v>8615</v>
      </c>
      <c r="H1" s="251" t="s">
        <v>8531</v>
      </c>
      <c r="I1" s="251" t="s">
        <v>8616</v>
      </c>
      <c r="J1" s="251" t="s">
        <v>8617</v>
      </c>
      <c r="K1" s="251" t="s">
        <v>8538</v>
      </c>
      <c r="L1" s="251" t="s">
        <v>8539</v>
      </c>
      <c r="M1" s="251" t="s">
        <v>8618</v>
      </c>
      <c r="N1" s="251" t="s">
        <v>8619</v>
      </c>
      <c r="O1" s="251" t="s">
        <v>8620</v>
      </c>
      <c r="P1" s="251" t="s">
        <v>8621</v>
      </c>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c r="BQ1" s="252"/>
      <c r="BR1" s="252"/>
      <c r="BS1" s="252"/>
      <c r="BT1" s="252"/>
      <c r="BU1" s="252"/>
      <c r="BV1" s="252"/>
      <c r="BW1" s="252"/>
      <c r="BX1" s="252"/>
      <c r="BY1" s="252"/>
      <c r="BZ1" s="252"/>
      <c r="CA1" s="252"/>
      <c r="CB1" s="252"/>
      <c r="CC1" s="252"/>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row>
    <row r="2" spans="1:116" ht="30" customHeight="1" x14ac:dyDescent="0.25">
      <c r="A2" s="253" t="s">
        <v>8622</v>
      </c>
      <c r="B2" s="254"/>
      <c r="C2" s="255" t="s">
        <v>8623</v>
      </c>
      <c r="D2" s="255" t="s">
        <v>8624</v>
      </c>
      <c r="E2" s="255" t="s">
        <v>8625</v>
      </c>
      <c r="F2" s="255" t="s">
        <v>8626</v>
      </c>
      <c r="G2" s="255" t="s">
        <v>8627</v>
      </c>
      <c r="H2" s="255" t="s">
        <v>8628</v>
      </c>
      <c r="I2" s="255" t="s">
        <v>8629</v>
      </c>
      <c r="J2" s="255" t="s">
        <v>8626</v>
      </c>
      <c r="K2" s="255" t="s">
        <v>8629</v>
      </c>
      <c r="L2" s="255" t="s">
        <v>8626</v>
      </c>
      <c r="M2" s="255" t="s">
        <v>8626</v>
      </c>
      <c r="N2" s="255" t="s">
        <v>8629</v>
      </c>
      <c r="O2" s="255" t="s">
        <v>8626</v>
      </c>
      <c r="P2" s="255"/>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row>
    <row r="3" spans="1:116" x14ac:dyDescent="0.25">
      <c r="A3" s="253" t="s">
        <v>8630</v>
      </c>
      <c r="B3" s="254"/>
      <c r="C3" s="256" t="s">
        <v>8631</v>
      </c>
      <c r="D3" s="256" t="s">
        <v>8631</v>
      </c>
      <c r="E3" s="256" t="s">
        <v>8632</v>
      </c>
      <c r="F3" s="256" t="s">
        <v>8631</v>
      </c>
      <c r="G3" s="256" t="s">
        <v>8631</v>
      </c>
      <c r="H3" s="256" t="s">
        <v>8631</v>
      </c>
      <c r="I3" s="256" t="s">
        <v>8631</v>
      </c>
      <c r="J3" s="256" t="s">
        <v>8605</v>
      </c>
      <c r="K3" s="256" t="s">
        <v>8631</v>
      </c>
      <c r="L3" s="256" t="s">
        <v>8631</v>
      </c>
      <c r="M3" s="256" t="s">
        <v>8631</v>
      </c>
      <c r="N3" s="256" t="s">
        <v>8631</v>
      </c>
      <c r="O3" s="256" t="s">
        <v>8605</v>
      </c>
      <c r="P3" s="256" t="s">
        <v>8604</v>
      </c>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row>
    <row r="4" spans="1:116" x14ac:dyDescent="0.25">
      <c r="A4" s="253" t="s">
        <v>62</v>
      </c>
      <c r="B4" s="254" t="s">
        <v>8633</v>
      </c>
      <c r="C4" s="257">
        <v>0.74978600340000001</v>
      </c>
      <c r="D4" s="258">
        <v>4</v>
      </c>
      <c r="E4" s="257">
        <v>0</v>
      </c>
      <c r="F4" s="257">
        <v>3.2833333332999999</v>
      </c>
      <c r="G4" s="257">
        <v>0.57474170609999997</v>
      </c>
      <c r="H4" s="257" t="s">
        <v>14</v>
      </c>
      <c r="I4" s="258">
        <v>5</v>
      </c>
      <c r="J4" s="258">
        <f>IFERROR(VLOOKUP($B4,'Core Indicators'!$E$3:$EU$906,147,FALSE),"x")</f>
        <v>4236</v>
      </c>
      <c r="K4" s="259">
        <v>-1.7135269641999999</v>
      </c>
      <c r="L4" s="257">
        <v>3</v>
      </c>
      <c r="M4" s="258">
        <v>27</v>
      </c>
      <c r="N4" s="258">
        <v>16</v>
      </c>
      <c r="O4" s="258">
        <f>IFERROR(VLOOKUP(B4,'Core Indicators'!$E$3:$G$9906,3,FALSE),"x")</f>
        <v>41800000</v>
      </c>
      <c r="P4" s="258">
        <v>652860</v>
      </c>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row>
    <row r="5" spans="1:116" x14ac:dyDescent="0.25">
      <c r="A5" s="253" t="s">
        <v>1700</v>
      </c>
      <c r="B5" s="254" t="s">
        <v>8634</v>
      </c>
      <c r="C5" s="257">
        <v>0.76260000920000004</v>
      </c>
      <c r="D5" s="258">
        <v>4</v>
      </c>
      <c r="E5" s="257">
        <v>0.62</v>
      </c>
      <c r="F5" s="257">
        <v>4.6500000000000004</v>
      </c>
      <c r="G5" s="257">
        <v>0.57799890379999996</v>
      </c>
      <c r="H5" s="257">
        <v>51.3</v>
      </c>
      <c r="I5" s="258">
        <v>3</v>
      </c>
      <c r="J5" s="258">
        <f>IFERROR(VLOOKUP($B5,'Core Indicators'!$E$3:$EU$906,147,FALSE),"x")</f>
        <v>4</v>
      </c>
      <c r="K5" s="259">
        <v>-1.0543431044</v>
      </c>
      <c r="L5" s="257">
        <v>3.75</v>
      </c>
      <c r="M5" s="258">
        <v>32</v>
      </c>
      <c r="N5" s="258">
        <v>26</v>
      </c>
      <c r="O5" s="258">
        <f>IFERROR(VLOOKUP(B5,'Core Indicators'!$E$3:$G$9906,3,FALSE),"x")</f>
        <v>33900000</v>
      </c>
      <c r="P5" s="258">
        <v>1246700</v>
      </c>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row>
    <row r="6" spans="1:116" x14ac:dyDescent="0.25">
      <c r="A6" s="253" t="s">
        <v>8635</v>
      </c>
      <c r="B6" s="254" t="s">
        <v>8636</v>
      </c>
      <c r="C6" s="257">
        <v>0.32080001200000002</v>
      </c>
      <c r="D6" s="258">
        <v>9</v>
      </c>
      <c r="E6" s="257">
        <v>0.04</v>
      </c>
      <c r="F6" s="257">
        <v>7.15</v>
      </c>
      <c r="G6" s="257">
        <v>0.2340778537</v>
      </c>
      <c r="H6" s="257">
        <v>33.200000000000003</v>
      </c>
      <c r="I6" s="258">
        <v>3</v>
      </c>
      <c r="J6" s="258" t="str">
        <f>IFERROR(VLOOKUP($B6,'Core Indicators'!$E$3:$EU$906,147,FALSE),"x")</f>
        <v>x</v>
      </c>
      <c r="K6" s="259">
        <v>-0.41117939349999999</v>
      </c>
      <c r="L6" s="257">
        <v>5.5</v>
      </c>
      <c r="M6" s="258">
        <v>67</v>
      </c>
      <c r="N6" s="258">
        <v>35</v>
      </c>
      <c r="O6" s="258" t="str">
        <f>IFERROR(VLOOKUP(B6,'Core Indicators'!$E$3:$G$9906,3,FALSE),"x")</f>
        <v>x</v>
      </c>
      <c r="P6" s="258">
        <v>27400</v>
      </c>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row>
    <row r="7" spans="1:116" x14ac:dyDescent="0.25">
      <c r="A7" s="253" t="s">
        <v>8637</v>
      </c>
      <c r="B7" s="254" t="s">
        <v>8638</v>
      </c>
      <c r="C7" s="257">
        <v>0.98560000059999997</v>
      </c>
      <c r="D7" s="258">
        <v>1</v>
      </c>
      <c r="E7" s="257">
        <v>0</v>
      </c>
      <c r="F7" s="257">
        <v>3.9</v>
      </c>
      <c r="G7" s="257">
        <v>0.1130989843</v>
      </c>
      <c r="H7" s="257">
        <v>26</v>
      </c>
      <c r="I7" s="258">
        <v>0</v>
      </c>
      <c r="J7" s="258" t="str">
        <f>IFERROR(VLOOKUP($B7,'Core Indicators'!$E$3:$EU$906,147,FALSE),"x")</f>
        <v>x</v>
      </c>
      <c r="K7" s="259">
        <v>0.84021884200000008</v>
      </c>
      <c r="L7" s="257">
        <v>4.25</v>
      </c>
      <c r="M7" s="258">
        <v>17</v>
      </c>
      <c r="N7" s="258">
        <v>71</v>
      </c>
      <c r="O7" s="258" t="str">
        <f>IFERROR(VLOOKUP(B7,'Core Indicators'!$E$3:$G$9906,3,FALSE),"x")</f>
        <v>x</v>
      </c>
      <c r="P7" s="258">
        <v>83600</v>
      </c>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row>
    <row r="8" spans="1:116" x14ac:dyDescent="0.25">
      <c r="A8" s="253" t="s">
        <v>8639</v>
      </c>
      <c r="B8" s="254" t="s">
        <v>8640</v>
      </c>
      <c r="C8" s="257">
        <v>5.8874944500000012E-2</v>
      </c>
      <c r="D8" s="258">
        <v>12</v>
      </c>
      <c r="E8" s="257">
        <v>0.01</v>
      </c>
      <c r="F8" s="257">
        <v>8.15</v>
      </c>
      <c r="G8" s="257">
        <v>0.35376096779999999</v>
      </c>
      <c r="H8" s="257">
        <v>42.9</v>
      </c>
      <c r="I8" s="258">
        <v>0</v>
      </c>
      <c r="J8" s="258" t="str">
        <f>IFERROR(VLOOKUP($B8,'Core Indicators'!$E$3:$EU$906,147,FALSE),"x")</f>
        <v>x</v>
      </c>
      <c r="K8" s="259">
        <v>-0.43072563409999998</v>
      </c>
      <c r="L8" s="257">
        <v>7.5</v>
      </c>
      <c r="M8" s="258">
        <v>85</v>
      </c>
      <c r="N8" s="258">
        <v>45</v>
      </c>
      <c r="O8" s="258" t="str">
        <f>IFERROR(VLOOKUP(B8,'Core Indicators'!$E$3:$G$9906,3,FALSE),"x")</f>
        <v>x</v>
      </c>
      <c r="P8" s="258">
        <v>2736690</v>
      </c>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row>
    <row r="9" spans="1:116" x14ac:dyDescent="0.25">
      <c r="A9" s="253" t="s">
        <v>1324</v>
      </c>
      <c r="B9" s="254" t="s">
        <v>8641</v>
      </c>
      <c r="C9" s="257">
        <v>4.13892441E-2</v>
      </c>
      <c r="D9" s="258">
        <v>6</v>
      </c>
      <c r="E9" s="257">
        <v>1.7999999999999999E-2</v>
      </c>
      <c r="F9" s="257">
        <v>7.1</v>
      </c>
      <c r="G9" s="257">
        <v>0.25869431790000003</v>
      </c>
      <c r="H9" s="257">
        <v>29.9</v>
      </c>
      <c r="I9" s="258">
        <v>3</v>
      </c>
      <c r="J9" s="258">
        <f>IFERROR(VLOOKUP($B9,'Core Indicators'!$E$3:$EU$906,147,FALSE),"x")</f>
        <v>11</v>
      </c>
      <c r="K9" s="259">
        <v>-0.1312757581</v>
      </c>
      <c r="L9" s="257">
        <v>6</v>
      </c>
      <c r="M9" s="258">
        <v>53</v>
      </c>
      <c r="N9" s="258">
        <v>42</v>
      </c>
      <c r="O9" s="258">
        <f>IFERROR(VLOOKUP(B9,'Core Indicators'!$E$3:$G$9906,3,FALSE),"x")</f>
        <v>2988000</v>
      </c>
      <c r="P9" s="258">
        <v>28470</v>
      </c>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row>
    <row r="10" spans="1:116" x14ac:dyDescent="0.25">
      <c r="A10" s="253" t="s">
        <v>8642</v>
      </c>
      <c r="B10" s="254" t="s">
        <v>8643</v>
      </c>
      <c r="C10" s="257">
        <v>0</v>
      </c>
      <c r="D10" s="258">
        <v>13</v>
      </c>
      <c r="E10" s="257">
        <v>0</v>
      </c>
      <c r="F10" s="257" t="s">
        <v>14</v>
      </c>
      <c r="G10" s="257" t="s">
        <v>14</v>
      </c>
      <c r="H10" s="257" t="s">
        <v>14</v>
      </c>
      <c r="I10" s="258">
        <v>0</v>
      </c>
      <c r="J10" s="258" t="str">
        <f>IFERROR(VLOOKUP($B10,'Core Indicators'!$E$3:$EU$906,147,FALSE),"x")</f>
        <v>x</v>
      </c>
      <c r="K10" s="259">
        <v>0.40520465369999997</v>
      </c>
      <c r="L10" s="257" t="s">
        <v>14</v>
      </c>
      <c r="M10" s="258">
        <v>85</v>
      </c>
      <c r="N10" s="258" t="s">
        <v>14</v>
      </c>
      <c r="O10" s="258" t="str">
        <f>IFERROR(VLOOKUP(B10,'Core Indicators'!$E$3:$G$9906,3,FALSE),"x")</f>
        <v>x</v>
      </c>
      <c r="P10" s="258">
        <v>440</v>
      </c>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52"/>
      <c r="CE10" s="252"/>
      <c r="CF10" s="252"/>
      <c r="CG10" s="252"/>
      <c r="CH10" s="252"/>
      <c r="CI10" s="252"/>
      <c r="CJ10" s="252"/>
      <c r="CK10" s="252"/>
      <c r="CL10" s="252"/>
      <c r="CM10" s="252"/>
      <c r="CN10" s="252"/>
      <c r="CO10" s="252"/>
      <c r="CP10" s="252"/>
      <c r="CQ10" s="252"/>
      <c r="CR10" s="252"/>
      <c r="CS10" s="252"/>
      <c r="CT10" s="252"/>
      <c r="CU10" s="252"/>
      <c r="CV10" s="252"/>
      <c r="CW10" s="252"/>
      <c r="CX10" s="252"/>
      <c r="CY10" s="252"/>
      <c r="CZ10" s="252"/>
      <c r="DA10" s="252"/>
      <c r="DB10" s="252"/>
      <c r="DC10" s="252"/>
      <c r="DD10" s="252"/>
      <c r="DE10" s="252"/>
      <c r="DF10" s="252"/>
      <c r="DG10" s="252"/>
      <c r="DH10" s="252"/>
      <c r="DI10" s="252"/>
      <c r="DJ10" s="252"/>
      <c r="DK10" s="252"/>
      <c r="DL10" s="252"/>
    </row>
    <row r="11" spans="1:116" x14ac:dyDescent="0.25">
      <c r="A11" s="253" t="s">
        <v>8644</v>
      </c>
      <c r="B11" s="254" t="s">
        <v>8645</v>
      </c>
      <c r="C11" s="257">
        <v>0.29240004409999998</v>
      </c>
      <c r="D11" s="258">
        <v>14</v>
      </c>
      <c r="E11" s="257">
        <v>0.02</v>
      </c>
      <c r="F11" s="257" t="s">
        <v>14</v>
      </c>
      <c r="G11" s="257">
        <v>0.1028773082</v>
      </c>
      <c r="H11" s="257">
        <v>34.4</v>
      </c>
      <c r="I11" s="258">
        <v>0</v>
      </c>
      <c r="J11" s="258" t="str">
        <f>IFERROR(VLOOKUP($B11,'Core Indicators'!$E$3:$EU$906,147,FALSE),"x")</f>
        <v>x</v>
      </c>
      <c r="K11" s="259">
        <v>1.7341445684000001</v>
      </c>
      <c r="L11" s="257" t="s">
        <v>14</v>
      </c>
      <c r="M11" s="258">
        <v>97</v>
      </c>
      <c r="N11" s="258">
        <v>77</v>
      </c>
      <c r="O11" s="258" t="str">
        <f>IFERROR(VLOOKUP(B11,'Core Indicators'!$E$3:$G$9906,3,FALSE),"x")</f>
        <v>x</v>
      </c>
      <c r="P11" s="258">
        <v>7682300</v>
      </c>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c r="BR11" s="252"/>
      <c r="BS11" s="252"/>
      <c r="BT11" s="252"/>
      <c r="BU11" s="252"/>
      <c r="BV11" s="252"/>
      <c r="BW11" s="252"/>
      <c r="BX11" s="25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row>
    <row r="12" spans="1:116" x14ac:dyDescent="0.25">
      <c r="A12" s="253" t="s">
        <v>8646</v>
      </c>
      <c r="B12" s="254" t="s">
        <v>8647</v>
      </c>
      <c r="C12" s="257">
        <v>0.1350639867</v>
      </c>
      <c r="D12" s="258">
        <v>12</v>
      </c>
      <c r="E12" s="257">
        <v>7.7999999999999996E-3</v>
      </c>
      <c r="F12" s="257" t="s">
        <v>14</v>
      </c>
      <c r="G12" s="257">
        <v>7.3148202199999998E-2</v>
      </c>
      <c r="H12" s="257">
        <v>30.8</v>
      </c>
      <c r="I12" s="258">
        <v>0</v>
      </c>
      <c r="J12" s="258" t="str">
        <f>IFERROR(VLOOKUP($B12,'Core Indicators'!$E$3:$EU$906,147,FALSE),"x")</f>
        <v>x</v>
      </c>
      <c r="K12" s="259">
        <v>1.8830512762</v>
      </c>
      <c r="L12" s="257" t="s">
        <v>14</v>
      </c>
      <c r="M12" s="258">
        <v>93</v>
      </c>
      <c r="N12" s="258">
        <v>77</v>
      </c>
      <c r="O12" s="258" t="str">
        <f>IFERROR(VLOOKUP(B12,'Core Indicators'!$E$3:$G$9906,3,FALSE),"x")</f>
        <v>x</v>
      </c>
      <c r="P12" s="258">
        <v>82523</v>
      </c>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row>
    <row r="13" spans="1:116" x14ac:dyDescent="0.25">
      <c r="A13" s="253" t="s">
        <v>1334</v>
      </c>
      <c r="B13" s="254" t="s">
        <v>8648</v>
      </c>
      <c r="C13" s="257">
        <v>0.15286196930000001</v>
      </c>
      <c r="D13" s="258">
        <v>4</v>
      </c>
      <c r="E13" s="257">
        <v>5.5E-2</v>
      </c>
      <c r="F13" s="257">
        <v>3.4333333332999998</v>
      </c>
      <c r="G13" s="257">
        <v>0.32076538339999999</v>
      </c>
      <c r="H13" s="257">
        <v>26.6</v>
      </c>
      <c r="I13" s="258">
        <v>3</v>
      </c>
      <c r="J13" s="258">
        <f>IFERROR(VLOOKUP($B13,'Core Indicators'!$E$3:$EU$906,147,FALSE),"x")</f>
        <v>3</v>
      </c>
      <c r="K13" s="259">
        <v>-0.57727032899999997</v>
      </c>
      <c r="L13" s="257">
        <v>3</v>
      </c>
      <c r="M13" s="258">
        <v>10</v>
      </c>
      <c r="N13" s="258">
        <v>30</v>
      </c>
      <c r="O13" s="258">
        <f>IFERROR(VLOOKUP(B13,'Core Indicators'!$E$3:$G$9906,3,FALSE),"x")</f>
        <v>10040000</v>
      </c>
      <c r="P13" s="258">
        <v>82663</v>
      </c>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row>
    <row r="14" spans="1:116" x14ac:dyDescent="0.25">
      <c r="A14" s="253" t="s">
        <v>648</v>
      </c>
      <c r="B14" s="254" t="s">
        <v>8649</v>
      </c>
      <c r="C14" s="257">
        <v>0.25789995929999998</v>
      </c>
      <c r="D14" s="258">
        <v>8</v>
      </c>
      <c r="E14" s="257">
        <v>0</v>
      </c>
      <c r="F14" s="257">
        <v>3.7</v>
      </c>
      <c r="G14" s="257">
        <v>0.51957781189999996</v>
      </c>
      <c r="H14" s="257">
        <v>38.6</v>
      </c>
      <c r="I14" s="258">
        <v>3</v>
      </c>
      <c r="J14" s="258">
        <f>IFERROR(VLOOKUP($B14,'Core Indicators'!$E$3:$EU$906,147,FALSE),"x")</f>
        <v>93</v>
      </c>
      <c r="K14" s="259">
        <v>-1.4319046736000001</v>
      </c>
      <c r="L14" s="257">
        <v>2.5</v>
      </c>
      <c r="M14" s="258">
        <v>13</v>
      </c>
      <c r="N14" s="258">
        <v>19</v>
      </c>
      <c r="O14" s="258">
        <f>IFERROR(VLOOKUP(B14,'Core Indicators'!$E$3:$G$9906,3,FALSE),"x")</f>
        <v>13000000</v>
      </c>
      <c r="P14" s="258">
        <v>25680</v>
      </c>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row>
    <row r="15" spans="1:116" x14ac:dyDescent="0.25">
      <c r="A15" s="253" t="s">
        <v>8650</v>
      </c>
      <c r="B15" s="254" t="s">
        <v>8651</v>
      </c>
      <c r="C15" s="257">
        <v>0.49180002620000002</v>
      </c>
      <c r="D15" s="258">
        <v>12</v>
      </c>
      <c r="E15" s="257">
        <v>0.01</v>
      </c>
      <c r="F15" s="257" t="s">
        <v>14</v>
      </c>
      <c r="G15" s="257">
        <v>4.5443996700000003E-2</v>
      </c>
      <c r="H15" s="257">
        <v>27.2</v>
      </c>
      <c r="I15" s="258">
        <v>0</v>
      </c>
      <c r="J15" s="258" t="str">
        <f>IFERROR(VLOOKUP($B15,'Core Indicators'!$E$3:$EU$906,147,FALSE),"x")</f>
        <v>x</v>
      </c>
      <c r="K15" s="259">
        <v>1.3637149334000001</v>
      </c>
      <c r="L15" s="257" t="s">
        <v>14</v>
      </c>
      <c r="M15" s="258">
        <v>96</v>
      </c>
      <c r="N15" s="258">
        <v>75</v>
      </c>
      <c r="O15" s="258" t="str">
        <f>IFERROR(VLOOKUP(B15,'Core Indicators'!$E$3:$G$9906,3,FALSE),"x")</f>
        <v>x</v>
      </c>
      <c r="P15" s="258">
        <v>30280</v>
      </c>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52"/>
      <c r="CZ15" s="252"/>
      <c r="DA15" s="252"/>
      <c r="DB15" s="252"/>
      <c r="DC15" s="252"/>
      <c r="DD15" s="252"/>
      <c r="DE15" s="252"/>
      <c r="DF15" s="252"/>
      <c r="DG15" s="252"/>
      <c r="DH15" s="252"/>
      <c r="DI15" s="252"/>
      <c r="DJ15" s="252"/>
      <c r="DK15" s="252"/>
      <c r="DL15" s="252"/>
    </row>
    <row r="16" spans="1:116" x14ac:dyDescent="0.25">
      <c r="A16" s="253" t="s">
        <v>8652</v>
      </c>
      <c r="B16" s="254" t="s">
        <v>8653</v>
      </c>
      <c r="C16" s="257">
        <v>0.81187498689999993</v>
      </c>
      <c r="D16" s="258">
        <v>9</v>
      </c>
      <c r="E16" s="257">
        <v>0.33</v>
      </c>
      <c r="F16" s="257">
        <v>7.75</v>
      </c>
      <c r="G16" s="257">
        <v>0.61251466889999995</v>
      </c>
      <c r="H16" s="257">
        <v>47.8</v>
      </c>
      <c r="I16" s="258">
        <v>0</v>
      </c>
      <c r="J16" s="258" t="str">
        <f>IFERROR(VLOOKUP($B16,'Core Indicators'!$E$3:$EU$906,147,FALSE),"x")</f>
        <v>x</v>
      </c>
      <c r="K16" s="259">
        <v>-0.66412585970000004</v>
      </c>
      <c r="L16" s="257">
        <v>6.5</v>
      </c>
      <c r="M16" s="258">
        <v>66</v>
      </c>
      <c r="N16" s="258">
        <v>41</v>
      </c>
      <c r="O16" s="258" t="str">
        <f>IFERROR(VLOOKUP(B16,'Core Indicators'!$E$3:$G$9906,3,FALSE),"x")</f>
        <v>x</v>
      </c>
      <c r="P16" s="258">
        <v>112760</v>
      </c>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252"/>
      <c r="BH16" s="252"/>
      <c r="BI16" s="252"/>
      <c r="BJ16" s="252"/>
      <c r="BK16" s="252"/>
      <c r="BL16" s="252"/>
      <c r="BM16" s="252"/>
      <c r="BN16" s="252"/>
      <c r="BO16" s="252"/>
      <c r="BP16" s="252"/>
      <c r="BQ16" s="252"/>
      <c r="BR16" s="252"/>
      <c r="BS16" s="252"/>
      <c r="BT16" s="252"/>
      <c r="BU16" s="252"/>
      <c r="BV16" s="252"/>
      <c r="BW16" s="252"/>
      <c r="BX16" s="252"/>
      <c r="BY16" s="252"/>
      <c r="BZ16" s="252"/>
      <c r="CA16" s="252"/>
      <c r="CB16" s="252"/>
      <c r="CC16" s="252"/>
      <c r="CD16" s="252"/>
      <c r="CE16" s="252"/>
      <c r="CF16" s="252"/>
      <c r="CG16" s="252"/>
      <c r="CH16" s="252"/>
      <c r="CI16" s="252"/>
      <c r="CJ16" s="252"/>
      <c r="CK16" s="252"/>
      <c r="CL16" s="252"/>
      <c r="CM16" s="252"/>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2"/>
      <c r="DJ16" s="252"/>
      <c r="DK16" s="252"/>
      <c r="DL16" s="252"/>
    </row>
    <row r="17" spans="1:116" x14ac:dyDescent="0.25">
      <c r="A17" s="253" t="s">
        <v>385</v>
      </c>
      <c r="B17" s="254" t="s">
        <v>8654</v>
      </c>
      <c r="C17" s="257">
        <v>0.55109997759999996</v>
      </c>
      <c r="D17" s="258">
        <v>11</v>
      </c>
      <c r="E17" s="257">
        <v>0</v>
      </c>
      <c r="F17" s="257">
        <v>6.2</v>
      </c>
      <c r="G17" s="257">
        <v>0.61156915869999995</v>
      </c>
      <c r="H17" s="257">
        <v>35.299999999999997</v>
      </c>
      <c r="I17" s="258">
        <v>5</v>
      </c>
      <c r="J17" s="258">
        <f>IFERROR(VLOOKUP($B17,'Core Indicators'!$E$3:$EU$906,147,FALSE),"x")</f>
        <v>566</v>
      </c>
      <c r="K17" s="259">
        <v>-0.42625910039999998</v>
      </c>
      <c r="L17" s="257">
        <v>4.25</v>
      </c>
      <c r="M17" s="258">
        <v>56</v>
      </c>
      <c r="N17" s="258">
        <v>40</v>
      </c>
      <c r="O17" s="258">
        <f>IFERROR(VLOOKUP(B17,'Core Indicators'!$E$3:$G$9906,3,FALSE),"x")</f>
        <v>21537000</v>
      </c>
      <c r="P17" s="258">
        <v>273600</v>
      </c>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c r="BR17" s="252"/>
      <c r="BS17" s="252"/>
      <c r="BT17" s="252"/>
      <c r="BU17" s="252"/>
      <c r="BV17" s="252"/>
      <c r="BW17" s="252"/>
      <c r="BX17" s="252"/>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c r="CV17" s="252"/>
      <c r="CW17" s="252"/>
      <c r="CX17" s="252"/>
      <c r="CY17" s="252"/>
      <c r="CZ17" s="252"/>
      <c r="DA17" s="252"/>
      <c r="DB17" s="252"/>
      <c r="DC17" s="252"/>
      <c r="DD17" s="252"/>
      <c r="DE17" s="252"/>
      <c r="DF17" s="252"/>
      <c r="DG17" s="252"/>
      <c r="DH17" s="252"/>
      <c r="DI17" s="252"/>
      <c r="DJ17" s="252"/>
      <c r="DK17" s="252"/>
      <c r="DL17" s="252"/>
    </row>
    <row r="18" spans="1:116" x14ac:dyDescent="0.25">
      <c r="A18" s="253" t="s">
        <v>126</v>
      </c>
      <c r="B18" s="254" t="s">
        <v>8655</v>
      </c>
      <c r="C18" s="257">
        <v>0.1888710338</v>
      </c>
      <c r="D18" s="258">
        <v>7</v>
      </c>
      <c r="E18" s="257">
        <v>0.122</v>
      </c>
      <c r="F18" s="257">
        <v>4.4166666667000003</v>
      </c>
      <c r="G18" s="257">
        <v>0.53584621349999995</v>
      </c>
      <c r="H18" s="257">
        <v>32.4</v>
      </c>
      <c r="I18" s="258">
        <v>3</v>
      </c>
      <c r="J18" s="258">
        <f>IFERROR(VLOOKUP($B18,'Core Indicators'!$E$3:$EU$906,147,FALSE),"x")</f>
        <v>151</v>
      </c>
      <c r="K18" s="259">
        <v>-0.63630837200000001</v>
      </c>
      <c r="L18" s="257">
        <v>3.5</v>
      </c>
      <c r="M18" s="258">
        <v>39</v>
      </c>
      <c r="N18" s="258">
        <v>26</v>
      </c>
      <c r="O18" s="258">
        <f>IFERROR(VLOOKUP(B18,'Core Indicators'!$E$3:$G$9906,3,FALSE),"x")</f>
        <v>171684000</v>
      </c>
      <c r="P18" s="258">
        <v>130170</v>
      </c>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row>
    <row r="19" spans="1:116" x14ac:dyDescent="0.25">
      <c r="A19" s="253" t="s">
        <v>8656</v>
      </c>
      <c r="B19" s="254" t="s">
        <v>8657</v>
      </c>
      <c r="C19" s="257">
        <v>0.29830702730000003</v>
      </c>
      <c r="D19" s="258">
        <v>9</v>
      </c>
      <c r="E19" s="257">
        <v>0.05</v>
      </c>
      <c r="F19" s="257">
        <v>7.95</v>
      </c>
      <c r="G19" s="257">
        <v>0.21775610300000001</v>
      </c>
      <c r="H19" s="257">
        <v>41.3</v>
      </c>
      <c r="I19" s="258">
        <v>2</v>
      </c>
      <c r="J19" s="258" t="str">
        <f>IFERROR(VLOOKUP($B19,'Core Indicators'!$E$3:$EU$906,147,FALSE),"x")</f>
        <v>x</v>
      </c>
      <c r="K19" s="259">
        <v>3.5896573199999997E-2</v>
      </c>
      <c r="L19" s="257">
        <v>7.5</v>
      </c>
      <c r="M19" s="258">
        <v>80</v>
      </c>
      <c r="N19" s="258">
        <v>43</v>
      </c>
      <c r="O19" s="258" t="str">
        <f>IFERROR(VLOOKUP(B19,'Core Indicators'!$E$3:$G$9906,3,FALSE),"x")</f>
        <v>x</v>
      </c>
      <c r="P19" s="258">
        <v>108560</v>
      </c>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row>
    <row r="20" spans="1:116" x14ac:dyDescent="0.25">
      <c r="A20" s="253" t="s">
        <v>8658</v>
      </c>
      <c r="B20" s="254" t="s">
        <v>8659</v>
      </c>
      <c r="C20" s="257">
        <v>0.85500000239999996</v>
      </c>
      <c r="D20" s="258">
        <v>3</v>
      </c>
      <c r="E20" s="257">
        <v>0</v>
      </c>
      <c r="F20" s="257">
        <v>3</v>
      </c>
      <c r="G20" s="257">
        <v>0.20729597050000001</v>
      </c>
      <c r="H20" s="257" t="s">
        <v>14</v>
      </c>
      <c r="I20" s="258">
        <v>2</v>
      </c>
      <c r="J20" s="258" t="str">
        <f>IFERROR(VLOOKUP($B20,'Core Indicators'!$E$3:$EU$906,147,FALSE),"x")</f>
        <v>x</v>
      </c>
      <c r="K20" s="259">
        <v>0.49437779189999997</v>
      </c>
      <c r="L20" s="257">
        <v>2.75</v>
      </c>
      <c r="M20" s="258">
        <v>11</v>
      </c>
      <c r="N20" s="258">
        <v>42</v>
      </c>
      <c r="O20" s="258" t="str">
        <f>IFERROR(VLOOKUP(B20,'Core Indicators'!$E$3:$G$9906,3,FALSE),"x")</f>
        <v>x</v>
      </c>
      <c r="P20" s="258">
        <v>771</v>
      </c>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row>
    <row r="21" spans="1:116" x14ac:dyDescent="0.25">
      <c r="A21" s="253" t="s">
        <v>8660</v>
      </c>
      <c r="B21" s="254" t="s">
        <v>8661</v>
      </c>
      <c r="C21" s="257">
        <v>0.2752909596</v>
      </c>
      <c r="D21" s="258">
        <v>12</v>
      </c>
      <c r="E21" s="257">
        <v>0</v>
      </c>
      <c r="F21" s="257" t="s">
        <v>14</v>
      </c>
      <c r="G21" s="257">
        <v>0.35254190839999999</v>
      </c>
      <c r="H21" s="257" t="s">
        <v>14</v>
      </c>
      <c r="I21" s="258">
        <v>0</v>
      </c>
      <c r="J21" s="258" t="str">
        <f>IFERROR(VLOOKUP($B21,'Core Indicators'!$E$3:$EU$906,147,FALSE),"x")</f>
        <v>x</v>
      </c>
      <c r="K21" s="259">
        <v>7.6531879600000005E-2</v>
      </c>
      <c r="L21" s="257" t="s">
        <v>14</v>
      </c>
      <c r="M21" s="258">
        <v>91</v>
      </c>
      <c r="N21" s="258">
        <v>64</v>
      </c>
      <c r="O21" s="258" t="str">
        <f>IFERROR(VLOOKUP(B21,'Core Indicators'!$E$3:$G$9906,3,FALSE),"x")</f>
        <v>x</v>
      </c>
      <c r="P21" s="258">
        <v>10010</v>
      </c>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row>
    <row r="22" spans="1:116" x14ac:dyDescent="0.25">
      <c r="A22" s="253" t="s">
        <v>8662</v>
      </c>
      <c r="B22" s="254" t="s">
        <v>8663</v>
      </c>
      <c r="C22" s="257">
        <v>0.63031901420000003</v>
      </c>
      <c r="D22" s="258">
        <v>6</v>
      </c>
      <c r="E22" s="257">
        <v>0.01</v>
      </c>
      <c r="F22" s="257">
        <v>5.75</v>
      </c>
      <c r="G22" s="257">
        <v>0.1620850103</v>
      </c>
      <c r="H22" s="257">
        <v>33</v>
      </c>
      <c r="I22" s="258">
        <v>1</v>
      </c>
      <c r="J22" s="258" t="str">
        <f>IFERROR(VLOOKUP($B22,'Core Indicators'!$E$3:$EU$906,147,FALSE),"x")</f>
        <v>x</v>
      </c>
      <c r="K22" s="259">
        <v>-0.23354159299999999</v>
      </c>
      <c r="L22" s="257">
        <v>6</v>
      </c>
      <c r="M22" s="258">
        <v>53</v>
      </c>
      <c r="N22" s="258">
        <v>36</v>
      </c>
      <c r="O22" s="258" t="str">
        <f>IFERROR(VLOOKUP(B22,'Core Indicators'!$E$3:$G$9906,3,FALSE),"x")</f>
        <v>x</v>
      </c>
      <c r="P22" s="258">
        <v>51200</v>
      </c>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row>
    <row r="23" spans="1:116" x14ac:dyDescent="0.25">
      <c r="A23" s="253" t="s">
        <v>8664</v>
      </c>
      <c r="B23" s="254" t="s">
        <v>8665</v>
      </c>
      <c r="C23" s="257">
        <v>0.3724950447</v>
      </c>
      <c r="D23" s="258">
        <v>2</v>
      </c>
      <c r="E23" s="257">
        <v>4.1000000000000002E-2</v>
      </c>
      <c r="F23" s="257">
        <v>4.3833333333000004</v>
      </c>
      <c r="G23" s="257">
        <v>0.11907633970000001</v>
      </c>
      <c r="H23" s="257">
        <v>25.3</v>
      </c>
      <c r="I23" s="258">
        <v>3</v>
      </c>
      <c r="J23" s="258" t="str">
        <f>IFERROR(VLOOKUP($B23,'Core Indicators'!$E$3:$EU$906,147,FALSE),"x")</f>
        <v>x</v>
      </c>
      <c r="K23" s="259">
        <v>-0.79445779319999987</v>
      </c>
      <c r="L23" s="257">
        <v>4</v>
      </c>
      <c r="M23" s="258">
        <v>19</v>
      </c>
      <c r="N23" s="258">
        <v>45</v>
      </c>
      <c r="O23" s="258" t="str">
        <f>IFERROR(VLOOKUP(B23,'Core Indicators'!$E$3:$G$9906,3,FALSE),"x")</f>
        <v>x</v>
      </c>
      <c r="P23" s="258">
        <v>202910</v>
      </c>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row>
    <row r="24" spans="1:116" x14ac:dyDescent="0.25">
      <c r="A24" s="253" t="s">
        <v>8666</v>
      </c>
      <c r="B24" s="254" t="s">
        <v>8667</v>
      </c>
      <c r="C24" s="257">
        <v>0.63658801529999998</v>
      </c>
      <c r="D24" s="258">
        <v>14</v>
      </c>
      <c r="E24" s="257">
        <v>0</v>
      </c>
      <c r="F24" s="257" t="s">
        <v>14</v>
      </c>
      <c r="G24" s="257">
        <v>0.39140979419999999</v>
      </c>
      <c r="H24" s="257">
        <v>53.3</v>
      </c>
      <c r="I24" s="258">
        <v>0</v>
      </c>
      <c r="J24" s="258" t="str">
        <f>IFERROR(VLOOKUP($B24,'Core Indicators'!$E$3:$EU$906,147,FALSE),"x")</f>
        <v>x</v>
      </c>
      <c r="K24" s="259">
        <v>-0.77551245689999992</v>
      </c>
      <c r="L24" s="257" t="s">
        <v>14</v>
      </c>
      <c r="M24" s="258">
        <v>86</v>
      </c>
      <c r="N24" s="258" t="s">
        <v>14</v>
      </c>
      <c r="O24" s="258" t="str">
        <f>IFERROR(VLOOKUP(B24,'Core Indicators'!$E$3:$G$9906,3,FALSE),"x")</f>
        <v>x</v>
      </c>
      <c r="P24" s="258">
        <v>22810</v>
      </c>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row>
    <row r="25" spans="1:116" x14ac:dyDescent="0.25">
      <c r="A25" s="253" t="s">
        <v>8668</v>
      </c>
      <c r="B25" s="254" t="s">
        <v>8669</v>
      </c>
      <c r="C25" s="257">
        <v>0.67240000150000001</v>
      </c>
      <c r="D25" s="258">
        <v>11</v>
      </c>
      <c r="E25" s="257">
        <v>3.5000000000000003E-2</v>
      </c>
      <c r="F25" s="257">
        <v>6.8</v>
      </c>
      <c r="G25" s="257">
        <v>0.44613712929999999</v>
      </c>
      <c r="H25" s="257">
        <v>41.6</v>
      </c>
      <c r="I25" s="258">
        <v>3</v>
      </c>
      <c r="J25" s="258" t="str">
        <f>IFERROR(VLOOKUP($B25,'Core Indicators'!$E$3:$EU$906,147,FALSE),"x")</f>
        <v>x</v>
      </c>
      <c r="K25" s="259">
        <v>-1.1213886738000001</v>
      </c>
      <c r="L25" s="257">
        <v>5.25</v>
      </c>
      <c r="M25" s="258">
        <v>63</v>
      </c>
      <c r="N25" s="258">
        <v>31</v>
      </c>
      <c r="O25" s="258" t="str">
        <f>IFERROR(VLOOKUP(B25,'Core Indicators'!$E$3:$G$9906,3,FALSE),"x")</f>
        <v>x</v>
      </c>
      <c r="P25" s="258">
        <v>1083300</v>
      </c>
      <c r="Q25" s="252"/>
      <c r="R25" s="252"/>
      <c r="S25" s="252"/>
      <c r="T25" s="252"/>
      <c r="U25" s="252"/>
      <c r="V25" s="252"/>
      <c r="W25" s="252"/>
      <c r="X25" s="252"/>
      <c r="Y25" s="252"/>
      <c r="Z25" s="252"/>
      <c r="AA25" s="252"/>
      <c r="AB25" s="252"/>
      <c r="AC25" s="252"/>
      <c r="AD25" s="252"/>
      <c r="AE25" s="252"/>
      <c r="AF25" s="252"/>
      <c r="AG25" s="252"/>
      <c r="AH25" s="252"/>
      <c r="AI25" s="252"/>
      <c r="AJ25" s="252"/>
      <c r="AK25" s="252"/>
      <c r="AL25" s="252"/>
      <c r="AM25" s="252"/>
      <c r="AN25" s="252"/>
      <c r="AO25" s="252"/>
      <c r="AP25" s="252"/>
      <c r="AQ25" s="252"/>
      <c r="AR25" s="252"/>
      <c r="AS25" s="252"/>
      <c r="AT25" s="252"/>
      <c r="AU25" s="252"/>
      <c r="AV25" s="252"/>
      <c r="AW25" s="252"/>
      <c r="AX25" s="252"/>
      <c r="AY25" s="252"/>
      <c r="AZ25" s="252"/>
      <c r="BA25" s="252"/>
      <c r="BB25" s="252"/>
      <c r="BC25" s="252"/>
      <c r="BD25" s="252"/>
      <c r="BE25" s="252"/>
      <c r="BF25" s="252"/>
      <c r="BG25" s="252"/>
      <c r="BH25" s="252"/>
      <c r="BI25" s="252"/>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row>
    <row r="26" spans="1:116" x14ac:dyDescent="0.25">
      <c r="A26" s="253" t="s">
        <v>2330</v>
      </c>
      <c r="B26" s="254" t="s">
        <v>8670</v>
      </c>
      <c r="C26" s="257">
        <v>0.51540597229999996</v>
      </c>
      <c r="D26" s="258">
        <v>12</v>
      </c>
      <c r="E26" s="257">
        <v>6.6299999999999998E-2</v>
      </c>
      <c r="F26" s="257">
        <v>7.4</v>
      </c>
      <c r="G26" s="257">
        <v>0.38554076850000002</v>
      </c>
      <c r="H26" s="257">
        <v>53.4</v>
      </c>
      <c r="I26" s="258">
        <v>4</v>
      </c>
      <c r="J26" s="258">
        <f>IFERROR(VLOOKUP($B26,'Core Indicators'!$E$3:$EU$906,147,FALSE),"x")</f>
        <v>3345</v>
      </c>
      <c r="K26" s="259">
        <v>-0.18090397120000001</v>
      </c>
      <c r="L26" s="257">
        <v>7.5</v>
      </c>
      <c r="M26" s="258">
        <v>75</v>
      </c>
      <c r="N26" s="258">
        <v>35</v>
      </c>
      <c r="O26" s="258">
        <f>IFERROR(VLOOKUP(B26,'Core Indicators'!$E$3:$G$9906,3,FALSE),"x")</f>
        <v>212617000</v>
      </c>
      <c r="P26" s="258">
        <v>8358140</v>
      </c>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row>
    <row r="27" spans="1:116" x14ac:dyDescent="0.25">
      <c r="A27" s="253" t="s">
        <v>8671</v>
      </c>
      <c r="B27" s="254" t="s">
        <v>8672</v>
      </c>
      <c r="C27" s="257">
        <v>0</v>
      </c>
      <c r="D27" s="258">
        <v>12</v>
      </c>
      <c r="E27" s="257">
        <v>0</v>
      </c>
      <c r="F27" s="257" t="s">
        <v>14</v>
      </c>
      <c r="G27" s="257">
        <v>0.25602427439999997</v>
      </c>
      <c r="H27" s="257" t="s">
        <v>14</v>
      </c>
      <c r="I27" s="258">
        <v>0</v>
      </c>
      <c r="J27" s="258" t="str">
        <f>IFERROR(VLOOKUP($B27,'Core Indicators'!$E$3:$EU$906,147,FALSE),"x")</f>
        <v>x</v>
      </c>
      <c r="K27" s="259">
        <v>0.35702922939999998</v>
      </c>
      <c r="L27" s="257" t="s">
        <v>14</v>
      </c>
      <c r="M27" s="258">
        <v>95</v>
      </c>
      <c r="N27" s="258">
        <v>62</v>
      </c>
      <c r="O27" s="258" t="str">
        <f>IFERROR(VLOOKUP(B27,'Core Indicators'!$E$3:$G$9906,3,FALSE),"x")</f>
        <v>x</v>
      </c>
      <c r="P27" s="258">
        <v>430</v>
      </c>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row>
    <row r="28" spans="1:116" x14ac:dyDescent="0.25">
      <c r="A28" s="253" t="s">
        <v>8673</v>
      </c>
      <c r="B28" s="254" t="s">
        <v>8674</v>
      </c>
      <c r="C28" s="257">
        <v>0.6545000071</v>
      </c>
      <c r="D28" s="258">
        <v>3</v>
      </c>
      <c r="E28" s="257">
        <v>0</v>
      </c>
      <c r="F28" s="257" t="s">
        <v>14</v>
      </c>
      <c r="G28" s="257">
        <v>0.23351593270000001</v>
      </c>
      <c r="H28" s="257" t="s">
        <v>14</v>
      </c>
      <c r="I28" s="258">
        <v>0</v>
      </c>
      <c r="J28" s="258" t="str">
        <f>IFERROR(VLOOKUP($B28,'Core Indicators'!$E$3:$EU$906,147,FALSE),"x")</f>
        <v>x</v>
      </c>
      <c r="K28" s="259">
        <v>0.61426669359999997</v>
      </c>
      <c r="L28" s="257" t="s">
        <v>14</v>
      </c>
      <c r="M28" s="258">
        <v>28</v>
      </c>
      <c r="N28" s="258">
        <v>60</v>
      </c>
      <c r="O28" s="258" t="str">
        <f>IFERROR(VLOOKUP(B28,'Core Indicators'!$E$3:$G$9906,3,FALSE),"x")</f>
        <v>x</v>
      </c>
      <c r="P28" s="258">
        <v>5270</v>
      </c>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row>
    <row r="29" spans="1:116" x14ac:dyDescent="0.25">
      <c r="A29" s="253" t="s">
        <v>8675</v>
      </c>
      <c r="B29" s="254" t="s">
        <v>8676</v>
      </c>
      <c r="C29" s="257">
        <v>0.75999999279999997</v>
      </c>
      <c r="D29" s="258">
        <v>6</v>
      </c>
      <c r="E29" s="257">
        <v>0</v>
      </c>
      <c r="F29" s="257">
        <v>6.85</v>
      </c>
      <c r="G29" s="257">
        <v>0.43637777080000001</v>
      </c>
      <c r="H29" s="257">
        <v>37.4</v>
      </c>
      <c r="I29" s="258">
        <v>0</v>
      </c>
      <c r="J29" s="258" t="str">
        <f>IFERROR(VLOOKUP($B29,'Core Indicators'!$E$3:$EU$906,147,FALSE),"x")</f>
        <v>x</v>
      </c>
      <c r="K29" s="259">
        <v>0.58970773219999995</v>
      </c>
      <c r="L29" s="257">
        <v>7.25</v>
      </c>
      <c r="M29" s="258">
        <v>58</v>
      </c>
      <c r="N29" s="258">
        <v>68</v>
      </c>
      <c r="O29" s="258" t="str">
        <f>IFERROR(VLOOKUP(B29,'Core Indicators'!$E$3:$G$9906,3,FALSE),"x")</f>
        <v>x</v>
      </c>
      <c r="P29" s="258">
        <v>38117</v>
      </c>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row>
    <row r="30" spans="1:116" x14ac:dyDescent="0.25">
      <c r="A30" s="253" t="s">
        <v>8677</v>
      </c>
      <c r="B30" s="254" t="s">
        <v>8678</v>
      </c>
      <c r="C30" s="257">
        <v>0.66707900850000001</v>
      </c>
      <c r="D30" s="258">
        <v>10</v>
      </c>
      <c r="E30" s="257">
        <v>0.02</v>
      </c>
      <c r="F30" s="257">
        <v>8.35</v>
      </c>
      <c r="G30" s="257">
        <v>0.46426597219999999</v>
      </c>
      <c r="H30" s="257">
        <v>53.3</v>
      </c>
      <c r="I30" s="258">
        <v>0</v>
      </c>
      <c r="J30" s="258" t="str">
        <f>IFERROR(VLOOKUP($B30,'Core Indicators'!$E$3:$EU$906,147,FALSE),"x")</f>
        <v>x</v>
      </c>
      <c r="K30" s="259">
        <v>0.49843922260000001</v>
      </c>
      <c r="L30" s="257">
        <v>8</v>
      </c>
      <c r="M30" s="258">
        <v>72</v>
      </c>
      <c r="N30" s="258">
        <v>61</v>
      </c>
      <c r="O30" s="258" t="str">
        <f>IFERROR(VLOOKUP(B30,'Core Indicators'!$E$3:$G$9906,3,FALSE),"x")</f>
        <v>x</v>
      </c>
      <c r="P30" s="258">
        <v>566730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row>
    <row r="31" spans="1:116" x14ac:dyDescent="0.25">
      <c r="A31" s="253" t="s">
        <v>183</v>
      </c>
      <c r="B31" s="254" t="s">
        <v>8679</v>
      </c>
      <c r="C31" s="257">
        <v>0.87789099120000003</v>
      </c>
      <c r="D31" s="258">
        <v>4</v>
      </c>
      <c r="E31" s="257">
        <v>0.183</v>
      </c>
      <c r="F31" s="257">
        <v>3.55</v>
      </c>
      <c r="G31" s="257">
        <v>0.68207866260000005</v>
      </c>
      <c r="H31" s="257">
        <v>56.2</v>
      </c>
      <c r="I31" s="258">
        <v>5</v>
      </c>
      <c r="J31" s="258">
        <f>IFERROR(VLOOKUP($B31,'Core Indicators'!$E$3:$EU$906,147,FALSE),"x")</f>
        <v>930</v>
      </c>
      <c r="K31" s="259">
        <v>-1.7283856869000001</v>
      </c>
      <c r="L31" s="257">
        <v>3.25</v>
      </c>
      <c r="M31" s="258">
        <v>10</v>
      </c>
      <c r="N31" s="258">
        <v>25</v>
      </c>
      <c r="O31" s="258">
        <f>IFERROR(VLOOKUP(B31,'Core Indicators'!$E$3:$G$9906,3,FALSE),"x")</f>
        <v>4704000</v>
      </c>
      <c r="P31" s="258">
        <v>622980</v>
      </c>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row>
    <row r="32" spans="1:116" x14ac:dyDescent="0.25">
      <c r="A32" s="253" t="s">
        <v>8680</v>
      </c>
      <c r="B32" s="254" t="s">
        <v>8681</v>
      </c>
      <c r="C32" s="257">
        <v>0.59715102890000005</v>
      </c>
      <c r="D32" s="258">
        <v>12</v>
      </c>
      <c r="E32" s="257">
        <v>2.8000000000000001E-2</v>
      </c>
      <c r="F32" s="257" t="s">
        <v>14</v>
      </c>
      <c r="G32" s="257">
        <v>8.2716424699999999E-2</v>
      </c>
      <c r="H32" s="257">
        <v>33.299999999999997</v>
      </c>
      <c r="I32" s="258">
        <v>0</v>
      </c>
      <c r="J32" s="258" t="str">
        <f>IFERROR(VLOOKUP($B32,'Core Indicators'!$E$3:$EU$906,147,FALSE),"x")</f>
        <v>x</v>
      </c>
      <c r="K32" s="259">
        <v>1.7599397898</v>
      </c>
      <c r="L32" s="257" t="s">
        <v>14</v>
      </c>
      <c r="M32" s="258">
        <v>98</v>
      </c>
      <c r="N32" s="258">
        <v>77</v>
      </c>
      <c r="O32" s="258" t="str">
        <f>IFERROR(VLOOKUP(B32,'Core Indicators'!$E$3:$G$9906,3,FALSE),"x")</f>
        <v>x</v>
      </c>
      <c r="P32" s="258">
        <v>9093510</v>
      </c>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row>
    <row r="33" spans="1:116" x14ac:dyDescent="0.25">
      <c r="A33" s="253" t="s">
        <v>8682</v>
      </c>
      <c r="B33" s="254" t="s">
        <v>8683</v>
      </c>
      <c r="C33" s="257">
        <v>0.5450100068</v>
      </c>
      <c r="D33" s="258">
        <v>11</v>
      </c>
      <c r="E33" s="257">
        <v>0</v>
      </c>
      <c r="F33" s="257" t="s">
        <v>14</v>
      </c>
      <c r="G33" s="257">
        <v>3.6718722199999998E-2</v>
      </c>
      <c r="H33" s="257">
        <v>33.1</v>
      </c>
      <c r="I33" s="258">
        <v>0</v>
      </c>
      <c r="J33" s="258" t="str">
        <f>IFERROR(VLOOKUP($B33,'Core Indicators'!$E$3:$EU$906,147,FALSE),"x")</f>
        <v>x</v>
      </c>
      <c r="K33" s="259">
        <v>1.9066414833000001</v>
      </c>
      <c r="L33" s="257" t="s">
        <v>14</v>
      </c>
      <c r="M33" s="258">
        <v>96</v>
      </c>
      <c r="N33" s="258">
        <v>85</v>
      </c>
      <c r="O33" s="258" t="str">
        <f>IFERROR(VLOOKUP(B33,'Core Indicators'!$E$3:$G$9906,3,FALSE),"x")</f>
        <v>x</v>
      </c>
      <c r="P33" s="258">
        <v>39516</v>
      </c>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row>
    <row r="34" spans="1:116" x14ac:dyDescent="0.25">
      <c r="A34" s="253" t="s">
        <v>2373</v>
      </c>
      <c r="B34" s="254" t="s">
        <v>8684</v>
      </c>
      <c r="C34" s="257">
        <v>0.16604995180000001</v>
      </c>
      <c r="D34" s="258">
        <v>12</v>
      </c>
      <c r="E34" s="257">
        <v>0.04</v>
      </c>
      <c r="F34" s="257">
        <v>9.3000000000000007</v>
      </c>
      <c r="G34" s="257">
        <v>0.28785367480000001</v>
      </c>
      <c r="H34" s="257">
        <v>44.4</v>
      </c>
      <c r="I34" s="258">
        <v>3</v>
      </c>
      <c r="J34" s="258">
        <f>IFERROR(VLOOKUP($B34,'Core Indicators'!$E$3:$EU$906,147,FALSE),"x")</f>
        <v>10</v>
      </c>
      <c r="K34" s="259">
        <v>1.0736131668</v>
      </c>
      <c r="L34" s="257">
        <v>9.5</v>
      </c>
      <c r="M34" s="258">
        <v>90</v>
      </c>
      <c r="N34" s="258">
        <v>67</v>
      </c>
      <c r="O34" s="258">
        <f>IFERROR(VLOOKUP(B34,'Core Indicators'!$E$3:$G$9906,3,FALSE),"x")</f>
        <v>19116000</v>
      </c>
      <c r="P34" s="258">
        <v>743532</v>
      </c>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row>
    <row r="35" spans="1:116" x14ac:dyDescent="0.25">
      <c r="A35" s="253" t="s">
        <v>8685</v>
      </c>
      <c r="B35" s="254" t="s">
        <v>8686</v>
      </c>
      <c r="C35" s="257">
        <v>0.16040162429999999</v>
      </c>
      <c r="D35" s="258">
        <v>0</v>
      </c>
      <c r="E35" s="257">
        <v>0.43430000000000002</v>
      </c>
      <c r="F35" s="257">
        <v>3.3333333333000001</v>
      </c>
      <c r="G35" s="257">
        <v>0.16264248040000001</v>
      </c>
      <c r="H35" s="257">
        <v>38.5</v>
      </c>
      <c r="I35" s="258">
        <v>3</v>
      </c>
      <c r="J35" s="258" t="str">
        <f>IFERROR(VLOOKUP($B35,'Core Indicators'!$E$3:$EU$906,147,FALSE),"x")</f>
        <v>x</v>
      </c>
      <c r="K35" s="259">
        <v>-0.27471861240000001</v>
      </c>
      <c r="L35" s="257">
        <v>2.5</v>
      </c>
      <c r="M35" s="258">
        <v>10</v>
      </c>
      <c r="N35" s="258">
        <v>41</v>
      </c>
      <c r="O35" s="258" t="str">
        <f>IFERROR(VLOOKUP(B35,'Core Indicators'!$E$3:$G$9906,3,FALSE),"x")</f>
        <v>x</v>
      </c>
      <c r="P35" s="258">
        <v>9388211</v>
      </c>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row>
    <row r="36" spans="1:116" x14ac:dyDescent="0.25">
      <c r="A36" s="253" t="s">
        <v>8687</v>
      </c>
      <c r="B36" s="254" t="s">
        <v>8688</v>
      </c>
      <c r="C36" s="257">
        <v>0.77389999669999998</v>
      </c>
      <c r="D36" s="258">
        <v>4</v>
      </c>
      <c r="E36" s="257">
        <v>0.34</v>
      </c>
      <c r="F36" s="257">
        <v>5.8</v>
      </c>
      <c r="G36" s="257">
        <v>0.65704813979999999</v>
      </c>
      <c r="H36" s="257">
        <v>41.5</v>
      </c>
      <c r="I36" s="258">
        <v>2</v>
      </c>
      <c r="J36" s="258" t="str">
        <f>IFERROR(VLOOKUP($B36,'Core Indicators'!$E$3:$EU$906,147,FALSE),"x")</f>
        <v>x</v>
      </c>
      <c r="K36" s="259">
        <v>-0.5669065714</v>
      </c>
      <c r="L36" s="257">
        <v>3.75</v>
      </c>
      <c r="M36" s="258">
        <v>51</v>
      </c>
      <c r="N36" s="258">
        <v>35</v>
      </c>
      <c r="O36" s="258" t="str">
        <f>IFERROR(VLOOKUP(B36,'Core Indicators'!$E$3:$G$9906,3,FALSE),"x")</f>
        <v>x</v>
      </c>
      <c r="P36" s="258">
        <v>318000</v>
      </c>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row>
    <row r="37" spans="1:116" x14ac:dyDescent="0.25">
      <c r="A37" s="253" t="s">
        <v>234</v>
      </c>
      <c r="B37" s="254" t="s">
        <v>8689</v>
      </c>
      <c r="C37" s="257">
        <v>0.85829999849999994</v>
      </c>
      <c r="D37" s="258">
        <v>5</v>
      </c>
      <c r="E37" s="257">
        <v>0</v>
      </c>
      <c r="F37" s="257">
        <v>3.55</v>
      </c>
      <c r="G37" s="257">
        <v>0.56645724549999998</v>
      </c>
      <c r="H37" s="257">
        <v>46.6</v>
      </c>
      <c r="I37" s="258">
        <v>5</v>
      </c>
      <c r="J37" s="258">
        <f>IFERROR(VLOOKUP($B37,'Core Indicators'!$E$3:$EU$906,147,FALSE),"x")</f>
        <v>530</v>
      </c>
      <c r="K37" s="259">
        <v>-1.1189085244999999</v>
      </c>
      <c r="L37" s="257">
        <v>3.25</v>
      </c>
      <c r="M37" s="258">
        <v>18</v>
      </c>
      <c r="N37" s="258">
        <v>25</v>
      </c>
      <c r="O37" s="258">
        <f>IFERROR(VLOOKUP(B37,'Core Indicators'!$E$3:$G$9906,3,FALSE),"x")</f>
        <v>27600000</v>
      </c>
      <c r="P37" s="258">
        <v>472710</v>
      </c>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row>
    <row r="38" spans="1:116" x14ac:dyDescent="0.25">
      <c r="A38" s="253" t="s">
        <v>264</v>
      </c>
      <c r="B38" s="254" t="s">
        <v>8690</v>
      </c>
      <c r="C38" s="257">
        <v>0.93415500099999993</v>
      </c>
      <c r="D38" s="258">
        <v>3</v>
      </c>
      <c r="E38" s="257">
        <v>0.61299999999999999</v>
      </c>
      <c r="F38" s="257">
        <v>3.5166666666999999</v>
      </c>
      <c r="G38" s="257">
        <v>0.65473159420000004</v>
      </c>
      <c r="H38" s="257">
        <v>42.1</v>
      </c>
      <c r="I38" s="258">
        <v>5</v>
      </c>
      <c r="J38" s="258">
        <f>IFERROR(VLOOKUP($B38,'Core Indicators'!$E$3:$EU$906,147,FALSE),"x")</f>
        <v>3311</v>
      </c>
      <c r="K38" s="259">
        <v>-1.786087513</v>
      </c>
      <c r="L38" s="257">
        <v>2.75</v>
      </c>
      <c r="M38" s="258">
        <v>18</v>
      </c>
      <c r="N38" s="258">
        <v>18</v>
      </c>
      <c r="O38" s="258">
        <f>IFERROR(VLOOKUP(B38,'Core Indicators'!$E$3:$G$9906,3,FALSE),"x")</f>
        <v>106200000</v>
      </c>
      <c r="P38" s="258">
        <v>2267050</v>
      </c>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252"/>
      <c r="BH38" s="252"/>
      <c r="BI38" s="252"/>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row>
    <row r="39" spans="1:116" x14ac:dyDescent="0.25">
      <c r="A39" s="253" t="s">
        <v>1382</v>
      </c>
      <c r="B39" s="254" t="s">
        <v>8691</v>
      </c>
      <c r="C39" s="257">
        <v>0.8790999934</v>
      </c>
      <c r="D39" s="258">
        <v>10</v>
      </c>
      <c r="E39" s="257">
        <v>0.72</v>
      </c>
      <c r="F39" s="257">
        <v>3.3</v>
      </c>
      <c r="G39" s="257">
        <v>0.57901026190000005</v>
      </c>
      <c r="H39" s="257">
        <v>48.9</v>
      </c>
      <c r="I39" s="258">
        <v>1</v>
      </c>
      <c r="J39" s="258">
        <f>IFERROR(VLOOKUP($B39,'Core Indicators'!$E$3:$EU$906,147,FALSE),"x")</f>
        <v>3</v>
      </c>
      <c r="K39" s="259">
        <v>-1.1497093438999999</v>
      </c>
      <c r="L39" s="257">
        <v>2.5</v>
      </c>
      <c r="M39" s="258">
        <v>20</v>
      </c>
      <c r="N39" s="258">
        <v>19</v>
      </c>
      <c r="O39" s="258">
        <f>IFERROR(VLOOKUP(B39,'Core Indicators'!$E$3:$G$9906,3,FALSE),"x")</f>
        <v>5700000</v>
      </c>
      <c r="P39" s="258">
        <v>341500</v>
      </c>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52"/>
      <c r="BD39" s="252"/>
      <c r="BE39" s="252"/>
      <c r="BF39" s="252"/>
      <c r="BG39" s="252"/>
      <c r="BH39" s="252"/>
      <c r="BI39" s="252"/>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252"/>
      <c r="DD39" s="252"/>
      <c r="DE39" s="252"/>
      <c r="DF39" s="252"/>
      <c r="DG39" s="252"/>
      <c r="DH39" s="252"/>
      <c r="DI39" s="252"/>
      <c r="DJ39" s="252"/>
      <c r="DK39" s="252"/>
      <c r="DL39" s="252"/>
    </row>
    <row r="40" spans="1:116" x14ac:dyDescent="0.25">
      <c r="A40" s="253" t="s">
        <v>2679</v>
      </c>
      <c r="B40" s="254" t="s">
        <v>8692</v>
      </c>
      <c r="C40" s="257">
        <v>0.41304397009999999</v>
      </c>
      <c r="D40" s="258">
        <v>10</v>
      </c>
      <c r="E40" s="257">
        <v>0.247</v>
      </c>
      <c r="F40" s="257">
        <v>6.7</v>
      </c>
      <c r="G40" s="257">
        <v>0.41050226350000002</v>
      </c>
      <c r="H40" s="257">
        <v>51.3</v>
      </c>
      <c r="I40" s="258">
        <v>4</v>
      </c>
      <c r="J40" s="258">
        <f>IFERROR(VLOOKUP($B40,'Core Indicators'!$E$3:$EU$906,147,FALSE),"x")</f>
        <v>996</v>
      </c>
      <c r="K40" s="259">
        <v>-0.41692885759999998</v>
      </c>
      <c r="L40" s="257">
        <v>6.25</v>
      </c>
      <c r="M40" s="258">
        <v>66</v>
      </c>
      <c r="N40" s="258">
        <v>37</v>
      </c>
      <c r="O40" s="258">
        <f>IFERROR(VLOOKUP(B40,'Core Indicators'!$E$3:$G$9906,3,FALSE),"x")</f>
        <v>51000000</v>
      </c>
      <c r="P40" s="258">
        <v>1109500</v>
      </c>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2"/>
      <c r="BG40" s="252"/>
      <c r="BH40" s="252"/>
      <c r="BI40" s="252"/>
      <c r="BJ40" s="252"/>
      <c r="BK40" s="252"/>
      <c r="BL40" s="252"/>
      <c r="BM40" s="252"/>
      <c r="BN40" s="252"/>
      <c r="BO40" s="252"/>
      <c r="BP40" s="252"/>
      <c r="BQ40" s="252"/>
      <c r="BR40" s="252"/>
      <c r="BS40" s="252"/>
      <c r="BT40" s="252"/>
      <c r="BU40" s="252"/>
      <c r="BV40" s="252"/>
      <c r="BW40" s="252"/>
      <c r="BX40" s="252"/>
      <c r="BY40" s="252"/>
      <c r="BZ40" s="252"/>
      <c r="CA40" s="252"/>
      <c r="CB40" s="252"/>
      <c r="CC40" s="252"/>
      <c r="CD40" s="252"/>
      <c r="CE40" s="252"/>
      <c r="CF40" s="252"/>
      <c r="CG40" s="252"/>
      <c r="CH40" s="252"/>
      <c r="CI40" s="252"/>
      <c r="CJ40" s="252"/>
      <c r="CK40" s="252"/>
      <c r="CL40" s="252"/>
      <c r="CM40" s="252"/>
      <c r="CN40" s="252"/>
      <c r="CO40" s="252"/>
      <c r="CP40" s="252"/>
      <c r="CQ40" s="252"/>
      <c r="CR40" s="252"/>
      <c r="CS40" s="252"/>
      <c r="CT40" s="252"/>
      <c r="CU40" s="252"/>
      <c r="CV40" s="252"/>
      <c r="CW40" s="252"/>
      <c r="CX40" s="252"/>
      <c r="CY40" s="252"/>
      <c r="CZ40" s="252"/>
      <c r="DA40" s="252"/>
      <c r="DB40" s="252"/>
      <c r="DC40" s="252"/>
      <c r="DD40" s="252"/>
      <c r="DE40" s="252"/>
      <c r="DF40" s="252"/>
      <c r="DG40" s="252"/>
      <c r="DH40" s="252"/>
      <c r="DI40" s="252"/>
      <c r="DJ40" s="252"/>
      <c r="DK40" s="252"/>
      <c r="DL40" s="252"/>
    </row>
    <row r="41" spans="1:116" x14ac:dyDescent="0.25">
      <c r="A41" s="253" t="s">
        <v>8693</v>
      </c>
      <c r="B41" s="254" t="s">
        <v>8694</v>
      </c>
      <c r="C41" s="257">
        <v>0.54602201459999999</v>
      </c>
      <c r="D41" s="258">
        <v>10</v>
      </c>
      <c r="E41" s="257">
        <v>0</v>
      </c>
      <c r="F41" s="257" t="s">
        <v>14</v>
      </c>
      <c r="G41" s="257" t="s">
        <v>14</v>
      </c>
      <c r="H41" s="257">
        <v>45.3</v>
      </c>
      <c r="I41" s="258">
        <v>0</v>
      </c>
      <c r="J41" s="258" t="str">
        <f>IFERROR(VLOOKUP($B41,'Core Indicators'!$E$3:$EU$906,147,FALSE),"x")</f>
        <v>x</v>
      </c>
      <c r="K41" s="259">
        <v>-1.0875025988</v>
      </c>
      <c r="L41" s="257" t="s">
        <v>14</v>
      </c>
      <c r="M41" s="258">
        <v>44</v>
      </c>
      <c r="N41" s="258">
        <v>25</v>
      </c>
      <c r="O41" s="258" t="str">
        <f>IFERROR(VLOOKUP(B41,'Core Indicators'!$E$3:$G$9906,3,FALSE),"x")</f>
        <v>x</v>
      </c>
      <c r="P41" s="258">
        <v>1861</v>
      </c>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252"/>
      <c r="BH41" s="252"/>
      <c r="BI41" s="252"/>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52"/>
      <c r="DH41" s="252"/>
      <c r="DI41" s="252"/>
      <c r="DJ41" s="252"/>
      <c r="DK41" s="252"/>
      <c r="DL41" s="252"/>
    </row>
    <row r="42" spans="1:116" x14ac:dyDescent="0.25">
      <c r="A42" s="253" t="s">
        <v>8695</v>
      </c>
      <c r="B42" s="254" t="s">
        <v>8696</v>
      </c>
      <c r="C42" s="257">
        <v>0</v>
      </c>
      <c r="D42" s="258">
        <v>13</v>
      </c>
      <c r="E42" s="257">
        <v>0</v>
      </c>
      <c r="F42" s="257" t="s">
        <v>14</v>
      </c>
      <c r="G42" s="257">
        <v>0.37196926270000003</v>
      </c>
      <c r="H42" s="257">
        <v>42.4</v>
      </c>
      <c r="I42" s="258">
        <v>0</v>
      </c>
      <c r="J42" s="258" t="str">
        <f>IFERROR(VLOOKUP($B42,'Core Indicators'!$E$3:$EU$906,147,FALSE),"x")</f>
        <v>x</v>
      </c>
      <c r="K42" s="259">
        <v>0.51534461980000001</v>
      </c>
      <c r="L42" s="257" t="s">
        <v>14</v>
      </c>
      <c r="M42" s="258">
        <v>92</v>
      </c>
      <c r="N42" s="258">
        <v>58</v>
      </c>
      <c r="O42" s="258" t="str">
        <f>IFERROR(VLOOKUP(B42,'Core Indicators'!$E$3:$G$9906,3,FALSE),"x")</f>
        <v>x</v>
      </c>
      <c r="P42" s="258">
        <v>4030</v>
      </c>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row>
    <row r="43" spans="1:116" x14ac:dyDescent="0.25">
      <c r="A43" s="253" t="s">
        <v>2394</v>
      </c>
      <c r="B43" s="254" t="s">
        <v>8697</v>
      </c>
      <c r="C43" s="257">
        <v>0.29277097899999999</v>
      </c>
      <c r="D43" s="258">
        <v>11</v>
      </c>
      <c r="E43" s="257">
        <v>0.02</v>
      </c>
      <c r="F43" s="257">
        <v>9.0500000000000007</v>
      </c>
      <c r="G43" s="257">
        <v>0.28514079650000002</v>
      </c>
      <c r="H43" s="257">
        <v>48.2</v>
      </c>
      <c r="I43" s="258">
        <v>0</v>
      </c>
      <c r="J43" s="258" t="str">
        <f>IFERROR(VLOOKUP($B43,'Core Indicators'!$E$3:$EU$906,147,FALSE),"x")</f>
        <v>x</v>
      </c>
      <c r="K43" s="259">
        <v>0.54409223789999994</v>
      </c>
      <c r="L43" s="257">
        <v>9.5</v>
      </c>
      <c r="M43" s="258">
        <v>91</v>
      </c>
      <c r="N43" s="258">
        <v>56</v>
      </c>
      <c r="O43" s="258">
        <f>IFERROR(VLOOKUP(B43,'Core Indicators'!$E$3:$G$9906,3,FALSE),"x")</f>
        <v>5365000</v>
      </c>
      <c r="P43" s="258">
        <v>51060</v>
      </c>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row>
    <row r="44" spans="1:116" x14ac:dyDescent="0.25">
      <c r="A44" s="253" t="s">
        <v>8698</v>
      </c>
      <c r="B44" s="254" t="s">
        <v>8699</v>
      </c>
      <c r="C44" s="257">
        <v>0.46023803670000002</v>
      </c>
      <c r="D44" s="258">
        <v>0</v>
      </c>
      <c r="E44" s="257">
        <v>0</v>
      </c>
      <c r="F44" s="257">
        <v>3.5333333332999999</v>
      </c>
      <c r="G44" s="257">
        <v>0.31249158030000002</v>
      </c>
      <c r="H44" s="257" t="s">
        <v>14</v>
      </c>
      <c r="I44" s="258">
        <v>3</v>
      </c>
      <c r="J44" s="258" t="str">
        <f>IFERROR(VLOOKUP($B44,'Core Indicators'!$E$3:$EU$906,147,FALSE),"x")</f>
        <v>x</v>
      </c>
      <c r="K44" s="259">
        <v>-0.32248908279999999</v>
      </c>
      <c r="L44" s="257">
        <v>3.25</v>
      </c>
      <c r="M44" s="258">
        <v>14</v>
      </c>
      <c r="N44" s="258">
        <v>48</v>
      </c>
      <c r="O44" s="258" t="str">
        <f>IFERROR(VLOOKUP(B44,'Core Indicators'!$E$3:$G$9906,3,FALSE),"x")</f>
        <v>x</v>
      </c>
      <c r="P44" s="258">
        <v>104020</v>
      </c>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row>
    <row r="45" spans="1:116" x14ac:dyDescent="0.25">
      <c r="A45" s="253" t="s">
        <v>8700</v>
      </c>
      <c r="B45" s="254" t="s">
        <v>8701</v>
      </c>
      <c r="C45" s="257">
        <v>0.32759997839999999</v>
      </c>
      <c r="D45" s="258">
        <v>11</v>
      </c>
      <c r="E45" s="257">
        <v>0</v>
      </c>
      <c r="F45" s="257" t="s">
        <v>14</v>
      </c>
      <c r="G45" s="257">
        <v>8.6124699200000002E-2</v>
      </c>
      <c r="H45" s="257">
        <v>32.700000000000003</v>
      </c>
      <c r="I45" s="258">
        <v>2</v>
      </c>
      <c r="J45" s="258" t="str">
        <f>IFERROR(VLOOKUP($B45,'Core Indicators'!$E$3:$EU$906,147,FALSE),"x")</f>
        <v>x</v>
      </c>
      <c r="K45" s="259">
        <v>0.75989937780000005</v>
      </c>
      <c r="L45" s="257" t="s">
        <v>14</v>
      </c>
      <c r="M45" s="258">
        <v>94</v>
      </c>
      <c r="N45" s="258">
        <v>58</v>
      </c>
      <c r="O45" s="258" t="str">
        <f>IFERROR(VLOOKUP(B45,'Core Indicators'!$E$3:$G$9906,3,FALSE),"x")</f>
        <v>x</v>
      </c>
      <c r="P45" s="258">
        <v>9240</v>
      </c>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c r="BC45" s="252"/>
      <c r="BD45" s="252"/>
      <c r="BE45" s="252"/>
      <c r="BF45" s="252"/>
      <c r="BG45" s="252"/>
      <c r="BH45" s="252"/>
      <c r="BI45" s="252"/>
      <c r="BJ45" s="252"/>
      <c r="BK45" s="252"/>
      <c r="BL45" s="252"/>
      <c r="BM45" s="252"/>
      <c r="BN45" s="252"/>
      <c r="BO45" s="252"/>
      <c r="BP45" s="252"/>
      <c r="BQ45" s="252"/>
      <c r="BR45" s="252"/>
      <c r="BS45" s="252"/>
      <c r="BT45" s="252"/>
      <c r="BU45" s="252"/>
      <c r="BV45" s="252"/>
      <c r="BW45" s="252"/>
      <c r="BX45" s="252"/>
      <c r="BY45" s="252"/>
      <c r="BZ45" s="252"/>
      <c r="CA45" s="252"/>
      <c r="CB45" s="252"/>
      <c r="CC45" s="252"/>
      <c r="CD45" s="252"/>
      <c r="CE45" s="252"/>
      <c r="CF45" s="252"/>
      <c r="CG45" s="252"/>
      <c r="CH45" s="252"/>
      <c r="CI45" s="252"/>
      <c r="CJ45" s="252"/>
      <c r="CK45" s="252"/>
      <c r="CL45" s="252"/>
      <c r="CM45" s="252"/>
      <c r="CN45" s="252"/>
      <c r="CO45" s="252"/>
      <c r="CP45" s="252"/>
      <c r="CQ45" s="252"/>
      <c r="CR45" s="252"/>
      <c r="CS45" s="252"/>
      <c r="CT45" s="252"/>
      <c r="CU45" s="252"/>
      <c r="CV45" s="252"/>
      <c r="CW45" s="252"/>
      <c r="CX45" s="252"/>
      <c r="CY45" s="252"/>
      <c r="CZ45" s="252"/>
      <c r="DA45" s="252"/>
      <c r="DB45" s="252"/>
      <c r="DC45" s="252"/>
      <c r="DD45" s="252"/>
      <c r="DE45" s="252"/>
      <c r="DF45" s="252"/>
      <c r="DG45" s="252"/>
      <c r="DH45" s="252"/>
      <c r="DI45" s="252"/>
      <c r="DJ45" s="252"/>
      <c r="DK45" s="252"/>
      <c r="DL45" s="252"/>
    </row>
    <row r="46" spans="1:116" x14ac:dyDescent="0.25">
      <c r="A46" s="253" t="s">
        <v>8702</v>
      </c>
      <c r="B46" s="254" t="s">
        <v>8703</v>
      </c>
      <c r="C46" s="257">
        <v>5.5215994400000003E-2</v>
      </c>
      <c r="D46" s="258">
        <v>11</v>
      </c>
      <c r="E46" s="257">
        <v>5.7000000000000002E-2</v>
      </c>
      <c r="F46" s="257">
        <v>9.35</v>
      </c>
      <c r="G46" s="257">
        <v>0.1374148355</v>
      </c>
      <c r="H46" s="257">
        <v>25</v>
      </c>
      <c r="I46" s="258">
        <v>0</v>
      </c>
      <c r="J46" s="258" t="str">
        <f>IFERROR(VLOOKUP($B46,'Core Indicators'!$E$3:$EU$906,147,FALSE),"x")</f>
        <v>x</v>
      </c>
      <c r="K46" s="259">
        <v>1.0465040207</v>
      </c>
      <c r="L46" s="257">
        <v>9</v>
      </c>
      <c r="M46" s="258">
        <v>91</v>
      </c>
      <c r="N46" s="258">
        <v>56</v>
      </c>
      <c r="O46" s="258" t="str">
        <f>IFERROR(VLOOKUP(B46,'Core Indicators'!$E$3:$G$9906,3,FALSE),"x")</f>
        <v>x</v>
      </c>
      <c r="P46" s="258">
        <v>77210</v>
      </c>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c r="BC46" s="252"/>
      <c r="BD46" s="252"/>
      <c r="BE46" s="252"/>
      <c r="BF46" s="252"/>
      <c r="BG46" s="252"/>
      <c r="BH46" s="252"/>
      <c r="BI46" s="252"/>
      <c r="BJ46" s="252"/>
      <c r="BK46" s="252"/>
      <c r="BL46" s="252"/>
      <c r="BM46" s="252"/>
      <c r="BN46" s="252"/>
      <c r="BO46" s="252"/>
      <c r="BP46" s="252"/>
      <c r="BQ46" s="252"/>
      <c r="BR46" s="252"/>
      <c r="BS46" s="252"/>
      <c r="BT46" s="252"/>
      <c r="BU46" s="252"/>
      <c r="BV46" s="252"/>
      <c r="BW46" s="252"/>
      <c r="BX46" s="252"/>
      <c r="BY46" s="252"/>
      <c r="BZ46" s="252"/>
      <c r="CA46" s="252"/>
      <c r="CB46" s="252"/>
      <c r="CC46" s="252"/>
      <c r="CD46" s="252"/>
      <c r="CE46" s="252"/>
      <c r="CF46" s="252"/>
      <c r="CG46" s="252"/>
      <c r="CH46" s="252"/>
      <c r="CI46" s="252"/>
      <c r="CJ46" s="252"/>
      <c r="CK46" s="252"/>
      <c r="CL46" s="252"/>
      <c r="CM46" s="252"/>
      <c r="CN46" s="252"/>
      <c r="CO46" s="252"/>
      <c r="CP46" s="252"/>
      <c r="CQ46" s="252"/>
      <c r="CR46" s="252"/>
      <c r="CS46" s="252"/>
      <c r="CT46" s="252"/>
      <c r="CU46" s="252"/>
      <c r="CV46" s="252"/>
      <c r="CW46" s="252"/>
      <c r="CX46" s="252"/>
      <c r="CY46" s="252"/>
      <c r="CZ46" s="252"/>
      <c r="DA46" s="252"/>
      <c r="DB46" s="252"/>
      <c r="DC46" s="252"/>
      <c r="DD46" s="252"/>
      <c r="DE46" s="252"/>
      <c r="DF46" s="252"/>
      <c r="DG46" s="252"/>
      <c r="DH46" s="252"/>
      <c r="DI46" s="252"/>
      <c r="DJ46" s="252"/>
      <c r="DK46" s="252"/>
      <c r="DL46" s="252"/>
    </row>
    <row r="47" spans="1:116" x14ac:dyDescent="0.25">
      <c r="A47" s="253" t="s">
        <v>8704</v>
      </c>
      <c r="B47" s="254" t="s">
        <v>8705</v>
      </c>
      <c r="C47" s="257">
        <v>0</v>
      </c>
      <c r="D47" s="258">
        <v>11</v>
      </c>
      <c r="E47" s="257">
        <v>0</v>
      </c>
      <c r="F47" s="257" t="s">
        <v>14</v>
      </c>
      <c r="G47" s="257">
        <v>8.3537887399999997E-2</v>
      </c>
      <c r="H47" s="257">
        <v>31.9</v>
      </c>
      <c r="I47" s="258">
        <v>3</v>
      </c>
      <c r="J47" s="258" t="str">
        <f>IFERROR(VLOOKUP($B47,'Core Indicators'!$E$3:$EU$906,147,FALSE),"x")</f>
        <v>x</v>
      </c>
      <c r="K47" s="259">
        <v>1.618773222</v>
      </c>
      <c r="L47" s="257" t="s">
        <v>14</v>
      </c>
      <c r="M47" s="258">
        <v>94</v>
      </c>
      <c r="N47" s="258">
        <v>80</v>
      </c>
      <c r="O47" s="258" t="str">
        <f>IFERROR(VLOOKUP(B47,'Core Indicators'!$E$3:$G$9906,3,FALSE),"x")</f>
        <v>x</v>
      </c>
      <c r="P47" s="258">
        <v>348900</v>
      </c>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c r="BC47" s="252"/>
      <c r="BD47" s="252"/>
      <c r="BE47" s="252"/>
      <c r="BF47" s="252"/>
      <c r="BG47" s="252"/>
      <c r="BH47" s="252"/>
      <c r="BI47" s="252"/>
      <c r="BJ47" s="252"/>
      <c r="BK47" s="252"/>
      <c r="BL47" s="252"/>
      <c r="BM47" s="252"/>
      <c r="BN47" s="252"/>
      <c r="BO47" s="252"/>
      <c r="BP47" s="252"/>
      <c r="BQ47" s="252"/>
      <c r="BR47" s="252"/>
      <c r="BS47" s="252"/>
      <c r="BT47" s="252"/>
      <c r="BU47" s="252"/>
      <c r="BV47" s="252"/>
      <c r="BW47" s="252"/>
      <c r="BX47" s="252"/>
      <c r="BY47" s="252"/>
      <c r="BZ47" s="252"/>
      <c r="CA47" s="252"/>
      <c r="CB47" s="252"/>
      <c r="CC47" s="252"/>
      <c r="CD47" s="252"/>
      <c r="CE47" s="252"/>
      <c r="CF47" s="252"/>
      <c r="CG47" s="252"/>
      <c r="CH47" s="252"/>
      <c r="CI47" s="252"/>
      <c r="CJ47" s="252"/>
      <c r="CK47" s="252"/>
      <c r="CL47" s="252"/>
      <c r="CM47" s="252"/>
      <c r="CN47" s="252"/>
      <c r="CO47" s="252"/>
      <c r="CP47" s="252"/>
      <c r="CQ47" s="252"/>
      <c r="CR47" s="252"/>
      <c r="CS47" s="252"/>
      <c r="CT47" s="252"/>
      <c r="CU47" s="252"/>
      <c r="CV47" s="252"/>
      <c r="CW47" s="252"/>
      <c r="CX47" s="252"/>
      <c r="CY47" s="252"/>
      <c r="CZ47" s="252"/>
      <c r="DA47" s="252"/>
      <c r="DB47" s="252"/>
      <c r="DC47" s="252"/>
      <c r="DD47" s="252"/>
      <c r="DE47" s="252"/>
      <c r="DF47" s="252"/>
      <c r="DG47" s="252"/>
      <c r="DH47" s="252"/>
      <c r="DI47" s="252"/>
      <c r="DJ47" s="252"/>
      <c r="DK47" s="252"/>
      <c r="DL47" s="252"/>
    </row>
    <row r="48" spans="1:116" x14ac:dyDescent="0.25">
      <c r="A48" s="253" t="s">
        <v>321</v>
      </c>
      <c r="B48" s="254" t="s">
        <v>8706</v>
      </c>
      <c r="C48" s="257">
        <v>0.56789997659999991</v>
      </c>
      <c r="D48" s="258">
        <v>6</v>
      </c>
      <c r="E48" s="257">
        <v>0</v>
      </c>
      <c r="F48" s="257">
        <v>3.7833333332999999</v>
      </c>
      <c r="G48" s="257" t="s">
        <v>14</v>
      </c>
      <c r="H48" s="257">
        <v>41.6</v>
      </c>
      <c r="I48" s="258">
        <v>3</v>
      </c>
      <c r="J48" s="258">
        <f>IFERROR(VLOOKUP($B48,'Core Indicators'!$E$3:$EU$906,147,FALSE),"x")</f>
        <v>3</v>
      </c>
      <c r="K48" s="259">
        <v>-0.91440337900000002</v>
      </c>
      <c r="L48" s="257">
        <v>3</v>
      </c>
      <c r="M48" s="258">
        <v>24</v>
      </c>
      <c r="N48" s="258">
        <v>30</v>
      </c>
      <c r="O48" s="258">
        <f>IFERROR(VLOOKUP(B48,'Core Indicators'!$E$3:$G$9906,3,FALSE),"x")</f>
        <v>1182000</v>
      </c>
      <c r="P48" s="258">
        <v>23180</v>
      </c>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c r="BC48" s="252"/>
      <c r="BD48" s="252"/>
      <c r="BE48" s="252"/>
      <c r="BF48" s="252"/>
      <c r="BG48" s="252"/>
      <c r="BH48" s="252"/>
      <c r="BI48" s="252"/>
      <c r="BJ48" s="252"/>
      <c r="BK48" s="252"/>
      <c r="BL48" s="252"/>
      <c r="BM48" s="252"/>
      <c r="BN48" s="252"/>
      <c r="BO48" s="252"/>
      <c r="BP48" s="252"/>
      <c r="BQ48" s="252"/>
      <c r="BR48" s="252"/>
      <c r="BS48" s="252"/>
      <c r="BT48" s="252"/>
      <c r="BU48" s="252"/>
      <c r="BV48" s="252"/>
      <c r="BW48" s="252"/>
      <c r="BX48" s="252"/>
      <c r="BY48" s="252"/>
      <c r="BZ48" s="252"/>
      <c r="CA48" s="252"/>
      <c r="CB48" s="252"/>
      <c r="CC48" s="252"/>
      <c r="CD48" s="252"/>
      <c r="CE48" s="252"/>
      <c r="CF48" s="252"/>
      <c r="CG48" s="252"/>
      <c r="CH48" s="252"/>
      <c r="CI48" s="252"/>
      <c r="CJ48" s="252"/>
      <c r="CK48" s="252"/>
      <c r="CL48" s="252"/>
      <c r="CM48" s="252"/>
      <c r="CN48" s="252"/>
      <c r="CO48" s="252"/>
      <c r="CP48" s="252"/>
      <c r="CQ48" s="252"/>
      <c r="CR48" s="252"/>
      <c r="CS48" s="252"/>
      <c r="CT48" s="252"/>
      <c r="CU48" s="252"/>
      <c r="CV48" s="252"/>
      <c r="CW48" s="252"/>
      <c r="CX48" s="252"/>
      <c r="CY48" s="252"/>
      <c r="CZ48" s="252"/>
      <c r="DA48" s="252"/>
      <c r="DB48" s="252"/>
      <c r="DC48" s="252"/>
      <c r="DD48" s="252"/>
      <c r="DE48" s="252"/>
      <c r="DF48" s="252"/>
      <c r="DG48" s="252"/>
      <c r="DH48" s="252"/>
      <c r="DI48" s="252"/>
      <c r="DJ48" s="252"/>
      <c r="DK48" s="252"/>
      <c r="DL48" s="252"/>
    </row>
    <row r="49" spans="1:116" x14ac:dyDescent="0.25">
      <c r="A49" s="253" t="s">
        <v>8707</v>
      </c>
      <c r="B49" s="254" t="s">
        <v>8708</v>
      </c>
      <c r="C49" s="257">
        <v>0</v>
      </c>
      <c r="D49" s="258">
        <v>13</v>
      </c>
      <c r="E49" s="257">
        <v>0</v>
      </c>
      <c r="F49" s="257" t="s">
        <v>14</v>
      </c>
      <c r="G49" s="257" t="s">
        <v>14</v>
      </c>
      <c r="H49" s="257" t="s">
        <v>14</v>
      </c>
      <c r="I49" s="258">
        <v>0</v>
      </c>
      <c r="J49" s="258" t="str">
        <f>IFERROR(VLOOKUP($B49,'Core Indicators'!$E$3:$EU$906,147,FALSE),"x")</f>
        <v>x</v>
      </c>
      <c r="K49" s="259">
        <v>0.68633824590000003</v>
      </c>
      <c r="L49" s="257" t="s">
        <v>14</v>
      </c>
      <c r="M49" s="258">
        <v>93</v>
      </c>
      <c r="N49" s="258">
        <v>55</v>
      </c>
      <c r="O49" s="258" t="str">
        <f>IFERROR(VLOOKUP(B49,'Core Indicators'!$E$3:$G$9906,3,FALSE),"x")</f>
        <v>x</v>
      </c>
      <c r="P49" s="258">
        <v>750</v>
      </c>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c r="BC49" s="252"/>
      <c r="BD49" s="252"/>
      <c r="BE49" s="252"/>
      <c r="BF49" s="252"/>
      <c r="BG49" s="252"/>
      <c r="BH49" s="252"/>
      <c r="BI49" s="252"/>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row>
    <row r="50" spans="1:116" x14ac:dyDescent="0.25">
      <c r="A50" s="253" t="s">
        <v>8709</v>
      </c>
      <c r="B50" s="254" t="s">
        <v>8710</v>
      </c>
      <c r="C50" s="257">
        <v>0</v>
      </c>
      <c r="D50" s="258">
        <v>12</v>
      </c>
      <c r="E50" s="257">
        <v>0</v>
      </c>
      <c r="F50" s="257" t="s">
        <v>14</v>
      </c>
      <c r="G50" s="257">
        <v>3.95971736E-2</v>
      </c>
      <c r="H50" s="257">
        <v>28.2</v>
      </c>
      <c r="I50" s="258">
        <v>0</v>
      </c>
      <c r="J50" s="258" t="str">
        <f>IFERROR(VLOOKUP($B50,'Core Indicators'!$E$3:$EU$906,147,FALSE),"x")</f>
        <v>x</v>
      </c>
      <c r="K50" s="259">
        <v>1.8984570503</v>
      </c>
      <c r="L50" s="257" t="s">
        <v>14</v>
      </c>
      <c r="M50" s="258">
        <v>97</v>
      </c>
      <c r="N50" s="258">
        <v>87</v>
      </c>
      <c r="O50" s="258" t="str">
        <f>IFERROR(VLOOKUP(B50,'Core Indicators'!$E$3:$G$9906,3,FALSE),"x")</f>
        <v>x</v>
      </c>
      <c r="P50" s="258">
        <v>42262</v>
      </c>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c r="BC50" s="252"/>
      <c r="BD50" s="252"/>
      <c r="BE50" s="252"/>
      <c r="BF50" s="252"/>
      <c r="BG50" s="252"/>
      <c r="BH50" s="252"/>
      <c r="BI50" s="252"/>
      <c r="BJ50" s="252"/>
      <c r="BK50" s="252"/>
      <c r="BL50" s="252"/>
      <c r="BM50" s="252"/>
      <c r="BN50" s="252"/>
      <c r="BO50" s="252"/>
      <c r="BP50" s="252"/>
      <c r="BQ50" s="252"/>
      <c r="BR50" s="252"/>
      <c r="BS50" s="252"/>
      <c r="BT50" s="252"/>
      <c r="BU50" s="252"/>
      <c r="BV50" s="252"/>
      <c r="BW50" s="252"/>
      <c r="BX50" s="252"/>
      <c r="BY50" s="252"/>
      <c r="BZ50" s="252"/>
      <c r="CA50" s="252"/>
      <c r="CB50" s="252"/>
      <c r="CC50" s="252"/>
      <c r="CD50" s="252"/>
      <c r="CE50" s="252"/>
      <c r="CF50" s="252"/>
      <c r="CG50" s="252"/>
      <c r="CH50" s="252"/>
      <c r="CI50" s="252"/>
      <c r="CJ50" s="252"/>
      <c r="CK50" s="252"/>
      <c r="CL50" s="252"/>
      <c r="CM50" s="252"/>
      <c r="CN50" s="252"/>
      <c r="CO50" s="252"/>
      <c r="CP50" s="252"/>
      <c r="CQ50" s="252"/>
      <c r="CR50" s="252"/>
      <c r="CS50" s="252"/>
      <c r="CT50" s="252"/>
      <c r="CU50" s="252"/>
      <c r="CV50" s="252"/>
      <c r="CW50" s="252"/>
      <c r="CX50" s="252"/>
      <c r="CY50" s="252"/>
      <c r="CZ50" s="252"/>
      <c r="DA50" s="252"/>
      <c r="DB50" s="252"/>
      <c r="DC50" s="252"/>
      <c r="DD50" s="252"/>
      <c r="DE50" s="252"/>
      <c r="DF50" s="252"/>
      <c r="DG50" s="252"/>
      <c r="DH50" s="252"/>
      <c r="DI50" s="252"/>
      <c r="DJ50" s="252"/>
      <c r="DK50" s="252"/>
      <c r="DL50" s="252"/>
    </row>
    <row r="51" spans="1:116" x14ac:dyDescent="0.25">
      <c r="A51" s="253" t="s">
        <v>2406</v>
      </c>
      <c r="B51" s="254" t="s">
        <v>8711</v>
      </c>
      <c r="C51" s="257">
        <v>0</v>
      </c>
      <c r="D51" s="258">
        <v>7</v>
      </c>
      <c r="E51" s="257">
        <v>7.0000000000000007E-2</v>
      </c>
      <c r="F51" s="257">
        <v>6.8</v>
      </c>
      <c r="G51" s="257">
        <v>0.4532722515</v>
      </c>
      <c r="H51" s="257">
        <v>41.9</v>
      </c>
      <c r="I51" s="258">
        <v>0</v>
      </c>
      <c r="J51" s="258" t="str">
        <f>IFERROR(VLOOKUP($B51,'Core Indicators'!$E$3:$EU$906,147,FALSE),"x")</f>
        <v>x</v>
      </c>
      <c r="K51" s="259">
        <v>-0.34769749639999997</v>
      </c>
      <c r="L51" s="257">
        <v>5.25</v>
      </c>
      <c r="M51" s="258">
        <v>67</v>
      </c>
      <c r="N51" s="258">
        <v>28</v>
      </c>
      <c r="O51" s="258">
        <f>IFERROR(VLOOKUP(B51,'Core Indicators'!$E$3:$G$9906,3,FALSE),"x")</f>
        <v>10074000</v>
      </c>
      <c r="P51" s="258">
        <v>48310</v>
      </c>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c r="BC51" s="252"/>
      <c r="BD51" s="252"/>
      <c r="BE51" s="252"/>
      <c r="BF51" s="252"/>
      <c r="BG51" s="252"/>
      <c r="BH51" s="252"/>
      <c r="BI51" s="252"/>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252"/>
      <c r="CM51" s="252"/>
      <c r="CN51" s="252"/>
      <c r="CO51" s="252"/>
      <c r="CP51" s="252"/>
      <c r="CQ51" s="252"/>
      <c r="CR51" s="252"/>
      <c r="CS51" s="252"/>
      <c r="CT51" s="252"/>
      <c r="CU51" s="252"/>
      <c r="CV51" s="252"/>
      <c r="CW51" s="252"/>
      <c r="CX51" s="252"/>
      <c r="CY51" s="252"/>
      <c r="CZ51" s="252"/>
      <c r="DA51" s="252"/>
      <c r="DB51" s="252"/>
      <c r="DC51" s="252"/>
      <c r="DD51" s="252"/>
      <c r="DE51" s="252"/>
      <c r="DF51" s="252"/>
      <c r="DG51" s="252"/>
      <c r="DH51" s="252"/>
      <c r="DI51" s="252"/>
      <c r="DJ51" s="252"/>
      <c r="DK51" s="252"/>
      <c r="DL51" s="252"/>
    </row>
    <row r="52" spans="1:116" x14ac:dyDescent="0.25">
      <c r="A52" s="253" t="s">
        <v>395</v>
      </c>
      <c r="B52" s="254" t="s">
        <v>8712</v>
      </c>
      <c r="C52" s="257">
        <v>0.40319995809999998</v>
      </c>
      <c r="D52" s="258">
        <v>3</v>
      </c>
      <c r="E52" s="257">
        <v>0.27</v>
      </c>
      <c r="F52" s="257">
        <v>4.7</v>
      </c>
      <c r="G52" s="257">
        <v>0.44306804239999997</v>
      </c>
      <c r="H52" s="257">
        <v>27.6</v>
      </c>
      <c r="I52" s="258">
        <v>3</v>
      </c>
      <c r="J52" s="258">
        <f>IFERROR(VLOOKUP($B52,'Core Indicators'!$E$3:$EU$906,147,FALSE),"x")</f>
        <v>248</v>
      </c>
      <c r="K52" s="259">
        <v>-0.81546378139999998</v>
      </c>
      <c r="L52" s="257">
        <v>4.25</v>
      </c>
      <c r="M52" s="258">
        <v>34</v>
      </c>
      <c r="N52" s="258">
        <v>35</v>
      </c>
      <c r="O52" s="258">
        <f>IFERROR(VLOOKUP(B52,'Core Indicators'!$E$3:$G$9906,3,FALSE),"x")</f>
        <v>44945000</v>
      </c>
      <c r="P52" s="258">
        <v>2381741</v>
      </c>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252"/>
      <c r="CM52" s="252"/>
      <c r="CN52" s="252"/>
      <c r="CO52" s="252"/>
      <c r="CP52" s="252"/>
      <c r="CQ52" s="252"/>
      <c r="CR52" s="252"/>
      <c r="CS52" s="252"/>
      <c r="CT52" s="252"/>
      <c r="CU52" s="252"/>
      <c r="CV52" s="252"/>
      <c r="CW52" s="252"/>
      <c r="CX52" s="252"/>
      <c r="CY52" s="252"/>
      <c r="CZ52" s="252"/>
      <c r="DA52" s="252"/>
      <c r="DB52" s="252"/>
      <c r="DC52" s="252"/>
      <c r="DD52" s="252"/>
      <c r="DE52" s="252"/>
      <c r="DF52" s="252"/>
      <c r="DG52" s="252"/>
      <c r="DH52" s="252"/>
      <c r="DI52" s="252"/>
      <c r="DJ52" s="252"/>
      <c r="DK52" s="252"/>
      <c r="DL52" s="252"/>
    </row>
    <row r="53" spans="1:116" x14ac:dyDescent="0.25">
      <c r="A53" s="253" t="s">
        <v>2418</v>
      </c>
      <c r="B53" s="254" t="s">
        <v>8713</v>
      </c>
      <c r="C53" s="257">
        <v>0.32659999670000001</v>
      </c>
      <c r="D53" s="258">
        <v>9</v>
      </c>
      <c r="E53" s="257">
        <v>0.31</v>
      </c>
      <c r="F53" s="257">
        <v>7.2</v>
      </c>
      <c r="G53" s="257">
        <v>0.38886860010000002</v>
      </c>
      <c r="H53" s="257">
        <v>45.7</v>
      </c>
      <c r="I53" s="258">
        <v>3</v>
      </c>
      <c r="J53" s="258">
        <f>IFERROR(VLOOKUP($B53,'Core Indicators'!$E$3:$EU$906,147,FALSE),"x")</f>
        <v>4</v>
      </c>
      <c r="K53" s="259">
        <v>-0.57735705380000002</v>
      </c>
      <c r="L53" s="257">
        <v>6.5</v>
      </c>
      <c r="M53" s="258">
        <v>65</v>
      </c>
      <c r="N53" s="258">
        <v>38</v>
      </c>
      <c r="O53" s="258">
        <f>IFERROR(VLOOKUP(B53,'Core Indicators'!$E$3:$G$9906,3,FALSE),"x")</f>
        <v>17643000</v>
      </c>
      <c r="P53" s="258">
        <v>248360</v>
      </c>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c r="BC53" s="252"/>
      <c r="BD53" s="252"/>
      <c r="BE53" s="252"/>
      <c r="BF53" s="252"/>
      <c r="BG53" s="252"/>
      <c r="BH53" s="252"/>
      <c r="BI53" s="252"/>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row>
    <row r="54" spans="1:116" x14ac:dyDescent="0.25">
      <c r="A54" s="253" t="s">
        <v>178</v>
      </c>
      <c r="B54" s="254" t="s">
        <v>8714</v>
      </c>
      <c r="C54" s="257">
        <v>0.16379995159999999</v>
      </c>
      <c r="D54" s="258">
        <v>3</v>
      </c>
      <c r="E54" s="257">
        <v>0.09</v>
      </c>
      <c r="F54" s="257">
        <v>3.5</v>
      </c>
      <c r="G54" s="257">
        <v>0.44973590689999998</v>
      </c>
      <c r="H54" s="257">
        <v>31.5</v>
      </c>
      <c r="I54" s="258">
        <v>3</v>
      </c>
      <c r="J54" s="258">
        <f>IFERROR(VLOOKUP($B54,'Core Indicators'!$E$3:$EU$906,147,FALSE),"x")</f>
        <v>0</v>
      </c>
      <c r="K54" s="259">
        <v>-0.42084598540000001</v>
      </c>
      <c r="L54" s="257">
        <v>3</v>
      </c>
      <c r="M54" s="258">
        <v>21</v>
      </c>
      <c r="N54" s="258">
        <v>35</v>
      </c>
      <c r="O54" s="258">
        <f>IFERROR(VLOOKUP(B54,'Core Indicators'!$E$3:$G$9906,3,FALSE),"x")</f>
        <v>111089000</v>
      </c>
      <c r="P54" s="258">
        <v>995450</v>
      </c>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c r="BC54" s="252"/>
      <c r="BD54" s="252"/>
      <c r="BE54" s="252"/>
      <c r="BF54" s="252"/>
      <c r="BG54" s="252"/>
      <c r="BH54" s="252"/>
      <c r="BI54" s="252"/>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row>
    <row r="55" spans="1:116" x14ac:dyDescent="0.25">
      <c r="A55" s="253" t="s">
        <v>274</v>
      </c>
      <c r="B55" s="254" t="s">
        <v>8715</v>
      </c>
      <c r="C55" s="257">
        <v>0.61300002149999999</v>
      </c>
      <c r="D55" s="258">
        <v>0</v>
      </c>
      <c r="E55" s="257">
        <v>0</v>
      </c>
      <c r="F55" s="257">
        <v>2.1166666667</v>
      </c>
      <c r="G55" s="257" t="s">
        <v>14</v>
      </c>
      <c r="H55" s="257" t="s">
        <v>14</v>
      </c>
      <c r="I55" s="258">
        <v>5</v>
      </c>
      <c r="J55" s="258">
        <f>IFERROR(VLOOKUP($B55,'Core Indicators'!$E$3:$EU$906,147,FALSE),"x")</f>
        <v>0</v>
      </c>
      <c r="K55" s="259">
        <v>-1.5954957007999999</v>
      </c>
      <c r="L55" s="257">
        <v>1.25</v>
      </c>
      <c r="M55" s="258">
        <v>2</v>
      </c>
      <c r="N55" s="258">
        <v>23</v>
      </c>
      <c r="O55" s="258">
        <f>IFERROR(VLOOKUP(B55,'Core Indicators'!$E$3:$G$9906,3,FALSE),"x")</f>
        <v>6209000</v>
      </c>
      <c r="P55" s="258">
        <v>101000</v>
      </c>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c r="BC55" s="252"/>
      <c r="BD55" s="252"/>
      <c r="BE55" s="252"/>
      <c r="BF55" s="252"/>
      <c r="BG55" s="252"/>
      <c r="BH55" s="252"/>
      <c r="BI55" s="252"/>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c r="DG55" s="252"/>
      <c r="DH55" s="252"/>
      <c r="DI55" s="252"/>
      <c r="DJ55" s="252"/>
      <c r="DK55" s="252"/>
      <c r="DL55" s="252"/>
    </row>
    <row r="56" spans="1:116" x14ac:dyDescent="0.25">
      <c r="A56" s="253" t="s">
        <v>338</v>
      </c>
      <c r="B56" s="254" t="s">
        <v>8716</v>
      </c>
      <c r="C56" s="257">
        <v>0.50216199039999998</v>
      </c>
      <c r="D56" s="258">
        <v>11</v>
      </c>
      <c r="E56" s="257">
        <v>0.30199999999999999</v>
      </c>
      <c r="F56" s="257" t="s">
        <v>14</v>
      </c>
      <c r="G56" s="257">
        <v>7.4110250799999999E-2</v>
      </c>
      <c r="H56" s="257">
        <v>34.700000000000003</v>
      </c>
      <c r="I56" s="258">
        <v>1</v>
      </c>
      <c r="J56" s="258">
        <f>IFERROR(VLOOKUP($B56,'Core Indicators'!$E$3:$EU$906,147,FALSE),"x")</f>
        <v>117</v>
      </c>
      <c r="K56" s="259">
        <v>0.97905218599999999</v>
      </c>
      <c r="L56" s="257" t="s">
        <v>14</v>
      </c>
      <c r="M56" s="258">
        <v>92</v>
      </c>
      <c r="N56" s="258">
        <v>62</v>
      </c>
      <c r="O56" s="258">
        <f>IFERROR(VLOOKUP(B56,'Core Indicators'!$E$3:$G$9906,3,FALSE),"x")</f>
        <v>47557000</v>
      </c>
      <c r="P56" s="258">
        <v>500210</v>
      </c>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c r="BC56" s="252"/>
      <c r="BD56" s="252"/>
      <c r="BE56" s="252"/>
      <c r="BF56" s="252"/>
      <c r="BG56" s="252"/>
      <c r="BH56" s="252"/>
      <c r="BI56" s="252"/>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row>
    <row r="57" spans="1:116" x14ac:dyDescent="0.25">
      <c r="A57" s="253" t="s">
        <v>8717</v>
      </c>
      <c r="B57" s="254" t="s">
        <v>8718</v>
      </c>
      <c r="C57" s="257">
        <v>0.47281296659999988</v>
      </c>
      <c r="D57" s="258">
        <v>13</v>
      </c>
      <c r="E57" s="257">
        <v>0.28999999999999998</v>
      </c>
      <c r="F57" s="257">
        <v>9.8000000000000007</v>
      </c>
      <c r="G57" s="257">
        <v>9.12578624E-2</v>
      </c>
      <c r="H57" s="257">
        <v>30.3</v>
      </c>
      <c r="I57" s="258">
        <v>0</v>
      </c>
      <c r="J57" s="258" t="str">
        <f>IFERROR(VLOOKUP($B57,'Core Indicators'!$E$3:$EU$906,147,FALSE),"x")</f>
        <v>x</v>
      </c>
      <c r="K57" s="259">
        <v>1.2812571526000001</v>
      </c>
      <c r="L57" s="257">
        <v>10</v>
      </c>
      <c r="M57" s="258">
        <v>94</v>
      </c>
      <c r="N57" s="258">
        <v>74</v>
      </c>
      <c r="O57" s="258" t="str">
        <f>IFERROR(VLOOKUP(B57,'Core Indicators'!$E$3:$G$9906,3,FALSE),"x")</f>
        <v>x</v>
      </c>
      <c r="P57" s="258">
        <v>42390</v>
      </c>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c r="BC57" s="252"/>
      <c r="BD57" s="252"/>
      <c r="BE57" s="252"/>
      <c r="BF57" s="252"/>
      <c r="BG57" s="252"/>
      <c r="BH57" s="252"/>
      <c r="BI57" s="252"/>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c r="DG57" s="252"/>
      <c r="DH57" s="252"/>
      <c r="DI57" s="252"/>
      <c r="DJ57" s="252"/>
      <c r="DK57" s="252"/>
      <c r="DL57" s="252"/>
    </row>
    <row r="58" spans="1:116" x14ac:dyDescent="0.25">
      <c r="A58" s="253" t="s">
        <v>406</v>
      </c>
      <c r="B58" s="254" t="s">
        <v>8719</v>
      </c>
      <c r="C58" s="257">
        <v>0.76015806069999992</v>
      </c>
      <c r="D58" s="258">
        <v>3</v>
      </c>
      <c r="E58" s="257">
        <v>0.27339999999999998</v>
      </c>
      <c r="F58" s="257">
        <v>4</v>
      </c>
      <c r="G58" s="257">
        <v>0.50796334649999997</v>
      </c>
      <c r="H58" s="257">
        <v>35</v>
      </c>
      <c r="I58" s="258">
        <v>5</v>
      </c>
      <c r="J58" s="258">
        <f>IFERROR(VLOOKUP($B58,'Core Indicators'!$E$3:$EU$906,147,FALSE),"x")</f>
        <v>992</v>
      </c>
      <c r="K58" s="259">
        <v>-0.47347819810000003</v>
      </c>
      <c r="L58" s="257">
        <v>3.25</v>
      </c>
      <c r="M58" s="258">
        <v>24</v>
      </c>
      <c r="N58" s="258">
        <v>37</v>
      </c>
      <c r="O58" s="258">
        <f>IFERROR(VLOOKUP(B58,'Core Indicators'!$E$3:$G$9906,3,FALSE),"x")</f>
        <v>123516000</v>
      </c>
      <c r="P58" s="258">
        <v>1000000</v>
      </c>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c r="BC58" s="252"/>
      <c r="BD58" s="252"/>
      <c r="BE58" s="252"/>
      <c r="BF58" s="252"/>
      <c r="BG58" s="252"/>
      <c r="BH58" s="252"/>
      <c r="BI58" s="252"/>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52"/>
      <c r="DD58" s="252"/>
      <c r="DE58" s="252"/>
      <c r="DF58" s="252"/>
      <c r="DG58" s="252"/>
      <c r="DH58" s="252"/>
      <c r="DI58" s="252"/>
      <c r="DJ58" s="252"/>
      <c r="DK58" s="252"/>
      <c r="DL58" s="252"/>
    </row>
    <row r="59" spans="1:116" x14ac:dyDescent="0.25">
      <c r="A59" s="253" t="s">
        <v>8720</v>
      </c>
      <c r="B59" s="254" t="s">
        <v>8721</v>
      </c>
      <c r="C59" s="257">
        <v>0.1314999869</v>
      </c>
      <c r="D59" s="258">
        <v>11</v>
      </c>
      <c r="E59" s="257">
        <v>0</v>
      </c>
      <c r="F59" s="257" t="s">
        <v>14</v>
      </c>
      <c r="G59" s="257">
        <v>5.03954369E-2</v>
      </c>
      <c r="H59" s="257">
        <v>27.3</v>
      </c>
      <c r="I59" s="258">
        <v>0</v>
      </c>
      <c r="J59" s="258" t="str">
        <f>IFERROR(VLOOKUP($B59,'Core Indicators'!$E$3:$EU$906,147,FALSE),"x")</f>
        <v>x</v>
      </c>
      <c r="K59" s="259">
        <v>2.0221455097000001</v>
      </c>
      <c r="L59" s="257" t="s">
        <v>14</v>
      </c>
      <c r="M59" s="258">
        <v>100</v>
      </c>
      <c r="N59" s="258">
        <v>86</v>
      </c>
      <c r="O59" s="258" t="str">
        <f>IFERROR(VLOOKUP(B59,'Core Indicators'!$E$3:$G$9906,3,FALSE),"x")</f>
        <v>x</v>
      </c>
      <c r="P59" s="258">
        <v>303890</v>
      </c>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c r="BC59" s="252"/>
      <c r="BD59" s="252"/>
      <c r="BE59" s="252"/>
      <c r="BF59" s="252"/>
      <c r="BG59" s="252"/>
      <c r="BH59" s="252"/>
      <c r="BI59" s="252"/>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c r="DG59" s="252"/>
      <c r="DH59" s="252"/>
      <c r="DI59" s="252"/>
      <c r="DJ59" s="252"/>
      <c r="DK59" s="252"/>
      <c r="DL59" s="252"/>
    </row>
    <row r="60" spans="1:116" x14ac:dyDescent="0.25">
      <c r="A60" s="253" t="s">
        <v>8722</v>
      </c>
      <c r="B60" s="254" t="s">
        <v>8723</v>
      </c>
      <c r="C60" s="257">
        <v>0.53238296770000004</v>
      </c>
      <c r="D60" s="258">
        <v>3</v>
      </c>
      <c r="E60" s="257">
        <v>0</v>
      </c>
      <c r="F60" s="257" t="s">
        <v>14</v>
      </c>
      <c r="G60" s="257">
        <v>0.35655918990000002</v>
      </c>
      <c r="H60" s="257">
        <v>36.700000000000003</v>
      </c>
      <c r="I60" s="258">
        <v>0</v>
      </c>
      <c r="J60" s="258" t="str">
        <f>IFERROR(VLOOKUP($B60,'Core Indicators'!$E$3:$EU$906,147,FALSE),"x")</f>
        <v>x</v>
      </c>
      <c r="K60" s="259">
        <v>-2.57588495E-2</v>
      </c>
      <c r="L60" s="257" t="s">
        <v>14</v>
      </c>
      <c r="M60" s="258">
        <v>60</v>
      </c>
      <c r="N60" s="258" t="s">
        <v>14</v>
      </c>
      <c r="O60" s="258" t="str">
        <f>IFERROR(VLOOKUP(B60,'Core Indicators'!$E$3:$G$9906,3,FALSE),"x")</f>
        <v>x</v>
      </c>
      <c r="P60" s="258">
        <v>18270</v>
      </c>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c r="BC60" s="252"/>
      <c r="BD60" s="252"/>
      <c r="BE60" s="252"/>
      <c r="BF60" s="252"/>
      <c r="BG60" s="252"/>
      <c r="BH60" s="252"/>
      <c r="BI60" s="252"/>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c r="CH60" s="252"/>
      <c r="CI60" s="252"/>
      <c r="CJ60" s="252"/>
      <c r="CK60" s="252"/>
      <c r="CL60" s="252"/>
      <c r="CM60" s="252"/>
      <c r="CN60" s="252"/>
      <c r="CO60" s="252"/>
      <c r="CP60" s="252"/>
      <c r="CQ60" s="252"/>
      <c r="CR60" s="252"/>
      <c r="CS60" s="252"/>
      <c r="CT60" s="252"/>
      <c r="CU60" s="252"/>
      <c r="CV60" s="252"/>
      <c r="CW60" s="252"/>
      <c r="CX60" s="252"/>
      <c r="CY60" s="252"/>
      <c r="CZ60" s="252"/>
      <c r="DA60" s="252"/>
      <c r="DB60" s="252"/>
      <c r="DC60" s="252"/>
      <c r="DD60" s="252"/>
      <c r="DE60" s="252"/>
      <c r="DF60" s="252"/>
      <c r="DG60" s="252"/>
      <c r="DH60" s="252"/>
      <c r="DI60" s="252"/>
      <c r="DJ60" s="252"/>
      <c r="DK60" s="252"/>
      <c r="DL60" s="252"/>
    </row>
    <row r="61" spans="1:116" x14ac:dyDescent="0.25">
      <c r="A61" s="253" t="s">
        <v>8724</v>
      </c>
      <c r="B61" s="254" t="s">
        <v>8725</v>
      </c>
      <c r="C61" s="257">
        <v>4.7355978600000001E-2</v>
      </c>
      <c r="D61" s="258">
        <v>10</v>
      </c>
      <c r="E61" s="257">
        <v>2.3E-2</v>
      </c>
      <c r="F61" s="257" t="s">
        <v>14</v>
      </c>
      <c r="G61" s="257">
        <v>5.1375861000000002E-2</v>
      </c>
      <c r="H61" s="257">
        <v>32.4</v>
      </c>
      <c r="I61" s="258">
        <v>2</v>
      </c>
      <c r="J61" s="258" t="str">
        <f>IFERROR(VLOOKUP($B61,'Core Indicators'!$E$3:$EU$906,147,FALSE),"x")</f>
        <v>x</v>
      </c>
      <c r="K61" s="259">
        <v>1.4120583534</v>
      </c>
      <c r="L61" s="257" t="s">
        <v>14</v>
      </c>
      <c r="M61" s="258">
        <v>90</v>
      </c>
      <c r="N61" s="258">
        <v>69</v>
      </c>
      <c r="O61" s="258" t="str">
        <f>IFERROR(VLOOKUP(B61,'Core Indicators'!$E$3:$G$9906,3,FALSE),"x")</f>
        <v>x</v>
      </c>
      <c r="P61" s="258">
        <v>547557</v>
      </c>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c r="CH61" s="252"/>
      <c r="CI61" s="252"/>
      <c r="CJ61" s="252"/>
      <c r="CK61" s="252"/>
      <c r="CL61" s="252"/>
      <c r="CM61" s="252"/>
      <c r="CN61" s="252"/>
      <c r="CO61" s="252"/>
      <c r="CP61" s="252"/>
      <c r="CQ61" s="252"/>
      <c r="CR61" s="252"/>
      <c r="CS61" s="252"/>
      <c r="CT61" s="252"/>
      <c r="CU61" s="252"/>
      <c r="CV61" s="252"/>
      <c r="CW61" s="252"/>
      <c r="CX61" s="252"/>
      <c r="CY61" s="252"/>
      <c r="CZ61" s="252"/>
      <c r="DA61" s="252"/>
      <c r="DB61" s="252"/>
      <c r="DC61" s="252"/>
      <c r="DD61" s="252"/>
      <c r="DE61" s="252"/>
      <c r="DF61" s="252"/>
      <c r="DG61" s="252"/>
      <c r="DH61" s="252"/>
      <c r="DI61" s="252"/>
      <c r="DJ61" s="252"/>
      <c r="DK61" s="252"/>
      <c r="DL61" s="252"/>
    </row>
    <row r="62" spans="1:116" x14ac:dyDescent="0.25">
      <c r="A62" s="253" t="s">
        <v>8726</v>
      </c>
      <c r="B62" s="254" t="s">
        <v>8727</v>
      </c>
      <c r="C62" s="257">
        <v>0</v>
      </c>
      <c r="D62" s="258">
        <v>11</v>
      </c>
      <c r="E62" s="257">
        <v>0</v>
      </c>
      <c r="F62" s="257" t="s">
        <v>14</v>
      </c>
      <c r="G62" s="257" t="s">
        <v>14</v>
      </c>
      <c r="H62" s="257">
        <v>40.1</v>
      </c>
      <c r="I62" s="258">
        <v>0</v>
      </c>
      <c r="J62" s="258" t="str">
        <f>IFERROR(VLOOKUP($B62,'Core Indicators'!$E$3:$EU$906,147,FALSE),"x")</f>
        <v>x</v>
      </c>
      <c r="K62" s="259">
        <v>2.41156537E-2</v>
      </c>
      <c r="L62" s="257" t="s">
        <v>14</v>
      </c>
      <c r="M62" s="258">
        <v>92</v>
      </c>
      <c r="N62" s="258" t="s">
        <v>14</v>
      </c>
      <c r="O62" s="258" t="str">
        <f>IFERROR(VLOOKUP(B62,'Core Indicators'!$E$3:$G$9906,3,FALSE),"x")</f>
        <v>x</v>
      </c>
      <c r="P62" s="258">
        <v>700</v>
      </c>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c r="CH62" s="252"/>
      <c r="CI62" s="252"/>
      <c r="CJ62" s="252"/>
      <c r="CK62" s="252"/>
      <c r="CL62" s="252"/>
      <c r="CM62" s="252"/>
      <c r="CN62" s="252"/>
      <c r="CO62" s="252"/>
      <c r="CP62" s="252"/>
      <c r="CQ62" s="252"/>
      <c r="CR62" s="252"/>
      <c r="CS62" s="252"/>
      <c r="CT62" s="252"/>
      <c r="CU62" s="252"/>
      <c r="CV62" s="252"/>
      <c r="CW62" s="252"/>
      <c r="CX62" s="252"/>
      <c r="CY62" s="252"/>
      <c r="CZ62" s="252"/>
      <c r="DA62" s="252"/>
      <c r="DB62" s="252"/>
      <c r="DC62" s="252"/>
      <c r="DD62" s="252"/>
      <c r="DE62" s="252"/>
      <c r="DF62" s="252"/>
      <c r="DG62" s="252"/>
      <c r="DH62" s="252"/>
      <c r="DI62" s="252"/>
      <c r="DJ62" s="252"/>
      <c r="DK62" s="252"/>
      <c r="DL62" s="252"/>
    </row>
    <row r="63" spans="1:116" x14ac:dyDescent="0.25">
      <c r="A63" s="253" t="s">
        <v>8728</v>
      </c>
      <c r="B63" s="254" t="s">
        <v>8729</v>
      </c>
      <c r="C63" s="257">
        <v>0.77740000549999999</v>
      </c>
      <c r="D63" s="258">
        <v>9</v>
      </c>
      <c r="E63" s="257">
        <v>0.01</v>
      </c>
      <c r="F63" s="257">
        <v>4.7</v>
      </c>
      <c r="G63" s="257">
        <v>0.53430152109999995</v>
      </c>
      <c r="H63" s="257">
        <v>38</v>
      </c>
      <c r="I63" s="258">
        <v>1</v>
      </c>
      <c r="J63" s="258" t="str">
        <f>IFERROR(VLOOKUP($B63,'Core Indicators'!$E$3:$EU$906,147,FALSE),"x")</f>
        <v>x</v>
      </c>
      <c r="K63" s="259">
        <v>-0.7328509688</v>
      </c>
      <c r="L63" s="257">
        <v>3.75</v>
      </c>
      <c r="M63" s="258">
        <v>22</v>
      </c>
      <c r="N63" s="258">
        <v>31</v>
      </c>
      <c r="O63" s="258" t="str">
        <f>IFERROR(VLOOKUP(B63,'Core Indicators'!$E$3:$G$9906,3,FALSE),"x")</f>
        <v>x</v>
      </c>
      <c r="P63" s="258">
        <v>257670</v>
      </c>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c r="BC63" s="252"/>
      <c r="BD63" s="252"/>
      <c r="BE63" s="252"/>
      <c r="BF63" s="252"/>
      <c r="BG63" s="252"/>
      <c r="BH63" s="252"/>
      <c r="BI63" s="252"/>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c r="CH63" s="252"/>
      <c r="CI63" s="252"/>
      <c r="CJ63" s="252"/>
      <c r="CK63" s="252"/>
      <c r="CL63" s="252"/>
      <c r="CM63" s="252"/>
      <c r="CN63" s="252"/>
      <c r="CO63" s="252"/>
      <c r="CP63" s="252"/>
      <c r="CQ63" s="252"/>
      <c r="CR63" s="252"/>
      <c r="CS63" s="252"/>
      <c r="CT63" s="252"/>
      <c r="CU63" s="252"/>
      <c r="CV63" s="252"/>
      <c r="CW63" s="252"/>
      <c r="CX63" s="252"/>
      <c r="CY63" s="252"/>
      <c r="CZ63" s="252"/>
      <c r="DA63" s="252"/>
      <c r="DB63" s="252"/>
      <c r="DC63" s="252"/>
      <c r="DD63" s="252"/>
      <c r="DE63" s="252"/>
      <c r="DF63" s="252"/>
      <c r="DG63" s="252"/>
      <c r="DH63" s="252"/>
      <c r="DI63" s="252"/>
      <c r="DJ63" s="252"/>
      <c r="DK63" s="252"/>
      <c r="DL63" s="252"/>
    </row>
    <row r="64" spans="1:116" x14ac:dyDescent="0.25">
      <c r="A64" s="253" t="s">
        <v>8730</v>
      </c>
      <c r="B64" s="254" t="s">
        <v>8731</v>
      </c>
      <c r="C64" s="257">
        <v>0.32496100410000001</v>
      </c>
      <c r="D64" s="258">
        <v>13</v>
      </c>
      <c r="E64" s="257">
        <v>7.0000000000000007E-2</v>
      </c>
      <c r="F64" s="257" t="s">
        <v>14</v>
      </c>
      <c r="G64" s="257">
        <v>0.1191900699</v>
      </c>
      <c r="H64" s="257">
        <v>35.1</v>
      </c>
      <c r="I64" s="258">
        <v>3</v>
      </c>
      <c r="J64" s="258" t="str">
        <f>IFERROR(VLOOKUP($B64,'Core Indicators'!$E$3:$EU$906,147,FALSE),"x")</f>
        <v>x</v>
      </c>
      <c r="K64" s="259">
        <v>1.6009106635999999</v>
      </c>
      <c r="L64" s="257" t="s">
        <v>14</v>
      </c>
      <c r="M64" s="258">
        <v>94</v>
      </c>
      <c r="N64" s="258">
        <v>77</v>
      </c>
      <c r="O64" s="258" t="str">
        <f>IFERROR(VLOOKUP(B64,'Core Indicators'!$E$3:$G$9906,3,FALSE),"x")</f>
        <v>x</v>
      </c>
      <c r="P64" s="258">
        <v>241930</v>
      </c>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R64" s="252"/>
      <c r="CS64" s="252"/>
      <c r="CT64" s="252"/>
      <c r="CU64" s="252"/>
      <c r="CV64" s="252"/>
      <c r="CW64" s="252"/>
      <c r="CX64" s="252"/>
      <c r="CY64" s="252"/>
      <c r="CZ64" s="252"/>
      <c r="DA64" s="252"/>
      <c r="DB64" s="252"/>
      <c r="DC64" s="252"/>
      <c r="DD64" s="252"/>
      <c r="DE64" s="252"/>
      <c r="DF64" s="252"/>
      <c r="DG64" s="252"/>
      <c r="DH64" s="252"/>
      <c r="DI64" s="252"/>
      <c r="DJ64" s="252"/>
      <c r="DK64" s="252"/>
      <c r="DL64" s="252"/>
    </row>
    <row r="65" spans="1:116" x14ac:dyDescent="0.25">
      <c r="A65" s="253" t="s">
        <v>8732</v>
      </c>
      <c r="B65" s="254" t="s">
        <v>8733</v>
      </c>
      <c r="C65" s="257">
        <v>0.32528704609999998</v>
      </c>
      <c r="D65" s="258">
        <v>5</v>
      </c>
      <c r="E65" s="257">
        <v>0.30399999999999999</v>
      </c>
      <c r="F65" s="257">
        <v>6.6</v>
      </c>
      <c r="G65" s="257">
        <v>0.35077464800000002</v>
      </c>
      <c r="H65" s="257">
        <v>35.9</v>
      </c>
      <c r="I65" s="258">
        <v>3</v>
      </c>
      <c r="J65" s="258" t="str">
        <f>IFERROR(VLOOKUP($B65,'Core Indicators'!$E$3:$EU$906,147,FALSE),"x")</f>
        <v>x</v>
      </c>
      <c r="K65" s="259">
        <v>0.30997923020000001</v>
      </c>
      <c r="L65" s="257">
        <v>6.25</v>
      </c>
      <c r="M65" s="258">
        <v>61</v>
      </c>
      <c r="N65" s="258">
        <v>56</v>
      </c>
      <c r="O65" s="258" t="str">
        <f>IFERROR(VLOOKUP(B65,'Core Indicators'!$E$3:$G$9906,3,FALSE),"x")</f>
        <v>x</v>
      </c>
      <c r="P65" s="258">
        <v>69490</v>
      </c>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row>
    <row r="66" spans="1:116" x14ac:dyDescent="0.25">
      <c r="A66" s="253" t="s">
        <v>8734</v>
      </c>
      <c r="B66" s="254" t="s">
        <v>8735</v>
      </c>
      <c r="C66" s="257">
        <v>0.77995000079999999</v>
      </c>
      <c r="D66" s="258">
        <v>11</v>
      </c>
      <c r="E66" s="257">
        <v>0</v>
      </c>
      <c r="F66" s="257">
        <v>7.85</v>
      </c>
      <c r="G66" s="257">
        <v>0.54103560419999996</v>
      </c>
      <c r="H66" s="257">
        <v>43.5</v>
      </c>
      <c r="I66" s="258">
        <v>2</v>
      </c>
      <c r="J66" s="258" t="str">
        <f>IFERROR(VLOOKUP($B66,'Core Indicators'!$E$3:$EU$906,147,FALSE),"x")</f>
        <v>x</v>
      </c>
      <c r="K66" s="259">
        <v>4.6889737200000003E-2</v>
      </c>
      <c r="L66" s="257">
        <v>7</v>
      </c>
      <c r="M66" s="258">
        <v>82</v>
      </c>
      <c r="N66" s="258">
        <v>41</v>
      </c>
      <c r="O66" s="258" t="str">
        <f>IFERROR(VLOOKUP(B66,'Core Indicators'!$E$3:$G$9906,3,FALSE),"x")</f>
        <v>x</v>
      </c>
      <c r="P66" s="258">
        <v>227540</v>
      </c>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R66" s="252"/>
      <c r="CS66" s="252"/>
      <c r="CT66" s="252"/>
      <c r="CU66" s="252"/>
      <c r="CV66" s="252"/>
      <c r="CW66" s="252"/>
      <c r="CX66" s="252"/>
      <c r="CY66" s="252"/>
      <c r="CZ66" s="252"/>
      <c r="DA66" s="252"/>
      <c r="DB66" s="252"/>
      <c r="DC66" s="252"/>
      <c r="DD66" s="252"/>
      <c r="DE66" s="252"/>
      <c r="DF66" s="252"/>
      <c r="DG66" s="252"/>
      <c r="DH66" s="252"/>
      <c r="DI66" s="252"/>
      <c r="DJ66" s="252"/>
      <c r="DK66" s="252"/>
      <c r="DL66" s="252"/>
    </row>
    <row r="67" spans="1:116" x14ac:dyDescent="0.25">
      <c r="A67" s="253" t="s">
        <v>8736</v>
      </c>
      <c r="B67" s="254" t="s">
        <v>8737</v>
      </c>
      <c r="C67" s="257">
        <v>0.70999998689999999</v>
      </c>
      <c r="D67" s="258">
        <v>6</v>
      </c>
      <c r="E67" s="257">
        <v>0.6</v>
      </c>
      <c r="F67" s="257">
        <v>5.95</v>
      </c>
      <c r="G67" s="257" t="s">
        <v>14</v>
      </c>
      <c r="H67" s="257">
        <v>33.700000000000003</v>
      </c>
      <c r="I67" s="258">
        <v>3</v>
      </c>
      <c r="J67" s="258" t="str">
        <f>IFERROR(VLOOKUP($B67,'Core Indicators'!$E$3:$EU$906,147,FALSE),"x")</f>
        <v>x</v>
      </c>
      <c r="K67" s="259">
        <v>-1.2090275288000001</v>
      </c>
      <c r="L67" s="257">
        <v>4.75</v>
      </c>
      <c r="M67" s="258">
        <v>40</v>
      </c>
      <c r="N67" s="258">
        <v>29</v>
      </c>
      <c r="O67" s="258" t="str">
        <f>IFERROR(VLOOKUP(B67,'Core Indicators'!$E$3:$G$9906,3,FALSE),"x")</f>
        <v>x</v>
      </c>
      <c r="P67" s="258">
        <v>245720</v>
      </c>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c r="DG67" s="252"/>
      <c r="DH67" s="252"/>
      <c r="DI67" s="252"/>
      <c r="DJ67" s="252"/>
      <c r="DK67" s="252"/>
      <c r="DL67" s="252"/>
    </row>
    <row r="68" spans="1:116" x14ac:dyDescent="0.25">
      <c r="A68" s="253" t="s">
        <v>5159</v>
      </c>
      <c r="B68" s="254" t="s">
        <v>8738</v>
      </c>
      <c r="C68" s="257">
        <v>0.77542499430000011</v>
      </c>
      <c r="D68" s="258">
        <v>8</v>
      </c>
      <c r="E68" s="257">
        <v>0</v>
      </c>
      <c r="F68" s="257">
        <v>6.9</v>
      </c>
      <c r="G68" s="257">
        <v>0.62044554029999999</v>
      </c>
      <c r="H68" s="257">
        <v>35.9</v>
      </c>
      <c r="I68" s="258">
        <v>3</v>
      </c>
      <c r="J68" s="258">
        <f>IFERROR(VLOOKUP($B68,'Core Indicators'!$E$3:$EU$906,147,FALSE),"x")</f>
        <v>11</v>
      </c>
      <c r="K68" s="259">
        <v>-0.37157607079999999</v>
      </c>
      <c r="L68" s="257">
        <v>5.5</v>
      </c>
      <c r="M68" s="258">
        <v>46</v>
      </c>
      <c r="N68" s="258">
        <v>37</v>
      </c>
      <c r="O68" s="258">
        <f>IFERROR(VLOOKUP(B68,'Core Indicators'!$E$3:$G$9906,3,FALSE),"x")</f>
        <v>2492000</v>
      </c>
      <c r="P68" s="258">
        <v>10120</v>
      </c>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R68" s="252"/>
      <c r="CS68" s="252"/>
      <c r="CT68" s="252"/>
      <c r="CU68" s="252"/>
      <c r="CV68" s="252"/>
      <c r="CW68" s="252"/>
      <c r="CX68" s="252"/>
      <c r="CY68" s="252"/>
      <c r="CZ68" s="252"/>
      <c r="DA68" s="252"/>
      <c r="DB68" s="252"/>
      <c r="DC68" s="252"/>
      <c r="DD68" s="252"/>
      <c r="DE68" s="252"/>
      <c r="DF68" s="252"/>
      <c r="DG68" s="252"/>
      <c r="DH68" s="252"/>
      <c r="DI68" s="252"/>
      <c r="DJ68" s="252"/>
      <c r="DK68" s="252"/>
      <c r="DL68" s="252"/>
    </row>
    <row r="69" spans="1:116" x14ac:dyDescent="0.25">
      <c r="A69" s="253" t="s">
        <v>8739</v>
      </c>
      <c r="B69" s="254" t="s">
        <v>8740</v>
      </c>
      <c r="C69" s="257">
        <v>0.84509999150000004</v>
      </c>
      <c r="D69" s="258">
        <v>11</v>
      </c>
      <c r="E69" s="257">
        <v>0.14000000000000001</v>
      </c>
      <c r="F69" s="257">
        <v>6.25</v>
      </c>
      <c r="G69" s="257" t="s">
        <v>14</v>
      </c>
      <c r="H69" s="257">
        <v>50.7</v>
      </c>
      <c r="I69" s="258">
        <v>2</v>
      </c>
      <c r="J69" s="258" t="str">
        <f>IFERROR(VLOOKUP($B69,'Core Indicators'!$E$3:$EU$906,147,FALSE),"x")</f>
        <v>x</v>
      </c>
      <c r="K69" s="259">
        <v>-1.2640448809</v>
      </c>
      <c r="L69" s="257">
        <v>5</v>
      </c>
      <c r="M69" s="258">
        <v>46</v>
      </c>
      <c r="N69" s="258">
        <v>18</v>
      </c>
      <c r="O69" s="258" t="str">
        <f>IFERROR(VLOOKUP(B69,'Core Indicators'!$E$3:$G$9906,3,FALSE),"x")</f>
        <v>x</v>
      </c>
      <c r="P69" s="258">
        <v>28120</v>
      </c>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252"/>
      <c r="CS69" s="252"/>
      <c r="CT69" s="252"/>
      <c r="CU69" s="252"/>
      <c r="CV69" s="252"/>
      <c r="CW69" s="252"/>
      <c r="CX69" s="252"/>
      <c r="CY69" s="252"/>
      <c r="CZ69" s="252"/>
      <c r="DA69" s="252"/>
      <c r="DB69" s="252"/>
      <c r="DC69" s="252"/>
      <c r="DD69" s="252"/>
      <c r="DE69" s="252"/>
      <c r="DF69" s="252"/>
      <c r="DG69" s="252"/>
      <c r="DH69" s="252"/>
      <c r="DI69" s="252"/>
      <c r="DJ69" s="252"/>
      <c r="DK69" s="252"/>
      <c r="DL69" s="252"/>
    </row>
    <row r="70" spans="1:116" x14ac:dyDescent="0.25">
      <c r="A70" s="253" t="s">
        <v>8741</v>
      </c>
      <c r="B70" s="254" t="s">
        <v>8742</v>
      </c>
      <c r="C70" s="257">
        <v>0.25992401189999997</v>
      </c>
      <c r="D70" s="258">
        <v>4</v>
      </c>
      <c r="E70" s="257">
        <v>0</v>
      </c>
      <c r="F70" s="257">
        <v>2.8166666667000002</v>
      </c>
      <c r="G70" s="257" t="s">
        <v>14</v>
      </c>
      <c r="H70" s="257" t="s">
        <v>14</v>
      </c>
      <c r="I70" s="258">
        <v>0</v>
      </c>
      <c r="J70" s="258" t="str">
        <f>IFERROR(VLOOKUP($B70,'Core Indicators'!$E$3:$EU$906,147,FALSE),"x")</f>
        <v>x</v>
      </c>
      <c r="K70" s="259">
        <v>-1.4223147630999999</v>
      </c>
      <c r="L70" s="257">
        <v>1.75</v>
      </c>
      <c r="M70" s="258">
        <v>6</v>
      </c>
      <c r="N70" s="258">
        <v>16</v>
      </c>
      <c r="O70" s="258" t="str">
        <f>IFERROR(VLOOKUP(B70,'Core Indicators'!$E$3:$G$9906,3,FALSE),"x")</f>
        <v>x</v>
      </c>
      <c r="P70" s="258">
        <v>28050</v>
      </c>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2"/>
      <c r="AX70" s="252"/>
      <c r="AY70" s="252"/>
      <c r="AZ70" s="252"/>
      <c r="BA70" s="252"/>
      <c r="BB70" s="252"/>
      <c r="BC70" s="252"/>
      <c r="BD70" s="252"/>
      <c r="BE70" s="252"/>
      <c r="BF70" s="252"/>
      <c r="BG70" s="252"/>
      <c r="BH70" s="252"/>
      <c r="BI70" s="252"/>
      <c r="BJ70" s="252"/>
      <c r="BK70" s="252"/>
      <c r="BL70" s="252"/>
      <c r="BM70" s="252"/>
      <c r="BN70" s="252"/>
      <c r="BO70" s="252"/>
      <c r="BP70" s="252"/>
      <c r="BQ70" s="252"/>
      <c r="BR70" s="252"/>
      <c r="BS70" s="252"/>
      <c r="BT70" s="252"/>
      <c r="BU70" s="252"/>
      <c r="BV70" s="252"/>
      <c r="BW70" s="252"/>
      <c r="BX70" s="252"/>
      <c r="BY70" s="252"/>
      <c r="BZ70" s="252"/>
      <c r="CA70" s="252"/>
      <c r="CB70" s="252"/>
      <c r="CC70" s="252"/>
      <c r="CD70" s="252"/>
      <c r="CE70" s="252"/>
      <c r="CF70" s="252"/>
      <c r="CG70" s="252"/>
      <c r="CH70" s="252"/>
      <c r="CI70" s="252"/>
      <c r="CJ70" s="252"/>
      <c r="CK70" s="252"/>
      <c r="CL70" s="252"/>
      <c r="CM70" s="252"/>
      <c r="CN70" s="252"/>
      <c r="CO70" s="252"/>
      <c r="CP70" s="252"/>
      <c r="CQ70" s="252"/>
      <c r="CR70" s="252"/>
      <c r="CS70" s="252"/>
      <c r="CT70" s="252"/>
      <c r="CU70" s="252"/>
      <c r="CV70" s="252"/>
      <c r="CW70" s="252"/>
      <c r="CX70" s="252"/>
      <c r="CY70" s="252"/>
      <c r="CZ70" s="252"/>
      <c r="DA70" s="252"/>
      <c r="DB70" s="252"/>
      <c r="DC70" s="252"/>
      <c r="DD70" s="252"/>
      <c r="DE70" s="252"/>
      <c r="DF70" s="252"/>
      <c r="DG70" s="252"/>
      <c r="DH70" s="252"/>
      <c r="DI70" s="252"/>
      <c r="DJ70" s="252"/>
      <c r="DK70" s="252"/>
      <c r="DL70" s="252"/>
    </row>
    <row r="71" spans="1:116" x14ac:dyDescent="0.25">
      <c r="A71" s="253" t="s">
        <v>109</v>
      </c>
      <c r="B71" s="254" t="s">
        <v>8743</v>
      </c>
      <c r="C71" s="257">
        <v>7.7842041200000003E-2</v>
      </c>
      <c r="D71" s="258">
        <v>9</v>
      </c>
      <c r="E71" s="257">
        <v>2.7E-2</v>
      </c>
      <c r="F71" s="257" t="s">
        <v>14</v>
      </c>
      <c r="G71" s="257">
        <v>0.1223017302</v>
      </c>
      <c r="H71" s="257">
        <v>32.9</v>
      </c>
      <c r="I71" s="258">
        <v>3</v>
      </c>
      <c r="J71" s="258">
        <f>IFERROR(VLOOKUP($B71,'Core Indicators'!$E$3:$EU$906,147,FALSE),"x")</f>
        <v>2</v>
      </c>
      <c r="K71" s="259">
        <v>0.1988379508</v>
      </c>
      <c r="L71" s="257" t="s">
        <v>14</v>
      </c>
      <c r="M71" s="258">
        <v>88</v>
      </c>
      <c r="N71" s="258">
        <v>48</v>
      </c>
      <c r="O71" s="258">
        <f>IFERROR(VLOOKUP(B71,'Core Indicators'!$E$3:$G$9906,3,FALSE),"x")</f>
        <v>10432000</v>
      </c>
      <c r="P71" s="258">
        <v>128900</v>
      </c>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52"/>
      <c r="AV71" s="252"/>
      <c r="AW71" s="252"/>
      <c r="AX71" s="252"/>
      <c r="AY71" s="252"/>
      <c r="AZ71" s="252"/>
      <c r="BA71" s="252"/>
      <c r="BB71" s="252"/>
      <c r="BC71" s="252"/>
      <c r="BD71" s="252"/>
      <c r="BE71" s="252"/>
      <c r="BF71" s="252"/>
      <c r="BG71" s="252"/>
      <c r="BH71" s="252"/>
      <c r="BI71" s="252"/>
      <c r="BJ71" s="252"/>
      <c r="BK71" s="252"/>
      <c r="BL71" s="252"/>
      <c r="BM71" s="252"/>
      <c r="BN71" s="252"/>
      <c r="BO71" s="252"/>
      <c r="BP71" s="252"/>
      <c r="BQ71" s="252"/>
      <c r="BR71" s="252"/>
      <c r="BS71" s="252"/>
      <c r="BT71" s="252"/>
      <c r="BU71" s="252"/>
      <c r="BV71" s="252"/>
      <c r="BW71" s="252"/>
      <c r="BX71" s="252"/>
      <c r="BY71" s="252"/>
      <c r="BZ71" s="252"/>
      <c r="CA71" s="252"/>
      <c r="CB71" s="252"/>
      <c r="CC71" s="252"/>
      <c r="CD71" s="252"/>
      <c r="CE71" s="252"/>
      <c r="CF71" s="252"/>
      <c r="CG71" s="252"/>
      <c r="CH71" s="252"/>
      <c r="CI71" s="252"/>
      <c r="CJ71" s="252"/>
      <c r="CK71" s="252"/>
      <c r="CL71" s="252"/>
      <c r="CM71" s="252"/>
      <c r="CN71" s="252"/>
      <c r="CO71" s="252"/>
      <c r="CP71" s="252"/>
      <c r="CQ71" s="252"/>
      <c r="CR71" s="252"/>
      <c r="CS71" s="252"/>
      <c r="CT71" s="252"/>
      <c r="CU71" s="252"/>
      <c r="CV71" s="252"/>
      <c r="CW71" s="252"/>
      <c r="CX71" s="252"/>
      <c r="CY71" s="252"/>
      <c r="CZ71" s="252"/>
      <c r="DA71" s="252"/>
      <c r="DB71" s="252"/>
      <c r="DC71" s="252"/>
      <c r="DD71" s="252"/>
      <c r="DE71" s="252"/>
      <c r="DF71" s="252"/>
      <c r="DG71" s="252"/>
      <c r="DH71" s="252"/>
      <c r="DI71" s="252"/>
      <c r="DJ71" s="252"/>
      <c r="DK71" s="252"/>
      <c r="DL71" s="252"/>
    </row>
    <row r="72" spans="1:116" x14ac:dyDescent="0.25">
      <c r="A72" s="253" t="s">
        <v>8744</v>
      </c>
      <c r="B72" s="254" t="s">
        <v>8745</v>
      </c>
      <c r="C72" s="257">
        <v>0</v>
      </c>
      <c r="D72" s="258">
        <v>13</v>
      </c>
      <c r="E72" s="257">
        <v>0</v>
      </c>
      <c r="F72" s="257" t="s">
        <v>14</v>
      </c>
      <c r="G72" s="257" t="s">
        <v>14</v>
      </c>
      <c r="H72" s="257" t="s">
        <v>14</v>
      </c>
      <c r="I72" s="258">
        <v>0</v>
      </c>
      <c r="J72" s="258" t="str">
        <f>IFERROR(VLOOKUP($B72,'Core Indicators'!$E$3:$EU$906,147,FALSE),"x")</f>
        <v>x</v>
      </c>
      <c r="K72" s="259">
        <v>0.17586329580000001</v>
      </c>
      <c r="L72" s="257" t="s">
        <v>14</v>
      </c>
      <c r="M72" s="258">
        <v>89</v>
      </c>
      <c r="N72" s="258">
        <v>53</v>
      </c>
      <c r="O72" s="258" t="str">
        <f>IFERROR(VLOOKUP(B72,'Core Indicators'!$E$3:$G$9906,3,FALSE),"x")</f>
        <v>x</v>
      </c>
      <c r="P72" s="258">
        <v>340</v>
      </c>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R72" s="252"/>
      <c r="AS72" s="252"/>
      <c r="AT72" s="252"/>
      <c r="AU72" s="252"/>
      <c r="AV72" s="252"/>
      <c r="AW72" s="252"/>
      <c r="AX72" s="252"/>
      <c r="AY72" s="252"/>
      <c r="AZ72" s="252"/>
      <c r="BA72" s="252"/>
      <c r="BB72" s="252"/>
      <c r="BC72" s="252"/>
      <c r="BD72" s="252"/>
      <c r="BE72" s="252"/>
      <c r="BF72" s="252"/>
      <c r="BG72" s="252"/>
      <c r="BH72" s="252"/>
      <c r="BI72" s="252"/>
      <c r="BJ72" s="252"/>
      <c r="BK72" s="252"/>
      <c r="BL72" s="252"/>
      <c r="BM72" s="252"/>
      <c r="BN72" s="252"/>
      <c r="BO72" s="252"/>
      <c r="BP72" s="252"/>
      <c r="BQ72" s="252"/>
      <c r="BR72" s="252"/>
      <c r="BS72" s="252"/>
      <c r="BT72" s="252"/>
      <c r="BU72" s="252"/>
      <c r="BV72" s="252"/>
      <c r="BW72" s="252"/>
      <c r="BX72" s="252"/>
      <c r="BY72" s="252"/>
      <c r="BZ72" s="252"/>
      <c r="CA72" s="252"/>
      <c r="CB72" s="252"/>
      <c r="CC72" s="252"/>
      <c r="CD72" s="252"/>
      <c r="CE72" s="252"/>
      <c r="CF72" s="252"/>
      <c r="CG72" s="252"/>
      <c r="CH72" s="252"/>
      <c r="CI72" s="252"/>
      <c r="CJ72" s="252"/>
      <c r="CK72" s="252"/>
      <c r="CL72" s="252"/>
      <c r="CM72" s="252"/>
      <c r="CN72" s="252"/>
      <c r="CO72" s="252"/>
      <c r="CP72" s="252"/>
      <c r="CQ72" s="252"/>
      <c r="CR72" s="252"/>
      <c r="CS72" s="252"/>
      <c r="CT72" s="252"/>
      <c r="CU72" s="252"/>
      <c r="CV72" s="252"/>
      <c r="CW72" s="252"/>
      <c r="CX72" s="252"/>
      <c r="CY72" s="252"/>
      <c r="CZ72" s="252"/>
      <c r="DA72" s="252"/>
      <c r="DB72" s="252"/>
      <c r="DC72" s="252"/>
      <c r="DD72" s="252"/>
      <c r="DE72" s="252"/>
      <c r="DF72" s="252"/>
      <c r="DG72" s="252"/>
      <c r="DH72" s="252"/>
      <c r="DI72" s="252"/>
      <c r="DJ72" s="252"/>
      <c r="DK72" s="252"/>
      <c r="DL72" s="252"/>
    </row>
    <row r="73" spans="1:116" x14ac:dyDescent="0.25">
      <c r="A73" s="253" t="s">
        <v>2528</v>
      </c>
      <c r="B73" s="254" t="s">
        <v>8746</v>
      </c>
      <c r="C73" s="257">
        <v>0.50436202500000005</v>
      </c>
      <c r="D73" s="258">
        <v>11</v>
      </c>
      <c r="E73" s="257">
        <v>0.39200000000000002</v>
      </c>
      <c r="F73" s="257">
        <v>4.05</v>
      </c>
      <c r="G73" s="257">
        <v>0.49214644930000001</v>
      </c>
      <c r="H73" s="257">
        <v>48.3</v>
      </c>
      <c r="I73" s="258">
        <v>3</v>
      </c>
      <c r="J73" s="258">
        <f>IFERROR(VLOOKUP($B73,'Core Indicators'!$E$3:$EU$906,147,FALSE),"x")</f>
        <v>416</v>
      </c>
      <c r="K73" s="259">
        <v>-1.0522887706999999</v>
      </c>
      <c r="L73" s="257">
        <v>3.25</v>
      </c>
      <c r="M73" s="258">
        <v>52</v>
      </c>
      <c r="N73" s="258">
        <v>26</v>
      </c>
      <c r="O73" s="258">
        <f>IFERROR(VLOOKUP(B73,'Core Indicators'!$E$3:$G$9906,3,FALSE),"x")</f>
        <v>17100000</v>
      </c>
      <c r="P73" s="258">
        <v>107160</v>
      </c>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R73" s="252"/>
      <c r="AS73" s="252"/>
      <c r="AT73" s="252"/>
      <c r="AU73" s="252"/>
      <c r="AV73" s="252"/>
      <c r="AW73" s="252"/>
      <c r="AX73" s="252"/>
      <c r="AY73" s="252"/>
      <c r="AZ73" s="252"/>
      <c r="BA73" s="252"/>
      <c r="BB73" s="252"/>
      <c r="BC73" s="252"/>
      <c r="BD73" s="252"/>
      <c r="BE73" s="252"/>
      <c r="BF73" s="252"/>
      <c r="BG73" s="252"/>
      <c r="BH73" s="252"/>
      <c r="BI73" s="252"/>
      <c r="BJ73" s="252"/>
      <c r="BK73" s="252"/>
      <c r="BL73" s="252"/>
      <c r="BM73" s="252"/>
      <c r="BN73" s="252"/>
      <c r="BO73" s="252"/>
      <c r="BP73" s="252"/>
      <c r="BQ73" s="252"/>
      <c r="BR73" s="252"/>
      <c r="BS73" s="252"/>
      <c r="BT73" s="252"/>
      <c r="BU73" s="252"/>
      <c r="BV73" s="252"/>
      <c r="BW73" s="252"/>
      <c r="BX73" s="252"/>
      <c r="BY73" s="252"/>
      <c r="BZ73" s="252"/>
      <c r="CA73" s="252"/>
      <c r="CB73" s="252"/>
      <c r="CC73" s="252"/>
      <c r="CD73" s="252"/>
      <c r="CE73" s="252"/>
      <c r="CF73" s="252"/>
      <c r="CG73" s="252"/>
      <c r="CH73" s="252"/>
      <c r="CI73" s="252"/>
      <c r="CJ73" s="252"/>
      <c r="CK73" s="252"/>
      <c r="CL73" s="252"/>
      <c r="CM73" s="252"/>
      <c r="CN73" s="252"/>
      <c r="CO73" s="252"/>
      <c r="CP73" s="252"/>
      <c r="CQ73" s="252"/>
      <c r="CR73" s="252"/>
      <c r="CS73" s="252"/>
      <c r="CT73" s="252"/>
      <c r="CU73" s="252"/>
      <c r="CV73" s="252"/>
      <c r="CW73" s="252"/>
      <c r="CX73" s="252"/>
      <c r="CY73" s="252"/>
      <c r="CZ73" s="252"/>
      <c r="DA73" s="252"/>
      <c r="DB73" s="252"/>
      <c r="DC73" s="252"/>
      <c r="DD73" s="252"/>
      <c r="DE73" s="252"/>
      <c r="DF73" s="252"/>
      <c r="DG73" s="252"/>
      <c r="DH73" s="252"/>
      <c r="DI73" s="252"/>
      <c r="DJ73" s="252"/>
      <c r="DK73" s="252"/>
      <c r="DL73" s="252"/>
    </row>
    <row r="74" spans="1:116" x14ac:dyDescent="0.25">
      <c r="A74" s="253" t="s">
        <v>8747</v>
      </c>
      <c r="B74" s="254" t="s">
        <v>8748</v>
      </c>
      <c r="C74" s="257">
        <v>0.7111070062</v>
      </c>
      <c r="D74" s="258">
        <v>10</v>
      </c>
      <c r="E74" s="257">
        <v>0</v>
      </c>
      <c r="F74" s="257" t="s">
        <v>14</v>
      </c>
      <c r="G74" s="257">
        <v>0.49233108460000002</v>
      </c>
      <c r="H74" s="257">
        <v>45.1</v>
      </c>
      <c r="I74" s="258">
        <v>0</v>
      </c>
      <c r="J74" s="258" t="str">
        <f>IFERROR(VLOOKUP($B74,'Core Indicators'!$E$3:$EU$906,147,FALSE),"x")</f>
        <v>x</v>
      </c>
      <c r="K74" s="259">
        <v>-0.43134814500000002</v>
      </c>
      <c r="L74" s="257" t="s">
        <v>14</v>
      </c>
      <c r="M74" s="258">
        <v>74</v>
      </c>
      <c r="N74" s="258">
        <v>40</v>
      </c>
      <c r="O74" s="258" t="str">
        <f>IFERROR(VLOOKUP(B74,'Core Indicators'!$E$3:$G$9906,3,FALSE),"x")</f>
        <v>x</v>
      </c>
      <c r="P74" s="258">
        <v>196850</v>
      </c>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c r="BN74" s="252"/>
      <c r="BO74" s="252"/>
      <c r="BP74" s="252"/>
      <c r="BQ74" s="252"/>
      <c r="BR74" s="252"/>
      <c r="BS74" s="252"/>
      <c r="BT74" s="252"/>
      <c r="BU74" s="252"/>
      <c r="BV74" s="252"/>
      <c r="BW74" s="252"/>
      <c r="BX74" s="252"/>
      <c r="BY74" s="252"/>
      <c r="BZ74" s="252"/>
      <c r="CA74" s="252"/>
      <c r="CB74" s="252"/>
      <c r="CC74" s="252"/>
      <c r="CD74" s="252"/>
      <c r="CE74" s="252"/>
      <c r="CF74" s="252"/>
      <c r="CG74" s="252"/>
      <c r="CH74" s="252"/>
      <c r="CI74" s="252"/>
      <c r="CJ74" s="252"/>
      <c r="CK74" s="252"/>
      <c r="CL74" s="252"/>
      <c r="CM74" s="252"/>
      <c r="CN74" s="252"/>
      <c r="CO74" s="252"/>
      <c r="CP74" s="252"/>
      <c r="CQ74" s="252"/>
      <c r="CR74" s="252"/>
      <c r="CS74" s="252"/>
      <c r="CT74" s="252"/>
      <c r="CU74" s="252"/>
      <c r="CV74" s="252"/>
      <c r="CW74" s="252"/>
      <c r="CX74" s="252"/>
      <c r="CY74" s="252"/>
      <c r="CZ74" s="252"/>
      <c r="DA74" s="252"/>
      <c r="DB74" s="252"/>
      <c r="DC74" s="252"/>
      <c r="DD74" s="252"/>
      <c r="DE74" s="252"/>
      <c r="DF74" s="252"/>
      <c r="DG74" s="252"/>
      <c r="DH74" s="252"/>
      <c r="DI74" s="252"/>
      <c r="DJ74" s="252"/>
      <c r="DK74" s="252"/>
      <c r="DL74" s="252"/>
    </row>
    <row r="75" spans="1:116" x14ac:dyDescent="0.25">
      <c r="A75" s="253" t="s">
        <v>2540</v>
      </c>
      <c r="B75" s="254" t="s">
        <v>8749</v>
      </c>
      <c r="C75" s="257">
        <v>0.16674395219999999</v>
      </c>
      <c r="D75" s="258">
        <v>9</v>
      </c>
      <c r="E75" s="257">
        <v>6.8000000000000005E-2</v>
      </c>
      <c r="F75" s="257">
        <v>4.6666666667000003</v>
      </c>
      <c r="G75" s="257">
        <v>0.47928705150000001</v>
      </c>
      <c r="H75" s="257">
        <v>48.2</v>
      </c>
      <c r="I75" s="258">
        <v>3</v>
      </c>
      <c r="J75" s="258">
        <f>IFERROR(VLOOKUP($B75,'Core Indicators'!$E$3:$EU$906,147,FALSE),"x")</f>
        <v>551</v>
      </c>
      <c r="K75" s="259">
        <v>-1.0090796947</v>
      </c>
      <c r="L75" s="257">
        <v>3.25</v>
      </c>
      <c r="M75" s="258">
        <v>45</v>
      </c>
      <c r="N75" s="258">
        <v>26</v>
      </c>
      <c r="O75" s="258">
        <f>IFERROR(VLOOKUP(B75,'Core Indicators'!$E$3:$G$9906,3,FALSE),"x")</f>
        <v>9400000</v>
      </c>
      <c r="P75" s="258">
        <v>111890</v>
      </c>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c r="BC75" s="252"/>
      <c r="BD75" s="252"/>
      <c r="BE75" s="252"/>
      <c r="BF75" s="252"/>
      <c r="BG75" s="252"/>
      <c r="BH75" s="252"/>
      <c r="BI75" s="252"/>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row>
    <row r="76" spans="1:116" x14ac:dyDescent="0.25">
      <c r="A76" s="253" t="s">
        <v>8750</v>
      </c>
      <c r="B76" s="254" t="s">
        <v>8751</v>
      </c>
      <c r="C76" s="257">
        <v>0.1808372083</v>
      </c>
      <c r="D76" s="258">
        <v>11</v>
      </c>
      <c r="E76" s="257">
        <v>1.6799999999999999E-2</v>
      </c>
      <c r="F76" s="257">
        <v>8.15</v>
      </c>
      <c r="G76" s="257">
        <v>0.1224165438</v>
      </c>
      <c r="H76" s="257">
        <v>29.7</v>
      </c>
      <c r="I76" s="258">
        <v>2</v>
      </c>
      <c r="J76" s="258" t="str">
        <f>IFERROR(VLOOKUP($B76,'Core Indicators'!$E$3:$EU$906,147,FALSE),"x")</f>
        <v>x</v>
      </c>
      <c r="K76" s="259">
        <v>0.36613461380000001</v>
      </c>
      <c r="L76" s="257">
        <v>7.25</v>
      </c>
      <c r="M76" s="258">
        <v>85</v>
      </c>
      <c r="N76" s="258">
        <v>47</v>
      </c>
      <c r="O76" s="258" t="str">
        <f>IFERROR(VLOOKUP(B76,'Core Indicators'!$E$3:$G$9906,3,FALSE),"x")</f>
        <v>x</v>
      </c>
      <c r="P76" s="258">
        <v>55960</v>
      </c>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row>
    <row r="77" spans="1:116" x14ac:dyDescent="0.25">
      <c r="A77" s="253" t="s">
        <v>2738</v>
      </c>
      <c r="B77" s="254" t="s">
        <v>8752</v>
      </c>
      <c r="C77" s="257">
        <v>0</v>
      </c>
      <c r="D77" s="258">
        <v>8</v>
      </c>
      <c r="E77" s="257">
        <v>0</v>
      </c>
      <c r="F77" s="257">
        <v>4.2166666667000001</v>
      </c>
      <c r="G77" s="257">
        <v>0.61954366890000001</v>
      </c>
      <c r="H77" s="257">
        <v>41.1</v>
      </c>
      <c r="I77" s="258">
        <v>3</v>
      </c>
      <c r="J77" s="258">
        <f>IFERROR(VLOOKUP($B77,'Core Indicators'!$E$3:$EU$906,147,FALSE),"x")</f>
        <v>4705</v>
      </c>
      <c r="K77" s="259">
        <v>-0.97110140319999994</v>
      </c>
      <c r="L77" s="257">
        <v>3</v>
      </c>
      <c r="M77" s="258">
        <v>38</v>
      </c>
      <c r="N77" s="258">
        <v>18</v>
      </c>
      <c r="O77" s="258">
        <f>IFERROR(VLOOKUP(B77,'Core Indicators'!$E$3:$G$9906,3,FALSE),"x")</f>
        <v>11400000</v>
      </c>
      <c r="P77" s="258">
        <v>27560</v>
      </c>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U77" s="252"/>
      <c r="AV77" s="252"/>
      <c r="AW77" s="252"/>
      <c r="AX77" s="252"/>
      <c r="AY77" s="252"/>
      <c r="AZ77" s="252"/>
      <c r="BA77" s="252"/>
      <c r="BB77" s="252"/>
      <c r="BC77" s="252"/>
      <c r="BD77" s="252"/>
      <c r="BE77" s="252"/>
      <c r="BF77" s="252"/>
      <c r="BG77" s="252"/>
      <c r="BH77" s="252"/>
      <c r="BI77" s="252"/>
      <c r="BJ77" s="252"/>
      <c r="BK77" s="252"/>
      <c r="BL77" s="252"/>
      <c r="BM77" s="252"/>
      <c r="BN77" s="252"/>
      <c r="BO77" s="252"/>
      <c r="BP77" s="252"/>
      <c r="BQ77" s="252"/>
      <c r="BR77" s="252"/>
      <c r="BS77" s="252"/>
      <c r="BT77" s="252"/>
      <c r="BU77" s="252"/>
      <c r="BV77" s="252"/>
      <c r="BW77" s="252"/>
      <c r="BX77" s="252"/>
      <c r="BY77" s="252"/>
      <c r="BZ77" s="252"/>
      <c r="CA77" s="252"/>
      <c r="CB77" s="252"/>
      <c r="CC77" s="252"/>
      <c r="CD77" s="252"/>
      <c r="CE77" s="252"/>
      <c r="CF77" s="252"/>
      <c r="CG77" s="252"/>
      <c r="CH77" s="252"/>
      <c r="CI77" s="252"/>
      <c r="CJ77" s="252"/>
      <c r="CK77" s="252"/>
      <c r="CL77" s="252"/>
      <c r="CM77" s="252"/>
      <c r="CN77" s="252"/>
      <c r="CO77" s="252"/>
      <c r="CP77" s="252"/>
      <c r="CQ77" s="252"/>
      <c r="CR77" s="252"/>
      <c r="CS77" s="252"/>
      <c r="CT77" s="252"/>
      <c r="CU77" s="252"/>
      <c r="CV77" s="252"/>
      <c r="CW77" s="252"/>
      <c r="CX77" s="252"/>
      <c r="CY77" s="252"/>
      <c r="CZ77" s="252"/>
      <c r="DA77" s="252"/>
      <c r="DB77" s="252"/>
      <c r="DC77" s="252"/>
      <c r="DD77" s="252"/>
      <c r="DE77" s="252"/>
      <c r="DF77" s="252"/>
      <c r="DG77" s="252"/>
      <c r="DH77" s="252"/>
      <c r="DI77" s="252"/>
      <c r="DJ77" s="252"/>
      <c r="DK77" s="252"/>
      <c r="DL77" s="252"/>
    </row>
    <row r="78" spans="1:116" x14ac:dyDescent="0.25">
      <c r="A78" s="253" t="s">
        <v>2914</v>
      </c>
      <c r="B78" s="254" t="s">
        <v>8753</v>
      </c>
      <c r="C78" s="257">
        <v>0.18750004279999999</v>
      </c>
      <c r="D78" s="258">
        <v>11</v>
      </c>
      <c r="E78" s="257">
        <v>0.05</v>
      </c>
      <c r="F78" s="257">
        <v>6.8</v>
      </c>
      <c r="G78" s="257">
        <v>0.25845412979999999</v>
      </c>
      <c r="H78" s="257">
        <v>29.6</v>
      </c>
      <c r="I78" s="258">
        <v>2</v>
      </c>
      <c r="J78" s="258">
        <f>IFERROR(VLOOKUP($B78,'Core Indicators'!$E$3:$EU$906,147,FALSE),"x")</f>
        <v>0</v>
      </c>
      <c r="K78" s="259">
        <v>0.49313449860000003</v>
      </c>
      <c r="L78" s="257">
        <v>5.75</v>
      </c>
      <c r="M78" s="258">
        <v>70</v>
      </c>
      <c r="N78" s="258">
        <v>44</v>
      </c>
      <c r="O78" s="258">
        <f>IFERROR(VLOOKUP(B78,'Core Indicators'!$E$3:$G$9906,3,FALSE),"x")</f>
        <v>999000</v>
      </c>
      <c r="P78" s="258">
        <v>90530</v>
      </c>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252"/>
      <c r="BU78" s="252"/>
      <c r="BV78" s="252"/>
      <c r="BW78" s="252"/>
      <c r="BX78" s="252"/>
      <c r="BY78" s="252"/>
      <c r="BZ78" s="252"/>
      <c r="CA78" s="252"/>
      <c r="CB78" s="252"/>
      <c r="CC78" s="252"/>
      <c r="CD78" s="252"/>
      <c r="CE78" s="252"/>
      <c r="CF78" s="252"/>
      <c r="CG78" s="252"/>
      <c r="CH78" s="252"/>
      <c r="CI78" s="252"/>
      <c r="CJ78" s="252"/>
      <c r="CK78" s="252"/>
      <c r="CL78" s="252"/>
      <c r="CM78" s="252"/>
      <c r="CN78" s="252"/>
      <c r="CO78" s="252"/>
      <c r="CP78" s="252"/>
      <c r="CQ78" s="252"/>
      <c r="CR78" s="252"/>
      <c r="CS78" s="252"/>
      <c r="CT78" s="252"/>
      <c r="CU78" s="252"/>
      <c r="CV78" s="252"/>
      <c r="CW78" s="252"/>
      <c r="CX78" s="252"/>
      <c r="CY78" s="252"/>
      <c r="CZ78" s="252"/>
      <c r="DA78" s="252"/>
      <c r="DB78" s="252"/>
      <c r="DC78" s="252"/>
      <c r="DD78" s="252"/>
      <c r="DE78" s="252"/>
      <c r="DF78" s="252"/>
      <c r="DG78" s="252"/>
      <c r="DH78" s="252"/>
      <c r="DI78" s="252"/>
      <c r="DJ78" s="252"/>
      <c r="DK78" s="252"/>
      <c r="DL78" s="252"/>
    </row>
    <row r="79" spans="1:116" x14ac:dyDescent="0.25">
      <c r="A79" s="253" t="s">
        <v>876</v>
      </c>
      <c r="B79" s="254" t="s">
        <v>8754</v>
      </c>
      <c r="C79" s="257">
        <v>0.774848922</v>
      </c>
      <c r="D79" s="258">
        <v>5</v>
      </c>
      <c r="E79" s="257">
        <v>0.10680000000000001</v>
      </c>
      <c r="F79" s="257">
        <v>6.45</v>
      </c>
      <c r="G79" s="257">
        <v>0.45129165370000002</v>
      </c>
      <c r="H79" s="257">
        <v>38.200000000000003</v>
      </c>
      <c r="I79" s="258">
        <v>3</v>
      </c>
      <c r="J79" s="258">
        <f>IFERROR(VLOOKUP($B79,'Core Indicators'!$E$3:$EU$906,147,FALSE),"x")</f>
        <v>41</v>
      </c>
      <c r="K79" s="259">
        <v>-0.3425302207</v>
      </c>
      <c r="L79" s="257">
        <v>6</v>
      </c>
      <c r="M79" s="258">
        <v>61</v>
      </c>
      <c r="N79" s="258">
        <v>40</v>
      </c>
      <c r="O79" s="258">
        <f>IFERROR(VLOOKUP(B79,'Core Indicators'!$E$3:$G$9906,3,FALSE),"x")</f>
        <v>270213000</v>
      </c>
      <c r="P79" s="258">
        <v>1811570</v>
      </c>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252"/>
      <c r="BU79" s="252"/>
      <c r="BV79" s="252"/>
      <c r="BW79" s="252"/>
      <c r="BX79" s="252"/>
      <c r="BY79" s="252"/>
      <c r="BZ79" s="252"/>
      <c r="CA79" s="252"/>
      <c r="CB79" s="252"/>
      <c r="CC79" s="252"/>
      <c r="CD79" s="252"/>
      <c r="CE79" s="252"/>
      <c r="CF79" s="252"/>
      <c r="CG79" s="252"/>
      <c r="CH79" s="252"/>
      <c r="CI79" s="252"/>
      <c r="CJ79" s="252"/>
      <c r="CK79" s="252"/>
      <c r="CL79" s="252"/>
      <c r="CM79" s="252"/>
      <c r="CN79" s="252"/>
      <c r="CO79" s="252"/>
      <c r="CP79" s="252"/>
      <c r="CQ79" s="252"/>
      <c r="CR79" s="252"/>
      <c r="CS79" s="252"/>
      <c r="CT79" s="252"/>
      <c r="CU79" s="252"/>
      <c r="CV79" s="252"/>
      <c r="CW79" s="252"/>
      <c r="CX79" s="252"/>
      <c r="CY79" s="252"/>
      <c r="CZ79" s="252"/>
      <c r="DA79" s="252"/>
      <c r="DB79" s="252"/>
      <c r="DC79" s="252"/>
      <c r="DD79" s="252"/>
      <c r="DE79" s="252"/>
      <c r="DF79" s="252"/>
      <c r="DG79" s="252"/>
      <c r="DH79" s="252"/>
      <c r="DI79" s="252"/>
      <c r="DJ79" s="252"/>
      <c r="DK79" s="252"/>
      <c r="DL79" s="252"/>
    </row>
    <row r="80" spans="1:116" x14ac:dyDescent="0.25">
      <c r="A80" s="253" t="s">
        <v>706</v>
      </c>
      <c r="B80" s="254" t="s">
        <v>8755</v>
      </c>
      <c r="C80" s="257">
        <v>0.87948376319999988</v>
      </c>
      <c r="D80" s="258">
        <v>7</v>
      </c>
      <c r="E80" s="257">
        <v>7.0000000000000001E-3</v>
      </c>
      <c r="F80" s="257">
        <v>7.25</v>
      </c>
      <c r="G80" s="257">
        <v>0.50102830359999995</v>
      </c>
      <c r="H80" s="257">
        <v>35.700000000000003</v>
      </c>
      <c r="I80" s="258">
        <v>3</v>
      </c>
      <c r="J80" s="258">
        <f>IFERROR(VLOOKUP($B80,'Core Indicators'!$E$3:$EU$906,147,FALSE),"x")</f>
        <v>178</v>
      </c>
      <c r="K80" s="259">
        <v>-3.0758399499999999E-2</v>
      </c>
      <c r="L80" s="257">
        <v>7</v>
      </c>
      <c r="M80" s="258">
        <v>71</v>
      </c>
      <c r="N80" s="258">
        <v>41</v>
      </c>
      <c r="O80" s="258">
        <f>IFERROR(VLOOKUP(B80,'Core Indicators'!$E$3:$G$9906,3,FALSE),"x")</f>
        <v>1353520000</v>
      </c>
      <c r="P80" s="258">
        <v>2973190</v>
      </c>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252"/>
      <c r="BU80" s="252"/>
      <c r="BV80" s="252"/>
      <c r="BW80" s="252"/>
      <c r="BX80" s="252"/>
      <c r="BY80" s="252"/>
      <c r="BZ80" s="252"/>
      <c r="CA80" s="252"/>
      <c r="CB80" s="252"/>
      <c r="CC80" s="252"/>
      <c r="CD80" s="252"/>
      <c r="CE80" s="252"/>
      <c r="CF80" s="252"/>
      <c r="CG80" s="252"/>
      <c r="CH80" s="252"/>
      <c r="CI80" s="252"/>
      <c r="CJ80" s="252"/>
      <c r="CK80" s="252"/>
      <c r="CL80" s="252"/>
      <c r="CM80" s="252"/>
      <c r="CN80" s="252"/>
      <c r="CO80" s="252"/>
      <c r="CP80" s="252"/>
      <c r="CQ80" s="252"/>
      <c r="CR80" s="252"/>
      <c r="CS80" s="252"/>
      <c r="CT80" s="252"/>
      <c r="CU80" s="252"/>
      <c r="CV80" s="252"/>
      <c r="CW80" s="252"/>
      <c r="CX80" s="252"/>
      <c r="CY80" s="252"/>
      <c r="CZ80" s="252"/>
      <c r="DA80" s="252"/>
      <c r="DB80" s="252"/>
      <c r="DC80" s="252"/>
      <c r="DD80" s="252"/>
      <c r="DE80" s="252"/>
      <c r="DF80" s="252"/>
      <c r="DG80" s="252"/>
      <c r="DH80" s="252"/>
      <c r="DI80" s="252"/>
      <c r="DJ80" s="252"/>
      <c r="DK80" s="252"/>
      <c r="DL80" s="252"/>
    </row>
    <row r="81" spans="1:116" x14ac:dyDescent="0.25">
      <c r="A81" s="253" t="s">
        <v>8756</v>
      </c>
      <c r="B81" s="254" t="s">
        <v>8757</v>
      </c>
      <c r="C81" s="257">
        <v>0</v>
      </c>
      <c r="D81" s="258">
        <v>12</v>
      </c>
      <c r="E81" s="257">
        <v>0</v>
      </c>
      <c r="F81" s="257" t="s">
        <v>14</v>
      </c>
      <c r="G81" s="257">
        <v>9.2902528700000001E-2</v>
      </c>
      <c r="H81" s="257">
        <v>31.4</v>
      </c>
      <c r="I81" s="258">
        <v>0</v>
      </c>
      <c r="J81" s="258" t="str">
        <f>IFERROR(VLOOKUP($B81,'Core Indicators'!$E$3:$EU$906,147,FALSE),"x")</f>
        <v>x</v>
      </c>
      <c r="K81" s="259">
        <v>1.3942295312999999</v>
      </c>
      <c r="L81" s="257" t="s">
        <v>14</v>
      </c>
      <c r="M81" s="258">
        <v>97</v>
      </c>
      <c r="N81" s="258">
        <v>74</v>
      </c>
      <c r="O81" s="258" t="str">
        <f>IFERROR(VLOOKUP(B81,'Core Indicators'!$E$3:$G$9906,3,FALSE),"x")</f>
        <v>x</v>
      </c>
      <c r="P81" s="258">
        <v>68890</v>
      </c>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2"/>
      <c r="CB81" s="252"/>
      <c r="CC81" s="252"/>
      <c r="CD81" s="252"/>
      <c r="CE81" s="252"/>
      <c r="CF81" s="252"/>
      <c r="CG81" s="252"/>
      <c r="CH81" s="252"/>
      <c r="CI81" s="252"/>
      <c r="CJ81" s="252"/>
      <c r="CK81" s="252"/>
      <c r="CL81" s="252"/>
      <c r="CM81" s="252"/>
      <c r="CN81" s="252"/>
      <c r="CO81" s="252"/>
      <c r="CP81" s="252"/>
      <c r="CQ81" s="252"/>
      <c r="CR81" s="252"/>
      <c r="CS81" s="252"/>
      <c r="CT81" s="252"/>
      <c r="CU81" s="252"/>
      <c r="CV81" s="252"/>
      <c r="CW81" s="252"/>
      <c r="CX81" s="252"/>
      <c r="CY81" s="252"/>
      <c r="CZ81" s="252"/>
      <c r="DA81" s="252"/>
      <c r="DB81" s="252"/>
      <c r="DC81" s="252"/>
      <c r="DD81" s="252"/>
      <c r="DE81" s="252"/>
      <c r="DF81" s="252"/>
      <c r="DG81" s="252"/>
      <c r="DH81" s="252"/>
      <c r="DI81" s="252"/>
      <c r="DJ81" s="252"/>
      <c r="DK81" s="252"/>
      <c r="DL81" s="252"/>
    </row>
    <row r="82" spans="1:116" x14ac:dyDescent="0.25">
      <c r="A82" s="253" t="s">
        <v>1100</v>
      </c>
      <c r="B82" s="254" t="s">
        <v>8758</v>
      </c>
      <c r="C82" s="257">
        <v>0.67411710269999991</v>
      </c>
      <c r="D82" s="258">
        <v>0</v>
      </c>
      <c r="E82" s="257">
        <v>0.1595</v>
      </c>
      <c r="F82" s="257">
        <v>2.8833333333</v>
      </c>
      <c r="G82" s="257">
        <v>0.49178700730000002</v>
      </c>
      <c r="H82" s="257">
        <v>42</v>
      </c>
      <c r="I82" s="258">
        <v>3</v>
      </c>
      <c r="J82" s="258">
        <f>IFERROR(VLOOKUP($B82,'Core Indicators'!$E$3:$EU$906,147,FALSE),"x")</f>
        <v>95</v>
      </c>
      <c r="K82" s="259">
        <v>-0.74937212470000003</v>
      </c>
      <c r="L82" s="257">
        <v>2.25</v>
      </c>
      <c r="M82" s="258">
        <v>17</v>
      </c>
      <c r="N82" s="258">
        <v>26</v>
      </c>
      <c r="O82" s="258">
        <f>IFERROR(VLOOKUP(B82,'Core Indicators'!$E$3:$G$9906,3,FALSE),"x")</f>
        <v>86023000</v>
      </c>
      <c r="P82" s="258">
        <v>1628760</v>
      </c>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252"/>
      <c r="BU82" s="252"/>
      <c r="BV82" s="252"/>
      <c r="BW82" s="252"/>
      <c r="BX82" s="252"/>
      <c r="BY82" s="252"/>
      <c r="BZ82" s="252"/>
      <c r="CA82" s="252"/>
      <c r="CB82" s="252"/>
      <c r="CC82" s="252"/>
      <c r="CD82" s="252"/>
      <c r="CE82" s="252"/>
      <c r="CF82" s="252"/>
      <c r="CG82" s="252"/>
      <c r="CH82" s="252"/>
      <c r="CI82" s="252"/>
      <c r="CJ82" s="252"/>
      <c r="CK82" s="252"/>
      <c r="CL82" s="252"/>
      <c r="CM82" s="252"/>
      <c r="CN82" s="252"/>
      <c r="CO82" s="252"/>
      <c r="CP82" s="252"/>
      <c r="CQ82" s="252"/>
      <c r="CR82" s="252"/>
      <c r="CS82" s="252"/>
      <c r="CT82" s="252"/>
      <c r="CU82" s="252"/>
      <c r="CV82" s="252"/>
      <c r="CW82" s="252"/>
      <c r="CX82" s="252"/>
      <c r="CY82" s="252"/>
      <c r="CZ82" s="252"/>
      <c r="DA82" s="252"/>
      <c r="DB82" s="252"/>
      <c r="DC82" s="252"/>
      <c r="DD82" s="252"/>
      <c r="DE82" s="252"/>
      <c r="DF82" s="252"/>
      <c r="DG82" s="252"/>
      <c r="DH82" s="252"/>
      <c r="DI82" s="252"/>
      <c r="DJ82" s="252"/>
      <c r="DK82" s="252"/>
      <c r="DL82" s="252"/>
    </row>
    <row r="83" spans="1:116" x14ac:dyDescent="0.25">
      <c r="A83" s="253" t="s">
        <v>414</v>
      </c>
      <c r="B83" s="254" t="s">
        <v>8759</v>
      </c>
      <c r="C83" s="257">
        <v>0.54614899849999998</v>
      </c>
      <c r="D83" s="258">
        <v>2</v>
      </c>
      <c r="E83" s="257">
        <v>0</v>
      </c>
      <c r="F83" s="257">
        <v>3.9666666667000001</v>
      </c>
      <c r="G83" s="257">
        <v>0.5402728229</v>
      </c>
      <c r="H83" s="257">
        <v>29.5</v>
      </c>
      <c r="I83" s="258">
        <v>5</v>
      </c>
      <c r="J83" s="258">
        <f>IFERROR(VLOOKUP($B83,'Core Indicators'!$E$3:$EU$906,147,FALSE),"x")</f>
        <v>3096</v>
      </c>
      <c r="K83" s="259">
        <v>-1.7224633694</v>
      </c>
      <c r="L83" s="257">
        <v>3.75</v>
      </c>
      <c r="M83" s="258">
        <v>31</v>
      </c>
      <c r="N83" s="258">
        <v>20</v>
      </c>
      <c r="O83" s="258">
        <f>IFERROR(VLOOKUP(B83,'Core Indicators'!$E$3:$G$9906,3,FALSE),"x")</f>
        <v>41191000</v>
      </c>
      <c r="P83" s="258">
        <v>434320</v>
      </c>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252"/>
      <c r="BU83" s="252"/>
      <c r="BV83" s="252"/>
      <c r="BW83" s="252"/>
      <c r="BX83" s="252"/>
      <c r="BY83" s="252"/>
      <c r="BZ83" s="252"/>
      <c r="CA83" s="252"/>
      <c r="CB83" s="252"/>
      <c r="CC83" s="252"/>
      <c r="CD83" s="252"/>
      <c r="CE83" s="252"/>
      <c r="CF83" s="252"/>
      <c r="CG83" s="252"/>
      <c r="CH83" s="252"/>
      <c r="CI83" s="252"/>
      <c r="CJ83" s="252"/>
      <c r="CK83" s="252"/>
      <c r="CL83" s="252"/>
      <c r="CM83" s="252"/>
      <c r="CN83" s="252"/>
      <c r="CO83" s="252"/>
      <c r="CP83" s="252"/>
      <c r="CQ83" s="252"/>
      <c r="CR83" s="252"/>
      <c r="CS83" s="252"/>
      <c r="CT83" s="252"/>
      <c r="CU83" s="252"/>
      <c r="CV83" s="252"/>
      <c r="CW83" s="252"/>
      <c r="CX83" s="252"/>
      <c r="CY83" s="252"/>
      <c r="CZ83" s="252"/>
      <c r="DA83" s="252"/>
      <c r="DB83" s="252"/>
      <c r="DC83" s="252"/>
      <c r="DD83" s="252"/>
      <c r="DE83" s="252"/>
      <c r="DF83" s="252"/>
      <c r="DG83" s="252"/>
      <c r="DH83" s="252"/>
      <c r="DI83" s="252"/>
      <c r="DJ83" s="252"/>
      <c r="DK83" s="252"/>
      <c r="DL83" s="252"/>
    </row>
    <row r="84" spans="1:116" x14ac:dyDescent="0.25">
      <c r="A84" s="253" t="s">
        <v>8760</v>
      </c>
      <c r="B84" s="254" t="s">
        <v>8761</v>
      </c>
      <c r="C84" s="257">
        <v>0</v>
      </c>
      <c r="D84" s="258">
        <v>12</v>
      </c>
      <c r="E84" s="257">
        <v>0</v>
      </c>
      <c r="F84" s="257" t="s">
        <v>14</v>
      </c>
      <c r="G84" s="257">
        <v>5.7485973699999998E-2</v>
      </c>
      <c r="H84" s="257">
        <v>26.1</v>
      </c>
      <c r="I84" s="258">
        <v>0</v>
      </c>
      <c r="J84" s="258" t="str">
        <f>IFERROR(VLOOKUP($B84,'Core Indicators'!$E$3:$EU$906,147,FALSE),"x")</f>
        <v>x</v>
      </c>
      <c r="K84" s="259">
        <v>1.7669236660000001</v>
      </c>
      <c r="L84" s="257" t="s">
        <v>14</v>
      </c>
      <c r="M84" s="258">
        <v>94</v>
      </c>
      <c r="N84" s="258">
        <v>78</v>
      </c>
      <c r="O84" s="258" t="str">
        <f>IFERROR(VLOOKUP(B84,'Core Indicators'!$E$3:$G$9906,3,FALSE),"x")</f>
        <v>x</v>
      </c>
      <c r="P84" s="258">
        <v>100250</v>
      </c>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252"/>
      <c r="BU84" s="252"/>
      <c r="BV84" s="252"/>
      <c r="BW84" s="252"/>
      <c r="BX84" s="252"/>
      <c r="BY84" s="252"/>
      <c r="BZ84" s="252"/>
      <c r="CA84" s="252"/>
      <c r="CB84" s="252"/>
      <c r="CC84" s="252"/>
      <c r="CD84" s="252"/>
      <c r="CE84" s="252"/>
      <c r="CF84" s="252"/>
      <c r="CG84" s="252"/>
      <c r="CH84" s="252"/>
      <c r="CI84" s="252"/>
      <c r="CJ84" s="252"/>
      <c r="CK84" s="252"/>
      <c r="CL84" s="252"/>
      <c r="CM84" s="252"/>
      <c r="CN84" s="252"/>
      <c r="CO84" s="252"/>
      <c r="CP84" s="252"/>
      <c r="CQ84" s="252"/>
      <c r="CR84" s="252"/>
      <c r="CS84" s="252"/>
      <c r="CT84" s="252"/>
      <c r="CU84" s="252"/>
      <c r="CV84" s="252"/>
      <c r="CW84" s="252"/>
      <c r="CX84" s="252"/>
      <c r="CY84" s="252"/>
      <c r="CZ84" s="252"/>
      <c r="DA84" s="252"/>
      <c r="DB84" s="252"/>
      <c r="DC84" s="252"/>
      <c r="DD84" s="252"/>
      <c r="DE84" s="252"/>
      <c r="DF84" s="252"/>
      <c r="DG84" s="252"/>
      <c r="DH84" s="252"/>
      <c r="DI84" s="252"/>
      <c r="DJ84" s="252"/>
      <c r="DK84" s="252"/>
      <c r="DL84" s="252"/>
    </row>
    <row r="85" spans="1:116" x14ac:dyDescent="0.25">
      <c r="A85" s="253" t="s">
        <v>8762</v>
      </c>
      <c r="B85" s="254" t="s">
        <v>8763</v>
      </c>
      <c r="C85" s="257">
        <v>0.77369999499999997</v>
      </c>
      <c r="D85" s="258">
        <v>4</v>
      </c>
      <c r="E85" s="257">
        <v>0.44</v>
      </c>
      <c r="F85" s="257" t="s">
        <v>14</v>
      </c>
      <c r="G85" s="257">
        <v>0.1002841248</v>
      </c>
      <c r="H85" s="257">
        <v>39</v>
      </c>
      <c r="I85" s="258">
        <v>4</v>
      </c>
      <c r="J85" s="258" t="str">
        <f>IFERROR(VLOOKUP($B85,'Core Indicators'!$E$3:$EU$906,147,FALSE),"x")</f>
        <v>x</v>
      </c>
      <c r="K85" s="259">
        <v>1.0475901365</v>
      </c>
      <c r="L85" s="257" t="s">
        <v>14</v>
      </c>
      <c r="M85" s="258">
        <v>76</v>
      </c>
      <c r="N85" s="258">
        <v>60</v>
      </c>
      <c r="O85" s="258" t="str">
        <f>IFERROR(VLOOKUP(B85,'Core Indicators'!$E$3:$G$9906,3,FALSE),"x")</f>
        <v>x</v>
      </c>
      <c r="P85" s="258">
        <v>21640</v>
      </c>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252"/>
      <c r="BU85" s="252"/>
      <c r="BV85" s="252"/>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c r="CW85" s="252"/>
      <c r="CX85" s="252"/>
      <c r="CY85" s="252"/>
      <c r="CZ85" s="252"/>
      <c r="DA85" s="252"/>
      <c r="DB85" s="252"/>
      <c r="DC85" s="252"/>
      <c r="DD85" s="252"/>
      <c r="DE85" s="252"/>
      <c r="DF85" s="252"/>
      <c r="DG85" s="252"/>
      <c r="DH85" s="252"/>
      <c r="DI85" s="252"/>
      <c r="DJ85" s="252"/>
      <c r="DK85" s="252"/>
      <c r="DL85" s="252"/>
    </row>
    <row r="86" spans="1:116" x14ac:dyDescent="0.25">
      <c r="A86" s="253" t="s">
        <v>432</v>
      </c>
      <c r="B86" s="254" t="s">
        <v>8764</v>
      </c>
      <c r="C86" s="257">
        <v>0.12520399560000001</v>
      </c>
      <c r="D86" s="258">
        <v>12</v>
      </c>
      <c r="E86" s="257">
        <v>5.4999999999999997E-3</v>
      </c>
      <c r="F86" s="257" t="s">
        <v>14</v>
      </c>
      <c r="G86" s="257">
        <v>6.9101684999999996E-2</v>
      </c>
      <c r="H86" s="257">
        <v>35.9</v>
      </c>
      <c r="I86" s="258">
        <v>0</v>
      </c>
      <c r="J86" s="258">
        <f>IFERROR(VLOOKUP($B86,'Core Indicators'!$E$3:$EU$906,147,FALSE),"x")</f>
        <v>819</v>
      </c>
      <c r="K86" s="259">
        <v>0.28019103410000001</v>
      </c>
      <c r="L86" s="257" t="s">
        <v>14</v>
      </c>
      <c r="M86" s="258">
        <v>89</v>
      </c>
      <c r="N86" s="258">
        <v>53</v>
      </c>
      <c r="O86" s="258">
        <f>IFERROR(VLOOKUP(B86,'Core Indicators'!$E$3:$G$9906,3,FALSE),"x")</f>
        <v>60259000</v>
      </c>
      <c r="P86" s="258">
        <v>294140</v>
      </c>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252"/>
      <c r="BU86" s="252"/>
      <c r="BV86" s="252"/>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c r="CW86" s="252"/>
      <c r="CX86" s="252"/>
      <c r="CY86" s="252"/>
      <c r="CZ86" s="252"/>
      <c r="DA86" s="252"/>
      <c r="DB86" s="252"/>
      <c r="DC86" s="252"/>
      <c r="DD86" s="252"/>
      <c r="DE86" s="252"/>
      <c r="DF86" s="252"/>
      <c r="DG86" s="252"/>
      <c r="DH86" s="252"/>
      <c r="DI86" s="252"/>
      <c r="DJ86" s="252"/>
      <c r="DK86" s="252"/>
      <c r="DL86" s="252"/>
    </row>
    <row r="87" spans="1:116" x14ac:dyDescent="0.25">
      <c r="A87" s="253" t="s">
        <v>8765</v>
      </c>
      <c r="B87" s="254" t="s">
        <v>8766</v>
      </c>
      <c r="C87" s="257">
        <v>0</v>
      </c>
      <c r="D87" s="258">
        <v>13</v>
      </c>
      <c r="E87" s="257">
        <v>0</v>
      </c>
      <c r="F87" s="257">
        <v>8.25</v>
      </c>
      <c r="G87" s="257">
        <v>0.40466299929999999</v>
      </c>
      <c r="H87" s="257">
        <v>45.5</v>
      </c>
      <c r="I87" s="258">
        <v>3</v>
      </c>
      <c r="J87" s="258" t="str">
        <f>IFERROR(VLOOKUP($B87,'Core Indicators'!$E$3:$EU$906,147,FALSE),"x")</f>
        <v>x</v>
      </c>
      <c r="K87" s="259">
        <v>-0.3125736415</v>
      </c>
      <c r="L87" s="257">
        <v>7.25</v>
      </c>
      <c r="M87" s="258">
        <v>78</v>
      </c>
      <c r="N87" s="258">
        <v>43</v>
      </c>
      <c r="O87" s="258" t="str">
        <f>IFERROR(VLOOKUP(B87,'Core Indicators'!$E$3:$G$9906,3,FALSE),"x")</f>
        <v>x</v>
      </c>
      <c r="P87" s="258">
        <v>10830</v>
      </c>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c r="BC87" s="252"/>
      <c r="BD87" s="252"/>
      <c r="BE87" s="252"/>
      <c r="BF87" s="252"/>
      <c r="BG87" s="252"/>
      <c r="BH87" s="252"/>
      <c r="BI87" s="252"/>
      <c r="BJ87" s="252"/>
      <c r="BK87" s="252"/>
      <c r="BL87" s="252"/>
      <c r="BM87" s="252"/>
      <c r="BN87" s="252"/>
      <c r="BO87" s="252"/>
      <c r="BP87" s="252"/>
      <c r="BQ87" s="252"/>
      <c r="BR87" s="252"/>
      <c r="BS87" s="252"/>
      <c r="BT87" s="252"/>
      <c r="BU87" s="252"/>
      <c r="BV87" s="252"/>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c r="CW87" s="252"/>
      <c r="CX87" s="252"/>
      <c r="CY87" s="252"/>
      <c r="CZ87" s="252"/>
      <c r="DA87" s="252"/>
      <c r="DB87" s="252"/>
      <c r="DC87" s="252"/>
      <c r="DD87" s="252"/>
      <c r="DE87" s="252"/>
      <c r="DF87" s="252"/>
      <c r="DG87" s="252"/>
      <c r="DH87" s="252"/>
      <c r="DI87" s="252"/>
      <c r="DJ87" s="252"/>
      <c r="DK87" s="252"/>
      <c r="DL87" s="252"/>
    </row>
    <row r="88" spans="1:116" x14ac:dyDescent="0.25">
      <c r="A88" s="253" t="s">
        <v>133</v>
      </c>
      <c r="B88" s="254" t="s">
        <v>8767</v>
      </c>
      <c r="C88" s="257">
        <v>0.58639999539999998</v>
      </c>
      <c r="D88" s="258">
        <v>2</v>
      </c>
      <c r="E88" s="257">
        <v>0.57999999999999996</v>
      </c>
      <c r="F88" s="257">
        <v>4.3166666666999998</v>
      </c>
      <c r="G88" s="257">
        <v>0.46862760440000001</v>
      </c>
      <c r="H88" s="257">
        <v>33.700000000000003</v>
      </c>
      <c r="I88" s="258">
        <v>3</v>
      </c>
      <c r="J88" s="258">
        <f>IFERROR(VLOOKUP($B88,'Core Indicators'!$E$3:$EU$906,147,FALSE),"x")</f>
        <v>0</v>
      </c>
      <c r="K88" s="259">
        <v>0.14395745099999999</v>
      </c>
      <c r="L88" s="257">
        <v>4.25</v>
      </c>
      <c r="M88" s="258">
        <v>37</v>
      </c>
      <c r="N88" s="258">
        <v>48</v>
      </c>
      <c r="O88" s="258">
        <f>IFERROR(VLOOKUP(B88,'Core Indicators'!$E$3:$G$9906,3,FALSE),"x")</f>
        <v>10806000</v>
      </c>
      <c r="P88" s="258">
        <v>88780</v>
      </c>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c r="BC88" s="252"/>
      <c r="BD88" s="252"/>
      <c r="BE88" s="252"/>
      <c r="BF88" s="252"/>
      <c r="BG88" s="252"/>
      <c r="BH88" s="252"/>
      <c r="BI88" s="252"/>
      <c r="BJ88" s="252"/>
      <c r="BK88" s="252"/>
      <c r="BL88" s="252"/>
      <c r="BM88" s="252"/>
      <c r="BN88" s="252"/>
      <c r="BO88" s="252"/>
      <c r="BP88" s="252"/>
      <c r="BQ88" s="252"/>
      <c r="BR88" s="252"/>
      <c r="BS88" s="252"/>
      <c r="BT88" s="252"/>
      <c r="BU88" s="252"/>
      <c r="BV88" s="252"/>
      <c r="BW88" s="252"/>
      <c r="BX88" s="252"/>
      <c r="BY88" s="252"/>
      <c r="BZ88" s="252"/>
      <c r="CA88" s="252"/>
      <c r="CB88" s="252"/>
      <c r="CC88" s="252"/>
      <c r="CD88" s="252"/>
      <c r="CE88" s="252"/>
      <c r="CF88" s="252"/>
      <c r="CG88" s="252"/>
      <c r="CH88" s="252"/>
      <c r="CI88" s="252"/>
      <c r="CJ88" s="252"/>
      <c r="CK88" s="252"/>
      <c r="CL88" s="252"/>
      <c r="CM88" s="252"/>
      <c r="CN88" s="252"/>
      <c r="CO88" s="252"/>
      <c r="CP88" s="252"/>
      <c r="CQ88" s="252"/>
      <c r="CR88" s="252"/>
      <c r="CS88" s="252"/>
      <c r="CT88" s="252"/>
      <c r="CU88" s="252"/>
      <c r="CV88" s="252"/>
      <c r="CW88" s="252"/>
      <c r="CX88" s="252"/>
      <c r="CY88" s="252"/>
      <c r="CZ88" s="252"/>
      <c r="DA88" s="252"/>
      <c r="DB88" s="252"/>
      <c r="DC88" s="252"/>
      <c r="DD88" s="252"/>
      <c r="DE88" s="252"/>
      <c r="DF88" s="252"/>
      <c r="DG88" s="252"/>
      <c r="DH88" s="252"/>
      <c r="DI88" s="252"/>
      <c r="DJ88" s="252"/>
      <c r="DK88" s="252"/>
      <c r="DL88" s="252"/>
    </row>
    <row r="89" spans="1:116" x14ac:dyDescent="0.25">
      <c r="A89" s="253" t="s">
        <v>8768</v>
      </c>
      <c r="B89" s="254" t="s">
        <v>8769</v>
      </c>
      <c r="C89" s="257">
        <v>4.1406014200000001E-2</v>
      </c>
      <c r="D89" s="258">
        <v>12</v>
      </c>
      <c r="E89" s="257">
        <v>2.2020000000000001E-2</v>
      </c>
      <c r="F89" s="257" t="s">
        <v>14</v>
      </c>
      <c r="G89" s="257">
        <v>9.8649094399999998E-2</v>
      </c>
      <c r="H89" s="257">
        <v>32.9</v>
      </c>
      <c r="I89" s="258">
        <v>0</v>
      </c>
      <c r="J89" s="258" t="str">
        <f>IFERROR(VLOOKUP($B89,'Core Indicators'!$E$3:$EU$906,147,FALSE),"x")</f>
        <v>x</v>
      </c>
      <c r="K89" s="259">
        <v>1.5379649401</v>
      </c>
      <c r="L89" s="257" t="s">
        <v>14</v>
      </c>
      <c r="M89" s="258">
        <v>96</v>
      </c>
      <c r="N89" s="258">
        <v>73</v>
      </c>
      <c r="O89" s="258" t="str">
        <f>IFERROR(VLOOKUP(B89,'Core Indicators'!$E$3:$G$9906,3,FALSE),"x")</f>
        <v>x</v>
      </c>
      <c r="P89" s="258">
        <v>364560</v>
      </c>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2"/>
      <c r="CB89" s="252"/>
      <c r="CC89" s="252"/>
      <c r="CD89" s="252"/>
      <c r="CE89" s="252"/>
      <c r="CF89" s="252"/>
      <c r="CG89" s="252"/>
      <c r="CH89" s="252"/>
      <c r="CI89" s="252"/>
      <c r="CJ89" s="252"/>
      <c r="CK89" s="252"/>
      <c r="CL89" s="252"/>
      <c r="CM89" s="252"/>
      <c r="CN89" s="252"/>
      <c r="CO89" s="252"/>
      <c r="CP89" s="252"/>
      <c r="CQ89" s="252"/>
      <c r="CR89" s="252"/>
      <c r="CS89" s="252"/>
      <c r="CT89" s="252"/>
      <c r="CU89" s="252"/>
      <c r="CV89" s="252"/>
      <c r="CW89" s="252"/>
      <c r="CX89" s="252"/>
      <c r="CY89" s="252"/>
      <c r="CZ89" s="252"/>
      <c r="DA89" s="252"/>
      <c r="DB89" s="252"/>
      <c r="DC89" s="252"/>
      <c r="DD89" s="252"/>
      <c r="DE89" s="252"/>
      <c r="DF89" s="252"/>
      <c r="DG89" s="252"/>
      <c r="DH89" s="252"/>
      <c r="DI89" s="252"/>
      <c r="DJ89" s="252"/>
      <c r="DK89" s="252"/>
      <c r="DL89" s="252"/>
    </row>
    <row r="90" spans="1:116" x14ac:dyDescent="0.25">
      <c r="A90" s="253" t="s">
        <v>8770</v>
      </c>
      <c r="B90" s="254" t="s">
        <v>8771</v>
      </c>
      <c r="C90" s="257">
        <v>0.53400502920000004</v>
      </c>
      <c r="D90" s="258">
        <v>4</v>
      </c>
      <c r="E90" s="257">
        <v>0.41699999999999998</v>
      </c>
      <c r="F90" s="257">
        <v>3.7833333332999999</v>
      </c>
      <c r="G90" s="257">
        <v>0.20262584820000001</v>
      </c>
      <c r="H90" s="257">
        <v>27.8</v>
      </c>
      <c r="I90" s="258">
        <v>2</v>
      </c>
      <c r="J90" s="258" t="str">
        <f>IFERROR(VLOOKUP($B90,'Core Indicators'!$E$3:$EU$906,147,FALSE),"x")</f>
        <v>x</v>
      </c>
      <c r="K90" s="259">
        <v>-0.43241328000000001</v>
      </c>
      <c r="L90" s="257">
        <v>3.5</v>
      </c>
      <c r="M90" s="258">
        <v>23</v>
      </c>
      <c r="N90" s="258">
        <v>34</v>
      </c>
      <c r="O90" s="258" t="str">
        <f>IFERROR(VLOOKUP(B90,'Core Indicators'!$E$3:$G$9906,3,FALSE),"x")</f>
        <v>x</v>
      </c>
      <c r="P90" s="258">
        <v>2699700</v>
      </c>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2"/>
      <c r="CB90" s="252"/>
      <c r="CC90" s="252"/>
      <c r="CD90" s="252"/>
      <c r="CE90" s="252"/>
      <c r="CF90" s="252"/>
      <c r="CG90" s="252"/>
      <c r="CH90" s="252"/>
      <c r="CI90" s="252"/>
      <c r="CJ90" s="252"/>
      <c r="CK90" s="252"/>
      <c r="CL90" s="252"/>
      <c r="CM90" s="252"/>
      <c r="CN90" s="252"/>
      <c r="CO90" s="252"/>
      <c r="CP90" s="252"/>
      <c r="CQ90" s="252"/>
      <c r="CR90" s="252"/>
      <c r="CS90" s="252"/>
      <c r="CT90" s="252"/>
      <c r="CU90" s="252"/>
      <c r="CV90" s="252"/>
      <c r="CW90" s="252"/>
      <c r="CX90" s="252"/>
      <c r="CY90" s="252"/>
      <c r="CZ90" s="252"/>
      <c r="DA90" s="252"/>
      <c r="DB90" s="252"/>
      <c r="DC90" s="252"/>
      <c r="DD90" s="252"/>
      <c r="DE90" s="252"/>
      <c r="DF90" s="252"/>
      <c r="DG90" s="252"/>
      <c r="DH90" s="252"/>
      <c r="DI90" s="252"/>
      <c r="DJ90" s="252"/>
      <c r="DK90" s="252"/>
      <c r="DL90" s="252"/>
    </row>
    <row r="91" spans="1:116" x14ac:dyDescent="0.25">
      <c r="A91" s="253" t="s">
        <v>443</v>
      </c>
      <c r="B91" s="254" t="s">
        <v>8772</v>
      </c>
      <c r="C91" s="257">
        <v>0.85199999310000007</v>
      </c>
      <c r="D91" s="258">
        <v>4</v>
      </c>
      <c r="E91" s="257">
        <v>0.08</v>
      </c>
      <c r="F91" s="257">
        <v>4.8499999999999996</v>
      </c>
      <c r="G91" s="257">
        <v>0.54450861260000005</v>
      </c>
      <c r="H91" s="257">
        <v>40.799999999999997</v>
      </c>
      <c r="I91" s="258">
        <v>5</v>
      </c>
      <c r="J91" s="258" t="str">
        <f>IFERROR(VLOOKUP($B91,'Core Indicators'!$E$3:$EU$906,147,FALSE),"x")</f>
        <v>x</v>
      </c>
      <c r="K91" s="259">
        <v>-0.45431771869999998</v>
      </c>
      <c r="L91" s="257">
        <v>5.5</v>
      </c>
      <c r="M91" s="258">
        <v>48</v>
      </c>
      <c r="N91" s="258">
        <v>28</v>
      </c>
      <c r="O91" s="258">
        <f>IFERROR(VLOOKUP(B91,'Core Indicators'!$E$3:$G$9906,3,FALSE),"x")</f>
        <v>56168000</v>
      </c>
      <c r="P91" s="258">
        <v>569140</v>
      </c>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c r="BC91" s="252"/>
      <c r="BD91" s="252"/>
      <c r="BE91" s="252"/>
      <c r="BF91" s="252"/>
      <c r="BG91" s="252"/>
      <c r="BH91" s="252"/>
      <c r="BI91" s="252"/>
      <c r="BJ91" s="252"/>
      <c r="BK91" s="252"/>
      <c r="BL91" s="252"/>
      <c r="BM91" s="252"/>
      <c r="BN91" s="252"/>
      <c r="BO91" s="252"/>
      <c r="BP91" s="252"/>
      <c r="BQ91" s="252"/>
      <c r="BR91" s="252"/>
      <c r="BS91" s="252"/>
      <c r="BT91" s="252"/>
      <c r="BU91" s="252"/>
      <c r="BV91" s="252"/>
      <c r="BW91" s="252"/>
      <c r="BX91" s="252"/>
      <c r="BY91" s="252"/>
      <c r="BZ91" s="252"/>
      <c r="CA91" s="252"/>
      <c r="CB91" s="252"/>
      <c r="CC91" s="252"/>
      <c r="CD91" s="252"/>
      <c r="CE91" s="252"/>
      <c r="CF91" s="252"/>
      <c r="CG91" s="252"/>
      <c r="CH91" s="252"/>
      <c r="CI91" s="252"/>
      <c r="CJ91" s="252"/>
      <c r="CK91" s="252"/>
      <c r="CL91" s="252"/>
      <c r="CM91" s="252"/>
      <c r="CN91" s="252"/>
      <c r="CO91" s="252"/>
      <c r="CP91" s="252"/>
      <c r="CQ91" s="252"/>
      <c r="CR91" s="252"/>
      <c r="CS91" s="252"/>
      <c r="CT91" s="252"/>
      <c r="CU91" s="252"/>
      <c r="CV91" s="252"/>
      <c r="CW91" s="252"/>
      <c r="CX91" s="252"/>
      <c r="CY91" s="252"/>
      <c r="CZ91" s="252"/>
      <c r="DA91" s="252"/>
      <c r="DB91" s="252"/>
      <c r="DC91" s="252"/>
      <c r="DD91" s="252"/>
      <c r="DE91" s="252"/>
      <c r="DF91" s="252"/>
      <c r="DG91" s="252"/>
      <c r="DH91" s="252"/>
      <c r="DI91" s="252"/>
      <c r="DJ91" s="252"/>
      <c r="DK91" s="252"/>
      <c r="DL91" s="252"/>
    </row>
    <row r="92" spans="1:116" x14ac:dyDescent="0.25">
      <c r="A92" s="253" t="s">
        <v>8773</v>
      </c>
      <c r="B92" s="254" t="s">
        <v>8774</v>
      </c>
      <c r="C92" s="257">
        <v>0.54403001520000005</v>
      </c>
      <c r="D92" s="258">
        <v>6</v>
      </c>
      <c r="E92" s="257">
        <v>0.27300000000000002</v>
      </c>
      <c r="F92" s="257">
        <v>6.1</v>
      </c>
      <c r="G92" s="257">
        <v>0.38123403010000001</v>
      </c>
      <c r="H92" s="257">
        <v>29.7</v>
      </c>
      <c r="I92" s="258">
        <v>2</v>
      </c>
      <c r="J92" s="258" t="str">
        <f>IFERROR(VLOOKUP($B92,'Core Indicators'!$E$3:$EU$906,147,FALSE),"x")</f>
        <v>x</v>
      </c>
      <c r="K92" s="259">
        <v>-0.88630145790000003</v>
      </c>
      <c r="L92" s="257">
        <v>5</v>
      </c>
      <c r="M92" s="258">
        <v>38</v>
      </c>
      <c r="N92" s="258">
        <v>30</v>
      </c>
      <c r="O92" s="258" t="str">
        <f>IFERROR(VLOOKUP(B92,'Core Indicators'!$E$3:$G$9906,3,FALSE),"x")</f>
        <v>x</v>
      </c>
      <c r="P92" s="258">
        <v>191800</v>
      </c>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c r="BC92" s="252"/>
      <c r="BD92" s="252"/>
      <c r="BE92" s="252"/>
      <c r="BF92" s="252"/>
      <c r="BG92" s="252"/>
      <c r="BH92" s="252"/>
      <c r="BI92" s="252"/>
      <c r="BJ92" s="252"/>
      <c r="BK92" s="252"/>
      <c r="BL92" s="252"/>
      <c r="BM92" s="252"/>
      <c r="BN92" s="252"/>
      <c r="BO92" s="252"/>
      <c r="BP92" s="252"/>
      <c r="BQ92" s="252"/>
      <c r="BR92" s="252"/>
      <c r="BS92" s="252"/>
      <c r="BT92" s="252"/>
      <c r="BU92" s="252"/>
      <c r="BV92" s="252"/>
      <c r="BW92" s="252"/>
      <c r="BX92" s="252"/>
      <c r="BY92" s="252"/>
      <c r="BZ92" s="252"/>
      <c r="CA92" s="252"/>
      <c r="CB92" s="252"/>
      <c r="CC92" s="252"/>
      <c r="CD92" s="252"/>
      <c r="CE92" s="252"/>
      <c r="CF92" s="252"/>
      <c r="CG92" s="252"/>
      <c r="CH92" s="252"/>
      <c r="CI92" s="252"/>
      <c r="CJ92" s="252"/>
      <c r="CK92" s="252"/>
      <c r="CL92" s="252"/>
      <c r="CM92" s="252"/>
      <c r="CN92" s="252"/>
      <c r="CO92" s="252"/>
      <c r="CP92" s="252"/>
      <c r="CQ92" s="252"/>
      <c r="CR92" s="252"/>
      <c r="CS92" s="252"/>
      <c r="CT92" s="252"/>
      <c r="CU92" s="252"/>
      <c r="CV92" s="252"/>
      <c r="CW92" s="252"/>
      <c r="CX92" s="252"/>
      <c r="CY92" s="252"/>
      <c r="CZ92" s="252"/>
      <c r="DA92" s="252"/>
      <c r="DB92" s="252"/>
      <c r="DC92" s="252"/>
      <c r="DD92" s="252"/>
      <c r="DE92" s="252"/>
      <c r="DF92" s="252"/>
      <c r="DG92" s="252"/>
      <c r="DH92" s="252"/>
      <c r="DI92" s="252"/>
      <c r="DJ92" s="252"/>
      <c r="DK92" s="252"/>
      <c r="DL92" s="252"/>
    </row>
    <row r="93" spans="1:116" x14ac:dyDescent="0.25">
      <c r="A93" s="253" t="s">
        <v>8775</v>
      </c>
      <c r="B93" s="254" t="s">
        <v>8776</v>
      </c>
      <c r="C93" s="257">
        <v>9.6800022599999994E-2</v>
      </c>
      <c r="D93" s="258">
        <v>9</v>
      </c>
      <c r="E93" s="257">
        <v>3.5000000000000003E-2</v>
      </c>
      <c r="F93" s="257">
        <v>3.2833333332999999</v>
      </c>
      <c r="G93" s="257">
        <v>0.47416294609999998</v>
      </c>
      <c r="H93" s="257" t="s">
        <v>14</v>
      </c>
      <c r="I93" s="258">
        <v>2</v>
      </c>
      <c r="J93" s="258" t="str">
        <f>IFERROR(VLOOKUP($B93,'Core Indicators'!$E$3:$EU$906,147,FALSE),"x")</f>
        <v>x</v>
      </c>
      <c r="K93" s="259">
        <v>-0.93566834930000009</v>
      </c>
      <c r="L93" s="257">
        <v>2</v>
      </c>
      <c r="M93" s="258">
        <v>25</v>
      </c>
      <c r="N93" s="258">
        <v>20</v>
      </c>
      <c r="O93" s="258" t="str">
        <f>IFERROR(VLOOKUP(B93,'Core Indicators'!$E$3:$G$9906,3,FALSE),"x")</f>
        <v>x</v>
      </c>
      <c r="P93" s="258">
        <v>176520</v>
      </c>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c r="BC93" s="252"/>
      <c r="BD93" s="252"/>
      <c r="BE93" s="252"/>
      <c r="BF93" s="252"/>
      <c r="BG93" s="252"/>
      <c r="BH93" s="252"/>
      <c r="BI93" s="252"/>
      <c r="BJ93" s="252"/>
      <c r="BK93" s="252"/>
      <c r="BL93" s="252"/>
      <c r="BM93" s="252"/>
      <c r="BN93" s="252"/>
      <c r="BO93" s="252"/>
      <c r="BP93" s="252"/>
      <c r="BQ93" s="252"/>
      <c r="BR93" s="252"/>
      <c r="BS93" s="252"/>
      <c r="BT93" s="252"/>
      <c r="BU93" s="252"/>
      <c r="BV93" s="252"/>
      <c r="BW93" s="252"/>
      <c r="BX93" s="252"/>
      <c r="BY93" s="252"/>
      <c r="BZ93" s="252"/>
      <c r="CA93" s="252"/>
      <c r="CB93" s="252"/>
      <c r="CC93" s="252"/>
      <c r="CD93" s="252"/>
      <c r="CE93" s="252"/>
      <c r="CF93" s="252"/>
      <c r="CG93" s="252"/>
      <c r="CH93" s="252"/>
      <c r="CI93" s="252"/>
      <c r="CJ93" s="252"/>
      <c r="CK93" s="252"/>
      <c r="CL93" s="252"/>
      <c r="CM93" s="252"/>
      <c r="CN93" s="252"/>
      <c r="CO93" s="252"/>
      <c r="CP93" s="252"/>
      <c r="CQ93" s="252"/>
      <c r="CR93" s="252"/>
      <c r="CS93" s="252"/>
      <c r="CT93" s="252"/>
      <c r="CU93" s="252"/>
      <c r="CV93" s="252"/>
      <c r="CW93" s="252"/>
      <c r="CX93" s="252"/>
      <c r="CY93" s="252"/>
      <c r="CZ93" s="252"/>
      <c r="DA93" s="252"/>
      <c r="DB93" s="252"/>
      <c r="DC93" s="252"/>
      <c r="DD93" s="252"/>
      <c r="DE93" s="252"/>
      <c r="DF93" s="252"/>
      <c r="DG93" s="252"/>
      <c r="DH93" s="252"/>
      <c r="DI93" s="252"/>
      <c r="DJ93" s="252"/>
      <c r="DK93" s="252"/>
      <c r="DL93" s="252"/>
    </row>
    <row r="94" spans="1:116" x14ac:dyDescent="0.25">
      <c r="A94" s="253" t="s">
        <v>8777</v>
      </c>
      <c r="B94" s="254" t="s">
        <v>8778</v>
      </c>
      <c r="C94" s="257">
        <v>0</v>
      </c>
      <c r="D94" s="258">
        <v>13</v>
      </c>
      <c r="E94" s="257">
        <v>0</v>
      </c>
      <c r="F94" s="257" t="s">
        <v>14</v>
      </c>
      <c r="G94" s="257" t="s">
        <v>14</v>
      </c>
      <c r="H94" s="257">
        <v>37</v>
      </c>
      <c r="I94" s="258">
        <v>0</v>
      </c>
      <c r="J94" s="258" t="str">
        <f>IFERROR(VLOOKUP($B94,'Core Indicators'!$E$3:$EU$906,147,FALSE),"x")</f>
        <v>x</v>
      </c>
      <c r="K94" s="259">
        <v>0.73770260809999999</v>
      </c>
      <c r="L94" s="257" t="s">
        <v>14</v>
      </c>
      <c r="M94" s="258">
        <v>93</v>
      </c>
      <c r="N94" s="258" t="s">
        <v>14</v>
      </c>
      <c r="O94" s="258" t="str">
        <f>IFERROR(VLOOKUP(B94,'Core Indicators'!$E$3:$G$9906,3,FALSE),"x")</f>
        <v>x</v>
      </c>
      <c r="P94" s="258">
        <v>810</v>
      </c>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c r="BC94" s="252"/>
      <c r="BD94" s="252"/>
      <c r="BE94" s="252"/>
      <c r="BF94" s="252"/>
      <c r="BG94" s="252"/>
      <c r="BH94" s="252"/>
      <c r="BI94" s="252"/>
      <c r="BJ94" s="252"/>
      <c r="BK94" s="252"/>
      <c r="BL94" s="252"/>
      <c r="BM94" s="252"/>
      <c r="BN94" s="252"/>
      <c r="BO94" s="252"/>
      <c r="BP94" s="252"/>
      <c r="BQ94" s="252"/>
      <c r="BR94" s="252"/>
      <c r="BS94" s="252"/>
      <c r="BT94" s="252"/>
      <c r="BU94" s="252"/>
      <c r="BV94" s="252"/>
      <c r="BW94" s="252"/>
      <c r="BX94" s="252"/>
      <c r="BY94" s="252"/>
      <c r="BZ94" s="252"/>
      <c r="CA94" s="252"/>
      <c r="CB94" s="252"/>
      <c r="CC94" s="252"/>
      <c r="CD94" s="252"/>
      <c r="CE94" s="252"/>
      <c r="CF94" s="252"/>
      <c r="CG94" s="252"/>
      <c r="CH94" s="252"/>
      <c r="CI94" s="252"/>
      <c r="CJ94" s="252"/>
      <c r="CK94" s="252"/>
      <c r="CL94" s="252"/>
      <c r="CM94" s="252"/>
      <c r="CN94" s="252"/>
      <c r="CO94" s="252"/>
      <c r="CP94" s="252"/>
      <c r="CQ94" s="252"/>
      <c r="CR94" s="252"/>
      <c r="CS94" s="252"/>
      <c r="CT94" s="252"/>
      <c r="CU94" s="252"/>
      <c r="CV94" s="252"/>
      <c r="CW94" s="252"/>
      <c r="CX94" s="252"/>
      <c r="CY94" s="252"/>
      <c r="CZ94" s="252"/>
      <c r="DA94" s="252"/>
      <c r="DB94" s="252"/>
      <c r="DC94" s="252"/>
      <c r="DD94" s="252"/>
      <c r="DE94" s="252"/>
      <c r="DF94" s="252"/>
      <c r="DG94" s="252"/>
      <c r="DH94" s="252"/>
      <c r="DI94" s="252"/>
      <c r="DJ94" s="252"/>
      <c r="DK94" s="252"/>
      <c r="DL94" s="252"/>
    </row>
    <row r="95" spans="1:116" x14ac:dyDescent="0.25">
      <c r="A95" s="253" t="s">
        <v>8779</v>
      </c>
      <c r="B95" s="254" t="s">
        <v>8780</v>
      </c>
      <c r="C95" s="257">
        <v>0</v>
      </c>
      <c r="D95" s="258">
        <v>13</v>
      </c>
      <c r="E95" s="257">
        <v>0</v>
      </c>
      <c r="F95" s="257" t="s">
        <v>14</v>
      </c>
      <c r="G95" s="257" t="s">
        <v>14</v>
      </c>
      <c r="H95" s="257" t="s">
        <v>14</v>
      </c>
      <c r="I95" s="258">
        <v>0</v>
      </c>
      <c r="J95" s="258" t="str">
        <f>IFERROR(VLOOKUP($B95,'Core Indicators'!$E$3:$EU$906,147,FALSE),"x")</f>
        <v>x</v>
      </c>
      <c r="K95" s="259">
        <v>0.4797953069</v>
      </c>
      <c r="L95" s="257" t="s">
        <v>14</v>
      </c>
      <c r="M95" s="258">
        <v>89</v>
      </c>
      <c r="N95" s="258" t="s">
        <v>14</v>
      </c>
      <c r="O95" s="258" t="str">
        <f>IFERROR(VLOOKUP(B95,'Core Indicators'!$E$3:$G$9906,3,FALSE),"x")</f>
        <v>x</v>
      </c>
      <c r="P95" s="258">
        <v>260</v>
      </c>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c r="AX95" s="252"/>
      <c r="AY95" s="252"/>
      <c r="AZ95" s="252"/>
      <c r="BA95" s="252"/>
      <c r="BB95" s="252"/>
      <c r="BC95" s="252"/>
      <c r="BD95" s="252"/>
      <c r="BE95" s="252"/>
      <c r="BF95" s="252"/>
      <c r="BG95" s="252"/>
      <c r="BH95" s="252"/>
      <c r="BI95" s="252"/>
      <c r="BJ95" s="252"/>
      <c r="BK95" s="252"/>
      <c r="BL95" s="252"/>
      <c r="BM95" s="252"/>
      <c r="BN95" s="252"/>
      <c r="BO95" s="252"/>
      <c r="BP95" s="252"/>
      <c r="BQ95" s="252"/>
      <c r="BR95" s="252"/>
      <c r="BS95" s="252"/>
      <c r="BT95" s="252"/>
      <c r="BU95" s="252"/>
      <c r="BV95" s="252"/>
      <c r="BW95" s="252"/>
      <c r="BX95" s="252"/>
      <c r="BY95" s="252"/>
      <c r="BZ95" s="252"/>
      <c r="CA95" s="252"/>
      <c r="CB95" s="252"/>
      <c r="CC95" s="252"/>
      <c r="CD95" s="252"/>
      <c r="CE95" s="252"/>
      <c r="CF95" s="252"/>
      <c r="CG95" s="252"/>
      <c r="CH95" s="252"/>
      <c r="CI95" s="252"/>
      <c r="CJ95" s="252"/>
      <c r="CK95" s="252"/>
      <c r="CL95" s="252"/>
      <c r="CM95" s="252"/>
      <c r="CN95" s="252"/>
      <c r="CO95" s="252"/>
      <c r="CP95" s="252"/>
      <c r="CQ95" s="252"/>
      <c r="CR95" s="252"/>
      <c r="CS95" s="252"/>
      <c r="CT95" s="252"/>
      <c r="CU95" s="252"/>
      <c r="CV95" s="252"/>
      <c r="CW95" s="252"/>
      <c r="CX95" s="252"/>
      <c r="CY95" s="252"/>
      <c r="CZ95" s="252"/>
      <c r="DA95" s="252"/>
      <c r="DB95" s="252"/>
      <c r="DC95" s="252"/>
      <c r="DD95" s="252"/>
      <c r="DE95" s="252"/>
      <c r="DF95" s="252"/>
      <c r="DG95" s="252"/>
      <c r="DH95" s="252"/>
      <c r="DI95" s="252"/>
      <c r="DJ95" s="252"/>
      <c r="DK95" s="252"/>
      <c r="DL95" s="252"/>
    </row>
    <row r="96" spans="1:116" x14ac:dyDescent="0.25">
      <c r="A96" s="253" t="s">
        <v>8781</v>
      </c>
      <c r="B96" s="254" t="s">
        <v>8782</v>
      </c>
      <c r="C96" s="257">
        <v>0</v>
      </c>
      <c r="D96" s="258">
        <v>10</v>
      </c>
      <c r="E96" s="257">
        <v>0</v>
      </c>
      <c r="F96" s="257">
        <v>8.6</v>
      </c>
      <c r="G96" s="257">
        <v>5.75736331E-2</v>
      </c>
      <c r="H96" s="257">
        <v>31.4</v>
      </c>
      <c r="I96" s="258">
        <v>0</v>
      </c>
      <c r="J96" s="258" t="str">
        <f>IFERROR(VLOOKUP($B96,'Core Indicators'!$E$3:$EU$906,147,FALSE),"x")</f>
        <v>x</v>
      </c>
      <c r="K96" s="259">
        <v>1.194070816</v>
      </c>
      <c r="L96" s="257">
        <v>8.5</v>
      </c>
      <c r="M96" s="258">
        <v>83</v>
      </c>
      <c r="N96" s="258">
        <v>59</v>
      </c>
      <c r="O96" s="258" t="str">
        <f>IFERROR(VLOOKUP(B96,'Core Indicators'!$E$3:$G$9906,3,FALSE),"x")</f>
        <v>x</v>
      </c>
      <c r="P96" s="258">
        <v>97480</v>
      </c>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c r="AX96" s="252"/>
      <c r="AY96" s="252"/>
      <c r="AZ96" s="252"/>
      <c r="BA96" s="252"/>
      <c r="BB96" s="252"/>
      <c r="BC96" s="252"/>
      <c r="BD96" s="252"/>
      <c r="BE96" s="252"/>
      <c r="BF96" s="252"/>
      <c r="BG96" s="252"/>
      <c r="BH96" s="252"/>
      <c r="BI96" s="252"/>
      <c r="BJ96" s="252"/>
      <c r="BK96" s="252"/>
      <c r="BL96" s="252"/>
      <c r="BM96" s="252"/>
      <c r="BN96" s="252"/>
      <c r="BO96" s="252"/>
      <c r="BP96" s="252"/>
      <c r="BQ96" s="252"/>
      <c r="BR96" s="252"/>
      <c r="BS96" s="252"/>
      <c r="BT96" s="252"/>
      <c r="BU96" s="252"/>
      <c r="BV96" s="252"/>
      <c r="BW96" s="252"/>
      <c r="BX96" s="252"/>
      <c r="BY96" s="252"/>
      <c r="BZ96" s="252"/>
      <c r="CA96" s="252"/>
      <c r="CB96" s="252"/>
      <c r="CC96" s="252"/>
      <c r="CD96" s="252"/>
      <c r="CE96" s="252"/>
      <c r="CF96" s="252"/>
      <c r="CG96" s="252"/>
      <c r="CH96" s="252"/>
      <c r="CI96" s="252"/>
      <c r="CJ96" s="252"/>
      <c r="CK96" s="252"/>
      <c r="CL96" s="252"/>
      <c r="CM96" s="252"/>
      <c r="CN96" s="252"/>
      <c r="CO96" s="252"/>
      <c r="CP96" s="252"/>
      <c r="CQ96" s="252"/>
      <c r="CR96" s="252"/>
      <c r="CS96" s="252"/>
      <c r="CT96" s="252"/>
      <c r="CU96" s="252"/>
      <c r="CV96" s="252"/>
      <c r="CW96" s="252"/>
      <c r="CX96" s="252"/>
      <c r="CY96" s="252"/>
      <c r="CZ96" s="252"/>
      <c r="DA96" s="252"/>
      <c r="DB96" s="252"/>
      <c r="DC96" s="252"/>
      <c r="DD96" s="252"/>
      <c r="DE96" s="252"/>
      <c r="DF96" s="252"/>
      <c r="DG96" s="252"/>
      <c r="DH96" s="252"/>
      <c r="DI96" s="252"/>
      <c r="DJ96" s="252"/>
      <c r="DK96" s="252"/>
      <c r="DL96" s="252"/>
    </row>
    <row r="97" spans="1:116" x14ac:dyDescent="0.25">
      <c r="A97" s="253" t="s">
        <v>8783</v>
      </c>
      <c r="B97" s="254" t="s">
        <v>8784</v>
      </c>
      <c r="C97" s="257">
        <v>0.93409999830000001</v>
      </c>
      <c r="D97" s="258">
        <v>5</v>
      </c>
      <c r="E97" s="257">
        <v>0.15</v>
      </c>
      <c r="F97" s="257">
        <v>4.7</v>
      </c>
      <c r="G97" s="257">
        <v>0.24530015899999999</v>
      </c>
      <c r="H97" s="257" t="s">
        <v>14</v>
      </c>
      <c r="I97" s="258">
        <v>1</v>
      </c>
      <c r="J97" s="258" t="str">
        <f>IFERROR(VLOOKUP($B97,'Core Indicators'!$E$3:$EU$906,147,FALSE),"x")</f>
        <v>x</v>
      </c>
      <c r="K97" s="259">
        <v>0.2156739533</v>
      </c>
      <c r="L97" s="257">
        <v>5</v>
      </c>
      <c r="M97" s="258">
        <v>36</v>
      </c>
      <c r="N97" s="258">
        <v>40</v>
      </c>
      <c r="O97" s="258" t="str">
        <f>IFERROR(VLOOKUP(B97,'Core Indicators'!$E$3:$G$9906,3,FALSE),"x")</f>
        <v>x</v>
      </c>
      <c r="P97" s="258">
        <v>17820</v>
      </c>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c r="BC97" s="252"/>
      <c r="BD97" s="252"/>
      <c r="BE97" s="252"/>
      <c r="BF97" s="252"/>
      <c r="BG97" s="252"/>
      <c r="BH97" s="252"/>
      <c r="BI97" s="252"/>
      <c r="BJ97" s="252"/>
      <c r="BK97" s="252"/>
      <c r="BL97" s="252"/>
      <c r="BM97" s="252"/>
      <c r="BN97" s="252"/>
      <c r="BO97" s="252"/>
      <c r="BP97" s="252"/>
      <c r="BQ97" s="252"/>
      <c r="BR97" s="252"/>
      <c r="BS97" s="252"/>
      <c r="BT97" s="252"/>
      <c r="BU97" s="252"/>
      <c r="BV97" s="252"/>
      <c r="BW97" s="252"/>
      <c r="BX97" s="252"/>
      <c r="BY97" s="252"/>
      <c r="BZ97" s="252"/>
      <c r="CA97" s="252"/>
      <c r="CB97" s="252"/>
      <c r="CC97" s="252"/>
      <c r="CD97" s="252"/>
      <c r="CE97" s="252"/>
      <c r="CF97" s="252"/>
      <c r="CG97" s="252"/>
      <c r="CH97" s="252"/>
      <c r="CI97" s="252"/>
      <c r="CJ97" s="252"/>
      <c r="CK97" s="252"/>
      <c r="CL97" s="252"/>
      <c r="CM97" s="252"/>
      <c r="CN97" s="252"/>
      <c r="CO97" s="252"/>
      <c r="CP97" s="252"/>
      <c r="CQ97" s="252"/>
      <c r="CR97" s="252"/>
      <c r="CS97" s="252"/>
      <c r="CT97" s="252"/>
      <c r="CU97" s="252"/>
      <c r="CV97" s="252"/>
      <c r="CW97" s="252"/>
      <c r="CX97" s="252"/>
      <c r="CY97" s="252"/>
      <c r="CZ97" s="252"/>
      <c r="DA97" s="252"/>
      <c r="DB97" s="252"/>
      <c r="DC97" s="252"/>
      <c r="DD97" s="252"/>
      <c r="DE97" s="252"/>
      <c r="DF97" s="252"/>
      <c r="DG97" s="252"/>
      <c r="DH97" s="252"/>
      <c r="DI97" s="252"/>
      <c r="DJ97" s="252"/>
      <c r="DK97" s="252"/>
      <c r="DL97" s="252"/>
    </row>
    <row r="98" spans="1:116" x14ac:dyDescent="0.25">
      <c r="A98" s="253" t="s">
        <v>8785</v>
      </c>
      <c r="B98" s="254" t="s">
        <v>8786</v>
      </c>
      <c r="C98" s="257">
        <v>0.64979998859999999</v>
      </c>
      <c r="D98" s="258">
        <v>2</v>
      </c>
      <c r="E98" s="257">
        <v>0.39700000000000002</v>
      </c>
      <c r="F98" s="257">
        <v>2.9666666667000001</v>
      </c>
      <c r="G98" s="257">
        <v>0.46313362470000002</v>
      </c>
      <c r="H98" s="257">
        <v>38.799999999999997</v>
      </c>
      <c r="I98" s="258">
        <v>3</v>
      </c>
      <c r="J98" s="258" t="str">
        <f>IFERROR(VLOOKUP($B98,'Core Indicators'!$E$3:$EU$906,147,FALSE),"x")</f>
        <v>x</v>
      </c>
      <c r="K98" s="259">
        <v>-0.9411007762000001</v>
      </c>
      <c r="L98" s="257">
        <v>2.25</v>
      </c>
      <c r="M98" s="258">
        <v>14</v>
      </c>
      <c r="N98" s="258">
        <v>29</v>
      </c>
      <c r="O98" s="258" t="str">
        <f>IFERROR(VLOOKUP(B98,'Core Indicators'!$E$3:$G$9906,3,FALSE),"x")</f>
        <v>x</v>
      </c>
      <c r="P98" s="258">
        <v>230800</v>
      </c>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2"/>
      <c r="CB98" s="252"/>
      <c r="CC98" s="252"/>
      <c r="CD98" s="252"/>
      <c r="CE98" s="252"/>
      <c r="CF98" s="252"/>
      <c r="CG98" s="252"/>
      <c r="CH98" s="252"/>
      <c r="CI98" s="252"/>
      <c r="CJ98" s="252"/>
      <c r="CK98" s="252"/>
      <c r="CL98" s="252"/>
      <c r="CM98" s="252"/>
      <c r="CN98" s="252"/>
      <c r="CO98" s="252"/>
      <c r="CP98" s="252"/>
      <c r="CQ98" s="252"/>
      <c r="CR98" s="252"/>
      <c r="CS98" s="252"/>
      <c r="CT98" s="252"/>
      <c r="CU98" s="252"/>
      <c r="CV98" s="252"/>
      <c r="CW98" s="252"/>
      <c r="CX98" s="252"/>
      <c r="CY98" s="252"/>
      <c r="CZ98" s="252"/>
      <c r="DA98" s="252"/>
      <c r="DB98" s="252"/>
      <c r="DC98" s="252"/>
      <c r="DD98" s="252"/>
      <c r="DE98" s="252"/>
      <c r="DF98" s="252"/>
      <c r="DG98" s="252"/>
      <c r="DH98" s="252"/>
      <c r="DI98" s="252"/>
      <c r="DJ98" s="252"/>
      <c r="DK98" s="252"/>
      <c r="DL98" s="252"/>
    </row>
    <row r="99" spans="1:116" x14ac:dyDescent="0.25">
      <c r="A99" s="253" t="s">
        <v>1161</v>
      </c>
      <c r="B99" s="254" t="s">
        <v>8787</v>
      </c>
      <c r="C99" s="257">
        <v>0.81310000439999996</v>
      </c>
      <c r="D99" s="258">
        <v>6</v>
      </c>
      <c r="E99" s="257">
        <v>0.1</v>
      </c>
      <c r="F99" s="257">
        <v>5.3</v>
      </c>
      <c r="G99" s="257">
        <v>0.36244894649999998</v>
      </c>
      <c r="H99" s="257">
        <v>31.8</v>
      </c>
      <c r="I99" s="258">
        <v>3</v>
      </c>
      <c r="J99" s="258">
        <f>IFERROR(VLOOKUP($B99,'Core Indicators'!$E$3:$EU$906,147,FALSE),"x")</f>
        <v>208</v>
      </c>
      <c r="K99" s="259">
        <v>-0.85828012230000006</v>
      </c>
      <c r="L99" s="257">
        <v>4.75</v>
      </c>
      <c r="M99" s="258">
        <v>44</v>
      </c>
      <c r="N99" s="258">
        <v>28</v>
      </c>
      <c r="O99" s="258">
        <f>IFERROR(VLOOKUP(B99,'Core Indicators'!$E$3:$G$9906,3,FALSE),"x")</f>
        <v>6769000</v>
      </c>
      <c r="P99" s="258">
        <v>10230</v>
      </c>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c r="BC99" s="252"/>
      <c r="BD99" s="252"/>
      <c r="BE99" s="252"/>
      <c r="BF99" s="252"/>
      <c r="BG99" s="252"/>
      <c r="BH99" s="252"/>
      <c r="BI99" s="252"/>
      <c r="BJ99" s="252"/>
      <c r="BK99" s="252"/>
      <c r="BL99" s="252"/>
      <c r="BM99" s="252"/>
      <c r="BN99" s="252"/>
      <c r="BO99" s="252"/>
      <c r="BP99" s="252"/>
      <c r="BQ99" s="252"/>
      <c r="BR99" s="252"/>
      <c r="BS99" s="252"/>
      <c r="BT99" s="252"/>
      <c r="BU99" s="252"/>
      <c r="BV99" s="252"/>
      <c r="BW99" s="252"/>
      <c r="BX99" s="252"/>
      <c r="BY99" s="252"/>
      <c r="BZ99" s="252"/>
      <c r="CA99" s="252"/>
      <c r="CB99" s="252"/>
      <c r="CC99" s="252"/>
      <c r="CD99" s="252"/>
      <c r="CE99" s="252"/>
      <c r="CF99" s="252"/>
      <c r="CG99" s="252"/>
      <c r="CH99" s="252"/>
      <c r="CI99" s="252"/>
      <c r="CJ99" s="252"/>
      <c r="CK99" s="252"/>
      <c r="CL99" s="252"/>
      <c r="CM99" s="252"/>
      <c r="CN99" s="252"/>
      <c r="CO99" s="252"/>
      <c r="CP99" s="252"/>
      <c r="CQ99" s="252"/>
      <c r="CR99" s="252"/>
      <c r="CS99" s="252"/>
      <c r="CT99" s="252"/>
      <c r="CU99" s="252"/>
      <c r="CV99" s="252"/>
      <c r="CW99" s="252"/>
      <c r="CX99" s="252"/>
      <c r="CY99" s="252"/>
      <c r="CZ99" s="252"/>
      <c r="DA99" s="252"/>
      <c r="DB99" s="252"/>
      <c r="DC99" s="252"/>
      <c r="DD99" s="252"/>
      <c r="DE99" s="252"/>
      <c r="DF99" s="252"/>
      <c r="DG99" s="252"/>
      <c r="DH99" s="252"/>
      <c r="DI99" s="252"/>
      <c r="DJ99" s="252"/>
      <c r="DK99" s="252"/>
      <c r="DL99" s="252"/>
    </row>
    <row r="100" spans="1:116" x14ac:dyDescent="0.25">
      <c r="A100" s="253" t="s">
        <v>8788</v>
      </c>
      <c r="B100" s="254" t="s">
        <v>8789</v>
      </c>
      <c r="C100" s="257">
        <v>0.98551100019999993</v>
      </c>
      <c r="D100" s="258">
        <v>11</v>
      </c>
      <c r="E100" s="257">
        <v>0</v>
      </c>
      <c r="F100" s="257">
        <v>6.6</v>
      </c>
      <c r="G100" s="257">
        <v>0.65102151679999998</v>
      </c>
      <c r="H100" s="257">
        <v>35.299999999999997</v>
      </c>
      <c r="I100" s="258">
        <v>0</v>
      </c>
      <c r="J100" s="258" t="str">
        <f>IFERROR(VLOOKUP($B100,'Core Indicators'!$E$3:$EU$906,147,FALSE),"x")</f>
        <v>x</v>
      </c>
      <c r="K100" s="259">
        <v>-0.99521124360000002</v>
      </c>
      <c r="L100" s="257">
        <v>5.5</v>
      </c>
      <c r="M100" s="258">
        <v>60</v>
      </c>
      <c r="N100" s="258">
        <v>28</v>
      </c>
      <c r="O100" s="258" t="str">
        <f>IFERROR(VLOOKUP(B100,'Core Indicators'!$E$3:$G$9906,3,FALSE),"x")</f>
        <v>x</v>
      </c>
      <c r="P100" s="258">
        <v>96320</v>
      </c>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252"/>
      <c r="BE100" s="252"/>
      <c r="BF100" s="252"/>
      <c r="BG100" s="252"/>
      <c r="BH100" s="252"/>
      <c r="BI100" s="252"/>
      <c r="BJ100" s="252"/>
      <c r="BK100" s="252"/>
      <c r="BL100" s="252"/>
      <c r="BM100" s="252"/>
      <c r="BN100" s="252"/>
      <c r="BO100" s="252"/>
      <c r="BP100" s="252"/>
      <c r="BQ100" s="252"/>
      <c r="BR100" s="252"/>
      <c r="BS100" s="252"/>
      <c r="BT100" s="252"/>
      <c r="BU100" s="252"/>
      <c r="BV100" s="252"/>
      <c r="BW100" s="252"/>
      <c r="BX100" s="252"/>
      <c r="BY100" s="252"/>
      <c r="BZ100" s="252"/>
      <c r="CA100" s="252"/>
      <c r="CB100" s="252"/>
      <c r="CC100" s="252"/>
      <c r="CD100" s="252"/>
      <c r="CE100" s="252"/>
      <c r="CF100" s="252"/>
      <c r="CG100" s="252"/>
      <c r="CH100" s="252"/>
      <c r="CI100" s="252"/>
      <c r="CJ100" s="252"/>
      <c r="CK100" s="252"/>
      <c r="CL100" s="252"/>
      <c r="CM100" s="252"/>
      <c r="CN100" s="252"/>
      <c r="CO100" s="252"/>
      <c r="CP100" s="252"/>
      <c r="CQ100" s="252"/>
      <c r="CR100" s="252"/>
      <c r="CS100" s="252"/>
      <c r="CT100" s="252"/>
      <c r="CU100" s="252"/>
      <c r="CV100" s="252"/>
      <c r="CW100" s="252"/>
      <c r="CX100" s="252"/>
      <c r="CY100" s="252"/>
      <c r="CZ100" s="252"/>
      <c r="DA100" s="252"/>
      <c r="DB100" s="252"/>
      <c r="DC100" s="252"/>
      <c r="DD100" s="252"/>
      <c r="DE100" s="252"/>
      <c r="DF100" s="252"/>
      <c r="DG100" s="252"/>
      <c r="DH100" s="252"/>
      <c r="DI100" s="252"/>
      <c r="DJ100" s="252"/>
      <c r="DK100" s="252"/>
      <c r="DL100" s="252"/>
    </row>
    <row r="101" spans="1:116" x14ac:dyDescent="0.25">
      <c r="A101" s="253" t="s">
        <v>139</v>
      </c>
      <c r="B101" s="254" t="s">
        <v>8790</v>
      </c>
      <c r="C101" s="257">
        <v>0.27512803019999998</v>
      </c>
      <c r="D101" s="258">
        <v>1</v>
      </c>
      <c r="E101" s="257">
        <v>0</v>
      </c>
      <c r="F101" s="257">
        <v>2.4500000000000002</v>
      </c>
      <c r="G101" s="257">
        <v>0.1717677189</v>
      </c>
      <c r="H101" s="257" t="s">
        <v>14</v>
      </c>
      <c r="I101" s="258">
        <v>3</v>
      </c>
      <c r="J101" s="258">
        <f>IFERROR(VLOOKUP($B101,'Core Indicators'!$E$3:$EU$906,147,FALSE),"x")</f>
        <v>819</v>
      </c>
      <c r="K101" s="259">
        <v>-1.8480540513999999</v>
      </c>
      <c r="L101" s="257">
        <v>2.75</v>
      </c>
      <c r="M101" s="258">
        <v>9</v>
      </c>
      <c r="N101" s="258">
        <v>18</v>
      </c>
      <c r="O101" s="258">
        <f>IFERROR(VLOOKUP(B101,'Core Indicators'!$E$3:$G$9906,3,FALSE),"x")</f>
        <v>8200000</v>
      </c>
      <c r="P101" s="258">
        <v>1759540</v>
      </c>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c r="AZ101" s="252"/>
      <c r="BA101" s="252"/>
      <c r="BB101" s="252"/>
      <c r="BC101" s="252"/>
      <c r="BD101" s="252"/>
      <c r="BE101" s="252"/>
      <c r="BF101" s="252"/>
      <c r="BG101" s="252"/>
      <c r="BH101" s="252"/>
      <c r="BI101" s="252"/>
      <c r="BJ101" s="252"/>
      <c r="BK101" s="252"/>
      <c r="BL101" s="252"/>
      <c r="BM101" s="252"/>
      <c r="BN101" s="252"/>
      <c r="BO101" s="252"/>
      <c r="BP101" s="252"/>
      <c r="BQ101" s="252"/>
      <c r="BR101" s="252"/>
      <c r="BS101" s="252"/>
      <c r="BT101" s="252"/>
      <c r="BU101" s="252"/>
      <c r="BV101" s="252"/>
      <c r="BW101" s="252"/>
      <c r="BX101" s="252"/>
      <c r="BY101" s="252"/>
      <c r="BZ101" s="252"/>
      <c r="CA101" s="252"/>
      <c r="CB101" s="252"/>
      <c r="CC101" s="252"/>
      <c r="CD101" s="252"/>
      <c r="CE101" s="252"/>
      <c r="CF101" s="252"/>
      <c r="CG101" s="252"/>
      <c r="CH101" s="252"/>
      <c r="CI101" s="252"/>
      <c r="CJ101" s="252"/>
      <c r="CK101" s="252"/>
      <c r="CL101" s="252"/>
      <c r="CM101" s="252"/>
      <c r="CN101" s="252"/>
      <c r="CO101" s="252"/>
      <c r="CP101" s="252"/>
      <c r="CQ101" s="252"/>
      <c r="CR101" s="252"/>
      <c r="CS101" s="252"/>
      <c r="CT101" s="252"/>
      <c r="CU101" s="252"/>
      <c r="CV101" s="252"/>
      <c r="CW101" s="252"/>
      <c r="CX101" s="252"/>
      <c r="CY101" s="252"/>
      <c r="CZ101" s="252"/>
      <c r="DA101" s="252"/>
      <c r="DB101" s="252"/>
      <c r="DC101" s="252"/>
      <c r="DD101" s="252"/>
      <c r="DE101" s="252"/>
      <c r="DF101" s="252"/>
      <c r="DG101" s="252"/>
      <c r="DH101" s="252"/>
      <c r="DI101" s="252"/>
      <c r="DJ101" s="252"/>
      <c r="DK101" s="252"/>
      <c r="DL101" s="252"/>
    </row>
    <row r="102" spans="1:116" x14ac:dyDescent="0.25">
      <c r="A102" s="253" t="s">
        <v>8791</v>
      </c>
      <c r="B102" s="254" t="s">
        <v>8792</v>
      </c>
      <c r="C102" s="257">
        <v>0</v>
      </c>
      <c r="D102" s="258">
        <v>12</v>
      </c>
      <c r="E102" s="257">
        <v>0</v>
      </c>
      <c r="F102" s="257" t="s">
        <v>14</v>
      </c>
      <c r="G102" s="257">
        <v>0.33299378600000001</v>
      </c>
      <c r="H102" s="257">
        <v>51.2</v>
      </c>
      <c r="I102" s="258">
        <v>0</v>
      </c>
      <c r="J102" s="258" t="str">
        <f>IFERROR(VLOOKUP($B102,'Core Indicators'!$E$3:$EU$906,147,FALSE),"x")</f>
        <v>x</v>
      </c>
      <c r="K102" s="259">
        <v>0.569129467</v>
      </c>
      <c r="L102" s="257" t="s">
        <v>14</v>
      </c>
      <c r="M102" s="258">
        <v>92</v>
      </c>
      <c r="N102" s="258">
        <v>55</v>
      </c>
      <c r="O102" s="258" t="str">
        <f>IFERROR(VLOOKUP(B102,'Core Indicators'!$E$3:$G$9906,3,FALSE),"x")</f>
        <v>x</v>
      </c>
      <c r="P102" s="258">
        <v>610</v>
      </c>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c r="AX102" s="252"/>
      <c r="AY102" s="252"/>
      <c r="AZ102" s="252"/>
      <c r="BA102" s="252"/>
      <c r="BB102" s="252"/>
      <c r="BC102" s="252"/>
      <c r="BD102" s="252"/>
      <c r="BE102" s="252"/>
      <c r="BF102" s="252"/>
      <c r="BG102" s="252"/>
      <c r="BH102" s="252"/>
      <c r="BI102" s="252"/>
      <c r="BJ102" s="252"/>
      <c r="BK102" s="252"/>
      <c r="BL102" s="252"/>
      <c r="BM102" s="252"/>
      <c r="BN102" s="252"/>
      <c r="BO102" s="252"/>
      <c r="BP102" s="252"/>
      <c r="BQ102" s="252"/>
      <c r="BR102" s="252"/>
      <c r="BS102" s="252"/>
      <c r="BT102" s="252"/>
      <c r="BU102" s="252"/>
      <c r="BV102" s="252"/>
      <c r="BW102" s="252"/>
      <c r="BX102" s="252"/>
      <c r="BY102" s="252"/>
      <c r="BZ102" s="252"/>
      <c r="CA102" s="252"/>
      <c r="CB102" s="252"/>
      <c r="CC102" s="252"/>
      <c r="CD102" s="252"/>
      <c r="CE102" s="252"/>
      <c r="CF102" s="252"/>
      <c r="CG102" s="252"/>
      <c r="CH102" s="252"/>
      <c r="CI102" s="252"/>
      <c r="CJ102" s="252"/>
      <c r="CK102" s="252"/>
      <c r="CL102" s="252"/>
      <c r="CM102" s="252"/>
      <c r="CN102" s="252"/>
      <c r="CO102" s="252"/>
      <c r="CP102" s="252"/>
      <c r="CQ102" s="252"/>
      <c r="CR102" s="252"/>
      <c r="CS102" s="252"/>
      <c r="CT102" s="252"/>
      <c r="CU102" s="252"/>
      <c r="CV102" s="252"/>
      <c r="CW102" s="252"/>
      <c r="CX102" s="252"/>
      <c r="CY102" s="252"/>
      <c r="CZ102" s="252"/>
      <c r="DA102" s="252"/>
      <c r="DB102" s="252"/>
      <c r="DC102" s="252"/>
      <c r="DD102" s="252"/>
      <c r="DE102" s="252"/>
      <c r="DF102" s="252"/>
      <c r="DG102" s="252"/>
      <c r="DH102" s="252"/>
      <c r="DI102" s="252"/>
      <c r="DJ102" s="252"/>
      <c r="DK102" s="252"/>
      <c r="DL102" s="252"/>
    </row>
    <row r="103" spans="1:116" x14ac:dyDescent="0.25">
      <c r="A103" s="253" t="s">
        <v>8793</v>
      </c>
      <c r="B103" s="254" t="s">
        <v>8794</v>
      </c>
      <c r="C103" s="257">
        <v>0</v>
      </c>
      <c r="D103" s="258">
        <v>12</v>
      </c>
      <c r="E103" s="257">
        <v>0</v>
      </c>
      <c r="F103" s="257" t="s">
        <v>14</v>
      </c>
      <c r="G103" s="257" t="s">
        <v>14</v>
      </c>
      <c r="H103" s="257" t="s">
        <v>14</v>
      </c>
      <c r="I103" s="258">
        <v>0</v>
      </c>
      <c r="J103" s="258" t="str">
        <f>IFERROR(VLOOKUP($B103,'Core Indicators'!$E$3:$EU$906,147,FALSE),"x")</f>
        <v>x</v>
      </c>
      <c r="K103" s="259">
        <v>1.6793329716000001</v>
      </c>
      <c r="L103" s="257" t="s">
        <v>14</v>
      </c>
      <c r="M103" s="258">
        <v>90</v>
      </c>
      <c r="N103" s="258" t="s">
        <v>14</v>
      </c>
      <c r="O103" s="258" t="str">
        <f>IFERROR(VLOOKUP(B103,'Core Indicators'!$E$3:$G$9906,3,FALSE),"x")</f>
        <v>x</v>
      </c>
      <c r="P103" s="258">
        <v>160</v>
      </c>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c r="BC103" s="252"/>
      <c r="BD103" s="252"/>
      <c r="BE103" s="252"/>
      <c r="BF103" s="252"/>
      <c r="BG103" s="252"/>
      <c r="BH103" s="252"/>
      <c r="BI103" s="252"/>
      <c r="BJ103" s="252"/>
      <c r="BK103" s="252"/>
      <c r="BL103" s="252"/>
      <c r="BM103" s="252"/>
      <c r="BN103" s="252"/>
      <c r="BO103" s="252"/>
      <c r="BP103" s="252"/>
      <c r="BQ103" s="252"/>
      <c r="BR103" s="252"/>
      <c r="BS103" s="252"/>
      <c r="BT103" s="252"/>
      <c r="BU103" s="252"/>
      <c r="BV103" s="252"/>
      <c r="BW103" s="252"/>
      <c r="BX103" s="252"/>
      <c r="BY103" s="252"/>
      <c r="BZ103" s="252"/>
      <c r="CA103" s="252"/>
      <c r="CB103" s="252"/>
      <c r="CC103" s="252"/>
      <c r="CD103" s="252"/>
      <c r="CE103" s="252"/>
      <c r="CF103" s="252"/>
      <c r="CG103" s="252"/>
      <c r="CH103" s="252"/>
      <c r="CI103" s="252"/>
      <c r="CJ103" s="252"/>
      <c r="CK103" s="252"/>
      <c r="CL103" s="252"/>
      <c r="CM103" s="252"/>
      <c r="CN103" s="252"/>
      <c r="CO103" s="252"/>
      <c r="CP103" s="252"/>
      <c r="CQ103" s="252"/>
      <c r="CR103" s="252"/>
      <c r="CS103" s="252"/>
      <c r="CT103" s="252"/>
      <c r="CU103" s="252"/>
      <c r="CV103" s="252"/>
      <c r="CW103" s="252"/>
      <c r="CX103" s="252"/>
      <c r="CY103" s="252"/>
      <c r="CZ103" s="252"/>
      <c r="DA103" s="252"/>
      <c r="DB103" s="252"/>
      <c r="DC103" s="252"/>
      <c r="DD103" s="252"/>
      <c r="DE103" s="252"/>
      <c r="DF103" s="252"/>
      <c r="DG103" s="252"/>
      <c r="DH103" s="252"/>
      <c r="DI103" s="252"/>
      <c r="DJ103" s="252"/>
      <c r="DK103" s="252"/>
      <c r="DL103" s="252"/>
    </row>
    <row r="104" spans="1:116" x14ac:dyDescent="0.25">
      <c r="A104" s="253" t="s">
        <v>3930</v>
      </c>
      <c r="B104" s="254" t="s">
        <v>8795</v>
      </c>
      <c r="C104" s="257">
        <v>0.41569999959999998</v>
      </c>
      <c r="D104" s="258">
        <v>5</v>
      </c>
      <c r="E104" s="257">
        <v>0.11</v>
      </c>
      <c r="F104" s="257">
        <v>6.65</v>
      </c>
      <c r="G104" s="257">
        <v>0.37970115970000001</v>
      </c>
      <c r="H104" s="257">
        <v>39.299999999999997</v>
      </c>
      <c r="I104" s="258">
        <v>3</v>
      </c>
      <c r="J104" s="258">
        <f>IFERROR(VLOOKUP($B104,'Core Indicators'!$E$3:$EU$906,147,FALSE),"x")</f>
        <v>10</v>
      </c>
      <c r="K104" s="259">
        <v>-1.1983425400000001E-2</v>
      </c>
      <c r="L104" s="257">
        <v>6.5</v>
      </c>
      <c r="M104" s="258">
        <v>55</v>
      </c>
      <c r="N104" s="258">
        <v>38</v>
      </c>
      <c r="O104" s="258">
        <f>IFERROR(VLOOKUP(B104,'Core Indicators'!$E$3:$G$9906,3,FALSE),"x")</f>
        <v>22156000</v>
      </c>
      <c r="P104" s="258">
        <v>62710</v>
      </c>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c r="BC104" s="252"/>
      <c r="BD104" s="252"/>
      <c r="BE104" s="252"/>
      <c r="BF104" s="252"/>
      <c r="BG104" s="252"/>
      <c r="BH104" s="252"/>
      <c r="BI104" s="252"/>
      <c r="BJ104" s="252"/>
      <c r="BK104" s="252"/>
      <c r="BL104" s="252"/>
      <c r="BM104" s="252"/>
      <c r="BN104" s="252"/>
      <c r="BO104" s="252"/>
      <c r="BP104" s="252"/>
      <c r="BQ104" s="252"/>
      <c r="BR104" s="252"/>
      <c r="BS104" s="252"/>
      <c r="BT104" s="252"/>
      <c r="BU104" s="252"/>
      <c r="BV104" s="252"/>
      <c r="BW104" s="252"/>
      <c r="BX104" s="252"/>
      <c r="BY104" s="252"/>
      <c r="BZ104" s="252"/>
      <c r="CA104" s="252"/>
      <c r="CB104" s="252"/>
      <c r="CC104" s="252"/>
      <c r="CD104" s="252"/>
      <c r="CE104" s="252"/>
      <c r="CF104" s="252"/>
      <c r="CG104" s="252"/>
      <c r="CH104" s="252"/>
      <c r="CI104" s="252"/>
      <c r="CJ104" s="252"/>
      <c r="CK104" s="252"/>
      <c r="CL104" s="252"/>
      <c r="CM104" s="252"/>
      <c r="CN104" s="252"/>
      <c r="CO104" s="252"/>
      <c r="CP104" s="252"/>
      <c r="CQ104" s="252"/>
      <c r="CR104" s="252"/>
      <c r="CS104" s="252"/>
      <c r="CT104" s="252"/>
      <c r="CU104" s="252"/>
      <c r="CV104" s="252"/>
      <c r="CW104" s="252"/>
      <c r="CX104" s="252"/>
      <c r="CY104" s="252"/>
      <c r="CZ104" s="252"/>
      <c r="DA104" s="252"/>
      <c r="DB104" s="252"/>
      <c r="DC104" s="252"/>
      <c r="DD104" s="252"/>
      <c r="DE104" s="252"/>
      <c r="DF104" s="252"/>
      <c r="DG104" s="252"/>
      <c r="DH104" s="252"/>
      <c r="DI104" s="252"/>
      <c r="DJ104" s="252"/>
      <c r="DK104" s="252"/>
      <c r="DL104" s="252"/>
    </row>
    <row r="105" spans="1:116" x14ac:dyDescent="0.25">
      <c r="A105" s="253" t="s">
        <v>73</v>
      </c>
      <c r="B105" s="254" t="s">
        <v>8796</v>
      </c>
      <c r="C105" s="257">
        <v>0</v>
      </c>
      <c r="D105" s="258">
        <v>11</v>
      </c>
      <c r="E105" s="257">
        <v>0</v>
      </c>
      <c r="F105" s="257">
        <v>5.45</v>
      </c>
      <c r="G105" s="257">
        <v>0.54603114490000004</v>
      </c>
      <c r="H105" s="257">
        <v>44.9</v>
      </c>
      <c r="I105" s="258">
        <v>0</v>
      </c>
      <c r="J105" s="258">
        <f>IFERROR(VLOOKUP($B105,'Core Indicators'!$E$3:$EU$906,147,FALSE),"x")</f>
        <v>0</v>
      </c>
      <c r="K105" s="259">
        <v>-0.38059708479999999</v>
      </c>
      <c r="L105" s="257">
        <v>5</v>
      </c>
      <c r="M105" s="258">
        <v>63</v>
      </c>
      <c r="N105" s="258">
        <v>40</v>
      </c>
      <c r="O105" s="258">
        <f>IFERROR(VLOOKUP(B105,'Core Indicators'!$E$3:$G$9906,3,FALSE),"x")</f>
        <v>2307000</v>
      </c>
      <c r="P105" s="258">
        <v>30360</v>
      </c>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c r="BC105" s="252"/>
      <c r="BD105" s="252"/>
      <c r="BE105" s="252"/>
      <c r="BF105" s="252"/>
      <c r="BG105" s="252"/>
      <c r="BH105" s="252"/>
      <c r="BI105" s="252"/>
      <c r="BJ105" s="252"/>
      <c r="BK105" s="252"/>
      <c r="BL105" s="252"/>
      <c r="BM105" s="252"/>
      <c r="BN105" s="252"/>
      <c r="BO105" s="252"/>
      <c r="BP105" s="252"/>
      <c r="BQ105" s="252"/>
      <c r="BR105" s="252"/>
      <c r="BS105" s="252"/>
      <c r="BT105" s="252"/>
      <c r="BU105" s="252"/>
      <c r="BV105" s="252"/>
      <c r="BW105" s="252"/>
      <c r="BX105" s="252"/>
      <c r="BY105" s="252"/>
      <c r="BZ105" s="252"/>
      <c r="CA105" s="252"/>
      <c r="CB105" s="252"/>
      <c r="CC105" s="252"/>
      <c r="CD105" s="252"/>
      <c r="CE105" s="252"/>
      <c r="CF105" s="252"/>
      <c r="CG105" s="252"/>
      <c r="CH105" s="252"/>
      <c r="CI105" s="252"/>
      <c r="CJ105" s="252"/>
      <c r="CK105" s="252"/>
      <c r="CL105" s="252"/>
      <c r="CM105" s="252"/>
      <c r="CN105" s="252"/>
      <c r="CO105" s="252"/>
      <c r="CP105" s="252"/>
      <c r="CQ105" s="252"/>
      <c r="CR105" s="252"/>
      <c r="CS105" s="252"/>
      <c r="CT105" s="252"/>
      <c r="CU105" s="252"/>
      <c r="CV105" s="252"/>
      <c r="CW105" s="252"/>
      <c r="CX105" s="252"/>
      <c r="CY105" s="252"/>
      <c r="CZ105" s="252"/>
      <c r="DA105" s="252"/>
      <c r="DB105" s="252"/>
      <c r="DC105" s="252"/>
      <c r="DD105" s="252"/>
      <c r="DE105" s="252"/>
      <c r="DF105" s="252"/>
      <c r="DG105" s="252"/>
      <c r="DH105" s="252"/>
      <c r="DI105" s="252"/>
      <c r="DJ105" s="252"/>
      <c r="DK105" s="252"/>
      <c r="DL105" s="252"/>
    </row>
    <row r="106" spans="1:116" x14ac:dyDescent="0.25">
      <c r="A106" s="253" t="s">
        <v>8797</v>
      </c>
      <c r="B106" s="254" t="s">
        <v>8798</v>
      </c>
      <c r="C106" s="257">
        <v>0.28331598740000002</v>
      </c>
      <c r="D106" s="258">
        <v>9</v>
      </c>
      <c r="E106" s="257">
        <v>0.13</v>
      </c>
      <c r="F106" s="257">
        <v>9.5</v>
      </c>
      <c r="G106" s="257">
        <v>0.12419569599999999</v>
      </c>
      <c r="H106" s="257">
        <v>35.700000000000003</v>
      </c>
      <c r="I106" s="258">
        <v>0</v>
      </c>
      <c r="J106" s="258" t="str">
        <f>IFERROR(VLOOKUP($B106,'Core Indicators'!$E$3:$EU$906,147,FALSE),"x")</f>
        <v>x</v>
      </c>
      <c r="K106" s="259">
        <v>1.022870779</v>
      </c>
      <c r="L106" s="257">
        <v>9.75</v>
      </c>
      <c r="M106" s="258">
        <v>91</v>
      </c>
      <c r="N106" s="258">
        <v>60</v>
      </c>
      <c r="O106" s="258" t="str">
        <f>IFERROR(VLOOKUP(B106,'Core Indicators'!$E$3:$G$9906,3,FALSE),"x")</f>
        <v>x</v>
      </c>
      <c r="P106" s="258">
        <v>62650</v>
      </c>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c r="BC106" s="252"/>
      <c r="BD106" s="252"/>
      <c r="BE106" s="252"/>
      <c r="BF106" s="252"/>
      <c r="BG106" s="252"/>
      <c r="BH106" s="252"/>
      <c r="BI106" s="252"/>
      <c r="BJ106" s="252"/>
      <c r="BK106" s="252"/>
      <c r="BL106" s="252"/>
      <c r="BM106" s="252"/>
      <c r="BN106" s="252"/>
      <c r="BO106" s="252"/>
      <c r="BP106" s="252"/>
      <c r="BQ106" s="252"/>
      <c r="BR106" s="252"/>
      <c r="BS106" s="252"/>
      <c r="BT106" s="252"/>
      <c r="BU106" s="252"/>
      <c r="BV106" s="252"/>
      <c r="BW106" s="252"/>
      <c r="BX106" s="252"/>
      <c r="BY106" s="252"/>
      <c r="BZ106" s="252"/>
      <c r="CA106" s="252"/>
      <c r="CB106" s="252"/>
      <c r="CC106" s="252"/>
      <c r="CD106" s="252"/>
      <c r="CE106" s="252"/>
      <c r="CF106" s="252"/>
      <c r="CG106" s="252"/>
      <c r="CH106" s="252"/>
      <c r="CI106" s="252"/>
      <c r="CJ106" s="252"/>
      <c r="CK106" s="252"/>
      <c r="CL106" s="252"/>
      <c r="CM106" s="252"/>
      <c r="CN106" s="252"/>
      <c r="CO106" s="252"/>
      <c r="CP106" s="252"/>
      <c r="CQ106" s="252"/>
      <c r="CR106" s="252"/>
      <c r="CS106" s="252"/>
      <c r="CT106" s="252"/>
      <c r="CU106" s="252"/>
      <c r="CV106" s="252"/>
      <c r="CW106" s="252"/>
      <c r="CX106" s="252"/>
      <c r="CY106" s="252"/>
      <c r="CZ106" s="252"/>
      <c r="DA106" s="252"/>
      <c r="DB106" s="252"/>
      <c r="DC106" s="252"/>
      <c r="DD106" s="252"/>
      <c r="DE106" s="252"/>
      <c r="DF106" s="252"/>
      <c r="DG106" s="252"/>
      <c r="DH106" s="252"/>
      <c r="DI106" s="252"/>
      <c r="DJ106" s="252"/>
      <c r="DK106" s="252"/>
      <c r="DL106" s="252"/>
    </row>
    <row r="107" spans="1:116" x14ac:dyDescent="0.25">
      <c r="A107" s="253" t="s">
        <v>8799</v>
      </c>
      <c r="B107" s="254" t="s">
        <v>8800</v>
      </c>
      <c r="C107" s="257">
        <v>0</v>
      </c>
      <c r="D107" s="258">
        <v>14</v>
      </c>
      <c r="E107" s="257">
        <v>0</v>
      </c>
      <c r="F107" s="257" t="s">
        <v>14</v>
      </c>
      <c r="G107" s="257">
        <v>7.8352409200000001E-2</v>
      </c>
      <c r="H107" s="257">
        <v>35.4</v>
      </c>
      <c r="I107" s="258">
        <v>0</v>
      </c>
      <c r="J107" s="258" t="str">
        <f>IFERROR(VLOOKUP($B107,'Core Indicators'!$E$3:$EU$906,147,FALSE),"x")</f>
        <v>x</v>
      </c>
      <c r="K107" s="259">
        <v>1.7934256792000001</v>
      </c>
      <c r="L107" s="257" t="s">
        <v>14</v>
      </c>
      <c r="M107" s="258">
        <v>98</v>
      </c>
      <c r="N107" s="258">
        <v>80</v>
      </c>
      <c r="O107" s="258" t="str">
        <f>IFERROR(VLOOKUP(B107,'Core Indicators'!$E$3:$G$9906,3,FALSE),"x")</f>
        <v>x</v>
      </c>
      <c r="P107" s="258">
        <v>2590</v>
      </c>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252"/>
      <c r="BG107" s="252"/>
      <c r="BH107" s="252"/>
      <c r="BI107" s="252"/>
      <c r="BJ107" s="252"/>
      <c r="BK107" s="252"/>
      <c r="BL107" s="252"/>
      <c r="BM107" s="252"/>
      <c r="BN107" s="252"/>
      <c r="BO107" s="252"/>
      <c r="BP107" s="252"/>
      <c r="BQ107" s="252"/>
      <c r="BR107" s="252"/>
      <c r="BS107" s="252"/>
      <c r="BT107" s="252"/>
      <c r="BU107" s="252"/>
      <c r="BV107" s="252"/>
      <c r="BW107" s="252"/>
      <c r="BX107" s="252"/>
      <c r="BY107" s="252"/>
      <c r="BZ107" s="252"/>
      <c r="CA107" s="252"/>
      <c r="CB107" s="252"/>
      <c r="CC107" s="252"/>
      <c r="CD107" s="252"/>
      <c r="CE107" s="252"/>
      <c r="CF107" s="252"/>
      <c r="CG107" s="252"/>
      <c r="CH107" s="252"/>
      <c r="CI107" s="252"/>
      <c r="CJ107" s="252"/>
      <c r="CK107" s="252"/>
      <c r="CL107" s="252"/>
      <c r="CM107" s="252"/>
      <c r="CN107" s="252"/>
      <c r="CO107" s="252"/>
      <c r="CP107" s="252"/>
      <c r="CQ107" s="252"/>
      <c r="CR107" s="252"/>
      <c r="CS107" s="252"/>
      <c r="CT107" s="252"/>
      <c r="CU107" s="252"/>
      <c r="CV107" s="252"/>
      <c r="CW107" s="252"/>
      <c r="CX107" s="252"/>
      <c r="CY107" s="252"/>
      <c r="CZ107" s="252"/>
      <c r="DA107" s="252"/>
      <c r="DB107" s="252"/>
      <c r="DC107" s="252"/>
      <c r="DD107" s="252"/>
      <c r="DE107" s="252"/>
      <c r="DF107" s="252"/>
      <c r="DG107" s="252"/>
      <c r="DH107" s="252"/>
      <c r="DI107" s="252"/>
      <c r="DJ107" s="252"/>
      <c r="DK107" s="252"/>
      <c r="DL107" s="252"/>
    </row>
    <row r="108" spans="1:116" x14ac:dyDescent="0.25">
      <c r="A108" s="253" t="s">
        <v>8801</v>
      </c>
      <c r="B108" s="254" t="s">
        <v>8802</v>
      </c>
      <c r="C108" s="257">
        <v>0.57146297740000007</v>
      </c>
      <c r="D108" s="258">
        <v>10</v>
      </c>
      <c r="E108" s="257">
        <v>0.35299999999999998</v>
      </c>
      <c r="F108" s="257">
        <v>8.9</v>
      </c>
      <c r="G108" s="257">
        <v>0.16942693950000001</v>
      </c>
      <c r="H108" s="257">
        <v>35.1</v>
      </c>
      <c r="I108" s="258">
        <v>0</v>
      </c>
      <c r="J108" s="258" t="str">
        <f>IFERROR(VLOOKUP($B108,'Core Indicators'!$E$3:$EU$906,147,FALSE),"x")</f>
        <v>x</v>
      </c>
      <c r="K108" s="259">
        <v>1.0139242411</v>
      </c>
      <c r="L108" s="257">
        <v>8.25</v>
      </c>
      <c r="M108" s="258">
        <v>89</v>
      </c>
      <c r="N108" s="258">
        <v>56</v>
      </c>
      <c r="O108" s="258" t="str">
        <f>IFERROR(VLOOKUP(B108,'Core Indicators'!$E$3:$G$9906,3,FALSE),"x")</f>
        <v>x</v>
      </c>
      <c r="P108" s="258">
        <v>62180</v>
      </c>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c r="BC108" s="252"/>
      <c r="BD108" s="252"/>
      <c r="BE108" s="252"/>
      <c r="BF108" s="252"/>
      <c r="BG108" s="252"/>
      <c r="BH108" s="252"/>
      <c r="BI108" s="252"/>
      <c r="BJ108" s="252"/>
      <c r="BK108" s="252"/>
      <c r="BL108" s="252"/>
      <c r="BM108" s="252"/>
      <c r="BN108" s="252"/>
      <c r="BO108" s="252"/>
      <c r="BP108" s="252"/>
      <c r="BQ108" s="252"/>
      <c r="BR108" s="252"/>
      <c r="BS108" s="252"/>
      <c r="BT108" s="252"/>
      <c r="BU108" s="252"/>
      <c r="BV108" s="252"/>
      <c r="BW108" s="252"/>
      <c r="BX108" s="252"/>
      <c r="BY108" s="252"/>
      <c r="BZ108" s="252"/>
      <c r="CA108" s="252"/>
      <c r="CB108" s="252"/>
      <c r="CC108" s="252"/>
      <c r="CD108" s="252"/>
      <c r="CE108" s="252"/>
      <c r="CF108" s="252"/>
      <c r="CG108" s="252"/>
      <c r="CH108" s="252"/>
      <c r="CI108" s="252"/>
      <c r="CJ108" s="252"/>
      <c r="CK108" s="252"/>
      <c r="CL108" s="252"/>
      <c r="CM108" s="252"/>
      <c r="CN108" s="252"/>
      <c r="CO108" s="252"/>
      <c r="CP108" s="252"/>
      <c r="CQ108" s="252"/>
      <c r="CR108" s="252"/>
      <c r="CS108" s="252"/>
      <c r="CT108" s="252"/>
      <c r="CU108" s="252"/>
      <c r="CV108" s="252"/>
      <c r="CW108" s="252"/>
      <c r="CX108" s="252"/>
      <c r="CY108" s="252"/>
      <c r="CZ108" s="252"/>
      <c r="DA108" s="252"/>
      <c r="DB108" s="252"/>
      <c r="DC108" s="252"/>
      <c r="DD108" s="252"/>
      <c r="DE108" s="252"/>
      <c r="DF108" s="252"/>
      <c r="DG108" s="252"/>
      <c r="DH108" s="252"/>
      <c r="DI108" s="252"/>
      <c r="DJ108" s="252"/>
      <c r="DK108" s="252"/>
      <c r="DL108" s="252"/>
    </row>
    <row r="109" spans="1:116" x14ac:dyDescent="0.25">
      <c r="A109" s="253" t="s">
        <v>447</v>
      </c>
      <c r="B109" s="254" t="s">
        <v>8803</v>
      </c>
      <c r="C109" s="257">
        <v>0.49561599899999997</v>
      </c>
      <c r="D109" s="258">
        <v>5</v>
      </c>
      <c r="E109" s="257">
        <v>0.4</v>
      </c>
      <c r="F109" s="257">
        <v>3.6833333332999998</v>
      </c>
      <c r="G109" s="257">
        <v>0.4923099393</v>
      </c>
      <c r="H109" s="257">
        <v>39.5</v>
      </c>
      <c r="I109" s="258">
        <v>3</v>
      </c>
      <c r="J109" s="258">
        <f>IFERROR(VLOOKUP($B109,'Core Indicators'!$E$3:$EU$906,147,FALSE),"x")</f>
        <v>143</v>
      </c>
      <c r="K109" s="259">
        <v>-0.13564912970000001</v>
      </c>
      <c r="L109" s="257">
        <v>3.25</v>
      </c>
      <c r="M109" s="258">
        <v>37</v>
      </c>
      <c r="N109" s="258">
        <v>41</v>
      </c>
      <c r="O109" s="258">
        <f>IFERROR(VLOOKUP(B109,'Core Indicators'!$E$3:$G$9906,3,FALSE),"x")</f>
        <v>37480000</v>
      </c>
      <c r="P109" s="258">
        <v>446300</v>
      </c>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2"/>
      <c r="AX109" s="252"/>
      <c r="AY109" s="252"/>
      <c r="AZ109" s="252"/>
      <c r="BA109" s="252"/>
      <c r="BB109" s="252"/>
      <c r="BC109" s="252"/>
      <c r="BD109" s="252"/>
      <c r="BE109" s="252"/>
      <c r="BF109" s="252"/>
      <c r="BG109" s="252"/>
      <c r="BH109" s="252"/>
      <c r="BI109" s="252"/>
      <c r="BJ109" s="252"/>
      <c r="BK109" s="252"/>
      <c r="BL109" s="252"/>
      <c r="BM109" s="252"/>
      <c r="BN109" s="252"/>
      <c r="BO109" s="252"/>
      <c r="BP109" s="252"/>
      <c r="BQ109" s="252"/>
      <c r="BR109" s="252"/>
      <c r="BS109" s="252"/>
      <c r="BT109" s="252"/>
      <c r="BU109" s="252"/>
      <c r="BV109" s="252"/>
      <c r="BW109" s="252"/>
      <c r="BX109" s="252"/>
      <c r="BY109" s="252"/>
      <c r="BZ109" s="252"/>
      <c r="CA109" s="252"/>
      <c r="CB109" s="252"/>
      <c r="CC109" s="252"/>
      <c r="CD109" s="252"/>
      <c r="CE109" s="252"/>
      <c r="CF109" s="252"/>
      <c r="CG109" s="252"/>
      <c r="CH109" s="252"/>
      <c r="CI109" s="252"/>
      <c r="CJ109" s="252"/>
      <c r="CK109" s="252"/>
      <c r="CL109" s="252"/>
      <c r="CM109" s="252"/>
      <c r="CN109" s="252"/>
      <c r="CO109" s="252"/>
      <c r="CP109" s="252"/>
      <c r="CQ109" s="252"/>
      <c r="CR109" s="252"/>
      <c r="CS109" s="252"/>
      <c r="CT109" s="252"/>
      <c r="CU109" s="252"/>
      <c r="CV109" s="252"/>
      <c r="CW109" s="252"/>
      <c r="CX109" s="252"/>
      <c r="CY109" s="252"/>
      <c r="CZ109" s="252"/>
      <c r="DA109" s="252"/>
      <c r="DB109" s="252"/>
      <c r="DC109" s="252"/>
      <c r="DD109" s="252"/>
      <c r="DE109" s="252"/>
      <c r="DF109" s="252"/>
      <c r="DG109" s="252"/>
      <c r="DH109" s="252"/>
      <c r="DI109" s="252"/>
      <c r="DJ109" s="252"/>
      <c r="DK109" s="252"/>
      <c r="DL109" s="252"/>
    </row>
    <row r="110" spans="1:116" x14ac:dyDescent="0.25">
      <c r="A110" s="253" t="s">
        <v>2980</v>
      </c>
      <c r="B110" s="254" t="s">
        <v>8804</v>
      </c>
      <c r="C110" s="257">
        <v>0.42207301920000001</v>
      </c>
      <c r="D110" s="258">
        <v>7</v>
      </c>
      <c r="E110" s="257">
        <v>0.19400000000000001</v>
      </c>
      <c r="F110" s="257">
        <v>5.8</v>
      </c>
      <c r="G110" s="257">
        <v>0.2284775829</v>
      </c>
      <c r="H110" s="257">
        <v>25.7</v>
      </c>
      <c r="I110" s="258">
        <v>2</v>
      </c>
      <c r="J110" s="258">
        <f>IFERROR(VLOOKUP($B110,'Core Indicators'!$E$3:$EU$906,147,FALSE),"x")</f>
        <v>0</v>
      </c>
      <c r="K110" s="259">
        <v>-0.37302857639999998</v>
      </c>
      <c r="L110" s="257">
        <v>4.5</v>
      </c>
      <c r="M110" s="258">
        <v>60</v>
      </c>
      <c r="N110" s="258">
        <v>32</v>
      </c>
      <c r="O110" s="258">
        <f>IFERROR(VLOOKUP(B110,'Core Indicators'!$E$3:$G$9906,3,FALSE),"x")</f>
        <v>3298000</v>
      </c>
      <c r="P110" s="258">
        <v>32870</v>
      </c>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c r="BC110" s="252"/>
      <c r="BD110" s="252"/>
      <c r="BE110" s="252"/>
      <c r="BF110" s="252"/>
      <c r="BG110" s="252"/>
      <c r="BH110" s="252"/>
      <c r="BI110" s="252"/>
      <c r="BJ110" s="252"/>
      <c r="BK110" s="252"/>
      <c r="BL110" s="252"/>
      <c r="BM110" s="252"/>
      <c r="BN110" s="252"/>
      <c r="BO110" s="252"/>
      <c r="BP110" s="252"/>
      <c r="BQ110" s="252"/>
      <c r="BR110" s="252"/>
      <c r="BS110" s="252"/>
      <c r="BT110" s="252"/>
      <c r="BU110" s="252"/>
      <c r="BV110" s="252"/>
      <c r="BW110" s="252"/>
      <c r="BX110" s="252"/>
      <c r="BY110" s="252"/>
      <c r="BZ110" s="252"/>
      <c r="CA110" s="252"/>
      <c r="CB110" s="252"/>
      <c r="CC110" s="252"/>
      <c r="CD110" s="252"/>
      <c r="CE110" s="252"/>
      <c r="CF110" s="252"/>
      <c r="CG110" s="252"/>
      <c r="CH110" s="252"/>
      <c r="CI110" s="252"/>
      <c r="CJ110" s="252"/>
      <c r="CK110" s="252"/>
      <c r="CL110" s="252"/>
      <c r="CM110" s="252"/>
      <c r="CN110" s="252"/>
      <c r="CO110" s="252"/>
      <c r="CP110" s="252"/>
      <c r="CQ110" s="252"/>
      <c r="CR110" s="252"/>
      <c r="CS110" s="252"/>
      <c r="CT110" s="252"/>
      <c r="CU110" s="252"/>
      <c r="CV110" s="252"/>
      <c r="CW110" s="252"/>
      <c r="CX110" s="252"/>
      <c r="CY110" s="252"/>
      <c r="CZ110" s="252"/>
      <c r="DA110" s="252"/>
      <c r="DB110" s="252"/>
      <c r="DC110" s="252"/>
      <c r="DD110" s="252"/>
      <c r="DE110" s="252"/>
      <c r="DF110" s="252"/>
      <c r="DG110" s="252"/>
      <c r="DH110" s="252"/>
      <c r="DI110" s="252"/>
      <c r="DJ110" s="252"/>
      <c r="DK110" s="252"/>
      <c r="DL110" s="252"/>
    </row>
    <row r="111" spans="1:116" x14ac:dyDescent="0.25">
      <c r="A111" s="253" t="s">
        <v>3233</v>
      </c>
      <c r="B111" s="254" t="s">
        <v>8805</v>
      </c>
      <c r="C111" s="257">
        <v>0.61453398950000004</v>
      </c>
      <c r="D111" s="258">
        <v>6</v>
      </c>
      <c r="E111" s="257">
        <v>0</v>
      </c>
      <c r="F111" s="257">
        <v>5.4</v>
      </c>
      <c r="G111" s="257" t="s">
        <v>14</v>
      </c>
      <c r="H111" s="257">
        <v>42.6</v>
      </c>
      <c r="I111" s="258">
        <v>0</v>
      </c>
      <c r="J111" s="258">
        <f>IFERROR(VLOOKUP($B111,'Core Indicators'!$E$3:$EU$906,147,FALSE),"x")</f>
        <v>244</v>
      </c>
      <c r="K111" s="259">
        <v>-1.0088132620000001</v>
      </c>
      <c r="L111" s="257">
        <v>4.25</v>
      </c>
      <c r="M111" s="258">
        <v>61</v>
      </c>
      <c r="N111" s="258">
        <v>24</v>
      </c>
      <c r="O111" s="258">
        <f>IFERROR(VLOOKUP(B111,'Core Indicators'!$E$3:$G$9906,3,FALSE),"x")</f>
        <v>29643000</v>
      </c>
      <c r="P111" s="258">
        <v>581800</v>
      </c>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c r="BB111" s="252"/>
      <c r="BC111" s="252"/>
      <c r="BD111" s="252"/>
      <c r="BE111" s="252"/>
      <c r="BF111" s="252"/>
      <c r="BG111" s="252"/>
      <c r="BH111" s="252"/>
      <c r="BI111" s="252"/>
      <c r="BJ111" s="252"/>
      <c r="BK111" s="252"/>
      <c r="BL111" s="252"/>
      <c r="BM111" s="252"/>
      <c r="BN111" s="252"/>
      <c r="BO111" s="252"/>
      <c r="BP111" s="252"/>
      <c r="BQ111" s="252"/>
      <c r="BR111" s="252"/>
      <c r="BS111" s="252"/>
      <c r="BT111" s="252"/>
      <c r="BU111" s="252"/>
      <c r="BV111" s="252"/>
      <c r="BW111" s="252"/>
      <c r="BX111" s="252"/>
      <c r="BY111" s="252"/>
      <c r="BZ111" s="252"/>
      <c r="CA111" s="252"/>
      <c r="CB111" s="252"/>
      <c r="CC111" s="252"/>
      <c r="CD111" s="252"/>
      <c r="CE111" s="252"/>
      <c r="CF111" s="252"/>
      <c r="CG111" s="252"/>
      <c r="CH111" s="252"/>
      <c r="CI111" s="252"/>
      <c r="CJ111" s="252"/>
      <c r="CK111" s="252"/>
      <c r="CL111" s="252"/>
      <c r="CM111" s="252"/>
      <c r="CN111" s="252"/>
      <c r="CO111" s="252"/>
      <c r="CP111" s="252"/>
      <c r="CQ111" s="252"/>
      <c r="CR111" s="252"/>
      <c r="CS111" s="252"/>
      <c r="CT111" s="252"/>
      <c r="CU111" s="252"/>
      <c r="CV111" s="252"/>
      <c r="CW111" s="252"/>
      <c r="CX111" s="252"/>
      <c r="CY111" s="252"/>
      <c r="CZ111" s="252"/>
      <c r="DA111" s="252"/>
      <c r="DB111" s="252"/>
      <c r="DC111" s="252"/>
      <c r="DD111" s="252"/>
      <c r="DE111" s="252"/>
      <c r="DF111" s="252"/>
      <c r="DG111" s="252"/>
      <c r="DH111" s="252"/>
      <c r="DI111" s="252"/>
      <c r="DJ111" s="252"/>
      <c r="DK111" s="252"/>
      <c r="DL111" s="252"/>
    </row>
    <row r="112" spans="1:116" x14ac:dyDescent="0.25">
      <c r="A112" s="253" t="s">
        <v>8806</v>
      </c>
      <c r="B112" s="254" t="s">
        <v>8807</v>
      </c>
      <c r="C112" s="257">
        <v>1.9899981099999998E-2</v>
      </c>
      <c r="D112" s="258">
        <v>8</v>
      </c>
      <c r="E112" s="257">
        <v>0</v>
      </c>
      <c r="F112" s="257" t="s">
        <v>14</v>
      </c>
      <c r="G112" s="257">
        <v>0.36658249790000003</v>
      </c>
      <c r="H112" s="257">
        <v>31.3</v>
      </c>
      <c r="I112" s="258">
        <v>3</v>
      </c>
      <c r="J112" s="258" t="str">
        <f>IFERROR(VLOOKUP($B112,'Core Indicators'!$E$3:$EU$906,147,FALSE),"x")</f>
        <v>x</v>
      </c>
      <c r="K112" s="259">
        <v>-0.41108790039999998</v>
      </c>
      <c r="L112" s="257" t="s">
        <v>14</v>
      </c>
      <c r="M112" s="258">
        <v>40</v>
      </c>
      <c r="N112" s="258">
        <v>29</v>
      </c>
      <c r="O112" s="258" t="str">
        <f>IFERROR(VLOOKUP(B112,'Core Indicators'!$E$3:$G$9906,3,FALSE),"x")</f>
        <v>x</v>
      </c>
      <c r="P112" s="258">
        <v>300</v>
      </c>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c r="BC112" s="252"/>
      <c r="BD112" s="252"/>
      <c r="BE112" s="252"/>
      <c r="BF112" s="252"/>
      <c r="BG112" s="252"/>
      <c r="BH112" s="252"/>
      <c r="BI112" s="252"/>
      <c r="BJ112" s="252"/>
      <c r="BK112" s="252"/>
      <c r="BL112" s="252"/>
      <c r="BM112" s="252"/>
      <c r="BN112" s="252"/>
      <c r="BO112" s="252"/>
      <c r="BP112" s="252"/>
      <c r="BQ112" s="252"/>
      <c r="BR112" s="252"/>
      <c r="BS112" s="252"/>
      <c r="BT112" s="252"/>
      <c r="BU112" s="252"/>
      <c r="BV112" s="252"/>
      <c r="BW112" s="252"/>
      <c r="BX112" s="252"/>
      <c r="BY112" s="252"/>
      <c r="BZ112" s="252"/>
      <c r="CA112" s="252"/>
      <c r="CB112" s="252"/>
      <c r="CC112" s="252"/>
      <c r="CD112" s="252"/>
      <c r="CE112" s="252"/>
      <c r="CF112" s="252"/>
      <c r="CG112" s="252"/>
      <c r="CH112" s="252"/>
      <c r="CI112" s="252"/>
      <c r="CJ112" s="252"/>
      <c r="CK112" s="252"/>
      <c r="CL112" s="252"/>
      <c r="CM112" s="252"/>
      <c r="CN112" s="252"/>
      <c r="CO112" s="252"/>
      <c r="CP112" s="252"/>
      <c r="CQ112" s="252"/>
      <c r="CR112" s="252"/>
      <c r="CS112" s="252"/>
      <c r="CT112" s="252"/>
      <c r="CU112" s="252"/>
      <c r="CV112" s="252"/>
      <c r="CW112" s="252"/>
      <c r="CX112" s="252"/>
      <c r="CY112" s="252"/>
      <c r="CZ112" s="252"/>
      <c r="DA112" s="252"/>
      <c r="DB112" s="252"/>
      <c r="DC112" s="252"/>
      <c r="DD112" s="252"/>
      <c r="DE112" s="252"/>
      <c r="DF112" s="252"/>
      <c r="DG112" s="252"/>
      <c r="DH112" s="252"/>
      <c r="DI112" s="252"/>
      <c r="DJ112" s="252"/>
      <c r="DK112" s="252"/>
      <c r="DL112" s="252"/>
    </row>
    <row r="113" spans="1:116" x14ac:dyDescent="0.25">
      <c r="A113" s="253" t="s">
        <v>2992</v>
      </c>
      <c r="B113" s="254" t="s">
        <v>8808</v>
      </c>
      <c r="C113" s="257">
        <v>0.33568600009999999</v>
      </c>
      <c r="D113" s="258">
        <v>10</v>
      </c>
      <c r="E113" s="257">
        <v>0.11</v>
      </c>
      <c r="F113" s="257">
        <v>6.05</v>
      </c>
      <c r="G113" s="257">
        <v>0.334242492</v>
      </c>
      <c r="H113" s="257">
        <v>45.4</v>
      </c>
      <c r="I113" s="258">
        <v>4</v>
      </c>
      <c r="J113" s="258">
        <f>IFERROR(VLOOKUP($B113,'Core Indicators'!$E$3:$EU$906,147,FALSE),"x")</f>
        <v>8513</v>
      </c>
      <c r="K113" s="259">
        <v>-0.65810358520000001</v>
      </c>
      <c r="L113" s="257">
        <v>5</v>
      </c>
      <c r="M113" s="258">
        <v>62</v>
      </c>
      <c r="N113" s="258">
        <v>29</v>
      </c>
      <c r="O113" s="258">
        <f>IFERROR(VLOOKUP(B113,'Core Indicators'!$E$3:$G$9906,3,FALSE),"x")</f>
        <v>118414000</v>
      </c>
      <c r="P113" s="258">
        <v>1943950</v>
      </c>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c r="BC113" s="252"/>
      <c r="BD113" s="252"/>
      <c r="BE113" s="252"/>
      <c r="BF113" s="252"/>
      <c r="BG113" s="252"/>
      <c r="BH113" s="252"/>
      <c r="BI113" s="252"/>
      <c r="BJ113" s="252"/>
      <c r="BK113" s="252"/>
      <c r="BL113" s="252"/>
      <c r="BM113" s="252"/>
      <c r="BN113" s="252"/>
      <c r="BO113" s="252"/>
      <c r="BP113" s="252"/>
      <c r="BQ113" s="252"/>
      <c r="BR113" s="252"/>
      <c r="BS113" s="252"/>
      <c r="BT113" s="252"/>
      <c r="BU113" s="252"/>
      <c r="BV113" s="252"/>
      <c r="BW113" s="252"/>
      <c r="BX113" s="252"/>
      <c r="BY113" s="252"/>
      <c r="BZ113" s="252"/>
      <c r="CA113" s="252"/>
      <c r="CB113" s="252"/>
      <c r="CC113" s="252"/>
      <c r="CD113" s="252"/>
      <c r="CE113" s="252"/>
      <c r="CF113" s="252"/>
      <c r="CG113" s="252"/>
      <c r="CH113" s="252"/>
      <c r="CI113" s="252"/>
      <c r="CJ113" s="252"/>
      <c r="CK113" s="252"/>
      <c r="CL113" s="252"/>
      <c r="CM113" s="252"/>
      <c r="CN113" s="252"/>
      <c r="CO113" s="252"/>
      <c r="CP113" s="252"/>
      <c r="CQ113" s="252"/>
      <c r="CR113" s="252"/>
      <c r="CS113" s="252"/>
      <c r="CT113" s="252"/>
      <c r="CU113" s="252"/>
      <c r="CV113" s="252"/>
      <c r="CW113" s="252"/>
      <c r="CX113" s="252"/>
      <c r="CY113" s="252"/>
      <c r="CZ113" s="252"/>
      <c r="DA113" s="252"/>
      <c r="DB113" s="252"/>
      <c r="DC113" s="252"/>
      <c r="DD113" s="252"/>
      <c r="DE113" s="252"/>
      <c r="DF113" s="252"/>
      <c r="DG113" s="252"/>
      <c r="DH113" s="252"/>
      <c r="DI113" s="252"/>
      <c r="DJ113" s="252"/>
      <c r="DK113" s="252"/>
      <c r="DL113" s="252"/>
    </row>
    <row r="114" spans="1:116" x14ac:dyDescent="0.25">
      <c r="A114" s="253" t="s">
        <v>8809</v>
      </c>
      <c r="B114" s="254" t="s">
        <v>8810</v>
      </c>
      <c r="C114" s="257">
        <v>0</v>
      </c>
      <c r="D114" s="258">
        <v>12</v>
      </c>
      <c r="E114" s="257">
        <v>0</v>
      </c>
      <c r="F114" s="257" t="s">
        <v>14</v>
      </c>
      <c r="G114" s="257" t="s">
        <v>14</v>
      </c>
      <c r="H114" s="257" t="s">
        <v>14</v>
      </c>
      <c r="I114" s="258">
        <v>0</v>
      </c>
      <c r="J114" s="258" t="str">
        <f>IFERROR(VLOOKUP($B114,'Core Indicators'!$E$3:$EU$906,147,FALSE),"x")</f>
        <v>x</v>
      </c>
      <c r="K114" s="259">
        <v>-3.3094067099999999E-2</v>
      </c>
      <c r="L114" s="257" t="s">
        <v>14</v>
      </c>
      <c r="M114" s="258">
        <v>93</v>
      </c>
      <c r="N114" s="258" t="s">
        <v>14</v>
      </c>
      <c r="O114" s="258" t="str">
        <f>IFERROR(VLOOKUP(B114,'Core Indicators'!$E$3:$G$9906,3,FALSE),"x")</f>
        <v>x</v>
      </c>
      <c r="P114" s="258">
        <v>180</v>
      </c>
      <c r="Q114" s="25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c r="BB114" s="252"/>
      <c r="BC114" s="252"/>
      <c r="BD114" s="252"/>
      <c r="BE114" s="252"/>
      <c r="BF114" s="252"/>
      <c r="BG114" s="252"/>
      <c r="BH114" s="252"/>
      <c r="BI114" s="252"/>
      <c r="BJ114" s="252"/>
      <c r="BK114" s="252"/>
      <c r="BL114" s="252"/>
      <c r="BM114" s="252"/>
      <c r="BN114" s="252"/>
      <c r="BO114" s="252"/>
      <c r="BP114" s="252"/>
      <c r="BQ114" s="252"/>
      <c r="BR114" s="252"/>
      <c r="BS114" s="252"/>
      <c r="BT114" s="252"/>
      <c r="BU114" s="252"/>
      <c r="BV114" s="252"/>
      <c r="BW114" s="252"/>
      <c r="BX114" s="252"/>
      <c r="BY114" s="252"/>
      <c r="BZ114" s="252"/>
      <c r="CA114" s="252"/>
      <c r="CB114" s="252"/>
      <c r="CC114" s="252"/>
      <c r="CD114" s="252"/>
      <c r="CE114" s="252"/>
      <c r="CF114" s="252"/>
      <c r="CG114" s="252"/>
      <c r="CH114" s="252"/>
      <c r="CI114" s="252"/>
      <c r="CJ114" s="252"/>
      <c r="CK114" s="252"/>
      <c r="CL114" s="252"/>
      <c r="CM114" s="252"/>
      <c r="CN114" s="252"/>
      <c r="CO114" s="252"/>
      <c r="CP114" s="252"/>
      <c r="CQ114" s="252"/>
      <c r="CR114" s="252"/>
      <c r="CS114" s="252"/>
      <c r="CT114" s="252"/>
      <c r="CU114" s="252"/>
      <c r="CV114" s="252"/>
      <c r="CW114" s="252"/>
      <c r="CX114" s="252"/>
      <c r="CY114" s="252"/>
      <c r="CZ114" s="252"/>
      <c r="DA114" s="252"/>
      <c r="DB114" s="252"/>
      <c r="DC114" s="252"/>
      <c r="DD114" s="252"/>
      <c r="DE114" s="252"/>
      <c r="DF114" s="252"/>
      <c r="DG114" s="252"/>
      <c r="DH114" s="252"/>
      <c r="DI114" s="252"/>
      <c r="DJ114" s="252"/>
      <c r="DK114" s="252"/>
      <c r="DL114" s="252"/>
    </row>
    <row r="115" spans="1:116" x14ac:dyDescent="0.25">
      <c r="A115" s="253" t="s">
        <v>8811</v>
      </c>
      <c r="B115" s="254" t="s">
        <v>8812</v>
      </c>
      <c r="C115" s="257">
        <v>0.52166897280000002</v>
      </c>
      <c r="D115" s="258">
        <v>10</v>
      </c>
      <c r="E115" s="257">
        <v>0.06</v>
      </c>
      <c r="F115" s="257">
        <v>7.2</v>
      </c>
      <c r="G115" s="257">
        <v>0.1450303838</v>
      </c>
      <c r="H115" s="257">
        <v>33</v>
      </c>
      <c r="I115" s="258">
        <v>3</v>
      </c>
      <c r="J115" s="258" t="str">
        <f>IFERROR(VLOOKUP($B115,'Core Indicators'!$E$3:$EU$906,147,FALSE),"x")</f>
        <v>x</v>
      </c>
      <c r="K115" s="259">
        <v>-0.24343633649999999</v>
      </c>
      <c r="L115" s="257">
        <v>6.5</v>
      </c>
      <c r="M115" s="258">
        <v>63</v>
      </c>
      <c r="N115" s="258">
        <v>35</v>
      </c>
      <c r="O115" s="258" t="str">
        <f>IFERROR(VLOOKUP(B115,'Core Indicators'!$E$3:$G$9906,3,FALSE),"x")</f>
        <v>x</v>
      </c>
      <c r="P115" s="258">
        <v>25220</v>
      </c>
      <c r="Q115" s="25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c r="BB115" s="252"/>
      <c r="BC115" s="252"/>
      <c r="BD115" s="252"/>
      <c r="BE115" s="252"/>
      <c r="BF115" s="252"/>
      <c r="BG115" s="252"/>
      <c r="BH115" s="252"/>
      <c r="BI115" s="252"/>
      <c r="BJ115" s="252"/>
      <c r="BK115" s="252"/>
      <c r="BL115" s="252"/>
      <c r="BM115" s="252"/>
      <c r="BN115" s="252"/>
      <c r="BO115" s="252"/>
      <c r="BP115" s="252"/>
      <c r="BQ115" s="252"/>
      <c r="BR115" s="252"/>
      <c r="BS115" s="252"/>
      <c r="BT115" s="252"/>
      <c r="BU115" s="252"/>
      <c r="BV115" s="252"/>
      <c r="BW115" s="252"/>
      <c r="BX115" s="252"/>
      <c r="BY115" s="252"/>
      <c r="BZ115" s="252"/>
      <c r="CA115" s="252"/>
      <c r="CB115" s="252"/>
      <c r="CC115" s="252"/>
      <c r="CD115" s="252"/>
      <c r="CE115" s="252"/>
      <c r="CF115" s="252"/>
      <c r="CG115" s="252"/>
      <c r="CH115" s="252"/>
      <c r="CI115" s="252"/>
      <c r="CJ115" s="252"/>
      <c r="CK115" s="252"/>
      <c r="CL115" s="252"/>
      <c r="CM115" s="252"/>
      <c r="CN115" s="252"/>
      <c r="CO115" s="252"/>
      <c r="CP115" s="252"/>
      <c r="CQ115" s="252"/>
      <c r="CR115" s="252"/>
      <c r="CS115" s="252"/>
      <c r="CT115" s="252"/>
      <c r="CU115" s="252"/>
      <c r="CV115" s="252"/>
      <c r="CW115" s="252"/>
      <c r="CX115" s="252"/>
      <c r="CY115" s="252"/>
      <c r="CZ115" s="252"/>
      <c r="DA115" s="252"/>
      <c r="DB115" s="252"/>
      <c r="DC115" s="252"/>
      <c r="DD115" s="252"/>
      <c r="DE115" s="252"/>
      <c r="DF115" s="252"/>
      <c r="DG115" s="252"/>
      <c r="DH115" s="252"/>
      <c r="DI115" s="252"/>
      <c r="DJ115" s="252"/>
      <c r="DK115" s="252"/>
      <c r="DL115" s="252"/>
    </row>
    <row r="116" spans="1:116" x14ac:dyDescent="0.25">
      <c r="A116" s="253" t="s">
        <v>12</v>
      </c>
      <c r="B116" s="254" t="s">
        <v>8813</v>
      </c>
      <c r="C116" s="257">
        <v>0.1842000429</v>
      </c>
      <c r="D116" s="258">
        <v>12</v>
      </c>
      <c r="E116" s="257">
        <v>0</v>
      </c>
      <c r="F116" s="257">
        <v>5.8</v>
      </c>
      <c r="G116" s="257">
        <v>0.67610385110000004</v>
      </c>
      <c r="H116" s="257">
        <v>33</v>
      </c>
      <c r="I116" s="258">
        <v>5</v>
      </c>
      <c r="J116" s="258">
        <f>IFERROR(VLOOKUP($B116,'Core Indicators'!$E$3:$EU$906,147,FALSE),"x")</f>
        <v>2044</v>
      </c>
      <c r="K116" s="259">
        <v>-0.83423358200000008</v>
      </c>
      <c r="L116" s="257">
        <v>4.5</v>
      </c>
      <c r="M116" s="258">
        <v>41</v>
      </c>
      <c r="N116" s="258">
        <v>29</v>
      </c>
      <c r="O116" s="258">
        <f>IFERROR(VLOOKUP(B116,'Core Indicators'!$E$3:$G$9906,3,FALSE),"x")</f>
        <v>21069000</v>
      </c>
      <c r="P116" s="258">
        <v>1220190</v>
      </c>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c r="BC116" s="252"/>
      <c r="BD116" s="252"/>
      <c r="BE116" s="252"/>
      <c r="BF116" s="252"/>
      <c r="BG116" s="252"/>
      <c r="BH116" s="252"/>
      <c r="BI116" s="252"/>
      <c r="BJ116" s="252"/>
      <c r="BK116" s="252"/>
      <c r="BL116" s="252"/>
      <c r="BM116" s="252"/>
      <c r="BN116" s="252"/>
      <c r="BO116" s="252"/>
      <c r="BP116" s="252"/>
      <c r="BQ116" s="252"/>
      <c r="BR116" s="252"/>
      <c r="BS116" s="252"/>
      <c r="BT116" s="252"/>
      <c r="BU116" s="252"/>
      <c r="BV116" s="252"/>
      <c r="BW116" s="252"/>
      <c r="BX116" s="252"/>
      <c r="BY116" s="252"/>
      <c r="BZ116" s="252"/>
      <c r="CA116" s="252"/>
      <c r="CB116" s="252"/>
      <c r="CC116" s="252"/>
      <c r="CD116" s="252"/>
      <c r="CE116" s="252"/>
      <c r="CF116" s="252"/>
      <c r="CG116" s="252"/>
      <c r="CH116" s="252"/>
      <c r="CI116" s="252"/>
      <c r="CJ116" s="252"/>
      <c r="CK116" s="252"/>
      <c r="CL116" s="252"/>
      <c r="CM116" s="252"/>
      <c r="CN116" s="252"/>
      <c r="CO116" s="252"/>
      <c r="CP116" s="252"/>
      <c r="CQ116" s="252"/>
      <c r="CR116" s="252"/>
      <c r="CS116" s="252"/>
      <c r="CT116" s="252"/>
      <c r="CU116" s="252"/>
      <c r="CV116" s="252"/>
      <c r="CW116" s="252"/>
      <c r="CX116" s="252"/>
      <c r="CY116" s="252"/>
      <c r="CZ116" s="252"/>
      <c r="DA116" s="252"/>
      <c r="DB116" s="252"/>
      <c r="DC116" s="252"/>
      <c r="DD116" s="252"/>
      <c r="DE116" s="252"/>
      <c r="DF116" s="252"/>
      <c r="DG116" s="252"/>
      <c r="DH116" s="252"/>
      <c r="DI116" s="252"/>
      <c r="DJ116" s="252"/>
      <c r="DK116" s="252"/>
      <c r="DL116" s="252"/>
    </row>
    <row r="117" spans="1:116" x14ac:dyDescent="0.25">
      <c r="A117" s="253" t="s">
        <v>8814</v>
      </c>
      <c r="B117" s="254" t="s">
        <v>8815</v>
      </c>
      <c r="C117" s="257">
        <v>0</v>
      </c>
      <c r="D117" s="258">
        <v>12</v>
      </c>
      <c r="E117" s="257">
        <v>0</v>
      </c>
      <c r="F117" s="257" t="s">
        <v>14</v>
      </c>
      <c r="G117" s="257">
        <v>0.19499821959999999</v>
      </c>
      <c r="H117" s="257">
        <v>28.7</v>
      </c>
      <c r="I117" s="258">
        <v>0</v>
      </c>
      <c r="J117" s="258" t="str">
        <f>IFERROR(VLOOKUP($B117,'Core Indicators'!$E$3:$EU$906,147,FALSE),"x")</f>
        <v>x</v>
      </c>
      <c r="K117" s="259">
        <v>0.95223230120000002</v>
      </c>
      <c r="L117" s="257" t="s">
        <v>14</v>
      </c>
      <c r="M117" s="258">
        <v>90</v>
      </c>
      <c r="N117" s="258">
        <v>54</v>
      </c>
      <c r="O117" s="258" t="str">
        <f>IFERROR(VLOOKUP(B117,'Core Indicators'!$E$3:$G$9906,3,FALSE),"x")</f>
        <v>x</v>
      </c>
      <c r="P117" s="258">
        <v>320</v>
      </c>
      <c r="Q117" s="252"/>
      <c r="R117" s="252"/>
      <c r="S117" s="252"/>
      <c r="T117" s="252"/>
      <c r="U117" s="252"/>
      <c r="V117" s="252"/>
      <c r="W117" s="252"/>
      <c r="X117" s="252"/>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52"/>
      <c r="AV117" s="252"/>
      <c r="AW117" s="252"/>
      <c r="AX117" s="252"/>
      <c r="AY117" s="252"/>
      <c r="AZ117" s="252"/>
      <c r="BA117" s="252"/>
      <c r="BB117" s="252"/>
      <c r="BC117" s="252"/>
      <c r="BD117" s="252"/>
      <c r="BE117" s="252"/>
      <c r="BF117" s="252"/>
      <c r="BG117" s="252"/>
      <c r="BH117" s="252"/>
      <c r="BI117" s="252"/>
      <c r="BJ117" s="252"/>
      <c r="BK117" s="252"/>
      <c r="BL117" s="252"/>
      <c r="BM117" s="252"/>
      <c r="BN117" s="252"/>
      <c r="BO117" s="252"/>
      <c r="BP117" s="252"/>
      <c r="BQ117" s="252"/>
      <c r="BR117" s="252"/>
      <c r="BS117" s="252"/>
      <c r="BT117" s="252"/>
      <c r="BU117" s="252"/>
      <c r="BV117" s="252"/>
      <c r="BW117" s="252"/>
      <c r="BX117" s="252"/>
      <c r="BY117" s="252"/>
      <c r="BZ117" s="252"/>
      <c r="CA117" s="252"/>
      <c r="CB117" s="252"/>
      <c r="CC117" s="252"/>
      <c r="CD117" s="252"/>
      <c r="CE117" s="252"/>
      <c r="CF117" s="252"/>
      <c r="CG117" s="252"/>
      <c r="CH117" s="252"/>
      <c r="CI117" s="252"/>
      <c r="CJ117" s="252"/>
      <c r="CK117" s="252"/>
      <c r="CL117" s="252"/>
      <c r="CM117" s="252"/>
      <c r="CN117" s="252"/>
      <c r="CO117" s="252"/>
      <c r="CP117" s="252"/>
      <c r="CQ117" s="252"/>
      <c r="CR117" s="252"/>
      <c r="CS117" s="252"/>
      <c r="CT117" s="252"/>
      <c r="CU117" s="252"/>
      <c r="CV117" s="252"/>
      <c r="CW117" s="252"/>
      <c r="CX117" s="252"/>
      <c r="CY117" s="252"/>
      <c r="CZ117" s="252"/>
      <c r="DA117" s="252"/>
      <c r="DB117" s="252"/>
      <c r="DC117" s="252"/>
      <c r="DD117" s="252"/>
      <c r="DE117" s="252"/>
      <c r="DF117" s="252"/>
      <c r="DG117" s="252"/>
      <c r="DH117" s="252"/>
      <c r="DI117" s="252"/>
      <c r="DJ117" s="252"/>
      <c r="DK117" s="252"/>
      <c r="DL117" s="252"/>
    </row>
    <row r="118" spans="1:116" x14ac:dyDescent="0.25">
      <c r="A118" s="253" t="s">
        <v>348</v>
      </c>
      <c r="B118" s="254" t="s">
        <v>8816</v>
      </c>
      <c r="C118" s="257">
        <v>0.52228899020000008</v>
      </c>
      <c r="D118" s="258">
        <v>0</v>
      </c>
      <c r="E118" s="257">
        <v>0.30299999999999999</v>
      </c>
      <c r="F118" s="257">
        <v>3.3</v>
      </c>
      <c r="G118" s="257">
        <v>0.45849855369999998</v>
      </c>
      <c r="H118" s="257">
        <v>30.7</v>
      </c>
      <c r="I118" s="258">
        <v>5</v>
      </c>
      <c r="J118" s="258">
        <f>IFERROR(VLOOKUP($B118,'Core Indicators'!$E$3:$EU$906,147,FALSE),"x")</f>
        <v>10511</v>
      </c>
      <c r="K118" s="259">
        <v>-1.0627838373</v>
      </c>
      <c r="L118" s="257">
        <v>2.75</v>
      </c>
      <c r="M118" s="258">
        <v>30</v>
      </c>
      <c r="N118" s="258">
        <v>29</v>
      </c>
      <c r="O118" s="258">
        <f>IFERROR(VLOOKUP(B118,'Core Indicators'!$E$3:$G$9906,3,FALSE),"x")</f>
        <v>55700000</v>
      </c>
      <c r="P118" s="258">
        <v>653080</v>
      </c>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52"/>
      <c r="AV118" s="252"/>
      <c r="AW118" s="252"/>
      <c r="AX118" s="252"/>
      <c r="AY118" s="252"/>
      <c r="AZ118" s="252"/>
      <c r="BA118" s="252"/>
      <c r="BB118" s="252"/>
      <c r="BC118" s="252"/>
      <c r="BD118" s="252"/>
      <c r="BE118" s="252"/>
      <c r="BF118" s="252"/>
      <c r="BG118" s="252"/>
      <c r="BH118" s="252"/>
      <c r="BI118" s="252"/>
      <c r="BJ118" s="252"/>
      <c r="BK118" s="252"/>
      <c r="BL118" s="252"/>
      <c r="BM118" s="252"/>
      <c r="BN118" s="252"/>
      <c r="BO118" s="252"/>
      <c r="BP118" s="252"/>
      <c r="BQ118" s="252"/>
      <c r="BR118" s="252"/>
      <c r="BS118" s="252"/>
      <c r="BT118" s="252"/>
      <c r="BU118" s="252"/>
      <c r="BV118" s="252"/>
      <c r="BW118" s="252"/>
      <c r="BX118" s="252"/>
      <c r="BY118" s="252"/>
      <c r="BZ118" s="252"/>
      <c r="CA118" s="252"/>
      <c r="CB118" s="252"/>
      <c r="CC118" s="252"/>
      <c r="CD118" s="252"/>
      <c r="CE118" s="252"/>
      <c r="CF118" s="252"/>
      <c r="CG118" s="252"/>
      <c r="CH118" s="252"/>
      <c r="CI118" s="252"/>
      <c r="CJ118" s="252"/>
      <c r="CK118" s="252"/>
      <c r="CL118" s="252"/>
      <c r="CM118" s="252"/>
      <c r="CN118" s="252"/>
      <c r="CO118" s="252"/>
      <c r="CP118" s="252"/>
      <c r="CQ118" s="252"/>
      <c r="CR118" s="252"/>
      <c r="CS118" s="252"/>
      <c r="CT118" s="252"/>
      <c r="CU118" s="252"/>
      <c r="CV118" s="252"/>
      <c r="CW118" s="252"/>
      <c r="CX118" s="252"/>
      <c r="CY118" s="252"/>
      <c r="CZ118" s="252"/>
      <c r="DA118" s="252"/>
      <c r="DB118" s="252"/>
      <c r="DC118" s="252"/>
      <c r="DD118" s="252"/>
      <c r="DE118" s="252"/>
      <c r="DF118" s="252"/>
      <c r="DG118" s="252"/>
      <c r="DH118" s="252"/>
      <c r="DI118" s="252"/>
      <c r="DJ118" s="252"/>
      <c r="DK118" s="252"/>
      <c r="DL118" s="252"/>
    </row>
    <row r="119" spans="1:116" x14ac:dyDescent="0.25">
      <c r="A119" s="253" t="s">
        <v>8817</v>
      </c>
      <c r="B119" s="254" t="s">
        <v>8818</v>
      </c>
      <c r="C119" s="257">
        <v>0.69836900989999995</v>
      </c>
      <c r="D119" s="258">
        <v>10</v>
      </c>
      <c r="E119" s="257">
        <v>5.4199999999999998E-2</v>
      </c>
      <c r="F119" s="257">
        <v>7.35</v>
      </c>
      <c r="G119" s="257">
        <v>0.1190679714</v>
      </c>
      <c r="H119" s="257">
        <v>38.5</v>
      </c>
      <c r="I119" s="258">
        <v>3</v>
      </c>
      <c r="J119" s="258" t="str">
        <f>IFERROR(VLOOKUP($B119,'Core Indicators'!$E$3:$EU$906,147,FALSE),"x")</f>
        <v>x</v>
      </c>
      <c r="K119" s="259">
        <v>9.5744796099999988E-2</v>
      </c>
      <c r="L119" s="257">
        <v>6.75</v>
      </c>
      <c r="M119" s="258">
        <v>62</v>
      </c>
      <c r="N119" s="258">
        <v>45</v>
      </c>
      <c r="O119" s="258" t="str">
        <f>IFERROR(VLOOKUP(B119,'Core Indicators'!$E$3:$G$9906,3,FALSE),"x")</f>
        <v>x</v>
      </c>
      <c r="P119" s="258">
        <v>13450</v>
      </c>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c r="BC119" s="252"/>
      <c r="BD119" s="252"/>
      <c r="BE119" s="252"/>
      <c r="BF119" s="252"/>
      <c r="BG119" s="252"/>
      <c r="BH119" s="252"/>
      <c r="BI119" s="252"/>
      <c r="BJ119" s="252"/>
      <c r="BK119" s="252"/>
      <c r="BL119" s="252"/>
      <c r="BM119" s="252"/>
      <c r="BN119" s="252"/>
      <c r="BO119" s="252"/>
      <c r="BP119" s="252"/>
      <c r="BQ119" s="252"/>
      <c r="BR119" s="252"/>
      <c r="BS119" s="252"/>
      <c r="BT119" s="252"/>
      <c r="BU119" s="252"/>
      <c r="BV119" s="252"/>
      <c r="BW119" s="252"/>
      <c r="BX119" s="252"/>
      <c r="BY119" s="252"/>
      <c r="BZ119" s="252"/>
      <c r="CA119" s="252"/>
      <c r="CB119" s="252"/>
      <c r="CC119" s="252"/>
      <c r="CD119" s="252"/>
      <c r="CE119" s="252"/>
      <c r="CF119" s="252"/>
      <c r="CG119" s="252"/>
      <c r="CH119" s="252"/>
      <c r="CI119" s="252"/>
      <c r="CJ119" s="252"/>
      <c r="CK119" s="252"/>
      <c r="CL119" s="252"/>
      <c r="CM119" s="252"/>
      <c r="CN119" s="252"/>
      <c r="CO119" s="252"/>
      <c r="CP119" s="252"/>
      <c r="CQ119" s="252"/>
      <c r="CR119" s="252"/>
      <c r="CS119" s="252"/>
      <c r="CT119" s="252"/>
      <c r="CU119" s="252"/>
      <c r="CV119" s="252"/>
      <c r="CW119" s="252"/>
      <c r="CX119" s="252"/>
      <c r="CY119" s="252"/>
      <c r="CZ119" s="252"/>
      <c r="DA119" s="252"/>
      <c r="DB119" s="252"/>
      <c r="DC119" s="252"/>
      <c r="DD119" s="252"/>
      <c r="DE119" s="252"/>
      <c r="DF119" s="252"/>
      <c r="DG119" s="252"/>
      <c r="DH119" s="252"/>
      <c r="DI119" s="252"/>
      <c r="DJ119" s="252"/>
      <c r="DK119" s="252"/>
      <c r="DL119" s="252"/>
    </row>
    <row r="120" spans="1:116" x14ac:dyDescent="0.25">
      <c r="A120" s="253" t="s">
        <v>8819</v>
      </c>
      <c r="B120" s="254" t="s">
        <v>8820</v>
      </c>
      <c r="C120" s="257">
        <v>0.18750004279999999</v>
      </c>
      <c r="D120" s="258">
        <v>11</v>
      </c>
      <c r="E120" s="257">
        <v>7.0000000000000007E-2</v>
      </c>
      <c r="F120" s="257">
        <v>7.3</v>
      </c>
      <c r="G120" s="257">
        <v>0.32160517550000001</v>
      </c>
      <c r="H120" s="257">
        <v>32.700000000000003</v>
      </c>
      <c r="I120" s="258">
        <v>0</v>
      </c>
      <c r="J120" s="258" t="str">
        <f>IFERROR(VLOOKUP($B120,'Core Indicators'!$E$3:$EU$906,147,FALSE),"x")</f>
        <v>x</v>
      </c>
      <c r="K120" s="259">
        <v>-0.2662930489</v>
      </c>
      <c r="L120" s="257">
        <v>6.25</v>
      </c>
      <c r="M120" s="258">
        <v>84</v>
      </c>
      <c r="N120" s="258">
        <v>35</v>
      </c>
      <c r="O120" s="258" t="str">
        <f>IFERROR(VLOOKUP(B120,'Core Indicators'!$E$3:$G$9906,3,FALSE),"x")</f>
        <v>x</v>
      </c>
      <c r="P120" s="258">
        <v>1553560</v>
      </c>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c r="BC120" s="252"/>
      <c r="BD120" s="252"/>
      <c r="BE120" s="252"/>
      <c r="BF120" s="252"/>
      <c r="BG120" s="252"/>
      <c r="BH120" s="252"/>
      <c r="BI120" s="252"/>
      <c r="BJ120" s="252"/>
      <c r="BK120" s="252"/>
      <c r="BL120" s="252"/>
      <c r="BM120" s="252"/>
      <c r="BN120" s="252"/>
      <c r="BO120" s="252"/>
      <c r="BP120" s="252"/>
      <c r="BQ120" s="252"/>
      <c r="BR120" s="252"/>
      <c r="BS120" s="252"/>
      <c r="BT120" s="252"/>
      <c r="BU120" s="252"/>
      <c r="BV120" s="252"/>
      <c r="BW120" s="252"/>
      <c r="BX120" s="252"/>
      <c r="BY120" s="252"/>
      <c r="BZ120" s="252"/>
      <c r="CA120" s="252"/>
      <c r="CB120" s="252"/>
      <c r="CC120" s="252"/>
      <c r="CD120" s="252"/>
      <c r="CE120" s="252"/>
      <c r="CF120" s="252"/>
      <c r="CG120" s="252"/>
      <c r="CH120" s="252"/>
      <c r="CI120" s="252"/>
      <c r="CJ120" s="252"/>
      <c r="CK120" s="252"/>
      <c r="CL120" s="252"/>
      <c r="CM120" s="252"/>
      <c r="CN120" s="252"/>
      <c r="CO120" s="252"/>
      <c r="CP120" s="252"/>
      <c r="CQ120" s="252"/>
      <c r="CR120" s="252"/>
      <c r="CS120" s="252"/>
      <c r="CT120" s="252"/>
      <c r="CU120" s="252"/>
      <c r="CV120" s="252"/>
      <c r="CW120" s="252"/>
      <c r="CX120" s="252"/>
      <c r="CY120" s="252"/>
      <c r="CZ120" s="252"/>
      <c r="DA120" s="252"/>
      <c r="DB120" s="252"/>
      <c r="DC120" s="252"/>
      <c r="DD120" s="252"/>
      <c r="DE120" s="252"/>
      <c r="DF120" s="252"/>
      <c r="DG120" s="252"/>
      <c r="DH120" s="252"/>
      <c r="DI120" s="252"/>
      <c r="DJ120" s="252"/>
      <c r="DK120" s="252"/>
      <c r="DL120" s="252"/>
    </row>
    <row r="121" spans="1:116" x14ac:dyDescent="0.25">
      <c r="A121" s="253" t="s">
        <v>695</v>
      </c>
      <c r="B121" s="254" t="s">
        <v>8821</v>
      </c>
      <c r="C121" s="257">
        <v>0.90353799999999995</v>
      </c>
      <c r="D121" s="258">
        <v>7</v>
      </c>
      <c r="E121" s="257">
        <v>0.16500000000000001</v>
      </c>
      <c r="F121" s="257">
        <v>4.4833333333000001</v>
      </c>
      <c r="G121" s="257">
        <v>0.56887839289999997</v>
      </c>
      <c r="H121" s="257">
        <v>54</v>
      </c>
      <c r="I121" s="258">
        <v>5</v>
      </c>
      <c r="J121" s="258">
        <f>IFERROR(VLOOKUP($B121,'Core Indicators'!$E$3:$EU$906,147,FALSE),"x")</f>
        <v>549</v>
      </c>
      <c r="K121" s="259">
        <v>-1.0201843977</v>
      </c>
      <c r="L121" s="257">
        <v>3</v>
      </c>
      <c r="M121" s="258">
        <v>45</v>
      </c>
      <c r="N121" s="258">
        <v>26</v>
      </c>
      <c r="O121" s="258">
        <f>IFERROR(VLOOKUP(B121,'Core Indicators'!$E$3:$G$9906,3,FALSE),"x")</f>
        <v>33100000</v>
      </c>
      <c r="P121" s="258">
        <v>786380</v>
      </c>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52"/>
      <c r="AV121" s="252"/>
      <c r="AW121" s="252"/>
      <c r="AX121" s="252"/>
      <c r="AY121" s="252"/>
      <c r="AZ121" s="252"/>
      <c r="BA121" s="252"/>
      <c r="BB121" s="252"/>
      <c r="BC121" s="252"/>
      <c r="BD121" s="252"/>
      <c r="BE121" s="252"/>
      <c r="BF121" s="252"/>
      <c r="BG121" s="252"/>
      <c r="BH121" s="252"/>
      <c r="BI121" s="252"/>
      <c r="BJ121" s="252"/>
      <c r="BK121" s="252"/>
      <c r="BL121" s="252"/>
      <c r="BM121" s="252"/>
      <c r="BN121" s="252"/>
      <c r="BO121" s="252"/>
      <c r="BP121" s="252"/>
      <c r="BQ121" s="252"/>
      <c r="BR121" s="252"/>
      <c r="BS121" s="252"/>
      <c r="BT121" s="252"/>
      <c r="BU121" s="252"/>
      <c r="BV121" s="252"/>
      <c r="BW121" s="252"/>
      <c r="BX121" s="252"/>
      <c r="BY121" s="252"/>
      <c r="BZ121" s="252"/>
      <c r="CA121" s="252"/>
      <c r="CB121" s="252"/>
      <c r="CC121" s="252"/>
      <c r="CD121" s="252"/>
      <c r="CE121" s="252"/>
      <c r="CF121" s="252"/>
      <c r="CG121" s="252"/>
      <c r="CH121" s="252"/>
      <c r="CI121" s="252"/>
      <c r="CJ121" s="252"/>
      <c r="CK121" s="252"/>
      <c r="CL121" s="252"/>
      <c r="CM121" s="252"/>
      <c r="CN121" s="252"/>
      <c r="CO121" s="252"/>
      <c r="CP121" s="252"/>
      <c r="CQ121" s="252"/>
      <c r="CR121" s="252"/>
      <c r="CS121" s="252"/>
      <c r="CT121" s="252"/>
      <c r="CU121" s="252"/>
      <c r="CV121" s="252"/>
      <c r="CW121" s="252"/>
      <c r="CX121" s="252"/>
      <c r="CY121" s="252"/>
      <c r="CZ121" s="252"/>
      <c r="DA121" s="252"/>
      <c r="DB121" s="252"/>
      <c r="DC121" s="252"/>
      <c r="DD121" s="252"/>
      <c r="DE121" s="252"/>
      <c r="DF121" s="252"/>
      <c r="DG121" s="252"/>
      <c r="DH121" s="252"/>
      <c r="DI121" s="252"/>
      <c r="DJ121" s="252"/>
      <c r="DK121" s="252"/>
      <c r="DL121" s="252"/>
    </row>
    <row r="122" spans="1:116" x14ac:dyDescent="0.25">
      <c r="A122" s="253" t="s">
        <v>365</v>
      </c>
      <c r="B122" s="254" t="s">
        <v>8822</v>
      </c>
      <c r="C122" s="257">
        <v>0.65999998090000001</v>
      </c>
      <c r="D122" s="258">
        <v>5</v>
      </c>
      <c r="E122" s="257">
        <v>0</v>
      </c>
      <c r="F122" s="257">
        <v>4.2666666666999999</v>
      </c>
      <c r="G122" s="257">
        <v>0.61993629360000002</v>
      </c>
      <c r="H122" s="257">
        <v>32.6</v>
      </c>
      <c r="I122" s="258">
        <v>2</v>
      </c>
      <c r="J122" s="258">
        <f>IFERROR(VLOOKUP($B122,'Core Indicators'!$E$3:$EU$906,147,FALSE),"x")</f>
        <v>0</v>
      </c>
      <c r="K122" s="259">
        <v>-0.58271789549999997</v>
      </c>
      <c r="L122" s="257">
        <v>4</v>
      </c>
      <c r="M122" s="258">
        <v>34</v>
      </c>
      <c r="N122" s="258">
        <v>28</v>
      </c>
      <c r="O122" s="258">
        <f>IFERROR(VLOOKUP(B122,'Core Indicators'!$E$3:$G$9906,3,FALSE),"x")</f>
        <v>4743000</v>
      </c>
      <c r="P122" s="258">
        <v>1030700</v>
      </c>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c r="BC122" s="252"/>
      <c r="BD122" s="252"/>
      <c r="BE122" s="252"/>
      <c r="BF122" s="252"/>
      <c r="BG122" s="252"/>
      <c r="BH122" s="252"/>
      <c r="BI122" s="252"/>
      <c r="BJ122" s="252"/>
      <c r="BK122" s="252"/>
      <c r="BL122" s="252"/>
      <c r="BM122" s="252"/>
      <c r="BN122" s="252"/>
      <c r="BO122" s="252"/>
      <c r="BP122" s="252"/>
      <c r="BQ122" s="252"/>
      <c r="BR122" s="252"/>
      <c r="BS122" s="252"/>
      <c r="BT122" s="252"/>
      <c r="BU122" s="252"/>
      <c r="BV122" s="252"/>
      <c r="BW122" s="252"/>
      <c r="BX122" s="252"/>
      <c r="BY122" s="252"/>
      <c r="BZ122" s="252"/>
      <c r="CA122" s="252"/>
      <c r="CB122" s="252"/>
      <c r="CC122" s="252"/>
      <c r="CD122" s="252"/>
      <c r="CE122" s="252"/>
      <c r="CF122" s="252"/>
      <c r="CG122" s="252"/>
      <c r="CH122" s="252"/>
      <c r="CI122" s="252"/>
      <c r="CJ122" s="252"/>
      <c r="CK122" s="252"/>
      <c r="CL122" s="252"/>
      <c r="CM122" s="252"/>
      <c r="CN122" s="252"/>
      <c r="CO122" s="252"/>
      <c r="CP122" s="252"/>
      <c r="CQ122" s="252"/>
      <c r="CR122" s="252"/>
      <c r="CS122" s="252"/>
      <c r="CT122" s="252"/>
      <c r="CU122" s="252"/>
      <c r="CV122" s="252"/>
      <c r="CW122" s="252"/>
      <c r="CX122" s="252"/>
      <c r="CY122" s="252"/>
      <c r="CZ122" s="252"/>
      <c r="DA122" s="252"/>
      <c r="DB122" s="252"/>
      <c r="DC122" s="252"/>
      <c r="DD122" s="252"/>
      <c r="DE122" s="252"/>
      <c r="DF122" s="252"/>
      <c r="DG122" s="252"/>
      <c r="DH122" s="252"/>
      <c r="DI122" s="252"/>
      <c r="DJ122" s="252"/>
      <c r="DK122" s="252"/>
      <c r="DL122" s="252"/>
    </row>
    <row r="123" spans="1:116" x14ac:dyDescent="0.25">
      <c r="A123" s="253" t="s">
        <v>8823</v>
      </c>
      <c r="B123" s="254" t="s">
        <v>8824</v>
      </c>
      <c r="C123" s="257">
        <v>0.73069999029999999</v>
      </c>
      <c r="D123" s="258">
        <v>11</v>
      </c>
      <c r="E123" s="257">
        <v>0</v>
      </c>
      <c r="F123" s="257">
        <v>8.6</v>
      </c>
      <c r="G123" s="257">
        <v>0.36946207279999999</v>
      </c>
      <c r="H123" s="257">
        <v>36.799999999999997</v>
      </c>
      <c r="I123" s="258">
        <v>0</v>
      </c>
      <c r="J123" s="258" t="str">
        <f>IFERROR(VLOOKUP($B123,'Core Indicators'!$E$3:$EU$906,147,FALSE),"x")</f>
        <v>x</v>
      </c>
      <c r="K123" s="259">
        <v>0.76357662680000005</v>
      </c>
      <c r="L123" s="257">
        <v>8.25</v>
      </c>
      <c r="M123" s="258">
        <v>89</v>
      </c>
      <c r="N123" s="258">
        <v>52</v>
      </c>
      <c r="O123" s="258" t="str">
        <f>IFERROR(VLOOKUP(B123,'Core Indicators'!$E$3:$G$9906,3,FALSE),"x")</f>
        <v>x</v>
      </c>
      <c r="P123" s="258">
        <v>2030</v>
      </c>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c r="BC123" s="252"/>
      <c r="BD123" s="252"/>
      <c r="BE123" s="252"/>
      <c r="BF123" s="252"/>
      <c r="BG123" s="252"/>
      <c r="BH123" s="252"/>
      <c r="BI123" s="252"/>
      <c r="BJ123" s="252"/>
      <c r="BK123" s="252"/>
      <c r="BL123" s="252"/>
      <c r="BM123" s="252"/>
      <c r="BN123" s="252"/>
      <c r="BO123" s="252"/>
      <c r="BP123" s="252"/>
      <c r="BQ123" s="252"/>
      <c r="BR123" s="252"/>
      <c r="BS123" s="252"/>
      <c r="BT123" s="252"/>
      <c r="BU123" s="252"/>
      <c r="BV123" s="252"/>
      <c r="BW123" s="252"/>
      <c r="BX123" s="252"/>
      <c r="BY123" s="252"/>
      <c r="BZ123" s="252"/>
      <c r="CA123" s="252"/>
      <c r="CB123" s="252"/>
      <c r="CC123" s="252"/>
      <c r="CD123" s="252"/>
      <c r="CE123" s="252"/>
      <c r="CF123" s="252"/>
      <c r="CG123" s="252"/>
      <c r="CH123" s="252"/>
      <c r="CI123" s="252"/>
      <c r="CJ123" s="252"/>
      <c r="CK123" s="252"/>
      <c r="CL123" s="252"/>
      <c r="CM123" s="252"/>
      <c r="CN123" s="252"/>
      <c r="CO123" s="252"/>
      <c r="CP123" s="252"/>
      <c r="CQ123" s="252"/>
      <c r="CR123" s="252"/>
      <c r="CS123" s="252"/>
      <c r="CT123" s="252"/>
      <c r="CU123" s="252"/>
      <c r="CV123" s="252"/>
      <c r="CW123" s="252"/>
      <c r="CX123" s="252"/>
      <c r="CY123" s="252"/>
      <c r="CZ123" s="252"/>
      <c r="DA123" s="252"/>
      <c r="DB123" s="252"/>
      <c r="DC123" s="252"/>
      <c r="DD123" s="252"/>
      <c r="DE123" s="252"/>
      <c r="DF123" s="252"/>
      <c r="DG123" s="252"/>
      <c r="DH123" s="252"/>
      <c r="DI123" s="252"/>
      <c r="DJ123" s="252"/>
      <c r="DK123" s="252"/>
      <c r="DL123" s="252"/>
    </row>
    <row r="124" spans="1:116" x14ac:dyDescent="0.25">
      <c r="A124" s="253" t="s">
        <v>458</v>
      </c>
      <c r="B124" s="254" t="s">
        <v>8825</v>
      </c>
      <c r="C124" s="257">
        <v>0.60879998740000008</v>
      </c>
      <c r="D124" s="258">
        <v>10</v>
      </c>
      <c r="E124" s="257">
        <v>0</v>
      </c>
      <c r="F124" s="257">
        <v>6.35</v>
      </c>
      <c r="G124" s="257">
        <v>0.61495508840000002</v>
      </c>
      <c r="H124" s="257">
        <v>44.7</v>
      </c>
      <c r="I124" s="258">
        <v>0</v>
      </c>
      <c r="J124" s="258">
        <f>IFERROR(VLOOKUP($B124,'Core Indicators'!$E$3:$EU$906,147,FALSE),"x")</f>
        <v>175</v>
      </c>
      <c r="K124" s="259">
        <v>-0.33112335209999999</v>
      </c>
      <c r="L124" s="257">
        <v>5.5</v>
      </c>
      <c r="M124" s="258">
        <v>62</v>
      </c>
      <c r="N124" s="258">
        <v>31</v>
      </c>
      <c r="O124" s="258">
        <f>IFERROR(VLOOKUP(B124,'Core Indicators'!$E$3:$G$9906,3,FALSE),"x")</f>
        <v>19129000</v>
      </c>
      <c r="P124" s="258">
        <v>94280</v>
      </c>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252"/>
      <c r="BH124" s="252"/>
      <c r="BI124" s="252"/>
      <c r="BJ124" s="252"/>
      <c r="BK124" s="252"/>
      <c r="BL124" s="252"/>
      <c r="BM124" s="252"/>
      <c r="BN124" s="252"/>
      <c r="BO124" s="252"/>
      <c r="BP124" s="252"/>
      <c r="BQ124" s="252"/>
      <c r="BR124" s="252"/>
      <c r="BS124" s="252"/>
      <c r="BT124" s="252"/>
      <c r="BU124" s="252"/>
      <c r="BV124" s="252"/>
      <c r="BW124" s="252"/>
      <c r="BX124" s="252"/>
      <c r="BY124" s="252"/>
      <c r="BZ124" s="252"/>
      <c r="CA124" s="252"/>
      <c r="CB124" s="252"/>
      <c r="CC124" s="252"/>
      <c r="CD124" s="252"/>
      <c r="CE124" s="252"/>
      <c r="CF124" s="252"/>
      <c r="CG124" s="252"/>
      <c r="CH124" s="252"/>
      <c r="CI124" s="252"/>
      <c r="CJ124" s="252"/>
      <c r="CK124" s="252"/>
      <c r="CL124" s="252"/>
      <c r="CM124" s="252"/>
      <c r="CN124" s="252"/>
      <c r="CO124" s="252"/>
      <c r="CP124" s="252"/>
      <c r="CQ124" s="252"/>
      <c r="CR124" s="252"/>
      <c r="CS124" s="252"/>
      <c r="CT124" s="252"/>
      <c r="CU124" s="252"/>
      <c r="CV124" s="252"/>
      <c r="CW124" s="252"/>
      <c r="CX124" s="252"/>
      <c r="CY124" s="252"/>
      <c r="CZ124" s="252"/>
      <c r="DA124" s="252"/>
      <c r="DB124" s="252"/>
      <c r="DC124" s="252"/>
      <c r="DD124" s="252"/>
      <c r="DE124" s="252"/>
      <c r="DF124" s="252"/>
      <c r="DG124" s="252"/>
      <c r="DH124" s="252"/>
      <c r="DI124" s="252"/>
      <c r="DJ124" s="252"/>
      <c r="DK124" s="252"/>
      <c r="DL124" s="252"/>
    </row>
    <row r="125" spans="1:116" x14ac:dyDescent="0.25">
      <c r="A125" s="253" t="s">
        <v>1526</v>
      </c>
      <c r="B125" s="254" t="s">
        <v>8826</v>
      </c>
      <c r="C125" s="257">
        <v>0.59559397110000001</v>
      </c>
      <c r="D125" s="258">
        <v>3</v>
      </c>
      <c r="E125" s="257">
        <v>5.8999999999999997E-2</v>
      </c>
      <c r="F125" s="257">
        <v>5.85</v>
      </c>
      <c r="G125" s="257">
        <v>0.27437398190000001</v>
      </c>
      <c r="H125" s="257">
        <v>41.1</v>
      </c>
      <c r="I125" s="258">
        <v>1</v>
      </c>
      <c r="J125" s="258">
        <f>IFERROR(VLOOKUP($B125,'Core Indicators'!$E$3:$EU$906,147,FALSE),"x")</f>
        <v>6</v>
      </c>
      <c r="K125" s="259">
        <v>0.59094518419999997</v>
      </c>
      <c r="L125" s="257">
        <v>5.5</v>
      </c>
      <c r="M125" s="258">
        <v>52</v>
      </c>
      <c r="N125" s="258">
        <v>53</v>
      </c>
      <c r="O125" s="258">
        <f>IFERROR(VLOOKUP(B125,'Core Indicators'!$E$3:$G$9906,3,FALSE),"x")</f>
        <v>32694000</v>
      </c>
      <c r="P125" s="258">
        <v>328550</v>
      </c>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c r="AX125" s="252"/>
      <c r="AY125" s="252"/>
      <c r="AZ125" s="252"/>
      <c r="BA125" s="252"/>
      <c r="BB125" s="252"/>
      <c r="BC125" s="252"/>
      <c r="BD125" s="252"/>
      <c r="BE125" s="252"/>
      <c r="BF125" s="252"/>
      <c r="BG125" s="252"/>
      <c r="BH125" s="252"/>
      <c r="BI125" s="252"/>
      <c r="BJ125" s="252"/>
      <c r="BK125" s="252"/>
      <c r="BL125" s="252"/>
      <c r="BM125" s="252"/>
      <c r="BN125" s="252"/>
      <c r="BO125" s="252"/>
      <c r="BP125" s="252"/>
      <c r="BQ125" s="252"/>
      <c r="BR125" s="252"/>
      <c r="BS125" s="252"/>
      <c r="BT125" s="252"/>
      <c r="BU125" s="252"/>
      <c r="BV125" s="252"/>
      <c r="BW125" s="252"/>
      <c r="BX125" s="252"/>
      <c r="BY125" s="252"/>
      <c r="BZ125" s="252"/>
      <c r="CA125" s="252"/>
      <c r="CB125" s="252"/>
      <c r="CC125" s="252"/>
      <c r="CD125" s="252"/>
      <c r="CE125" s="252"/>
      <c r="CF125" s="252"/>
      <c r="CG125" s="252"/>
      <c r="CH125" s="252"/>
      <c r="CI125" s="252"/>
      <c r="CJ125" s="252"/>
      <c r="CK125" s="252"/>
      <c r="CL125" s="252"/>
      <c r="CM125" s="252"/>
      <c r="CN125" s="252"/>
      <c r="CO125" s="252"/>
      <c r="CP125" s="252"/>
      <c r="CQ125" s="252"/>
      <c r="CR125" s="252"/>
      <c r="CS125" s="252"/>
      <c r="CT125" s="252"/>
      <c r="CU125" s="252"/>
      <c r="CV125" s="252"/>
      <c r="CW125" s="252"/>
      <c r="CX125" s="252"/>
      <c r="CY125" s="252"/>
      <c r="CZ125" s="252"/>
      <c r="DA125" s="252"/>
      <c r="DB125" s="252"/>
      <c r="DC125" s="252"/>
      <c r="DD125" s="252"/>
      <c r="DE125" s="252"/>
      <c r="DF125" s="252"/>
      <c r="DG125" s="252"/>
      <c r="DH125" s="252"/>
      <c r="DI125" s="252"/>
      <c r="DJ125" s="252"/>
      <c r="DK125" s="252"/>
      <c r="DL125" s="252"/>
    </row>
    <row r="126" spans="1:116" x14ac:dyDescent="0.25">
      <c r="A126" s="253" t="s">
        <v>1053</v>
      </c>
      <c r="B126" s="254" t="s">
        <v>8827</v>
      </c>
      <c r="C126" s="257">
        <v>0.72633300469999995</v>
      </c>
      <c r="D126" s="258">
        <v>11</v>
      </c>
      <c r="E126" s="257">
        <v>0.161</v>
      </c>
      <c r="F126" s="257">
        <v>7.5</v>
      </c>
      <c r="G126" s="257">
        <v>0.46023062380000002</v>
      </c>
      <c r="H126" s="257">
        <v>59.1</v>
      </c>
      <c r="I126" s="258">
        <v>0</v>
      </c>
      <c r="J126" s="258">
        <f>IFERROR(VLOOKUP($B126,'Core Indicators'!$E$3:$EU$906,147,FALSE),"x")</f>
        <v>0</v>
      </c>
      <c r="K126" s="259">
        <v>0.30998012419999998</v>
      </c>
      <c r="L126" s="257">
        <v>6.75</v>
      </c>
      <c r="M126" s="258">
        <v>77</v>
      </c>
      <c r="N126" s="258">
        <v>52</v>
      </c>
      <c r="O126" s="258">
        <f>IFERROR(VLOOKUP(B126,'Core Indicators'!$E$3:$G$9906,3,FALSE),"x")</f>
        <v>2569000</v>
      </c>
      <c r="P126" s="258">
        <v>823290</v>
      </c>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52"/>
      <c r="BD126" s="252"/>
      <c r="BE126" s="252"/>
      <c r="BF126" s="252"/>
      <c r="BG126" s="252"/>
      <c r="BH126" s="252"/>
      <c r="BI126" s="252"/>
      <c r="BJ126" s="252"/>
      <c r="BK126" s="252"/>
      <c r="BL126" s="252"/>
      <c r="BM126" s="252"/>
      <c r="BN126" s="252"/>
      <c r="BO126" s="252"/>
      <c r="BP126" s="252"/>
      <c r="BQ126" s="252"/>
      <c r="BR126" s="252"/>
      <c r="BS126" s="252"/>
      <c r="BT126" s="252"/>
      <c r="BU126" s="252"/>
      <c r="BV126" s="252"/>
      <c r="BW126" s="252"/>
      <c r="BX126" s="252"/>
      <c r="BY126" s="252"/>
      <c r="BZ126" s="252"/>
      <c r="CA126" s="252"/>
      <c r="CB126" s="252"/>
      <c r="CC126" s="252"/>
      <c r="CD126" s="252"/>
      <c r="CE126" s="252"/>
      <c r="CF126" s="252"/>
      <c r="CG126" s="252"/>
      <c r="CH126" s="252"/>
      <c r="CI126" s="252"/>
      <c r="CJ126" s="252"/>
      <c r="CK126" s="252"/>
      <c r="CL126" s="252"/>
      <c r="CM126" s="252"/>
      <c r="CN126" s="252"/>
      <c r="CO126" s="252"/>
      <c r="CP126" s="252"/>
      <c r="CQ126" s="252"/>
      <c r="CR126" s="252"/>
      <c r="CS126" s="252"/>
      <c r="CT126" s="252"/>
      <c r="CU126" s="252"/>
      <c r="CV126" s="252"/>
      <c r="CW126" s="252"/>
      <c r="CX126" s="252"/>
      <c r="CY126" s="252"/>
      <c r="CZ126" s="252"/>
      <c r="DA126" s="252"/>
      <c r="DB126" s="252"/>
      <c r="DC126" s="252"/>
      <c r="DD126" s="252"/>
      <c r="DE126" s="252"/>
      <c r="DF126" s="252"/>
      <c r="DG126" s="252"/>
      <c r="DH126" s="252"/>
      <c r="DI126" s="252"/>
      <c r="DJ126" s="252"/>
      <c r="DK126" s="252"/>
      <c r="DL126" s="252"/>
    </row>
    <row r="127" spans="1:116" x14ac:dyDescent="0.25">
      <c r="A127" s="253" t="s">
        <v>198</v>
      </c>
      <c r="B127" s="254" t="s">
        <v>8828</v>
      </c>
      <c r="C127" s="257">
        <v>0.629549998</v>
      </c>
      <c r="D127" s="258">
        <v>8</v>
      </c>
      <c r="E127" s="257">
        <v>8.5000000000000006E-2</v>
      </c>
      <c r="F127" s="257">
        <v>6.1</v>
      </c>
      <c r="G127" s="257">
        <v>0.64744784730000005</v>
      </c>
      <c r="H127" s="257">
        <v>34.299999999999997</v>
      </c>
      <c r="I127" s="258">
        <v>3</v>
      </c>
      <c r="J127" s="258">
        <f>IFERROR(VLOOKUP($B127,'Core Indicators'!$E$3:$EU$906,147,FALSE),"x")</f>
        <v>530</v>
      </c>
      <c r="K127" s="259">
        <v>-0.53293120859999998</v>
      </c>
      <c r="L127" s="257">
        <v>5.5</v>
      </c>
      <c r="M127" s="258">
        <v>48</v>
      </c>
      <c r="N127" s="258">
        <v>32</v>
      </c>
      <c r="O127" s="258">
        <f>IFERROR(VLOOKUP(B127,'Core Indicators'!$E$3:$G$9906,3,FALSE),"x")</f>
        <v>24500000</v>
      </c>
      <c r="P127" s="258">
        <v>1266700</v>
      </c>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252"/>
      <c r="BH127" s="252"/>
      <c r="BI127" s="252"/>
      <c r="BJ127" s="252"/>
      <c r="BK127" s="252"/>
      <c r="BL127" s="252"/>
      <c r="BM127" s="252"/>
      <c r="BN127" s="252"/>
      <c r="BO127" s="252"/>
      <c r="BP127" s="252"/>
      <c r="BQ127" s="252"/>
      <c r="BR127" s="252"/>
      <c r="BS127" s="252"/>
      <c r="BT127" s="252"/>
      <c r="BU127" s="252"/>
      <c r="BV127" s="252"/>
      <c r="BW127" s="252"/>
      <c r="BX127" s="252"/>
      <c r="BY127" s="252"/>
      <c r="BZ127" s="252"/>
      <c r="CA127" s="252"/>
      <c r="CB127" s="252"/>
      <c r="CC127" s="252"/>
      <c r="CD127" s="252"/>
      <c r="CE127" s="252"/>
      <c r="CF127" s="252"/>
      <c r="CG127" s="252"/>
      <c r="CH127" s="252"/>
      <c r="CI127" s="252"/>
      <c r="CJ127" s="252"/>
      <c r="CK127" s="252"/>
      <c r="CL127" s="252"/>
      <c r="CM127" s="252"/>
      <c r="CN127" s="252"/>
      <c r="CO127" s="252"/>
      <c r="CP127" s="252"/>
      <c r="CQ127" s="252"/>
      <c r="CR127" s="252"/>
      <c r="CS127" s="252"/>
      <c r="CT127" s="252"/>
      <c r="CU127" s="252"/>
      <c r="CV127" s="252"/>
      <c r="CW127" s="252"/>
      <c r="CX127" s="252"/>
      <c r="CY127" s="252"/>
      <c r="CZ127" s="252"/>
      <c r="DA127" s="252"/>
      <c r="DB127" s="252"/>
      <c r="DC127" s="252"/>
      <c r="DD127" s="252"/>
      <c r="DE127" s="252"/>
      <c r="DF127" s="252"/>
      <c r="DG127" s="252"/>
      <c r="DH127" s="252"/>
      <c r="DI127" s="252"/>
      <c r="DJ127" s="252"/>
      <c r="DK127" s="252"/>
      <c r="DL127" s="252"/>
    </row>
    <row r="128" spans="1:116" x14ac:dyDescent="0.25">
      <c r="A128" s="253" t="s">
        <v>835</v>
      </c>
      <c r="B128" s="254" t="s">
        <v>8829</v>
      </c>
      <c r="C128" s="257">
        <v>0.82875000470000004</v>
      </c>
      <c r="D128" s="258">
        <v>3</v>
      </c>
      <c r="E128" s="257">
        <v>0.03</v>
      </c>
      <c r="F128" s="257">
        <v>5.45</v>
      </c>
      <c r="G128" s="257" t="s">
        <v>14</v>
      </c>
      <c r="H128" s="257">
        <v>35.1</v>
      </c>
      <c r="I128" s="258">
        <v>5</v>
      </c>
      <c r="J128" s="258">
        <f>IFERROR(VLOOKUP($B128,'Core Indicators'!$E$3:$EU$906,147,FALSE),"x")</f>
        <v>4509</v>
      </c>
      <c r="K128" s="259">
        <v>-0.89798212049999993</v>
      </c>
      <c r="L128" s="257">
        <v>5.25</v>
      </c>
      <c r="M128" s="258">
        <v>47</v>
      </c>
      <c r="N128" s="258">
        <v>26</v>
      </c>
      <c r="O128" s="258">
        <f>IFERROR(VLOOKUP(B128,'Core Indicators'!$E$3:$G$9906,3,FALSE),"x")</f>
        <v>218770000</v>
      </c>
      <c r="P128" s="258">
        <v>910770</v>
      </c>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c r="BC128" s="252"/>
      <c r="BD128" s="252"/>
      <c r="BE128" s="252"/>
      <c r="BF128" s="252"/>
      <c r="BG128" s="252"/>
      <c r="BH128" s="252"/>
      <c r="BI128" s="252"/>
      <c r="BJ128" s="252"/>
      <c r="BK128" s="252"/>
      <c r="BL128" s="252"/>
      <c r="BM128" s="252"/>
      <c r="BN128" s="252"/>
      <c r="BO128" s="252"/>
      <c r="BP128" s="252"/>
      <c r="BQ128" s="252"/>
      <c r="BR128" s="252"/>
      <c r="BS128" s="252"/>
      <c r="BT128" s="252"/>
      <c r="BU128" s="252"/>
      <c r="BV128" s="252"/>
      <c r="BW128" s="252"/>
      <c r="BX128" s="252"/>
      <c r="BY128" s="252"/>
      <c r="BZ128" s="252"/>
      <c r="CA128" s="252"/>
      <c r="CB128" s="252"/>
      <c r="CC128" s="252"/>
      <c r="CD128" s="252"/>
      <c r="CE128" s="252"/>
      <c r="CF128" s="252"/>
      <c r="CG128" s="252"/>
      <c r="CH128" s="252"/>
      <c r="CI128" s="252"/>
      <c r="CJ128" s="252"/>
      <c r="CK128" s="252"/>
      <c r="CL128" s="252"/>
      <c r="CM128" s="252"/>
      <c r="CN128" s="252"/>
      <c r="CO128" s="252"/>
      <c r="CP128" s="252"/>
      <c r="CQ128" s="252"/>
      <c r="CR128" s="252"/>
      <c r="CS128" s="252"/>
      <c r="CT128" s="252"/>
      <c r="CU128" s="252"/>
      <c r="CV128" s="252"/>
      <c r="CW128" s="252"/>
      <c r="CX128" s="252"/>
      <c r="CY128" s="252"/>
      <c r="CZ128" s="252"/>
      <c r="DA128" s="252"/>
      <c r="DB128" s="252"/>
      <c r="DC128" s="252"/>
      <c r="DD128" s="252"/>
      <c r="DE128" s="252"/>
      <c r="DF128" s="252"/>
      <c r="DG128" s="252"/>
      <c r="DH128" s="252"/>
      <c r="DI128" s="252"/>
      <c r="DJ128" s="252"/>
      <c r="DK128" s="252"/>
      <c r="DL128" s="252"/>
    </row>
    <row r="129" spans="1:116" x14ac:dyDescent="0.25">
      <c r="A129" s="253" t="s">
        <v>2430</v>
      </c>
      <c r="B129" s="254" t="s">
        <v>8830</v>
      </c>
      <c r="C129" s="257">
        <v>0.2510709747</v>
      </c>
      <c r="D129" s="258">
        <v>6</v>
      </c>
      <c r="E129" s="257">
        <v>0.13950000000000001</v>
      </c>
      <c r="F129" s="257">
        <v>4.0333333332999999</v>
      </c>
      <c r="G129" s="257">
        <v>0.45470245500000001</v>
      </c>
      <c r="H129" s="257">
        <v>46.2</v>
      </c>
      <c r="I129" s="258">
        <v>3</v>
      </c>
      <c r="J129" s="258">
        <f>IFERROR(VLOOKUP($B129,'Core Indicators'!$E$3:$EU$906,147,FALSE),"x")</f>
        <v>9</v>
      </c>
      <c r="K129" s="259">
        <v>-1.1756899356999999</v>
      </c>
      <c r="L129" s="257">
        <v>2.5</v>
      </c>
      <c r="M129" s="258">
        <v>31</v>
      </c>
      <c r="N129" s="258">
        <v>22</v>
      </c>
      <c r="O129" s="258">
        <f>IFERROR(VLOOKUP(B129,'Core Indicators'!$E$3:$G$9906,3,FALSE),"x")</f>
        <v>6201000</v>
      </c>
      <c r="P129" s="258">
        <v>120340</v>
      </c>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2"/>
      <c r="AX129" s="252"/>
      <c r="AY129" s="252"/>
      <c r="AZ129" s="252"/>
      <c r="BA129" s="252"/>
      <c r="BB129" s="252"/>
      <c r="BC129" s="252"/>
      <c r="BD129" s="252"/>
      <c r="BE129" s="252"/>
      <c r="BF129" s="252"/>
      <c r="BG129" s="252"/>
      <c r="BH129" s="252"/>
      <c r="BI129" s="252"/>
      <c r="BJ129" s="252"/>
      <c r="BK129" s="252"/>
      <c r="BL129" s="252"/>
      <c r="BM129" s="252"/>
      <c r="BN129" s="252"/>
      <c r="BO129" s="252"/>
      <c r="BP129" s="252"/>
      <c r="BQ129" s="252"/>
      <c r="BR129" s="252"/>
      <c r="BS129" s="252"/>
      <c r="BT129" s="252"/>
      <c r="BU129" s="252"/>
      <c r="BV129" s="252"/>
      <c r="BW129" s="252"/>
      <c r="BX129" s="252"/>
      <c r="BY129" s="252"/>
      <c r="BZ129" s="252"/>
      <c r="CA129" s="252"/>
      <c r="CB129" s="252"/>
      <c r="CC129" s="252"/>
      <c r="CD129" s="252"/>
      <c r="CE129" s="252"/>
      <c r="CF129" s="252"/>
      <c r="CG129" s="252"/>
      <c r="CH129" s="252"/>
      <c r="CI129" s="252"/>
      <c r="CJ129" s="252"/>
      <c r="CK129" s="252"/>
      <c r="CL129" s="252"/>
      <c r="CM129" s="252"/>
      <c r="CN129" s="252"/>
      <c r="CO129" s="252"/>
      <c r="CP129" s="252"/>
      <c r="CQ129" s="252"/>
      <c r="CR129" s="252"/>
      <c r="CS129" s="252"/>
      <c r="CT129" s="252"/>
      <c r="CU129" s="252"/>
      <c r="CV129" s="252"/>
      <c r="CW129" s="252"/>
      <c r="CX129" s="252"/>
      <c r="CY129" s="252"/>
      <c r="CZ129" s="252"/>
      <c r="DA129" s="252"/>
      <c r="DB129" s="252"/>
      <c r="DC129" s="252"/>
      <c r="DD129" s="252"/>
      <c r="DE129" s="252"/>
      <c r="DF129" s="252"/>
      <c r="DG129" s="252"/>
      <c r="DH129" s="252"/>
      <c r="DI129" s="252"/>
      <c r="DJ129" s="252"/>
      <c r="DK129" s="252"/>
      <c r="DL129" s="252"/>
    </row>
    <row r="130" spans="1:116" x14ac:dyDescent="0.25">
      <c r="A130" s="253" t="s">
        <v>8831</v>
      </c>
      <c r="B130" s="254" t="s">
        <v>8832</v>
      </c>
      <c r="C130" s="257">
        <v>0</v>
      </c>
      <c r="D130" s="258">
        <v>13</v>
      </c>
      <c r="E130" s="257">
        <v>0</v>
      </c>
      <c r="F130" s="257" t="s">
        <v>14</v>
      </c>
      <c r="G130" s="257">
        <v>4.1109984400000001E-2</v>
      </c>
      <c r="H130" s="257">
        <v>28.1</v>
      </c>
      <c r="I130" s="258">
        <v>0</v>
      </c>
      <c r="J130" s="258" t="str">
        <f>IFERROR(VLOOKUP($B130,'Core Indicators'!$E$3:$EU$906,147,FALSE),"x")</f>
        <v>x</v>
      </c>
      <c r="K130" s="259">
        <v>1.8084671497</v>
      </c>
      <c r="L130" s="257" t="s">
        <v>14</v>
      </c>
      <c r="M130" s="258">
        <v>99</v>
      </c>
      <c r="N130" s="258">
        <v>82</v>
      </c>
      <c r="O130" s="258" t="str">
        <f>IFERROR(VLOOKUP(B130,'Core Indicators'!$E$3:$G$9906,3,FALSE),"x")</f>
        <v>x</v>
      </c>
      <c r="P130" s="258">
        <v>33690</v>
      </c>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c r="BC130" s="252"/>
      <c r="BD130" s="252"/>
      <c r="BE130" s="252"/>
      <c r="BF130" s="252"/>
      <c r="BG130" s="252"/>
      <c r="BH130" s="252"/>
      <c r="BI130" s="252"/>
      <c r="BJ130" s="252"/>
      <c r="BK130" s="252"/>
      <c r="BL130" s="252"/>
      <c r="BM130" s="252"/>
      <c r="BN130" s="252"/>
      <c r="BO130" s="252"/>
      <c r="BP130" s="252"/>
      <c r="BQ130" s="252"/>
      <c r="BR130" s="252"/>
      <c r="BS130" s="252"/>
      <c r="BT130" s="252"/>
      <c r="BU130" s="252"/>
      <c r="BV130" s="252"/>
      <c r="BW130" s="252"/>
      <c r="BX130" s="252"/>
      <c r="BY130" s="252"/>
      <c r="BZ130" s="252"/>
      <c r="CA130" s="252"/>
      <c r="CB130" s="252"/>
      <c r="CC130" s="252"/>
      <c r="CD130" s="252"/>
      <c r="CE130" s="252"/>
      <c r="CF130" s="252"/>
      <c r="CG130" s="252"/>
      <c r="CH130" s="252"/>
      <c r="CI130" s="252"/>
      <c r="CJ130" s="252"/>
      <c r="CK130" s="252"/>
      <c r="CL130" s="252"/>
      <c r="CM130" s="252"/>
      <c r="CN130" s="252"/>
      <c r="CO130" s="252"/>
      <c r="CP130" s="252"/>
      <c r="CQ130" s="252"/>
      <c r="CR130" s="252"/>
      <c r="CS130" s="252"/>
      <c r="CT130" s="252"/>
      <c r="CU130" s="252"/>
      <c r="CV130" s="252"/>
      <c r="CW130" s="252"/>
      <c r="CX130" s="252"/>
      <c r="CY130" s="252"/>
      <c r="CZ130" s="252"/>
      <c r="DA130" s="252"/>
      <c r="DB130" s="252"/>
      <c r="DC130" s="252"/>
      <c r="DD130" s="252"/>
      <c r="DE130" s="252"/>
      <c r="DF130" s="252"/>
      <c r="DG130" s="252"/>
      <c r="DH130" s="252"/>
      <c r="DI130" s="252"/>
      <c r="DJ130" s="252"/>
      <c r="DK130" s="252"/>
      <c r="DL130" s="252"/>
    </row>
    <row r="131" spans="1:116" x14ac:dyDescent="0.25">
      <c r="A131" s="253" t="s">
        <v>8833</v>
      </c>
      <c r="B131" s="254" t="s">
        <v>8834</v>
      </c>
      <c r="C131" s="257">
        <v>0</v>
      </c>
      <c r="D131" s="258">
        <v>12</v>
      </c>
      <c r="E131" s="257">
        <v>0</v>
      </c>
      <c r="F131" s="257" t="s">
        <v>14</v>
      </c>
      <c r="G131" s="257">
        <v>4.4116419499999997E-2</v>
      </c>
      <c r="H131" s="257">
        <v>27.6</v>
      </c>
      <c r="I131" s="258">
        <v>0</v>
      </c>
      <c r="J131" s="258" t="str">
        <f>IFERROR(VLOOKUP($B131,'Core Indicators'!$E$3:$EU$906,147,FALSE),"x")</f>
        <v>x</v>
      </c>
      <c r="K131" s="259">
        <v>1.9849152564999999</v>
      </c>
      <c r="L131" s="257" t="s">
        <v>14</v>
      </c>
      <c r="M131" s="258">
        <v>100</v>
      </c>
      <c r="N131" s="258">
        <v>84</v>
      </c>
      <c r="O131" s="258" t="str">
        <f>IFERROR(VLOOKUP(B131,'Core Indicators'!$E$3:$G$9906,3,FALSE),"x")</f>
        <v>x</v>
      </c>
      <c r="P131" s="258">
        <v>365245</v>
      </c>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c r="BC131" s="252"/>
      <c r="BD131" s="252"/>
      <c r="BE131" s="252"/>
      <c r="BF131" s="252"/>
      <c r="BG131" s="252"/>
      <c r="BH131" s="252"/>
      <c r="BI131" s="252"/>
      <c r="BJ131" s="252"/>
      <c r="BK131" s="252"/>
      <c r="BL131" s="252"/>
      <c r="BM131" s="252"/>
      <c r="BN131" s="252"/>
      <c r="BO131" s="252"/>
      <c r="BP131" s="252"/>
      <c r="BQ131" s="252"/>
      <c r="BR131" s="252"/>
      <c r="BS131" s="252"/>
      <c r="BT131" s="252"/>
      <c r="BU131" s="252"/>
      <c r="BV131" s="252"/>
      <c r="BW131" s="252"/>
      <c r="BX131" s="252"/>
      <c r="BY131" s="252"/>
      <c r="BZ131" s="252"/>
      <c r="CA131" s="252"/>
      <c r="CB131" s="252"/>
      <c r="CC131" s="252"/>
      <c r="CD131" s="252"/>
      <c r="CE131" s="252"/>
      <c r="CF131" s="252"/>
      <c r="CG131" s="252"/>
      <c r="CH131" s="252"/>
      <c r="CI131" s="252"/>
      <c r="CJ131" s="252"/>
      <c r="CK131" s="252"/>
      <c r="CL131" s="252"/>
      <c r="CM131" s="252"/>
      <c r="CN131" s="252"/>
      <c r="CO131" s="252"/>
      <c r="CP131" s="252"/>
      <c r="CQ131" s="252"/>
      <c r="CR131" s="252"/>
      <c r="CS131" s="252"/>
      <c r="CT131" s="252"/>
      <c r="CU131" s="252"/>
      <c r="CV131" s="252"/>
      <c r="CW131" s="252"/>
      <c r="CX131" s="252"/>
      <c r="CY131" s="252"/>
      <c r="CZ131" s="252"/>
      <c r="DA131" s="252"/>
      <c r="DB131" s="252"/>
      <c r="DC131" s="252"/>
      <c r="DD131" s="252"/>
      <c r="DE131" s="252"/>
      <c r="DF131" s="252"/>
      <c r="DG131" s="252"/>
      <c r="DH131" s="252"/>
      <c r="DI131" s="252"/>
      <c r="DJ131" s="252"/>
      <c r="DK131" s="252"/>
      <c r="DL131" s="252"/>
    </row>
    <row r="132" spans="1:116" x14ac:dyDescent="0.25">
      <c r="A132" s="253" t="s">
        <v>8835</v>
      </c>
      <c r="B132" s="254" t="s">
        <v>8836</v>
      </c>
      <c r="C132" s="257">
        <v>0.76569999609999995</v>
      </c>
      <c r="D132" s="258">
        <v>8</v>
      </c>
      <c r="E132" s="257">
        <v>0.09</v>
      </c>
      <c r="F132" s="257">
        <v>5.85</v>
      </c>
      <c r="G132" s="257">
        <v>0.47573758710000003</v>
      </c>
      <c r="H132" s="257">
        <v>32.799999999999997</v>
      </c>
      <c r="I132" s="258">
        <v>3</v>
      </c>
      <c r="J132" s="258" t="str">
        <f>IFERROR(VLOOKUP($B132,'Core Indicators'!$E$3:$EU$906,147,FALSE),"x")</f>
        <v>x</v>
      </c>
      <c r="K132" s="259">
        <v>-0.53553414340000005</v>
      </c>
      <c r="L132" s="257">
        <v>5</v>
      </c>
      <c r="M132" s="258">
        <v>56</v>
      </c>
      <c r="N132" s="258">
        <v>34</v>
      </c>
      <c r="O132" s="258" t="str">
        <f>IFERROR(VLOOKUP(B132,'Core Indicators'!$E$3:$G$9906,3,FALSE),"x")</f>
        <v>x</v>
      </c>
      <c r="P132" s="258">
        <v>143350</v>
      </c>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c r="BC132" s="252"/>
      <c r="BD132" s="252"/>
      <c r="BE132" s="252"/>
      <c r="BF132" s="252"/>
      <c r="BG132" s="252"/>
      <c r="BH132" s="252"/>
      <c r="BI132" s="252"/>
      <c r="BJ132" s="252"/>
      <c r="BK132" s="252"/>
      <c r="BL132" s="252"/>
      <c r="BM132" s="252"/>
      <c r="BN132" s="252"/>
      <c r="BO132" s="252"/>
      <c r="BP132" s="252"/>
      <c r="BQ132" s="252"/>
      <c r="BR132" s="252"/>
      <c r="BS132" s="252"/>
      <c r="BT132" s="252"/>
      <c r="BU132" s="252"/>
      <c r="BV132" s="252"/>
      <c r="BW132" s="252"/>
      <c r="BX132" s="252"/>
      <c r="BY132" s="252"/>
      <c r="BZ132" s="252"/>
      <c r="CA132" s="252"/>
      <c r="CB132" s="252"/>
      <c r="CC132" s="252"/>
      <c r="CD132" s="252"/>
      <c r="CE132" s="252"/>
      <c r="CF132" s="252"/>
      <c r="CG132" s="252"/>
      <c r="CH132" s="252"/>
      <c r="CI132" s="252"/>
      <c r="CJ132" s="252"/>
      <c r="CK132" s="252"/>
      <c r="CL132" s="252"/>
      <c r="CM132" s="252"/>
      <c r="CN132" s="252"/>
      <c r="CO132" s="252"/>
      <c r="CP132" s="252"/>
      <c r="CQ132" s="252"/>
      <c r="CR132" s="252"/>
      <c r="CS132" s="252"/>
      <c r="CT132" s="252"/>
      <c r="CU132" s="252"/>
      <c r="CV132" s="252"/>
      <c r="CW132" s="252"/>
      <c r="CX132" s="252"/>
      <c r="CY132" s="252"/>
      <c r="CZ132" s="252"/>
      <c r="DA132" s="252"/>
      <c r="DB132" s="252"/>
      <c r="DC132" s="252"/>
      <c r="DD132" s="252"/>
      <c r="DE132" s="252"/>
      <c r="DF132" s="252"/>
      <c r="DG132" s="252"/>
      <c r="DH132" s="252"/>
      <c r="DI132" s="252"/>
      <c r="DJ132" s="252"/>
      <c r="DK132" s="252"/>
      <c r="DL132" s="252"/>
    </row>
    <row r="133" spans="1:116" x14ac:dyDescent="0.25">
      <c r="A133" s="253" t="s">
        <v>8837</v>
      </c>
      <c r="B133" s="254" t="s">
        <v>8838</v>
      </c>
      <c r="C133" s="257">
        <v>0</v>
      </c>
      <c r="D133" s="258">
        <v>12</v>
      </c>
      <c r="E133" s="257">
        <v>0</v>
      </c>
      <c r="F133" s="257" t="s">
        <v>14</v>
      </c>
      <c r="G133" s="257" t="s">
        <v>14</v>
      </c>
      <c r="H133" s="257">
        <v>34.799999999999997</v>
      </c>
      <c r="I133" s="258">
        <v>0</v>
      </c>
      <c r="J133" s="258" t="str">
        <f>IFERROR(VLOOKUP($B133,'Core Indicators'!$E$3:$EU$906,147,FALSE),"x")</f>
        <v>x</v>
      </c>
      <c r="K133" s="259">
        <v>-0.76369076969999994</v>
      </c>
      <c r="L133" s="257" t="s">
        <v>14</v>
      </c>
      <c r="M133" s="258">
        <v>77</v>
      </c>
      <c r="N133" s="258" t="s">
        <v>14</v>
      </c>
      <c r="O133" s="258" t="str">
        <f>IFERROR(VLOOKUP(B133,'Core Indicators'!$E$3:$G$9906,3,FALSE),"x")</f>
        <v>x</v>
      </c>
      <c r="P133" s="258">
        <v>20</v>
      </c>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252"/>
      <c r="AL133" s="252"/>
      <c r="AM133" s="252"/>
      <c r="AN133" s="252"/>
      <c r="AO133" s="252"/>
      <c r="AP133" s="252"/>
      <c r="AQ133" s="252"/>
      <c r="AR133" s="252"/>
      <c r="AS133" s="252"/>
      <c r="AT133" s="252"/>
      <c r="AU133" s="252"/>
      <c r="AV133" s="252"/>
      <c r="AW133" s="252"/>
      <c r="AX133" s="252"/>
      <c r="AY133" s="252"/>
      <c r="AZ133" s="252"/>
      <c r="BA133" s="252"/>
      <c r="BB133" s="252"/>
      <c r="BC133" s="252"/>
      <c r="BD133" s="252"/>
      <c r="BE133" s="252"/>
      <c r="BF133" s="252"/>
      <c r="BG133" s="252"/>
      <c r="BH133" s="252"/>
      <c r="BI133" s="252"/>
      <c r="BJ133" s="252"/>
      <c r="BK133" s="252"/>
      <c r="BL133" s="252"/>
      <c r="BM133" s="252"/>
      <c r="BN133" s="252"/>
      <c r="BO133" s="252"/>
      <c r="BP133" s="252"/>
      <c r="BQ133" s="252"/>
      <c r="BR133" s="252"/>
      <c r="BS133" s="252"/>
      <c r="BT133" s="252"/>
      <c r="BU133" s="252"/>
      <c r="BV133" s="252"/>
      <c r="BW133" s="252"/>
      <c r="BX133" s="252"/>
      <c r="BY133" s="252"/>
      <c r="BZ133" s="252"/>
      <c r="CA133" s="252"/>
      <c r="CB133" s="252"/>
      <c r="CC133" s="252"/>
      <c r="CD133" s="252"/>
      <c r="CE133" s="252"/>
      <c r="CF133" s="252"/>
      <c r="CG133" s="252"/>
      <c r="CH133" s="252"/>
      <c r="CI133" s="252"/>
      <c r="CJ133" s="252"/>
      <c r="CK133" s="252"/>
      <c r="CL133" s="252"/>
      <c r="CM133" s="252"/>
      <c r="CN133" s="252"/>
      <c r="CO133" s="252"/>
      <c r="CP133" s="252"/>
      <c r="CQ133" s="252"/>
      <c r="CR133" s="252"/>
      <c r="CS133" s="252"/>
      <c r="CT133" s="252"/>
      <c r="CU133" s="252"/>
      <c r="CV133" s="252"/>
      <c r="CW133" s="252"/>
      <c r="CX133" s="252"/>
      <c r="CY133" s="252"/>
      <c r="CZ133" s="252"/>
      <c r="DA133" s="252"/>
      <c r="DB133" s="252"/>
      <c r="DC133" s="252"/>
      <c r="DD133" s="252"/>
      <c r="DE133" s="252"/>
      <c r="DF133" s="252"/>
      <c r="DG133" s="252"/>
      <c r="DH133" s="252"/>
      <c r="DI133" s="252"/>
      <c r="DJ133" s="252"/>
      <c r="DK133" s="252"/>
      <c r="DL133" s="252"/>
    </row>
    <row r="134" spans="1:116" x14ac:dyDescent="0.25">
      <c r="A134" s="253" t="s">
        <v>8839</v>
      </c>
      <c r="B134" s="254" t="s">
        <v>8840</v>
      </c>
      <c r="C134" s="257">
        <v>0.50848300209999997</v>
      </c>
      <c r="D134" s="258">
        <v>13</v>
      </c>
      <c r="E134" s="257">
        <v>0</v>
      </c>
      <c r="F134" s="257" t="s">
        <v>14</v>
      </c>
      <c r="G134" s="257">
        <v>0.13293942289999999</v>
      </c>
      <c r="H134" s="257" t="s">
        <v>14</v>
      </c>
      <c r="I134" s="258">
        <v>0</v>
      </c>
      <c r="J134" s="258" t="str">
        <f>IFERROR(VLOOKUP($B134,'Core Indicators'!$E$3:$EU$906,147,FALSE),"x")</f>
        <v>x</v>
      </c>
      <c r="K134" s="259">
        <v>1.8847389220999999</v>
      </c>
      <c r="L134" s="257" t="s">
        <v>14</v>
      </c>
      <c r="M134" s="258">
        <v>97</v>
      </c>
      <c r="N134" s="258">
        <v>87</v>
      </c>
      <c r="O134" s="258" t="str">
        <f>IFERROR(VLOOKUP(B134,'Core Indicators'!$E$3:$G$9906,3,FALSE),"x")</f>
        <v>x</v>
      </c>
      <c r="P134" s="258">
        <v>263310</v>
      </c>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52"/>
      <c r="AV134" s="252"/>
      <c r="AW134" s="252"/>
      <c r="AX134" s="252"/>
      <c r="AY134" s="252"/>
      <c r="AZ134" s="252"/>
      <c r="BA134" s="252"/>
      <c r="BB134" s="252"/>
      <c r="BC134" s="252"/>
      <c r="BD134" s="252"/>
      <c r="BE134" s="252"/>
      <c r="BF134" s="252"/>
      <c r="BG134" s="252"/>
      <c r="BH134" s="252"/>
      <c r="BI134" s="252"/>
      <c r="BJ134" s="252"/>
      <c r="BK134" s="252"/>
      <c r="BL134" s="252"/>
      <c r="BM134" s="252"/>
      <c r="BN134" s="252"/>
      <c r="BO134" s="252"/>
      <c r="BP134" s="252"/>
      <c r="BQ134" s="252"/>
      <c r="BR134" s="252"/>
      <c r="BS134" s="252"/>
      <c r="BT134" s="252"/>
      <c r="BU134" s="252"/>
      <c r="BV134" s="252"/>
      <c r="BW134" s="252"/>
      <c r="BX134" s="252"/>
      <c r="BY134" s="252"/>
      <c r="BZ134" s="252"/>
      <c r="CA134" s="252"/>
      <c r="CB134" s="252"/>
      <c r="CC134" s="252"/>
      <c r="CD134" s="252"/>
      <c r="CE134" s="252"/>
      <c r="CF134" s="252"/>
      <c r="CG134" s="252"/>
      <c r="CH134" s="252"/>
      <c r="CI134" s="252"/>
      <c r="CJ134" s="252"/>
      <c r="CK134" s="252"/>
      <c r="CL134" s="252"/>
      <c r="CM134" s="252"/>
      <c r="CN134" s="252"/>
      <c r="CO134" s="252"/>
      <c r="CP134" s="252"/>
      <c r="CQ134" s="252"/>
      <c r="CR134" s="252"/>
      <c r="CS134" s="252"/>
      <c r="CT134" s="252"/>
      <c r="CU134" s="252"/>
      <c r="CV134" s="252"/>
      <c r="CW134" s="252"/>
      <c r="CX134" s="252"/>
      <c r="CY134" s="252"/>
      <c r="CZ134" s="252"/>
      <c r="DA134" s="252"/>
      <c r="DB134" s="252"/>
      <c r="DC134" s="252"/>
      <c r="DD134" s="252"/>
      <c r="DE134" s="252"/>
      <c r="DF134" s="252"/>
      <c r="DG134" s="252"/>
      <c r="DH134" s="252"/>
      <c r="DI134" s="252"/>
      <c r="DJ134" s="252"/>
      <c r="DK134" s="252"/>
      <c r="DL134" s="252"/>
    </row>
    <row r="135" spans="1:116" x14ac:dyDescent="0.25">
      <c r="A135" s="253" t="s">
        <v>8841</v>
      </c>
      <c r="B135" s="254" t="s">
        <v>8842</v>
      </c>
      <c r="C135" s="257">
        <v>0.45239998590000002</v>
      </c>
      <c r="D135" s="258">
        <v>5</v>
      </c>
      <c r="E135" s="257">
        <v>0</v>
      </c>
      <c r="F135" s="257">
        <v>2.9</v>
      </c>
      <c r="G135" s="257">
        <v>0.30388778789999998</v>
      </c>
      <c r="H135" s="257" t="s">
        <v>14</v>
      </c>
      <c r="I135" s="258">
        <v>1</v>
      </c>
      <c r="J135" s="258" t="str">
        <f>IFERROR(VLOOKUP($B135,'Core Indicators'!$E$3:$EU$906,147,FALSE),"x")</f>
        <v>x</v>
      </c>
      <c r="K135" s="259">
        <v>0.55440390110000004</v>
      </c>
      <c r="L135" s="257">
        <v>1.75</v>
      </c>
      <c r="M135" s="258">
        <v>23</v>
      </c>
      <c r="N135" s="258">
        <v>52</v>
      </c>
      <c r="O135" s="258" t="str">
        <f>IFERROR(VLOOKUP(B135,'Core Indicators'!$E$3:$G$9906,3,FALSE),"x")</f>
        <v>x</v>
      </c>
      <c r="P135" s="258">
        <v>309500</v>
      </c>
      <c r="Q135" s="252"/>
      <c r="R135" s="252"/>
      <c r="S135" s="252"/>
      <c r="T135" s="252"/>
      <c r="U135" s="252"/>
      <c r="V135" s="252"/>
      <c r="W135" s="252"/>
      <c r="X135" s="252"/>
      <c r="Y135" s="252"/>
      <c r="Z135" s="252"/>
      <c r="AA135" s="252"/>
      <c r="AB135" s="252"/>
      <c r="AC135" s="252"/>
      <c r="AD135" s="252"/>
      <c r="AE135" s="252"/>
      <c r="AF135" s="252"/>
      <c r="AG135" s="252"/>
      <c r="AH135" s="252"/>
      <c r="AI135" s="252"/>
      <c r="AJ135" s="252"/>
      <c r="AK135" s="252"/>
      <c r="AL135" s="252"/>
      <c r="AM135" s="252"/>
      <c r="AN135" s="252"/>
      <c r="AO135" s="252"/>
      <c r="AP135" s="252"/>
      <c r="AQ135" s="252"/>
      <c r="AR135" s="252"/>
      <c r="AS135" s="252"/>
      <c r="AT135" s="252"/>
      <c r="AU135" s="252"/>
      <c r="AV135" s="252"/>
      <c r="AW135" s="252"/>
      <c r="AX135" s="252"/>
      <c r="AY135" s="252"/>
      <c r="AZ135" s="252"/>
      <c r="BA135" s="252"/>
      <c r="BB135" s="252"/>
      <c r="BC135" s="252"/>
      <c r="BD135" s="252"/>
      <c r="BE135" s="252"/>
      <c r="BF135" s="252"/>
      <c r="BG135" s="252"/>
      <c r="BH135" s="252"/>
      <c r="BI135" s="252"/>
      <c r="BJ135" s="252"/>
      <c r="BK135" s="252"/>
      <c r="BL135" s="252"/>
      <c r="BM135" s="252"/>
      <c r="BN135" s="252"/>
      <c r="BO135" s="252"/>
      <c r="BP135" s="252"/>
      <c r="BQ135" s="252"/>
      <c r="BR135" s="252"/>
      <c r="BS135" s="252"/>
      <c r="BT135" s="252"/>
      <c r="BU135" s="252"/>
      <c r="BV135" s="252"/>
      <c r="BW135" s="252"/>
      <c r="BX135" s="252"/>
      <c r="BY135" s="252"/>
      <c r="BZ135" s="252"/>
      <c r="CA135" s="252"/>
      <c r="CB135" s="252"/>
      <c r="CC135" s="252"/>
      <c r="CD135" s="252"/>
      <c r="CE135" s="252"/>
      <c r="CF135" s="252"/>
      <c r="CG135" s="252"/>
      <c r="CH135" s="252"/>
      <c r="CI135" s="252"/>
      <c r="CJ135" s="252"/>
      <c r="CK135" s="252"/>
      <c r="CL135" s="252"/>
      <c r="CM135" s="252"/>
      <c r="CN135" s="252"/>
      <c r="CO135" s="252"/>
      <c r="CP135" s="252"/>
      <c r="CQ135" s="252"/>
      <c r="CR135" s="252"/>
      <c r="CS135" s="252"/>
      <c r="CT135" s="252"/>
      <c r="CU135" s="252"/>
      <c r="CV135" s="252"/>
      <c r="CW135" s="252"/>
      <c r="CX135" s="252"/>
      <c r="CY135" s="252"/>
      <c r="CZ135" s="252"/>
      <c r="DA135" s="252"/>
      <c r="DB135" s="252"/>
      <c r="DC135" s="252"/>
      <c r="DD135" s="252"/>
      <c r="DE135" s="252"/>
      <c r="DF135" s="252"/>
      <c r="DG135" s="252"/>
      <c r="DH135" s="252"/>
      <c r="DI135" s="252"/>
      <c r="DJ135" s="252"/>
      <c r="DK135" s="252"/>
      <c r="DL135" s="252"/>
    </row>
    <row r="136" spans="1:116" x14ac:dyDescent="0.25">
      <c r="A136" s="253" t="s">
        <v>153</v>
      </c>
      <c r="B136" s="254" t="s">
        <v>8843</v>
      </c>
      <c r="C136" s="257">
        <v>0.63669099569999998</v>
      </c>
      <c r="D136" s="258">
        <v>3</v>
      </c>
      <c r="E136" s="257">
        <v>0.16</v>
      </c>
      <c r="F136" s="257">
        <v>3.75</v>
      </c>
      <c r="G136" s="257">
        <v>0.54718978070000002</v>
      </c>
      <c r="H136" s="257">
        <v>31.6</v>
      </c>
      <c r="I136" s="258">
        <v>3</v>
      </c>
      <c r="J136" s="258">
        <f>IFERROR(VLOOKUP($B136,'Core Indicators'!$E$3:$EU$906,147,FALSE),"x")</f>
        <v>2385</v>
      </c>
      <c r="K136" s="259">
        <v>-0.66757869719999996</v>
      </c>
      <c r="L136" s="257">
        <v>3.25</v>
      </c>
      <c r="M136" s="258">
        <v>38</v>
      </c>
      <c r="N136" s="258">
        <v>32</v>
      </c>
      <c r="O136" s="258">
        <f>IFERROR(VLOOKUP(B136,'Core Indicators'!$E$3:$G$9906,3,FALSE),"x")</f>
        <v>229489000</v>
      </c>
      <c r="P136" s="258">
        <v>770880</v>
      </c>
      <c r="Q136" s="252"/>
      <c r="R136" s="252"/>
      <c r="S136" s="252"/>
      <c r="T136" s="252"/>
      <c r="U136" s="252"/>
      <c r="V136" s="252"/>
      <c r="W136" s="252"/>
      <c r="X136" s="252"/>
      <c r="Y136" s="252"/>
      <c r="Z136" s="252"/>
      <c r="AA136" s="252"/>
      <c r="AB136" s="252"/>
      <c r="AC136" s="252"/>
      <c r="AD136" s="252"/>
      <c r="AE136" s="252"/>
      <c r="AF136" s="252"/>
      <c r="AG136" s="252"/>
      <c r="AH136" s="252"/>
      <c r="AI136" s="252"/>
      <c r="AJ136" s="252"/>
      <c r="AK136" s="252"/>
      <c r="AL136" s="252"/>
      <c r="AM136" s="252"/>
      <c r="AN136" s="252"/>
      <c r="AO136" s="252"/>
      <c r="AP136" s="252"/>
      <c r="AQ136" s="252"/>
      <c r="AR136" s="252"/>
      <c r="AS136" s="252"/>
      <c r="AT136" s="252"/>
      <c r="AU136" s="252"/>
      <c r="AV136" s="252"/>
      <c r="AW136" s="252"/>
      <c r="AX136" s="252"/>
      <c r="AY136" s="252"/>
      <c r="AZ136" s="252"/>
      <c r="BA136" s="252"/>
      <c r="BB136" s="252"/>
      <c r="BC136" s="252"/>
      <c r="BD136" s="252"/>
      <c r="BE136" s="252"/>
      <c r="BF136" s="252"/>
      <c r="BG136" s="252"/>
      <c r="BH136" s="252"/>
      <c r="BI136" s="252"/>
      <c r="BJ136" s="252"/>
      <c r="BK136" s="252"/>
      <c r="BL136" s="252"/>
      <c r="BM136" s="252"/>
      <c r="BN136" s="252"/>
      <c r="BO136" s="252"/>
      <c r="BP136" s="252"/>
      <c r="BQ136" s="252"/>
      <c r="BR136" s="252"/>
      <c r="BS136" s="252"/>
      <c r="BT136" s="252"/>
      <c r="BU136" s="252"/>
      <c r="BV136" s="252"/>
      <c r="BW136" s="252"/>
      <c r="BX136" s="252"/>
      <c r="BY136" s="252"/>
      <c r="BZ136" s="252"/>
      <c r="CA136" s="252"/>
      <c r="CB136" s="252"/>
      <c r="CC136" s="252"/>
      <c r="CD136" s="252"/>
      <c r="CE136" s="252"/>
      <c r="CF136" s="252"/>
      <c r="CG136" s="252"/>
      <c r="CH136" s="252"/>
      <c r="CI136" s="252"/>
      <c r="CJ136" s="252"/>
      <c r="CK136" s="252"/>
      <c r="CL136" s="252"/>
      <c r="CM136" s="252"/>
      <c r="CN136" s="252"/>
      <c r="CO136" s="252"/>
      <c r="CP136" s="252"/>
      <c r="CQ136" s="252"/>
      <c r="CR136" s="252"/>
      <c r="CS136" s="252"/>
      <c r="CT136" s="252"/>
      <c r="CU136" s="252"/>
      <c r="CV136" s="252"/>
      <c r="CW136" s="252"/>
      <c r="CX136" s="252"/>
      <c r="CY136" s="252"/>
      <c r="CZ136" s="252"/>
      <c r="DA136" s="252"/>
      <c r="DB136" s="252"/>
      <c r="DC136" s="252"/>
      <c r="DD136" s="252"/>
      <c r="DE136" s="252"/>
      <c r="DF136" s="252"/>
      <c r="DG136" s="252"/>
      <c r="DH136" s="252"/>
      <c r="DI136" s="252"/>
      <c r="DJ136" s="252"/>
      <c r="DK136" s="252"/>
      <c r="DL136" s="252"/>
    </row>
    <row r="137" spans="1:116" x14ac:dyDescent="0.25">
      <c r="A137" s="253" t="s">
        <v>2442</v>
      </c>
      <c r="B137" s="254" t="s">
        <v>8844</v>
      </c>
      <c r="C137" s="257">
        <v>0.3385659808</v>
      </c>
      <c r="D137" s="258">
        <v>12</v>
      </c>
      <c r="E137" s="257">
        <v>0.126</v>
      </c>
      <c r="F137" s="257">
        <v>7.05</v>
      </c>
      <c r="G137" s="257">
        <v>0.45966340729999999</v>
      </c>
      <c r="H137" s="257">
        <v>49.8</v>
      </c>
      <c r="I137" s="258">
        <v>0</v>
      </c>
      <c r="J137" s="258">
        <f>IFERROR(VLOOKUP($B137,'Core Indicators'!$E$3:$EU$906,147,FALSE),"x")</f>
        <v>61</v>
      </c>
      <c r="K137" s="259">
        <v>-0.1190349832</v>
      </c>
      <c r="L137" s="257">
        <v>6</v>
      </c>
      <c r="M137" s="258">
        <v>84</v>
      </c>
      <c r="N137" s="258">
        <v>36</v>
      </c>
      <c r="O137" s="258">
        <f>IFERROR(VLOOKUP(B137,'Core Indicators'!$E$3:$G$9906,3,FALSE),"x")</f>
        <v>4514000</v>
      </c>
      <c r="P137" s="258">
        <v>74340</v>
      </c>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2"/>
      <c r="AR137" s="252"/>
      <c r="AS137" s="252"/>
      <c r="AT137" s="252"/>
      <c r="AU137" s="252"/>
      <c r="AV137" s="252"/>
      <c r="AW137" s="252"/>
      <c r="AX137" s="252"/>
      <c r="AY137" s="252"/>
      <c r="AZ137" s="252"/>
      <c r="BA137" s="252"/>
      <c r="BB137" s="252"/>
      <c r="BC137" s="252"/>
      <c r="BD137" s="252"/>
      <c r="BE137" s="252"/>
      <c r="BF137" s="252"/>
      <c r="BG137" s="252"/>
      <c r="BH137" s="252"/>
      <c r="BI137" s="252"/>
      <c r="BJ137" s="252"/>
      <c r="BK137" s="252"/>
      <c r="BL137" s="252"/>
      <c r="BM137" s="252"/>
      <c r="BN137" s="252"/>
      <c r="BO137" s="252"/>
      <c r="BP137" s="252"/>
      <c r="BQ137" s="252"/>
      <c r="BR137" s="252"/>
      <c r="BS137" s="252"/>
      <c r="BT137" s="252"/>
      <c r="BU137" s="252"/>
      <c r="BV137" s="252"/>
      <c r="BW137" s="252"/>
      <c r="BX137" s="252"/>
      <c r="BY137" s="252"/>
      <c r="BZ137" s="252"/>
      <c r="CA137" s="252"/>
      <c r="CB137" s="252"/>
      <c r="CC137" s="252"/>
      <c r="CD137" s="252"/>
      <c r="CE137" s="252"/>
      <c r="CF137" s="252"/>
      <c r="CG137" s="252"/>
      <c r="CH137" s="252"/>
      <c r="CI137" s="252"/>
      <c r="CJ137" s="252"/>
      <c r="CK137" s="252"/>
      <c r="CL137" s="252"/>
      <c r="CM137" s="252"/>
      <c r="CN137" s="252"/>
      <c r="CO137" s="252"/>
      <c r="CP137" s="252"/>
      <c r="CQ137" s="252"/>
      <c r="CR137" s="252"/>
      <c r="CS137" s="252"/>
      <c r="CT137" s="252"/>
      <c r="CU137" s="252"/>
      <c r="CV137" s="252"/>
      <c r="CW137" s="252"/>
      <c r="CX137" s="252"/>
      <c r="CY137" s="252"/>
      <c r="CZ137" s="252"/>
      <c r="DA137" s="252"/>
      <c r="DB137" s="252"/>
      <c r="DC137" s="252"/>
      <c r="DD137" s="252"/>
      <c r="DE137" s="252"/>
      <c r="DF137" s="252"/>
      <c r="DG137" s="252"/>
      <c r="DH137" s="252"/>
      <c r="DI137" s="252"/>
      <c r="DJ137" s="252"/>
      <c r="DK137" s="252"/>
      <c r="DL137" s="252"/>
    </row>
    <row r="138" spans="1:116" x14ac:dyDescent="0.25">
      <c r="A138" s="253" t="s">
        <v>2516</v>
      </c>
      <c r="B138" s="254" t="s">
        <v>8845</v>
      </c>
      <c r="C138" s="257">
        <v>0.59663501870000002</v>
      </c>
      <c r="D138" s="258">
        <v>9</v>
      </c>
      <c r="E138" s="257">
        <v>0.45</v>
      </c>
      <c r="F138" s="257">
        <v>6.55</v>
      </c>
      <c r="G138" s="257">
        <v>0.38092470439999998</v>
      </c>
      <c r="H138" s="257">
        <v>41.5</v>
      </c>
      <c r="I138" s="258">
        <v>3</v>
      </c>
      <c r="J138" s="258">
        <f>IFERROR(VLOOKUP($B138,'Core Indicators'!$E$3:$EU$906,147,FALSE),"x")</f>
        <v>4</v>
      </c>
      <c r="K138" s="259">
        <v>-0.48720264429999999</v>
      </c>
      <c r="L138" s="257">
        <v>6.25</v>
      </c>
      <c r="M138" s="258">
        <v>72</v>
      </c>
      <c r="N138" s="258">
        <v>36</v>
      </c>
      <c r="O138" s="258">
        <f>IFERROR(VLOOKUP(B138,'Core Indicators'!$E$3:$G$9906,3,FALSE),"x")</f>
        <v>33359000</v>
      </c>
      <c r="P138" s="258">
        <v>1280000</v>
      </c>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52"/>
      <c r="AV138" s="252"/>
      <c r="AW138" s="252"/>
      <c r="AX138" s="252"/>
      <c r="AY138" s="252"/>
      <c r="AZ138" s="252"/>
      <c r="BA138" s="252"/>
      <c r="BB138" s="252"/>
      <c r="BC138" s="252"/>
      <c r="BD138" s="252"/>
      <c r="BE138" s="252"/>
      <c r="BF138" s="252"/>
      <c r="BG138" s="252"/>
      <c r="BH138" s="252"/>
      <c r="BI138" s="252"/>
      <c r="BJ138" s="252"/>
      <c r="BK138" s="252"/>
      <c r="BL138" s="252"/>
      <c r="BM138" s="252"/>
      <c r="BN138" s="252"/>
      <c r="BO138" s="252"/>
      <c r="BP138" s="252"/>
      <c r="BQ138" s="252"/>
      <c r="BR138" s="252"/>
      <c r="BS138" s="252"/>
      <c r="BT138" s="252"/>
      <c r="BU138" s="252"/>
      <c r="BV138" s="252"/>
      <c r="BW138" s="252"/>
      <c r="BX138" s="252"/>
      <c r="BY138" s="252"/>
      <c r="BZ138" s="252"/>
      <c r="CA138" s="252"/>
      <c r="CB138" s="252"/>
      <c r="CC138" s="252"/>
      <c r="CD138" s="252"/>
      <c r="CE138" s="252"/>
      <c r="CF138" s="252"/>
      <c r="CG138" s="252"/>
      <c r="CH138" s="252"/>
      <c r="CI138" s="252"/>
      <c r="CJ138" s="252"/>
      <c r="CK138" s="252"/>
      <c r="CL138" s="252"/>
      <c r="CM138" s="252"/>
      <c r="CN138" s="252"/>
      <c r="CO138" s="252"/>
      <c r="CP138" s="252"/>
      <c r="CQ138" s="252"/>
      <c r="CR138" s="252"/>
      <c r="CS138" s="252"/>
      <c r="CT138" s="252"/>
      <c r="CU138" s="252"/>
      <c r="CV138" s="252"/>
      <c r="CW138" s="252"/>
      <c r="CX138" s="252"/>
      <c r="CY138" s="252"/>
      <c r="CZ138" s="252"/>
      <c r="DA138" s="252"/>
      <c r="DB138" s="252"/>
      <c r="DC138" s="252"/>
      <c r="DD138" s="252"/>
      <c r="DE138" s="252"/>
      <c r="DF138" s="252"/>
      <c r="DG138" s="252"/>
      <c r="DH138" s="252"/>
      <c r="DI138" s="252"/>
      <c r="DJ138" s="252"/>
      <c r="DK138" s="252"/>
      <c r="DL138" s="252"/>
    </row>
    <row r="139" spans="1:116" x14ac:dyDescent="0.25">
      <c r="A139" s="253" t="s">
        <v>725</v>
      </c>
      <c r="B139" s="254" t="s">
        <v>8846</v>
      </c>
      <c r="C139" s="257">
        <v>0.253667953</v>
      </c>
      <c r="D139" s="258">
        <v>9</v>
      </c>
      <c r="E139" s="257">
        <v>0.14099999999999999</v>
      </c>
      <c r="F139" s="257">
        <v>5.75</v>
      </c>
      <c r="G139" s="257">
        <v>0.42524208769999999</v>
      </c>
      <c r="H139" s="257">
        <v>42.3</v>
      </c>
      <c r="I139" s="258">
        <v>4</v>
      </c>
      <c r="J139" s="258">
        <f>IFERROR(VLOOKUP($B139,'Core Indicators'!$E$3:$EU$906,147,FALSE),"x")</f>
        <v>205</v>
      </c>
      <c r="K139" s="259">
        <v>-0.47730070349999998</v>
      </c>
      <c r="L139" s="257">
        <v>4.75</v>
      </c>
      <c r="M139" s="258">
        <v>59</v>
      </c>
      <c r="N139" s="258">
        <v>34</v>
      </c>
      <c r="O139" s="258">
        <f>IFERROR(VLOOKUP(B139,'Core Indicators'!$E$3:$G$9906,3,FALSE),"x")</f>
        <v>109033000</v>
      </c>
      <c r="P139" s="258">
        <v>298170</v>
      </c>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c r="BC139" s="252"/>
      <c r="BD139" s="252"/>
      <c r="BE139" s="252"/>
      <c r="BF139" s="252"/>
      <c r="BG139" s="252"/>
      <c r="BH139" s="252"/>
      <c r="BI139" s="252"/>
      <c r="BJ139" s="252"/>
      <c r="BK139" s="252"/>
      <c r="BL139" s="252"/>
      <c r="BM139" s="252"/>
      <c r="BN139" s="252"/>
      <c r="BO139" s="252"/>
      <c r="BP139" s="252"/>
      <c r="BQ139" s="252"/>
      <c r="BR139" s="252"/>
      <c r="BS139" s="252"/>
      <c r="BT139" s="252"/>
      <c r="BU139" s="252"/>
      <c r="BV139" s="252"/>
      <c r="BW139" s="252"/>
      <c r="BX139" s="252"/>
      <c r="BY139" s="252"/>
      <c r="BZ139" s="252"/>
      <c r="CA139" s="252"/>
      <c r="CB139" s="252"/>
      <c r="CC139" s="252"/>
      <c r="CD139" s="252"/>
      <c r="CE139" s="252"/>
      <c r="CF139" s="252"/>
      <c r="CG139" s="252"/>
      <c r="CH139" s="252"/>
      <c r="CI139" s="252"/>
      <c r="CJ139" s="252"/>
      <c r="CK139" s="252"/>
      <c r="CL139" s="252"/>
      <c r="CM139" s="252"/>
      <c r="CN139" s="252"/>
      <c r="CO139" s="252"/>
      <c r="CP139" s="252"/>
      <c r="CQ139" s="252"/>
      <c r="CR139" s="252"/>
      <c r="CS139" s="252"/>
      <c r="CT139" s="252"/>
      <c r="CU139" s="252"/>
      <c r="CV139" s="252"/>
      <c r="CW139" s="252"/>
      <c r="CX139" s="252"/>
      <c r="CY139" s="252"/>
      <c r="CZ139" s="252"/>
      <c r="DA139" s="252"/>
      <c r="DB139" s="252"/>
      <c r="DC139" s="252"/>
      <c r="DD139" s="252"/>
      <c r="DE139" s="252"/>
      <c r="DF139" s="252"/>
      <c r="DG139" s="252"/>
      <c r="DH139" s="252"/>
      <c r="DI139" s="252"/>
      <c r="DJ139" s="252"/>
      <c r="DK139" s="252"/>
      <c r="DL139" s="252"/>
    </row>
    <row r="140" spans="1:116" x14ac:dyDescent="0.25">
      <c r="A140" s="253" t="s">
        <v>8847</v>
      </c>
      <c r="B140" s="254" t="s">
        <v>8848</v>
      </c>
      <c r="C140" s="257">
        <v>0</v>
      </c>
      <c r="D140" s="258">
        <v>12</v>
      </c>
      <c r="E140" s="257">
        <v>0</v>
      </c>
      <c r="F140" s="257" t="s">
        <v>14</v>
      </c>
      <c r="G140" s="257" t="s">
        <v>14</v>
      </c>
      <c r="H140" s="257" t="s">
        <v>14</v>
      </c>
      <c r="I140" s="258">
        <v>0</v>
      </c>
      <c r="J140" s="258" t="str">
        <f>IFERROR(VLOOKUP($B140,'Core Indicators'!$E$3:$EU$906,147,FALSE),"x")</f>
        <v>x</v>
      </c>
      <c r="K140" s="259">
        <v>0.31445762519999998</v>
      </c>
      <c r="L140" s="257" t="s">
        <v>14</v>
      </c>
      <c r="M140" s="258">
        <v>92</v>
      </c>
      <c r="N140" s="258" t="s">
        <v>14</v>
      </c>
      <c r="O140" s="258" t="str">
        <f>IFERROR(VLOOKUP(B140,'Core Indicators'!$E$3:$G$9906,3,FALSE),"x")</f>
        <v>x</v>
      </c>
      <c r="P140" s="258">
        <v>460</v>
      </c>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52"/>
      <c r="AV140" s="252"/>
      <c r="AW140" s="252"/>
      <c r="AX140" s="252"/>
      <c r="AY140" s="252"/>
      <c r="AZ140" s="252"/>
      <c r="BA140" s="252"/>
      <c r="BB140" s="252"/>
      <c r="BC140" s="252"/>
      <c r="BD140" s="252"/>
      <c r="BE140" s="252"/>
      <c r="BF140" s="252"/>
      <c r="BG140" s="252"/>
      <c r="BH140" s="252"/>
      <c r="BI140" s="252"/>
      <c r="BJ140" s="252"/>
      <c r="BK140" s="252"/>
      <c r="BL140" s="252"/>
      <c r="BM140" s="252"/>
      <c r="BN140" s="252"/>
      <c r="BO140" s="252"/>
      <c r="BP140" s="252"/>
      <c r="BQ140" s="252"/>
      <c r="BR140" s="252"/>
      <c r="BS140" s="252"/>
      <c r="BT140" s="252"/>
      <c r="BU140" s="252"/>
      <c r="BV140" s="252"/>
      <c r="BW140" s="252"/>
      <c r="BX140" s="252"/>
      <c r="BY140" s="252"/>
      <c r="BZ140" s="252"/>
      <c r="CA140" s="252"/>
      <c r="CB140" s="252"/>
      <c r="CC140" s="252"/>
      <c r="CD140" s="252"/>
      <c r="CE140" s="252"/>
      <c r="CF140" s="252"/>
      <c r="CG140" s="252"/>
      <c r="CH140" s="252"/>
      <c r="CI140" s="252"/>
      <c r="CJ140" s="252"/>
      <c r="CK140" s="252"/>
      <c r="CL140" s="252"/>
      <c r="CM140" s="252"/>
      <c r="CN140" s="252"/>
      <c r="CO140" s="252"/>
      <c r="CP140" s="252"/>
      <c r="CQ140" s="252"/>
      <c r="CR140" s="252"/>
      <c r="CS140" s="252"/>
      <c r="CT140" s="252"/>
      <c r="CU140" s="252"/>
      <c r="CV140" s="252"/>
      <c r="CW140" s="252"/>
      <c r="CX140" s="252"/>
      <c r="CY140" s="252"/>
      <c r="CZ140" s="252"/>
      <c r="DA140" s="252"/>
      <c r="DB140" s="252"/>
      <c r="DC140" s="252"/>
      <c r="DD140" s="252"/>
      <c r="DE140" s="252"/>
      <c r="DF140" s="252"/>
      <c r="DG140" s="252"/>
      <c r="DH140" s="252"/>
      <c r="DI140" s="252"/>
      <c r="DJ140" s="252"/>
      <c r="DK140" s="252"/>
      <c r="DL140" s="252"/>
    </row>
    <row r="141" spans="1:116" x14ac:dyDescent="0.25">
      <c r="A141" s="253" t="s">
        <v>5625</v>
      </c>
      <c r="B141" s="254" t="s">
        <v>8849</v>
      </c>
      <c r="C141" s="257">
        <v>6.5687960300000001E-2</v>
      </c>
      <c r="D141" s="258">
        <v>11</v>
      </c>
      <c r="E141" s="257">
        <v>0</v>
      </c>
      <c r="F141" s="257">
        <v>6</v>
      </c>
      <c r="G141" s="257">
        <v>0.74038999660000004</v>
      </c>
      <c r="H141" s="257">
        <v>41.9</v>
      </c>
      <c r="I141" s="258">
        <v>3</v>
      </c>
      <c r="J141" s="258">
        <f>IFERROR(VLOOKUP($B141,'Core Indicators'!$E$3:$EU$906,147,FALSE),"x")</f>
        <v>130</v>
      </c>
      <c r="K141" s="259">
        <v>-0.80097305769999994</v>
      </c>
      <c r="L141" s="257">
        <v>5.75</v>
      </c>
      <c r="M141" s="258">
        <v>62</v>
      </c>
      <c r="N141" s="258">
        <v>28</v>
      </c>
      <c r="O141" s="258">
        <f>IFERROR(VLOOKUP(B141,'Core Indicators'!$E$3:$G$9906,3,FALSE),"x")</f>
        <v>7275000</v>
      </c>
      <c r="P141" s="258">
        <v>452860</v>
      </c>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252"/>
      <c r="AM141" s="252"/>
      <c r="AN141" s="252"/>
      <c r="AO141" s="252"/>
      <c r="AP141" s="252"/>
      <c r="AQ141" s="252"/>
      <c r="AR141" s="252"/>
      <c r="AS141" s="252"/>
      <c r="AT141" s="252"/>
      <c r="AU141" s="252"/>
      <c r="AV141" s="252"/>
      <c r="AW141" s="252"/>
      <c r="AX141" s="252"/>
      <c r="AY141" s="252"/>
      <c r="AZ141" s="252"/>
      <c r="BA141" s="252"/>
      <c r="BB141" s="252"/>
      <c r="BC141" s="252"/>
      <c r="BD141" s="252"/>
      <c r="BE141" s="252"/>
      <c r="BF141" s="252"/>
      <c r="BG141" s="252"/>
      <c r="BH141" s="252"/>
      <c r="BI141" s="252"/>
      <c r="BJ141" s="252"/>
      <c r="BK141" s="252"/>
      <c r="BL141" s="252"/>
      <c r="BM141" s="252"/>
      <c r="BN141" s="252"/>
      <c r="BO141" s="252"/>
      <c r="BP141" s="252"/>
      <c r="BQ141" s="252"/>
      <c r="BR141" s="252"/>
      <c r="BS141" s="252"/>
      <c r="BT141" s="252"/>
      <c r="BU141" s="252"/>
      <c r="BV141" s="252"/>
      <c r="BW141" s="252"/>
      <c r="BX141" s="252"/>
      <c r="BY141" s="252"/>
      <c r="BZ141" s="252"/>
      <c r="CA141" s="252"/>
      <c r="CB141" s="252"/>
      <c r="CC141" s="252"/>
      <c r="CD141" s="252"/>
      <c r="CE141" s="252"/>
      <c r="CF141" s="252"/>
      <c r="CG141" s="252"/>
      <c r="CH141" s="252"/>
      <c r="CI141" s="252"/>
      <c r="CJ141" s="252"/>
      <c r="CK141" s="252"/>
      <c r="CL141" s="252"/>
      <c r="CM141" s="252"/>
      <c r="CN141" s="252"/>
      <c r="CO141" s="252"/>
      <c r="CP141" s="252"/>
      <c r="CQ141" s="252"/>
      <c r="CR141" s="252"/>
      <c r="CS141" s="252"/>
      <c r="CT141" s="252"/>
      <c r="CU141" s="252"/>
      <c r="CV141" s="252"/>
      <c r="CW141" s="252"/>
      <c r="CX141" s="252"/>
      <c r="CY141" s="252"/>
      <c r="CZ141" s="252"/>
      <c r="DA141" s="252"/>
      <c r="DB141" s="252"/>
      <c r="DC141" s="252"/>
      <c r="DD141" s="252"/>
      <c r="DE141" s="252"/>
      <c r="DF141" s="252"/>
      <c r="DG141" s="252"/>
      <c r="DH141" s="252"/>
      <c r="DI141" s="252"/>
      <c r="DJ141" s="252"/>
      <c r="DK141" s="252"/>
      <c r="DL141" s="252"/>
    </row>
    <row r="142" spans="1:116" x14ac:dyDescent="0.25">
      <c r="A142" s="253" t="s">
        <v>3035</v>
      </c>
      <c r="B142" s="254" t="s">
        <v>8850</v>
      </c>
      <c r="C142" s="257">
        <v>7.8200951200000007E-2</v>
      </c>
      <c r="D142" s="258">
        <v>12</v>
      </c>
      <c r="E142" s="257">
        <v>1.15E-2</v>
      </c>
      <c r="F142" s="257">
        <v>7.95</v>
      </c>
      <c r="G142" s="257">
        <v>0.12005188899999999</v>
      </c>
      <c r="H142" s="257">
        <v>30.2</v>
      </c>
      <c r="I142" s="258">
        <v>0</v>
      </c>
      <c r="J142" s="258">
        <f>IFERROR(VLOOKUP($B142,'Core Indicators'!$E$3:$EU$906,147,FALSE),"x")</f>
        <v>0</v>
      </c>
      <c r="K142" s="259">
        <v>0.45209297539999999</v>
      </c>
      <c r="L142" s="257">
        <v>6.75</v>
      </c>
      <c r="M142" s="258">
        <v>84</v>
      </c>
      <c r="N142" s="258">
        <v>58</v>
      </c>
      <c r="O142" s="258">
        <f>IFERROR(VLOOKUP(B142,'Core Indicators'!$E$3:$G$9906,3,FALSE),"x")</f>
        <v>46991000</v>
      </c>
      <c r="P142" s="258">
        <v>306190</v>
      </c>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52"/>
      <c r="AO142" s="252"/>
      <c r="AP142" s="252"/>
      <c r="AQ142" s="252"/>
      <c r="AR142" s="252"/>
      <c r="AS142" s="252"/>
      <c r="AT142" s="252"/>
      <c r="AU142" s="252"/>
      <c r="AV142" s="252"/>
      <c r="AW142" s="252"/>
      <c r="AX142" s="252"/>
      <c r="AY142" s="252"/>
      <c r="AZ142" s="252"/>
      <c r="BA142" s="252"/>
      <c r="BB142" s="252"/>
      <c r="BC142" s="252"/>
      <c r="BD142" s="252"/>
      <c r="BE142" s="252"/>
      <c r="BF142" s="252"/>
      <c r="BG142" s="252"/>
      <c r="BH142" s="252"/>
      <c r="BI142" s="252"/>
      <c r="BJ142" s="252"/>
      <c r="BK142" s="252"/>
      <c r="BL142" s="252"/>
      <c r="BM142" s="252"/>
      <c r="BN142" s="252"/>
      <c r="BO142" s="252"/>
      <c r="BP142" s="252"/>
      <c r="BQ142" s="252"/>
      <c r="BR142" s="252"/>
      <c r="BS142" s="252"/>
      <c r="BT142" s="252"/>
      <c r="BU142" s="252"/>
      <c r="BV142" s="252"/>
      <c r="BW142" s="252"/>
      <c r="BX142" s="252"/>
      <c r="BY142" s="252"/>
      <c r="BZ142" s="252"/>
      <c r="CA142" s="252"/>
      <c r="CB142" s="252"/>
      <c r="CC142" s="252"/>
      <c r="CD142" s="252"/>
      <c r="CE142" s="252"/>
      <c r="CF142" s="252"/>
      <c r="CG142" s="252"/>
      <c r="CH142" s="252"/>
      <c r="CI142" s="252"/>
      <c r="CJ142" s="252"/>
      <c r="CK142" s="252"/>
      <c r="CL142" s="252"/>
      <c r="CM142" s="252"/>
      <c r="CN142" s="252"/>
      <c r="CO142" s="252"/>
      <c r="CP142" s="252"/>
      <c r="CQ142" s="252"/>
      <c r="CR142" s="252"/>
      <c r="CS142" s="252"/>
      <c r="CT142" s="252"/>
      <c r="CU142" s="252"/>
      <c r="CV142" s="252"/>
      <c r="CW142" s="252"/>
      <c r="CX142" s="252"/>
      <c r="CY142" s="252"/>
      <c r="CZ142" s="252"/>
      <c r="DA142" s="252"/>
      <c r="DB142" s="252"/>
      <c r="DC142" s="252"/>
      <c r="DD142" s="252"/>
      <c r="DE142" s="252"/>
      <c r="DF142" s="252"/>
      <c r="DG142" s="252"/>
      <c r="DH142" s="252"/>
      <c r="DI142" s="252"/>
      <c r="DJ142" s="252"/>
      <c r="DK142" s="252"/>
      <c r="DL142" s="252"/>
    </row>
    <row r="143" spans="1:116" x14ac:dyDescent="0.25">
      <c r="A143" s="253" t="s">
        <v>41</v>
      </c>
      <c r="B143" s="254" t="s">
        <v>8851</v>
      </c>
      <c r="C143" s="257">
        <v>0</v>
      </c>
      <c r="D143" s="258">
        <v>0</v>
      </c>
      <c r="E143" s="257">
        <v>0</v>
      </c>
      <c r="F143" s="257">
        <v>2.65</v>
      </c>
      <c r="G143" s="257" t="s">
        <v>14</v>
      </c>
      <c r="H143" s="257" t="s">
        <v>14</v>
      </c>
      <c r="I143" s="258">
        <v>1</v>
      </c>
      <c r="J143" s="258">
        <f>IFERROR(VLOOKUP($B143,'Core Indicators'!$E$3:$EU$906,147,FALSE),"x")</f>
        <v>7</v>
      </c>
      <c r="K143" s="259">
        <v>-1.6514610052000001</v>
      </c>
      <c r="L143" s="257">
        <v>1.25</v>
      </c>
      <c r="M143" s="258">
        <v>3</v>
      </c>
      <c r="N143" s="258">
        <v>17</v>
      </c>
      <c r="O143" s="258">
        <f>IFERROR(VLOOKUP(B143,'Core Indicators'!$E$3:$G$9906,3,FALSE),"x")</f>
        <v>25666000</v>
      </c>
      <c r="P143" s="258">
        <v>120410</v>
      </c>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252"/>
      <c r="AO143" s="252"/>
      <c r="AP143" s="252"/>
      <c r="AQ143" s="252"/>
      <c r="AR143" s="252"/>
      <c r="AS143" s="252"/>
      <c r="AT143" s="252"/>
      <c r="AU143" s="252"/>
      <c r="AV143" s="252"/>
      <c r="AW143" s="252"/>
      <c r="AX143" s="252"/>
      <c r="AY143" s="252"/>
      <c r="AZ143" s="252"/>
      <c r="BA143" s="252"/>
      <c r="BB143" s="252"/>
      <c r="BC143" s="252"/>
      <c r="BD143" s="252"/>
      <c r="BE143" s="252"/>
      <c r="BF143" s="252"/>
      <c r="BG143" s="252"/>
      <c r="BH143" s="252"/>
      <c r="BI143" s="252"/>
      <c r="BJ143" s="252"/>
      <c r="BK143" s="252"/>
      <c r="BL143" s="252"/>
      <c r="BM143" s="252"/>
      <c r="BN143" s="252"/>
      <c r="BO143" s="252"/>
      <c r="BP143" s="252"/>
      <c r="BQ143" s="252"/>
      <c r="BR143" s="252"/>
      <c r="BS143" s="252"/>
      <c r="BT143" s="252"/>
      <c r="BU143" s="252"/>
      <c r="BV143" s="252"/>
      <c r="BW143" s="252"/>
      <c r="BX143" s="252"/>
      <c r="BY143" s="252"/>
      <c r="BZ143" s="252"/>
      <c r="CA143" s="252"/>
      <c r="CB143" s="252"/>
      <c r="CC143" s="252"/>
      <c r="CD143" s="252"/>
      <c r="CE143" s="252"/>
      <c r="CF143" s="252"/>
      <c r="CG143" s="252"/>
      <c r="CH143" s="252"/>
      <c r="CI143" s="252"/>
      <c r="CJ143" s="252"/>
      <c r="CK143" s="252"/>
      <c r="CL143" s="252"/>
      <c r="CM143" s="252"/>
      <c r="CN143" s="252"/>
      <c r="CO143" s="252"/>
      <c r="CP143" s="252"/>
      <c r="CQ143" s="252"/>
      <c r="CR143" s="252"/>
      <c r="CS143" s="252"/>
      <c r="CT143" s="252"/>
      <c r="CU143" s="252"/>
      <c r="CV143" s="252"/>
      <c r="CW143" s="252"/>
      <c r="CX143" s="252"/>
      <c r="CY143" s="252"/>
      <c r="CZ143" s="252"/>
      <c r="DA143" s="252"/>
      <c r="DB143" s="252"/>
      <c r="DC143" s="252"/>
      <c r="DD143" s="252"/>
      <c r="DE143" s="252"/>
      <c r="DF143" s="252"/>
      <c r="DG143" s="252"/>
      <c r="DH143" s="252"/>
      <c r="DI143" s="252"/>
      <c r="DJ143" s="252"/>
      <c r="DK143" s="252"/>
      <c r="DL143" s="252"/>
    </row>
    <row r="144" spans="1:116" x14ac:dyDescent="0.25">
      <c r="A144" s="253" t="s">
        <v>8852</v>
      </c>
      <c r="B144" s="254" t="s">
        <v>8853</v>
      </c>
      <c r="C144" s="257">
        <v>0</v>
      </c>
      <c r="D144" s="258">
        <v>13</v>
      </c>
      <c r="E144" s="257">
        <v>0</v>
      </c>
      <c r="F144" s="257" t="s">
        <v>14</v>
      </c>
      <c r="G144" s="257">
        <v>8.0794128899999998E-2</v>
      </c>
      <c r="H144" s="257">
        <v>33.5</v>
      </c>
      <c r="I144" s="258">
        <v>0</v>
      </c>
      <c r="J144" s="258" t="str">
        <f>IFERROR(VLOOKUP($B144,'Core Indicators'!$E$3:$EU$906,147,FALSE),"x")</f>
        <v>x</v>
      </c>
      <c r="K144" s="259">
        <v>1.1356768608000001</v>
      </c>
      <c r="L144" s="257" t="s">
        <v>14</v>
      </c>
      <c r="M144" s="258">
        <v>96</v>
      </c>
      <c r="N144" s="258">
        <v>62</v>
      </c>
      <c r="O144" s="258" t="str">
        <f>IFERROR(VLOOKUP(B144,'Core Indicators'!$E$3:$G$9906,3,FALSE),"x")</f>
        <v>x</v>
      </c>
      <c r="P144" s="258">
        <v>91605</v>
      </c>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252"/>
      <c r="AM144" s="252"/>
      <c r="AN144" s="252"/>
      <c r="AO144" s="252"/>
      <c r="AP144" s="252"/>
      <c r="AQ144" s="252"/>
      <c r="AR144" s="252"/>
      <c r="AS144" s="252"/>
      <c r="AT144" s="252"/>
      <c r="AU144" s="252"/>
      <c r="AV144" s="252"/>
      <c r="AW144" s="252"/>
      <c r="AX144" s="252"/>
      <c r="AY144" s="252"/>
      <c r="AZ144" s="252"/>
      <c r="BA144" s="252"/>
      <c r="BB144" s="252"/>
      <c r="BC144" s="252"/>
      <c r="BD144" s="252"/>
      <c r="BE144" s="252"/>
      <c r="BF144" s="252"/>
      <c r="BG144" s="252"/>
      <c r="BH144" s="252"/>
      <c r="BI144" s="252"/>
      <c r="BJ144" s="252"/>
      <c r="BK144" s="252"/>
      <c r="BL144" s="252"/>
      <c r="BM144" s="252"/>
      <c r="BN144" s="252"/>
      <c r="BO144" s="252"/>
      <c r="BP144" s="252"/>
      <c r="BQ144" s="252"/>
      <c r="BR144" s="252"/>
      <c r="BS144" s="252"/>
      <c r="BT144" s="252"/>
      <c r="BU144" s="252"/>
      <c r="BV144" s="252"/>
      <c r="BW144" s="252"/>
      <c r="BX144" s="252"/>
      <c r="BY144" s="252"/>
      <c r="BZ144" s="252"/>
      <c r="CA144" s="252"/>
      <c r="CB144" s="252"/>
      <c r="CC144" s="252"/>
      <c r="CD144" s="252"/>
      <c r="CE144" s="252"/>
      <c r="CF144" s="252"/>
      <c r="CG144" s="252"/>
      <c r="CH144" s="252"/>
      <c r="CI144" s="252"/>
      <c r="CJ144" s="252"/>
      <c r="CK144" s="252"/>
      <c r="CL144" s="252"/>
      <c r="CM144" s="252"/>
      <c r="CN144" s="252"/>
      <c r="CO144" s="252"/>
      <c r="CP144" s="252"/>
      <c r="CQ144" s="252"/>
      <c r="CR144" s="252"/>
      <c r="CS144" s="252"/>
      <c r="CT144" s="252"/>
      <c r="CU144" s="252"/>
      <c r="CV144" s="252"/>
      <c r="CW144" s="252"/>
      <c r="CX144" s="252"/>
      <c r="CY144" s="252"/>
      <c r="CZ144" s="252"/>
      <c r="DA144" s="252"/>
      <c r="DB144" s="252"/>
      <c r="DC144" s="252"/>
      <c r="DD144" s="252"/>
      <c r="DE144" s="252"/>
      <c r="DF144" s="252"/>
      <c r="DG144" s="252"/>
      <c r="DH144" s="252"/>
      <c r="DI144" s="252"/>
      <c r="DJ144" s="252"/>
      <c r="DK144" s="252"/>
      <c r="DL144" s="252"/>
    </row>
    <row r="145" spans="1:116" x14ac:dyDescent="0.25">
      <c r="A145" s="253" t="s">
        <v>8854</v>
      </c>
      <c r="B145" s="254" t="s">
        <v>8855</v>
      </c>
      <c r="C145" s="257">
        <v>0.1065750135</v>
      </c>
      <c r="D145" s="258">
        <v>12</v>
      </c>
      <c r="E145" s="257">
        <v>1.7999999999999999E-2</v>
      </c>
      <c r="F145" s="257">
        <v>6.6</v>
      </c>
      <c r="G145" s="257">
        <v>0.4823245162</v>
      </c>
      <c r="H145" s="257">
        <v>45.7</v>
      </c>
      <c r="I145" s="258">
        <v>3</v>
      </c>
      <c r="J145" s="258" t="str">
        <f>IFERROR(VLOOKUP($B145,'Core Indicators'!$E$3:$EU$906,147,FALSE),"x")</f>
        <v>x</v>
      </c>
      <c r="K145" s="259">
        <v>-0.55640339849999998</v>
      </c>
      <c r="L145" s="257">
        <v>5.75</v>
      </c>
      <c r="M145" s="258">
        <v>65</v>
      </c>
      <c r="N145" s="258">
        <v>28</v>
      </c>
      <c r="O145" s="258" t="str">
        <f>IFERROR(VLOOKUP(B145,'Core Indicators'!$E$3:$G$9906,3,FALSE),"x")</f>
        <v>x</v>
      </c>
      <c r="P145" s="258">
        <v>397300</v>
      </c>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c r="BC145" s="252"/>
      <c r="BD145" s="252"/>
      <c r="BE145" s="252"/>
      <c r="BF145" s="252"/>
      <c r="BG145" s="252"/>
      <c r="BH145" s="252"/>
      <c r="BI145" s="252"/>
      <c r="BJ145" s="252"/>
      <c r="BK145" s="252"/>
      <c r="BL145" s="252"/>
      <c r="BM145" s="252"/>
      <c r="BN145" s="252"/>
      <c r="BO145" s="252"/>
      <c r="BP145" s="252"/>
      <c r="BQ145" s="252"/>
      <c r="BR145" s="252"/>
      <c r="BS145" s="252"/>
      <c r="BT145" s="252"/>
      <c r="BU145" s="252"/>
      <c r="BV145" s="252"/>
      <c r="BW145" s="252"/>
      <c r="BX145" s="252"/>
      <c r="BY145" s="252"/>
      <c r="BZ145" s="252"/>
      <c r="CA145" s="252"/>
      <c r="CB145" s="252"/>
      <c r="CC145" s="252"/>
      <c r="CD145" s="252"/>
      <c r="CE145" s="252"/>
      <c r="CF145" s="252"/>
      <c r="CG145" s="252"/>
      <c r="CH145" s="252"/>
      <c r="CI145" s="252"/>
      <c r="CJ145" s="252"/>
      <c r="CK145" s="252"/>
      <c r="CL145" s="252"/>
      <c r="CM145" s="252"/>
      <c r="CN145" s="252"/>
      <c r="CO145" s="252"/>
      <c r="CP145" s="252"/>
      <c r="CQ145" s="252"/>
      <c r="CR145" s="252"/>
      <c r="CS145" s="252"/>
      <c r="CT145" s="252"/>
      <c r="CU145" s="252"/>
      <c r="CV145" s="252"/>
      <c r="CW145" s="252"/>
      <c r="CX145" s="252"/>
      <c r="CY145" s="252"/>
      <c r="CZ145" s="252"/>
      <c r="DA145" s="252"/>
      <c r="DB145" s="252"/>
      <c r="DC145" s="252"/>
      <c r="DD145" s="252"/>
      <c r="DE145" s="252"/>
      <c r="DF145" s="252"/>
      <c r="DG145" s="252"/>
      <c r="DH145" s="252"/>
      <c r="DI145" s="252"/>
      <c r="DJ145" s="252"/>
      <c r="DK145" s="252"/>
      <c r="DL145" s="252"/>
    </row>
    <row r="146" spans="1:116" x14ac:dyDescent="0.25">
      <c r="A146" s="253" t="s">
        <v>163</v>
      </c>
      <c r="B146" s="254" t="s">
        <v>8856</v>
      </c>
      <c r="C146" s="257">
        <v>0</v>
      </c>
      <c r="D146" s="258" t="s">
        <v>14</v>
      </c>
      <c r="E146" s="257">
        <v>0</v>
      </c>
      <c r="F146" s="257" t="s">
        <v>14</v>
      </c>
      <c r="G146" s="257" t="s">
        <v>14</v>
      </c>
      <c r="H146" s="257">
        <v>33.700000000000003</v>
      </c>
      <c r="I146" s="258">
        <v>2</v>
      </c>
      <c r="J146" s="258">
        <f>IFERROR(VLOOKUP($B146,'Core Indicators'!$E$3:$EU$906,147,FALSE),"x")</f>
        <v>128</v>
      </c>
      <c r="K146" s="259">
        <v>-0.48548009990000002</v>
      </c>
      <c r="L146" s="257" t="s">
        <v>14</v>
      </c>
      <c r="M146" s="258">
        <v>11</v>
      </c>
      <c r="N146" s="258" t="s">
        <v>14</v>
      </c>
      <c r="O146" s="258">
        <f>IFERROR(VLOOKUP(B146,'Core Indicators'!$E$3:$G$9906,3,FALSE),"x")</f>
        <v>5355000</v>
      </c>
      <c r="P146" s="258">
        <v>6020</v>
      </c>
      <c r="Q146" s="252"/>
      <c r="R146" s="252"/>
      <c r="S146" s="252"/>
      <c r="T146" s="252"/>
      <c r="U146" s="252"/>
      <c r="V146" s="252"/>
      <c r="W146" s="252"/>
      <c r="X146" s="252"/>
      <c r="Y146" s="252"/>
      <c r="Z146" s="252"/>
      <c r="AA146" s="252"/>
      <c r="AB146" s="252"/>
      <c r="AC146" s="252"/>
      <c r="AD146" s="252"/>
      <c r="AE146" s="252"/>
      <c r="AF146" s="252"/>
      <c r="AG146" s="252"/>
      <c r="AH146" s="252"/>
      <c r="AI146" s="252"/>
      <c r="AJ146" s="252"/>
      <c r="AK146" s="252"/>
      <c r="AL146" s="252"/>
      <c r="AM146" s="252"/>
      <c r="AN146" s="252"/>
      <c r="AO146" s="252"/>
      <c r="AP146" s="252"/>
      <c r="AQ146" s="252"/>
      <c r="AR146" s="252"/>
      <c r="AS146" s="252"/>
      <c r="AT146" s="252"/>
      <c r="AU146" s="252"/>
      <c r="AV146" s="252"/>
      <c r="AW146" s="252"/>
      <c r="AX146" s="252"/>
      <c r="AY146" s="252"/>
      <c r="AZ146" s="252"/>
      <c r="BA146" s="252"/>
      <c r="BB146" s="252"/>
      <c r="BC146" s="252"/>
      <c r="BD146" s="252"/>
      <c r="BE146" s="252"/>
      <c r="BF146" s="252"/>
      <c r="BG146" s="252"/>
      <c r="BH146" s="252"/>
      <c r="BI146" s="252"/>
      <c r="BJ146" s="252"/>
      <c r="BK146" s="252"/>
      <c r="BL146" s="252"/>
      <c r="BM146" s="252"/>
      <c r="BN146" s="252"/>
      <c r="BO146" s="252"/>
      <c r="BP146" s="252"/>
      <c r="BQ146" s="252"/>
      <c r="BR146" s="252"/>
      <c r="BS146" s="252"/>
      <c r="BT146" s="252"/>
      <c r="BU146" s="252"/>
      <c r="BV146" s="252"/>
      <c r="BW146" s="252"/>
      <c r="BX146" s="252"/>
      <c r="BY146" s="252"/>
      <c r="BZ146" s="252"/>
      <c r="CA146" s="252"/>
      <c r="CB146" s="252"/>
      <c r="CC146" s="252"/>
      <c r="CD146" s="252"/>
      <c r="CE146" s="252"/>
      <c r="CF146" s="252"/>
      <c r="CG146" s="252"/>
      <c r="CH146" s="252"/>
      <c r="CI146" s="252"/>
      <c r="CJ146" s="252"/>
      <c r="CK146" s="252"/>
      <c r="CL146" s="252"/>
      <c r="CM146" s="252"/>
      <c r="CN146" s="252"/>
      <c r="CO146" s="252"/>
      <c r="CP146" s="252"/>
      <c r="CQ146" s="252"/>
      <c r="CR146" s="252"/>
      <c r="CS146" s="252"/>
      <c r="CT146" s="252"/>
      <c r="CU146" s="252"/>
      <c r="CV146" s="252"/>
      <c r="CW146" s="252"/>
      <c r="CX146" s="252"/>
      <c r="CY146" s="252"/>
      <c r="CZ146" s="252"/>
      <c r="DA146" s="252"/>
      <c r="DB146" s="252"/>
      <c r="DC146" s="252"/>
      <c r="DD146" s="252"/>
      <c r="DE146" s="252"/>
      <c r="DF146" s="252"/>
      <c r="DG146" s="252"/>
      <c r="DH146" s="252"/>
      <c r="DI146" s="252"/>
      <c r="DJ146" s="252"/>
      <c r="DK146" s="252"/>
      <c r="DL146" s="252"/>
    </row>
    <row r="147" spans="1:116" x14ac:dyDescent="0.25">
      <c r="A147" s="253" t="s">
        <v>8857</v>
      </c>
      <c r="B147" s="254" t="s">
        <v>8858</v>
      </c>
      <c r="C147" s="257">
        <v>0.98654400079999993</v>
      </c>
      <c r="D147" s="258">
        <v>2</v>
      </c>
      <c r="E147" s="257">
        <v>0</v>
      </c>
      <c r="F147" s="257">
        <v>3.9</v>
      </c>
      <c r="G147" s="257">
        <v>0.20243781869999999</v>
      </c>
      <c r="H147" s="257" t="s">
        <v>14</v>
      </c>
      <c r="I147" s="258">
        <v>0</v>
      </c>
      <c r="J147" s="258" t="str">
        <f>IFERROR(VLOOKUP($B147,'Core Indicators'!$E$3:$EU$906,147,FALSE),"x")</f>
        <v>x</v>
      </c>
      <c r="K147" s="259">
        <v>0.73431843519999995</v>
      </c>
      <c r="L147" s="257">
        <v>3.75</v>
      </c>
      <c r="M147" s="258">
        <v>25</v>
      </c>
      <c r="N147" s="258">
        <v>62</v>
      </c>
      <c r="O147" s="258" t="str">
        <f>IFERROR(VLOOKUP(B147,'Core Indicators'!$E$3:$G$9906,3,FALSE),"x")</f>
        <v>x</v>
      </c>
      <c r="P147" s="258">
        <v>11610</v>
      </c>
      <c r="Q147" s="252"/>
      <c r="R147" s="252"/>
      <c r="S147" s="252"/>
      <c r="T147" s="252"/>
      <c r="U147" s="252"/>
      <c r="V147" s="252"/>
      <c r="W147" s="252"/>
      <c r="X147" s="252"/>
      <c r="Y147" s="252"/>
      <c r="Z147" s="252"/>
      <c r="AA147" s="252"/>
      <c r="AB147" s="252"/>
      <c r="AC147" s="252"/>
      <c r="AD147" s="252"/>
      <c r="AE147" s="252"/>
      <c r="AF147" s="252"/>
      <c r="AG147" s="252"/>
      <c r="AH147" s="252"/>
      <c r="AI147" s="252"/>
      <c r="AJ147" s="252"/>
      <c r="AK147" s="252"/>
      <c r="AL147" s="252"/>
      <c r="AM147" s="252"/>
      <c r="AN147" s="252"/>
      <c r="AO147" s="252"/>
      <c r="AP147" s="252"/>
      <c r="AQ147" s="252"/>
      <c r="AR147" s="252"/>
      <c r="AS147" s="252"/>
      <c r="AT147" s="252"/>
      <c r="AU147" s="252"/>
      <c r="AV147" s="252"/>
      <c r="AW147" s="252"/>
      <c r="AX147" s="252"/>
      <c r="AY147" s="252"/>
      <c r="AZ147" s="252"/>
      <c r="BA147" s="252"/>
      <c r="BB147" s="252"/>
      <c r="BC147" s="252"/>
      <c r="BD147" s="252"/>
      <c r="BE147" s="252"/>
      <c r="BF147" s="252"/>
      <c r="BG147" s="252"/>
      <c r="BH147" s="252"/>
      <c r="BI147" s="252"/>
      <c r="BJ147" s="252"/>
      <c r="BK147" s="252"/>
      <c r="BL147" s="252"/>
      <c r="BM147" s="252"/>
      <c r="BN147" s="252"/>
      <c r="BO147" s="252"/>
      <c r="BP147" s="252"/>
      <c r="BQ147" s="252"/>
      <c r="BR147" s="252"/>
      <c r="BS147" s="252"/>
      <c r="BT147" s="252"/>
      <c r="BU147" s="252"/>
      <c r="BV147" s="252"/>
      <c r="BW147" s="252"/>
      <c r="BX147" s="252"/>
      <c r="BY147" s="252"/>
      <c r="BZ147" s="252"/>
      <c r="CA147" s="252"/>
      <c r="CB147" s="252"/>
      <c r="CC147" s="252"/>
      <c r="CD147" s="252"/>
      <c r="CE147" s="252"/>
      <c r="CF147" s="252"/>
      <c r="CG147" s="252"/>
      <c r="CH147" s="252"/>
      <c r="CI147" s="252"/>
      <c r="CJ147" s="252"/>
      <c r="CK147" s="252"/>
      <c r="CL147" s="252"/>
      <c r="CM147" s="252"/>
      <c r="CN147" s="252"/>
      <c r="CO147" s="252"/>
      <c r="CP147" s="252"/>
      <c r="CQ147" s="252"/>
      <c r="CR147" s="252"/>
      <c r="CS147" s="252"/>
      <c r="CT147" s="252"/>
      <c r="CU147" s="252"/>
      <c r="CV147" s="252"/>
      <c r="CW147" s="252"/>
      <c r="CX147" s="252"/>
      <c r="CY147" s="252"/>
      <c r="CZ147" s="252"/>
      <c r="DA147" s="252"/>
      <c r="DB147" s="252"/>
      <c r="DC147" s="252"/>
      <c r="DD147" s="252"/>
      <c r="DE147" s="252"/>
      <c r="DF147" s="252"/>
      <c r="DG147" s="252"/>
      <c r="DH147" s="252"/>
      <c r="DI147" s="252"/>
      <c r="DJ147" s="252"/>
      <c r="DK147" s="252"/>
      <c r="DL147" s="252"/>
    </row>
    <row r="148" spans="1:116" x14ac:dyDescent="0.25">
      <c r="A148" s="253" t="s">
        <v>8859</v>
      </c>
      <c r="B148" s="254" t="s">
        <v>8860</v>
      </c>
      <c r="C148" s="257" t="s">
        <v>14</v>
      </c>
      <c r="D148" s="258" t="s">
        <v>14</v>
      </c>
      <c r="E148" s="257" t="s">
        <v>14</v>
      </c>
      <c r="F148" s="257" t="s">
        <v>14</v>
      </c>
      <c r="G148" s="257" t="s">
        <v>14</v>
      </c>
      <c r="H148" s="257">
        <v>29</v>
      </c>
      <c r="I148" s="258" t="s">
        <v>14</v>
      </c>
      <c r="J148" s="258" t="str">
        <f>IFERROR(VLOOKUP($B148,'Core Indicators'!$E$3:$EU$906,147,FALSE),"x")</f>
        <v>x</v>
      </c>
      <c r="K148" s="259" t="s">
        <v>14</v>
      </c>
      <c r="L148" s="257" t="s">
        <v>14</v>
      </c>
      <c r="M148" s="258" t="s">
        <v>14</v>
      </c>
      <c r="N148" s="258" t="s">
        <v>14</v>
      </c>
      <c r="O148" s="258" t="str">
        <f>IFERROR(VLOOKUP(B148,'Core Indicators'!$E$3:$G$9906,3,FALSE),"x")</f>
        <v>x</v>
      </c>
      <c r="P148" s="258" t="s">
        <v>14</v>
      </c>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c r="BC148" s="252"/>
      <c r="BD148" s="252"/>
      <c r="BE148" s="252"/>
      <c r="BF148" s="252"/>
      <c r="BG148" s="252"/>
      <c r="BH148" s="252"/>
      <c r="BI148" s="252"/>
      <c r="BJ148" s="252"/>
      <c r="BK148" s="252"/>
      <c r="BL148" s="252"/>
      <c r="BM148" s="252"/>
      <c r="BN148" s="252"/>
      <c r="BO148" s="252"/>
      <c r="BP148" s="252"/>
      <c r="BQ148" s="252"/>
      <c r="BR148" s="252"/>
      <c r="BS148" s="252"/>
      <c r="BT148" s="252"/>
      <c r="BU148" s="252"/>
      <c r="BV148" s="252"/>
      <c r="BW148" s="252"/>
      <c r="BX148" s="252"/>
      <c r="BY148" s="252"/>
      <c r="BZ148" s="252"/>
      <c r="CA148" s="252"/>
      <c r="CB148" s="252"/>
      <c r="CC148" s="252"/>
      <c r="CD148" s="252"/>
      <c r="CE148" s="252"/>
      <c r="CF148" s="252"/>
      <c r="CG148" s="252"/>
      <c r="CH148" s="252"/>
      <c r="CI148" s="252"/>
      <c r="CJ148" s="252"/>
      <c r="CK148" s="252"/>
      <c r="CL148" s="252"/>
      <c r="CM148" s="252"/>
      <c r="CN148" s="252"/>
      <c r="CO148" s="252"/>
      <c r="CP148" s="252"/>
      <c r="CQ148" s="252"/>
      <c r="CR148" s="252"/>
      <c r="CS148" s="252"/>
      <c r="CT148" s="252"/>
      <c r="CU148" s="252"/>
      <c r="CV148" s="252"/>
      <c r="CW148" s="252"/>
      <c r="CX148" s="252"/>
      <c r="CY148" s="252"/>
      <c r="CZ148" s="252"/>
      <c r="DA148" s="252"/>
      <c r="DB148" s="252"/>
      <c r="DC148" s="252"/>
      <c r="DD148" s="252"/>
      <c r="DE148" s="252"/>
      <c r="DF148" s="252"/>
      <c r="DG148" s="252"/>
      <c r="DH148" s="252"/>
      <c r="DI148" s="252"/>
      <c r="DJ148" s="252"/>
      <c r="DK148" s="252"/>
      <c r="DL148" s="252"/>
    </row>
    <row r="149" spans="1:116" x14ac:dyDescent="0.25">
      <c r="A149" s="253" t="s">
        <v>3047</v>
      </c>
      <c r="B149" s="254" t="s">
        <v>8861</v>
      </c>
      <c r="C149" s="257">
        <v>0.29808903580000001</v>
      </c>
      <c r="D149" s="258">
        <v>8</v>
      </c>
      <c r="E149" s="257">
        <v>2.7E-2</v>
      </c>
      <c r="F149" s="257">
        <v>7.65</v>
      </c>
      <c r="G149" s="257">
        <v>0.31603010729999997</v>
      </c>
      <c r="H149" s="257">
        <v>35.799999999999997</v>
      </c>
      <c r="I149" s="258">
        <v>1</v>
      </c>
      <c r="J149" s="258">
        <f>IFERROR(VLOOKUP($B149,'Core Indicators'!$E$3:$EU$906,147,FALSE),"x")</f>
        <v>0</v>
      </c>
      <c r="K149" s="259">
        <v>0.36400461200000001</v>
      </c>
      <c r="L149" s="257">
        <v>6.75</v>
      </c>
      <c r="M149" s="258">
        <v>83</v>
      </c>
      <c r="N149" s="258">
        <v>44</v>
      </c>
      <c r="O149" s="258">
        <f>IFERROR(VLOOKUP(B149,'Core Indicators'!$E$3:$G$9906,3,FALSE),"x")</f>
        <v>19705000</v>
      </c>
      <c r="P149" s="258">
        <v>230080</v>
      </c>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2"/>
      <c r="AX149" s="252"/>
      <c r="AY149" s="252"/>
      <c r="AZ149" s="252"/>
      <c r="BA149" s="252"/>
      <c r="BB149" s="252"/>
      <c r="BC149" s="252"/>
      <c r="BD149" s="252"/>
      <c r="BE149" s="252"/>
      <c r="BF149" s="252"/>
      <c r="BG149" s="252"/>
      <c r="BH149" s="252"/>
      <c r="BI149" s="252"/>
      <c r="BJ149" s="252"/>
      <c r="BK149" s="252"/>
      <c r="BL149" s="252"/>
      <c r="BM149" s="252"/>
      <c r="BN149" s="252"/>
      <c r="BO149" s="252"/>
      <c r="BP149" s="252"/>
      <c r="BQ149" s="252"/>
      <c r="BR149" s="252"/>
      <c r="BS149" s="252"/>
      <c r="BT149" s="252"/>
      <c r="BU149" s="252"/>
      <c r="BV149" s="252"/>
      <c r="BW149" s="252"/>
      <c r="BX149" s="252"/>
      <c r="BY149" s="252"/>
      <c r="BZ149" s="252"/>
      <c r="CA149" s="252"/>
      <c r="CB149" s="252"/>
      <c r="CC149" s="252"/>
      <c r="CD149" s="252"/>
      <c r="CE149" s="252"/>
      <c r="CF149" s="252"/>
      <c r="CG149" s="252"/>
      <c r="CH149" s="252"/>
      <c r="CI149" s="252"/>
      <c r="CJ149" s="252"/>
      <c r="CK149" s="252"/>
      <c r="CL149" s="252"/>
      <c r="CM149" s="252"/>
      <c r="CN149" s="252"/>
      <c r="CO149" s="252"/>
      <c r="CP149" s="252"/>
      <c r="CQ149" s="252"/>
      <c r="CR149" s="252"/>
      <c r="CS149" s="252"/>
      <c r="CT149" s="252"/>
      <c r="CU149" s="252"/>
      <c r="CV149" s="252"/>
      <c r="CW149" s="252"/>
      <c r="CX149" s="252"/>
      <c r="CY149" s="252"/>
      <c r="CZ149" s="252"/>
      <c r="DA149" s="252"/>
      <c r="DB149" s="252"/>
      <c r="DC149" s="252"/>
      <c r="DD149" s="252"/>
      <c r="DE149" s="252"/>
      <c r="DF149" s="252"/>
      <c r="DG149" s="252"/>
      <c r="DH149" s="252"/>
      <c r="DI149" s="252"/>
      <c r="DJ149" s="252"/>
      <c r="DK149" s="252"/>
      <c r="DL149" s="252"/>
    </row>
    <row r="150" spans="1:116" x14ac:dyDescent="0.25">
      <c r="A150" s="253" t="s">
        <v>8862</v>
      </c>
      <c r="B150" s="254" t="s">
        <v>8863</v>
      </c>
      <c r="C150" s="257">
        <v>0.34628793000000002</v>
      </c>
      <c r="D150" s="258">
        <v>2</v>
      </c>
      <c r="E150" s="257">
        <v>0.16450000000000001</v>
      </c>
      <c r="F150" s="257">
        <v>4.5</v>
      </c>
      <c r="G150" s="257">
        <v>0.25525934649999998</v>
      </c>
      <c r="H150" s="257">
        <v>37.5</v>
      </c>
      <c r="I150" s="258">
        <v>3</v>
      </c>
      <c r="J150" s="258" t="str">
        <f>IFERROR(VLOOKUP($B150,'Core Indicators'!$E$3:$EU$906,147,FALSE),"x")</f>
        <v>x</v>
      </c>
      <c r="K150" s="259">
        <v>-0.72368854280000006</v>
      </c>
      <c r="L150" s="257">
        <v>4</v>
      </c>
      <c r="M150" s="258">
        <v>20</v>
      </c>
      <c r="N150" s="258">
        <v>28</v>
      </c>
      <c r="O150" s="258" t="str">
        <f>IFERROR(VLOOKUP(B150,'Core Indicators'!$E$3:$G$9906,3,FALSE),"x")</f>
        <v>x</v>
      </c>
      <c r="P150" s="258">
        <v>16376870</v>
      </c>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52"/>
      <c r="AV150" s="252"/>
      <c r="AW150" s="252"/>
      <c r="AX150" s="252"/>
      <c r="AY150" s="252"/>
      <c r="AZ150" s="252"/>
      <c r="BA150" s="252"/>
      <c r="BB150" s="252"/>
      <c r="BC150" s="252"/>
      <c r="BD150" s="252"/>
      <c r="BE150" s="252"/>
      <c r="BF150" s="252"/>
      <c r="BG150" s="252"/>
      <c r="BH150" s="252"/>
      <c r="BI150" s="252"/>
      <c r="BJ150" s="252"/>
      <c r="BK150" s="252"/>
      <c r="BL150" s="252"/>
      <c r="BM150" s="252"/>
      <c r="BN150" s="252"/>
      <c r="BO150" s="252"/>
      <c r="BP150" s="252"/>
      <c r="BQ150" s="252"/>
      <c r="BR150" s="252"/>
      <c r="BS150" s="252"/>
      <c r="BT150" s="252"/>
      <c r="BU150" s="252"/>
      <c r="BV150" s="252"/>
      <c r="BW150" s="252"/>
      <c r="BX150" s="252"/>
      <c r="BY150" s="252"/>
      <c r="BZ150" s="252"/>
      <c r="CA150" s="252"/>
      <c r="CB150" s="252"/>
      <c r="CC150" s="252"/>
      <c r="CD150" s="252"/>
      <c r="CE150" s="252"/>
      <c r="CF150" s="252"/>
      <c r="CG150" s="252"/>
      <c r="CH150" s="252"/>
      <c r="CI150" s="252"/>
      <c r="CJ150" s="252"/>
      <c r="CK150" s="252"/>
      <c r="CL150" s="252"/>
      <c r="CM150" s="252"/>
      <c r="CN150" s="252"/>
      <c r="CO150" s="252"/>
      <c r="CP150" s="252"/>
      <c r="CQ150" s="252"/>
      <c r="CR150" s="252"/>
      <c r="CS150" s="252"/>
      <c r="CT150" s="252"/>
      <c r="CU150" s="252"/>
      <c r="CV150" s="252"/>
      <c r="CW150" s="252"/>
      <c r="CX150" s="252"/>
      <c r="CY150" s="252"/>
      <c r="CZ150" s="252"/>
      <c r="DA150" s="252"/>
      <c r="DB150" s="252"/>
      <c r="DC150" s="252"/>
      <c r="DD150" s="252"/>
      <c r="DE150" s="252"/>
      <c r="DF150" s="252"/>
      <c r="DG150" s="252"/>
      <c r="DH150" s="252"/>
      <c r="DI150" s="252"/>
      <c r="DJ150" s="252"/>
      <c r="DK150" s="252"/>
      <c r="DL150" s="252"/>
    </row>
    <row r="151" spans="1:116" x14ac:dyDescent="0.25">
      <c r="A151" s="253" t="s">
        <v>462</v>
      </c>
      <c r="B151" s="254" t="s">
        <v>8864</v>
      </c>
      <c r="C151" s="257">
        <v>0.27190004229999998</v>
      </c>
      <c r="D151" s="258">
        <v>5</v>
      </c>
      <c r="E151" s="257">
        <v>0.84</v>
      </c>
      <c r="F151" s="257">
        <v>3.9833333333000001</v>
      </c>
      <c r="G151" s="257">
        <v>0.41238544770000002</v>
      </c>
      <c r="H151" s="257">
        <v>43.7</v>
      </c>
      <c r="I151" s="258">
        <v>3</v>
      </c>
      <c r="J151" s="258" t="str">
        <f>IFERROR(VLOOKUP($B151,'Core Indicators'!$E$3:$EU$906,147,FALSE),"x")</f>
        <v>x</v>
      </c>
      <c r="K151" s="259">
        <v>7.6188184300000003E-2</v>
      </c>
      <c r="L151" s="257">
        <v>3.75</v>
      </c>
      <c r="M151" s="258">
        <v>22</v>
      </c>
      <c r="N151" s="258">
        <v>53</v>
      </c>
      <c r="O151" s="258">
        <f>IFERROR(VLOOKUP(B151,'Core Indicators'!$E$3:$G$9906,3,FALSE),"x")</f>
        <v>13790000</v>
      </c>
      <c r="P151" s="258">
        <v>24670</v>
      </c>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c r="BC151" s="252"/>
      <c r="BD151" s="252"/>
      <c r="BE151" s="252"/>
      <c r="BF151" s="252"/>
      <c r="BG151" s="252"/>
      <c r="BH151" s="252"/>
      <c r="BI151" s="252"/>
      <c r="BJ151" s="252"/>
      <c r="BK151" s="252"/>
      <c r="BL151" s="252"/>
      <c r="BM151" s="252"/>
      <c r="BN151" s="252"/>
      <c r="BO151" s="252"/>
      <c r="BP151" s="252"/>
      <c r="BQ151" s="252"/>
      <c r="BR151" s="252"/>
      <c r="BS151" s="252"/>
      <c r="BT151" s="252"/>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52"/>
      <c r="CP151" s="252"/>
      <c r="CQ151" s="252"/>
      <c r="CR151" s="252"/>
      <c r="CS151" s="252"/>
      <c r="CT151" s="252"/>
      <c r="CU151" s="252"/>
      <c r="CV151" s="252"/>
      <c r="CW151" s="252"/>
      <c r="CX151" s="252"/>
      <c r="CY151" s="252"/>
      <c r="CZ151" s="252"/>
      <c r="DA151" s="252"/>
      <c r="DB151" s="252"/>
      <c r="DC151" s="252"/>
      <c r="DD151" s="252"/>
      <c r="DE151" s="252"/>
      <c r="DF151" s="252"/>
      <c r="DG151" s="252"/>
      <c r="DH151" s="252"/>
      <c r="DI151" s="252"/>
      <c r="DJ151" s="252"/>
      <c r="DK151" s="252"/>
      <c r="DL151" s="252"/>
    </row>
    <row r="152" spans="1:116" x14ac:dyDescent="0.25">
      <c r="A152" s="253" t="s">
        <v>8865</v>
      </c>
      <c r="B152" s="254" t="s">
        <v>8866</v>
      </c>
      <c r="C152" s="257">
        <v>0.77989999290000012</v>
      </c>
      <c r="D152" s="258">
        <v>0</v>
      </c>
      <c r="E152" s="257">
        <v>0.17</v>
      </c>
      <c r="F152" s="257">
        <v>2.4500000000000002</v>
      </c>
      <c r="G152" s="257">
        <v>0.2235342192</v>
      </c>
      <c r="H152" s="257" t="s">
        <v>14</v>
      </c>
      <c r="I152" s="258">
        <v>5</v>
      </c>
      <c r="J152" s="258" t="str">
        <f>IFERROR(VLOOKUP($B152,'Core Indicators'!$E$3:$EU$906,147,FALSE),"x")</f>
        <v>x</v>
      </c>
      <c r="K152" s="259">
        <v>0.16855593029999999</v>
      </c>
      <c r="L152" s="257">
        <v>2.25</v>
      </c>
      <c r="M152" s="258">
        <v>7</v>
      </c>
      <c r="N152" s="258">
        <v>53</v>
      </c>
      <c r="O152" s="258" t="str">
        <f>IFERROR(VLOOKUP(B152,'Core Indicators'!$E$3:$G$9906,3,FALSE),"x")</f>
        <v>x</v>
      </c>
      <c r="P152" s="258">
        <v>2149690</v>
      </c>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c r="BC152" s="252"/>
      <c r="BD152" s="252"/>
      <c r="BE152" s="252"/>
      <c r="BF152" s="252"/>
      <c r="BG152" s="252"/>
      <c r="BH152" s="252"/>
      <c r="BI152" s="252"/>
      <c r="BJ152" s="252"/>
      <c r="BK152" s="252"/>
      <c r="BL152" s="252"/>
      <c r="BM152" s="252"/>
      <c r="BN152" s="252"/>
      <c r="BO152" s="252"/>
      <c r="BP152" s="252"/>
      <c r="BQ152" s="252"/>
      <c r="BR152" s="252"/>
      <c r="BS152" s="252"/>
      <c r="BT152" s="252"/>
      <c r="BU152" s="252"/>
      <c r="BV152" s="252"/>
      <c r="BW152" s="252"/>
      <c r="BX152" s="252"/>
      <c r="BY152" s="252"/>
      <c r="BZ152" s="252"/>
      <c r="CA152" s="252"/>
      <c r="CB152" s="252"/>
      <c r="CC152" s="252"/>
      <c r="CD152" s="252"/>
      <c r="CE152" s="252"/>
      <c r="CF152" s="252"/>
      <c r="CG152" s="252"/>
      <c r="CH152" s="252"/>
      <c r="CI152" s="252"/>
      <c r="CJ152" s="252"/>
      <c r="CK152" s="252"/>
      <c r="CL152" s="252"/>
      <c r="CM152" s="252"/>
      <c r="CN152" s="252"/>
      <c r="CO152" s="252"/>
      <c r="CP152" s="252"/>
      <c r="CQ152" s="252"/>
      <c r="CR152" s="252"/>
      <c r="CS152" s="252"/>
      <c r="CT152" s="252"/>
      <c r="CU152" s="252"/>
      <c r="CV152" s="252"/>
      <c r="CW152" s="252"/>
      <c r="CX152" s="252"/>
      <c r="CY152" s="252"/>
      <c r="CZ152" s="252"/>
      <c r="DA152" s="252"/>
      <c r="DB152" s="252"/>
      <c r="DC152" s="252"/>
      <c r="DD152" s="252"/>
      <c r="DE152" s="252"/>
      <c r="DF152" s="252"/>
      <c r="DG152" s="252"/>
      <c r="DH152" s="252"/>
      <c r="DI152" s="252"/>
      <c r="DJ152" s="252"/>
      <c r="DK152" s="252"/>
      <c r="DL152" s="252"/>
    </row>
    <row r="153" spans="1:116" x14ac:dyDescent="0.25">
      <c r="A153" s="253" t="s">
        <v>479</v>
      </c>
      <c r="B153" s="254" t="s">
        <v>8867</v>
      </c>
      <c r="C153" s="257">
        <v>0.79894100540000001</v>
      </c>
      <c r="D153" s="258">
        <v>4</v>
      </c>
      <c r="E153" s="257">
        <v>0.55000000000000004</v>
      </c>
      <c r="F153" s="257">
        <v>2.0166666666999999</v>
      </c>
      <c r="G153" s="257">
        <v>0.56036181190000001</v>
      </c>
      <c r="H153" s="257">
        <v>34.200000000000003</v>
      </c>
      <c r="I153" s="258">
        <v>5</v>
      </c>
      <c r="J153" s="258">
        <f>IFERROR(VLOOKUP($B153,'Core Indicators'!$E$3:$EU$906,147,FALSE),"x")</f>
        <v>1128</v>
      </c>
      <c r="K153" s="259">
        <v>-1.140473485</v>
      </c>
      <c r="L153" s="257">
        <v>1</v>
      </c>
      <c r="M153" s="258">
        <v>12</v>
      </c>
      <c r="N153" s="258">
        <v>16</v>
      </c>
      <c r="O153" s="258">
        <f>IFERROR(VLOOKUP(B153,'Core Indicators'!$E$3:$G$9906,3,FALSE),"x")</f>
        <v>48000000</v>
      </c>
      <c r="P153" s="258">
        <v>2376000</v>
      </c>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c r="BB153" s="252"/>
      <c r="BC153" s="252"/>
      <c r="BD153" s="252"/>
      <c r="BE153" s="252"/>
      <c r="BF153" s="252"/>
      <c r="BG153" s="252"/>
      <c r="BH153" s="252"/>
      <c r="BI153" s="252"/>
      <c r="BJ153" s="252"/>
      <c r="BK153" s="252"/>
      <c r="BL153" s="252"/>
      <c r="BM153" s="252"/>
      <c r="BN153" s="252"/>
      <c r="BO153" s="252"/>
      <c r="BP153" s="252"/>
      <c r="BQ153" s="252"/>
      <c r="BR153" s="252"/>
      <c r="BS153" s="252"/>
      <c r="BT153" s="252"/>
      <c r="BU153" s="252"/>
      <c r="BV153" s="252"/>
      <c r="BW153" s="252"/>
      <c r="BX153" s="252"/>
      <c r="BY153" s="252"/>
      <c r="BZ153" s="252"/>
      <c r="CA153" s="252"/>
      <c r="CB153" s="252"/>
      <c r="CC153" s="252"/>
      <c r="CD153" s="252"/>
      <c r="CE153" s="252"/>
      <c r="CF153" s="252"/>
      <c r="CG153" s="252"/>
      <c r="CH153" s="252"/>
      <c r="CI153" s="252"/>
      <c r="CJ153" s="252"/>
      <c r="CK153" s="252"/>
      <c r="CL153" s="252"/>
      <c r="CM153" s="252"/>
      <c r="CN153" s="252"/>
      <c r="CO153" s="252"/>
      <c r="CP153" s="252"/>
      <c r="CQ153" s="252"/>
      <c r="CR153" s="252"/>
      <c r="CS153" s="252"/>
      <c r="CT153" s="252"/>
      <c r="CU153" s="252"/>
      <c r="CV153" s="252"/>
      <c r="CW153" s="252"/>
      <c r="CX153" s="252"/>
      <c r="CY153" s="252"/>
      <c r="CZ153" s="252"/>
      <c r="DA153" s="252"/>
      <c r="DB153" s="252"/>
      <c r="DC153" s="252"/>
      <c r="DD153" s="252"/>
      <c r="DE153" s="252"/>
      <c r="DF153" s="252"/>
      <c r="DG153" s="252"/>
      <c r="DH153" s="252"/>
      <c r="DI153" s="252"/>
      <c r="DJ153" s="252"/>
      <c r="DK153" s="252"/>
      <c r="DL153" s="252"/>
    </row>
    <row r="154" spans="1:116" x14ac:dyDescent="0.25">
      <c r="A154" s="253" t="s">
        <v>29</v>
      </c>
      <c r="B154" s="254" t="s">
        <v>8868</v>
      </c>
      <c r="C154" s="257">
        <v>0.72594999450000008</v>
      </c>
      <c r="D154" s="258">
        <v>9</v>
      </c>
      <c r="E154" s="257">
        <v>0</v>
      </c>
      <c r="F154" s="257">
        <v>6.95</v>
      </c>
      <c r="G154" s="257">
        <v>0.52272520759999996</v>
      </c>
      <c r="H154" s="257">
        <v>40.299999999999997</v>
      </c>
      <c r="I154" s="258">
        <v>3</v>
      </c>
      <c r="J154" s="258">
        <f>IFERROR(VLOOKUP($B154,'Core Indicators'!$E$3:$EU$906,147,FALSE),"x")</f>
        <v>15</v>
      </c>
      <c r="K154" s="259">
        <v>-0.1907603145</v>
      </c>
      <c r="L154" s="257">
        <v>6</v>
      </c>
      <c r="M154" s="258">
        <v>71</v>
      </c>
      <c r="N154" s="258">
        <v>45</v>
      </c>
      <c r="O154" s="258">
        <f>IFERROR(VLOOKUP(B154,'Core Indicators'!$E$3:$G$9906,3,FALSE),"x")</f>
        <v>17258000</v>
      </c>
      <c r="P154" s="258">
        <v>192530</v>
      </c>
      <c r="Q154" s="252"/>
      <c r="R154" s="252"/>
      <c r="S154" s="252"/>
      <c r="T154" s="252"/>
      <c r="U154" s="252"/>
      <c r="V154" s="252"/>
      <c r="W154" s="252"/>
      <c r="X154" s="252"/>
      <c r="Y154" s="252"/>
      <c r="Z154" s="252"/>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52"/>
      <c r="AV154" s="252"/>
      <c r="AW154" s="252"/>
      <c r="AX154" s="252"/>
      <c r="AY154" s="252"/>
      <c r="AZ154" s="252"/>
      <c r="BA154" s="252"/>
      <c r="BB154" s="252"/>
      <c r="BC154" s="252"/>
      <c r="BD154" s="252"/>
      <c r="BE154" s="252"/>
      <c r="BF154" s="252"/>
      <c r="BG154" s="252"/>
      <c r="BH154" s="252"/>
      <c r="BI154" s="252"/>
      <c r="BJ154" s="252"/>
      <c r="BK154" s="252"/>
      <c r="BL154" s="252"/>
      <c r="BM154" s="252"/>
      <c r="BN154" s="252"/>
      <c r="BO154" s="252"/>
      <c r="BP154" s="252"/>
      <c r="BQ154" s="252"/>
      <c r="BR154" s="252"/>
      <c r="BS154" s="252"/>
      <c r="BT154" s="252"/>
      <c r="BU154" s="252"/>
      <c r="BV154" s="252"/>
      <c r="BW154" s="252"/>
      <c r="BX154" s="252"/>
      <c r="BY154" s="252"/>
      <c r="BZ154" s="252"/>
      <c r="CA154" s="252"/>
      <c r="CB154" s="252"/>
      <c r="CC154" s="252"/>
      <c r="CD154" s="252"/>
      <c r="CE154" s="252"/>
      <c r="CF154" s="252"/>
      <c r="CG154" s="252"/>
      <c r="CH154" s="252"/>
      <c r="CI154" s="252"/>
      <c r="CJ154" s="252"/>
      <c r="CK154" s="252"/>
      <c r="CL154" s="252"/>
      <c r="CM154" s="252"/>
      <c r="CN154" s="252"/>
      <c r="CO154" s="252"/>
      <c r="CP154" s="252"/>
      <c r="CQ154" s="252"/>
      <c r="CR154" s="252"/>
      <c r="CS154" s="252"/>
      <c r="CT154" s="252"/>
      <c r="CU154" s="252"/>
      <c r="CV154" s="252"/>
      <c r="CW154" s="252"/>
      <c r="CX154" s="252"/>
      <c r="CY154" s="252"/>
      <c r="CZ154" s="252"/>
      <c r="DA154" s="252"/>
      <c r="DB154" s="252"/>
      <c r="DC154" s="252"/>
      <c r="DD154" s="252"/>
      <c r="DE154" s="252"/>
      <c r="DF154" s="252"/>
      <c r="DG154" s="252"/>
      <c r="DH154" s="252"/>
      <c r="DI154" s="252"/>
      <c r="DJ154" s="252"/>
      <c r="DK154" s="252"/>
      <c r="DL154" s="252"/>
    </row>
    <row r="155" spans="1:116" x14ac:dyDescent="0.25">
      <c r="A155" s="253" t="s">
        <v>8869</v>
      </c>
      <c r="B155" s="254" t="s">
        <v>8870</v>
      </c>
      <c r="C155" s="257">
        <v>0.42649998649999998</v>
      </c>
      <c r="D155" s="258">
        <v>6</v>
      </c>
      <c r="E155" s="257">
        <v>0</v>
      </c>
      <c r="F155" s="257">
        <v>5.3166666666999998</v>
      </c>
      <c r="G155" s="257">
        <v>6.4907686399999998E-2</v>
      </c>
      <c r="H155" s="257" t="s">
        <v>14</v>
      </c>
      <c r="I155" s="258">
        <v>0</v>
      </c>
      <c r="J155" s="258" t="str">
        <f>IFERROR(VLOOKUP($B155,'Core Indicators'!$E$3:$EU$906,147,FALSE),"x")</f>
        <v>x</v>
      </c>
      <c r="K155" s="259">
        <v>1.8785588741000001</v>
      </c>
      <c r="L155" s="257">
        <v>5.75</v>
      </c>
      <c r="M155" s="258">
        <v>50</v>
      </c>
      <c r="N155" s="258">
        <v>85</v>
      </c>
      <c r="O155" s="258" t="str">
        <f>IFERROR(VLOOKUP(B155,'Core Indicators'!$E$3:$G$9906,3,FALSE),"x")</f>
        <v>x</v>
      </c>
      <c r="P155" s="258">
        <v>709</v>
      </c>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c r="BC155" s="252"/>
      <c r="BD155" s="252"/>
      <c r="BE155" s="252"/>
      <c r="BF155" s="252"/>
      <c r="BG155" s="252"/>
      <c r="BH155" s="252"/>
      <c r="BI155" s="252"/>
      <c r="BJ155" s="252"/>
      <c r="BK155" s="252"/>
      <c r="BL155" s="252"/>
      <c r="BM155" s="252"/>
      <c r="BN155" s="252"/>
      <c r="BO155" s="252"/>
      <c r="BP155" s="252"/>
      <c r="BQ155" s="252"/>
      <c r="BR155" s="252"/>
      <c r="BS155" s="252"/>
      <c r="BT155" s="252"/>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52"/>
      <c r="CP155" s="252"/>
      <c r="CQ155" s="252"/>
      <c r="CR155" s="252"/>
      <c r="CS155" s="252"/>
      <c r="CT155" s="252"/>
      <c r="CU155" s="252"/>
      <c r="CV155" s="252"/>
      <c r="CW155" s="252"/>
      <c r="CX155" s="252"/>
      <c r="CY155" s="252"/>
      <c r="CZ155" s="252"/>
      <c r="DA155" s="252"/>
      <c r="DB155" s="252"/>
      <c r="DC155" s="252"/>
      <c r="DD155" s="252"/>
      <c r="DE155" s="252"/>
      <c r="DF155" s="252"/>
      <c r="DG155" s="252"/>
      <c r="DH155" s="252"/>
      <c r="DI155" s="252"/>
      <c r="DJ155" s="252"/>
      <c r="DK155" s="252"/>
      <c r="DL155" s="252"/>
    </row>
    <row r="156" spans="1:116" x14ac:dyDescent="0.25">
      <c r="A156" s="253" t="s">
        <v>8871</v>
      </c>
      <c r="B156" s="254" t="s">
        <v>8872</v>
      </c>
      <c r="C156" s="257">
        <v>0</v>
      </c>
      <c r="D156" s="258">
        <v>12</v>
      </c>
      <c r="E156" s="257">
        <v>0</v>
      </c>
      <c r="F156" s="257" t="s">
        <v>14</v>
      </c>
      <c r="G156" s="257" t="s">
        <v>14</v>
      </c>
      <c r="H156" s="257">
        <v>37.1</v>
      </c>
      <c r="I156" s="258">
        <v>0</v>
      </c>
      <c r="J156" s="258" t="str">
        <f>IFERROR(VLOOKUP($B156,'Core Indicators'!$E$3:$EU$906,147,FALSE),"x")</f>
        <v>x</v>
      </c>
      <c r="K156" s="259">
        <v>-0.13986755910000001</v>
      </c>
      <c r="L156" s="257" t="s">
        <v>14</v>
      </c>
      <c r="M156" s="258">
        <v>79</v>
      </c>
      <c r="N156" s="258">
        <v>42</v>
      </c>
      <c r="O156" s="258" t="str">
        <f>IFERROR(VLOOKUP(B156,'Core Indicators'!$E$3:$G$9906,3,FALSE),"x")</f>
        <v>x</v>
      </c>
      <c r="P156" s="258">
        <v>27990</v>
      </c>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c r="BB156" s="252"/>
      <c r="BC156" s="252"/>
      <c r="BD156" s="252"/>
      <c r="BE156" s="252"/>
      <c r="BF156" s="252"/>
      <c r="BG156" s="252"/>
      <c r="BH156" s="252"/>
      <c r="BI156" s="252"/>
      <c r="BJ156" s="252"/>
      <c r="BK156" s="252"/>
      <c r="BL156" s="252"/>
      <c r="BM156" s="252"/>
      <c r="BN156" s="252"/>
      <c r="BO156" s="252"/>
      <c r="BP156" s="252"/>
      <c r="BQ156" s="252"/>
      <c r="BR156" s="252"/>
      <c r="BS156" s="252"/>
      <c r="BT156" s="252"/>
      <c r="BU156" s="252"/>
      <c r="BV156" s="252"/>
      <c r="BW156" s="252"/>
      <c r="BX156" s="252"/>
      <c r="BY156" s="252"/>
      <c r="BZ156" s="252"/>
      <c r="CA156" s="252"/>
      <c r="CB156" s="252"/>
      <c r="CC156" s="252"/>
      <c r="CD156" s="252"/>
      <c r="CE156" s="252"/>
      <c r="CF156" s="252"/>
      <c r="CG156" s="252"/>
      <c r="CH156" s="252"/>
      <c r="CI156" s="252"/>
      <c r="CJ156" s="252"/>
      <c r="CK156" s="252"/>
      <c r="CL156" s="252"/>
      <c r="CM156" s="252"/>
      <c r="CN156" s="252"/>
      <c r="CO156" s="252"/>
      <c r="CP156" s="252"/>
      <c r="CQ156" s="252"/>
      <c r="CR156" s="252"/>
      <c r="CS156" s="252"/>
      <c r="CT156" s="252"/>
      <c r="CU156" s="252"/>
      <c r="CV156" s="252"/>
      <c r="CW156" s="252"/>
      <c r="CX156" s="252"/>
      <c r="CY156" s="252"/>
      <c r="CZ156" s="252"/>
      <c r="DA156" s="252"/>
      <c r="DB156" s="252"/>
      <c r="DC156" s="252"/>
      <c r="DD156" s="252"/>
      <c r="DE156" s="252"/>
      <c r="DF156" s="252"/>
      <c r="DG156" s="252"/>
      <c r="DH156" s="252"/>
      <c r="DI156" s="252"/>
      <c r="DJ156" s="252"/>
      <c r="DK156" s="252"/>
      <c r="DL156" s="252"/>
    </row>
    <row r="157" spans="1:116" x14ac:dyDescent="0.25">
      <c r="A157" s="253" t="s">
        <v>8873</v>
      </c>
      <c r="B157" s="254" t="s">
        <v>8874</v>
      </c>
      <c r="C157" s="257">
        <v>0.8110999861</v>
      </c>
      <c r="D157" s="258">
        <v>7</v>
      </c>
      <c r="E157" s="257">
        <v>0.37</v>
      </c>
      <c r="F157" s="257">
        <v>6.25</v>
      </c>
      <c r="G157" s="257">
        <v>0.64374360080000004</v>
      </c>
      <c r="H157" s="257">
        <v>35.700000000000003</v>
      </c>
      <c r="I157" s="258">
        <v>3</v>
      </c>
      <c r="J157" s="258" t="str">
        <f>IFERROR(VLOOKUP($B157,'Core Indicators'!$E$3:$EU$906,147,FALSE),"x")</f>
        <v>x</v>
      </c>
      <c r="K157" s="259">
        <v>-0.76636308430000011</v>
      </c>
      <c r="L157" s="257">
        <v>4.75</v>
      </c>
      <c r="M157" s="258">
        <v>65</v>
      </c>
      <c r="N157" s="258">
        <v>33</v>
      </c>
      <c r="O157" s="258" t="str">
        <f>IFERROR(VLOOKUP(B157,'Core Indicators'!$E$3:$G$9906,3,FALSE),"x")</f>
        <v>x</v>
      </c>
      <c r="P157" s="258">
        <v>72180</v>
      </c>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c r="BM157" s="252"/>
      <c r="BN157" s="252"/>
      <c r="BO157" s="252"/>
      <c r="BP157" s="252"/>
      <c r="BQ157" s="252"/>
      <c r="BR157" s="252"/>
      <c r="BS157" s="252"/>
      <c r="BT157" s="252"/>
      <c r="BU157" s="252"/>
      <c r="BV157" s="252"/>
      <c r="BW157" s="252"/>
      <c r="BX157" s="252"/>
      <c r="BY157" s="252"/>
      <c r="BZ157" s="252"/>
      <c r="CA157" s="252"/>
      <c r="CB157" s="252"/>
      <c r="CC157" s="252"/>
      <c r="CD157" s="252"/>
      <c r="CE157" s="252"/>
      <c r="CF157" s="252"/>
      <c r="CG157" s="252"/>
      <c r="CH157" s="252"/>
      <c r="CI157" s="252"/>
      <c r="CJ157" s="252"/>
      <c r="CK157" s="252"/>
      <c r="CL157" s="252"/>
      <c r="CM157" s="252"/>
      <c r="CN157" s="252"/>
      <c r="CO157" s="252"/>
      <c r="CP157" s="252"/>
      <c r="CQ157" s="252"/>
      <c r="CR157" s="252"/>
      <c r="CS157" s="252"/>
      <c r="CT157" s="252"/>
      <c r="CU157" s="252"/>
      <c r="CV157" s="252"/>
      <c r="CW157" s="252"/>
      <c r="CX157" s="252"/>
      <c r="CY157" s="252"/>
      <c r="CZ157" s="252"/>
      <c r="DA157" s="252"/>
      <c r="DB157" s="252"/>
      <c r="DC157" s="252"/>
      <c r="DD157" s="252"/>
      <c r="DE157" s="252"/>
      <c r="DF157" s="252"/>
      <c r="DG157" s="252"/>
      <c r="DH157" s="252"/>
      <c r="DI157" s="252"/>
      <c r="DJ157" s="252"/>
      <c r="DK157" s="252"/>
      <c r="DL157" s="252"/>
    </row>
    <row r="158" spans="1:116" x14ac:dyDescent="0.25">
      <c r="A158" s="253" t="s">
        <v>2552</v>
      </c>
      <c r="B158" s="254" t="s">
        <v>8875</v>
      </c>
      <c r="C158" s="257">
        <v>0.18000004259999999</v>
      </c>
      <c r="D158" s="258">
        <v>12</v>
      </c>
      <c r="E158" s="257">
        <v>0</v>
      </c>
      <c r="F158" s="257">
        <v>7.2</v>
      </c>
      <c r="G158" s="257">
        <v>0.3970940348</v>
      </c>
      <c r="H158" s="257">
        <v>38.799999999999997</v>
      </c>
      <c r="I158" s="258">
        <v>3</v>
      </c>
      <c r="J158" s="258">
        <f>IFERROR(VLOOKUP($B158,'Core Indicators'!$E$3:$EU$906,147,FALSE),"x")</f>
        <v>346</v>
      </c>
      <c r="K158" s="259">
        <v>-0.76245963569999997</v>
      </c>
      <c r="L158" s="257">
        <v>6</v>
      </c>
      <c r="M158" s="258">
        <v>66</v>
      </c>
      <c r="N158" s="258">
        <v>34</v>
      </c>
      <c r="O158" s="258">
        <f>IFERROR(VLOOKUP(B158,'Core Indicators'!$E$3:$G$9906,3,FALSE),"x")</f>
        <v>6700000</v>
      </c>
      <c r="P158" s="258">
        <v>20720</v>
      </c>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c r="BC158" s="252"/>
      <c r="BD158" s="252"/>
      <c r="BE158" s="252"/>
      <c r="BF158" s="252"/>
      <c r="BG158" s="252"/>
      <c r="BH158" s="252"/>
      <c r="BI158" s="252"/>
      <c r="BJ158" s="252"/>
      <c r="BK158" s="252"/>
      <c r="BL158" s="252"/>
      <c r="BM158" s="252"/>
      <c r="BN158" s="252"/>
      <c r="BO158" s="252"/>
      <c r="BP158" s="252"/>
      <c r="BQ158" s="252"/>
      <c r="BR158" s="252"/>
      <c r="BS158" s="252"/>
      <c r="BT158" s="252"/>
      <c r="BU158" s="252"/>
      <c r="BV158" s="252"/>
      <c r="BW158" s="252"/>
      <c r="BX158" s="252"/>
      <c r="BY158" s="252"/>
      <c r="BZ158" s="252"/>
      <c r="CA158" s="252"/>
      <c r="CB158" s="252"/>
      <c r="CC158" s="252"/>
      <c r="CD158" s="252"/>
      <c r="CE158" s="252"/>
      <c r="CF158" s="252"/>
      <c r="CG158" s="252"/>
      <c r="CH158" s="252"/>
      <c r="CI158" s="252"/>
      <c r="CJ158" s="252"/>
      <c r="CK158" s="252"/>
      <c r="CL158" s="252"/>
      <c r="CM158" s="252"/>
      <c r="CN158" s="252"/>
      <c r="CO158" s="252"/>
      <c r="CP158" s="252"/>
      <c r="CQ158" s="252"/>
      <c r="CR158" s="252"/>
      <c r="CS158" s="252"/>
      <c r="CT158" s="252"/>
      <c r="CU158" s="252"/>
      <c r="CV158" s="252"/>
      <c r="CW158" s="252"/>
      <c r="CX158" s="252"/>
      <c r="CY158" s="252"/>
      <c r="CZ158" s="252"/>
      <c r="DA158" s="252"/>
      <c r="DB158" s="252"/>
      <c r="DC158" s="252"/>
      <c r="DD158" s="252"/>
      <c r="DE158" s="252"/>
      <c r="DF158" s="252"/>
      <c r="DG158" s="252"/>
      <c r="DH158" s="252"/>
      <c r="DI158" s="252"/>
      <c r="DJ158" s="252"/>
      <c r="DK158" s="252"/>
      <c r="DL158" s="252"/>
    </row>
    <row r="159" spans="1:116" x14ac:dyDescent="0.25">
      <c r="A159" s="253" t="s">
        <v>101</v>
      </c>
      <c r="B159" s="254" t="s">
        <v>8876</v>
      </c>
      <c r="C159" s="257">
        <v>0</v>
      </c>
      <c r="D159" s="258" t="s">
        <v>14</v>
      </c>
      <c r="E159" s="257">
        <v>0</v>
      </c>
      <c r="F159" s="257">
        <v>1.4833333333000001</v>
      </c>
      <c r="G159" s="257" t="s">
        <v>14</v>
      </c>
      <c r="H159" s="257">
        <v>36.799999999999997</v>
      </c>
      <c r="I159" s="258">
        <v>5</v>
      </c>
      <c r="J159" s="258">
        <f>IFERROR(VLOOKUP($B159,'Core Indicators'!$E$3:$EU$906,147,FALSE),"x")</f>
        <v>3331</v>
      </c>
      <c r="K159" s="259">
        <v>-2.3503582478</v>
      </c>
      <c r="L159" s="257">
        <v>1</v>
      </c>
      <c r="M159" s="258">
        <v>7</v>
      </c>
      <c r="N159" s="258">
        <v>9</v>
      </c>
      <c r="O159" s="258">
        <f>IFERROR(VLOOKUP(B159,'Core Indicators'!$E$3:$G$9906,3,FALSE),"x")</f>
        <v>17619000</v>
      </c>
      <c r="P159" s="258">
        <v>627340</v>
      </c>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2"/>
      <c r="AX159" s="252"/>
      <c r="AY159" s="252"/>
      <c r="AZ159" s="252"/>
      <c r="BA159" s="252"/>
      <c r="BB159" s="252"/>
      <c r="BC159" s="252"/>
      <c r="BD159" s="252"/>
      <c r="BE159" s="252"/>
      <c r="BF159" s="252"/>
      <c r="BG159" s="252"/>
      <c r="BH159" s="252"/>
      <c r="BI159" s="252"/>
      <c r="BJ159" s="252"/>
      <c r="BK159" s="252"/>
      <c r="BL159" s="252"/>
      <c r="BM159" s="252"/>
      <c r="BN159" s="252"/>
      <c r="BO159" s="252"/>
      <c r="BP159" s="252"/>
      <c r="BQ159" s="252"/>
      <c r="BR159" s="252"/>
      <c r="BS159" s="252"/>
      <c r="BT159" s="252"/>
      <c r="BU159" s="252"/>
      <c r="BV159" s="252"/>
      <c r="BW159" s="252"/>
      <c r="BX159" s="252"/>
      <c r="BY159" s="252"/>
      <c r="BZ159" s="252"/>
      <c r="CA159" s="252"/>
      <c r="CB159" s="252"/>
      <c r="CC159" s="252"/>
      <c r="CD159" s="252"/>
      <c r="CE159" s="252"/>
      <c r="CF159" s="252"/>
      <c r="CG159" s="252"/>
      <c r="CH159" s="252"/>
      <c r="CI159" s="252"/>
      <c r="CJ159" s="252"/>
      <c r="CK159" s="252"/>
      <c r="CL159" s="252"/>
      <c r="CM159" s="252"/>
      <c r="CN159" s="252"/>
      <c r="CO159" s="252"/>
      <c r="CP159" s="252"/>
      <c r="CQ159" s="252"/>
      <c r="CR159" s="252"/>
      <c r="CS159" s="252"/>
      <c r="CT159" s="252"/>
      <c r="CU159" s="252"/>
      <c r="CV159" s="252"/>
      <c r="CW159" s="252"/>
      <c r="CX159" s="252"/>
      <c r="CY159" s="252"/>
      <c r="CZ159" s="252"/>
      <c r="DA159" s="252"/>
      <c r="DB159" s="252"/>
      <c r="DC159" s="252"/>
      <c r="DD159" s="252"/>
      <c r="DE159" s="252"/>
      <c r="DF159" s="252"/>
      <c r="DG159" s="252"/>
      <c r="DH159" s="252"/>
      <c r="DI159" s="252"/>
      <c r="DJ159" s="252"/>
      <c r="DK159" s="252"/>
      <c r="DL159" s="252"/>
    </row>
    <row r="160" spans="1:116" x14ac:dyDescent="0.25">
      <c r="A160" s="253" t="s">
        <v>8877</v>
      </c>
      <c r="B160" s="254" t="s">
        <v>8878</v>
      </c>
      <c r="C160" s="257">
        <v>0.29583300080000002</v>
      </c>
      <c r="D160" s="258">
        <v>8</v>
      </c>
      <c r="E160" s="257">
        <v>0</v>
      </c>
      <c r="F160" s="257">
        <v>6.95</v>
      </c>
      <c r="G160" s="257">
        <v>0.16149411559999999</v>
      </c>
      <c r="H160" s="257">
        <v>36.200000000000003</v>
      </c>
      <c r="I160" s="258">
        <v>1</v>
      </c>
      <c r="J160" s="258" t="str">
        <f>IFERROR(VLOOKUP($B160,'Core Indicators'!$E$3:$EU$906,147,FALSE),"x")</f>
        <v>x</v>
      </c>
      <c r="K160" s="259">
        <v>-0.11906975509999999</v>
      </c>
      <c r="L160" s="257">
        <v>6</v>
      </c>
      <c r="M160" s="258">
        <v>66</v>
      </c>
      <c r="N160" s="258">
        <v>39</v>
      </c>
      <c r="O160" s="258" t="str">
        <f>IFERROR(VLOOKUP(B160,'Core Indicators'!$E$3:$G$9906,3,FALSE),"x")</f>
        <v>x</v>
      </c>
      <c r="P160" s="258">
        <v>87460</v>
      </c>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2"/>
      <c r="AX160" s="252"/>
      <c r="AY160" s="252"/>
      <c r="AZ160" s="252"/>
      <c r="BA160" s="252"/>
      <c r="BB160" s="252"/>
      <c r="BC160" s="252"/>
      <c r="BD160" s="252"/>
      <c r="BE160" s="252"/>
      <c r="BF160" s="252"/>
      <c r="BG160" s="252"/>
      <c r="BH160" s="252"/>
      <c r="BI160" s="252"/>
      <c r="BJ160" s="252"/>
      <c r="BK160" s="252"/>
      <c r="BL160" s="252"/>
      <c r="BM160" s="252"/>
      <c r="BN160" s="252"/>
      <c r="BO160" s="252"/>
      <c r="BP160" s="252"/>
      <c r="BQ160" s="252"/>
      <c r="BR160" s="252"/>
      <c r="BS160" s="252"/>
      <c r="BT160" s="252"/>
      <c r="BU160" s="252"/>
      <c r="BV160" s="252"/>
      <c r="BW160" s="252"/>
      <c r="BX160" s="252"/>
      <c r="BY160" s="252"/>
      <c r="BZ160" s="252"/>
      <c r="CA160" s="252"/>
      <c r="CB160" s="252"/>
      <c r="CC160" s="252"/>
      <c r="CD160" s="252"/>
      <c r="CE160" s="252"/>
      <c r="CF160" s="252"/>
      <c r="CG160" s="252"/>
      <c r="CH160" s="252"/>
      <c r="CI160" s="252"/>
      <c r="CJ160" s="252"/>
      <c r="CK160" s="252"/>
      <c r="CL160" s="252"/>
      <c r="CM160" s="252"/>
      <c r="CN160" s="252"/>
      <c r="CO160" s="252"/>
      <c r="CP160" s="252"/>
      <c r="CQ160" s="252"/>
      <c r="CR160" s="252"/>
      <c r="CS160" s="252"/>
      <c r="CT160" s="252"/>
      <c r="CU160" s="252"/>
      <c r="CV160" s="252"/>
      <c r="CW160" s="252"/>
      <c r="CX160" s="252"/>
      <c r="CY160" s="252"/>
      <c r="CZ160" s="252"/>
      <c r="DA160" s="252"/>
      <c r="DB160" s="252"/>
      <c r="DC160" s="252"/>
      <c r="DD160" s="252"/>
      <c r="DE160" s="252"/>
      <c r="DF160" s="252"/>
      <c r="DG160" s="252"/>
      <c r="DH160" s="252"/>
      <c r="DI160" s="252"/>
      <c r="DJ160" s="252"/>
      <c r="DK160" s="252"/>
      <c r="DL160" s="252"/>
    </row>
    <row r="161" spans="1:116" x14ac:dyDescent="0.25">
      <c r="A161" s="253" t="s">
        <v>371</v>
      </c>
      <c r="B161" s="254" t="s">
        <v>8879</v>
      </c>
      <c r="C161" s="257">
        <v>0.77907274400000004</v>
      </c>
      <c r="D161" s="258">
        <v>10</v>
      </c>
      <c r="E161" s="257">
        <v>0</v>
      </c>
      <c r="F161" s="257">
        <v>2.6666666666999999</v>
      </c>
      <c r="G161" s="257" t="s">
        <v>14</v>
      </c>
      <c r="H161" s="257">
        <v>44.1</v>
      </c>
      <c r="I161" s="258">
        <v>5</v>
      </c>
      <c r="J161" s="258">
        <f>IFERROR(VLOOKUP($B161,'Core Indicators'!$E$3:$EU$906,147,FALSE),"x")</f>
        <v>1079</v>
      </c>
      <c r="K161" s="259">
        <v>-1.9697244167000001</v>
      </c>
      <c r="L161" s="257">
        <v>2.25</v>
      </c>
      <c r="M161" s="258">
        <v>-2</v>
      </c>
      <c r="N161" s="258">
        <v>12</v>
      </c>
      <c r="O161" s="258">
        <f>IFERROR(VLOOKUP(B161,'Core Indicators'!$E$3:$G$9906,3,FALSE),"x")</f>
        <v>12400000</v>
      </c>
      <c r="P161" s="258">
        <v>644329</v>
      </c>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52"/>
      <c r="AV161" s="252"/>
      <c r="AW161" s="252"/>
      <c r="AX161" s="252"/>
      <c r="AY161" s="252"/>
      <c r="AZ161" s="252"/>
      <c r="BA161" s="252"/>
      <c r="BB161" s="252"/>
      <c r="BC161" s="252"/>
      <c r="BD161" s="252"/>
      <c r="BE161" s="252"/>
      <c r="BF161" s="252"/>
      <c r="BG161" s="252"/>
      <c r="BH161" s="252"/>
      <c r="BI161" s="252"/>
      <c r="BJ161" s="252"/>
      <c r="BK161" s="252"/>
      <c r="BL161" s="252"/>
      <c r="BM161" s="252"/>
      <c r="BN161" s="252"/>
      <c r="BO161" s="252"/>
      <c r="BP161" s="252"/>
      <c r="BQ161" s="252"/>
      <c r="BR161" s="252"/>
      <c r="BS161" s="252"/>
      <c r="BT161" s="252"/>
      <c r="BU161" s="252"/>
      <c r="BV161" s="252"/>
      <c r="BW161" s="252"/>
      <c r="BX161" s="252"/>
      <c r="BY161" s="252"/>
      <c r="BZ161" s="252"/>
      <c r="CA161" s="252"/>
      <c r="CB161" s="252"/>
      <c r="CC161" s="252"/>
      <c r="CD161" s="252"/>
      <c r="CE161" s="252"/>
      <c r="CF161" s="252"/>
      <c r="CG161" s="252"/>
      <c r="CH161" s="252"/>
      <c r="CI161" s="252"/>
      <c r="CJ161" s="252"/>
      <c r="CK161" s="252"/>
      <c r="CL161" s="252"/>
      <c r="CM161" s="252"/>
      <c r="CN161" s="252"/>
      <c r="CO161" s="252"/>
      <c r="CP161" s="252"/>
      <c r="CQ161" s="252"/>
      <c r="CR161" s="252"/>
      <c r="CS161" s="252"/>
      <c r="CT161" s="252"/>
      <c r="CU161" s="252"/>
      <c r="CV161" s="252"/>
      <c r="CW161" s="252"/>
      <c r="CX161" s="252"/>
      <c r="CY161" s="252"/>
      <c r="CZ161" s="252"/>
      <c r="DA161" s="252"/>
      <c r="DB161" s="252"/>
      <c r="DC161" s="252"/>
      <c r="DD161" s="252"/>
      <c r="DE161" s="252"/>
      <c r="DF161" s="252"/>
      <c r="DG161" s="252"/>
      <c r="DH161" s="252"/>
      <c r="DI161" s="252"/>
      <c r="DJ161" s="252"/>
      <c r="DK161" s="252"/>
      <c r="DL161" s="252"/>
    </row>
    <row r="162" spans="1:116" x14ac:dyDescent="0.25">
      <c r="A162" s="253" t="s">
        <v>8880</v>
      </c>
      <c r="B162" s="254" t="s">
        <v>8881</v>
      </c>
      <c r="C162" s="257">
        <v>0</v>
      </c>
      <c r="D162" s="258">
        <v>13</v>
      </c>
      <c r="E162" s="257">
        <v>0</v>
      </c>
      <c r="F162" s="257" t="s">
        <v>14</v>
      </c>
      <c r="G162" s="257">
        <v>0.54654479749999996</v>
      </c>
      <c r="H162" s="257">
        <v>56.3</v>
      </c>
      <c r="I162" s="258">
        <v>0</v>
      </c>
      <c r="J162" s="258" t="str">
        <f>IFERROR(VLOOKUP($B162,'Core Indicators'!$E$3:$EU$906,147,FALSE),"x")</f>
        <v>x</v>
      </c>
      <c r="K162" s="259">
        <v>-0.67970234159999998</v>
      </c>
      <c r="L162" s="257" t="s">
        <v>14</v>
      </c>
      <c r="M162" s="258">
        <v>84</v>
      </c>
      <c r="N162" s="258">
        <v>46</v>
      </c>
      <c r="O162" s="258" t="str">
        <f>IFERROR(VLOOKUP(B162,'Core Indicators'!$E$3:$G$9906,3,FALSE),"x")</f>
        <v>x</v>
      </c>
      <c r="P162" s="258">
        <v>960</v>
      </c>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c r="BB162" s="252"/>
      <c r="BC162" s="252"/>
      <c r="BD162" s="252"/>
      <c r="BE162" s="252"/>
      <c r="BF162" s="252"/>
      <c r="BG162" s="252"/>
      <c r="BH162" s="252"/>
      <c r="BI162" s="252"/>
      <c r="BJ162" s="252"/>
      <c r="BK162" s="252"/>
      <c r="BL162" s="252"/>
      <c r="BM162" s="252"/>
      <c r="BN162" s="252"/>
      <c r="BO162" s="252"/>
      <c r="BP162" s="252"/>
      <c r="BQ162" s="252"/>
      <c r="BR162" s="252"/>
      <c r="BS162" s="252"/>
      <c r="BT162" s="252"/>
      <c r="BU162" s="252"/>
      <c r="BV162" s="252"/>
      <c r="BW162" s="252"/>
      <c r="BX162" s="252"/>
      <c r="BY162" s="252"/>
      <c r="BZ162" s="252"/>
      <c r="CA162" s="252"/>
      <c r="CB162" s="252"/>
      <c r="CC162" s="252"/>
      <c r="CD162" s="252"/>
      <c r="CE162" s="252"/>
      <c r="CF162" s="252"/>
      <c r="CG162" s="252"/>
      <c r="CH162" s="252"/>
      <c r="CI162" s="252"/>
      <c r="CJ162" s="252"/>
      <c r="CK162" s="252"/>
      <c r="CL162" s="252"/>
      <c r="CM162" s="252"/>
      <c r="CN162" s="252"/>
      <c r="CO162" s="252"/>
      <c r="CP162" s="252"/>
      <c r="CQ162" s="252"/>
      <c r="CR162" s="252"/>
      <c r="CS162" s="252"/>
      <c r="CT162" s="252"/>
      <c r="CU162" s="252"/>
      <c r="CV162" s="252"/>
      <c r="CW162" s="252"/>
      <c r="CX162" s="252"/>
      <c r="CY162" s="252"/>
      <c r="CZ162" s="252"/>
      <c r="DA162" s="252"/>
      <c r="DB162" s="252"/>
      <c r="DC162" s="252"/>
      <c r="DD162" s="252"/>
      <c r="DE162" s="252"/>
      <c r="DF162" s="252"/>
      <c r="DG162" s="252"/>
      <c r="DH162" s="252"/>
      <c r="DI162" s="252"/>
      <c r="DJ162" s="252"/>
      <c r="DK162" s="252"/>
      <c r="DL162" s="252"/>
    </row>
    <row r="163" spans="1:116" x14ac:dyDescent="0.25">
      <c r="A163" s="253" t="s">
        <v>8882</v>
      </c>
      <c r="B163" s="254" t="s">
        <v>8883</v>
      </c>
      <c r="C163" s="257">
        <v>0.77306485170000006</v>
      </c>
      <c r="D163" s="258">
        <v>12</v>
      </c>
      <c r="E163" s="257">
        <v>0</v>
      </c>
      <c r="F163" s="257" t="s">
        <v>14</v>
      </c>
      <c r="G163" s="257">
        <v>0.46510644940000001</v>
      </c>
      <c r="H163" s="257">
        <v>57.9</v>
      </c>
      <c r="I163" s="258">
        <v>0</v>
      </c>
      <c r="J163" s="258" t="str">
        <f>IFERROR(VLOOKUP($B163,'Core Indicators'!$E$3:$EU$906,147,FALSE),"x")</f>
        <v>x</v>
      </c>
      <c r="K163" s="259">
        <v>-5.9651225799999999E-2</v>
      </c>
      <c r="L163" s="257" t="s">
        <v>14</v>
      </c>
      <c r="M163" s="258">
        <v>75</v>
      </c>
      <c r="N163" s="258">
        <v>44</v>
      </c>
      <c r="O163" s="258" t="str">
        <f>IFERROR(VLOOKUP(B163,'Core Indicators'!$E$3:$G$9906,3,FALSE),"x")</f>
        <v>x</v>
      </c>
      <c r="P163" s="258">
        <v>156000</v>
      </c>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c r="BB163" s="252"/>
      <c r="BC163" s="252"/>
      <c r="BD163" s="252"/>
      <c r="BE163" s="252"/>
      <c r="BF163" s="252"/>
      <c r="BG163" s="252"/>
      <c r="BH163" s="252"/>
      <c r="BI163" s="252"/>
      <c r="BJ163" s="252"/>
      <c r="BK163" s="252"/>
      <c r="BL163" s="252"/>
      <c r="BM163" s="252"/>
      <c r="BN163" s="252"/>
      <c r="BO163" s="252"/>
      <c r="BP163" s="252"/>
      <c r="BQ163" s="252"/>
      <c r="BR163" s="252"/>
      <c r="BS163" s="252"/>
      <c r="BT163" s="252"/>
      <c r="BU163" s="252"/>
      <c r="BV163" s="252"/>
      <c r="BW163" s="252"/>
      <c r="BX163" s="252"/>
      <c r="BY163" s="252"/>
      <c r="BZ163" s="252"/>
      <c r="CA163" s="252"/>
      <c r="CB163" s="252"/>
      <c r="CC163" s="252"/>
      <c r="CD163" s="252"/>
      <c r="CE163" s="252"/>
      <c r="CF163" s="252"/>
      <c r="CG163" s="252"/>
      <c r="CH163" s="252"/>
      <c r="CI163" s="252"/>
      <c r="CJ163" s="252"/>
      <c r="CK163" s="252"/>
      <c r="CL163" s="252"/>
      <c r="CM163" s="252"/>
      <c r="CN163" s="252"/>
      <c r="CO163" s="252"/>
      <c r="CP163" s="252"/>
      <c r="CQ163" s="252"/>
      <c r="CR163" s="252"/>
      <c r="CS163" s="252"/>
      <c r="CT163" s="252"/>
      <c r="CU163" s="252"/>
      <c r="CV163" s="252"/>
      <c r="CW163" s="252"/>
      <c r="CX163" s="252"/>
      <c r="CY163" s="252"/>
      <c r="CZ163" s="252"/>
      <c r="DA163" s="252"/>
      <c r="DB163" s="252"/>
      <c r="DC163" s="252"/>
      <c r="DD163" s="252"/>
      <c r="DE163" s="252"/>
      <c r="DF163" s="252"/>
      <c r="DG163" s="252"/>
      <c r="DH163" s="252"/>
      <c r="DI163" s="252"/>
      <c r="DJ163" s="252"/>
      <c r="DK163" s="252"/>
      <c r="DL163" s="252"/>
    </row>
    <row r="164" spans="1:116" x14ac:dyDescent="0.25">
      <c r="A164" s="253" t="s">
        <v>3077</v>
      </c>
      <c r="B164" s="254" t="s">
        <v>8884</v>
      </c>
      <c r="C164" s="257">
        <v>0.34016300849999997</v>
      </c>
      <c r="D164" s="258">
        <v>10</v>
      </c>
      <c r="E164" s="257">
        <v>0.19400000000000001</v>
      </c>
      <c r="F164" s="257">
        <v>8.65</v>
      </c>
      <c r="G164" s="257">
        <v>0.18995812400000001</v>
      </c>
      <c r="H164" s="257">
        <v>25</v>
      </c>
      <c r="I164" s="258">
        <v>1</v>
      </c>
      <c r="J164" s="258">
        <f>IFERROR(VLOOKUP($B164,'Core Indicators'!$E$3:$EU$906,147,FALSE),"x")</f>
        <v>0</v>
      </c>
      <c r="K164" s="259">
        <v>0.55673569439999993</v>
      </c>
      <c r="L164" s="257">
        <v>8</v>
      </c>
      <c r="M164" s="258">
        <v>88</v>
      </c>
      <c r="N164" s="258">
        <v>50</v>
      </c>
      <c r="O164" s="258">
        <f>IFERROR(VLOOKUP(B164,'Core Indicators'!$E$3:$G$9906,3,FALSE),"x")</f>
        <v>5667000</v>
      </c>
      <c r="P164" s="258">
        <v>48086</v>
      </c>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c r="BC164" s="252"/>
      <c r="BD164" s="252"/>
      <c r="BE164" s="252"/>
      <c r="BF164" s="252"/>
      <c r="BG164" s="252"/>
      <c r="BH164" s="252"/>
      <c r="BI164" s="252"/>
      <c r="BJ164" s="252"/>
      <c r="BK164" s="252"/>
      <c r="BL164" s="252"/>
      <c r="BM164" s="252"/>
      <c r="BN164" s="252"/>
      <c r="BO164" s="252"/>
      <c r="BP164" s="252"/>
      <c r="BQ164" s="252"/>
      <c r="BR164" s="252"/>
      <c r="BS164" s="252"/>
      <c r="BT164" s="252"/>
      <c r="BU164" s="252"/>
      <c r="BV164" s="252"/>
      <c r="BW164" s="252"/>
      <c r="BX164" s="252"/>
      <c r="BY164" s="252"/>
      <c r="BZ164" s="252"/>
      <c r="CA164" s="252"/>
      <c r="CB164" s="252"/>
      <c r="CC164" s="252"/>
      <c r="CD164" s="252"/>
      <c r="CE164" s="252"/>
      <c r="CF164" s="252"/>
      <c r="CG164" s="252"/>
      <c r="CH164" s="252"/>
      <c r="CI164" s="252"/>
      <c r="CJ164" s="252"/>
      <c r="CK164" s="252"/>
      <c r="CL164" s="252"/>
      <c r="CM164" s="252"/>
      <c r="CN164" s="252"/>
      <c r="CO164" s="252"/>
      <c r="CP164" s="252"/>
      <c r="CQ164" s="252"/>
      <c r="CR164" s="252"/>
      <c r="CS164" s="252"/>
      <c r="CT164" s="252"/>
      <c r="CU164" s="252"/>
      <c r="CV164" s="252"/>
      <c r="CW164" s="252"/>
      <c r="CX164" s="252"/>
      <c r="CY164" s="252"/>
      <c r="CZ164" s="252"/>
      <c r="DA164" s="252"/>
      <c r="DB164" s="252"/>
      <c r="DC164" s="252"/>
      <c r="DD164" s="252"/>
      <c r="DE164" s="252"/>
      <c r="DF164" s="252"/>
      <c r="DG164" s="252"/>
      <c r="DH164" s="252"/>
      <c r="DI164" s="252"/>
      <c r="DJ164" s="252"/>
      <c r="DK164" s="252"/>
      <c r="DL164" s="252"/>
    </row>
    <row r="165" spans="1:116" x14ac:dyDescent="0.25">
      <c r="A165" s="253" t="s">
        <v>8885</v>
      </c>
      <c r="B165" s="254" t="s">
        <v>8886</v>
      </c>
      <c r="C165" s="257">
        <v>0.30942659909999998</v>
      </c>
      <c r="D165" s="258">
        <v>13</v>
      </c>
      <c r="E165" s="257">
        <v>5.33E-2</v>
      </c>
      <c r="F165" s="257">
        <v>9.15</v>
      </c>
      <c r="G165" s="257">
        <v>6.8603414500000001E-2</v>
      </c>
      <c r="H165" s="257">
        <v>24.6</v>
      </c>
      <c r="I165" s="258">
        <v>0</v>
      </c>
      <c r="J165" s="258" t="str">
        <f>IFERROR(VLOOKUP($B165,'Core Indicators'!$E$3:$EU$906,147,FALSE),"x")</f>
        <v>x</v>
      </c>
      <c r="K165" s="259">
        <v>1.1184208392999999</v>
      </c>
      <c r="L165" s="257">
        <v>9</v>
      </c>
      <c r="M165" s="258">
        <v>94</v>
      </c>
      <c r="N165" s="258">
        <v>60</v>
      </c>
      <c r="O165" s="258" t="str">
        <f>IFERROR(VLOOKUP(B165,'Core Indicators'!$E$3:$G$9906,3,FALSE),"x")</f>
        <v>x</v>
      </c>
      <c r="P165" s="258">
        <v>20140</v>
      </c>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52"/>
      <c r="AV165" s="252"/>
      <c r="AW165" s="252"/>
      <c r="AX165" s="252"/>
      <c r="AY165" s="252"/>
      <c r="AZ165" s="252"/>
      <c r="BA165" s="252"/>
      <c r="BB165" s="252"/>
      <c r="BC165" s="252"/>
      <c r="BD165" s="252"/>
      <c r="BE165" s="252"/>
      <c r="BF165" s="252"/>
      <c r="BG165" s="252"/>
      <c r="BH165" s="252"/>
      <c r="BI165" s="252"/>
      <c r="BJ165" s="252"/>
      <c r="BK165" s="252"/>
      <c r="BL165" s="252"/>
      <c r="BM165" s="252"/>
      <c r="BN165" s="252"/>
      <c r="BO165" s="252"/>
      <c r="BP165" s="252"/>
      <c r="BQ165" s="252"/>
      <c r="BR165" s="252"/>
      <c r="BS165" s="252"/>
      <c r="BT165" s="252"/>
      <c r="BU165" s="252"/>
      <c r="BV165" s="252"/>
      <c r="BW165" s="252"/>
      <c r="BX165" s="252"/>
      <c r="BY165" s="252"/>
      <c r="BZ165" s="252"/>
      <c r="CA165" s="252"/>
      <c r="CB165" s="252"/>
      <c r="CC165" s="252"/>
      <c r="CD165" s="252"/>
      <c r="CE165" s="252"/>
      <c r="CF165" s="252"/>
      <c r="CG165" s="252"/>
      <c r="CH165" s="252"/>
      <c r="CI165" s="252"/>
      <c r="CJ165" s="252"/>
      <c r="CK165" s="252"/>
      <c r="CL165" s="252"/>
      <c r="CM165" s="252"/>
      <c r="CN165" s="252"/>
      <c r="CO165" s="252"/>
      <c r="CP165" s="252"/>
      <c r="CQ165" s="252"/>
      <c r="CR165" s="252"/>
      <c r="CS165" s="252"/>
      <c r="CT165" s="252"/>
      <c r="CU165" s="252"/>
      <c r="CV165" s="252"/>
      <c r="CW165" s="252"/>
      <c r="CX165" s="252"/>
      <c r="CY165" s="252"/>
      <c r="CZ165" s="252"/>
      <c r="DA165" s="252"/>
      <c r="DB165" s="252"/>
      <c r="DC165" s="252"/>
      <c r="DD165" s="252"/>
      <c r="DE165" s="252"/>
      <c r="DF165" s="252"/>
      <c r="DG165" s="252"/>
      <c r="DH165" s="252"/>
      <c r="DI165" s="252"/>
      <c r="DJ165" s="252"/>
      <c r="DK165" s="252"/>
      <c r="DL165" s="252"/>
    </row>
    <row r="166" spans="1:116" x14ac:dyDescent="0.25">
      <c r="A166" s="253" t="s">
        <v>8887</v>
      </c>
      <c r="B166" s="254" t="s">
        <v>8888</v>
      </c>
      <c r="C166" s="257">
        <v>0</v>
      </c>
      <c r="D166" s="258">
        <v>12</v>
      </c>
      <c r="E166" s="257">
        <v>0</v>
      </c>
      <c r="F166" s="257" t="s">
        <v>14</v>
      </c>
      <c r="G166" s="257">
        <v>4.0217716600000002E-2</v>
      </c>
      <c r="H166" s="257">
        <v>30</v>
      </c>
      <c r="I166" s="258">
        <v>3</v>
      </c>
      <c r="J166" s="258" t="str">
        <f>IFERROR(VLOOKUP($B166,'Core Indicators'!$E$3:$EU$906,147,FALSE),"x")</f>
        <v>x</v>
      </c>
      <c r="K166" s="259">
        <v>1.9065259695000001</v>
      </c>
      <c r="L166" s="257" t="s">
        <v>14</v>
      </c>
      <c r="M166" s="258">
        <v>100</v>
      </c>
      <c r="N166" s="258">
        <v>85</v>
      </c>
      <c r="O166" s="258" t="str">
        <f>IFERROR(VLOOKUP(B166,'Core Indicators'!$E$3:$G$9906,3,FALSE),"x")</f>
        <v>x</v>
      </c>
      <c r="P166" s="258">
        <v>407310</v>
      </c>
      <c r="Q166" s="252"/>
      <c r="R166" s="252"/>
      <c r="S166" s="252"/>
      <c r="T166" s="252"/>
      <c r="U166" s="252"/>
      <c r="V166" s="252"/>
      <c r="W166" s="252"/>
      <c r="X166" s="252"/>
      <c r="Y166" s="252"/>
      <c r="Z166" s="252"/>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52"/>
      <c r="AV166" s="252"/>
      <c r="AW166" s="252"/>
      <c r="AX166" s="252"/>
      <c r="AY166" s="252"/>
      <c r="AZ166" s="252"/>
      <c r="BA166" s="252"/>
      <c r="BB166" s="252"/>
      <c r="BC166" s="252"/>
      <c r="BD166" s="252"/>
      <c r="BE166" s="252"/>
      <c r="BF166" s="252"/>
      <c r="BG166" s="252"/>
      <c r="BH166" s="252"/>
      <c r="BI166" s="252"/>
      <c r="BJ166" s="252"/>
      <c r="BK166" s="252"/>
      <c r="BL166" s="252"/>
      <c r="BM166" s="252"/>
      <c r="BN166" s="252"/>
      <c r="BO166" s="252"/>
      <c r="BP166" s="252"/>
      <c r="BQ166" s="252"/>
      <c r="BR166" s="252"/>
      <c r="BS166" s="252"/>
      <c r="BT166" s="252"/>
      <c r="BU166" s="252"/>
      <c r="BV166" s="252"/>
      <c r="BW166" s="252"/>
      <c r="BX166" s="252"/>
      <c r="BY166" s="252"/>
      <c r="BZ166" s="252"/>
      <c r="CA166" s="252"/>
      <c r="CB166" s="252"/>
      <c r="CC166" s="252"/>
      <c r="CD166" s="252"/>
      <c r="CE166" s="252"/>
      <c r="CF166" s="252"/>
      <c r="CG166" s="252"/>
      <c r="CH166" s="252"/>
      <c r="CI166" s="252"/>
      <c r="CJ166" s="252"/>
      <c r="CK166" s="252"/>
      <c r="CL166" s="252"/>
      <c r="CM166" s="252"/>
      <c r="CN166" s="252"/>
      <c r="CO166" s="252"/>
      <c r="CP166" s="252"/>
      <c r="CQ166" s="252"/>
      <c r="CR166" s="252"/>
      <c r="CS166" s="252"/>
      <c r="CT166" s="252"/>
      <c r="CU166" s="252"/>
      <c r="CV166" s="252"/>
      <c r="CW166" s="252"/>
      <c r="CX166" s="252"/>
      <c r="CY166" s="252"/>
      <c r="CZ166" s="252"/>
      <c r="DA166" s="252"/>
      <c r="DB166" s="252"/>
      <c r="DC166" s="252"/>
      <c r="DD166" s="252"/>
      <c r="DE166" s="252"/>
      <c r="DF166" s="252"/>
      <c r="DG166" s="252"/>
      <c r="DH166" s="252"/>
      <c r="DI166" s="252"/>
      <c r="DJ166" s="252"/>
      <c r="DK166" s="252"/>
      <c r="DL166" s="252"/>
    </row>
    <row r="167" spans="1:116" x14ac:dyDescent="0.25">
      <c r="A167" s="253" t="s">
        <v>1072</v>
      </c>
      <c r="B167" s="254" t="s">
        <v>8889</v>
      </c>
      <c r="C167" s="257">
        <v>0</v>
      </c>
      <c r="D167" s="258">
        <v>5</v>
      </c>
      <c r="E167" s="257">
        <v>0</v>
      </c>
      <c r="F167" s="257">
        <v>3.5833333333000001</v>
      </c>
      <c r="G167" s="257">
        <v>0.57860936750000003</v>
      </c>
      <c r="H167" s="257">
        <v>54.6</v>
      </c>
      <c r="I167" s="258">
        <v>3</v>
      </c>
      <c r="J167" s="258">
        <f>IFERROR(VLOOKUP($B167,'Core Indicators'!$E$3:$EU$906,147,FALSE),"x")</f>
        <v>0</v>
      </c>
      <c r="K167" s="259">
        <v>-0.50188273189999999</v>
      </c>
      <c r="L167" s="257">
        <v>2.5</v>
      </c>
      <c r="M167" s="258">
        <v>19</v>
      </c>
      <c r="N167" s="258">
        <v>34</v>
      </c>
      <c r="O167" s="258">
        <f>IFERROR(VLOOKUP(B167,'Core Indicators'!$E$3:$G$9906,3,FALSE),"x")</f>
        <v>1202000</v>
      </c>
      <c r="P167" s="258">
        <v>17200</v>
      </c>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c r="BB167" s="252"/>
      <c r="BC167" s="252"/>
      <c r="BD167" s="252"/>
      <c r="BE167" s="252"/>
      <c r="BF167" s="252"/>
      <c r="BG167" s="252"/>
      <c r="BH167" s="252"/>
      <c r="BI167" s="252"/>
      <c r="BJ167" s="252"/>
      <c r="BK167" s="252"/>
      <c r="BL167" s="252"/>
      <c r="BM167" s="252"/>
      <c r="BN167" s="252"/>
      <c r="BO167" s="252"/>
      <c r="BP167" s="252"/>
      <c r="BQ167" s="252"/>
      <c r="BR167" s="252"/>
      <c r="BS167" s="252"/>
      <c r="BT167" s="252"/>
      <c r="BU167" s="252"/>
      <c r="BV167" s="252"/>
      <c r="BW167" s="252"/>
      <c r="BX167" s="252"/>
      <c r="BY167" s="252"/>
      <c r="BZ167" s="252"/>
      <c r="CA167" s="252"/>
      <c r="CB167" s="252"/>
      <c r="CC167" s="252"/>
      <c r="CD167" s="252"/>
      <c r="CE167" s="252"/>
      <c r="CF167" s="252"/>
      <c r="CG167" s="252"/>
      <c r="CH167" s="252"/>
      <c r="CI167" s="252"/>
      <c r="CJ167" s="252"/>
      <c r="CK167" s="252"/>
      <c r="CL167" s="252"/>
      <c r="CM167" s="252"/>
      <c r="CN167" s="252"/>
      <c r="CO167" s="252"/>
      <c r="CP167" s="252"/>
      <c r="CQ167" s="252"/>
      <c r="CR167" s="252"/>
      <c r="CS167" s="252"/>
      <c r="CT167" s="252"/>
      <c r="CU167" s="252"/>
      <c r="CV167" s="252"/>
      <c r="CW167" s="252"/>
      <c r="CX167" s="252"/>
      <c r="CY167" s="252"/>
      <c r="CZ167" s="252"/>
      <c r="DA167" s="252"/>
      <c r="DB167" s="252"/>
      <c r="DC167" s="252"/>
      <c r="DD167" s="252"/>
      <c r="DE167" s="252"/>
      <c r="DF167" s="252"/>
      <c r="DG167" s="252"/>
      <c r="DH167" s="252"/>
      <c r="DI167" s="252"/>
      <c r="DJ167" s="252"/>
      <c r="DK167" s="252"/>
      <c r="DL167" s="252"/>
    </row>
    <row r="168" spans="1:116" x14ac:dyDescent="0.25">
      <c r="A168" s="253" t="s">
        <v>8890</v>
      </c>
      <c r="B168" s="254" t="s">
        <v>8891</v>
      </c>
      <c r="C168" s="257">
        <v>0</v>
      </c>
      <c r="D168" s="258">
        <v>8</v>
      </c>
      <c r="E168" s="257">
        <v>0</v>
      </c>
      <c r="F168" s="257" t="s">
        <v>14</v>
      </c>
      <c r="G168" s="257" t="s">
        <v>14</v>
      </c>
      <c r="H168" s="257">
        <v>32.1</v>
      </c>
      <c r="I168" s="258">
        <v>0</v>
      </c>
      <c r="J168" s="258" t="str">
        <f>IFERROR(VLOOKUP($B168,'Core Indicators'!$E$3:$EU$906,147,FALSE),"x")</f>
        <v>x</v>
      </c>
      <c r="K168" s="259">
        <v>0.17143608630000001</v>
      </c>
      <c r="L168" s="257" t="s">
        <v>14</v>
      </c>
      <c r="M168" s="258">
        <v>72</v>
      </c>
      <c r="N168" s="258">
        <v>66</v>
      </c>
      <c r="O168" s="258" t="str">
        <f>IFERROR(VLOOKUP(B168,'Core Indicators'!$E$3:$G$9906,3,FALSE),"x")</f>
        <v>x</v>
      </c>
      <c r="P168" s="258">
        <v>460</v>
      </c>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2"/>
      <c r="AX168" s="252"/>
      <c r="AY168" s="252"/>
      <c r="AZ168" s="252"/>
      <c r="BA168" s="252"/>
      <c r="BB168" s="252"/>
      <c r="BC168" s="252"/>
      <c r="BD168" s="252"/>
      <c r="BE168" s="252"/>
      <c r="BF168" s="252"/>
      <c r="BG168" s="252"/>
      <c r="BH168" s="252"/>
      <c r="BI168" s="252"/>
      <c r="BJ168" s="252"/>
      <c r="BK168" s="252"/>
      <c r="BL168" s="252"/>
      <c r="BM168" s="252"/>
      <c r="BN168" s="252"/>
      <c r="BO168" s="252"/>
      <c r="BP168" s="252"/>
      <c r="BQ168" s="252"/>
      <c r="BR168" s="252"/>
      <c r="BS168" s="252"/>
      <c r="BT168" s="252"/>
      <c r="BU168" s="252"/>
      <c r="BV168" s="252"/>
      <c r="BW168" s="252"/>
      <c r="BX168" s="252"/>
      <c r="BY168" s="252"/>
      <c r="BZ168" s="252"/>
      <c r="CA168" s="252"/>
      <c r="CB168" s="252"/>
      <c r="CC168" s="252"/>
      <c r="CD168" s="252"/>
      <c r="CE168" s="252"/>
      <c r="CF168" s="252"/>
      <c r="CG168" s="252"/>
      <c r="CH168" s="252"/>
      <c r="CI168" s="252"/>
      <c r="CJ168" s="252"/>
      <c r="CK168" s="252"/>
      <c r="CL168" s="252"/>
      <c r="CM168" s="252"/>
      <c r="CN168" s="252"/>
      <c r="CO168" s="252"/>
      <c r="CP168" s="252"/>
      <c r="CQ168" s="252"/>
      <c r="CR168" s="252"/>
      <c r="CS168" s="252"/>
      <c r="CT168" s="252"/>
      <c r="CU168" s="252"/>
      <c r="CV168" s="252"/>
      <c r="CW168" s="252"/>
      <c r="CX168" s="252"/>
      <c r="CY168" s="252"/>
      <c r="CZ168" s="252"/>
      <c r="DA168" s="252"/>
      <c r="DB168" s="252"/>
      <c r="DC168" s="252"/>
      <c r="DD168" s="252"/>
      <c r="DE168" s="252"/>
      <c r="DF168" s="252"/>
      <c r="DG168" s="252"/>
      <c r="DH168" s="252"/>
      <c r="DI168" s="252"/>
      <c r="DJ168" s="252"/>
      <c r="DK168" s="252"/>
      <c r="DL168" s="252"/>
    </row>
    <row r="169" spans="1:116" x14ac:dyDescent="0.25">
      <c r="A169" s="253" t="s">
        <v>79</v>
      </c>
      <c r="B169" s="254" t="s">
        <v>8892</v>
      </c>
      <c r="C169" s="257">
        <v>0.54330003230000001</v>
      </c>
      <c r="D169" s="258">
        <v>1</v>
      </c>
      <c r="E169" s="257">
        <v>0.85</v>
      </c>
      <c r="F169" s="257">
        <v>1.8</v>
      </c>
      <c r="G169" s="257">
        <v>0.54677704069999999</v>
      </c>
      <c r="H169" s="257">
        <v>37.5</v>
      </c>
      <c r="I169" s="258">
        <v>5</v>
      </c>
      <c r="J169" s="258">
        <f>IFERROR(VLOOKUP($B169,'Core Indicators'!$E$3:$EU$906,147,FALSE),"x")</f>
        <v>2844</v>
      </c>
      <c r="K169" s="259">
        <v>-2.0760633945000002</v>
      </c>
      <c r="L169" s="257">
        <v>1.5</v>
      </c>
      <c r="M169" s="258">
        <v>0</v>
      </c>
      <c r="N169" s="258">
        <v>13</v>
      </c>
      <c r="O169" s="258">
        <f>IFERROR(VLOOKUP(B169,'Core Indicators'!$E$3:$G$9906,3,FALSE),"x")</f>
        <v>21700000</v>
      </c>
      <c r="P169" s="258">
        <v>183630</v>
      </c>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2"/>
      <c r="AX169" s="252"/>
      <c r="AY169" s="252"/>
      <c r="AZ169" s="252"/>
      <c r="BA169" s="252"/>
      <c r="BB169" s="252"/>
      <c r="BC169" s="252"/>
      <c r="BD169" s="252"/>
      <c r="BE169" s="252"/>
      <c r="BF169" s="252"/>
      <c r="BG169" s="252"/>
      <c r="BH169" s="252"/>
      <c r="BI169" s="252"/>
      <c r="BJ169" s="252"/>
      <c r="BK169" s="252"/>
      <c r="BL169" s="252"/>
      <c r="BM169" s="252"/>
      <c r="BN169" s="252"/>
      <c r="BO169" s="252"/>
      <c r="BP169" s="252"/>
      <c r="BQ169" s="252"/>
      <c r="BR169" s="252"/>
      <c r="BS169" s="252"/>
      <c r="BT169" s="252"/>
      <c r="BU169" s="252"/>
      <c r="BV169" s="252"/>
      <c r="BW169" s="252"/>
      <c r="BX169" s="252"/>
      <c r="BY169" s="252"/>
      <c r="BZ169" s="252"/>
      <c r="CA169" s="252"/>
      <c r="CB169" s="252"/>
      <c r="CC169" s="252"/>
      <c r="CD169" s="252"/>
      <c r="CE169" s="252"/>
      <c r="CF169" s="252"/>
      <c r="CG169" s="252"/>
      <c r="CH169" s="252"/>
      <c r="CI169" s="252"/>
      <c r="CJ169" s="252"/>
      <c r="CK169" s="252"/>
      <c r="CL169" s="252"/>
      <c r="CM169" s="252"/>
      <c r="CN169" s="252"/>
      <c r="CO169" s="252"/>
      <c r="CP169" s="252"/>
      <c r="CQ169" s="252"/>
      <c r="CR169" s="252"/>
      <c r="CS169" s="252"/>
      <c r="CT169" s="252"/>
      <c r="CU169" s="252"/>
      <c r="CV169" s="252"/>
      <c r="CW169" s="252"/>
      <c r="CX169" s="252"/>
      <c r="CY169" s="252"/>
      <c r="CZ169" s="252"/>
      <c r="DA169" s="252"/>
      <c r="DB169" s="252"/>
      <c r="DC169" s="252"/>
      <c r="DD169" s="252"/>
      <c r="DE169" s="252"/>
      <c r="DF169" s="252"/>
      <c r="DG169" s="252"/>
      <c r="DH169" s="252"/>
      <c r="DI169" s="252"/>
      <c r="DJ169" s="252"/>
      <c r="DK169" s="252"/>
      <c r="DL169" s="252"/>
    </row>
    <row r="170" spans="1:116" x14ac:dyDescent="0.25">
      <c r="A170" s="253" t="s">
        <v>484</v>
      </c>
      <c r="B170" s="254" t="s">
        <v>8893</v>
      </c>
      <c r="C170" s="257">
        <v>0.92045000249999998</v>
      </c>
      <c r="D170" s="258">
        <v>9</v>
      </c>
      <c r="E170" s="257">
        <v>0.185</v>
      </c>
      <c r="F170" s="257">
        <v>2.9333333332999998</v>
      </c>
      <c r="G170" s="257">
        <v>0.7006806672</v>
      </c>
      <c r="H170" s="257">
        <v>43.3</v>
      </c>
      <c r="I170" s="258">
        <v>5</v>
      </c>
      <c r="J170" s="258">
        <f>IFERROR(VLOOKUP($B170,'Core Indicators'!$E$3:$EU$906,147,FALSE),"x")</f>
        <v>196</v>
      </c>
      <c r="K170" s="259">
        <v>-1.2833583355</v>
      </c>
      <c r="L170" s="257">
        <v>1.75</v>
      </c>
      <c r="M170" s="258">
        <v>17</v>
      </c>
      <c r="N170" s="258">
        <v>20</v>
      </c>
      <c r="O170" s="258">
        <f>IFERROR(VLOOKUP(B170,'Core Indicators'!$E$3:$G$9906,3,FALSE),"x")</f>
        <v>18315000</v>
      </c>
      <c r="P170" s="258">
        <v>1259200</v>
      </c>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2"/>
      <c r="AX170" s="252"/>
      <c r="AY170" s="252"/>
      <c r="AZ170" s="252"/>
      <c r="BA170" s="252"/>
      <c r="BB170" s="252"/>
      <c r="BC170" s="252"/>
      <c r="BD170" s="252"/>
      <c r="BE170" s="252"/>
      <c r="BF170" s="252"/>
      <c r="BG170" s="252"/>
      <c r="BH170" s="252"/>
      <c r="BI170" s="252"/>
      <c r="BJ170" s="252"/>
      <c r="BK170" s="252"/>
      <c r="BL170" s="252"/>
      <c r="BM170" s="252"/>
      <c r="BN170" s="252"/>
      <c r="BO170" s="252"/>
      <c r="BP170" s="252"/>
      <c r="BQ170" s="252"/>
      <c r="BR170" s="252"/>
      <c r="BS170" s="252"/>
      <c r="BT170" s="252"/>
      <c r="BU170" s="252"/>
      <c r="BV170" s="252"/>
      <c r="BW170" s="252"/>
      <c r="BX170" s="252"/>
      <c r="BY170" s="252"/>
      <c r="BZ170" s="252"/>
      <c r="CA170" s="252"/>
      <c r="CB170" s="252"/>
      <c r="CC170" s="252"/>
      <c r="CD170" s="252"/>
      <c r="CE170" s="252"/>
      <c r="CF170" s="252"/>
      <c r="CG170" s="252"/>
      <c r="CH170" s="252"/>
      <c r="CI170" s="252"/>
      <c r="CJ170" s="252"/>
      <c r="CK170" s="252"/>
      <c r="CL170" s="252"/>
      <c r="CM170" s="252"/>
      <c r="CN170" s="252"/>
      <c r="CO170" s="252"/>
      <c r="CP170" s="252"/>
      <c r="CQ170" s="252"/>
      <c r="CR170" s="252"/>
      <c r="CS170" s="252"/>
      <c r="CT170" s="252"/>
      <c r="CU170" s="252"/>
      <c r="CV170" s="252"/>
      <c r="CW170" s="252"/>
      <c r="CX170" s="252"/>
      <c r="CY170" s="252"/>
      <c r="CZ170" s="252"/>
      <c r="DA170" s="252"/>
      <c r="DB170" s="252"/>
      <c r="DC170" s="252"/>
      <c r="DD170" s="252"/>
      <c r="DE170" s="252"/>
      <c r="DF170" s="252"/>
      <c r="DG170" s="252"/>
      <c r="DH170" s="252"/>
      <c r="DI170" s="252"/>
      <c r="DJ170" s="252"/>
      <c r="DK170" s="252"/>
      <c r="DL170" s="252"/>
    </row>
    <row r="171" spans="1:116" x14ac:dyDescent="0.25">
      <c r="A171" s="253" t="s">
        <v>8894</v>
      </c>
      <c r="B171" s="254" t="s">
        <v>8895</v>
      </c>
      <c r="C171" s="257">
        <v>0.73349999629999996</v>
      </c>
      <c r="D171" s="258">
        <v>5</v>
      </c>
      <c r="E171" s="257">
        <v>0</v>
      </c>
      <c r="F171" s="257">
        <v>4.8666666666999996</v>
      </c>
      <c r="G171" s="257">
        <v>0.56568342780000003</v>
      </c>
      <c r="H171" s="257">
        <v>43.1</v>
      </c>
      <c r="I171" s="258">
        <v>2</v>
      </c>
      <c r="J171" s="258" t="str">
        <f>IFERROR(VLOOKUP($B171,'Core Indicators'!$E$3:$EU$906,147,FALSE),"x")</f>
        <v>x</v>
      </c>
      <c r="K171" s="259">
        <v>-0.58879667520000001</v>
      </c>
      <c r="L171" s="257">
        <v>4</v>
      </c>
      <c r="M171" s="258">
        <v>44</v>
      </c>
      <c r="N171" s="258">
        <v>29</v>
      </c>
      <c r="O171" s="258" t="str">
        <f>IFERROR(VLOOKUP(B171,'Core Indicators'!$E$3:$G$9906,3,FALSE),"x")</f>
        <v>x</v>
      </c>
      <c r="P171" s="258">
        <v>54390</v>
      </c>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52"/>
      <c r="AV171" s="252"/>
      <c r="AW171" s="252"/>
      <c r="AX171" s="252"/>
      <c r="AY171" s="252"/>
      <c r="AZ171" s="252"/>
      <c r="BA171" s="252"/>
      <c r="BB171" s="252"/>
      <c r="BC171" s="252"/>
      <c r="BD171" s="252"/>
      <c r="BE171" s="252"/>
      <c r="BF171" s="252"/>
      <c r="BG171" s="252"/>
      <c r="BH171" s="252"/>
      <c r="BI171" s="252"/>
      <c r="BJ171" s="252"/>
      <c r="BK171" s="252"/>
      <c r="BL171" s="252"/>
      <c r="BM171" s="252"/>
      <c r="BN171" s="252"/>
      <c r="BO171" s="252"/>
      <c r="BP171" s="252"/>
      <c r="BQ171" s="252"/>
      <c r="BR171" s="252"/>
      <c r="BS171" s="252"/>
      <c r="BT171" s="252"/>
      <c r="BU171" s="252"/>
      <c r="BV171" s="252"/>
      <c r="BW171" s="252"/>
      <c r="BX171" s="252"/>
      <c r="BY171" s="252"/>
      <c r="BZ171" s="252"/>
      <c r="CA171" s="252"/>
      <c r="CB171" s="252"/>
      <c r="CC171" s="252"/>
      <c r="CD171" s="252"/>
      <c r="CE171" s="252"/>
      <c r="CF171" s="252"/>
      <c r="CG171" s="252"/>
      <c r="CH171" s="252"/>
      <c r="CI171" s="252"/>
      <c r="CJ171" s="252"/>
      <c r="CK171" s="252"/>
      <c r="CL171" s="252"/>
      <c r="CM171" s="252"/>
      <c r="CN171" s="252"/>
      <c r="CO171" s="252"/>
      <c r="CP171" s="252"/>
      <c r="CQ171" s="252"/>
      <c r="CR171" s="252"/>
      <c r="CS171" s="252"/>
      <c r="CT171" s="252"/>
      <c r="CU171" s="252"/>
      <c r="CV171" s="252"/>
      <c r="CW171" s="252"/>
      <c r="CX171" s="252"/>
      <c r="CY171" s="252"/>
      <c r="CZ171" s="252"/>
      <c r="DA171" s="252"/>
      <c r="DB171" s="252"/>
      <c r="DC171" s="252"/>
      <c r="DD171" s="252"/>
      <c r="DE171" s="252"/>
      <c r="DF171" s="252"/>
      <c r="DG171" s="252"/>
      <c r="DH171" s="252"/>
      <c r="DI171" s="252"/>
      <c r="DJ171" s="252"/>
      <c r="DK171" s="252"/>
      <c r="DL171" s="252"/>
    </row>
    <row r="172" spans="1:116" x14ac:dyDescent="0.25">
      <c r="A172" s="253" t="s">
        <v>282</v>
      </c>
      <c r="B172" s="254" t="s">
        <v>8896</v>
      </c>
      <c r="C172" s="257">
        <v>0.31875000450000002</v>
      </c>
      <c r="D172" s="258">
        <v>8</v>
      </c>
      <c r="E172" s="257">
        <v>0.05</v>
      </c>
      <c r="F172" s="257">
        <v>3.3</v>
      </c>
      <c r="G172" s="257">
        <v>0.37672290009999998</v>
      </c>
      <c r="H172" s="257">
        <v>34.9</v>
      </c>
      <c r="I172" s="258">
        <v>3</v>
      </c>
      <c r="J172" s="258">
        <f>IFERROR(VLOOKUP($B172,'Core Indicators'!$E$3:$EU$906,147,FALSE),"x")</f>
        <v>19</v>
      </c>
      <c r="K172" s="259">
        <v>0.1028815731</v>
      </c>
      <c r="L172" s="257">
        <v>3.25</v>
      </c>
      <c r="M172" s="258">
        <v>32</v>
      </c>
      <c r="N172" s="258">
        <v>36</v>
      </c>
      <c r="O172" s="258">
        <f>IFERROR(VLOOKUP(B172,'Core Indicators'!$E$3:$G$9906,3,FALSE),"x")</f>
        <v>63878000</v>
      </c>
      <c r="P172" s="258">
        <v>510890</v>
      </c>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2"/>
      <c r="AY172" s="252"/>
      <c r="AZ172" s="252"/>
      <c r="BA172" s="252"/>
      <c r="BB172" s="252"/>
      <c r="BC172" s="252"/>
      <c r="BD172" s="252"/>
      <c r="BE172" s="252"/>
      <c r="BF172" s="252"/>
      <c r="BG172" s="252"/>
      <c r="BH172" s="252"/>
      <c r="BI172" s="252"/>
      <c r="BJ172" s="252"/>
      <c r="BK172" s="252"/>
      <c r="BL172" s="252"/>
      <c r="BM172" s="252"/>
      <c r="BN172" s="252"/>
      <c r="BO172" s="252"/>
      <c r="BP172" s="252"/>
      <c r="BQ172" s="252"/>
      <c r="BR172" s="252"/>
      <c r="BS172" s="252"/>
      <c r="BT172" s="252"/>
      <c r="BU172" s="252"/>
      <c r="BV172" s="252"/>
      <c r="BW172" s="252"/>
      <c r="BX172" s="252"/>
      <c r="BY172" s="252"/>
      <c r="BZ172" s="252"/>
      <c r="CA172" s="252"/>
      <c r="CB172" s="252"/>
      <c r="CC172" s="252"/>
      <c r="CD172" s="252"/>
      <c r="CE172" s="252"/>
      <c r="CF172" s="252"/>
      <c r="CG172" s="252"/>
      <c r="CH172" s="252"/>
      <c r="CI172" s="252"/>
      <c r="CJ172" s="252"/>
      <c r="CK172" s="252"/>
      <c r="CL172" s="252"/>
      <c r="CM172" s="252"/>
      <c r="CN172" s="252"/>
      <c r="CO172" s="252"/>
      <c r="CP172" s="252"/>
      <c r="CQ172" s="252"/>
      <c r="CR172" s="252"/>
      <c r="CS172" s="252"/>
      <c r="CT172" s="252"/>
      <c r="CU172" s="252"/>
      <c r="CV172" s="252"/>
      <c r="CW172" s="252"/>
      <c r="CX172" s="252"/>
      <c r="CY172" s="252"/>
      <c r="CZ172" s="252"/>
      <c r="DA172" s="252"/>
      <c r="DB172" s="252"/>
      <c r="DC172" s="252"/>
      <c r="DD172" s="252"/>
      <c r="DE172" s="252"/>
      <c r="DF172" s="252"/>
      <c r="DG172" s="252"/>
      <c r="DH172" s="252"/>
      <c r="DI172" s="252"/>
      <c r="DJ172" s="252"/>
      <c r="DK172" s="252"/>
      <c r="DL172" s="252"/>
    </row>
    <row r="173" spans="1:116" x14ac:dyDescent="0.25">
      <c r="A173" s="253" t="s">
        <v>8897</v>
      </c>
      <c r="B173" s="254" t="s">
        <v>8898</v>
      </c>
      <c r="C173" s="257">
        <v>0.3105010326</v>
      </c>
      <c r="D173" s="258">
        <v>5</v>
      </c>
      <c r="E173" s="257">
        <v>0.21299999999999999</v>
      </c>
      <c r="F173" s="257">
        <v>2.9166666666999999</v>
      </c>
      <c r="G173" s="257">
        <v>0.37746660949999999</v>
      </c>
      <c r="H173" s="257">
        <v>34</v>
      </c>
      <c r="I173" s="258">
        <v>1</v>
      </c>
      <c r="J173" s="258" t="str">
        <f>IFERROR(VLOOKUP($B173,'Core Indicators'!$E$3:$EU$906,147,FALSE),"x")</f>
        <v>x</v>
      </c>
      <c r="K173" s="259">
        <v>-1.2279412746</v>
      </c>
      <c r="L173" s="257">
        <v>2</v>
      </c>
      <c r="M173" s="258">
        <v>9</v>
      </c>
      <c r="N173" s="258">
        <v>25</v>
      </c>
      <c r="O173" s="258" t="str">
        <f>IFERROR(VLOOKUP(B173,'Core Indicators'!$E$3:$G$9906,3,FALSE),"x")</f>
        <v>x</v>
      </c>
      <c r="P173" s="258">
        <v>138786</v>
      </c>
      <c r="Q173" s="252"/>
      <c r="R173" s="252"/>
      <c r="S173" s="252"/>
      <c r="T173" s="252"/>
      <c r="U173" s="252"/>
      <c r="V173" s="252"/>
      <c r="W173" s="252"/>
      <c r="X173" s="252"/>
      <c r="Y173" s="252"/>
      <c r="Z173" s="252"/>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52"/>
      <c r="AV173" s="252"/>
      <c r="AW173" s="252"/>
      <c r="AX173" s="252"/>
      <c r="AY173" s="252"/>
      <c r="AZ173" s="252"/>
      <c r="BA173" s="252"/>
      <c r="BB173" s="252"/>
      <c r="BC173" s="252"/>
      <c r="BD173" s="252"/>
      <c r="BE173" s="252"/>
      <c r="BF173" s="252"/>
      <c r="BG173" s="252"/>
      <c r="BH173" s="252"/>
      <c r="BI173" s="252"/>
      <c r="BJ173" s="252"/>
      <c r="BK173" s="252"/>
      <c r="BL173" s="252"/>
      <c r="BM173" s="252"/>
      <c r="BN173" s="252"/>
      <c r="BO173" s="252"/>
      <c r="BP173" s="252"/>
      <c r="BQ173" s="252"/>
      <c r="BR173" s="252"/>
      <c r="BS173" s="252"/>
      <c r="BT173" s="252"/>
      <c r="BU173" s="252"/>
      <c r="BV173" s="252"/>
      <c r="BW173" s="252"/>
      <c r="BX173" s="252"/>
      <c r="BY173" s="252"/>
      <c r="BZ173" s="252"/>
      <c r="CA173" s="252"/>
      <c r="CB173" s="252"/>
      <c r="CC173" s="252"/>
      <c r="CD173" s="252"/>
      <c r="CE173" s="252"/>
      <c r="CF173" s="252"/>
      <c r="CG173" s="252"/>
      <c r="CH173" s="252"/>
      <c r="CI173" s="252"/>
      <c r="CJ173" s="252"/>
      <c r="CK173" s="252"/>
      <c r="CL173" s="252"/>
      <c r="CM173" s="252"/>
      <c r="CN173" s="252"/>
      <c r="CO173" s="252"/>
      <c r="CP173" s="252"/>
      <c r="CQ173" s="252"/>
      <c r="CR173" s="252"/>
      <c r="CS173" s="252"/>
      <c r="CT173" s="252"/>
      <c r="CU173" s="252"/>
      <c r="CV173" s="252"/>
      <c r="CW173" s="252"/>
      <c r="CX173" s="252"/>
      <c r="CY173" s="252"/>
      <c r="CZ173" s="252"/>
      <c r="DA173" s="252"/>
      <c r="DB173" s="252"/>
      <c r="DC173" s="252"/>
      <c r="DD173" s="252"/>
      <c r="DE173" s="252"/>
      <c r="DF173" s="252"/>
      <c r="DG173" s="252"/>
      <c r="DH173" s="252"/>
      <c r="DI173" s="252"/>
      <c r="DJ173" s="252"/>
      <c r="DK173" s="252"/>
      <c r="DL173" s="252"/>
    </row>
    <row r="174" spans="1:116" x14ac:dyDescent="0.25">
      <c r="A174" s="253" t="s">
        <v>8899</v>
      </c>
      <c r="B174" s="254" t="s">
        <v>8900</v>
      </c>
      <c r="C174" s="257">
        <v>0.27369995949999998</v>
      </c>
      <c r="D174" s="258">
        <v>1</v>
      </c>
      <c r="E174" s="257">
        <v>0.1</v>
      </c>
      <c r="F174" s="257">
        <v>2.75</v>
      </c>
      <c r="G174" s="257" t="s">
        <v>14</v>
      </c>
      <c r="H174" s="257">
        <v>40.799999999999997</v>
      </c>
      <c r="I174" s="258">
        <v>0</v>
      </c>
      <c r="J174" s="258" t="str">
        <f>IFERROR(VLOOKUP($B174,'Core Indicators'!$E$3:$EU$906,147,FALSE),"x")</f>
        <v>x</v>
      </c>
      <c r="K174" s="259">
        <v>-1.4147845507000001</v>
      </c>
      <c r="L174" s="257">
        <v>1.75</v>
      </c>
      <c r="M174" s="258">
        <v>2</v>
      </c>
      <c r="N174" s="258">
        <v>19</v>
      </c>
      <c r="O174" s="258" t="str">
        <f>IFERROR(VLOOKUP(B174,'Core Indicators'!$E$3:$G$9906,3,FALSE),"x")</f>
        <v>x</v>
      </c>
      <c r="P174" s="258">
        <v>469930</v>
      </c>
      <c r="Q174" s="252"/>
      <c r="R174" s="252"/>
      <c r="S174" s="252"/>
      <c r="T174" s="252"/>
      <c r="U174" s="252"/>
      <c r="V174" s="252"/>
      <c r="W174" s="252"/>
      <c r="X174" s="252"/>
      <c r="Y174" s="252"/>
      <c r="Z174" s="252"/>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52"/>
      <c r="AV174" s="252"/>
      <c r="AW174" s="252"/>
      <c r="AX174" s="252"/>
      <c r="AY174" s="252"/>
      <c r="AZ174" s="252"/>
      <c r="BA174" s="252"/>
      <c r="BB174" s="252"/>
      <c r="BC174" s="252"/>
      <c r="BD174" s="252"/>
      <c r="BE174" s="252"/>
      <c r="BF174" s="252"/>
      <c r="BG174" s="252"/>
      <c r="BH174" s="252"/>
      <c r="BI174" s="252"/>
      <c r="BJ174" s="252"/>
      <c r="BK174" s="252"/>
      <c r="BL174" s="252"/>
      <c r="BM174" s="252"/>
      <c r="BN174" s="252"/>
      <c r="BO174" s="252"/>
      <c r="BP174" s="252"/>
      <c r="BQ174" s="252"/>
      <c r="BR174" s="252"/>
      <c r="BS174" s="252"/>
      <c r="BT174" s="252"/>
      <c r="BU174" s="252"/>
      <c r="BV174" s="252"/>
      <c r="BW174" s="252"/>
      <c r="BX174" s="252"/>
      <c r="BY174" s="252"/>
      <c r="BZ174" s="252"/>
      <c r="CA174" s="252"/>
      <c r="CB174" s="252"/>
      <c r="CC174" s="252"/>
      <c r="CD174" s="252"/>
      <c r="CE174" s="252"/>
      <c r="CF174" s="252"/>
      <c r="CG174" s="252"/>
      <c r="CH174" s="252"/>
      <c r="CI174" s="252"/>
      <c r="CJ174" s="252"/>
      <c r="CK174" s="252"/>
      <c r="CL174" s="252"/>
      <c r="CM174" s="252"/>
      <c r="CN174" s="252"/>
      <c r="CO174" s="252"/>
      <c r="CP174" s="252"/>
      <c r="CQ174" s="252"/>
      <c r="CR174" s="252"/>
      <c r="CS174" s="252"/>
      <c r="CT174" s="252"/>
      <c r="CU174" s="252"/>
      <c r="CV174" s="252"/>
      <c r="CW174" s="252"/>
      <c r="CX174" s="252"/>
      <c r="CY174" s="252"/>
      <c r="CZ174" s="252"/>
      <c r="DA174" s="252"/>
      <c r="DB174" s="252"/>
      <c r="DC174" s="252"/>
      <c r="DD174" s="252"/>
      <c r="DE174" s="252"/>
      <c r="DF174" s="252"/>
      <c r="DG174" s="252"/>
      <c r="DH174" s="252"/>
      <c r="DI174" s="252"/>
      <c r="DJ174" s="252"/>
      <c r="DK174" s="252"/>
      <c r="DL174" s="252"/>
    </row>
    <row r="175" spans="1:116" x14ac:dyDescent="0.25">
      <c r="A175" s="253" t="s">
        <v>8901</v>
      </c>
      <c r="B175" s="254" t="s">
        <v>8902</v>
      </c>
      <c r="C175" s="257">
        <v>0</v>
      </c>
      <c r="D175" s="258">
        <v>13</v>
      </c>
      <c r="E175" s="257">
        <v>0</v>
      </c>
      <c r="F175" s="257">
        <v>7.55</v>
      </c>
      <c r="G175" s="257" t="s">
        <v>14</v>
      </c>
      <c r="H175" s="257">
        <v>28.7</v>
      </c>
      <c r="I175" s="258">
        <v>0</v>
      </c>
      <c r="J175" s="258" t="str">
        <f>IFERROR(VLOOKUP($B175,'Core Indicators'!$E$3:$EU$906,147,FALSE),"x")</f>
        <v>x</v>
      </c>
      <c r="K175" s="259">
        <v>-1.111014843</v>
      </c>
      <c r="L175" s="257">
        <v>7</v>
      </c>
      <c r="M175" s="258">
        <v>71</v>
      </c>
      <c r="N175" s="258">
        <v>38</v>
      </c>
      <c r="O175" s="258" t="str">
        <f>IFERROR(VLOOKUP(B175,'Core Indicators'!$E$3:$G$9906,3,FALSE),"x")</f>
        <v>x</v>
      </c>
      <c r="P175" s="258">
        <v>14870</v>
      </c>
      <c r="Q175" s="252"/>
      <c r="R175" s="252"/>
      <c r="S175" s="252"/>
      <c r="T175" s="252"/>
      <c r="U175" s="252"/>
      <c r="V175" s="252"/>
      <c r="W175" s="252"/>
      <c r="X175" s="252"/>
      <c r="Y175" s="252"/>
      <c r="Z175" s="252"/>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52"/>
      <c r="AV175" s="252"/>
      <c r="AW175" s="252"/>
      <c r="AX175" s="252"/>
      <c r="AY175" s="252"/>
      <c r="AZ175" s="252"/>
      <c r="BA175" s="252"/>
      <c r="BB175" s="252"/>
      <c r="BC175" s="252"/>
      <c r="BD175" s="252"/>
      <c r="BE175" s="252"/>
      <c r="BF175" s="252"/>
      <c r="BG175" s="252"/>
      <c r="BH175" s="252"/>
      <c r="BI175" s="252"/>
      <c r="BJ175" s="252"/>
      <c r="BK175" s="252"/>
      <c r="BL175" s="252"/>
      <c r="BM175" s="252"/>
      <c r="BN175" s="252"/>
      <c r="BO175" s="252"/>
      <c r="BP175" s="252"/>
      <c r="BQ175" s="252"/>
      <c r="BR175" s="252"/>
      <c r="BS175" s="252"/>
      <c r="BT175" s="252"/>
      <c r="BU175" s="252"/>
      <c r="BV175" s="252"/>
      <c r="BW175" s="252"/>
      <c r="BX175" s="252"/>
      <c r="BY175" s="252"/>
      <c r="BZ175" s="252"/>
      <c r="CA175" s="252"/>
      <c r="CB175" s="252"/>
      <c r="CC175" s="252"/>
      <c r="CD175" s="252"/>
      <c r="CE175" s="252"/>
      <c r="CF175" s="252"/>
      <c r="CG175" s="252"/>
      <c r="CH175" s="252"/>
      <c r="CI175" s="252"/>
      <c r="CJ175" s="252"/>
      <c r="CK175" s="252"/>
      <c r="CL175" s="252"/>
      <c r="CM175" s="252"/>
      <c r="CN175" s="252"/>
      <c r="CO175" s="252"/>
      <c r="CP175" s="252"/>
      <c r="CQ175" s="252"/>
      <c r="CR175" s="252"/>
      <c r="CS175" s="252"/>
      <c r="CT175" s="252"/>
      <c r="CU175" s="252"/>
      <c r="CV175" s="252"/>
      <c r="CW175" s="252"/>
      <c r="CX175" s="252"/>
      <c r="CY175" s="252"/>
      <c r="CZ175" s="252"/>
      <c r="DA175" s="252"/>
      <c r="DB175" s="252"/>
      <c r="DC175" s="252"/>
      <c r="DD175" s="252"/>
      <c r="DE175" s="252"/>
      <c r="DF175" s="252"/>
      <c r="DG175" s="252"/>
      <c r="DH175" s="252"/>
      <c r="DI175" s="252"/>
      <c r="DJ175" s="252"/>
      <c r="DK175" s="252"/>
      <c r="DL175" s="252"/>
    </row>
    <row r="176" spans="1:116" x14ac:dyDescent="0.25">
      <c r="A176" s="253" t="s">
        <v>1845</v>
      </c>
      <c r="B176" s="254" t="s">
        <v>8903</v>
      </c>
      <c r="C176" s="257">
        <v>0</v>
      </c>
      <c r="D176" s="258">
        <v>11</v>
      </c>
      <c r="E176" s="257">
        <v>0</v>
      </c>
      <c r="F176" s="257" t="s">
        <v>14</v>
      </c>
      <c r="G176" s="257">
        <v>0.41808821130000001</v>
      </c>
      <c r="H176" s="257">
        <v>37.6</v>
      </c>
      <c r="I176" s="258">
        <v>0</v>
      </c>
      <c r="J176" s="258">
        <f>IFERROR(VLOOKUP($B176,'Core Indicators'!$E$3:$EU$906,147,FALSE),"x")</f>
        <v>0</v>
      </c>
      <c r="K176" s="259">
        <v>0.45866918559999997</v>
      </c>
      <c r="L176" s="257" t="s">
        <v>14</v>
      </c>
      <c r="M176" s="258">
        <v>79</v>
      </c>
      <c r="N176" s="258" t="s">
        <v>14</v>
      </c>
      <c r="O176" s="258">
        <f>IFERROR(VLOOKUP(B176,'Core Indicators'!$E$3:$G$9906,3,FALSE),"x")</f>
        <v>105000</v>
      </c>
      <c r="P176" s="258">
        <v>720</v>
      </c>
      <c r="Q176" s="252"/>
      <c r="R176" s="252"/>
      <c r="S176" s="252"/>
      <c r="T176" s="252"/>
      <c r="U176" s="252"/>
      <c r="V176" s="252"/>
      <c r="W176" s="252"/>
      <c r="X176" s="252"/>
      <c r="Y176" s="252"/>
      <c r="Z176" s="252"/>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52"/>
      <c r="AV176" s="252"/>
      <c r="AW176" s="252"/>
      <c r="AX176" s="252"/>
      <c r="AY176" s="252"/>
      <c r="AZ176" s="252"/>
      <c r="BA176" s="252"/>
      <c r="BB176" s="252"/>
      <c r="BC176" s="252"/>
      <c r="BD176" s="252"/>
      <c r="BE176" s="252"/>
      <c r="BF176" s="252"/>
      <c r="BG176" s="252"/>
      <c r="BH176" s="252"/>
      <c r="BI176" s="252"/>
      <c r="BJ176" s="252"/>
      <c r="BK176" s="252"/>
      <c r="BL176" s="252"/>
      <c r="BM176" s="252"/>
      <c r="BN176" s="252"/>
      <c r="BO176" s="252"/>
      <c r="BP176" s="252"/>
      <c r="BQ176" s="252"/>
      <c r="BR176" s="252"/>
      <c r="BS176" s="252"/>
      <c r="BT176" s="252"/>
      <c r="BU176" s="252"/>
      <c r="BV176" s="252"/>
      <c r="BW176" s="252"/>
      <c r="BX176" s="252"/>
      <c r="BY176" s="252"/>
      <c r="BZ176" s="252"/>
      <c r="CA176" s="252"/>
      <c r="CB176" s="252"/>
      <c r="CC176" s="252"/>
      <c r="CD176" s="252"/>
      <c r="CE176" s="252"/>
      <c r="CF176" s="252"/>
      <c r="CG176" s="252"/>
      <c r="CH176" s="252"/>
      <c r="CI176" s="252"/>
      <c r="CJ176" s="252"/>
      <c r="CK176" s="252"/>
      <c r="CL176" s="252"/>
      <c r="CM176" s="252"/>
      <c r="CN176" s="252"/>
      <c r="CO176" s="252"/>
      <c r="CP176" s="252"/>
      <c r="CQ176" s="252"/>
      <c r="CR176" s="252"/>
      <c r="CS176" s="252"/>
      <c r="CT176" s="252"/>
      <c r="CU176" s="252"/>
      <c r="CV176" s="252"/>
      <c r="CW176" s="252"/>
      <c r="CX176" s="252"/>
      <c r="CY176" s="252"/>
      <c r="CZ176" s="252"/>
      <c r="DA176" s="252"/>
      <c r="DB176" s="252"/>
      <c r="DC176" s="252"/>
      <c r="DD176" s="252"/>
      <c r="DE176" s="252"/>
      <c r="DF176" s="252"/>
      <c r="DG176" s="252"/>
      <c r="DH176" s="252"/>
      <c r="DI176" s="252"/>
      <c r="DJ176" s="252"/>
      <c r="DK176" s="252"/>
      <c r="DL176" s="252"/>
    </row>
    <row r="177" spans="1:116" x14ac:dyDescent="0.25">
      <c r="A177" s="253" t="s">
        <v>2564</v>
      </c>
      <c r="B177" s="254" t="s">
        <v>8904</v>
      </c>
      <c r="C177" s="257">
        <v>0.75771999329999995</v>
      </c>
      <c r="D177" s="258">
        <v>12</v>
      </c>
      <c r="E177" s="257">
        <v>0.40300000000000002</v>
      </c>
      <c r="F177" s="257">
        <v>8.4499999999999993</v>
      </c>
      <c r="G177" s="257">
        <v>0.32349148620000001</v>
      </c>
      <c r="H177" s="257">
        <v>40.299999999999997</v>
      </c>
      <c r="I177" s="258">
        <v>0</v>
      </c>
      <c r="J177" s="258">
        <f>IFERROR(VLOOKUP($B177,'Core Indicators'!$E$3:$EU$906,147,FALSE),"x")</f>
        <v>20</v>
      </c>
      <c r="K177" s="259">
        <v>-0.1202659085</v>
      </c>
      <c r="L177" s="257">
        <v>7.25</v>
      </c>
      <c r="M177" s="258">
        <v>82</v>
      </c>
      <c r="N177" s="258">
        <v>40</v>
      </c>
      <c r="O177" s="258">
        <f>IFERROR(VLOOKUP(B177,'Core Indicators'!$E$3:$G$9906,3,FALSE),"x")</f>
        <v>1403000</v>
      </c>
      <c r="P177" s="258">
        <v>5130</v>
      </c>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c r="BB177" s="252"/>
      <c r="BC177" s="252"/>
      <c r="BD177" s="252"/>
      <c r="BE177" s="252"/>
      <c r="BF177" s="252"/>
      <c r="BG177" s="252"/>
      <c r="BH177" s="252"/>
      <c r="BI177" s="252"/>
      <c r="BJ177" s="252"/>
      <c r="BK177" s="252"/>
      <c r="BL177" s="252"/>
      <c r="BM177" s="252"/>
      <c r="BN177" s="252"/>
      <c r="BO177" s="252"/>
      <c r="BP177" s="252"/>
      <c r="BQ177" s="252"/>
      <c r="BR177" s="252"/>
      <c r="BS177" s="252"/>
      <c r="BT177" s="252"/>
      <c r="BU177" s="252"/>
      <c r="BV177" s="252"/>
      <c r="BW177" s="252"/>
      <c r="BX177" s="252"/>
      <c r="BY177" s="252"/>
      <c r="BZ177" s="252"/>
      <c r="CA177" s="252"/>
      <c r="CB177" s="252"/>
      <c r="CC177" s="252"/>
      <c r="CD177" s="252"/>
      <c r="CE177" s="252"/>
      <c r="CF177" s="252"/>
      <c r="CG177" s="252"/>
      <c r="CH177" s="252"/>
      <c r="CI177" s="252"/>
      <c r="CJ177" s="252"/>
      <c r="CK177" s="252"/>
      <c r="CL177" s="252"/>
      <c r="CM177" s="252"/>
      <c r="CN177" s="252"/>
      <c r="CO177" s="252"/>
      <c r="CP177" s="252"/>
      <c r="CQ177" s="252"/>
      <c r="CR177" s="252"/>
      <c r="CS177" s="252"/>
      <c r="CT177" s="252"/>
      <c r="CU177" s="252"/>
      <c r="CV177" s="252"/>
      <c r="CW177" s="252"/>
      <c r="CX177" s="252"/>
      <c r="CY177" s="252"/>
      <c r="CZ177" s="252"/>
      <c r="DA177" s="252"/>
      <c r="DB177" s="252"/>
      <c r="DC177" s="252"/>
      <c r="DD177" s="252"/>
      <c r="DE177" s="252"/>
      <c r="DF177" s="252"/>
      <c r="DG177" s="252"/>
      <c r="DH177" s="252"/>
      <c r="DI177" s="252"/>
      <c r="DJ177" s="252"/>
      <c r="DK177" s="252"/>
      <c r="DL177" s="252"/>
    </row>
    <row r="178" spans="1:116" x14ac:dyDescent="0.25">
      <c r="A178" s="253" t="s">
        <v>537</v>
      </c>
      <c r="B178" s="254" t="s">
        <v>8905</v>
      </c>
      <c r="C178" s="257">
        <v>3.9599962599999997E-2</v>
      </c>
      <c r="D178" s="258">
        <v>7</v>
      </c>
      <c r="E178" s="257">
        <v>0</v>
      </c>
      <c r="F178" s="257">
        <v>6.55</v>
      </c>
      <c r="G178" s="257">
        <v>0.30031952810000001</v>
      </c>
      <c r="H178" s="257">
        <v>32.799999999999997</v>
      </c>
      <c r="I178" s="258">
        <v>3</v>
      </c>
      <c r="J178" s="258">
        <f>IFERROR(VLOOKUP($B178,'Core Indicators'!$E$3:$EU$906,147,FALSE),"x")</f>
        <v>819</v>
      </c>
      <c r="K178" s="259">
        <v>6.22186884E-2</v>
      </c>
      <c r="L178" s="257">
        <v>5.5</v>
      </c>
      <c r="M178" s="258">
        <v>70</v>
      </c>
      <c r="N178" s="258">
        <v>43</v>
      </c>
      <c r="O178" s="258">
        <f>IFERROR(VLOOKUP(B178,'Core Indicators'!$E$3:$G$9906,3,FALSE),"x")</f>
        <v>12362000</v>
      </c>
      <c r="P178" s="258">
        <v>155360</v>
      </c>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c r="BB178" s="252"/>
      <c r="BC178" s="252"/>
      <c r="BD178" s="252"/>
      <c r="BE178" s="252"/>
      <c r="BF178" s="252"/>
      <c r="BG178" s="252"/>
      <c r="BH178" s="252"/>
      <c r="BI178" s="252"/>
      <c r="BJ178" s="252"/>
      <c r="BK178" s="252"/>
      <c r="BL178" s="252"/>
      <c r="BM178" s="252"/>
      <c r="BN178" s="252"/>
      <c r="BO178" s="252"/>
      <c r="BP178" s="252"/>
      <c r="BQ178" s="252"/>
      <c r="BR178" s="252"/>
      <c r="BS178" s="252"/>
      <c r="BT178" s="252"/>
      <c r="BU178" s="252"/>
      <c r="BV178" s="252"/>
      <c r="BW178" s="252"/>
      <c r="BX178" s="252"/>
      <c r="BY178" s="252"/>
      <c r="BZ178" s="252"/>
      <c r="CA178" s="252"/>
      <c r="CB178" s="252"/>
      <c r="CC178" s="252"/>
      <c r="CD178" s="252"/>
      <c r="CE178" s="252"/>
      <c r="CF178" s="252"/>
      <c r="CG178" s="252"/>
      <c r="CH178" s="252"/>
      <c r="CI178" s="252"/>
      <c r="CJ178" s="252"/>
      <c r="CK178" s="252"/>
      <c r="CL178" s="252"/>
      <c r="CM178" s="252"/>
      <c r="CN178" s="252"/>
      <c r="CO178" s="252"/>
      <c r="CP178" s="252"/>
      <c r="CQ178" s="252"/>
      <c r="CR178" s="252"/>
      <c r="CS178" s="252"/>
      <c r="CT178" s="252"/>
      <c r="CU178" s="252"/>
      <c r="CV178" s="252"/>
      <c r="CW178" s="252"/>
      <c r="CX178" s="252"/>
      <c r="CY178" s="252"/>
      <c r="CZ178" s="252"/>
      <c r="DA178" s="252"/>
      <c r="DB178" s="252"/>
      <c r="DC178" s="252"/>
      <c r="DD178" s="252"/>
      <c r="DE178" s="252"/>
      <c r="DF178" s="252"/>
      <c r="DG178" s="252"/>
      <c r="DH178" s="252"/>
      <c r="DI178" s="252"/>
      <c r="DJ178" s="252"/>
      <c r="DK178" s="252"/>
      <c r="DL178" s="252"/>
    </row>
    <row r="179" spans="1:116" x14ac:dyDescent="0.25">
      <c r="A179" s="317" t="s">
        <v>10048</v>
      </c>
      <c r="B179" s="254" t="s">
        <v>8906</v>
      </c>
      <c r="C179" s="257">
        <v>0.40505643740000002</v>
      </c>
      <c r="D179" s="258">
        <v>7</v>
      </c>
      <c r="E179" s="257">
        <v>0.34</v>
      </c>
      <c r="F179" s="257">
        <v>4.9166666667000003</v>
      </c>
      <c r="G179" s="257">
        <v>0.3050249216</v>
      </c>
      <c r="H179" s="257">
        <v>41.9</v>
      </c>
      <c r="I179" s="258">
        <v>4</v>
      </c>
      <c r="J179" s="258">
        <f>IFERROR(VLOOKUP($B179,'Core Indicators'!$E$3:$EU$906,147,FALSE),"x")</f>
        <v>186</v>
      </c>
      <c r="K179" s="259">
        <v>-0.28296324610000001</v>
      </c>
      <c r="L179" s="257">
        <v>3.5</v>
      </c>
      <c r="M179" s="258">
        <v>32</v>
      </c>
      <c r="N179" s="258">
        <v>39</v>
      </c>
      <c r="O179" s="258">
        <f>IFERROR(VLOOKUP(B179,'Core Indicators'!$E$3:$G$9906,3,FALSE),"x")</f>
        <v>84339000</v>
      </c>
      <c r="P179" s="258">
        <v>769630</v>
      </c>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c r="BC179" s="252"/>
      <c r="BD179" s="252"/>
      <c r="BE179" s="252"/>
      <c r="BF179" s="252"/>
      <c r="BG179" s="252"/>
      <c r="BH179" s="252"/>
      <c r="BI179" s="252"/>
      <c r="BJ179" s="252"/>
      <c r="BK179" s="252"/>
      <c r="BL179" s="252"/>
      <c r="BM179" s="252"/>
      <c r="BN179" s="252"/>
      <c r="BO179" s="252"/>
      <c r="BP179" s="252"/>
      <c r="BQ179" s="252"/>
      <c r="BR179" s="252"/>
      <c r="BS179" s="252"/>
      <c r="BT179" s="252"/>
      <c r="BU179" s="252"/>
      <c r="BV179" s="252"/>
      <c r="BW179" s="252"/>
      <c r="BX179" s="252"/>
      <c r="BY179" s="252"/>
      <c r="BZ179" s="252"/>
      <c r="CA179" s="252"/>
      <c r="CB179" s="252"/>
      <c r="CC179" s="252"/>
      <c r="CD179" s="252"/>
      <c r="CE179" s="252"/>
      <c r="CF179" s="252"/>
      <c r="CG179" s="252"/>
      <c r="CH179" s="252"/>
      <c r="CI179" s="252"/>
      <c r="CJ179" s="252"/>
      <c r="CK179" s="252"/>
      <c r="CL179" s="252"/>
      <c r="CM179" s="252"/>
      <c r="CN179" s="252"/>
      <c r="CO179" s="252"/>
      <c r="CP179" s="252"/>
      <c r="CQ179" s="252"/>
      <c r="CR179" s="252"/>
      <c r="CS179" s="252"/>
      <c r="CT179" s="252"/>
      <c r="CU179" s="252"/>
      <c r="CV179" s="252"/>
      <c r="CW179" s="252"/>
      <c r="CX179" s="252"/>
      <c r="CY179" s="252"/>
      <c r="CZ179" s="252"/>
      <c r="DA179" s="252"/>
      <c r="DB179" s="252"/>
      <c r="DC179" s="252"/>
      <c r="DD179" s="252"/>
      <c r="DE179" s="252"/>
      <c r="DF179" s="252"/>
      <c r="DG179" s="252"/>
      <c r="DH179" s="252"/>
      <c r="DI179" s="252"/>
      <c r="DJ179" s="252"/>
      <c r="DK179" s="252"/>
      <c r="DL179" s="252"/>
    </row>
    <row r="180" spans="1:116" x14ac:dyDescent="0.25">
      <c r="A180" s="253" t="s">
        <v>8907</v>
      </c>
      <c r="B180" s="254" t="s">
        <v>8908</v>
      </c>
      <c r="C180" s="257">
        <v>0</v>
      </c>
      <c r="D180" s="258">
        <v>11</v>
      </c>
      <c r="E180" s="257">
        <v>0</v>
      </c>
      <c r="F180" s="257" t="s">
        <v>14</v>
      </c>
      <c r="G180" s="257" t="s">
        <v>14</v>
      </c>
      <c r="H180" s="257">
        <v>39.1</v>
      </c>
      <c r="I180" s="258">
        <v>0</v>
      </c>
      <c r="J180" s="258" t="str">
        <f>IFERROR(VLOOKUP($B180,'Core Indicators'!$E$3:$EU$906,147,FALSE),"x")</f>
        <v>x</v>
      </c>
      <c r="K180" s="259">
        <v>0.4812893271</v>
      </c>
      <c r="L180" s="257" t="s">
        <v>14</v>
      </c>
      <c r="M180" s="258">
        <v>93</v>
      </c>
      <c r="N180" s="258" t="s">
        <v>14</v>
      </c>
      <c r="O180" s="258" t="str">
        <f>IFERROR(VLOOKUP(B180,'Core Indicators'!$E$3:$G$9906,3,FALSE),"x")</f>
        <v>x</v>
      </c>
      <c r="P180" s="258">
        <v>30</v>
      </c>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c r="BB180" s="252"/>
      <c r="BC180" s="252"/>
      <c r="BD180" s="252"/>
      <c r="BE180" s="252"/>
      <c r="BF180" s="252"/>
      <c r="BG180" s="252"/>
      <c r="BH180" s="252"/>
      <c r="BI180" s="252"/>
      <c r="BJ180" s="252"/>
      <c r="BK180" s="252"/>
      <c r="BL180" s="252"/>
      <c r="BM180" s="252"/>
      <c r="BN180" s="252"/>
      <c r="BO180" s="252"/>
      <c r="BP180" s="252"/>
      <c r="BQ180" s="252"/>
      <c r="BR180" s="252"/>
      <c r="BS180" s="252"/>
      <c r="BT180" s="252"/>
      <c r="BU180" s="252"/>
      <c r="BV180" s="252"/>
      <c r="BW180" s="252"/>
      <c r="BX180" s="252"/>
      <c r="BY180" s="252"/>
      <c r="BZ180" s="252"/>
      <c r="CA180" s="252"/>
      <c r="CB180" s="252"/>
      <c r="CC180" s="252"/>
      <c r="CD180" s="252"/>
      <c r="CE180" s="252"/>
      <c r="CF180" s="252"/>
      <c r="CG180" s="252"/>
      <c r="CH180" s="252"/>
      <c r="CI180" s="252"/>
      <c r="CJ180" s="252"/>
      <c r="CK180" s="252"/>
      <c r="CL180" s="252"/>
      <c r="CM180" s="252"/>
      <c r="CN180" s="252"/>
      <c r="CO180" s="252"/>
      <c r="CP180" s="252"/>
      <c r="CQ180" s="252"/>
      <c r="CR180" s="252"/>
      <c r="CS180" s="252"/>
      <c r="CT180" s="252"/>
      <c r="CU180" s="252"/>
      <c r="CV180" s="252"/>
      <c r="CW180" s="252"/>
      <c r="CX180" s="252"/>
      <c r="CY180" s="252"/>
      <c r="CZ180" s="252"/>
      <c r="DA180" s="252"/>
      <c r="DB180" s="252"/>
      <c r="DC180" s="252"/>
      <c r="DD180" s="252"/>
      <c r="DE180" s="252"/>
      <c r="DF180" s="252"/>
      <c r="DG180" s="252"/>
      <c r="DH180" s="252"/>
      <c r="DI180" s="252"/>
      <c r="DJ180" s="252"/>
      <c r="DK180" s="252"/>
      <c r="DL180" s="252"/>
    </row>
    <row r="181" spans="1:116" x14ac:dyDescent="0.25">
      <c r="A181" s="253" t="s">
        <v>93</v>
      </c>
      <c r="B181" s="254" t="s">
        <v>8909</v>
      </c>
      <c r="C181" s="257">
        <v>0.50555201679999995</v>
      </c>
      <c r="D181" s="258">
        <v>7</v>
      </c>
      <c r="E181" s="257">
        <v>0</v>
      </c>
      <c r="F181" s="257">
        <v>6.05</v>
      </c>
      <c r="G181" s="257">
        <v>0.53851305940000005</v>
      </c>
      <c r="H181" s="257">
        <v>40.5</v>
      </c>
      <c r="I181" s="258">
        <v>1</v>
      </c>
      <c r="J181" s="258">
        <f>IFERROR(VLOOKUP($B181,'Core Indicators'!$E$3:$EU$906,147,FALSE),"x")</f>
        <v>20</v>
      </c>
      <c r="K181" s="259">
        <v>-0.57793134450000005</v>
      </c>
      <c r="L181" s="257">
        <v>5</v>
      </c>
      <c r="M181" s="258">
        <v>40</v>
      </c>
      <c r="N181" s="258">
        <v>37</v>
      </c>
      <c r="O181" s="258">
        <f>IFERROR(VLOOKUP(B181,'Core Indicators'!$E$3:$G$9906,3,FALSE),"x")</f>
        <v>65608000</v>
      </c>
      <c r="P181" s="258">
        <v>885800</v>
      </c>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c r="BB181" s="252"/>
      <c r="BC181" s="252"/>
      <c r="BD181" s="252"/>
      <c r="BE181" s="252"/>
      <c r="BF181" s="252"/>
      <c r="BG181" s="252"/>
      <c r="BH181" s="252"/>
      <c r="BI181" s="252"/>
      <c r="BJ181" s="252"/>
      <c r="BK181" s="252"/>
      <c r="BL181" s="252"/>
      <c r="BM181" s="252"/>
      <c r="BN181" s="252"/>
      <c r="BO181" s="252"/>
      <c r="BP181" s="252"/>
      <c r="BQ181" s="252"/>
      <c r="BR181" s="252"/>
      <c r="BS181" s="252"/>
      <c r="BT181" s="252"/>
      <c r="BU181" s="252"/>
      <c r="BV181" s="252"/>
      <c r="BW181" s="252"/>
      <c r="BX181" s="252"/>
      <c r="BY181" s="252"/>
      <c r="BZ181" s="252"/>
      <c r="CA181" s="252"/>
      <c r="CB181" s="252"/>
      <c r="CC181" s="252"/>
      <c r="CD181" s="252"/>
      <c r="CE181" s="252"/>
      <c r="CF181" s="252"/>
      <c r="CG181" s="252"/>
      <c r="CH181" s="252"/>
      <c r="CI181" s="252"/>
      <c r="CJ181" s="252"/>
      <c r="CK181" s="252"/>
      <c r="CL181" s="252"/>
      <c r="CM181" s="252"/>
      <c r="CN181" s="252"/>
      <c r="CO181" s="252"/>
      <c r="CP181" s="252"/>
      <c r="CQ181" s="252"/>
      <c r="CR181" s="252"/>
      <c r="CS181" s="252"/>
      <c r="CT181" s="252"/>
      <c r="CU181" s="252"/>
      <c r="CV181" s="252"/>
      <c r="CW181" s="252"/>
      <c r="CX181" s="252"/>
      <c r="CY181" s="252"/>
      <c r="CZ181" s="252"/>
      <c r="DA181" s="252"/>
      <c r="DB181" s="252"/>
      <c r="DC181" s="252"/>
      <c r="DD181" s="252"/>
      <c r="DE181" s="252"/>
      <c r="DF181" s="252"/>
      <c r="DG181" s="252"/>
      <c r="DH181" s="252"/>
      <c r="DI181" s="252"/>
      <c r="DJ181" s="252"/>
      <c r="DK181" s="252"/>
      <c r="DL181" s="252"/>
    </row>
    <row r="182" spans="1:116" x14ac:dyDescent="0.25">
      <c r="A182" s="253" t="s">
        <v>984</v>
      </c>
      <c r="B182" s="254" t="s">
        <v>8910</v>
      </c>
      <c r="C182" s="257">
        <v>0.92157200010000007</v>
      </c>
      <c r="D182" s="258">
        <v>7</v>
      </c>
      <c r="E182" s="257">
        <v>0.23899999999999999</v>
      </c>
      <c r="F182" s="257">
        <v>5.1666666667000003</v>
      </c>
      <c r="G182" s="257">
        <v>0.53064898670000005</v>
      </c>
      <c r="H182" s="257">
        <v>42.8</v>
      </c>
      <c r="I182" s="258">
        <v>5</v>
      </c>
      <c r="J182" s="258">
        <f>IFERROR(VLOOKUP($B182,'Core Indicators'!$E$3:$EU$906,147,FALSE),"x")</f>
        <v>2465</v>
      </c>
      <c r="K182" s="259">
        <v>-0.31461122629999999</v>
      </c>
      <c r="L182" s="257">
        <v>5.25</v>
      </c>
      <c r="M182" s="258">
        <v>34</v>
      </c>
      <c r="N182" s="258">
        <v>28</v>
      </c>
      <c r="O182" s="258">
        <f>IFERROR(VLOOKUP(B182,'Core Indicators'!$E$3:$G$9906,3,FALSE),"x")</f>
        <v>47265000</v>
      </c>
      <c r="P182" s="258">
        <v>200520</v>
      </c>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c r="BC182" s="252"/>
      <c r="BD182" s="252"/>
      <c r="BE182" s="252"/>
      <c r="BF182" s="252"/>
      <c r="BG182" s="252"/>
      <c r="BH182" s="252"/>
      <c r="BI182" s="252"/>
      <c r="BJ182" s="252"/>
      <c r="BK182" s="252"/>
      <c r="BL182" s="252"/>
      <c r="BM182" s="252"/>
      <c r="BN182" s="252"/>
      <c r="BO182" s="252"/>
      <c r="BP182" s="252"/>
      <c r="BQ182" s="252"/>
      <c r="BR182" s="252"/>
      <c r="BS182" s="252"/>
      <c r="BT182" s="252"/>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52"/>
      <c r="CP182" s="252"/>
      <c r="CQ182" s="252"/>
      <c r="CR182" s="252"/>
      <c r="CS182" s="252"/>
      <c r="CT182" s="252"/>
      <c r="CU182" s="252"/>
      <c r="CV182" s="252"/>
      <c r="CW182" s="252"/>
      <c r="CX182" s="252"/>
      <c r="CY182" s="252"/>
      <c r="CZ182" s="252"/>
      <c r="DA182" s="252"/>
      <c r="DB182" s="252"/>
      <c r="DC182" s="252"/>
      <c r="DD182" s="252"/>
      <c r="DE182" s="252"/>
      <c r="DF182" s="252"/>
      <c r="DG182" s="252"/>
      <c r="DH182" s="252"/>
      <c r="DI182" s="252"/>
      <c r="DJ182" s="252"/>
      <c r="DK182" s="252"/>
      <c r="DL182" s="252"/>
    </row>
    <row r="183" spans="1:116" x14ac:dyDescent="0.25">
      <c r="A183" s="253" t="s">
        <v>639</v>
      </c>
      <c r="B183" s="254" t="s">
        <v>8911</v>
      </c>
      <c r="C183" s="257">
        <v>0.32836996870000001</v>
      </c>
      <c r="D183" s="258">
        <v>10</v>
      </c>
      <c r="E183" s="257">
        <v>1.6E-2</v>
      </c>
      <c r="F183" s="257">
        <v>6.9</v>
      </c>
      <c r="G183" s="257">
        <v>0.28448561900000002</v>
      </c>
      <c r="H183" s="257">
        <v>26.6</v>
      </c>
      <c r="I183" s="258">
        <v>3</v>
      </c>
      <c r="J183" s="258">
        <f>IFERROR(VLOOKUP($B183,'Core Indicators'!$E$3:$EU$906,147,FALSE),"x")</f>
        <v>6306</v>
      </c>
      <c r="K183" s="259">
        <v>-0.69835144280000006</v>
      </c>
      <c r="L183" s="257">
        <v>6.25</v>
      </c>
      <c r="M183" s="258">
        <v>62</v>
      </c>
      <c r="N183" s="258">
        <v>30</v>
      </c>
      <c r="O183" s="258">
        <f>IFERROR(VLOOKUP(B183,'Core Indicators'!$E$3:$G$9906,3,FALSE),"x")</f>
        <v>43231000</v>
      </c>
      <c r="P183" s="258">
        <v>579290</v>
      </c>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c r="BC183" s="252"/>
      <c r="BD183" s="252"/>
      <c r="BE183" s="252"/>
      <c r="BF183" s="252"/>
      <c r="BG183" s="252"/>
      <c r="BH183" s="252"/>
      <c r="BI183" s="252"/>
      <c r="BJ183" s="252"/>
      <c r="BK183" s="252"/>
      <c r="BL183" s="252"/>
      <c r="BM183" s="252"/>
      <c r="BN183" s="252"/>
      <c r="BO183" s="252"/>
      <c r="BP183" s="252"/>
      <c r="BQ183" s="252"/>
      <c r="BR183" s="252"/>
      <c r="BS183" s="252"/>
      <c r="BT183" s="252"/>
      <c r="BU183" s="252"/>
      <c r="BV183" s="252"/>
      <c r="BW183" s="252"/>
      <c r="BX183" s="252"/>
      <c r="BY183" s="252"/>
      <c r="BZ183" s="252"/>
      <c r="CA183" s="252"/>
      <c r="CB183" s="252"/>
      <c r="CC183" s="252"/>
      <c r="CD183" s="252"/>
      <c r="CE183" s="252"/>
      <c r="CF183" s="252"/>
      <c r="CG183" s="252"/>
      <c r="CH183" s="252"/>
      <c r="CI183" s="252"/>
      <c r="CJ183" s="252"/>
      <c r="CK183" s="252"/>
      <c r="CL183" s="252"/>
      <c r="CM183" s="252"/>
      <c r="CN183" s="252"/>
      <c r="CO183" s="252"/>
      <c r="CP183" s="252"/>
      <c r="CQ183" s="252"/>
      <c r="CR183" s="252"/>
      <c r="CS183" s="252"/>
      <c r="CT183" s="252"/>
      <c r="CU183" s="252"/>
      <c r="CV183" s="252"/>
      <c r="CW183" s="252"/>
      <c r="CX183" s="252"/>
      <c r="CY183" s="252"/>
      <c r="CZ183" s="252"/>
      <c r="DA183" s="252"/>
      <c r="DB183" s="252"/>
      <c r="DC183" s="252"/>
      <c r="DD183" s="252"/>
      <c r="DE183" s="252"/>
      <c r="DF183" s="252"/>
      <c r="DG183" s="252"/>
      <c r="DH183" s="252"/>
      <c r="DI183" s="252"/>
      <c r="DJ183" s="252"/>
      <c r="DK183" s="252"/>
      <c r="DL183" s="252"/>
    </row>
    <row r="184" spans="1:116" x14ac:dyDescent="0.25">
      <c r="A184" s="253" t="s">
        <v>8912</v>
      </c>
      <c r="B184" s="254" t="s">
        <v>8913</v>
      </c>
      <c r="C184" s="257">
        <v>0.16945201360000001</v>
      </c>
      <c r="D184" s="258">
        <v>13</v>
      </c>
      <c r="E184" s="257">
        <v>0.08</v>
      </c>
      <c r="F184" s="257">
        <v>9.9</v>
      </c>
      <c r="G184" s="257">
        <v>0.27532989819999998</v>
      </c>
      <c r="H184" s="257">
        <v>39.700000000000003</v>
      </c>
      <c r="I184" s="258">
        <v>0</v>
      </c>
      <c r="J184" s="258" t="str">
        <f>IFERROR(VLOOKUP($B184,'Core Indicators'!$E$3:$EU$906,147,FALSE),"x")</f>
        <v>x</v>
      </c>
      <c r="K184" s="259">
        <v>0.62126314640000002</v>
      </c>
      <c r="L184" s="257">
        <v>10</v>
      </c>
      <c r="M184" s="258">
        <v>98</v>
      </c>
      <c r="N184" s="258">
        <v>71</v>
      </c>
      <c r="O184" s="258" t="str">
        <f>IFERROR(VLOOKUP(B184,'Core Indicators'!$E$3:$G$9906,3,FALSE),"x")</f>
        <v>x</v>
      </c>
      <c r="P184" s="258">
        <v>175020</v>
      </c>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c r="BC184" s="252"/>
      <c r="BD184" s="252"/>
      <c r="BE184" s="252"/>
      <c r="BF184" s="252"/>
      <c r="BG184" s="252"/>
      <c r="BH184" s="252"/>
      <c r="BI184" s="252"/>
      <c r="BJ184" s="252"/>
      <c r="BK184" s="252"/>
      <c r="BL184" s="252"/>
      <c r="BM184" s="252"/>
      <c r="BN184" s="252"/>
      <c r="BO184" s="252"/>
      <c r="BP184" s="252"/>
      <c r="BQ184" s="252"/>
      <c r="BR184" s="252"/>
      <c r="BS184" s="252"/>
      <c r="BT184" s="252"/>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52"/>
      <c r="CP184" s="252"/>
      <c r="CQ184" s="252"/>
      <c r="CR184" s="252"/>
      <c r="CS184" s="252"/>
      <c r="CT184" s="252"/>
      <c r="CU184" s="252"/>
      <c r="CV184" s="252"/>
      <c r="CW184" s="252"/>
      <c r="CX184" s="252"/>
      <c r="CY184" s="252"/>
      <c r="CZ184" s="252"/>
      <c r="DA184" s="252"/>
      <c r="DB184" s="252"/>
      <c r="DC184" s="252"/>
      <c r="DD184" s="252"/>
      <c r="DE184" s="252"/>
      <c r="DF184" s="252"/>
      <c r="DG184" s="252"/>
      <c r="DH184" s="252"/>
      <c r="DI184" s="252"/>
      <c r="DJ184" s="252"/>
      <c r="DK184" s="252"/>
      <c r="DL184" s="252"/>
    </row>
    <row r="185" spans="1:116" x14ac:dyDescent="0.25">
      <c r="A185" s="253" t="s">
        <v>8914</v>
      </c>
      <c r="B185" s="254" t="s">
        <v>8915</v>
      </c>
      <c r="C185" s="257">
        <v>0.52450212409999997</v>
      </c>
      <c r="D185" s="258">
        <v>11</v>
      </c>
      <c r="E185" s="257">
        <v>0.17299999999999999</v>
      </c>
      <c r="F185" s="257" t="s">
        <v>14</v>
      </c>
      <c r="G185" s="257">
        <v>0.1816034607</v>
      </c>
      <c r="H185" s="257">
        <v>41.4</v>
      </c>
      <c r="I185" s="258">
        <v>3</v>
      </c>
      <c r="J185" s="258" t="str">
        <f>IFERROR(VLOOKUP($B185,'Core Indicators'!$E$3:$EU$906,147,FALSE),"x")</f>
        <v>x</v>
      </c>
      <c r="K185" s="259">
        <v>1.4610936642000001</v>
      </c>
      <c r="L185" s="257" t="s">
        <v>14</v>
      </c>
      <c r="M185" s="258">
        <v>86</v>
      </c>
      <c r="N185" s="258">
        <v>69</v>
      </c>
      <c r="O185" s="258" t="str">
        <f>IFERROR(VLOOKUP(B185,'Core Indicators'!$E$3:$G$9906,3,FALSE),"x")</f>
        <v>x</v>
      </c>
      <c r="P185" s="258">
        <v>9147420</v>
      </c>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c r="BC185" s="252"/>
      <c r="BD185" s="252"/>
      <c r="BE185" s="252"/>
      <c r="BF185" s="252"/>
      <c r="BG185" s="252"/>
      <c r="BH185" s="252"/>
      <c r="BI185" s="252"/>
      <c r="BJ185" s="252"/>
      <c r="BK185" s="252"/>
      <c r="BL185" s="252"/>
      <c r="BM185" s="252"/>
      <c r="BN185" s="252"/>
      <c r="BO185" s="252"/>
      <c r="BP185" s="252"/>
      <c r="BQ185" s="252"/>
      <c r="BR185" s="252"/>
      <c r="BS185" s="252"/>
      <c r="BT185" s="252"/>
      <c r="BU185" s="252"/>
      <c r="BV185" s="252"/>
      <c r="BW185" s="252"/>
      <c r="BX185" s="252"/>
      <c r="BY185" s="252"/>
      <c r="BZ185" s="252"/>
      <c r="CA185" s="252"/>
      <c r="CB185" s="252"/>
      <c r="CC185" s="252"/>
      <c r="CD185" s="252"/>
      <c r="CE185" s="252"/>
      <c r="CF185" s="252"/>
      <c r="CG185" s="252"/>
      <c r="CH185" s="252"/>
      <c r="CI185" s="252"/>
      <c r="CJ185" s="252"/>
      <c r="CK185" s="252"/>
      <c r="CL185" s="252"/>
      <c r="CM185" s="252"/>
      <c r="CN185" s="252"/>
      <c r="CO185" s="252"/>
      <c r="CP185" s="252"/>
      <c r="CQ185" s="252"/>
      <c r="CR185" s="252"/>
      <c r="CS185" s="252"/>
      <c r="CT185" s="252"/>
      <c r="CU185" s="252"/>
      <c r="CV185" s="252"/>
      <c r="CW185" s="252"/>
      <c r="CX185" s="252"/>
      <c r="CY185" s="252"/>
      <c r="CZ185" s="252"/>
      <c r="DA185" s="252"/>
      <c r="DB185" s="252"/>
      <c r="DC185" s="252"/>
      <c r="DD185" s="252"/>
      <c r="DE185" s="252"/>
      <c r="DF185" s="252"/>
      <c r="DG185" s="252"/>
      <c r="DH185" s="252"/>
      <c r="DI185" s="252"/>
      <c r="DJ185" s="252"/>
      <c r="DK185" s="252"/>
      <c r="DL185" s="252"/>
    </row>
    <row r="186" spans="1:116" x14ac:dyDescent="0.25">
      <c r="A186" s="253" t="s">
        <v>8916</v>
      </c>
      <c r="B186" s="254" t="s">
        <v>8917</v>
      </c>
      <c r="C186" s="257">
        <v>0.35384998090000003</v>
      </c>
      <c r="D186" s="258">
        <v>1</v>
      </c>
      <c r="E186" s="257">
        <v>0.16</v>
      </c>
      <c r="F186" s="257">
        <v>3.6333333333</v>
      </c>
      <c r="G186" s="257">
        <v>0.30309940320000001</v>
      </c>
      <c r="H186" s="257">
        <v>35.299999999999997</v>
      </c>
      <c r="I186" s="258">
        <v>0</v>
      </c>
      <c r="J186" s="258" t="str">
        <f>IFERROR(VLOOKUP($B186,'Core Indicators'!$E$3:$EU$906,147,FALSE),"x")</f>
        <v>x</v>
      </c>
      <c r="K186" s="259">
        <v>-1.0481816530000001</v>
      </c>
      <c r="L186" s="257">
        <v>3.25</v>
      </c>
      <c r="M186" s="258">
        <v>10</v>
      </c>
      <c r="N186" s="258">
        <v>25</v>
      </c>
      <c r="O186" s="258" t="str">
        <f>IFERROR(VLOOKUP(B186,'Core Indicators'!$E$3:$G$9906,3,FALSE),"x")</f>
        <v>x</v>
      </c>
      <c r="P186" s="258">
        <v>425400</v>
      </c>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c r="BB186" s="252"/>
      <c r="BC186" s="252"/>
      <c r="BD186" s="252"/>
      <c r="BE186" s="252"/>
      <c r="BF186" s="252"/>
      <c r="BG186" s="252"/>
      <c r="BH186" s="252"/>
      <c r="BI186" s="252"/>
      <c r="BJ186" s="252"/>
      <c r="BK186" s="252"/>
      <c r="BL186" s="252"/>
      <c r="BM186" s="252"/>
      <c r="BN186" s="252"/>
      <c r="BO186" s="252"/>
      <c r="BP186" s="252"/>
      <c r="BQ186" s="252"/>
      <c r="BR186" s="252"/>
      <c r="BS186" s="252"/>
      <c r="BT186" s="252"/>
      <c r="BU186" s="252"/>
      <c r="BV186" s="252"/>
      <c r="BW186" s="252"/>
      <c r="BX186" s="252"/>
      <c r="BY186" s="252"/>
      <c r="BZ186" s="252"/>
      <c r="CA186" s="252"/>
      <c r="CB186" s="252"/>
      <c r="CC186" s="252"/>
      <c r="CD186" s="252"/>
      <c r="CE186" s="252"/>
      <c r="CF186" s="252"/>
      <c r="CG186" s="252"/>
      <c r="CH186" s="252"/>
      <c r="CI186" s="252"/>
      <c r="CJ186" s="252"/>
      <c r="CK186" s="252"/>
      <c r="CL186" s="252"/>
      <c r="CM186" s="252"/>
      <c r="CN186" s="252"/>
      <c r="CO186" s="252"/>
      <c r="CP186" s="252"/>
      <c r="CQ186" s="252"/>
      <c r="CR186" s="252"/>
      <c r="CS186" s="252"/>
      <c r="CT186" s="252"/>
      <c r="CU186" s="252"/>
      <c r="CV186" s="252"/>
      <c r="CW186" s="252"/>
      <c r="CX186" s="252"/>
      <c r="CY186" s="252"/>
      <c r="CZ186" s="252"/>
      <c r="DA186" s="252"/>
      <c r="DB186" s="252"/>
      <c r="DC186" s="252"/>
      <c r="DD186" s="252"/>
      <c r="DE186" s="252"/>
      <c r="DF186" s="252"/>
      <c r="DG186" s="252"/>
      <c r="DH186" s="252"/>
      <c r="DI186" s="252"/>
      <c r="DJ186" s="252"/>
      <c r="DK186" s="252"/>
      <c r="DL186" s="252"/>
    </row>
    <row r="187" spans="1:116" x14ac:dyDescent="0.25">
      <c r="A187" s="253" t="s">
        <v>8918</v>
      </c>
      <c r="B187" s="254" t="s">
        <v>8919</v>
      </c>
      <c r="C187" s="257">
        <v>0</v>
      </c>
      <c r="D187" s="258">
        <v>12</v>
      </c>
      <c r="E187" s="257">
        <v>0</v>
      </c>
      <c r="F187" s="257" t="s">
        <v>14</v>
      </c>
      <c r="G187" s="257" t="s">
        <v>14</v>
      </c>
      <c r="H187" s="257" t="s">
        <v>14</v>
      </c>
      <c r="I187" s="258">
        <v>0</v>
      </c>
      <c r="J187" s="258" t="str">
        <f>IFERROR(VLOOKUP($B187,'Core Indicators'!$E$3:$EU$906,147,FALSE),"x")</f>
        <v>x</v>
      </c>
      <c r="K187" s="259">
        <v>0.44635623689999998</v>
      </c>
      <c r="L187" s="257" t="s">
        <v>14</v>
      </c>
      <c r="M187" s="258">
        <v>91</v>
      </c>
      <c r="N187" s="258">
        <v>59</v>
      </c>
      <c r="O187" s="258" t="str">
        <f>IFERROR(VLOOKUP(B187,'Core Indicators'!$E$3:$G$9906,3,FALSE),"x")</f>
        <v>x</v>
      </c>
      <c r="P187" s="258">
        <v>390</v>
      </c>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c r="BC187" s="252"/>
      <c r="BD187" s="252"/>
      <c r="BE187" s="252"/>
      <c r="BF187" s="252"/>
      <c r="BG187" s="252"/>
      <c r="BH187" s="252"/>
      <c r="BI187" s="252"/>
      <c r="BJ187" s="252"/>
      <c r="BK187" s="252"/>
      <c r="BL187" s="252"/>
      <c r="BM187" s="252"/>
      <c r="BN187" s="252"/>
      <c r="BO187" s="252"/>
      <c r="BP187" s="252"/>
      <c r="BQ187" s="252"/>
      <c r="BR187" s="252"/>
      <c r="BS187" s="252"/>
      <c r="BT187" s="252"/>
      <c r="BU187" s="252"/>
      <c r="BV187" s="252"/>
      <c r="BW187" s="252"/>
      <c r="BX187" s="252"/>
      <c r="BY187" s="252"/>
      <c r="BZ187" s="252"/>
      <c r="CA187" s="252"/>
      <c r="CB187" s="252"/>
      <c r="CC187" s="252"/>
      <c r="CD187" s="252"/>
      <c r="CE187" s="252"/>
      <c r="CF187" s="252"/>
      <c r="CG187" s="252"/>
      <c r="CH187" s="252"/>
      <c r="CI187" s="252"/>
      <c r="CJ187" s="252"/>
      <c r="CK187" s="252"/>
      <c r="CL187" s="252"/>
      <c r="CM187" s="252"/>
      <c r="CN187" s="252"/>
      <c r="CO187" s="252"/>
      <c r="CP187" s="252"/>
      <c r="CQ187" s="252"/>
      <c r="CR187" s="252"/>
      <c r="CS187" s="252"/>
      <c r="CT187" s="252"/>
      <c r="CU187" s="252"/>
      <c r="CV187" s="252"/>
      <c r="CW187" s="252"/>
      <c r="CX187" s="252"/>
      <c r="CY187" s="252"/>
      <c r="CZ187" s="252"/>
      <c r="DA187" s="252"/>
      <c r="DB187" s="252"/>
      <c r="DC187" s="252"/>
      <c r="DD187" s="252"/>
      <c r="DE187" s="252"/>
      <c r="DF187" s="252"/>
      <c r="DG187" s="252"/>
      <c r="DH187" s="252"/>
      <c r="DI187" s="252"/>
      <c r="DJ187" s="252"/>
      <c r="DK187" s="252"/>
      <c r="DL187" s="252"/>
    </row>
    <row r="188" spans="1:116" x14ac:dyDescent="0.25">
      <c r="A188" s="253" t="s">
        <v>2454</v>
      </c>
      <c r="B188" s="254" t="s">
        <v>8920</v>
      </c>
      <c r="C188" s="257">
        <v>0.26454201690000001</v>
      </c>
      <c r="D188" s="258">
        <v>7</v>
      </c>
      <c r="E188" s="257">
        <v>0.12</v>
      </c>
      <c r="F188" s="257">
        <v>3.0833333333000001</v>
      </c>
      <c r="G188" s="257">
        <v>0.45795582140000002</v>
      </c>
      <c r="H188" s="257">
        <v>44.8</v>
      </c>
      <c r="I188" s="258">
        <v>4</v>
      </c>
      <c r="J188" s="258">
        <f>IFERROR(VLOOKUP($B188,'Core Indicators'!$E$3:$EU$906,147,FALSE),"x")</f>
        <v>30</v>
      </c>
      <c r="K188" s="259">
        <v>-2.3200535774</v>
      </c>
      <c r="L188" s="257">
        <v>1.75</v>
      </c>
      <c r="M188" s="258">
        <v>16</v>
      </c>
      <c r="N188" s="258">
        <v>16</v>
      </c>
      <c r="O188" s="258">
        <f>IFERROR(VLOOKUP(B188,'Core Indicators'!$E$3:$G$9906,3,FALSE),"x")</f>
        <v>28400000</v>
      </c>
      <c r="P188" s="258">
        <v>882050</v>
      </c>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c r="BB188" s="252"/>
      <c r="BC188" s="252"/>
      <c r="BD188" s="252"/>
      <c r="BE188" s="252"/>
      <c r="BF188" s="252"/>
      <c r="BG188" s="252"/>
      <c r="BH188" s="252"/>
      <c r="BI188" s="252"/>
      <c r="BJ188" s="252"/>
      <c r="BK188" s="252"/>
      <c r="BL188" s="252"/>
      <c r="BM188" s="252"/>
      <c r="BN188" s="252"/>
      <c r="BO188" s="252"/>
      <c r="BP188" s="252"/>
      <c r="BQ188" s="252"/>
      <c r="BR188" s="252"/>
      <c r="BS188" s="252"/>
      <c r="BT188" s="252"/>
      <c r="BU188" s="252"/>
      <c r="BV188" s="252"/>
      <c r="BW188" s="252"/>
      <c r="BX188" s="252"/>
      <c r="BY188" s="252"/>
      <c r="BZ188" s="252"/>
      <c r="CA188" s="252"/>
      <c r="CB188" s="252"/>
      <c r="CC188" s="252"/>
      <c r="CD188" s="252"/>
      <c r="CE188" s="252"/>
      <c r="CF188" s="252"/>
      <c r="CG188" s="252"/>
      <c r="CH188" s="252"/>
      <c r="CI188" s="252"/>
      <c r="CJ188" s="252"/>
      <c r="CK188" s="252"/>
      <c r="CL188" s="252"/>
      <c r="CM188" s="252"/>
      <c r="CN188" s="252"/>
      <c r="CO188" s="252"/>
      <c r="CP188" s="252"/>
      <c r="CQ188" s="252"/>
      <c r="CR188" s="252"/>
      <c r="CS188" s="252"/>
      <c r="CT188" s="252"/>
      <c r="CU188" s="252"/>
      <c r="CV188" s="252"/>
      <c r="CW188" s="252"/>
      <c r="CX188" s="252"/>
      <c r="CY188" s="252"/>
      <c r="CZ188" s="252"/>
      <c r="DA188" s="252"/>
      <c r="DB188" s="252"/>
      <c r="DC188" s="252"/>
      <c r="DD188" s="252"/>
      <c r="DE188" s="252"/>
      <c r="DF188" s="252"/>
      <c r="DG188" s="252"/>
      <c r="DH188" s="252"/>
      <c r="DI188" s="252"/>
      <c r="DJ188" s="252"/>
      <c r="DK188" s="252"/>
      <c r="DL188" s="252"/>
    </row>
    <row r="189" spans="1:116" x14ac:dyDescent="0.25">
      <c r="A189" s="253" t="s">
        <v>8921</v>
      </c>
      <c r="B189" s="254" t="s">
        <v>8922</v>
      </c>
      <c r="C189" s="257">
        <v>0.27606595950000001</v>
      </c>
      <c r="D189" s="258">
        <v>1</v>
      </c>
      <c r="E189" s="257">
        <v>0.10100000000000001</v>
      </c>
      <c r="F189" s="257">
        <v>3.5666666667000002</v>
      </c>
      <c r="G189" s="257">
        <v>0.31384940030000003</v>
      </c>
      <c r="H189" s="257">
        <v>35.700000000000003</v>
      </c>
      <c r="I189" s="258">
        <v>2</v>
      </c>
      <c r="J189" s="258" t="str">
        <f>IFERROR(VLOOKUP($B189,'Core Indicators'!$E$3:$EU$906,147,FALSE),"x")</f>
        <v>x</v>
      </c>
      <c r="K189" s="259">
        <v>-1.68987531E-2</v>
      </c>
      <c r="L189" s="257">
        <v>3</v>
      </c>
      <c r="M189" s="258">
        <v>20</v>
      </c>
      <c r="N189" s="258">
        <v>37</v>
      </c>
      <c r="O189" s="258" t="str">
        <f>IFERROR(VLOOKUP(B189,'Core Indicators'!$E$3:$G$9906,3,FALSE),"x")</f>
        <v>x</v>
      </c>
      <c r="P189" s="258">
        <v>310070</v>
      </c>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252"/>
      <c r="BH189" s="252"/>
      <c r="BI189" s="252"/>
      <c r="BJ189" s="252"/>
      <c r="BK189" s="252"/>
      <c r="BL189" s="252"/>
      <c r="BM189" s="252"/>
      <c r="BN189" s="252"/>
      <c r="BO189" s="252"/>
      <c r="BP189" s="252"/>
      <c r="BQ189" s="252"/>
      <c r="BR189" s="252"/>
      <c r="BS189" s="252"/>
      <c r="BT189" s="252"/>
      <c r="BU189" s="252"/>
      <c r="BV189" s="252"/>
      <c r="BW189" s="252"/>
      <c r="BX189" s="252"/>
      <c r="BY189" s="252"/>
      <c r="BZ189" s="252"/>
      <c r="CA189" s="252"/>
      <c r="CB189" s="252"/>
      <c r="CC189" s="252"/>
      <c r="CD189" s="252"/>
      <c r="CE189" s="252"/>
      <c r="CF189" s="252"/>
      <c r="CG189" s="252"/>
      <c r="CH189" s="252"/>
      <c r="CI189" s="252"/>
      <c r="CJ189" s="252"/>
      <c r="CK189" s="252"/>
      <c r="CL189" s="252"/>
      <c r="CM189" s="252"/>
      <c r="CN189" s="252"/>
      <c r="CO189" s="252"/>
      <c r="CP189" s="252"/>
      <c r="CQ189" s="252"/>
      <c r="CR189" s="252"/>
      <c r="CS189" s="252"/>
      <c r="CT189" s="252"/>
      <c r="CU189" s="252"/>
      <c r="CV189" s="252"/>
      <c r="CW189" s="252"/>
      <c r="CX189" s="252"/>
      <c r="CY189" s="252"/>
      <c r="CZ189" s="252"/>
      <c r="DA189" s="252"/>
      <c r="DB189" s="252"/>
      <c r="DC189" s="252"/>
      <c r="DD189" s="252"/>
      <c r="DE189" s="252"/>
      <c r="DF189" s="252"/>
      <c r="DG189" s="252"/>
      <c r="DH189" s="252"/>
      <c r="DI189" s="252"/>
      <c r="DJ189" s="252"/>
      <c r="DK189" s="252"/>
      <c r="DL189" s="252"/>
    </row>
    <row r="190" spans="1:116" x14ac:dyDescent="0.25">
      <c r="A190" s="253" t="s">
        <v>8923</v>
      </c>
      <c r="B190" s="254" t="s">
        <v>8924</v>
      </c>
      <c r="C190" s="257">
        <v>0</v>
      </c>
      <c r="D190" s="258">
        <v>12</v>
      </c>
      <c r="E190" s="257">
        <v>0</v>
      </c>
      <c r="F190" s="257" t="s">
        <v>14</v>
      </c>
      <c r="G190" s="257" t="s">
        <v>14</v>
      </c>
      <c r="H190" s="257">
        <v>37.6</v>
      </c>
      <c r="I190" s="258">
        <v>0</v>
      </c>
      <c r="J190" s="258" t="str">
        <f>IFERROR(VLOOKUP($B190,'Core Indicators'!$E$3:$EU$906,147,FALSE),"x")</f>
        <v>x</v>
      </c>
      <c r="K190" s="259">
        <v>0.17785331609999999</v>
      </c>
      <c r="L190" s="257" t="s">
        <v>14</v>
      </c>
      <c r="M190" s="258">
        <v>82</v>
      </c>
      <c r="N190" s="258">
        <v>46</v>
      </c>
      <c r="O190" s="258" t="str">
        <f>IFERROR(VLOOKUP(B190,'Core Indicators'!$E$3:$G$9906,3,FALSE),"x")</f>
        <v>x</v>
      </c>
      <c r="P190" s="258">
        <v>12190</v>
      </c>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c r="BC190" s="252"/>
      <c r="BD190" s="252"/>
      <c r="BE190" s="252"/>
      <c r="BF190" s="252"/>
      <c r="BG190" s="252"/>
      <c r="BH190" s="252"/>
      <c r="BI190" s="252"/>
      <c r="BJ190" s="252"/>
      <c r="BK190" s="252"/>
      <c r="BL190" s="252"/>
      <c r="BM190" s="252"/>
      <c r="BN190" s="252"/>
      <c r="BO190" s="252"/>
      <c r="BP190" s="252"/>
      <c r="BQ190" s="252"/>
      <c r="BR190" s="252"/>
      <c r="BS190" s="252"/>
      <c r="BT190" s="252"/>
      <c r="BU190" s="252"/>
      <c r="BV190" s="252"/>
      <c r="BW190" s="252"/>
      <c r="BX190" s="252"/>
      <c r="BY190" s="252"/>
      <c r="BZ190" s="252"/>
      <c r="CA190" s="252"/>
      <c r="CB190" s="252"/>
      <c r="CC190" s="252"/>
      <c r="CD190" s="252"/>
      <c r="CE190" s="252"/>
      <c r="CF190" s="252"/>
      <c r="CG190" s="252"/>
      <c r="CH190" s="252"/>
      <c r="CI190" s="252"/>
      <c r="CJ190" s="252"/>
      <c r="CK190" s="252"/>
      <c r="CL190" s="252"/>
      <c r="CM190" s="252"/>
      <c r="CN190" s="252"/>
      <c r="CO190" s="252"/>
      <c r="CP190" s="252"/>
      <c r="CQ190" s="252"/>
      <c r="CR190" s="252"/>
      <c r="CS190" s="252"/>
      <c r="CT190" s="252"/>
      <c r="CU190" s="252"/>
      <c r="CV190" s="252"/>
      <c r="CW190" s="252"/>
      <c r="CX190" s="252"/>
      <c r="CY190" s="252"/>
      <c r="CZ190" s="252"/>
      <c r="DA190" s="252"/>
      <c r="DB190" s="252"/>
      <c r="DC190" s="252"/>
      <c r="DD190" s="252"/>
      <c r="DE190" s="252"/>
      <c r="DF190" s="252"/>
      <c r="DG190" s="252"/>
      <c r="DH190" s="252"/>
      <c r="DI190" s="252"/>
      <c r="DJ190" s="252"/>
      <c r="DK190" s="252"/>
      <c r="DL190" s="252"/>
    </row>
    <row r="191" spans="1:116" x14ac:dyDescent="0.25">
      <c r="A191" s="253" t="s">
        <v>8925</v>
      </c>
      <c r="B191" s="254" t="s">
        <v>8926</v>
      </c>
      <c r="C191" s="257">
        <v>0</v>
      </c>
      <c r="D191" s="258">
        <v>11</v>
      </c>
      <c r="E191" s="257">
        <v>0</v>
      </c>
      <c r="F191" s="257" t="s">
        <v>14</v>
      </c>
      <c r="G191" s="257">
        <v>0.3644043293</v>
      </c>
      <c r="H191" s="257">
        <v>38.700000000000003</v>
      </c>
      <c r="I191" s="258">
        <v>0</v>
      </c>
      <c r="J191" s="258" t="str">
        <f>IFERROR(VLOOKUP($B191,'Core Indicators'!$E$3:$EU$906,147,FALSE),"x")</f>
        <v>x</v>
      </c>
      <c r="K191" s="259">
        <v>1.0770641565000001</v>
      </c>
      <c r="L191" s="257" t="s">
        <v>14</v>
      </c>
      <c r="M191" s="258">
        <v>81</v>
      </c>
      <c r="N191" s="258" t="s">
        <v>14</v>
      </c>
      <c r="O191" s="258" t="str">
        <f>IFERROR(VLOOKUP(B191,'Core Indicators'!$E$3:$G$9906,3,FALSE),"x")</f>
        <v>x</v>
      </c>
      <c r="P191" s="258">
        <v>2830</v>
      </c>
      <c r="Q191" s="252"/>
      <c r="R191" s="252"/>
      <c r="S191" s="252"/>
      <c r="T191" s="252"/>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c r="BC191" s="252"/>
      <c r="BD191" s="252"/>
      <c r="BE191" s="252"/>
      <c r="BF191" s="252"/>
      <c r="BG191" s="252"/>
      <c r="BH191" s="252"/>
      <c r="BI191" s="252"/>
      <c r="BJ191" s="252"/>
      <c r="BK191" s="252"/>
      <c r="BL191" s="252"/>
      <c r="BM191" s="252"/>
      <c r="BN191" s="252"/>
      <c r="BO191" s="252"/>
      <c r="BP191" s="252"/>
      <c r="BQ191" s="252"/>
      <c r="BR191" s="252"/>
      <c r="BS191" s="252"/>
      <c r="BT191" s="252"/>
      <c r="BU191" s="252"/>
      <c r="BV191" s="252"/>
      <c r="BW191" s="252"/>
      <c r="BX191" s="252"/>
      <c r="BY191" s="252"/>
      <c r="BZ191" s="252"/>
      <c r="CA191" s="252"/>
      <c r="CB191" s="252"/>
      <c r="CC191" s="252"/>
      <c r="CD191" s="252"/>
      <c r="CE191" s="252"/>
      <c r="CF191" s="252"/>
      <c r="CG191" s="252"/>
      <c r="CH191" s="252"/>
      <c r="CI191" s="252"/>
      <c r="CJ191" s="252"/>
      <c r="CK191" s="252"/>
      <c r="CL191" s="252"/>
      <c r="CM191" s="252"/>
      <c r="CN191" s="252"/>
      <c r="CO191" s="252"/>
      <c r="CP191" s="252"/>
      <c r="CQ191" s="252"/>
      <c r="CR191" s="252"/>
      <c r="CS191" s="252"/>
      <c r="CT191" s="252"/>
      <c r="CU191" s="252"/>
      <c r="CV191" s="252"/>
      <c r="CW191" s="252"/>
      <c r="CX191" s="252"/>
      <c r="CY191" s="252"/>
      <c r="CZ191" s="252"/>
      <c r="DA191" s="252"/>
      <c r="DB191" s="252"/>
      <c r="DC191" s="252"/>
      <c r="DD191" s="252"/>
      <c r="DE191" s="252"/>
      <c r="DF191" s="252"/>
      <c r="DG191" s="252"/>
      <c r="DH191" s="252"/>
      <c r="DI191" s="252"/>
      <c r="DJ191" s="252"/>
      <c r="DK191" s="252"/>
      <c r="DL191" s="252"/>
    </row>
    <row r="192" spans="1:116" x14ac:dyDescent="0.25">
      <c r="A192" s="253" t="s">
        <v>54</v>
      </c>
      <c r="B192" s="254" t="s">
        <v>8927</v>
      </c>
      <c r="C192" s="257">
        <v>0.62499999270000006</v>
      </c>
      <c r="D192" s="258">
        <v>2</v>
      </c>
      <c r="E192" s="257">
        <v>0</v>
      </c>
      <c r="F192" s="257">
        <v>1.5</v>
      </c>
      <c r="G192" s="257">
        <v>0.83417374249999998</v>
      </c>
      <c r="H192" s="257">
        <v>36.700000000000003</v>
      </c>
      <c r="I192" s="258">
        <v>5</v>
      </c>
      <c r="J192" s="258">
        <f>IFERROR(VLOOKUP($B192,'Core Indicators'!$E$3:$EU$906,147,FALSE),"x")</f>
        <v>273</v>
      </c>
      <c r="K192" s="259">
        <v>-1.7733464241000001</v>
      </c>
      <c r="L192" s="257">
        <v>1.25</v>
      </c>
      <c r="M192" s="258">
        <v>11</v>
      </c>
      <c r="N192" s="258">
        <v>15</v>
      </c>
      <c r="O192" s="258">
        <f>IFERROR(VLOOKUP(B192,'Core Indicators'!$E$3:$G$9906,3,FALSE),"x")</f>
        <v>30491000</v>
      </c>
      <c r="P192" s="258">
        <v>527970</v>
      </c>
      <c r="Q192" s="252"/>
      <c r="R192" s="252"/>
      <c r="S192" s="252"/>
      <c r="T192" s="252"/>
      <c r="U192" s="252"/>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c r="BC192" s="252"/>
      <c r="BD192" s="252"/>
      <c r="BE192" s="252"/>
      <c r="BF192" s="252"/>
      <c r="BG192" s="252"/>
      <c r="BH192" s="252"/>
      <c r="BI192" s="252"/>
      <c r="BJ192" s="252"/>
      <c r="BK192" s="252"/>
      <c r="BL192" s="252"/>
      <c r="BM192" s="252"/>
      <c r="BN192" s="252"/>
      <c r="BO192" s="252"/>
      <c r="BP192" s="252"/>
      <c r="BQ192" s="252"/>
      <c r="BR192" s="252"/>
      <c r="BS192" s="252"/>
      <c r="BT192" s="252"/>
      <c r="BU192" s="252"/>
      <c r="BV192" s="252"/>
      <c r="BW192" s="252"/>
      <c r="BX192" s="252"/>
      <c r="BY192" s="252"/>
      <c r="BZ192" s="252"/>
      <c r="CA192" s="252"/>
      <c r="CB192" s="252"/>
      <c r="CC192" s="252"/>
      <c r="CD192" s="252"/>
      <c r="CE192" s="252"/>
      <c r="CF192" s="252"/>
      <c r="CG192" s="252"/>
      <c r="CH192" s="252"/>
      <c r="CI192" s="252"/>
      <c r="CJ192" s="252"/>
      <c r="CK192" s="252"/>
      <c r="CL192" s="252"/>
      <c r="CM192" s="252"/>
      <c r="CN192" s="252"/>
      <c r="CO192" s="252"/>
      <c r="CP192" s="252"/>
      <c r="CQ192" s="252"/>
      <c r="CR192" s="252"/>
      <c r="CS192" s="252"/>
      <c r="CT192" s="252"/>
      <c r="CU192" s="252"/>
      <c r="CV192" s="252"/>
      <c r="CW192" s="252"/>
      <c r="CX192" s="252"/>
      <c r="CY192" s="252"/>
      <c r="CZ192" s="252"/>
      <c r="DA192" s="252"/>
      <c r="DB192" s="252"/>
      <c r="DC192" s="252"/>
      <c r="DD192" s="252"/>
      <c r="DE192" s="252"/>
      <c r="DF192" s="252"/>
      <c r="DG192" s="252"/>
      <c r="DH192" s="252"/>
      <c r="DI192" s="252"/>
      <c r="DJ192" s="252"/>
      <c r="DK192" s="252"/>
      <c r="DL192" s="252"/>
    </row>
    <row r="193" spans="1:116" x14ac:dyDescent="0.25">
      <c r="A193" s="253" t="s">
        <v>8928</v>
      </c>
      <c r="B193" s="254" t="s">
        <v>8929</v>
      </c>
      <c r="C193" s="257">
        <v>0.87572495589999999</v>
      </c>
      <c r="D193" s="258">
        <v>11</v>
      </c>
      <c r="E193" s="257">
        <v>0</v>
      </c>
      <c r="F193" s="257">
        <v>7.45</v>
      </c>
      <c r="G193" s="257">
        <v>0.42154731290000003</v>
      </c>
      <c r="H193" s="257">
        <v>63</v>
      </c>
      <c r="I193" s="258">
        <v>4</v>
      </c>
      <c r="J193" s="258" t="str">
        <f>IFERROR(VLOOKUP($B193,'Core Indicators'!$E$3:$EU$906,147,FALSE),"x")</f>
        <v>x</v>
      </c>
      <c r="K193" s="259">
        <v>-7.6407678399999998E-2</v>
      </c>
      <c r="L193" s="257">
        <v>7.25</v>
      </c>
      <c r="M193" s="258">
        <v>79</v>
      </c>
      <c r="N193" s="258">
        <v>44</v>
      </c>
      <c r="O193" s="258" t="str">
        <f>IFERROR(VLOOKUP(B193,'Core Indicators'!$E$3:$G$9906,3,FALSE),"x")</f>
        <v>x</v>
      </c>
      <c r="P193" s="258">
        <v>1213090</v>
      </c>
      <c r="Q193" s="252"/>
      <c r="R193" s="252"/>
      <c r="S193" s="252"/>
      <c r="T193" s="252"/>
      <c r="U193" s="252"/>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c r="BC193" s="252"/>
      <c r="BD193" s="252"/>
      <c r="BE193" s="252"/>
      <c r="BF193" s="252"/>
      <c r="BG193" s="252"/>
      <c r="BH193" s="252"/>
      <c r="BI193" s="252"/>
      <c r="BJ193" s="252"/>
      <c r="BK193" s="252"/>
      <c r="BL193" s="252"/>
      <c r="BM193" s="252"/>
      <c r="BN193" s="252"/>
      <c r="BO193" s="252"/>
      <c r="BP193" s="252"/>
      <c r="BQ193" s="252"/>
      <c r="BR193" s="252"/>
      <c r="BS193" s="252"/>
      <c r="BT193" s="252"/>
      <c r="BU193" s="252"/>
      <c r="BV193" s="252"/>
      <c r="BW193" s="252"/>
      <c r="BX193" s="252"/>
      <c r="BY193" s="252"/>
      <c r="BZ193" s="252"/>
      <c r="CA193" s="252"/>
      <c r="CB193" s="252"/>
      <c r="CC193" s="252"/>
      <c r="CD193" s="252"/>
      <c r="CE193" s="252"/>
      <c r="CF193" s="252"/>
      <c r="CG193" s="252"/>
      <c r="CH193" s="252"/>
      <c r="CI193" s="252"/>
      <c r="CJ193" s="252"/>
      <c r="CK193" s="252"/>
      <c r="CL193" s="252"/>
      <c r="CM193" s="252"/>
      <c r="CN193" s="252"/>
      <c r="CO193" s="252"/>
      <c r="CP193" s="252"/>
      <c r="CQ193" s="252"/>
      <c r="CR193" s="252"/>
      <c r="CS193" s="252"/>
      <c r="CT193" s="252"/>
      <c r="CU193" s="252"/>
      <c r="CV193" s="252"/>
      <c r="CW193" s="252"/>
      <c r="CX193" s="252"/>
      <c r="CY193" s="252"/>
      <c r="CZ193" s="252"/>
      <c r="DA193" s="252"/>
      <c r="DB193" s="252"/>
      <c r="DC193" s="252"/>
      <c r="DD193" s="252"/>
      <c r="DE193" s="252"/>
      <c r="DF193" s="252"/>
      <c r="DG193" s="252"/>
      <c r="DH193" s="252"/>
      <c r="DI193" s="252"/>
      <c r="DJ193" s="252"/>
      <c r="DK193" s="252"/>
      <c r="DL193" s="252"/>
    </row>
    <row r="194" spans="1:116" x14ac:dyDescent="0.25">
      <c r="A194" s="253" t="s">
        <v>315</v>
      </c>
      <c r="B194" s="254" t="s">
        <v>8930</v>
      </c>
      <c r="C194" s="257">
        <v>0.70259998769999998</v>
      </c>
      <c r="D194" s="258">
        <v>8</v>
      </c>
      <c r="E194" s="257">
        <v>0</v>
      </c>
      <c r="F194" s="257">
        <v>5.75</v>
      </c>
      <c r="G194" s="257">
        <v>0.54032529939999996</v>
      </c>
      <c r="H194" s="257">
        <v>57.1</v>
      </c>
      <c r="I194" s="258">
        <v>0</v>
      </c>
      <c r="J194" s="258">
        <f>IFERROR(VLOOKUP($B194,'Core Indicators'!$E$3:$EU$906,147,FALSE),"x")</f>
        <v>0</v>
      </c>
      <c r="K194" s="259">
        <v>-0.46206927299999989</v>
      </c>
      <c r="L194" s="257">
        <v>4.25</v>
      </c>
      <c r="M194" s="258">
        <v>54</v>
      </c>
      <c r="N194" s="258">
        <v>34</v>
      </c>
      <c r="O194" s="258">
        <f>IFERROR(VLOOKUP(B194,'Core Indicators'!$E$3:$G$9906,3,FALSE),"x")</f>
        <v>20049000</v>
      </c>
      <c r="P194" s="258">
        <v>743390</v>
      </c>
      <c r="Q194" s="252"/>
      <c r="R194" s="252"/>
      <c r="S194" s="252"/>
      <c r="T194" s="252"/>
      <c r="U194" s="252"/>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c r="BC194" s="252"/>
      <c r="BD194" s="252"/>
      <c r="BE194" s="252"/>
      <c r="BF194" s="252"/>
      <c r="BG194" s="252"/>
      <c r="BH194" s="252"/>
      <c r="BI194" s="252"/>
      <c r="BJ194" s="252"/>
      <c r="BK194" s="252"/>
      <c r="BL194" s="252"/>
      <c r="BM194" s="252"/>
      <c r="BN194" s="252"/>
      <c r="BO194" s="252"/>
      <c r="BP194" s="252"/>
      <c r="BQ194" s="252"/>
      <c r="BR194" s="252"/>
      <c r="BS194" s="252"/>
      <c r="BT194" s="252"/>
      <c r="BU194" s="252"/>
      <c r="BV194" s="252"/>
      <c r="BW194" s="252"/>
      <c r="BX194" s="252"/>
      <c r="BY194" s="252"/>
      <c r="BZ194" s="252"/>
      <c r="CA194" s="252"/>
      <c r="CB194" s="252"/>
      <c r="CC194" s="252"/>
      <c r="CD194" s="252"/>
      <c r="CE194" s="252"/>
      <c r="CF194" s="252"/>
      <c r="CG194" s="252"/>
      <c r="CH194" s="252"/>
      <c r="CI194" s="252"/>
      <c r="CJ194" s="252"/>
      <c r="CK194" s="252"/>
      <c r="CL194" s="252"/>
      <c r="CM194" s="252"/>
      <c r="CN194" s="252"/>
      <c r="CO194" s="252"/>
      <c r="CP194" s="252"/>
      <c r="CQ194" s="252"/>
      <c r="CR194" s="252"/>
      <c r="CS194" s="252"/>
      <c r="CT194" s="252"/>
      <c r="CU194" s="252"/>
      <c r="CV194" s="252"/>
      <c r="CW194" s="252"/>
      <c r="CX194" s="252"/>
      <c r="CY194" s="252"/>
      <c r="CZ194" s="252"/>
      <c r="DA194" s="252"/>
      <c r="DB194" s="252"/>
      <c r="DC194" s="252"/>
      <c r="DD194" s="252"/>
      <c r="DE194" s="252"/>
      <c r="DF194" s="252"/>
      <c r="DG194" s="252"/>
      <c r="DH194" s="252"/>
      <c r="DI194" s="252"/>
      <c r="DJ194" s="252"/>
      <c r="DK194" s="252"/>
      <c r="DL194" s="252"/>
    </row>
    <row r="195" spans="1:116" x14ac:dyDescent="0.25">
      <c r="A195" s="253" t="s">
        <v>120</v>
      </c>
      <c r="B195" s="254" t="s">
        <v>8931</v>
      </c>
      <c r="C195" s="257">
        <v>0.30790001160000002</v>
      </c>
      <c r="D195" s="258">
        <v>0</v>
      </c>
      <c r="E195" s="257">
        <v>0.03</v>
      </c>
      <c r="F195" s="257">
        <v>4.3666666666999996</v>
      </c>
      <c r="G195" s="257">
        <v>0.52499423270000001</v>
      </c>
      <c r="H195" s="257">
        <v>50.3</v>
      </c>
      <c r="I195" s="258">
        <v>3</v>
      </c>
      <c r="J195" s="258">
        <f>IFERROR(VLOOKUP($B195,'Core Indicators'!$E$3:$EU$906,147,FALSE),"x")</f>
        <v>16</v>
      </c>
      <c r="K195" s="259">
        <v>-1.2570089101999999</v>
      </c>
      <c r="L195" s="257">
        <v>3.25</v>
      </c>
      <c r="M195" s="258">
        <v>29</v>
      </c>
      <c r="N195" s="258">
        <v>24</v>
      </c>
      <c r="O195" s="258">
        <f>IFERROR(VLOOKUP(B195,'Core Indicators'!$E$3:$G$9906,3,FALSE),"x")</f>
        <v>16340000</v>
      </c>
      <c r="P195" s="258">
        <v>386850</v>
      </c>
      <c r="Q195" s="252"/>
      <c r="R195" s="252"/>
      <c r="S195" s="252"/>
      <c r="T195" s="252"/>
      <c r="U195" s="252"/>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252"/>
      <c r="BY195" s="252"/>
      <c r="BZ195" s="252"/>
      <c r="CA195" s="252"/>
      <c r="CB195" s="252"/>
      <c r="CC195" s="252"/>
      <c r="CD195" s="252"/>
      <c r="CE195" s="252"/>
      <c r="CF195" s="252"/>
      <c r="CG195" s="252"/>
      <c r="CH195" s="252"/>
      <c r="CI195" s="252"/>
      <c r="CJ195" s="252"/>
      <c r="CK195" s="252"/>
      <c r="CL195" s="252"/>
      <c r="CM195" s="252"/>
      <c r="CN195" s="252"/>
      <c r="CO195" s="252"/>
      <c r="CP195" s="252"/>
      <c r="CQ195" s="252"/>
      <c r="CR195" s="252"/>
      <c r="CS195" s="252"/>
      <c r="CT195" s="252"/>
      <c r="CU195" s="252"/>
      <c r="CV195" s="252"/>
      <c r="CW195" s="252"/>
      <c r="CX195" s="252"/>
      <c r="CY195" s="252"/>
      <c r="CZ195" s="252"/>
      <c r="DA195" s="252"/>
      <c r="DB195" s="252"/>
      <c r="DC195" s="252"/>
      <c r="DD195" s="252"/>
      <c r="DE195" s="252"/>
      <c r="DF195" s="252"/>
      <c r="DG195" s="252"/>
      <c r="DH195" s="252"/>
      <c r="DI195" s="252"/>
      <c r="DJ195" s="252"/>
      <c r="DK195" s="252"/>
      <c r="DL195" s="252"/>
    </row>
    <row r="196" spans="1:116" x14ac:dyDescent="0.25">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c r="BC196" s="252"/>
      <c r="BD196" s="252"/>
      <c r="BE196" s="252"/>
      <c r="BF196" s="252"/>
      <c r="BG196" s="252"/>
      <c r="BH196" s="252"/>
      <c r="BI196" s="252"/>
      <c r="BJ196" s="252"/>
      <c r="BK196" s="252"/>
      <c r="BL196" s="252"/>
      <c r="BM196" s="252"/>
      <c r="BN196" s="252"/>
      <c r="BO196" s="252"/>
      <c r="BP196" s="252"/>
      <c r="BQ196" s="252"/>
      <c r="BR196" s="252"/>
      <c r="BS196" s="252"/>
      <c r="BT196" s="252"/>
      <c r="BU196" s="252"/>
      <c r="BV196" s="252"/>
      <c r="BW196" s="252"/>
      <c r="BX196" s="252"/>
      <c r="BY196" s="252"/>
      <c r="BZ196" s="252"/>
      <c r="CA196" s="252"/>
      <c r="CB196" s="252"/>
      <c r="CC196" s="252"/>
      <c r="CD196" s="252"/>
      <c r="CE196" s="252"/>
      <c r="CF196" s="252"/>
      <c r="CG196" s="252"/>
      <c r="CH196" s="252"/>
      <c r="CI196" s="252"/>
      <c r="CJ196" s="252"/>
      <c r="CK196" s="252"/>
      <c r="CL196" s="252"/>
      <c r="CM196" s="252"/>
      <c r="CN196" s="252"/>
      <c r="CO196" s="252"/>
      <c r="CP196" s="252"/>
      <c r="CQ196" s="252"/>
      <c r="CR196" s="252"/>
      <c r="CS196" s="252"/>
      <c r="CT196" s="252"/>
      <c r="CU196" s="252"/>
      <c r="CV196" s="252"/>
      <c r="CW196" s="252"/>
      <c r="CX196" s="252"/>
      <c r="CY196" s="252"/>
      <c r="CZ196" s="252"/>
      <c r="DA196" s="252"/>
      <c r="DB196" s="252"/>
      <c r="DC196" s="252"/>
      <c r="DD196" s="252"/>
      <c r="DE196" s="252"/>
      <c r="DF196" s="252"/>
      <c r="DG196" s="252"/>
      <c r="DH196" s="252"/>
      <c r="DI196" s="252"/>
      <c r="DJ196" s="252"/>
      <c r="DK196" s="252"/>
      <c r="DL196" s="252"/>
    </row>
    <row r="197" spans="1:116" x14ac:dyDescent="0.25">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52"/>
      <c r="AV197" s="252"/>
      <c r="AW197" s="252"/>
      <c r="AX197" s="252"/>
      <c r="AY197" s="252"/>
      <c r="AZ197" s="252"/>
      <c r="BA197" s="252"/>
      <c r="BB197" s="252"/>
      <c r="BC197" s="252"/>
      <c r="BD197" s="252"/>
      <c r="BE197" s="252"/>
      <c r="BF197" s="252"/>
      <c r="BG197" s="252"/>
      <c r="BH197" s="252"/>
      <c r="BI197" s="252"/>
      <c r="BJ197" s="252"/>
      <c r="BK197" s="252"/>
      <c r="BL197" s="252"/>
      <c r="BM197" s="252"/>
      <c r="BN197" s="252"/>
      <c r="BO197" s="252"/>
      <c r="BP197" s="252"/>
      <c r="BQ197" s="252"/>
      <c r="BR197" s="252"/>
      <c r="BS197" s="252"/>
      <c r="BT197" s="252"/>
      <c r="BU197" s="252"/>
      <c r="BV197" s="252"/>
      <c r="BW197" s="252"/>
      <c r="BX197" s="252"/>
      <c r="BY197" s="252"/>
      <c r="BZ197" s="252"/>
      <c r="CA197" s="252"/>
      <c r="CB197" s="252"/>
      <c r="CC197" s="252"/>
      <c r="CD197" s="252"/>
      <c r="CE197" s="252"/>
      <c r="CF197" s="252"/>
      <c r="CG197" s="252"/>
      <c r="CH197" s="252"/>
      <c r="CI197" s="252"/>
      <c r="CJ197" s="252"/>
      <c r="CK197" s="252"/>
      <c r="CL197" s="252"/>
      <c r="CM197" s="252"/>
      <c r="CN197" s="252"/>
      <c r="CO197" s="252"/>
      <c r="CP197" s="252"/>
      <c r="CQ197" s="252"/>
      <c r="CR197" s="252"/>
      <c r="CS197" s="252"/>
      <c r="CT197" s="252"/>
      <c r="CU197" s="252"/>
      <c r="CV197" s="252"/>
      <c r="CW197" s="252"/>
      <c r="CX197" s="252"/>
      <c r="CY197" s="252"/>
      <c r="CZ197" s="252"/>
      <c r="DA197" s="252"/>
      <c r="DB197" s="252"/>
      <c r="DC197" s="252"/>
      <c r="DD197" s="252"/>
      <c r="DE197" s="252"/>
      <c r="DF197" s="252"/>
      <c r="DG197" s="252"/>
      <c r="DH197" s="252"/>
      <c r="DI197" s="252"/>
      <c r="DJ197" s="252"/>
      <c r="DK197" s="252"/>
      <c r="DL197" s="252"/>
    </row>
    <row r="198" spans="1:116" x14ac:dyDescent="0.25">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2"/>
      <c r="AZ198" s="252"/>
      <c r="BA198" s="252"/>
      <c r="BB198" s="252"/>
      <c r="BC198" s="252"/>
      <c r="BD198" s="252"/>
      <c r="BE198" s="252"/>
      <c r="BF198" s="252"/>
      <c r="BG198" s="252"/>
      <c r="BH198" s="252"/>
      <c r="BI198" s="252"/>
      <c r="BJ198" s="252"/>
      <c r="BK198" s="252"/>
      <c r="BL198" s="252"/>
      <c r="BM198" s="252"/>
      <c r="BN198" s="252"/>
      <c r="BO198" s="252"/>
      <c r="BP198" s="252"/>
      <c r="BQ198" s="252"/>
      <c r="BR198" s="252"/>
      <c r="BS198" s="252"/>
      <c r="BT198" s="252"/>
      <c r="BU198" s="252"/>
      <c r="BV198" s="252"/>
      <c r="BW198" s="252"/>
      <c r="BX198" s="252"/>
      <c r="BY198" s="252"/>
      <c r="BZ198" s="252"/>
      <c r="CA198" s="252"/>
      <c r="CB198" s="252"/>
      <c r="CC198" s="252"/>
      <c r="CD198" s="252"/>
      <c r="CE198" s="252"/>
      <c r="CF198" s="252"/>
      <c r="CG198" s="252"/>
      <c r="CH198" s="252"/>
      <c r="CI198" s="252"/>
      <c r="CJ198" s="252"/>
      <c r="CK198" s="252"/>
      <c r="CL198" s="252"/>
      <c r="CM198" s="252"/>
      <c r="CN198" s="252"/>
      <c r="CO198" s="252"/>
      <c r="CP198" s="252"/>
      <c r="CQ198" s="252"/>
      <c r="CR198" s="252"/>
      <c r="CS198" s="252"/>
      <c r="CT198" s="252"/>
      <c r="CU198" s="252"/>
      <c r="CV198" s="252"/>
      <c r="CW198" s="252"/>
      <c r="CX198" s="252"/>
      <c r="CY198" s="252"/>
      <c r="CZ198" s="252"/>
      <c r="DA198" s="252"/>
      <c r="DB198" s="252"/>
      <c r="DC198" s="252"/>
      <c r="DD198" s="252"/>
      <c r="DE198" s="252"/>
      <c r="DF198" s="252"/>
      <c r="DG198" s="252"/>
      <c r="DH198" s="252"/>
      <c r="DI198" s="252"/>
      <c r="DJ198" s="252"/>
      <c r="DK198" s="252"/>
      <c r="DL198" s="252"/>
    </row>
    <row r="199" spans="1:116" x14ac:dyDescent="0.25">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c r="AZ199" s="252"/>
      <c r="BA199" s="252"/>
      <c r="BB199" s="252"/>
      <c r="BC199" s="252"/>
      <c r="BD199" s="252"/>
      <c r="BE199" s="252"/>
      <c r="BF199" s="252"/>
      <c r="BG199" s="252"/>
      <c r="BH199" s="252"/>
      <c r="BI199" s="252"/>
      <c r="BJ199" s="252"/>
      <c r="BK199" s="252"/>
      <c r="BL199" s="252"/>
      <c r="BM199" s="252"/>
      <c r="BN199" s="252"/>
      <c r="BO199" s="252"/>
      <c r="BP199" s="252"/>
      <c r="BQ199" s="252"/>
      <c r="BR199" s="252"/>
      <c r="BS199" s="252"/>
      <c r="BT199" s="252"/>
      <c r="BU199" s="252"/>
      <c r="BV199" s="252"/>
      <c r="BW199" s="252"/>
      <c r="BX199" s="252"/>
      <c r="BY199" s="252"/>
      <c r="BZ199" s="252"/>
      <c r="CA199" s="252"/>
      <c r="CB199" s="252"/>
      <c r="CC199" s="252"/>
      <c r="CD199" s="252"/>
      <c r="CE199" s="252"/>
      <c r="CF199" s="252"/>
      <c r="CG199" s="252"/>
      <c r="CH199" s="252"/>
      <c r="CI199" s="252"/>
      <c r="CJ199" s="252"/>
      <c r="CK199" s="252"/>
      <c r="CL199" s="252"/>
      <c r="CM199" s="252"/>
      <c r="CN199" s="252"/>
      <c r="CO199" s="252"/>
      <c r="CP199" s="252"/>
      <c r="CQ199" s="252"/>
      <c r="CR199" s="252"/>
      <c r="CS199" s="252"/>
      <c r="CT199" s="252"/>
      <c r="CU199" s="252"/>
      <c r="CV199" s="252"/>
      <c r="CW199" s="252"/>
      <c r="CX199" s="252"/>
      <c r="CY199" s="252"/>
      <c r="CZ199" s="252"/>
      <c r="DA199" s="252"/>
      <c r="DB199" s="252"/>
      <c r="DC199" s="252"/>
      <c r="DD199" s="252"/>
      <c r="DE199" s="252"/>
      <c r="DF199" s="252"/>
      <c r="DG199" s="252"/>
      <c r="DH199" s="252"/>
      <c r="DI199" s="252"/>
      <c r="DJ199" s="252"/>
      <c r="DK199" s="252"/>
      <c r="DL199" s="252"/>
    </row>
    <row r="200" spans="1:116" x14ac:dyDescent="0.25">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2"/>
      <c r="AX200" s="252"/>
      <c r="AY200" s="252"/>
      <c r="AZ200" s="252"/>
      <c r="BA200" s="252"/>
      <c r="BB200" s="252"/>
      <c r="BC200" s="252"/>
      <c r="BD200" s="252"/>
      <c r="BE200" s="252"/>
      <c r="BF200" s="252"/>
      <c r="BG200" s="252"/>
      <c r="BH200" s="252"/>
      <c r="BI200" s="252"/>
      <c r="BJ200" s="252"/>
      <c r="BK200" s="252"/>
      <c r="BL200" s="252"/>
      <c r="BM200" s="252"/>
      <c r="BN200" s="252"/>
      <c r="BO200" s="252"/>
      <c r="BP200" s="252"/>
      <c r="BQ200" s="252"/>
      <c r="BR200" s="252"/>
      <c r="BS200" s="252"/>
      <c r="BT200" s="252"/>
      <c r="BU200" s="252"/>
      <c r="BV200" s="252"/>
      <c r="BW200" s="252"/>
      <c r="BX200" s="252"/>
      <c r="BY200" s="252"/>
      <c r="BZ200" s="252"/>
      <c r="CA200" s="252"/>
      <c r="CB200" s="252"/>
      <c r="CC200" s="252"/>
      <c r="CD200" s="252"/>
      <c r="CE200" s="252"/>
      <c r="CF200" s="252"/>
      <c r="CG200" s="252"/>
      <c r="CH200" s="252"/>
      <c r="CI200" s="252"/>
      <c r="CJ200" s="252"/>
      <c r="CK200" s="252"/>
      <c r="CL200" s="252"/>
      <c r="CM200" s="252"/>
      <c r="CN200" s="252"/>
      <c r="CO200" s="252"/>
      <c r="CP200" s="252"/>
      <c r="CQ200" s="252"/>
      <c r="CR200" s="252"/>
      <c r="CS200" s="252"/>
      <c r="CT200" s="252"/>
      <c r="CU200" s="252"/>
      <c r="CV200" s="252"/>
      <c r="CW200" s="252"/>
      <c r="CX200" s="252"/>
      <c r="CY200" s="252"/>
      <c r="CZ200" s="252"/>
      <c r="DA200" s="252"/>
      <c r="DB200" s="252"/>
      <c r="DC200" s="252"/>
      <c r="DD200" s="252"/>
      <c r="DE200" s="252"/>
      <c r="DF200" s="252"/>
      <c r="DG200" s="252"/>
      <c r="DH200" s="252"/>
      <c r="DI200" s="252"/>
      <c r="DJ200" s="252"/>
      <c r="DK200" s="252"/>
      <c r="DL200" s="252"/>
    </row>
    <row r="201" spans="1:116" x14ac:dyDescent="0.25">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c r="AZ201" s="252"/>
      <c r="BA201" s="252"/>
      <c r="BB201" s="252"/>
      <c r="BC201" s="252"/>
      <c r="BD201" s="252"/>
      <c r="BE201" s="252"/>
      <c r="BF201" s="252"/>
      <c r="BG201" s="252"/>
      <c r="BH201" s="252"/>
      <c r="BI201" s="252"/>
      <c r="BJ201" s="252"/>
      <c r="BK201" s="252"/>
      <c r="BL201" s="252"/>
      <c r="BM201" s="252"/>
      <c r="BN201" s="252"/>
      <c r="BO201" s="252"/>
      <c r="BP201" s="252"/>
      <c r="BQ201" s="252"/>
      <c r="BR201" s="252"/>
      <c r="BS201" s="252"/>
      <c r="BT201" s="252"/>
      <c r="BU201" s="252"/>
      <c r="BV201" s="252"/>
      <c r="BW201" s="252"/>
      <c r="BX201" s="252"/>
      <c r="BY201" s="252"/>
      <c r="BZ201" s="252"/>
      <c r="CA201" s="252"/>
      <c r="CB201" s="252"/>
      <c r="CC201" s="252"/>
      <c r="CD201" s="252"/>
      <c r="CE201" s="252"/>
      <c r="CF201" s="252"/>
      <c r="CG201" s="252"/>
      <c r="CH201" s="252"/>
      <c r="CI201" s="252"/>
      <c r="CJ201" s="252"/>
      <c r="CK201" s="252"/>
      <c r="CL201" s="252"/>
      <c r="CM201" s="252"/>
      <c r="CN201" s="252"/>
      <c r="CO201" s="252"/>
      <c r="CP201" s="252"/>
      <c r="CQ201" s="252"/>
      <c r="CR201" s="252"/>
      <c r="CS201" s="252"/>
      <c r="CT201" s="252"/>
      <c r="CU201" s="252"/>
      <c r="CV201" s="252"/>
      <c r="CW201" s="252"/>
      <c r="CX201" s="252"/>
      <c r="CY201" s="252"/>
      <c r="CZ201" s="252"/>
      <c r="DA201" s="252"/>
      <c r="DB201" s="252"/>
      <c r="DC201" s="252"/>
      <c r="DD201" s="252"/>
      <c r="DE201" s="252"/>
      <c r="DF201" s="252"/>
      <c r="DG201" s="252"/>
      <c r="DH201" s="252"/>
      <c r="DI201" s="252"/>
      <c r="DJ201" s="252"/>
      <c r="DK201" s="252"/>
      <c r="DL201" s="252"/>
    </row>
    <row r="202" spans="1:116" x14ac:dyDescent="0.25">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52"/>
      <c r="AV202" s="252"/>
      <c r="AW202" s="252"/>
      <c r="AX202" s="252"/>
      <c r="AY202" s="252"/>
      <c r="AZ202" s="252"/>
      <c r="BA202" s="252"/>
      <c r="BB202" s="252"/>
      <c r="BC202" s="252"/>
      <c r="BD202" s="252"/>
      <c r="BE202" s="252"/>
      <c r="BF202" s="252"/>
      <c r="BG202" s="252"/>
      <c r="BH202" s="252"/>
      <c r="BI202" s="252"/>
      <c r="BJ202" s="252"/>
      <c r="BK202" s="252"/>
      <c r="BL202" s="252"/>
      <c r="BM202" s="252"/>
      <c r="BN202" s="252"/>
      <c r="BO202" s="252"/>
      <c r="BP202" s="252"/>
      <c r="BQ202" s="252"/>
      <c r="BR202" s="252"/>
      <c r="BS202" s="252"/>
      <c r="BT202" s="252"/>
      <c r="BU202" s="252"/>
      <c r="BV202" s="252"/>
      <c r="BW202" s="252"/>
      <c r="BX202" s="252"/>
      <c r="BY202" s="252"/>
      <c r="BZ202" s="252"/>
      <c r="CA202" s="252"/>
      <c r="CB202" s="252"/>
      <c r="CC202" s="252"/>
      <c r="CD202" s="252"/>
      <c r="CE202" s="252"/>
      <c r="CF202" s="252"/>
      <c r="CG202" s="252"/>
      <c r="CH202" s="252"/>
      <c r="CI202" s="252"/>
      <c r="CJ202" s="252"/>
      <c r="CK202" s="252"/>
      <c r="CL202" s="252"/>
      <c r="CM202" s="252"/>
      <c r="CN202" s="252"/>
      <c r="CO202" s="252"/>
      <c r="CP202" s="252"/>
      <c r="CQ202" s="252"/>
      <c r="CR202" s="252"/>
      <c r="CS202" s="252"/>
      <c r="CT202" s="252"/>
      <c r="CU202" s="252"/>
      <c r="CV202" s="252"/>
      <c r="CW202" s="252"/>
      <c r="CX202" s="252"/>
      <c r="CY202" s="252"/>
      <c r="CZ202" s="252"/>
      <c r="DA202" s="252"/>
      <c r="DB202" s="252"/>
      <c r="DC202" s="252"/>
      <c r="DD202" s="252"/>
      <c r="DE202" s="252"/>
      <c r="DF202" s="252"/>
      <c r="DG202" s="252"/>
      <c r="DH202" s="252"/>
      <c r="DI202" s="252"/>
      <c r="DJ202" s="252"/>
      <c r="DK202" s="252"/>
      <c r="DL202" s="252"/>
    </row>
    <row r="203" spans="1:116" x14ac:dyDescent="0.25">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52"/>
      <c r="AV203" s="252"/>
      <c r="AW203" s="252"/>
      <c r="AX203" s="252"/>
      <c r="AY203" s="252"/>
      <c r="AZ203" s="252"/>
      <c r="BA203" s="252"/>
      <c r="BB203" s="252"/>
      <c r="BC203" s="252"/>
      <c r="BD203" s="252"/>
      <c r="BE203" s="252"/>
      <c r="BF203" s="252"/>
      <c r="BG203" s="252"/>
      <c r="BH203" s="252"/>
      <c r="BI203" s="252"/>
      <c r="BJ203" s="252"/>
      <c r="BK203" s="252"/>
      <c r="BL203" s="252"/>
      <c r="BM203" s="252"/>
      <c r="BN203" s="252"/>
      <c r="BO203" s="252"/>
      <c r="BP203" s="252"/>
      <c r="BQ203" s="252"/>
      <c r="BR203" s="252"/>
      <c r="BS203" s="252"/>
      <c r="BT203" s="252"/>
      <c r="BU203" s="252"/>
      <c r="BV203" s="252"/>
      <c r="BW203" s="252"/>
      <c r="BX203" s="252"/>
      <c r="BY203" s="252"/>
      <c r="BZ203" s="252"/>
      <c r="CA203" s="252"/>
      <c r="CB203" s="252"/>
      <c r="CC203" s="252"/>
      <c r="CD203" s="252"/>
      <c r="CE203" s="252"/>
      <c r="CF203" s="252"/>
      <c r="CG203" s="252"/>
      <c r="CH203" s="252"/>
      <c r="CI203" s="252"/>
      <c r="CJ203" s="252"/>
      <c r="CK203" s="252"/>
      <c r="CL203" s="252"/>
      <c r="CM203" s="252"/>
      <c r="CN203" s="252"/>
      <c r="CO203" s="252"/>
      <c r="CP203" s="252"/>
      <c r="CQ203" s="252"/>
      <c r="CR203" s="252"/>
      <c r="CS203" s="252"/>
      <c r="CT203" s="252"/>
      <c r="CU203" s="252"/>
      <c r="CV203" s="252"/>
      <c r="CW203" s="252"/>
      <c r="CX203" s="252"/>
      <c r="CY203" s="252"/>
      <c r="CZ203" s="252"/>
      <c r="DA203" s="252"/>
      <c r="DB203" s="252"/>
      <c r="DC203" s="252"/>
      <c r="DD203" s="252"/>
      <c r="DE203" s="252"/>
      <c r="DF203" s="252"/>
      <c r="DG203" s="252"/>
      <c r="DH203" s="252"/>
      <c r="DI203" s="252"/>
      <c r="DJ203" s="252"/>
      <c r="DK203" s="252"/>
      <c r="DL203" s="252"/>
    </row>
    <row r="204" spans="1:116" x14ac:dyDescent="0.25">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row>
    <row r="205" spans="1:116" x14ac:dyDescent="0.25">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c r="BC205" s="252"/>
      <c r="BD205" s="252"/>
      <c r="BE205" s="252"/>
      <c r="BF205" s="252"/>
      <c r="BG205" s="252"/>
      <c r="BH205" s="252"/>
      <c r="BI205" s="252"/>
      <c r="BJ205" s="252"/>
      <c r="BK205" s="252"/>
      <c r="BL205" s="252"/>
      <c r="BM205" s="252"/>
      <c r="BN205" s="252"/>
      <c r="BO205" s="252"/>
      <c r="BP205" s="252"/>
      <c r="BQ205" s="252"/>
      <c r="BR205" s="252"/>
      <c r="BS205" s="252"/>
      <c r="BT205" s="252"/>
      <c r="BU205" s="252"/>
      <c r="BV205" s="252"/>
      <c r="BW205" s="252"/>
      <c r="BX205" s="252"/>
      <c r="BY205" s="252"/>
      <c r="BZ205" s="252"/>
      <c r="CA205" s="252"/>
      <c r="CB205" s="252"/>
      <c r="CC205" s="252"/>
      <c r="CD205" s="252"/>
      <c r="CE205" s="252"/>
      <c r="CF205" s="252"/>
      <c r="CG205" s="252"/>
      <c r="CH205" s="252"/>
      <c r="CI205" s="252"/>
      <c r="CJ205" s="252"/>
      <c r="CK205" s="252"/>
      <c r="CL205" s="252"/>
      <c r="CM205" s="252"/>
      <c r="CN205" s="252"/>
      <c r="CO205" s="252"/>
      <c r="CP205" s="252"/>
      <c r="CQ205" s="252"/>
      <c r="CR205" s="252"/>
      <c r="CS205" s="252"/>
      <c r="CT205" s="252"/>
      <c r="CU205" s="252"/>
      <c r="CV205" s="252"/>
      <c r="CW205" s="252"/>
      <c r="CX205" s="252"/>
      <c r="CY205" s="252"/>
      <c r="CZ205" s="252"/>
      <c r="DA205" s="252"/>
      <c r="DB205" s="252"/>
      <c r="DC205" s="252"/>
      <c r="DD205" s="252"/>
      <c r="DE205" s="252"/>
      <c r="DF205" s="252"/>
      <c r="DG205" s="252"/>
      <c r="DH205" s="252"/>
      <c r="DI205" s="252"/>
      <c r="DJ205" s="252"/>
      <c r="DK205" s="252"/>
      <c r="DL205" s="252"/>
    </row>
    <row r="206" spans="1:116" x14ac:dyDescent="0.25">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c r="BC206" s="252"/>
      <c r="BD206" s="252"/>
      <c r="BE206" s="252"/>
      <c r="BF206" s="252"/>
      <c r="BG206" s="252"/>
      <c r="BH206" s="252"/>
      <c r="BI206" s="252"/>
      <c r="BJ206" s="252"/>
      <c r="BK206" s="252"/>
      <c r="BL206" s="252"/>
      <c r="BM206" s="252"/>
      <c r="BN206" s="252"/>
      <c r="BO206" s="252"/>
      <c r="BP206" s="252"/>
      <c r="BQ206" s="252"/>
      <c r="BR206" s="252"/>
      <c r="BS206" s="252"/>
      <c r="BT206" s="252"/>
      <c r="BU206" s="252"/>
      <c r="BV206" s="252"/>
      <c r="BW206" s="252"/>
      <c r="BX206" s="252"/>
      <c r="BY206" s="252"/>
      <c r="BZ206" s="252"/>
      <c r="CA206" s="252"/>
      <c r="CB206" s="252"/>
      <c r="CC206" s="252"/>
      <c r="CD206" s="252"/>
      <c r="CE206" s="252"/>
      <c r="CF206" s="252"/>
      <c r="CG206" s="252"/>
      <c r="CH206" s="252"/>
      <c r="CI206" s="252"/>
      <c r="CJ206" s="252"/>
      <c r="CK206" s="252"/>
      <c r="CL206" s="252"/>
      <c r="CM206" s="252"/>
      <c r="CN206" s="252"/>
      <c r="CO206" s="252"/>
      <c r="CP206" s="252"/>
      <c r="CQ206" s="252"/>
      <c r="CR206" s="252"/>
      <c r="CS206" s="252"/>
      <c r="CT206" s="252"/>
      <c r="CU206" s="252"/>
      <c r="CV206" s="252"/>
      <c r="CW206" s="252"/>
      <c r="CX206" s="252"/>
      <c r="CY206" s="252"/>
      <c r="CZ206" s="252"/>
      <c r="DA206" s="252"/>
      <c r="DB206" s="252"/>
      <c r="DC206" s="252"/>
      <c r="DD206" s="252"/>
      <c r="DE206" s="252"/>
      <c r="DF206" s="252"/>
      <c r="DG206" s="252"/>
      <c r="DH206" s="252"/>
      <c r="DI206" s="252"/>
      <c r="DJ206" s="252"/>
      <c r="DK206" s="252"/>
      <c r="DL206" s="252"/>
    </row>
    <row r="207" spans="1:116" x14ac:dyDescent="0.25">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c r="BB207" s="252"/>
      <c r="BC207" s="252"/>
      <c r="BD207" s="252"/>
      <c r="BE207" s="252"/>
      <c r="BF207" s="252"/>
      <c r="BG207" s="252"/>
      <c r="BH207" s="252"/>
      <c r="BI207" s="252"/>
      <c r="BJ207" s="252"/>
      <c r="BK207" s="252"/>
      <c r="BL207" s="252"/>
      <c r="BM207" s="252"/>
      <c r="BN207" s="252"/>
      <c r="BO207" s="252"/>
      <c r="BP207" s="252"/>
      <c r="BQ207" s="252"/>
      <c r="BR207" s="252"/>
      <c r="BS207" s="252"/>
      <c r="BT207" s="252"/>
      <c r="BU207" s="252"/>
      <c r="BV207" s="252"/>
      <c r="BW207" s="252"/>
      <c r="BX207" s="252"/>
      <c r="BY207" s="252"/>
      <c r="BZ207" s="252"/>
      <c r="CA207" s="252"/>
      <c r="CB207" s="252"/>
      <c r="CC207" s="252"/>
      <c r="CD207" s="252"/>
      <c r="CE207" s="252"/>
      <c r="CF207" s="252"/>
      <c r="CG207" s="252"/>
      <c r="CH207" s="252"/>
      <c r="CI207" s="252"/>
      <c r="CJ207" s="252"/>
      <c r="CK207" s="252"/>
      <c r="CL207" s="252"/>
      <c r="CM207" s="252"/>
      <c r="CN207" s="252"/>
      <c r="CO207" s="252"/>
      <c r="CP207" s="252"/>
      <c r="CQ207" s="252"/>
      <c r="CR207" s="252"/>
      <c r="CS207" s="252"/>
      <c r="CT207" s="252"/>
      <c r="CU207" s="252"/>
      <c r="CV207" s="252"/>
      <c r="CW207" s="252"/>
      <c r="CX207" s="252"/>
      <c r="CY207" s="252"/>
      <c r="CZ207" s="252"/>
      <c r="DA207" s="252"/>
      <c r="DB207" s="252"/>
      <c r="DC207" s="252"/>
      <c r="DD207" s="252"/>
      <c r="DE207" s="252"/>
      <c r="DF207" s="252"/>
      <c r="DG207" s="252"/>
      <c r="DH207" s="252"/>
      <c r="DI207" s="252"/>
      <c r="DJ207" s="252"/>
      <c r="DK207" s="252"/>
      <c r="DL207" s="252"/>
    </row>
    <row r="208" spans="1:116" x14ac:dyDescent="0.25">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c r="BB208" s="252"/>
      <c r="BC208" s="252"/>
      <c r="BD208" s="252"/>
      <c r="BE208" s="252"/>
      <c r="BF208" s="252"/>
      <c r="BG208" s="252"/>
      <c r="BH208" s="252"/>
      <c r="BI208" s="252"/>
      <c r="BJ208" s="252"/>
      <c r="BK208" s="252"/>
      <c r="BL208" s="252"/>
      <c r="BM208" s="252"/>
      <c r="BN208" s="252"/>
      <c r="BO208" s="252"/>
      <c r="BP208" s="252"/>
      <c r="BQ208" s="252"/>
      <c r="BR208" s="252"/>
      <c r="BS208" s="252"/>
      <c r="BT208" s="252"/>
      <c r="BU208" s="252"/>
      <c r="BV208" s="252"/>
      <c r="BW208" s="252"/>
      <c r="BX208" s="252"/>
      <c r="BY208" s="252"/>
      <c r="BZ208" s="252"/>
      <c r="CA208" s="252"/>
      <c r="CB208" s="252"/>
      <c r="CC208" s="252"/>
      <c r="CD208" s="252"/>
      <c r="CE208" s="252"/>
      <c r="CF208" s="252"/>
      <c r="CG208" s="252"/>
      <c r="CH208" s="252"/>
      <c r="CI208" s="252"/>
      <c r="CJ208" s="252"/>
      <c r="CK208" s="252"/>
      <c r="CL208" s="252"/>
      <c r="CM208" s="252"/>
      <c r="CN208" s="252"/>
      <c r="CO208" s="252"/>
      <c r="CP208" s="252"/>
      <c r="CQ208" s="252"/>
      <c r="CR208" s="252"/>
      <c r="CS208" s="252"/>
      <c r="CT208" s="252"/>
      <c r="CU208" s="252"/>
      <c r="CV208" s="252"/>
      <c r="CW208" s="252"/>
      <c r="CX208" s="252"/>
      <c r="CY208" s="252"/>
      <c r="CZ208" s="252"/>
      <c r="DA208" s="252"/>
      <c r="DB208" s="252"/>
      <c r="DC208" s="252"/>
      <c r="DD208" s="252"/>
      <c r="DE208" s="252"/>
      <c r="DF208" s="252"/>
      <c r="DG208" s="252"/>
      <c r="DH208" s="252"/>
      <c r="DI208" s="252"/>
      <c r="DJ208" s="252"/>
      <c r="DK208" s="252"/>
      <c r="DL208" s="252"/>
    </row>
    <row r="209" spans="1:116" x14ac:dyDescent="0.25">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c r="BC209" s="252"/>
      <c r="BD209" s="252"/>
      <c r="BE209" s="252"/>
      <c r="BF209" s="252"/>
      <c r="BG209" s="252"/>
      <c r="BH209" s="252"/>
      <c r="BI209" s="252"/>
      <c r="BJ209" s="252"/>
      <c r="BK209" s="252"/>
      <c r="BL209" s="252"/>
      <c r="BM209" s="252"/>
      <c r="BN209" s="252"/>
      <c r="BO209" s="252"/>
      <c r="BP209" s="252"/>
      <c r="BQ209" s="252"/>
      <c r="BR209" s="252"/>
      <c r="BS209" s="252"/>
      <c r="BT209" s="252"/>
      <c r="BU209" s="252"/>
      <c r="BV209" s="252"/>
      <c r="BW209" s="252"/>
      <c r="BX209" s="252"/>
      <c r="BY209" s="252"/>
      <c r="BZ209" s="252"/>
      <c r="CA209" s="252"/>
      <c r="CB209" s="252"/>
      <c r="CC209" s="252"/>
      <c r="CD209" s="252"/>
      <c r="CE209" s="252"/>
      <c r="CF209" s="252"/>
      <c r="CG209" s="252"/>
      <c r="CH209" s="252"/>
      <c r="CI209" s="252"/>
      <c r="CJ209" s="252"/>
      <c r="CK209" s="252"/>
      <c r="CL209" s="252"/>
      <c r="CM209" s="252"/>
      <c r="CN209" s="252"/>
      <c r="CO209" s="252"/>
      <c r="CP209" s="252"/>
      <c r="CQ209" s="252"/>
      <c r="CR209" s="252"/>
      <c r="CS209" s="252"/>
      <c r="CT209" s="252"/>
      <c r="CU209" s="252"/>
      <c r="CV209" s="252"/>
      <c r="CW209" s="252"/>
      <c r="CX209" s="252"/>
      <c r="CY209" s="252"/>
      <c r="CZ209" s="252"/>
      <c r="DA209" s="252"/>
      <c r="DB209" s="252"/>
      <c r="DC209" s="252"/>
      <c r="DD209" s="252"/>
      <c r="DE209" s="252"/>
      <c r="DF209" s="252"/>
      <c r="DG209" s="252"/>
      <c r="DH209" s="252"/>
      <c r="DI209" s="252"/>
      <c r="DJ209" s="252"/>
      <c r="DK209" s="252"/>
      <c r="DL209" s="252"/>
    </row>
    <row r="210" spans="1:116" x14ac:dyDescent="0.25">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2"/>
      <c r="AX210" s="252"/>
      <c r="AY210" s="252"/>
      <c r="AZ210" s="252"/>
      <c r="BA210" s="252"/>
      <c r="BB210" s="252"/>
      <c r="BC210" s="252"/>
      <c r="BD210" s="252"/>
      <c r="BE210" s="252"/>
      <c r="BF210" s="252"/>
      <c r="BG210" s="252"/>
      <c r="BH210" s="252"/>
      <c r="BI210" s="252"/>
      <c r="BJ210" s="252"/>
      <c r="BK210" s="252"/>
      <c r="BL210" s="252"/>
      <c r="BM210" s="252"/>
      <c r="BN210" s="252"/>
      <c r="BO210" s="252"/>
      <c r="BP210" s="252"/>
      <c r="BQ210" s="252"/>
      <c r="BR210" s="252"/>
      <c r="BS210" s="252"/>
      <c r="BT210" s="252"/>
      <c r="BU210" s="252"/>
      <c r="BV210" s="252"/>
      <c r="BW210" s="252"/>
      <c r="BX210" s="252"/>
      <c r="BY210" s="252"/>
      <c r="BZ210" s="252"/>
      <c r="CA210" s="252"/>
      <c r="CB210" s="252"/>
      <c r="CC210" s="252"/>
      <c r="CD210" s="252"/>
      <c r="CE210" s="252"/>
      <c r="CF210" s="252"/>
      <c r="CG210" s="252"/>
      <c r="CH210" s="252"/>
      <c r="CI210" s="252"/>
      <c r="CJ210" s="252"/>
      <c r="CK210" s="252"/>
      <c r="CL210" s="252"/>
      <c r="CM210" s="252"/>
      <c r="CN210" s="252"/>
      <c r="CO210" s="252"/>
      <c r="CP210" s="252"/>
      <c r="CQ210" s="252"/>
      <c r="CR210" s="252"/>
      <c r="CS210" s="252"/>
      <c r="CT210" s="252"/>
      <c r="CU210" s="252"/>
      <c r="CV210" s="252"/>
      <c r="CW210" s="252"/>
      <c r="CX210" s="252"/>
      <c r="CY210" s="252"/>
      <c r="CZ210" s="252"/>
      <c r="DA210" s="252"/>
      <c r="DB210" s="252"/>
      <c r="DC210" s="252"/>
      <c r="DD210" s="252"/>
      <c r="DE210" s="252"/>
      <c r="DF210" s="252"/>
      <c r="DG210" s="252"/>
      <c r="DH210" s="252"/>
      <c r="DI210" s="252"/>
      <c r="DJ210" s="252"/>
      <c r="DK210" s="252"/>
      <c r="DL210" s="252"/>
    </row>
    <row r="211" spans="1:116" x14ac:dyDescent="0.25">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c r="BC211" s="252"/>
      <c r="BD211" s="252"/>
      <c r="BE211" s="252"/>
      <c r="BF211" s="252"/>
      <c r="BG211" s="252"/>
      <c r="BH211" s="252"/>
      <c r="BI211" s="252"/>
      <c r="BJ211" s="252"/>
      <c r="BK211" s="252"/>
      <c r="BL211" s="252"/>
      <c r="BM211" s="252"/>
      <c r="BN211" s="252"/>
      <c r="BO211" s="252"/>
      <c r="BP211" s="252"/>
      <c r="BQ211" s="252"/>
      <c r="BR211" s="252"/>
      <c r="BS211" s="252"/>
      <c r="BT211" s="252"/>
      <c r="BU211" s="252"/>
      <c r="BV211" s="252"/>
      <c r="BW211" s="252"/>
      <c r="BX211" s="252"/>
      <c r="BY211" s="252"/>
      <c r="BZ211" s="252"/>
      <c r="CA211" s="252"/>
      <c r="CB211" s="252"/>
      <c r="CC211" s="252"/>
      <c r="CD211" s="252"/>
      <c r="CE211" s="252"/>
      <c r="CF211" s="252"/>
      <c r="CG211" s="252"/>
      <c r="CH211" s="252"/>
      <c r="CI211" s="252"/>
      <c r="CJ211" s="252"/>
      <c r="CK211" s="252"/>
      <c r="CL211" s="252"/>
      <c r="CM211" s="252"/>
      <c r="CN211" s="252"/>
      <c r="CO211" s="252"/>
      <c r="CP211" s="252"/>
      <c r="CQ211" s="252"/>
      <c r="CR211" s="252"/>
      <c r="CS211" s="252"/>
      <c r="CT211" s="252"/>
      <c r="CU211" s="252"/>
      <c r="CV211" s="252"/>
      <c r="CW211" s="252"/>
      <c r="CX211" s="252"/>
      <c r="CY211" s="252"/>
      <c r="CZ211" s="252"/>
      <c r="DA211" s="252"/>
      <c r="DB211" s="252"/>
      <c r="DC211" s="252"/>
      <c r="DD211" s="252"/>
      <c r="DE211" s="252"/>
      <c r="DF211" s="252"/>
      <c r="DG211" s="252"/>
      <c r="DH211" s="252"/>
      <c r="DI211" s="252"/>
      <c r="DJ211" s="252"/>
      <c r="DK211" s="252"/>
      <c r="DL211" s="252"/>
    </row>
    <row r="212" spans="1:116" x14ac:dyDescent="0.25">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52"/>
      <c r="AV212" s="252"/>
      <c r="AW212" s="252"/>
      <c r="AX212" s="252"/>
      <c r="AY212" s="252"/>
      <c r="AZ212" s="252"/>
      <c r="BA212" s="252"/>
      <c r="BB212" s="252"/>
      <c r="BC212" s="252"/>
      <c r="BD212" s="252"/>
      <c r="BE212" s="252"/>
      <c r="BF212" s="252"/>
      <c r="BG212" s="252"/>
      <c r="BH212" s="252"/>
      <c r="BI212" s="252"/>
      <c r="BJ212" s="252"/>
      <c r="BK212" s="252"/>
      <c r="BL212" s="252"/>
      <c r="BM212" s="252"/>
      <c r="BN212" s="252"/>
      <c r="BO212" s="252"/>
      <c r="BP212" s="252"/>
      <c r="BQ212" s="252"/>
      <c r="BR212" s="252"/>
      <c r="BS212" s="252"/>
      <c r="BT212" s="252"/>
      <c r="BU212" s="252"/>
      <c r="BV212" s="252"/>
      <c r="BW212" s="252"/>
      <c r="BX212" s="252"/>
      <c r="BY212" s="252"/>
      <c r="BZ212" s="252"/>
      <c r="CA212" s="252"/>
      <c r="CB212" s="252"/>
      <c r="CC212" s="252"/>
      <c r="CD212" s="252"/>
      <c r="CE212" s="252"/>
      <c r="CF212" s="252"/>
      <c r="CG212" s="252"/>
      <c r="CH212" s="252"/>
      <c r="CI212" s="252"/>
      <c r="CJ212" s="252"/>
      <c r="CK212" s="252"/>
      <c r="CL212" s="252"/>
      <c r="CM212" s="252"/>
      <c r="CN212" s="252"/>
      <c r="CO212" s="252"/>
      <c r="CP212" s="252"/>
      <c r="CQ212" s="252"/>
      <c r="CR212" s="252"/>
      <c r="CS212" s="252"/>
      <c r="CT212" s="252"/>
      <c r="CU212" s="252"/>
      <c r="CV212" s="252"/>
      <c r="CW212" s="252"/>
      <c r="CX212" s="252"/>
      <c r="CY212" s="252"/>
      <c r="CZ212" s="252"/>
      <c r="DA212" s="252"/>
      <c r="DB212" s="252"/>
      <c r="DC212" s="252"/>
      <c r="DD212" s="252"/>
      <c r="DE212" s="252"/>
      <c r="DF212" s="252"/>
      <c r="DG212" s="252"/>
      <c r="DH212" s="252"/>
      <c r="DI212" s="252"/>
      <c r="DJ212" s="252"/>
      <c r="DK212" s="252"/>
      <c r="DL212" s="252"/>
    </row>
    <row r="213" spans="1:116" x14ac:dyDescent="0.25">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c r="BC213" s="252"/>
      <c r="BD213" s="252"/>
      <c r="BE213" s="252"/>
      <c r="BF213" s="252"/>
      <c r="BG213" s="252"/>
      <c r="BH213" s="252"/>
      <c r="BI213" s="252"/>
      <c r="BJ213" s="252"/>
      <c r="BK213" s="252"/>
      <c r="BL213" s="252"/>
      <c r="BM213" s="252"/>
      <c r="BN213" s="252"/>
      <c r="BO213" s="252"/>
      <c r="BP213" s="252"/>
      <c r="BQ213" s="252"/>
      <c r="BR213" s="252"/>
      <c r="BS213" s="252"/>
      <c r="BT213" s="252"/>
      <c r="BU213" s="252"/>
      <c r="BV213" s="252"/>
      <c r="BW213" s="252"/>
      <c r="BX213" s="252"/>
      <c r="BY213" s="252"/>
      <c r="BZ213" s="252"/>
      <c r="CA213" s="252"/>
      <c r="CB213" s="252"/>
      <c r="CC213" s="252"/>
      <c r="CD213" s="252"/>
      <c r="CE213" s="252"/>
      <c r="CF213" s="252"/>
      <c r="CG213" s="252"/>
      <c r="CH213" s="252"/>
      <c r="CI213" s="252"/>
      <c r="CJ213" s="252"/>
      <c r="CK213" s="252"/>
      <c r="CL213" s="252"/>
      <c r="CM213" s="252"/>
      <c r="CN213" s="252"/>
      <c r="CO213" s="252"/>
      <c r="CP213" s="252"/>
      <c r="CQ213" s="252"/>
      <c r="CR213" s="252"/>
      <c r="CS213" s="252"/>
      <c r="CT213" s="252"/>
      <c r="CU213" s="252"/>
      <c r="CV213" s="252"/>
      <c r="CW213" s="252"/>
      <c r="CX213" s="252"/>
      <c r="CY213" s="252"/>
      <c r="CZ213" s="252"/>
      <c r="DA213" s="252"/>
      <c r="DB213" s="252"/>
      <c r="DC213" s="252"/>
      <c r="DD213" s="252"/>
      <c r="DE213" s="252"/>
      <c r="DF213" s="252"/>
      <c r="DG213" s="252"/>
      <c r="DH213" s="252"/>
      <c r="DI213" s="252"/>
      <c r="DJ213" s="252"/>
      <c r="DK213" s="252"/>
      <c r="DL213" s="252"/>
    </row>
    <row r="214" spans="1:116" x14ac:dyDescent="0.25">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52"/>
      <c r="AV214" s="252"/>
      <c r="AW214" s="252"/>
      <c r="AX214" s="252"/>
      <c r="AY214" s="252"/>
      <c r="AZ214" s="252"/>
      <c r="BA214" s="252"/>
      <c r="BB214" s="252"/>
      <c r="BC214" s="252"/>
      <c r="BD214" s="252"/>
      <c r="BE214" s="252"/>
      <c r="BF214" s="252"/>
      <c r="BG214" s="252"/>
      <c r="BH214" s="252"/>
      <c r="BI214" s="252"/>
      <c r="BJ214" s="252"/>
      <c r="BK214" s="252"/>
      <c r="BL214" s="252"/>
      <c r="BM214" s="252"/>
      <c r="BN214" s="252"/>
      <c r="BO214" s="252"/>
      <c r="BP214" s="252"/>
      <c r="BQ214" s="252"/>
      <c r="BR214" s="252"/>
      <c r="BS214" s="252"/>
      <c r="BT214" s="252"/>
      <c r="BU214" s="252"/>
      <c r="BV214" s="252"/>
      <c r="BW214" s="252"/>
      <c r="BX214" s="252"/>
      <c r="BY214" s="252"/>
      <c r="BZ214" s="252"/>
      <c r="CA214" s="252"/>
      <c r="CB214" s="252"/>
      <c r="CC214" s="252"/>
      <c r="CD214" s="252"/>
      <c r="CE214" s="252"/>
      <c r="CF214" s="252"/>
      <c r="CG214" s="252"/>
      <c r="CH214" s="252"/>
      <c r="CI214" s="252"/>
      <c r="CJ214" s="252"/>
      <c r="CK214" s="252"/>
      <c r="CL214" s="252"/>
      <c r="CM214" s="252"/>
      <c r="CN214" s="252"/>
      <c r="CO214" s="252"/>
      <c r="CP214" s="252"/>
      <c r="CQ214" s="252"/>
      <c r="CR214" s="252"/>
      <c r="CS214" s="252"/>
      <c r="CT214" s="252"/>
      <c r="CU214" s="252"/>
      <c r="CV214" s="252"/>
      <c r="CW214" s="252"/>
      <c r="CX214" s="252"/>
      <c r="CY214" s="252"/>
      <c r="CZ214" s="252"/>
      <c r="DA214" s="252"/>
      <c r="DB214" s="252"/>
      <c r="DC214" s="252"/>
      <c r="DD214" s="252"/>
      <c r="DE214" s="252"/>
      <c r="DF214" s="252"/>
      <c r="DG214" s="252"/>
      <c r="DH214" s="252"/>
      <c r="DI214" s="252"/>
      <c r="DJ214" s="252"/>
      <c r="DK214" s="252"/>
      <c r="DL214" s="252"/>
    </row>
    <row r="215" spans="1:116" x14ac:dyDescent="0.25">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c r="BB215" s="252"/>
      <c r="BC215" s="252"/>
      <c r="BD215" s="252"/>
      <c r="BE215" s="252"/>
      <c r="BF215" s="252"/>
      <c r="BG215" s="252"/>
      <c r="BH215" s="252"/>
      <c r="BI215" s="252"/>
      <c r="BJ215" s="252"/>
      <c r="BK215" s="252"/>
      <c r="BL215" s="252"/>
      <c r="BM215" s="252"/>
      <c r="BN215" s="252"/>
      <c r="BO215" s="252"/>
      <c r="BP215" s="252"/>
      <c r="BQ215" s="252"/>
      <c r="BR215" s="252"/>
      <c r="BS215" s="252"/>
      <c r="BT215" s="252"/>
      <c r="BU215" s="252"/>
      <c r="BV215" s="252"/>
      <c r="BW215" s="252"/>
      <c r="BX215" s="252"/>
      <c r="BY215" s="252"/>
      <c r="BZ215" s="252"/>
      <c r="CA215" s="252"/>
      <c r="CB215" s="252"/>
      <c r="CC215" s="252"/>
      <c r="CD215" s="252"/>
      <c r="CE215" s="252"/>
      <c r="CF215" s="252"/>
      <c r="CG215" s="252"/>
      <c r="CH215" s="252"/>
      <c r="CI215" s="252"/>
      <c r="CJ215" s="252"/>
      <c r="CK215" s="252"/>
      <c r="CL215" s="252"/>
      <c r="CM215" s="252"/>
      <c r="CN215" s="252"/>
      <c r="CO215" s="252"/>
      <c r="CP215" s="252"/>
      <c r="CQ215" s="252"/>
      <c r="CR215" s="252"/>
      <c r="CS215" s="252"/>
      <c r="CT215" s="252"/>
      <c r="CU215" s="252"/>
      <c r="CV215" s="252"/>
      <c r="CW215" s="252"/>
      <c r="CX215" s="252"/>
      <c r="CY215" s="252"/>
      <c r="CZ215" s="252"/>
      <c r="DA215" s="252"/>
      <c r="DB215" s="252"/>
      <c r="DC215" s="252"/>
      <c r="DD215" s="252"/>
      <c r="DE215" s="252"/>
      <c r="DF215" s="252"/>
      <c r="DG215" s="252"/>
      <c r="DH215" s="252"/>
      <c r="DI215" s="252"/>
      <c r="DJ215" s="252"/>
      <c r="DK215" s="252"/>
      <c r="DL215" s="252"/>
    </row>
    <row r="216" spans="1:116" x14ac:dyDescent="0.25">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c r="BB216" s="252"/>
      <c r="BC216" s="252"/>
      <c r="BD216" s="252"/>
      <c r="BE216" s="252"/>
      <c r="BF216" s="252"/>
      <c r="BG216" s="252"/>
      <c r="BH216" s="252"/>
      <c r="BI216" s="252"/>
      <c r="BJ216" s="252"/>
      <c r="BK216" s="252"/>
      <c r="BL216" s="252"/>
      <c r="BM216" s="252"/>
      <c r="BN216" s="252"/>
      <c r="BO216" s="252"/>
      <c r="BP216" s="252"/>
      <c r="BQ216" s="252"/>
      <c r="BR216" s="252"/>
      <c r="BS216" s="252"/>
      <c r="BT216" s="252"/>
      <c r="BU216" s="252"/>
      <c r="BV216" s="252"/>
      <c r="BW216" s="252"/>
      <c r="BX216" s="252"/>
      <c r="BY216" s="252"/>
      <c r="BZ216" s="252"/>
      <c r="CA216" s="252"/>
      <c r="CB216" s="252"/>
      <c r="CC216" s="252"/>
      <c r="CD216" s="252"/>
      <c r="CE216" s="252"/>
      <c r="CF216" s="252"/>
      <c r="CG216" s="252"/>
      <c r="CH216" s="252"/>
      <c r="CI216" s="252"/>
      <c r="CJ216" s="252"/>
      <c r="CK216" s="252"/>
      <c r="CL216" s="252"/>
      <c r="CM216" s="252"/>
      <c r="CN216" s="252"/>
      <c r="CO216" s="252"/>
      <c r="CP216" s="252"/>
      <c r="CQ216" s="252"/>
      <c r="CR216" s="252"/>
      <c r="CS216" s="252"/>
      <c r="CT216" s="252"/>
      <c r="CU216" s="252"/>
      <c r="CV216" s="252"/>
      <c r="CW216" s="252"/>
      <c r="CX216" s="252"/>
      <c r="CY216" s="252"/>
      <c r="CZ216" s="252"/>
      <c r="DA216" s="252"/>
      <c r="DB216" s="252"/>
      <c r="DC216" s="252"/>
      <c r="DD216" s="252"/>
      <c r="DE216" s="252"/>
      <c r="DF216" s="252"/>
      <c r="DG216" s="252"/>
      <c r="DH216" s="252"/>
      <c r="DI216" s="252"/>
      <c r="DJ216" s="252"/>
      <c r="DK216" s="252"/>
      <c r="DL216" s="252"/>
    </row>
    <row r="217" spans="1:116" x14ac:dyDescent="0.25">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c r="BT217" s="252"/>
      <c r="BU217" s="252"/>
      <c r="BV217" s="252"/>
      <c r="BW217" s="252"/>
      <c r="BX217" s="252"/>
      <c r="BY217" s="252"/>
      <c r="BZ217" s="252"/>
      <c r="CA217" s="252"/>
      <c r="CB217" s="252"/>
      <c r="CC217" s="252"/>
      <c r="CD217" s="252"/>
      <c r="CE217" s="252"/>
      <c r="CF217" s="252"/>
      <c r="CG217" s="252"/>
      <c r="CH217" s="252"/>
      <c r="CI217" s="252"/>
      <c r="CJ217" s="252"/>
      <c r="CK217" s="252"/>
      <c r="CL217" s="252"/>
      <c r="CM217" s="252"/>
      <c r="CN217" s="252"/>
      <c r="CO217" s="252"/>
      <c r="CP217" s="252"/>
      <c r="CQ217" s="252"/>
      <c r="CR217" s="252"/>
      <c r="CS217" s="252"/>
      <c r="CT217" s="252"/>
      <c r="CU217" s="252"/>
      <c r="CV217" s="252"/>
      <c r="CW217" s="252"/>
      <c r="CX217" s="252"/>
      <c r="CY217" s="252"/>
      <c r="CZ217" s="252"/>
      <c r="DA217" s="252"/>
      <c r="DB217" s="252"/>
      <c r="DC217" s="252"/>
      <c r="DD217" s="252"/>
      <c r="DE217" s="252"/>
      <c r="DF217" s="252"/>
      <c r="DG217" s="252"/>
      <c r="DH217" s="252"/>
      <c r="DI217" s="252"/>
      <c r="DJ217" s="252"/>
      <c r="DK217" s="252"/>
      <c r="DL217" s="252"/>
    </row>
    <row r="218" spans="1:116" x14ac:dyDescent="0.25">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c r="BB218" s="252"/>
      <c r="BC218" s="252"/>
      <c r="BD218" s="252"/>
      <c r="BE218" s="252"/>
      <c r="BF218" s="252"/>
      <c r="BG218" s="252"/>
      <c r="BH218" s="252"/>
      <c r="BI218" s="252"/>
      <c r="BJ218" s="252"/>
      <c r="BK218" s="252"/>
      <c r="BL218" s="252"/>
      <c r="BM218" s="252"/>
      <c r="BN218" s="252"/>
      <c r="BO218" s="252"/>
      <c r="BP218" s="252"/>
      <c r="BQ218" s="252"/>
      <c r="BR218" s="252"/>
      <c r="BS218" s="252"/>
      <c r="BT218" s="252"/>
      <c r="BU218" s="252"/>
      <c r="BV218" s="252"/>
      <c r="BW218" s="252"/>
      <c r="BX218" s="252"/>
      <c r="BY218" s="252"/>
      <c r="BZ218" s="252"/>
      <c r="CA218" s="252"/>
      <c r="CB218" s="252"/>
      <c r="CC218" s="252"/>
      <c r="CD218" s="252"/>
      <c r="CE218" s="252"/>
      <c r="CF218" s="252"/>
      <c r="CG218" s="252"/>
      <c r="CH218" s="252"/>
      <c r="CI218" s="252"/>
      <c r="CJ218" s="252"/>
      <c r="CK218" s="252"/>
      <c r="CL218" s="252"/>
      <c r="CM218" s="252"/>
      <c r="CN218" s="252"/>
      <c r="CO218" s="252"/>
      <c r="CP218" s="252"/>
      <c r="CQ218" s="252"/>
      <c r="CR218" s="252"/>
      <c r="CS218" s="252"/>
      <c r="CT218" s="252"/>
      <c r="CU218" s="252"/>
      <c r="CV218" s="252"/>
      <c r="CW218" s="252"/>
      <c r="CX218" s="252"/>
      <c r="CY218" s="252"/>
      <c r="CZ218" s="252"/>
      <c r="DA218" s="252"/>
      <c r="DB218" s="252"/>
      <c r="DC218" s="252"/>
      <c r="DD218" s="252"/>
      <c r="DE218" s="252"/>
      <c r="DF218" s="252"/>
      <c r="DG218" s="252"/>
      <c r="DH218" s="252"/>
      <c r="DI218" s="252"/>
      <c r="DJ218" s="252"/>
      <c r="DK218" s="252"/>
      <c r="DL218" s="252"/>
    </row>
    <row r="219" spans="1:116" x14ac:dyDescent="0.25">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c r="BC219" s="252"/>
      <c r="BD219" s="252"/>
      <c r="BE219" s="252"/>
      <c r="BF219" s="252"/>
      <c r="BG219" s="252"/>
      <c r="BH219" s="252"/>
      <c r="BI219" s="252"/>
      <c r="BJ219" s="252"/>
      <c r="BK219" s="252"/>
      <c r="BL219" s="252"/>
      <c r="BM219" s="252"/>
      <c r="BN219" s="252"/>
      <c r="BO219" s="252"/>
      <c r="BP219" s="252"/>
      <c r="BQ219" s="252"/>
      <c r="BR219" s="252"/>
      <c r="BS219" s="252"/>
      <c r="BT219" s="252"/>
      <c r="BU219" s="252"/>
      <c r="BV219" s="252"/>
      <c r="BW219" s="252"/>
      <c r="BX219" s="252"/>
      <c r="BY219" s="252"/>
      <c r="BZ219" s="252"/>
      <c r="CA219" s="252"/>
      <c r="CB219" s="252"/>
      <c r="CC219" s="252"/>
      <c r="CD219" s="252"/>
      <c r="CE219" s="252"/>
      <c r="CF219" s="252"/>
      <c r="CG219" s="252"/>
      <c r="CH219" s="252"/>
      <c r="CI219" s="252"/>
      <c r="CJ219" s="252"/>
      <c r="CK219" s="252"/>
      <c r="CL219" s="252"/>
      <c r="CM219" s="252"/>
      <c r="CN219" s="252"/>
      <c r="CO219" s="252"/>
      <c r="CP219" s="252"/>
      <c r="CQ219" s="252"/>
      <c r="CR219" s="252"/>
      <c r="CS219" s="252"/>
      <c r="CT219" s="252"/>
      <c r="CU219" s="252"/>
      <c r="CV219" s="252"/>
      <c r="CW219" s="252"/>
      <c r="CX219" s="252"/>
      <c r="CY219" s="252"/>
      <c r="CZ219" s="252"/>
      <c r="DA219" s="252"/>
      <c r="DB219" s="252"/>
      <c r="DC219" s="252"/>
      <c r="DD219" s="252"/>
      <c r="DE219" s="252"/>
      <c r="DF219" s="252"/>
      <c r="DG219" s="252"/>
      <c r="DH219" s="252"/>
      <c r="DI219" s="252"/>
      <c r="DJ219" s="252"/>
      <c r="DK219" s="252"/>
      <c r="DL219" s="252"/>
    </row>
    <row r="220" spans="1:116" x14ac:dyDescent="0.25">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2"/>
      <c r="AX220" s="252"/>
      <c r="AY220" s="252"/>
      <c r="AZ220" s="252"/>
      <c r="BA220" s="252"/>
      <c r="BB220" s="252"/>
      <c r="BC220" s="252"/>
      <c r="BD220" s="252"/>
      <c r="BE220" s="252"/>
      <c r="BF220" s="252"/>
      <c r="BG220" s="252"/>
      <c r="BH220" s="252"/>
      <c r="BI220" s="252"/>
      <c r="BJ220" s="252"/>
      <c r="BK220" s="252"/>
      <c r="BL220" s="252"/>
      <c r="BM220" s="252"/>
      <c r="BN220" s="252"/>
      <c r="BO220" s="252"/>
      <c r="BP220" s="252"/>
      <c r="BQ220" s="252"/>
      <c r="BR220" s="252"/>
      <c r="BS220" s="252"/>
      <c r="BT220" s="252"/>
      <c r="BU220" s="252"/>
      <c r="BV220" s="252"/>
      <c r="BW220" s="252"/>
      <c r="BX220" s="252"/>
      <c r="BY220" s="252"/>
      <c r="BZ220" s="252"/>
      <c r="CA220" s="252"/>
      <c r="CB220" s="252"/>
      <c r="CC220" s="252"/>
      <c r="CD220" s="252"/>
      <c r="CE220" s="252"/>
      <c r="CF220" s="252"/>
      <c r="CG220" s="252"/>
      <c r="CH220" s="252"/>
      <c r="CI220" s="252"/>
      <c r="CJ220" s="252"/>
      <c r="CK220" s="252"/>
      <c r="CL220" s="252"/>
      <c r="CM220" s="252"/>
      <c r="CN220" s="252"/>
      <c r="CO220" s="252"/>
      <c r="CP220" s="252"/>
      <c r="CQ220" s="252"/>
      <c r="CR220" s="252"/>
      <c r="CS220" s="252"/>
      <c r="CT220" s="252"/>
      <c r="CU220" s="252"/>
      <c r="CV220" s="252"/>
      <c r="CW220" s="252"/>
      <c r="CX220" s="252"/>
      <c r="CY220" s="252"/>
      <c r="CZ220" s="252"/>
      <c r="DA220" s="252"/>
      <c r="DB220" s="252"/>
      <c r="DC220" s="252"/>
      <c r="DD220" s="252"/>
      <c r="DE220" s="252"/>
      <c r="DF220" s="252"/>
      <c r="DG220" s="252"/>
      <c r="DH220" s="252"/>
      <c r="DI220" s="252"/>
      <c r="DJ220" s="252"/>
      <c r="DK220" s="252"/>
      <c r="DL220" s="252"/>
    </row>
    <row r="221" spans="1:116" x14ac:dyDescent="0.25">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52"/>
      <c r="AV221" s="252"/>
      <c r="AW221" s="252"/>
      <c r="AX221" s="252"/>
      <c r="AY221" s="252"/>
      <c r="AZ221" s="252"/>
      <c r="BA221" s="252"/>
      <c r="BB221" s="252"/>
      <c r="BC221" s="252"/>
      <c r="BD221" s="252"/>
      <c r="BE221" s="252"/>
      <c r="BF221" s="252"/>
      <c r="BG221" s="252"/>
      <c r="BH221" s="252"/>
      <c r="BI221" s="252"/>
      <c r="BJ221" s="252"/>
      <c r="BK221" s="252"/>
      <c r="BL221" s="252"/>
      <c r="BM221" s="252"/>
      <c r="BN221" s="252"/>
      <c r="BO221" s="252"/>
      <c r="BP221" s="252"/>
      <c r="BQ221" s="252"/>
      <c r="BR221" s="252"/>
      <c r="BS221" s="252"/>
      <c r="BT221" s="252"/>
      <c r="BU221" s="252"/>
      <c r="BV221" s="252"/>
      <c r="BW221" s="252"/>
      <c r="BX221" s="252"/>
      <c r="BY221" s="252"/>
      <c r="BZ221" s="252"/>
      <c r="CA221" s="252"/>
      <c r="CB221" s="252"/>
      <c r="CC221" s="252"/>
      <c r="CD221" s="252"/>
      <c r="CE221" s="252"/>
      <c r="CF221" s="252"/>
      <c r="CG221" s="252"/>
      <c r="CH221" s="252"/>
      <c r="CI221" s="252"/>
      <c r="CJ221" s="252"/>
      <c r="CK221" s="252"/>
      <c r="CL221" s="252"/>
      <c r="CM221" s="252"/>
      <c r="CN221" s="252"/>
      <c r="CO221" s="252"/>
      <c r="CP221" s="252"/>
      <c r="CQ221" s="252"/>
      <c r="CR221" s="252"/>
      <c r="CS221" s="252"/>
      <c r="CT221" s="252"/>
      <c r="CU221" s="252"/>
      <c r="CV221" s="252"/>
      <c r="CW221" s="252"/>
      <c r="CX221" s="252"/>
      <c r="CY221" s="252"/>
      <c r="CZ221" s="252"/>
      <c r="DA221" s="252"/>
      <c r="DB221" s="252"/>
      <c r="DC221" s="252"/>
      <c r="DD221" s="252"/>
      <c r="DE221" s="252"/>
      <c r="DF221" s="252"/>
      <c r="DG221" s="252"/>
      <c r="DH221" s="252"/>
      <c r="DI221" s="252"/>
      <c r="DJ221" s="252"/>
      <c r="DK221" s="252"/>
      <c r="DL221" s="252"/>
    </row>
    <row r="222" spans="1:116" x14ac:dyDescent="0.25">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52"/>
      <c r="AV222" s="252"/>
      <c r="AW222" s="252"/>
      <c r="AX222" s="252"/>
      <c r="AY222" s="252"/>
      <c r="AZ222" s="252"/>
      <c r="BA222" s="252"/>
      <c r="BB222" s="252"/>
      <c r="BC222" s="252"/>
      <c r="BD222" s="252"/>
      <c r="BE222" s="252"/>
      <c r="BF222" s="252"/>
      <c r="BG222" s="252"/>
      <c r="BH222" s="252"/>
      <c r="BI222" s="252"/>
      <c r="BJ222" s="252"/>
      <c r="BK222" s="252"/>
      <c r="BL222" s="252"/>
      <c r="BM222" s="252"/>
      <c r="BN222" s="252"/>
      <c r="BO222" s="252"/>
      <c r="BP222" s="252"/>
      <c r="BQ222" s="252"/>
      <c r="BR222" s="252"/>
      <c r="BS222" s="252"/>
      <c r="BT222" s="252"/>
      <c r="BU222" s="252"/>
      <c r="BV222" s="252"/>
      <c r="BW222" s="252"/>
      <c r="BX222" s="252"/>
      <c r="BY222" s="252"/>
      <c r="BZ222" s="252"/>
      <c r="CA222" s="252"/>
      <c r="CB222" s="252"/>
      <c r="CC222" s="252"/>
      <c r="CD222" s="252"/>
      <c r="CE222" s="252"/>
      <c r="CF222" s="252"/>
      <c r="CG222" s="252"/>
      <c r="CH222" s="252"/>
      <c r="CI222" s="252"/>
      <c r="CJ222" s="252"/>
      <c r="CK222" s="252"/>
      <c r="CL222" s="252"/>
      <c r="CM222" s="252"/>
      <c r="CN222" s="252"/>
      <c r="CO222" s="252"/>
      <c r="CP222" s="252"/>
      <c r="CQ222" s="252"/>
      <c r="CR222" s="252"/>
      <c r="CS222" s="252"/>
      <c r="CT222" s="252"/>
      <c r="CU222" s="252"/>
      <c r="CV222" s="252"/>
      <c r="CW222" s="252"/>
      <c r="CX222" s="252"/>
      <c r="CY222" s="252"/>
      <c r="CZ222" s="252"/>
      <c r="DA222" s="252"/>
      <c r="DB222" s="252"/>
      <c r="DC222" s="252"/>
      <c r="DD222" s="252"/>
      <c r="DE222" s="252"/>
      <c r="DF222" s="252"/>
      <c r="DG222" s="252"/>
      <c r="DH222" s="252"/>
      <c r="DI222" s="252"/>
      <c r="DJ222" s="252"/>
      <c r="DK222" s="252"/>
      <c r="DL222" s="252"/>
    </row>
    <row r="223" spans="1:116" x14ac:dyDescent="0.25">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52"/>
      <c r="CA223" s="252"/>
      <c r="CB223" s="252"/>
      <c r="CC223" s="252"/>
      <c r="CD223" s="252"/>
      <c r="CE223" s="252"/>
      <c r="CF223" s="252"/>
      <c r="CG223" s="252"/>
      <c r="CH223" s="252"/>
      <c r="CI223" s="252"/>
      <c r="CJ223" s="252"/>
      <c r="CK223" s="252"/>
      <c r="CL223" s="252"/>
      <c r="CM223" s="252"/>
      <c r="CN223" s="252"/>
      <c r="CO223" s="252"/>
      <c r="CP223" s="252"/>
      <c r="CQ223" s="252"/>
      <c r="CR223" s="252"/>
      <c r="CS223" s="252"/>
      <c r="CT223" s="252"/>
      <c r="CU223" s="252"/>
      <c r="CV223" s="252"/>
      <c r="CW223" s="252"/>
      <c r="CX223" s="252"/>
      <c r="CY223" s="252"/>
      <c r="CZ223" s="252"/>
      <c r="DA223" s="252"/>
      <c r="DB223" s="252"/>
      <c r="DC223" s="252"/>
      <c r="DD223" s="252"/>
      <c r="DE223" s="252"/>
      <c r="DF223" s="252"/>
      <c r="DG223" s="252"/>
      <c r="DH223" s="252"/>
      <c r="DI223" s="252"/>
      <c r="DJ223" s="252"/>
      <c r="DK223" s="252"/>
      <c r="DL223" s="252"/>
    </row>
    <row r="224" spans="1:116" x14ac:dyDescent="0.25">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c r="BC224" s="252"/>
      <c r="BD224" s="252"/>
      <c r="BE224" s="252"/>
      <c r="BF224" s="252"/>
      <c r="BG224" s="252"/>
      <c r="BH224" s="252"/>
      <c r="BI224" s="252"/>
      <c r="BJ224" s="252"/>
      <c r="BK224" s="252"/>
      <c r="BL224" s="252"/>
      <c r="BM224" s="252"/>
      <c r="BN224" s="252"/>
      <c r="BO224" s="252"/>
      <c r="BP224" s="252"/>
      <c r="BQ224" s="252"/>
      <c r="BR224" s="252"/>
      <c r="BS224" s="252"/>
      <c r="BT224" s="252"/>
      <c r="BU224" s="252"/>
      <c r="BV224" s="252"/>
      <c r="BW224" s="252"/>
      <c r="BX224" s="252"/>
      <c r="BY224" s="252"/>
      <c r="BZ224" s="252"/>
      <c r="CA224" s="252"/>
      <c r="CB224" s="252"/>
      <c r="CC224" s="252"/>
      <c r="CD224" s="252"/>
      <c r="CE224" s="252"/>
      <c r="CF224" s="252"/>
      <c r="CG224" s="252"/>
      <c r="CH224" s="252"/>
      <c r="CI224" s="252"/>
      <c r="CJ224" s="252"/>
      <c r="CK224" s="252"/>
      <c r="CL224" s="252"/>
      <c r="CM224" s="252"/>
      <c r="CN224" s="252"/>
      <c r="CO224" s="252"/>
      <c r="CP224" s="252"/>
      <c r="CQ224" s="252"/>
      <c r="CR224" s="252"/>
      <c r="CS224" s="252"/>
      <c r="CT224" s="252"/>
      <c r="CU224" s="252"/>
      <c r="CV224" s="252"/>
      <c r="CW224" s="252"/>
      <c r="CX224" s="252"/>
      <c r="CY224" s="252"/>
      <c r="CZ224" s="252"/>
      <c r="DA224" s="252"/>
      <c r="DB224" s="252"/>
      <c r="DC224" s="252"/>
      <c r="DD224" s="252"/>
      <c r="DE224" s="252"/>
      <c r="DF224" s="252"/>
      <c r="DG224" s="252"/>
      <c r="DH224" s="252"/>
      <c r="DI224" s="252"/>
      <c r="DJ224" s="252"/>
      <c r="DK224" s="252"/>
      <c r="DL224" s="252"/>
    </row>
    <row r="225" spans="1:116" x14ac:dyDescent="0.25">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52"/>
      <c r="AV225" s="252"/>
      <c r="AW225" s="252"/>
      <c r="AX225" s="252"/>
      <c r="AY225" s="252"/>
      <c r="AZ225" s="252"/>
      <c r="BA225" s="252"/>
      <c r="BB225" s="252"/>
      <c r="BC225" s="252"/>
      <c r="BD225" s="252"/>
      <c r="BE225" s="252"/>
      <c r="BF225" s="252"/>
      <c r="BG225" s="252"/>
      <c r="BH225" s="252"/>
      <c r="BI225" s="252"/>
      <c r="BJ225" s="252"/>
      <c r="BK225" s="252"/>
      <c r="BL225" s="252"/>
      <c r="BM225" s="252"/>
      <c r="BN225" s="252"/>
      <c r="BO225" s="252"/>
      <c r="BP225" s="252"/>
      <c r="BQ225" s="252"/>
      <c r="BR225" s="252"/>
      <c r="BS225" s="252"/>
      <c r="BT225" s="252"/>
      <c r="BU225" s="252"/>
      <c r="BV225" s="252"/>
      <c r="BW225" s="252"/>
      <c r="BX225" s="252"/>
      <c r="BY225" s="252"/>
      <c r="BZ225" s="252"/>
      <c r="CA225" s="252"/>
      <c r="CB225" s="252"/>
      <c r="CC225" s="252"/>
      <c r="CD225" s="252"/>
      <c r="CE225" s="252"/>
      <c r="CF225" s="252"/>
      <c r="CG225" s="252"/>
      <c r="CH225" s="252"/>
      <c r="CI225" s="252"/>
      <c r="CJ225" s="252"/>
      <c r="CK225" s="252"/>
      <c r="CL225" s="252"/>
      <c r="CM225" s="252"/>
      <c r="CN225" s="252"/>
      <c r="CO225" s="252"/>
      <c r="CP225" s="252"/>
      <c r="CQ225" s="252"/>
      <c r="CR225" s="252"/>
      <c r="CS225" s="252"/>
      <c r="CT225" s="252"/>
      <c r="CU225" s="252"/>
      <c r="CV225" s="252"/>
      <c r="CW225" s="252"/>
      <c r="CX225" s="252"/>
      <c r="CY225" s="252"/>
      <c r="CZ225" s="252"/>
      <c r="DA225" s="252"/>
      <c r="DB225" s="252"/>
      <c r="DC225" s="252"/>
      <c r="DD225" s="252"/>
      <c r="DE225" s="252"/>
      <c r="DF225" s="252"/>
      <c r="DG225" s="252"/>
      <c r="DH225" s="252"/>
      <c r="DI225" s="252"/>
      <c r="DJ225" s="252"/>
      <c r="DK225" s="252"/>
      <c r="DL225" s="252"/>
    </row>
    <row r="226" spans="1:116" x14ac:dyDescent="0.25">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52"/>
      <c r="AV226" s="252"/>
      <c r="AW226" s="252"/>
      <c r="AX226" s="252"/>
      <c r="AY226" s="252"/>
      <c r="AZ226" s="252"/>
      <c r="BA226" s="252"/>
      <c r="BB226" s="252"/>
      <c r="BC226" s="252"/>
      <c r="BD226" s="252"/>
      <c r="BE226" s="252"/>
      <c r="BF226" s="252"/>
      <c r="BG226" s="252"/>
      <c r="BH226" s="252"/>
      <c r="BI226" s="252"/>
      <c r="BJ226" s="252"/>
      <c r="BK226" s="252"/>
      <c r="BL226" s="252"/>
      <c r="BM226" s="252"/>
      <c r="BN226" s="252"/>
      <c r="BO226" s="252"/>
      <c r="BP226" s="252"/>
      <c r="BQ226" s="252"/>
      <c r="BR226" s="252"/>
      <c r="BS226" s="252"/>
      <c r="BT226" s="252"/>
      <c r="BU226" s="252"/>
      <c r="BV226" s="252"/>
      <c r="BW226" s="252"/>
      <c r="BX226" s="252"/>
      <c r="BY226" s="252"/>
      <c r="BZ226" s="252"/>
      <c r="CA226" s="252"/>
      <c r="CB226" s="252"/>
      <c r="CC226" s="252"/>
      <c r="CD226" s="252"/>
      <c r="CE226" s="252"/>
      <c r="CF226" s="252"/>
      <c r="CG226" s="252"/>
      <c r="CH226" s="252"/>
      <c r="CI226" s="252"/>
      <c r="CJ226" s="252"/>
      <c r="CK226" s="252"/>
      <c r="CL226" s="252"/>
      <c r="CM226" s="252"/>
      <c r="CN226" s="252"/>
      <c r="CO226" s="252"/>
      <c r="CP226" s="252"/>
      <c r="CQ226" s="252"/>
      <c r="CR226" s="252"/>
      <c r="CS226" s="252"/>
      <c r="CT226" s="252"/>
      <c r="CU226" s="252"/>
      <c r="CV226" s="252"/>
      <c r="CW226" s="252"/>
      <c r="CX226" s="252"/>
      <c r="CY226" s="252"/>
      <c r="CZ226" s="252"/>
      <c r="DA226" s="252"/>
      <c r="DB226" s="252"/>
      <c r="DC226" s="252"/>
      <c r="DD226" s="252"/>
      <c r="DE226" s="252"/>
      <c r="DF226" s="252"/>
      <c r="DG226" s="252"/>
      <c r="DH226" s="252"/>
      <c r="DI226" s="252"/>
      <c r="DJ226" s="252"/>
      <c r="DK226" s="252"/>
      <c r="DL226" s="252"/>
    </row>
    <row r="227" spans="1:116" x14ac:dyDescent="0.25">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52"/>
      <c r="AV227" s="252"/>
      <c r="AW227" s="252"/>
      <c r="AX227" s="252"/>
      <c r="AY227" s="252"/>
      <c r="AZ227" s="252"/>
      <c r="BA227" s="252"/>
      <c r="BB227" s="252"/>
      <c r="BC227" s="252"/>
      <c r="BD227" s="252"/>
      <c r="BE227" s="252"/>
      <c r="BF227" s="252"/>
      <c r="BG227" s="252"/>
      <c r="BH227" s="252"/>
      <c r="BI227" s="252"/>
      <c r="BJ227" s="252"/>
      <c r="BK227" s="252"/>
      <c r="BL227" s="252"/>
      <c r="BM227" s="252"/>
      <c r="BN227" s="252"/>
      <c r="BO227" s="252"/>
      <c r="BP227" s="252"/>
      <c r="BQ227" s="252"/>
      <c r="BR227" s="252"/>
      <c r="BS227" s="252"/>
      <c r="BT227" s="252"/>
      <c r="BU227" s="252"/>
      <c r="BV227" s="252"/>
      <c r="BW227" s="252"/>
      <c r="BX227" s="252"/>
      <c r="BY227" s="252"/>
      <c r="BZ227" s="252"/>
      <c r="CA227" s="252"/>
      <c r="CB227" s="252"/>
      <c r="CC227" s="252"/>
      <c r="CD227" s="252"/>
      <c r="CE227" s="252"/>
      <c r="CF227" s="252"/>
      <c r="CG227" s="252"/>
      <c r="CH227" s="252"/>
      <c r="CI227" s="252"/>
      <c r="CJ227" s="252"/>
      <c r="CK227" s="252"/>
      <c r="CL227" s="252"/>
      <c r="CM227" s="252"/>
      <c r="CN227" s="252"/>
      <c r="CO227" s="252"/>
      <c r="CP227" s="252"/>
      <c r="CQ227" s="252"/>
      <c r="CR227" s="252"/>
      <c r="CS227" s="252"/>
      <c r="CT227" s="252"/>
      <c r="CU227" s="252"/>
      <c r="CV227" s="252"/>
      <c r="CW227" s="252"/>
      <c r="CX227" s="252"/>
      <c r="CY227" s="252"/>
      <c r="CZ227" s="252"/>
      <c r="DA227" s="252"/>
      <c r="DB227" s="252"/>
      <c r="DC227" s="252"/>
      <c r="DD227" s="252"/>
      <c r="DE227" s="252"/>
      <c r="DF227" s="252"/>
      <c r="DG227" s="252"/>
      <c r="DH227" s="252"/>
      <c r="DI227" s="252"/>
      <c r="DJ227" s="252"/>
      <c r="DK227" s="252"/>
      <c r="DL227" s="252"/>
    </row>
    <row r="228" spans="1:116" x14ac:dyDescent="0.25">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2"/>
      <c r="AX228" s="252"/>
      <c r="AY228" s="252"/>
      <c r="AZ228" s="252"/>
      <c r="BA228" s="252"/>
      <c r="BB228" s="252"/>
      <c r="BC228" s="252"/>
      <c r="BD228" s="252"/>
      <c r="BE228" s="252"/>
      <c r="BF228" s="252"/>
      <c r="BG228" s="252"/>
      <c r="BH228" s="252"/>
      <c r="BI228" s="252"/>
      <c r="BJ228" s="252"/>
      <c r="BK228" s="252"/>
      <c r="BL228" s="252"/>
      <c r="BM228" s="252"/>
      <c r="BN228" s="252"/>
      <c r="BO228" s="252"/>
      <c r="BP228" s="252"/>
      <c r="BQ228" s="252"/>
      <c r="BR228" s="252"/>
      <c r="BS228" s="252"/>
      <c r="BT228" s="252"/>
      <c r="BU228" s="252"/>
      <c r="BV228" s="252"/>
      <c r="BW228" s="252"/>
      <c r="BX228" s="252"/>
      <c r="BY228" s="252"/>
      <c r="BZ228" s="252"/>
      <c r="CA228" s="252"/>
      <c r="CB228" s="252"/>
      <c r="CC228" s="252"/>
      <c r="CD228" s="252"/>
      <c r="CE228" s="252"/>
      <c r="CF228" s="252"/>
      <c r="CG228" s="252"/>
      <c r="CH228" s="252"/>
      <c r="CI228" s="252"/>
      <c r="CJ228" s="252"/>
      <c r="CK228" s="252"/>
      <c r="CL228" s="252"/>
      <c r="CM228" s="252"/>
      <c r="CN228" s="252"/>
      <c r="CO228" s="252"/>
      <c r="CP228" s="252"/>
      <c r="CQ228" s="252"/>
      <c r="CR228" s="252"/>
      <c r="CS228" s="252"/>
      <c r="CT228" s="252"/>
      <c r="CU228" s="252"/>
      <c r="CV228" s="252"/>
      <c r="CW228" s="252"/>
      <c r="CX228" s="252"/>
      <c r="CY228" s="252"/>
      <c r="CZ228" s="252"/>
      <c r="DA228" s="252"/>
      <c r="DB228" s="252"/>
      <c r="DC228" s="252"/>
      <c r="DD228" s="252"/>
      <c r="DE228" s="252"/>
      <c r="DF228" s="252"/>
      <c r="DG228" s="252"/>
      <c r="DH228" s="252"/>
      <c r="DI228" s="252"/>
      <c r="DJ228" s="252"/>
      <c r="DK228" s="252"/>
      <c r="DL228" s="252"/>
    </row>
    <row r="229" spans="1:116" x14ac:dyDescent="0.25">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2"/>
      <c r="AX229" s="252"/>
      <c r="AY229" s="252"/>
      <c r="AZ229" s="252"/>
      <c r="BA229" s="252"/>
      <c r="BB229" s="252"/>
      <c r="BC229" s="252"/>
      <c r="BD229" s="252"/>
      <c r="BE229" s="252"/>
      <c r="BF229" s="252"/>
      <c r="BG229" s="252"/>
      <c r="BH229" s="252"/>
      <c r="BI229" s="252"/>
      <c r="BJ229" s="252"/>
      <c r="BK229" s="252"/>
      <c r="BL229" s="252"/>
      <c r="BM229" s="252"/>
      <c r="BN229" s="252"/>
      <c r="BO229" s="252"/>
      <c r="BP229" s="252"/>
      <c r="BQ229" s="252"/>
      <c r="BR229" s="252"/>
      <c r="BS229" s="252"/>
      <c r="BT229" s="252"/>
      <c r="BU229" s="252"/>
      <c r="BV229" s="252"/>
      <c r="BW229" s="252"/>
      <c r="BX229" s="252"/>
      <c r="BY229" s="252"/>
      <c r="BZ229" s="252"/>
      <c r="CA229" s="252"/>
      <c r="CB229" s="252"/>
      <c r="CC229" s="252"/>
      <c r="CD229" s="252"/>
      <c r="CE229" s="252"/>
      <c r="CF229" s="252"/>
      <c r="CG229" s="252"/>
      <c r="CH229" s="252"/>
      <c r="CI229" s="252"/>
      <c r="CJ229" s="252"/>
      <c r="CK229" s="252"/>
      <c r="CL229" s="252"/>
      <c r="CM229" s="252"/>
      <c r="CN229" s="252"/>
      <c r="CO229" s="252"/>
      <c r="CP229" s="252"/>
      <c r="CQ229" s="252"/>
      <c r="CR229" s="252"/>
      <c r="CS229" s="252"/>
      <c r="CT229" s="252"/>
      <c r="CU229" s="252"/>
      <c r="CV229" s="252"/>
      <c r="CW229" s="252"/>
      <c r="CX229" s="252"/>
      <c r="CY229" s="252"/>
      <c r="CZ229" s="252"/>
      <c r="DA229" s="252"/>
      <c r="DB229" s="252"/>
      <c r="DC229" s="252"/>
      <c r="DD229" s="252"/>
      <c r="DE229" s="252"/>
      <c r="DF229" s="252"/>
      <c r="DG229" s="252"/>
      <c r="DH229" s="252"/>
      <c r="DI229" s="252"/>
      <c r="DJ229" s="252"/>
      <c r="DK229" s="252"/>
      <c r="DL229" s="252"/>
    </row>
    <row r="230" spans="1:116" x14ac:dyDescent="0.25">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c r="BB230" s="252"/>
      <c r="BC230" s="252"/>
      <c r="BD230" s="252"/>
      <c r="BE230" s="252"/>
      <c r="BF230" s="252"/>
      <c r="BG230" s="252"/>
      <c r="BH230" s="252"/>
      <c r="BI230" s="252"/>
      <c r="BJ230" s="252"/>
      <c r="BK230" s="252"/>
      <c r="BL230" s="252"/>
      <c r="BM230" s="252"/>
      <c r="BN230" s="252"/>
      <c r="BO230" s="252"/>
      <c r="BP230" s="252"/>
      <c r="BQ230" s="252"/>
      <c r="BR230" s="252"/>
      <c r="BS230" s="252"/>
      <c r="BT230" s="252"/>
      <c r="BU230" s="252"/>
      <c r="BV230" s="252"/>
      <c r="BW230" s="252"/>
      <c r="BX230" s="252"/>
      <c r="BY230" s="252"/>
      <c r="BZ230" s="252"/>
      <c r="CA230" s="252"/>
      <c r="CB230" s="252"/>
      <c r="CC230" s="252"/>
      <c r="CD230" s="252"/>
      <c r="CE230" s="252"/>
      <c r="CF230" s="252"/>
      <c r="CG230" s="252"/>
      <c r="CH230" s="252"/>
      <c r="CI230" s="252"/>
      <c r="CJ230" s="252"/>
      <c r="CK230" s="252"/>
      <c r="CL230" s="252"/>
      <c r="CM230" s="252"/>
      <c r="CN230" s="252"/>
      <c r="CO230" s="252"/>
      <c r="CP230" s="252"/>
      <c r="CQ230" s="252"/>
      <c r="CR230" s="252"/>
      <c r="CS230" s="252"/>
      <c r="CT230" s="252"/>
      <c r="CU230" s="252"/>
      <c r="CV230" s="252"/>
      <c r="CW230" s="252"/>
      <c r="CX230" s="252"/>
      <c r="CY230" s="252"/>
      <c r="CZ230" s="252"/>
      <c r="DA230" s="252"/>
      <c r="DB230" s="252"/>
      <c r="DC230" s="252"/>
      <c r="DD230" s="252"/>
      <c r="DE230" s="252"/>
      <c r="DF230" s="252"/>
      <c r="DG230" s="252"/>
      <c r="DH230" s="252"/>
      <c r="DI230" s="252"/>
      <c r="DJ230" s="252"/>
      <c r="DK230" s="252"/>
      <c r="DL230" s="252"/>
    </row>
    <row r="231" spans="1:116" x14ac:dyDescent="0.25">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c r="BC231" s="252"/>
      <c r="BD231" s="252"/>
      <c r="BE231" s="252"/>
      <c r="BF231" s="252"/>
      <c r="BG231" s="252"/>
      <c r="BH231" s="252"/>
      <c r="BI231" s="252"/>
      <c r="BJ231" s="252"/>
      <c r="BK231" s="252"/>
      <c r="BL231" s="252"/>
      <c r="BM231" s="252"/>
      <c r="BN231" s="252"/>
      <c r="BO231" s="252"/>
      <c r="BP231" s="252"/>
      <c r="BQ231" s="252"/>
      <c r="BR231" s="252"/>
      <c r="BS231" s="252"/>
      <c r="BT231" s="252"/>
      <c r="BU231" s="252"/>
      <c r="BV231" s="252"/>
      <c r="BW231" s="252"/>
      <c r="BX231" s="252"/>
      <c r="BY231" s="252"/>
      <c r="BZ231" s="252"/>
      <c r="CA231" s="252"/>
      <c r="CB231" s="252"/>
      <c r="CC231" s="252"/>
      <c r="CD231" s="252"/>
      <c r="CE231" s="252"/>
      <c r="CF231" s="252"/>
      <c r="CG231" s="252"/>
      <c r="CH231" s="252"/>
      <c r="CI231" s="252"/>
      <c r="CJ231" s="252"/>
      <c r="CK231" s="252"/>
      <c r="CL231" s="252"/>
      <c r="CM231" s="252"/>
      <c r="CN231" s="252"/>
      <c r="CO231" s="252"/>
      <c r="CP231" s="252"/>
      <c r="CQ231" s="252"/>
      <c r="CR231" s="252"/>
      <c r="CS231" s="252"/>
      <c r="CT231" s="252"/>
      <c r="CU231" s="252"/>
      <c r="CV231" s="252"/>
      <c r="CW231" s="252"/>
      <c r="CX231" s="252"/>
      <c r="CY231" s="252"/>
      <c r="CZ231" s="252"/>
      <c r="DA231" s="252"/>
      <c r="DB231" s="252"/>
      <c r="DC231" s="252"/>
      <c r="DD231" s="252"/>
      <c r="DE231" s="252"/>
      <c r="DF231" s="252"/>
      <c r="DG231" s="252"/>
      <c r="DH231" s="252"/>
      <c r="DI231" s="252"/>
      <c r="DJ231" s="252"/>
      <c r="DK231" s="252"/>
      <c r="DL231" s="252"/>
    </row>
    <row r="232" spans="1:116" x14ac:dyDescent="0.25">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2"/>
      <c r="AY232" s="252"/>
      <c r="AZ232" s="252"/>
      <c r="BA232" s="252"/>
      <c r="BB232" s="252"/>
      <c r="BC232" s="252"/>
      <c r="BD232" s="252"/>
      <c r="BE232" s="252"/>
      <c r="BF232" s="252"/>
      <c r="BG232" s="252"/>
      <c r="BH232" s="252"/>
      <c r="BI232" s="252"/>
      <c r="BJ232" s="252"/>
      <c r="BK232" s="252"/>
      <c r="BL232" s="252"/>
      <c r="BM232" s="252"/>
      <c r="BN232" s="252"/>
      <c r="BO232" s="252"/>
      <c r="BP232" s="252"/>
      <c r="BQ232" s="252"/>
      <c r="BR232" s="252"/>
      <c r="BS232" s="252"/>
      <c r="BT232" s="252"/>
      <c r="BU232" s="252"/>
      <c r="BV232" s="252"/>
      <c r="BW232" s="252"/>
      <c r="BX232" s="252"/>
      <c r="BY232" s="252"/>
      <c r="BZ232" s="252"/>
      <c r="CA232" s="252"/>
      <c r="CB232" s="252"/>
      <c r="CC232" s="252"/>
      <c r="CD232" s="252"/>
      <c r="CE232" s="252"/>
      <c r="CF232" s="252"/>
      <c r="CG232" s="252"/>
      <c r="CH232" s="252"/>
      <c r="CI232" s="252"/>
      <c r="CJ232" s="252"/>
      <c r="CK232" s="252"/>
      <c r="CL232" s="252"/>
      <c r="CM232" s="252"/>
      <c r="CN232" s="252"/>
      <c r="CO232" s="252"/>
      <c r="CP232" s="252"/>
      <c r="CQ232" s="252"/>
      <c r="CR232" s="252"/>
      <c r="CS232" s="252"/>
      <c r="CT232" s="252"/>
      <c r="CU232" s="252"/>
      <c r="CV232" s="252"/>
      <c r="CW232" s="252"/>
      <c r="CX232" s="252"/>
      <c r="CY232" s="252"/>
      <c r="CZ232" s="252"/>
      <c r="DA232" s="252"/>
      <c r="DB232" s="252"/>
      <c r="DC232" s="252"/>
      <c r="DD232" s="252"/>
      <c r="DE232" s="252"/>
      <c r="DF232" s="252"/>
      <c r="DG232" s="252"/>
      <c r="DH232" s="252"/>
      <c r="DI232" s="252"/>
      <c r="DJ232" s="252"/>
      <c r="DK232" s="252"/>
      <c r="DL232" s="252"/>
    </row>
    <row r="233" spans="1:116" x14ac:dyDescent="0.25">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c r="BC233" s="252"/>
      <c r="BD233" s="252"/>
      <c r="BE233" s="252"/>
      <c r="BF233" s="252"/>
      <c r="BG233" s="252"/>
      <c r="BH233" s="252"/>
      <c r="BI233" s="252"/>
      <c r="BJ233" s="252"/>
      <c r="BK233" s="252"/>
      <c r="BL233" s="252"/>
      <c r="BM233" s="252"/>
      <c r="BN233" s="252"/>
      <c r="BO233" s="252"/>
      <c r="BP233" s="252"/>
      <c r="BQ233" s="252"/>
      <c r="BR233" s="252"/>
      <c r="BS233" s="252"/>
      <c r="BT233" s="252"/>
      <c r="BU233" s="252"/>
      <c r="BV233" s="252"/>
      <c r="BW233" s="252"/>
      <c r="BX233" s="252"/>
      <c r="BY233" s="252"/>
      <c r="BZ233" s="252"/>
      <c r="CA233" s="252"/>
      <c r="CB233" s="252"/>
      <c r="CC233" s="252"/>
      <c r="CD233" s="252"/>
      <c r="CE233" s="252"/>
      <c r="CF233" s="252"/>
      <c r="CG233" s="252"/>
      <c r="CH233" s="252"/>
      <c r="CI233" s="252"/>
      <c r="CJ233" s="252"/>
      <c r="CK233" s="252"/>
      <c r="CL233" s="252"/>
      <c r="CM233" s="252"/>
      <c r="CN233" s="252"/>
      <c r="CO233" s="252"/>
      <c r="CP233" s="252"/>
      <c r="CQ233" s="252"/>
      <c r="CR233" s="252"/>
      <c r="CS233" s="252"/>
      <c r="CT233" s="252"/>
      <c r="CU233" s="252"/>
      <c r="CV233" s="252"/>
      <c r="CW233" s="252"/>
      <c r="CX233" s="252"/>
      <c r="CY233" s="252"/>
      <c r="CZ233" s="252"/>
      <c r="DA233" s="252"/>
      <c r="DB233" s="252"/>
      <c r="DC233" s="252"/>
      <c r="DD233" s="252"/>
      <c r="DE233" s="252"/>
      <c r="DF233" s="252"/>
      <c r="DG233" s="252"/>
      <c r="DH233" s="252"/>
      <c r="DI233" s="252"/>
      <c r="DJ233" s="252"/>
      <c r="DK233" s="252"/>
      <c r="DL233" s="252"/>
    </row>
    <row r="234" spans="1:116" x14ac:dyDescent="0.25">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c r="BC234" s="252"/>
      <c r="BD234" s="252"/>
      <c r="BE234" s="252"/>
      <c r="BF234" s="252"/>
      <c r="BG234" s="252"/>
      <c r="BH234" s="252"/>
      <c r="BI234" s="252"/>
      <c r="BJ234" s="252"/>
      <c r="BK234" s="252"/>
      <c r="BL234" s="252"/>
      <c r="BM234" s="252"/>
      <c r="BN234" s="252"/>
      <c r="BO234" s="252"/>
      <c r="BP234" s="252"/>
      <c r="BQ234" s="252"/>
      <c r="BR234" s="252"/>
      <c r="BS234" s="252"/>
      <c r="BT234" s="252"/>
      <c r="BU234" s="252"/>
      <c r="BV234" s="252"/>
      <c r="BW234" s="252"/>
      <c r="BX234" s="252"/>
      <c r="BY234" s="252"/>
      <c r="BZ234" s="252"/>
      <c r="CA234" s="252"/>
      <c r="CB234" s="252"/>
      <c r="CC234" s="252"/>
      <c r="CD234" s="252"/>
      <c r="CE234" s="252"/>
      <c r="CF234" s="252"/>
      <c r="CG234" s="252"/>
      <c r="CH234" s="252"/>
      <c r="CI234" s="252"/>
      <c r="CJ234" s="252"/>
      <c r="CK234" s="252"/>
      <c r="CL234" s="252"/>
      <c r="CM234" s="252"/>
      <c r="CN234" s="252"/>
      <c r="CO234" s="252"/>
      <c r="CP234" s="252"/>
      <c r="CQ234" s="252"/>
      <c r="CR234" s="252"/>
      <c r="CS234" s="252"/>
      <c r="CT234" s="252"/>
      <c r="CU234" s="252"/>
      <c r="CV234" s="252"/>
      <c r="CW234" s="252"/>
      <c r="CX234" s="252"/>
      <c r="CY234" s="252"/>
      <c r="CZ234" s="252"/>
      <c r="DA234" s="252"/>
      <c r="DB234" s="252"/>
      <c r="DC234" s="252"/>
      <c r="DD234" s="252"/>
      <c r="DE234" s="252"/>
      <c r="DF234" s="252"/>
      <c r="DG234" s="252"/>
      <c r="DH234" s="252"/>
      <c r="DI234" s="252"/>
      <c r="DJ234" s="252"/>
      <c r="DK234" s="252"/>
      <c r="DL234" s="252"/>
    </row>
    <row r="235" spans="1:116" x14ac:dyDescent="0.25">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52"/>
      <c r="AV235" s="252"/>
      <c r="AW235" s="252"/>
      <c r="AX235" s="252"/>
      <c r="AY235" s="252"/>
      <c r="AZ235" s="252"/>
      <c r="BA235" s="252"/>
      <c r="BB235" s="252"/>
      <c r="BC235" s="252"/>
      <c r="BD235" s="252"/>
      <c r="BE235" s="252"/>
      <c r="BF235" s="252"/>
      <c r="BG235" s="252"/>
      <c r="BH235" s="252"/>
      <c r="BI235" s="252"/>
      <c r="BJ235" s="252"/>
      <c r="BK235" s="252"/>
      <c r="BL235" s="252"/>
      <c r="BM235" s="252"/>
      <c r="BN235" s="252"/>
      <c r="BO235" s="252"/>
      <c r="BP235" s="252"/>
      <c r="BQ235" s="252"/>
      <c r="BR235" s="252"/>
      <c r="BS235" s="252"/>
      <c r="BT235" s="252"/>
      <c r="BU235" s="252"/>
      <c r="BV235" s="252"/>
      <c r="BW235" s="252"/>
      <c r="BX235" s="252"/>
      <c r="BY235" s="252"/>
      <c r="BZ235" s="252"/>
      <c r="CA235" s="252"/>
      <c r="CB235" s="252"/>
      <c r="CC235" s="252"/>
      <c r="CD235" s="252"/>
      <c r="CE235" s="252"/>
      <c r="CF235" s="252"/>
      <c r="CG235" s="252"/>
      <c r="CH235" s="252"/>
      <c r="CI235" s="252"/>
      <c r="CJ235" s="252"/>
      <c r="CK235" s="252"/>
      <c r="CL235" s="252"/>
      <c r="CM235" s="252"/>
      <c r="CN235" s="252"/>
      <c r="CO235" s="252"/>
      <c r="CP235" s="252"/>
      <c r="CQ235" s="252"/>
      <c r="CR235" s="252"/>
      <c r="CS235" s="252"/>
      <c r="CT235" s="252"/>
      <c r="CU235" s="252"/>
      <c r="CV235" s="252"/>
      <c r="CW235" s="252"/>
      <c r="CX235" s="252"/>
      <c r="CY235" s="252"/>
      <c r="CZ235" s="252"/>
      <c r="DA235" s="252"/>
      <c r="DB235" s="252"/>
      <c r="DC235" s="252"/>
      <c r="DD235" s="252"/>
      <c r="DE235" s="252"/>
      <c r="DF235" s="252"/>
      <c r="DG235" s="252"/>
      <c r="DH235" s="252"/>
      <c r="DI235" s="252"/>
      <c r="DJ235" s="252"/>
      <c r="DK235" s="252"/>
      <c r="DL235" s="252"/>
    </row>
    <row r="236" spans="1:116" x14ac:dyDescent="0.25">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52"/>
      <c r="AV236" s="252"/>
      <c r="AW236" s="252"/>
      <c r="AX236" s="252"/>
      <c r="AY236" s="252"/>
      <c r="AZ236" s="252"/>
      <c r="BA236" s="252"/>
      <c r="BB236" s="252"/>
      <c r="BC236" s="252"/>
      <c r="BD236" s="252"/>
      <c r="BE236" s="252"/>
      <c r="BF236" s="252"/>
      <c r="BG236" s="252"/>
      <c r="BH236" s="252"/>
      <c r="BI236" s="252"/>
      <c r="BJ236" s="252"/>
      <c r="BK236" s="252"/>
      <c r="BL236" s="252"/>
      <c r="BM236" s="252"/>
      <c r="BN236" s="252"/>
      <c r="BO236" s="252"/>
      <c r="BP236" s="252"/>
      <c r="BQ236" s="252"/>
      <c r="BR236" s="252"/>
      <c r="BS236" s="252"/>
      <c r="BT236" s="252"/>
      <c r="BU236" s="252"/>
      <c r="BV236" s="252"/>
      <c r="BW236" s="252"/>
      <c r="BX236" s="252"/>
      <c r="BY236" s="252"/>
      <c r="BZ236" s="252"/>
      <c r="CA236" s="252"/>
      <c r="CB236" s="252"/>
      <c r="CC236" s="252"/>
      <c r="CD236" s="252"/>
      <c r="CE236" s="252"/>
      <c r="CF236" s="252"/>
      <c r="CG236" s="252"/>
      <c r="CH236" s="252"/>
      <c r="CI236" s="252"/>
      <c r="CJ236" s="252"/>
      <c r="CK236" s="252"/>
      <c r="CL236" s="252"/>
      <c r="CM236" s="252"/>
      <c r="CN236" s="252"/>
      <c r="CO236" s="252"/>
      <c r="CP236" s="252"/>
      <c r="CQ236" s="252"/>
      <c r="CR236" s="252"/>
      <c r="CS236" s="252"/>
      <c r="CT236" s="252"/>
      <c r="CU236" s="252"/>
      <c r="CV236" s="252"/>
      <c r="CW236" s="252"/>
      <c r="CX236" s="252"/>
      <c r="CY236" s="252"/>
      <c r="CZ236" s="252"/>
      <c r="DA236" s="252"/>
      <c r="DB236" s="252"/>
      <c r="DC236" s="252"/>
      <c r="DD236" s="252"/>
      <c r="DE236" s="252"/>
      <c r="DF236" s="252"/>
      <c r="DG236" s="252"/>
      <c r="DH236" s="252"/>
      <c r="DI236" s="252"/>
      <c r="DJ236" s="252"/>
      <c r="DK236" s="252"/>
      <c r="DL236" s="252"/>
    </row>
    <row r="237" spans="1:116" x14ac:dyDescent="0.25">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c r="BB237" s="252"/>
      <c r="BC237" s="252"/>
      <c r="BD237" s="252"/>
      <c r="BE237" s="252"/>
      <c r="BF237" s="252"/>
      <c r="BG237" s="252"/>
      <c r="BH237" s="252"/>
      <c r="BI237" s="252"/>
      <c r="BJ237" s="252"/>
      <c r="BK237" s="252"/>
      <c r="BL237" s="252"/>
      <c r="BM237" s="252"/>
      <c r="BN237" s="252"/>
      <c r="BO237" s="252"/>
      <c r="BP237" s="252"/>
      <c r="BQ237" s="252"/>
      <c r="BR237" s="252"/>
      <c r="BS237" s="252"/>
      <c r="BT237" s="252"/>
      <c r="BU237" s="252"/>
      <c r="BV237" s="252"/>
      <c r="BW237" s="252"/>
      <c r="BX237" s="252"/>
      <c r="BY237" s="252"/>
      <c r="BZ237" s="252"/>
      <c r="CA237" s="252"/>
      <c r="CB237" s="252"/>
      <c r="CC237" s="252"/>
      <c r="CD237" s="252"/>
      <c r="CE237" s="252"/>
      <c r="CF237" s="252"/>
      <c r="CG237" s="252"/>
      <c r="CH237" s="252"/>
      <c r="CI237" s="252"/>
      <c r="CJ237" s="252"/>
      <c r="CK237" s="252"/>
      <c r="CL237" s="252"/>
      <c r="CM237" s="252"/>
      <c r="CN237" s="252"/>
      <c r="CO237" s="252"/>
      <c r="CP237" s="252"/>
      <c r="CQ237" s="252"/>
      <c r="CR237" s="252"/>
      <c r="CS237" s="252"/>
      <c r="CT237" s="252"/>
      <c r="CU237" s="252"/>
      <c r="CV237" s="252"/>
      <c r="CW237" s="252"/>
      <c r="CX237" s="252"/>
      <c r="CY237" s="252"/>
      <c r="CZ237" s="252"/>
      <c r="DA237" s="252"/>
      <c r="DB237" s="252"/>
      <c r="DC237" s="252"/>
      <c r="DD237" s="252"/>
      <c r="DE237" s="252"/>
      <c r="DF237" s="252"/>
      <c r="DG237" s="252"/>
      <c r="DH237" s="252"/>
      <c r="DI237" s="252"/>
      <c r="DJ237" s="252"/>
      <c r="DK237" s="252"/>
      <c r="DL237" s="252"/>
    </row>
    <row r="238" spans="1:116" x14ac:dyDescent="0.25">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2"/>
      <c r="AX238" s="252"/>
      <c r="AY238" s="252"/>
      <c r="AZ238" s="252"/>
      <c r="BA238" s="252"/>
      <c r="BB238" s="252"/>
      <c r="BC238" s="252"/>
      <c r="BD238" s="252"/>
      <c r="BE238" s="252"/>
      <c r="BF238" s="252"/>
      <c r="BG238" s="252"/>
      <c r="BH238" s="252"/>
      <c r="BI238" s="252"/>
      <c r="BJ238" s="252"/>
      <c r="BK238" s="252"/>
      <c r="BL238" s="252"/>
      <c r="BM238" s="252"/>
      <c r="BN238" s="252"/>
      <c r="BO238" s="252"/>
      <c r="BP238" s="252"/>
      <c r="BQ238" s="252"/>
      <c r="BR238" s="252"/>
      <c r="BS238" s="252"/>
      <c r="BT238" s="252"/>
      <c r="BU238" s="252"/>
      <c r="BV238" s="252"/>
      <c r="BW238" s="252"/>
      <c r="BX238" s="252"/>
      <c r="BY238" s="252"/>
      <c r="BZ238" s="252"/>
      <c r="CA238" s="252"/>
      <c r="CB238" s="252"/>
      <c r="CC238" s="252"/>
      <c r="CD238" s="252"/>
      <c r="CE238" s="252"/>
      <c r="CF238" s="252"/>
      <c r="CG238" s="252"/>
      <c r="CH238" s="252"/>
      <c r="CI238" s="252"/>
      <c r="CJ238" s="252"/>
      <c r="CK238" s="252"/>
      <c r="CL238" s="252"/>
      <c r="CM238" s="252"/>
      <c r="CN238" s="252"/>
      <c r="CO238" s="252"/>
      <c r="CP238" s="252"/>
      <c r="CQ238" s="252"/>
      <c r="CR238" s="252"/>
      <c r="CS238" s="252"/>
      <c r="CT238" s="252"/>
      <c r="CU238" s="252"/>
      <c r="CV238" s="252"/>
      <c r="CW238" s="252"/>
      <c r="CX238" s="252"/>
      <c r="CY238" s="252"/>
      <c r="CZ238" s="252"/>
      <c r="DA238" s="252"/>
      <c r="DB238" s="252"/>
      <c r="DC238" s="252"/>
      <c r="DD238" s="252"/>
      <c r="DE238" s="252"/>
      <c r="DF238" s="252"/>
      <c r="DG238" s="252"/>
      <c r="DH238" s="252"/>
      <c r="DI238" s="252"/>
      <c r="DJ238" s="252"/>
      <c r="DK238" s="252"/>
      <c r="DL238" s="252"/>
    </row>
    <row r="239" spans="1:116" x14ac:dyDescent="0.25">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2"/>
      <c r="AX239" s="252"/>
      <c r="AY239" s="252"/>
      <c r="AZ239" s="252"/>
      <c r="BA239" s="252"/>
      <c r="BB239" s="252"/>
      <c r="BC239" s="252"/>
      <c r="BD239" s="252"/>
      <c r="BE239" s="252"/>
      <c r="BF239" s="252"/>
      <c r="BG239" s="252"/>
      <c r="BH239" s="252"/>
      <c r="BI239" s="252"/>
      <c r="BJ239" s="252"/>
      <c r="BK239" s="252"/>
      <c r="BL239" s="252"/>
      <c r="BM239" s="252"/>
      <c r="BN239" s="252"/>
      <c r="BO239" s="252"/>
      <c r="BP239" s="252"/>
      <c r="BQ239" s="252"/>
      <c r="BR239" s="252"/>
      <c r="BS239" s="252"/>
      <c r="BT239" s="252"/>
      <c r="BU239" s="252"/>
      <c r="BV239" s="252"/>
      <c r="BW239" s="252"/>
      <c r="BX239" s="252"/>
      <c r="BY239" s="252"/>
      <c r="BZ239" s="252"/>
      <c r="CA239" s="252"/>
      <c r="CB239" s="252"/>
      <c r="CC239" s="252"/>
      <c r="CD239" s="252"/>
      <c r="CE239" s="252"/>
      <c r="CF239" s="252"/>
      <c r="CG239" s="252"/>
      <c r="CH239" s="252"/>
      <c r="CI239" s="252"/>
      <c r="CJ239" s="252"/>
      <c r="CK239" s="252"/>
      <c r="CL239" s="252"/>
      <c r="CM239" s="252"/>
      <c r="CN239" s="252"/>
      <c r="CO239" s="252"/>
      <c r="CP239" s="252"/>
      <c r="CQ239" s="252"/>
      <c r="CR239" s="252"/>
      <c r="CS239" s="252"/>
      <c r="CT239" s="252"/>
      <c r="CU239" s="252"/>
      <c r="CV239" s="252"/>
      <c r="CW239" s="252"/>
      <c r="CX239" s="252"/>
      <c r="CY239" s="252"/>
      <c r="CZ239" s="252"/>
      <c r="DA239" s="252"/>
      <c r="DB239" s="252"/>
      <c r="DC239" s="252"/>
      <c r="DD239" s="252"/>
      <c r="DE239" s="252"/>
      <c r="DF239" s="252"/>
      <c r="DG239" s="252"/>
      <c r="DH239" s="252"/>
      <c r="DI239" s="252"/>
      <c r="DJ239" s="252"/>
      <c r="DK239" s="252"/>
      <c r="DL239" s="252"/>
    </row>
    <row r="240" spans="1:116" x14ac:dyDescent="0.25">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2"/>
      <c r="AX240" s="252"/>
      <c r="AY240" s="252"/>
      <c r="AZ240" s="252"/>
      <c r="BA240" s="252"/>
      <c r="BB240" s="252"/>
      <c r="BC240" s="252"/>
      <c r="BD240" s="252"/>
      <c r="BE240" s="252"/>
      <c r="BF240" s="252"/>
      <c r="BG240" s="252"/>
      <c r="BH240" s="252"/>
      <c r="BI240" s="252"/>
      <c r="BJ240" s="252"/>
      <c r="BK240" s="252"/>
      <c r="BL240" s="252"/>
      <c r="BM240" s="252"/>
      <c r="BN240" s="252"/>
      <c r="BO240" s="252"/>
      <c r="BP240" s="252"/>
      <c r="BQ240" s="252"/>
      <c r="BR240" s="252"/>
      <c r="BS240" s="252"/>
      <c r="BT240" s="252"/>
      <c r="BU240" s="252"/>
      <c r="BV240" s="252"/>
      <c r="BW240" s="252"/>
      <c r="BX240" s="252"/>
      <c r="BY240" s="252"/>
      <c r="BZ240" s="252"/>
      <c r="CA240" s="252"/>
      <c r="CB240" s="252"/>
      <c r="CC240" s="252"/>
      <c r="CD240" s="252"/>
      <c r="CE240" s="252"/>
      <c r="CF240" s="252"/>
      <c r="CG240" s="252"/>
      <c r="CH240" s="252"/>
      <c r="CI240" s="252"/>
      <c r="CJ240" s="252"/>
      <c r="CK240" s="252"/>
      <c r="CL240" s="252"/>
      <c r="CM240" s="252"/>
      <c r="CN240" s="252"/>
      <c r="CO240" s="252"/>
      <c r="CP240" s="252"/>
      <c r="CQ240" s="252"/>
      <c r="CR240" s="252"/>
      <c r="CS240" s="252"/>
      <c r="CT240" s="252"/>
      <c r="CU240" s="252"/>
      <c r="CV240" s="252"/>
      <c r="CW240" s="252"/>
      <c r="CX240" s="252"/>
      <c r="CY240" s="252"/>
      <c r="CZ240" s="252"/>
      <c r="DA240" s="252"/>
      <c r="DB240" s="252"/>
      <c r="DC240" s="252"/>
      <c r="DD240" s="252"/>
      <c r="DE240" s="252"/>
      <c r="DF240" s="252"/>
      <c r="DG240" s="252"/>
      <c r="DH240" s="252"/>
      <c r="DI240" s="252"/>
      <c r="DJ240" s="252"/>
      <c r="DK240" s="252"/>
      <c r="DL240" s="252"/>
    </row>
    <row r="241" spans="1:116" x14ac:dyDescent="0.25">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52"/>
      <c r="AV241" s="252"/>
      <c r="AW241" s="252"/>
      <c r="AX241" s="252"/>
      <c r="AY241" s="252"/>
      <c r="AZ241" s="252"/>
      <c r="BA241" s="252"/>
      <c r="BB241" s="252"/>
      <c r="BC241" s="252"/>
      <c r="BD241" s="252"/>
      <c r="BE241" s="252"/>
      <c r="BF241" s="252"/>
      <c r="BG241" s="252"/>
      <c r="BH241" s="252"/>
      <c r="BI241" s="252"/>
      <c r="BJ241" s="252"/>
      <c r="BK241" s="252"/>
      <c r="BL241" s="252"/>
      <c r="BM241" s="252"/>
      <c r="BN241" s="252"/>
      <c r="BO241" s="252"/>
      <c r="BP241" s="252"/>
      <c r="BQ241" s="252"/>
      <c r="BR241" s="252"/>
      <c r="BS241" s="252"/>
      <c r="BT241" s="252"/>
      <c r="BU241" s="252"/>
      <c r="BV241" s="252"/>
      <c r="BW241" s="252"/>
      <c r="BX241" s="252"/>
      <c r="BY241" s="252"/>
      <c r="BZ241" s="252"/>
      <c r="CA241" s="252"/>
      <c r="CB241" s="252"/>
      <c r="CC241" s="252"/>
      <c r="CD241" s="252"/>
      <c r="CE241" s="252"/>
      <c r="CF241" s="252"/>
      <c r="CG241" s="252"/>
      <c r="CH241" s="252"/>
      <c r="CI241" s="252"/>
      <c r="CJ241" s="252"/>
      <c r="CK241" s="252"/>
      <c r="CL241" s="252"/>
      <c r="CM241" s="252"/>
      <c r="CN241" s="252"/>
      <c r="CO241" s="252"/>
      <c r="CP241" s="252"/>
      <c r="CQ241" s="252"/>
      <c r="CR241" s="252"/>
      <c r="CS241" s="252"/>
      <c r="CT241" s="252"/>
      <c r="CU241" s="252"/>
      <c r="CV241" s="252"/>
      <c r="CW241" s="252"/>
      <c r="CX241" s="252"/>
      <c r="CY241" s="252"/>
      <c r="CZ241" s="252"/>
      <c r="DA241" s="252"/>
      <c r="DB241" s="252"/>
      <c r="DC241" s="252"/>
      <c r="DD241" s="252"/>
      <c r="DE241" s="252"/>
      <c r="DF241" s="252"/>
      <c r="DG241" s="252"/>
      <c r="DH241" s="252"/>
      <c r="DI241" s="252"/>
      <c r="DJ241" s="252"/>
      <c r="DK241" s="252"/>
      <c r="DL241" s="252"/>
    </row>
    <row r="242" spans="1:116" x14ac:dyDescent="0.25">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52"/>
      <c r="AV242" s="252"/>
      <c r="AW242" s="252"/>
      <c r="AX242" s="252"/>
      <c r="AY242" s="252"/>
      <c r="AZ242" s="252"/>
      <c r="BA242" s="252"/>
      <c r="BB242" s="252"/>
      <c r="BC242" s="252"/>
      <c r="BD242" s="252"/>
      <c r="BE242" s="252"/>
      <c r="BF242" s="252"/>
      <c r="BG242" s="252"/>
      <c r="BH242" s="252"/>
      <c r="BI242" s="252"/>
      <c r="BJ242" s="252"/>
      <c r="BK242" s="252"/>
      <c r="BL242" s="252"/>
      <c r="BM242" s="252"/>
      <c r="BN242" s="252"/>
      <c r="BO242" s="252"/>
      <c r="BP242" s="252"/>
      <c r="BQ242" s="252"/>
      <c r="BR242" s="252"/>
      <c r="BS242" s="252"/>
      <c r="BT242" s="252"/>
      <c r="BU242" s="252"/>
      <c r="BV242" s="252"/>
      <c r="BW242" s="252"/>
      <c r="BX242" s="252"/>
      <c r="BY242" s="252"/>
      <c r="BZ242" s="252"/>
      <c r="CA242" s="252"/>
      <c r="CB242" s="252"/>
      <c r="CC242" s="252"/>
      <c r="CD242" s="252"/>
      <c r="CE242" s="252"/>
      <c r="CF242" s="252"/>
      <c r="CG242" s="252"/>
      <c r="CH242" s="252"/>
      <c r="CI242" s="252"/>
      <c r="CJ242" s="252"/>
      <c r="CK242" s="252"/>
      <c r="CL242" s="252"/>
      <c r="CM242" s="252"/>
      <c r="CN242" s="252"/>
      <c r="CO242" s="252"/>
      <c r="CP242" s="252"/>
      <c r="CQ242" s="252"/>
      <c r="CR242" s="252"/>
      <c r="CS242" s="252"/>
      <c r="CT242" s="252"/>
      <c r="CU242" s="252"/>
      <c r="CV242" s="252"/>
      <c r="CW242" s="252"/>
      <c r="CX242" s="252"/>
      <c r="CY242" s="252"/>
      <c r="CZ242" s="252"/>
      <c r="DA242" s="252"/>
      <c r="DB242" s="252"/>
      <c r="DC242" s="252"/>
      <c r="DD242" s="252"/>
      <c r="DE242" s="252"/>
      <c r="DF242" s="252"/>
      <c r="DG242" s="252"/>
      <c r="DH242" s="252"/>
      <c r="DI242" s="252"/>
      <c r="DJ242" s="252"/>
      <c r="DK242" s="252"/>
      <c r="DL242" s="252"/>
    </row>
    <row r="243" spans="1:116" x14ac:dyDescent="0.25">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c r="BB243" s="252"/>
      <c r="BC243" s="252"/>
      <c r="BD243" s="252"/>
      <c r="BE243" s="252"/>
      <c r="BF243" s="252"/>
      <c r="BG243" s="252"/>
      <c r="BH243" s="252"/>
      <c r="BI243" s="252"/>
      <c r="BJ243" s="252"/>
      <c r="BK243" s="252"/>
      <c r="BL243" s="252"/>
      <c r="BM243" s="252"/>
      <c r="BN243" s="252"/>
      <c r="BO243" s="252"/>
      <c r="BP243" s="252"/>
      <c r="BQ243" s="252"/>
      <c r="BR243" s="252"/>
      <c r="BS243" s="252"/>
      <c r="BT243" s="252"/>
      <c r="BU243" s="252"/>
      <c r="BV243" s="252"/>
      <c r="BW243" s="252"/>
      <c r="BX243" s="252"/>
      <c r="BY243" s="252"/>
      <c r="BZ243" s="252"/>
      <c r="CA243" s="252"/>
      <c r="CB243" s="252"/>
      <c r="CC243" s="252"/>
      <c r="CD243" s="252"/>
      <c r="CE243" s="252"/>
      <c r="CF243" s="252"/>
      <c r="CG243" s="252"/>
      <c r="CH243" s="252"/>
      <c r="CI243" s="252"/>
      <c r="CJ243" s="252"/>
      <c r="CK243" s="252"/>
      <c r="CL243" s="252"/>
      <c r="CM243" s="252"/>
      <c r="CN243" s="252"/>
      <c r="CO243" s="252"/>
      <c r="CP243" s="252"/>
      <c r="CQ243" s="252"/>
      <c r="CR243" s="252"/>
      <c r="CS243" s="252"/>
      <c r="CT243" s="252"/>
      <c r="CU243" s="252"/>
      <c r="CV243" s="252"/>
      <c r="CW243" s="252"/>
      <c r="CX243" s="252"/>
      <c r="CY243" s="252"/>
      <c r="CZ243" s="252"/>
      <c r="DA243" s="252"/>
      <c r="DB243" s="252"/>
      <c r="DC243" s="252"/>
      <c r="DD243" s="252"/>
      <c r="DE243" s="252"/>
      <c r="DF243" s="252"/>
      <c r="DG243" s="252"/>
      <c r="DH243" s="252"/>
      <c r="DI243" s="252"/>
      <c r="DJ243" s="252"/>
      <c r="DK243" s="252"/>
      <c r="DL243" s="252"/>
    </row>
    <row r="244" spans="1:116" x14ac:dyDescent="0.25">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c r="BB244" s="252"/>
      <c r="BC244" s="252"/>
      <c r="BD244" s="252"/>
      <c r="BE244" s="252"/>
      <c r="BF244" s="252"/>
      <c r="BG244" s="252"/>
      <c r="BH244" s="252"/>
      <c r="BI244" s="252"/>
      <c r="BJ244" s="252"/>
      <c r="BK244" s="252"/>
      <c r="BL244" s="252"/>
      <c r="BM244" s="252"/>
      <c r="BN244" s="252"/>
      <c r="BO244" s="252"/>
      <c r="BP244" s="252"/>
      <c r="BQ244" s="252"/>
      <c r="BR244" s="252"/>
      <c r="BS244" s="252"/>
      <c r="BT244" s="252"/>
      <c r="BU244" s="252"/>
      <c r="BV244" s="252"/>
      <c r="BW244" s="252"/>
      <c r="BX244" s="252"/>
      <c r="BY244" s="252"/>
      <c r="BZ244" s="252"/>
      <c r="CA244" s="252"/>
      <c r="CB244" s="252"/>
      <c r="CC244" s="252"/>
      <c r="CD244" s="252"/>
      <c r="CE244" s="252"/>
      <c r="CF244" s="252"/>
      <c r="CG244" s="252"/>
      <c r="CH244" s="252"/>
      <c r="CI244" s="252"/>
      <c r="CJ244" s="252"/>
      <c r="CK244" s="252"/>
      <c r="CL244" s="252"/>
      <c r="CM244" s="252"/>
      <c r="CN244" s="252"/>
      <c r="CO244" s="252"/>
      <c r="CP244" s="252"/>
      <c r="CQ244" s="252"/>
      <c r="CR244" s="252"/>
      <c r="CS244" s="252"/>
      <c r="CT244" s="252"/>
      <c r="CU244" s="252"/>
      <c r="CV244" s="252"/>
      <c r="CW244" s="252"/>
      <c r="CX244" s="252"/>
      <c r="CY244" s="252"/>
      <c r="CZ244" s="252"/>
      <c r="DA244" s="252"/>
      <c r="DB244" s="252"/>
      <c r="DC244" s="252"/>
      <c r="DD244" s="252"/>
      <c r="DE244" s="252"/>
      <c r="DF244" s="252"/>
      <c r="DG244" s="252"/>
      <c r="DH244" s="252"/>
      <c r="DI244" s="252"/>
      <c r="DJ244" s="252"/>
      <c r="DK244" s="252"/>
      <c r="DL244" s="252"/>
    </row>
    <row r="245" spans="1:116" x14ac:dyDescent="0.25">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52"/>
      <c r="AV245" s="252"/>
      <c r="AW245" s="252"/>
      <c r="AX245" s="252"/>
      <c r="AY245" s="252"/>
      <c r="AZ245" s="252"/>
      <c r="BA245" s="252"/>
      <c r="BB245" s="252"/>
      <c r="BC245" s="252"/>
      <c r="BD245" s="252"/>
      <c r="BE245" s="252"/>
      <c r="BF245" s="252"/>
      <c r="BG245" s="252"/>
      <c r="BH245" s="252"/>
      <c r="BI245" s="252"/>
      <c r="BJ245" s="252"/>
      <c r="BK245" s="252"/>
      <c r="BL245" s="252"/>
      <c r="BM245" s="252"/>
      <c r="BN245" s="252"/>
      <c r="BO245" s="252"/>
      <c r="BP245" s="252"/>
      <c r="BQ245" s="252"/>
      <c r="BR245" s="252"/>
      <c r="BS245" s="252"/>
      <c r="BT245" s="252"/>
      <c r="BU245" s="252"/>
      <c r="BV245" s="252"/>
      <c r="BW245" s="252"/>
      <c r="BX245" s="252"/>
      <c r="BY245" s="252"/>
      <c r="BZ245" s="252"/>
      <c r="CA245" s="252"/>
      <c r="CB245" s="252"/>
      <c r="CC245" s="252"/>
      <c r="CD245" s="252"/>
      <c r="CE245" s="252"/>
      <c r="CF245" s="252"/>
      <c r="CG245" s="252"/>
      <c r="CH245" s="252"/>
      <c r="CI245" s="252"/>
      <c r="CJ245" s="252"/>
      <c r="CK245" s="252"/>
      <c r="CL245" s="252"/>
      <c r="CM245" s="252"/>
      <c r="CN245" s="252"/>
      <c r="CO245" s="252"/>
      <c r="CP245" s="252"/>
      <c r="CQ245" s="252"/>
      <c r="CR245" s="252"/>
      <c r="CS245" s="252"/>
      <c r="CT245" s="252"/>
      <c r="CU245" s="252"/>
      <c r="CV245" s="252"/>
      <c r="CW245" s="252"/>
      <c r="CX245" s="252"/>
      <c r="CY245" s="252"/>
      <c r="CZ245" s="252"/>
      <c r="DA245" s="252"/>
      <c r="DB245" s="252"/>
      <c r="DC245" s="252"/>
      <c r="DD245" s="252"/>
      <c r="DE245" s="252"/>
      <c r="DF245" s="252"/>
      <c r="DG245" s="252"/>
      <c r="DH245" s="252"/>
      <c r="DI245" s="252"/>
      <c r="DJ245" s="252"/>
      <c r="DK245" s="252"/>
      <c r="DL245" s="252"/>
    </row>
    <row r="246" spans="1:116" x14ac:dyDescent="0.25">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c r="BB246" s="252"/>
      <c r="BC246" s="252"/>
      <c r="BD246" s="252"/>
      <c r="BE246" s="252"/>
      <c r="BF246" s="252"/>
      <c r="BG246" s="252"/>
      <c r="BH246" s="252"/>
      <c r="BI246" s="252"/>
      <c r="BJ246" s="252"/>
      <c r="BK246" s="252"/>
      <c r="BL246" s="252"/>
      <c r="BM246" s="252"/>
      <c r="BN246" s="252"/>
      <c r="BO246" s="252"/>
      <c r="BP246" s="252"/>
      <c r="BQ246" s="252"/>
      <c r="BR246" s="252"/>
      <c r="BS246" s="252"/>
      <c r="BT246" s="252"/>
      <c r="BU246" s="252"/>
      <c r="BV246" s="252"/>
      <c r="BW246" s="252"/>
      <c r="BX246" s="252"/>
      <c r="BY246" s="252"/>
      <c r="BZ246" s="252"/>
      <c r="CA246" s="252"/>
      <c r="CB246" s="252"/>
      <c r="CC246" s="252"/>
      <c r="CD246" s="252"/>
      <c r="CE246" s="252"/>
      <c r="CF246" s="252"/>
      <c r="CG246" s="252"/>
      <c r="CH246" s="252"/>
      <c r="CI246" s="252"/>
      <c r="CJ246" s="252"/>
      <c r="CK246" s="252"/>
      <c r="CL246" s="252"/>
      <c r="CM246" s="252"/>
      <c r="CN246" s="252"/>
      <c r="CO246" s="252"/>
      <c r="CP246" s="252"/>
      <c r="CQ246" s="252"/>
      <c r="CR246" s="252"/>
      <c r="CS246" s="252"/>
      <c r="CT246" s="252"/>
      <c r="CU246" s="252"/>
      <c r="CV246" s="252"/>
      <c r="CW246" s="252"/>
      <c r="CX246" s="252"/>
      <c r="CY246" s="252"/>
      <c r="CZ246" s="252"/>
      <c r="DA246" s="252"/>
      <c r="DB246" s="252"/>
      <c r="DC246" s="252"/>
      <c r="DD246" s="252"/>
      <c r="DE246" s="252"/>
      <c r="DF246" s="252"/>
      <c r="DG246" s="252"/>
      <c r="DH246" s="252"/>
      <c r="DI246" s="252"/>
      <c r="DJ246" s="252"/>
      <c r="DK246" s="252"/>
      <c r="DL246" s="252"/>
    </row>
    <row r="247" spans="1:116" x14ac:dyDescent="0.25">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52"/>
      <c r="AV247" s="252"/>
      <c r="AW247" s="252"/>
      <c r="AX247" s="252"/>
      <c r="AY247" s="252"/>
      <c r="AZ247" s="252"/>
      <c r="BA247" s="252"/>
      <c r="BB247" s="252"/>
      <c r="BC247" s="252"/>
      <c r="BD247" s="252"/>
      <c r="BE247" s="252"/>
      <c r="BF247" s="252"/>
      <c r="BG247" s="252"/>
      <c r="BH247" s="252"/>
      <c r="BI247" s="252"/>
      <c r="BJ247" s="252"/>
      <c r="BK247" s="252"/>
      <c r="BL247" s="252"/>
      <c r="BM247" s="252"/>
      <c r="BN247" s="252"/>
      <c r="BO247" s="252"/>
      <c r="BP247" s="252"/>
      <c r="BQ247" s="252"/>
      <c r="BR247" s="252"/>
      <c r="BS247" s="252"/>
      <c r="BT247" s="252"/>
      <c r="BU247" s="252"/>
      <c r="BV247" s="252"/>
      <c r="BW247" s="252"/>
      <c r="BX247" s="252"/>
      <c r="BY247" s="252"/>
      <c r="BZ247" s="252"/>
      <c r="CA247" s="252"/>
      <c r="CB247" s="252"/>
      <c r="CC247" s="252"/>
      <c r="CD247" s="252"/>
      <c r="CE247" s="252"/>
      <c r="CF247" s="252"/>
      <c r="CG247" s="252"/>
      <c r="CH247" s="252"/>
      <c r="CI247" s="252"/>
      <c r="CJ247" s="252"/>
      <c r="CK247" s="252"/>
      <c r="CL247" s="252"/>
      <c r="CM247" s="252"/>
      <c r="CN247" s="252"/>
      <c r="CO247" s="252"/>
      <c r="CP247" s="252"/>
      <c r="CQ247" s="252"/>
      <c r="CR247" s="252"/>
      <c r="CS247" s="252"/>
      <c r="CT247" s="252"/>
      <c r="CU247" s="252"/>
      <c r="CV247" s="252"/>
      <c r="CW247" s="252"/>
      <c r="CX247" s="252"/>
      <c r="CY247" s="252"/>
      <c r="CZ247" s="252"/>
      <c r="DA247" s="252"/>
      <c r="DB247" s="252"/>
      <c r="DC247" s="252"/>
      <c r="DD247" s="252"/>
      <c r="DE247" s="252"/>
      <c r="DF247" s="252"/>
      <c r="DG247" s="252"/>
      <c r="DH247" s="252"/>
      <c r="DI247" s="252"/>
      <c r="DJ247" s="252"/>
      <c r="DK247" s="252"/>
      <c r="DL247" s="252"/>
    </row>
    <row r="248" spans="1:116" x14ac:dyDescent="0.25">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2"/>
      <c r="AX248" s="252"/>
      <c r="AY248" s="252"/>
      <c r="AZ248" s="252"/>
      <c r="BA248" s="252"/>
      <c r="BB248" s="252"/>
      <c r="BC248" s="252"/>
      <c r="BD248" s="252"/>
      <c r="BE248" s="252"/>
      <c r="BF248" s="252"/>
      <c r="BG248" s="252"/>
      <c r="BH248" s="252"/>
      <c r="BI248" s="252"/>
      <c r="BJ248" s="252"/>
      <c r="BK248" s="252"/>
      <c r="BL248" s="252"/>
      <c r="BM248" s="252"/>
      <c r="BN248" s="252"/>
      <c r="BO248" s="252"/>
      <c r="BP248" s="252"/>
      <c r="BQ248" s="252"/>
      <c r="BR248" s="252"/>
      <c r="BS248" s="252"/>
      <c r="BT248" s="252"/>
      <c r="BU248" s="252"/>
      <c r="BV248" s="252"/>
      <c r="BW248" s="252"/>
      <c r="BX248" s="252"/>
      <c r="BY248" s="252"/>
      <c r="BZ248" s="252"/>
      <c r="CA248" s="252"/>
      <c r="CB248" s="252"/>
      <c r="CC248" s="252"/>
      <c r="CD248" s="252"/>
      <c r="CE248" s="252"/>
      <c r="CF248" s="252"/>
      <c r="CG248" s="252"/>
      <c r="CH248" s="252"/>
      <c r="CI248" s="252"/>
      <c r="CJ248" s="252"/>
      <c r="CK248" s="252"/>
      <c r="CL248" s="252"/>
      <c r="CM248" s="252"/>
      <c r="CN248" s="252"/>
      <c r="CO248" s="252"/>
      <c r="CP248" s="252"/>
      <c r="CQ248" s="252"/>
      <c r="CR248" s="252"/>
      <c r="CS248" s="252"/>
      <c r="CT248" s="252"/>
      <c r="CU248" s="252"/>
      <c r="CV248" s="252"/>
      <c r="CW248" s="252"/>
      <c r="CX248" s="252"/>
      <c r="CY248" s="252"/>
      <c r="CZ248" s="252"/>
      <c r="DA248" s="252"/>
      <c r="DB248" s="252"/>
      <c r="DC248" s="252"/>
      <c r="DD248" s="252"/>
      <c r="DE248" s="252"/>
      <c r="DF248" s="252"/>
      <c r="DG248" s="252"/>
      <c r="DH248" s="252"/>
      <c r="DI248" s="252"/>
      <c r="DJ248" s="252"/>
      <c r="DK248" s="252"/>
      <c r="DL248" s="252"/>
    </row>
    <row r="249" spans="1:116" x14ac:dyDescent="0.25">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c r="BB249" s="252"/>
      <c r="BC249" s="252"/>
      <c r="BD249" s="252"/>
      <c r="BE249" s="252"/>
      <c r="BF249" s="252"/>
      <c r="BG249" s="252"/>
      <c r="BH249" s="252"/>
      <c r="BI249" s="252"/>
      <c r="BJ249" s="252"/>
      <c r="BK249" s="252"/>
      <c r="BL249" s="252"/>
      <c r="BM249" s="252"/>
      <c r="BN249" s="252"/>
      <c r="BO249" s="252"/>
      <c r="BP249" s="252"/>
      <c r="BQ249" s="252"/>
      <c r="BR249" s="252"/>
      <c r="BS249" s="252"/>
      <c r="BT249" s="252"/>
      <c r="BU249" s="252"/>
      <c r="BV249" s="252"/>
      <c r="BW249" s="252"/>
      <c r="BX249" s="252"/>
      <c r="BY249" s="252"/>
      <c r="BZ249" s="252"/>
      <c r="CA249" s="252"/>
      <c r="CB249" s="252"/>
      <c r="CC249" s="252"/>
      <c r="CD249" s="252"/>
      <c r="CE249" s="252"/>
      <c r="CF249" s="252"/>
      <c r="CG249" s="252"/>
      <c r="CH249" s="252"/>
      <c r="CI249" s="252"/>
      <c r="CJ249" s="252"/>
      <c r="CK249" s="252"/>
      <c r="CL249" s="252"/>
      <c r="CM249" s="252"/>
      <c r="CN249" s="252"/>
      <c r="CO249" s="252"/>
      <c r="CP249" s="252"/>
      <c r="CQ249" s="252"/>
      <c r="CR249" s="252"/>
      <c r="CS249" s="252"/>
      <c r="CT249" s="252"/>
      <c r="CU249" s="252"/>
      <c r="CV249" s="252"/>
      <c r="CW249" s="252"/>
      <c r="CX249" s="252"/>
      <c r="CY249" s="252"/>
      <c r="CZ249" s="252"/>
      <c r="DA249" s="252"/>
      <c r="DB249" s="252"/>
      <c r="DC249" s="252"/>
      <c r="DD249" s="252"/>
      <c r="DE249" s="252"/>
      <c r="DF249" s="252"/>
      <c r="DG249" s="252"/>
      <c r="DH249" s="252"/>
      <c r="DI249" s="252"/>
      <c r="DJ249" s="252"/>
      <c r="DK249" s="252"/>
      <c r="DL249" s="252"/>
    </row>
    <row r="250" spans="1:116" x14ac:dyDescent="0.25">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2"/>
      <c r="AX250" s="252"/>
      <c r="AY250" s="252"/>
      <c r="AZ250" s="252"/>
      <c r="BA250" s="252"/>
      <c r="BB250" s="252"/>
      <c r="BC250" s="252"/>
      <c r="BD250" s="252"/>
      <c r="BE250" s="252"/>
      <c r="BF250" s="252"/>
      <c r="BG250" s="252"/>
      <c r="BH250" s="252"/>
      <c r="BI250" s="252"/>
      <c r="BJ250" s="252"/>
      <c r="BK250" s="252"/>
      <c r="BL250" s="252"/>
      <c r="BM250" s="252"/>
      <c r="BN250" s="252"/>
      <c r="BO250" s="252"/>
      <c r="BP250" s="252"/>
      <c r="BQ250" s="252"/>
      <c r="BR250" s="252"/>
      <c r="BS250" s="252"/>
      <c r="BT250" s="252"/>
      <c r="BU250" s="252"/>
      <c r="BV250" s="252"/>
      <c r="BW250" s="252"/>
      <c r="BX250" s="252"/>
      <c r="BY250" s="252"/>
      <c r="BZ250" s="252"/>
      <c r="CA250" s="252"/>
      <c r="CB250" s="252"/>
      <c r="CC250" s="252"/>
      <c r="CD250" s="252"/>
      <c r="CE250" s="252"/>
      <c r="CF250" s="252"/>
      <c r="CG250" s="252"/>
      <c r="CH250" s="252"/>
      <c r="CI250" s="252"/>
      <c r="CJ250" s="252"/>
      <c r="CK250" s="252"/>
      <c r="CL250" s="252"/>
      <c r="CM250" s="252"/>
      <c r="CN250" s="252"/>
      <c r="CO250" s="252"/>
      <c r="CP250" s="252"/>
      <c r="CQ250" s="252"/>
      <c r="CR250" s="252"/>
      <c r="CS250" s="252"/>
      <c r="CT250" s="252"/>
      <c r="CU250" s="252"/>
      <c r="CV250" s="252"/>
      <c r="CW250" s="252"/>
      <c r="CX250" s="252"/>
      <c r="CY250" s="252"/>
      <c r="CZ250" s="252"/>
      <c r="DA250" s="252"/>
      <c r="DB250" s="252"/>
      <c r="DC250" s="252"/>
      <c r="DD250" s="252"/>
      <c r="DE250" s="252"/>
      <c r="DF250" s="252"/>
      <c r="DG250" s="252"/>
      <c r="DH250" s="252"/>
      <c r="DI250" s="252"/>
      <c r="DJ250" s="252"/>
      <c r="DK250" s="252"/>
      <c r="DL250" s="252"/>
    </row>
    <row r="251" spans="1:116" x14ac:dyDescent="0.25">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252"/>
      <c r="AY251" s="252"/>
      <c r="AZ251" s="252"/>
      <c r="BA251" s="252"/>
      <c r="BB251" s="252"/>
      <c r="BC251" s="252"/>
      <c r="BD251" s="252"/>
      <c r="BE251" s="252"/>
      <c r="BF251" s="252"/>
      <c r="BG251" s="252"/>
      <c r="BH251" s="252"/>
      <c r="BI251" s="252"/>
      <c r="BJ251" s="252"/>
      <c r="BK251" s="252"/>
      <c r="BL251" s="252"/>
      <c r="BM251" s="252"/>
      <c r="BN251" s="252"/>
      <c r="BO251" s="252"/>
      <c r="BP251" s="252"/>
      <c r="BQ251" s="252"/>
      <c r="BR251" s="252"/>
      <c r="BS251" s="252"/>
      <c r="BT251" s="252"/>
      <c r="BU251" s="252"/>
      <c r="BV251" s="252"/>
      <c r="BW251" s="252"/>
      <c r="BX251" s="252"/>
      <c r="BY251" s="252"/>
      <c r="BZ251" s="252"/>
      <c r="CA251" s="252"/>
      <c r="CB251" s="252"/>
      <c r="CC251" s="252"/>
      <c r="CD251" s="252"/>
      <c r="CE251" s="252"/>
      <c r="CF251" s="252"/>
      <c r="CG251" s="252"/>
      <c r="CH251" s="252"/>
      <c r="CI251" s="252"/>
      <c r="CJ251" s="252"/>
      <c r="CK251" s="252"/>
      <c r="CL251" s="252"/>
      <c r="CM251" s="252"/>
      <c r="CN251" s="252"/>
      <c r="CO251" s="252"/>
      <c r="CP251" s="252"/>
      <c r="CQ251" s="252"/>
      <c r="CR251" s="252"/>
      <c r="CS251" s="252"/>
      <c r="CT251" s="252"/>
      <c r="CU251" s="252"/>
      <c r="CV251" s="252"/>
      <c r="CW251" s="252"/>
      <c r="CX251" s="252"/>
      <c r="CY251" s="252"/>
      <c r="CZ251" s="252"/>
      <c r="DA251" s="252"/>
      <c r="DB251" s="252"/>
      <c r="DC251" s="252"/>
      <c r="DD251" s="252"/>
      <c r="DE251" s="252"/>
      <c r="DF251" s="252"/>
      <c r="DG251" s="252"/>
      <c r="DH251" s="252"/>
      <c r="DI251" s="252"/>
      <c r="DJ251" s="252"/>
      <c r="DK251" s="252"/>
      <c r="DL251" s="252"/>
    </row>
    <row r="252" spans="1:116" x14ac:dyDescent="0.25">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252"/>
      <c r="AY252" s="252"/>
      <c r="AZ252" s="252"/>
      <c r="BA252" s="252"/>
      <c r="BB252" s="252"/>
      <c r="BC252" s="252"/>
      <c r="BD252" s="252"/>
      <c r="BE252" s="252"/>
      <c r="BF252" s="252"/>
      <c r="BG252" s="252"/>
      <c r="BH252" s="252"/>
      <c r="BI252" s="252"/>
      <c r="BJ252" s="252"/>
      <c r="BK252" s="252"/>
      <c r="BL252" s="252"/>
      <c r="BM252" s="252"/>
      <c r="BN252" s="252"/>
      <c r="BO252" s="252"/>
      <c r="BP252" s="252"/>
      <c r="BQ252" s="252"/>
      <c r="BR252" s="252"/>
      <c r="BS252" s="252"/>
      <c r="BT252" s="252"/>
      <c r="BU252" s="252"/>
      <c r="BV252" s="252"/>
      <c r="BW252" s="252"/>
      <c r="BX252" s="252"/>
      <c r="BY252" s="252"/>
      <c r="BZ252" s="252"/>
      <c r="CA252" s="252"/>
      <c r="CB252" s="252"/>
      <c r="CC252" s="252"/>
      <c r="CD252" s="252"/>
      <c r="CE252" s="252"/>
      <c r="CF252" s="252"/>
      <c r="CG252" s="252"/>
      <c r="CH252" s="252"/>
      <c r="CI252" s="252"/>
      <c r="CJ252" s="252"/>
      <c r="CK252" s="252"/>
      <c r="CL252" s="252"/>
      <c r="CM252" s="252"/>
      <c r="CN252" s="252"/>
      <c r="CO252" s="252"/>
      <c r="CP252" s="252"/>
      <c r="CQ252" s="252"/>
      <c r="CR252" s="252"/>
      <c r="CS252" s="252"/>
      <c r="CT252" s="252"/>
      <c r="CU252" s="252"/>
      <c r="CV252" s="252"/>
      <c r="CW252" s="252"/>
      <c r="CX252" s="252"/>
      <c r="CY252" s="252"/>
      <c r="CZ252" s="252"/>
      <c r="DA252" s="252"/>
      <c r="DB252" s="252"/>
      <c r="DC252" s="252"/>
      <c r="DD252" s="252"/>
      <c r="DE252" s="252"/>
      <c r="DF252" s="252"/>
      <c r="DG252" s="252"/>
      <c r="DH252" s="252"/>
      <c r="DI252" s="252"/>
      <c r="DJ252" s="252"/>
      <c r="DK252" s="252"/>
      <c r="DL252" s="252"/>
    </row>
    <row r="253" spans="1:116" x14ac:dyDescent="0.25">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52"/>
      <c r="AV253" s="252"/>
      <c r="AW253" s="252"/>
      <c r="AX253" s="252"/>
      <c r="AY253" s="252"/>
      <c r="AZ253" s="252"/>
      <c r="BA253" s="252"/>
      <c r="BB253" s="252"/>
      <c r="BC253" s="252"/>
      <c r="BD253" s="252"/>
      <c r="BE253" s="252"/>
      <c r="BF253" s="252"/>
      <c r="BG253" s="252"/>
      <c r="BH253" s="252"/>
      <c r="BI253" s="252"/>
      <c r="BJ253" s="252"/>
      <c r="BK253" s="252"/>
      <c r="BL253" s="252"/>
      <c r="BM253" s="252"/>
      <c r="BN253" s="252"/>
      <c r="BO253" s="252"/>
      <c r="BP253" s="252"/>
      <c r="BQ253" s="252"/>
      <c r="BR253" s="252"/>
      <c r="BS253" s="252"/>
      <c r="BT253" s="252"/>
      <c r="BU253" s="252"/>
      <c r="BV253" s="252"/>
      <c r="BW253" s="252"/>
      <c r="BX253" s="252"/>
      <c r="BY253" s="252"/>
      <c r="BZ253" s="252"/>
      <c r="CA253" s="252"/>
      <c r="CB253" s="252"/>
      <c r="CC253" s="252"/>
      <c r="CD253" s="252"/>
      <c r="CE253" s="252"/>
      <c r="CF253" s="252"/>
      <c r="CG253" s="252"/>
      <c r="CH253" s="252"/>
      <c r="CI253" s="252"/>
      <c r="CJ253" s="252"/>
      <c r="CK253" s="252"/>
      <c r="CL253" s="252"/>
      <c r="CM253" s="252"/>
      <c r="CN253" s="252"/>
      <c r="CO253" s="252"/>
      <c r="CP253" s="252"/>
      <c r="CQ253" s="252"/>
      <c r="CR253" s="252"/>
      <c r="CS253" s="252"/>
      <c r="CT253" s="252"/>
      <c r="CU253" s="252"/>
      <c r="CV253" s="252"/>
      <c r="CW253" s="252"/>
      <c r="CX253" s="252"/>
      <c r="CY253" s="252"/>
      <c r="CZ253" s="252"/>
      <c r="DA253" s="252"/>
      <c r="DB253" s="252"/>
      <c r="DC253" s="252"/>
      <c r="DD253" s="252"/>
      <c r="DE253" s="252"/>
      <c r="DF253" s="252"/>
      <c r="DG253" s="252"/>
      <c r="DH253" s="252"/>
      <c r="DI253" s="252"/>
      <c r="DJ253" s="252"/>
      <c r="DK253" s="252"/>
      <c r="DL253" s="252"/>
    </row>
    <row r="254" spans="1:116" x14ac:dyDescent="0.25">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52"/>
      <c r="AV254" s="252"/>
      <c r="AW254" s="252"/>
      <c r="AX254" s="252"/>
      <c r="AY254" s="252"/>
      <c r="AZ254" s="252"/>
      <c r="BA254" s="252"/>
      <c r="BB254" s="252"/>
      <c r="BC254" s="252"/>
      <c r="BD254" s="252"/>
      <c r="BE254" s="252"/>
      <c r="BF254" s="252"/>
      <c r="BG254" s="252"/>
      <c r="BH254" s="252"/>
      <c r="BI254" s="252"/>
      <c r="BJ254" s="252"/>
      <c r="BK254" s="252"/>
      <c r="BL254" s="252"/>
      <c r="BM254" s="252"/>
      <c r="BN254" s="252"/>
      <c r="BO254" s="252"/>
      <c r="BP254" s="252"/>
      <c r="BQ254" s="252"/>
      <c r="BR254" s="252"/>
      <c r="BS254" s="252"/>
      <c r="BT254" s="252"/>
      <c r="BU254" s="252"/>
      <c r="BV254" s="252"/>
      <c r="BW254" s="252"/>
      <c r="BX254" s="252"/>
      <c r="BY254" s="252"/>
      <c r="BZ254" s="252"/>
      <c r="CA254" s="252"/>
      <c r="CB254" s="252"/>
      <c r="CC254" s="252"/>
      <c r="CD254" s="252"/>
      <c r="CE254" s="252"/>
      <c r="CF254" s="252"/>
      <c r="CG254" s="252"/>
      <c r="CH254" s="252"/>
      <c r="CI254" s="252"/>
      <c r="CJ254" s="252"/>
      <c r="CK254" s="252"/>
      <c r="CL254" s="252"/>
      <c r="CM254" s="252"/>
      <c r="CN254" s="252"/>
      <c r="CO254" s="252"/>
      <c r="CP254" s="252"/>
      <c r="CQ254" s="252"/>
      <c r="CR254" s="252"/>
      <c r="CS254" s="252"/>
      <c r="CT254" s="252"/>
      <c r="CU254" s="252"/>
      <c r="CV254" s="252"/>
      <c r="CW254" s="252"/>
      <c r="CX254" s="252"/>
      <c r="CY254" s="252"/>
      <c r="CZ254" s="252"/>
      <c r="DA254" s="252"/>
      <c r="DB254" s="252"/>
      <c r="DC254" s="252"/>
      <c r="DD254" s="252"/>
      <c r="DE254" s="252"/>
      <c r="DF254" s="252"/>
      <c r="DG254" s="252"/>
      <c r="DH254" s="252"/>
      <c r="DI254" s="252"/>
      <c r="DJ254" s="252"/>
      <c r="DK254" s="252"/>
      <c r="DL254" s="252"/>
    </row>
    <row r="255" spans="1:116" x14ac:dyDescent="0.25">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c r="BC255" s="252"/>
      <c r="BD255" s="252"/>
      <c r="BE255" s="252"/>
      <c r="BF255" s="252"/>
      <c r="BG255" s="252"/>
      <c r="BH255" s="252"/>
      <c r="BI255" s="252"/>
      <c r="BJ255" s="252"/>
      <c r="BK255" s="252"/>
      <c r="BL255" s="252"/>
      <c r="BM255" s="252"/>
      <c r="BN255" s="252"/>
      <c r="BO255" s="252"/>
      <c r="BP255" s="252"/>
      <c r="BQ255" s="252"/>
      <c r="BR255" s="252"/>
      <c r="BS255" s="252"/>
      <c r="BT255" s="252"/>
      <c r="BU255" s="252"/>
      <c r="BV255" s="252"/>
      <c r="BW255" s="252"/>
      <c r="BX255" s="252"/>
      <c r="BY255" s="252"/>
      <c r="BZ255" s="252"/>
      <c r="CA255" s="252"/>
      <c r="CB255" s="252"/>
      <c r="CC255" s="252"/>
      <c r="CD255" s="252"/>
      <c r="CE255" s="252"/>
      <c r="CF255" s="252"/>
      <c r="CG255" s="252"/>
      <c r="CH255" s="252"/>
      <c r="CI255" s="252"/>
      <c r="CJ255" s="252"/>
      <c r="CK255" s="252"/>
      <c r="CL255" s="252"/>
      <c r="CM255" s="252"/>
      <c r="CN255" s="252"/>
      <c r="CO255" s="252"/>
      <c r="CP255" s="252"/>
      <c r="CQ255" s="252"/>
      <c r="CR255" s="252"/>
      <c r="CS255" s="252"/>
      <c r="CT255" s="252"/>
      <c r="CU255" s="252"/>
      <c r="CV255" s="252"/>
      <c r="CW255" s="252"/>
      <c r="CX255" s="252"/>
      <c r="CY255" s="252"/>
      <c r="CZ255" s="252"/>
      <c r="DA255" s="252"/>
      <c r="DB255" s="252"/>
      <c r="DC255" s="252"/>
      <c r="DD255" s="252"/>
      <c r="DE255" s="252"/>
      <c r="DF255" s="252"/>
      <c r="DG255" s="252"/>
      <c r="DH255" s="252"/>
      <c r="DI255" s="252"/>
      <c r="DJ255" s="252"/>
      <c r="DK255" s="252"/>
      <c r="DL255" s="252"/>
    </row>
    <row r="256" spans="1:116" x14ac:dyDescent="0.25">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c r="BC256" s="252"/>
      <c r="BD256" s="252"/>
      <c r="BE256" s="252"/>
      <c r="BF256" s="252"/>
      <c r="BG256" s="252"/>
      <c r="BH256" s="252"/>
      <c r="BI256" s="252"/>
      <c r="BJ256" s="252"/>
      <c r="BK256" s="252"/>
      <c r="BL256" s="252"/>
      <c r="BM256" s="252"/>
      <c r="BN256" s="252"/>
      <c r="BO256" s="252"/>
      <c r="BP256" s="252"/>
      <c r="BQ256" s="252"/>
      <c r="BR256" s="252"/>
      <c r="BS256" s="252"/>
      <c r="BT256" s="252"/>
      <c r="BU256" s="252"/>
      <c r="BV256" s="252"/>
      <c r="BW256" s="252"/>
      <c r="BX256" s="252"/>
      <c r="BY256" s="252"/>
      <c r="BZ256" s="252"/>
      <c r="CA256" s="252"/>
      <c r="CB256" s="252"/>
      <c r="CC256" s="252"/>
      <c r="CD256" s="252"/>
      <c r="CE256" s="252"/>
      <c r="CF256" s="252"/>
      <c r="CG256" s="252"/>
      <c r="CH256" s="252"/>
      <c r="CI256" s="252"/>
      <c r="CJ256" s="252"/>
      <c r="CK256" s="252"/>
      <c r="CL256" s="252"/>
      <c r="CM256" s="252"/>
      <c r="CN256" s="252"/>
      <c r="CO256" s="252"/>
      <c r="CP256" s="252"/>
      <c r="CQ256" s="252"/>
      <c r="CR256" s="252"/>
      <c r="CS256" s="252"/>
      <c r="CT256" s="252"/>
      <c r="CU256" s="252"/>
      <c r="CV256" s="252"/>
      <c r="CW256" s="252"/>
      <c r="CX256" s="252"/>
      <c r="CY256" s="252"/>
      <c r="CZ256" s="252"/>
      <c r="DA256" s="252"/>
      <c r="DB256" s="252"/>
      <c r="DC256" s="252"/>
      <c r="DD256" s="252"/>
      <c r="DE256" s="252"/>
      <c r="DF256" s="252"/>
      <c r="DG256" s="252"/>
      <c r="DH256" s="252"/>
      <c r="DI256" s="252"/>
      <c r="DJ256" s="252"/>
      <c r="DK256" s="252"/>
      <c r="DL256" s="252"/>
    </row>
    <row r="257" spans="1:116" x14ac:dyDescent="0.25">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52"/>
      <c r="AV257" s="252"/>
      <c r="AW257" s="252"/>
      <c r="AX257" s="252"/>
      <c r="AY257" s="252"/>
      <c r="AZ257" s="252"/>
      <c r="BA257" s="252"/>
      <c r="BB257" s="252"/>
      <c r="BC257" s="252"/>
      <c r="BD257" s="252"/>
      <c r="BE257" s="252"/>
      <c r="BF257" s="252"/>
      <c r="BG257" s="252"/>
      <c r="BH257" s="252"/>
      <c r="BI257" s="252"/>
      <c r="BJ257" s="252"/>
      <c r="BK257" s="252"/>
      <c r="BL257" s="252"/>
      <c r="BM257" s="252"/>
      <c r="BN257" s="252"/>
      <c r="BO257" s="252"/>
      <c r="BP257" s="252"/>
      <c r="BQ257" s="252"/>
      <c r="BR257" s="252"/>
      <c r="BS257" s="252"/>
      <c r="BT257" s="252"/>
      <c r="BU257" s="252"/>
      <c r="BV257" s="252"/>
      <c r="BW257" s="252"/>
      <c r="BX257" s="252"/>
      <c r="BY257" s="252"/>
      <c r="BZ257" s="252"/>
      <c r="CA257" s="252"/>
      <c r="CB257" s="252"/>
      <c r="CC257" s="252"/>
      <c r="CD257" s="252"/>
      <c r="CE257" s="252"/>
      <c r="CF257" s="252"/>
      <c r="CG257" s="252"/>
      <c r="CH257" s="252"/>
      <c r="CI257" s="252"/>
      <c r="CJ257" s="252"/>
      <c r="CK257" s="252"/>
      <c r="CL257" s="252"/>
      <c r="CM257" s="252"/>
      <c r="CN257" s="252"/>
      <c r="CO257" s="252"/>
      <c r="CP257" s="252"/>
      <c r="CQ257" s="252"/>
      <c r="CR257" s="252"/>
      <c r="CS257" s="252"/>
      <c r="CT257" s="252"/>
      <c r="CU257" s="252"/>
      <c r="CV257" s="252"/>
      <c r="CW257" s="252"/>
      <c r="CX257" s="252"/>
      <c r="CY257" s="252"/>
      <c r="CZ257" s="252"/>
      <c r="DA257" s="252"/>
      <c r="DB257" s="252"/>
      <c r="DC257" s="252"/>
      <c r="DD257" s="252"/>
      <c r="DE257" s="252"/>
      <c r="DF257" s="252"/>
      <c r="DG257" s="252"/>
      <c r="DH257" s="252"/>
      <c r="DI257" s="252"/>
      <c r="DJ257" s="252"/>
      <c r="DK257" s="252"/>
      <c r="DL257" s="252"/>
    </row>
    <row r="258" spans="1:116" x14ac:dyDescent="0.25">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2"/>
      <c r="AX258" s="252"/>
      <c r="AY258" s="252"/>
      <c r="AZ258" s="252"/>
      <c r="BA258" s="252"/>
      <c r="BB258" s="252"/>
      <c r="BC258" s="252"/>
      <c r="BD258" s="252"/>
      <c r="BE258" s="252"/>
      <c r="BF258" s="252"/>
      <c r="BG258" s="252"/>
      <c r="BH258" s="252"/>
      <c r="BI258" s="252"/>
      <c r="BJ258" s="252"/>
      <c r="BK258" s="252"/>
      <c r="BL258" s="252"/>
      <c r="BM258" s="252"/>
      <c r="BN258" s="252"/>
      <c r="BO258" s="252"/>
      <c r="BP258" s="252"/>
      <c r="BQ258" s="252"/>
      <c r="BR258" s="252"/>
      <c r="BS258" s="252"/>
      <c r="BT258" s="252"/>
      <c r="BU258" s="252"/>
      <c r="BV258" s="252"/>
      <c r="BW258" s="252"/>
      <c r="BX258" s="252"/>
      <c r="BY258" s="252"/>
      <c r="BZ258" s="252"/>
      <c r="CA258" s="252"/>
      <c r="CB258" s="252"/>
      <c r="CC258" s="252"/>
      <c r="CD258" s="252"/>
      <c r="CE258" s="252"/>
      <c r="CF258" s="252"/>
      <c r="CG258" s="252"/>
      <c r="CH258" s="252"/>
      <c r="CI258" s="252"/>
      <c r="CJ258" s="252"/>
      <c r="CK258" s="252"/>
      <c r="CL258" s="252"/>
      <c r="CM258" s="252"/>
      <c r="CN258" s="252"/>
      <c r="CO258" s="252"/>
      <c r="CP258" s="252"/>
      <c r="CQ258" s="252"/>
      <c r="CR258" s="252"/>
      <c r="CS258" s="252"/>
      <c r="CT258" s="252"/>
      <c r="CU258" s="252"/>
      <c r="CV258" s="252"/>
      <c r="CW258" s="252"/>
      <c r="CX258" s="252"/>
      <c r="CY258" s="252"/>
      <c r="CZ258" s="252"/>
      <c r="DA258" s="252"/>
      <c r="DB258" s="252"/>
      <c r="DC258" s="252"/>
      <c r="DD258" s="252"/>
      <c r="DE258" s="252"/>
      <c r="DF258" s="252"/>
      <c r="DG258" s="252"/>
      <c r="DH258" s="252"/>
      <c r="DI258" s="252"/>
      <c r="DJ258" s="252"/>
      <c r="DK258" s="252"/>
      <c r="DL258" s="252"/>
    </row>
    <row r="259" spans="1:116" x14ac:dyDescent="0.25">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c r="BC259" s="252"/>
      <c r="BD259" s="252"/>
      <c r="BE259" s="252"/>
      <c r="BF259" s="252"/>
      <c r="BG259" s="252"/>
      <c r="BH259" s="252"/>
      <c r="BI259" s="252"/>
      <c r="BJ259" s="252"/>
      <c r="BK259" s="252"/>
      <c r="BL259" s="252"/>
      <c r="BM259" s="252"/>
      <c r="BN259" s="252"/>
      <c r="BO259" s="252"/>
      <c r="BP259" s="252"/>
      <c r="BQ259" s="252"/>
      <c r="BR259" s="252"/>
      <c r="BS259" s="252"/>
      <c r="BT259" s="252"/>
      <c r="BU259" s="252"/>
      <c r="BV259" s="252"/>
      <c r="BW259" s="252"/>
      <c r="BX259" s="252"/>
      <c r="BY259" s="252"/>
      <c r="BZ259" s="252"/>
      <c r="CA259" s="252"/>
      <c r="CB259" s="252"/>
      <c r="CC259" s="252"/>
      <c r="CD259" s="252"/>
      <c r="CE259" s="252"/>
      <c r="CF259" s="252"/>
      <c r="CG259" s="252"/>
      <c r="CH259" s="252"/>
      <c r="CI259" s="252"/>
      <c r="CJ259" s="252"/>
      <c r="CK259" s="252"/>
      <c r="CL259" s="252"/>
      <c r="CM259" s="252"/>
      <c r="CN259" s="252"/>
      <c r="CO259" s="252"/>
      <c r="CP259" s="252"/>
      <c r="CQ259" s="252"/>
      <c r="CR259" s="252"/>
      <c r="CS259" s="252"/>
      <c r="CT259" s="252"/>
      <c r="CU259" s="252"/>
      <c r="CV259" s="252"/>
      <c r="CW259" s="252"/>
      <c r="CX259" s="252"/>
      <c r="CY259" s="252"/>
      <c r="CZ259" s="252"/>
      <c r="DA259" s="252"/>
      <c r="DB259" s="252"/>
      <c r="DC259" s="252"/>
      <c r="DD259" s="252"/>
      <c r="DE259" s="252"/>
      <c r="DF259" s="252"/>
      <c r="DG259" s="252"/>
      <c r="DH259" s="252"/>
      <c r="DI259" s="252"/>
      <c r="DJ259" s="252"/>
      <c r="DK259" s="252"/>
      <c r="DL259" s="252"/>
    </row>
    <row r="260" spans="1:116" x14ac:dyDescent="0.25">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c r="BC260" s="252"/>
      <c r="BD260" s="252"/>
      <c r="BE260" s="252"/>
      <c r="BF260" s="252"/>
      <c r="BG260" s="252"/>
      <c r="BH260" s="252"/>
      <c r="BI260" s="252"/>
      <c r="BJ260" s="252"/>
      <c r="BK260" s="252"/>
      <c r="BL260" s="252"/>
      <c r="BM260" s="252"/>
      <c r="BN260" s="252"/>
      <c r="BO260" s="252"/>
      <c r="BP260" s="252"/>
      <c r="BQ260" s="252"/>
      <c r="BR260" s="252"/>
      <c r="BS260" s="252"/>
      <c r="BT260" s="252"/>
      <c r="BU260" s="252"/>
      <c r="BV260" s="252"/>
      <c r="BW260" s="252"/>
      <c r="BX260" s="252"/>
      <c r="BY260" s="252"/>
      <c r="BZ260" s="252"/>
      <c r="CA260" s="252"/>
      <c r="CB260" s="252"/>
      <c r="CC260" s="252"/>
      <c r="CD260" s="252"/>
      <c r="CE260" s="252"/>
      <c r="CF260" s="252"/>
      <c r="CG260" s="252"/>
      <c r="CH260" s="252"/>
      <c r="CI260" s="252"/>
      <c r="CJ260" s="252"/>
      <c r="CK260" s="252"/>
      <c r="CL260" s="252"/>
      <c r="CM260" s="252"/>
      <c r="CN260" s="252"/>
      <c r="CO260" s="252"/>
      <c r="CP260" s="252"/>
      <c r="CQ260" s="252"/>
      <c r="CR260" s="252"/>
      <c r="CS260" s="252"/>
      <c r="CT260" s="252"/>
      <c r="CU260" s="252"/>
      <c r="CV260" s="252"/>
      <c r="CW260" s="252"/>
      <c r="CX260" s="252"/>
      <c r="CY260" s="252"/>
      <c r="CZ260" s="252"/>
      <c r="DA260" s="252"/>
      <c r="DB260" s="252"/>
      <c r="DC260" s="252"/>
      <c r="DD260" s="252"/>
      <c r="DE260" s="252"/>
      <c r="DF260" s="252"/>
      <c r="DG260" s="252"/>
      <c r="DH260" s="252"/>
      <c r="DI260" s="252"/>
      <c r="DJ260" s="252"/>
      <c r="DK260" s="252"/>
      <c r="DL260" s="252"/>
    </row>
    <row r="261" spans="1:116" x14ac:dyDescent="0.25">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c r="BB261" s="252"/>
      <c r="BC261" s="252"/>
      <c r="BD261" s="252"/>
      <c r="BE261" s="252"/>
      <c r="BF261" s="252"/>
      <c r="BG261" s="252"/>
      <c r="BH261" s="252"/>
      <c r="BI261" s="252"/>
      <c r="BJ261" s="252"/>
      <c r="BK261" s="252"/>
      <c r="BL261" s="252"/>
      <c r="BM261" s="252"/>
      <c r="BN261" s="252"/>
      <c r="BO261" s="252"/>
      <c r="BP261" s="252"/>
      <c r="BQ261" s="252"/>
      <c r="BR261" s="252"/>
      <c r="BS261" s="252"/>
      <c r="BT261" s="252"/>
      <c r="BU261" s="252"/>
      <c r="BV261" s="252"/>
      <c r="BW261" s="252"/>
      <c r="BX261" s="252"/>
      <c r="BY261" s="252"/>
      <c r="BZ261" s="252"/>
      <c r="CA261" s="252"/>
      <c r="CB261" s="252"/>
      <c r="CC261" s="252"/>
      <c r="CD261" s="252"/>
      <c r="CE261" s="252"/>
      <c r="CF261" s="252"/>
      <c r="CG261" s="252"/>
      <c r="CH261" s="252"/>
      <c r="CI261" s="252"/>
      <c r="CJ261" s="252"/>
      <c r="CK261" s="252"/>
      <c r="CL261" s="252"/>
      <c r="CM261" s="252"/>
      <c r="CN261" s="252"/>
      <c r="CO261" s="252"/>
      <c r="CP261" s="252"/>
      <c r="CQ261" s="252"/>
      <c r="CR261" s="252"/>
      <c r="CS261" s="252"/>
      <c r="CT261" s="252"/>
      <c r="CU261" s="252"/>
      <c r="CV261" s="252"/>
      <c r="CW261" s="252"/>
      <c r="CX261" s="252"/>
      <c r="CY261" s="252"/>
      <c r="CZ261" s="252"/>
      <c r="DA261" s="252"/>
      <c r="DB261" s="252"/>
      <c r="DC261" s="252"/>
      <c r="DD261" s="252"/>
      <c r="DE261" s="252"/>
      <c r="DF261" s="252"/>
      <c r="DG261" s="252"/>
      <c r="DH261" s="252"/>
      <c r="DI261" s="252"/>
      <c r="DJ261" s="252"/>
      <c r="DK261" s="252"/>
      <c r="DL261" s="252"/>
    </row>
    <row r="262" spans="1:116" x14ac:dyDescent="0.25">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52"/>
      <c r="AV262" s="252"/>
      <c r="AW262" s="252"/>
      <c r="AX262" s="252"/>
      <c r="AY262" s="252"/>
      <c r="AZ262" s="252"/>
      <c r="BA262" s="252"/>
      <c r="BB262" s="252"/>
      <c r="BC262" s="252"/>
      <c r="BD262" s="252"/>
      <c r="BE262" s="252"/>
      <c r="BF262" s="252"/>
      <c r="BG262" s="252"/>
      <c r="BH262" s="252"/>
      <c r="BI262" s="252"/>
      <c r="BJ262" s="252"/>
      <c r="BK262" s="252"/>
      <c r="BL262" s="252"/>
      <c r="BM262" s="252"/>
      <c r="BN262" s="252"/>
      <c r="BO262" s="252"/>
      <c r="BP262" s="252"/>
      <c r="BQ262" s="252"/>
      <c r="BR262" s="252"/>
      <c r="BS262" s="252"/>
      <c r="BT262" s="252"/>
      <c r="BU262" s="252"/>
      <c r="BV262" s="252"/>
      <c r="BW262" s="252"/>
      <c r="BX262" s="252"/>
      <c r="BY262" s="252"/>
      <c r="BZ262" s="252"/>
      <c r="CA262" s="252"/>
      <c r="CB262" s="252"/>
      <c r="CC262" s="252"/>
      <c r="CD262" s="252"/>
      <c r="CE262" s="252"/>
      <c r="CF262" s="252"/>
      <c r="CG262" s="252"/>
      <c r="CH262" s="252"/>
      <c r="CI262" s="252"/>
      <c r="CJ262" s="252"/>
      <c r="CK262" s="252"/>
      <c r="CL262" s="252"/>
      <c r="CM262" s="252"/>
      <c r="CN262" s="252"/>
      <c r="CO262" s="252"/>
      <c r="CP262" s="252"/>
      <c r="CQ262" s="252"/>
      <c r="CR262" s="252"/>
      <c r="CS262" s="252"/>
      <c r="CT262" s="252"/>
      <c r="CU262" s="252"/>
      <c r="CV262" s="252"/>
      <c r="CW262" s="252"/>
      <c r="CX262" s="252"/>
      <c r="CY262" s="252"/>
      <c r="CZ262" s="252"/>
      <c r="DA262" s="252"/>
      <c r="DB262" s="252"/>
      <c r="DC262" s="252"/>
      <c r="DD262" s="252"/>
      <c r="DE262" s="252"/>
      <c r="DF262" s="252"/>
      <c r="DG262" s="252"/>
      <c r="DH262" s="252"/>
      <c r="DI262" s="252"/>
      <c r="DJ262" s="252"/>
      <c r="DK262" s="252"/>
      <c r="DL262" s="252"/>
    </row>
    <row r="263" spans="1:116" x14ac:dyDescent="0.25">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c r="BC263" s="252"/>
      <c r="BD263" s="252"/>
      <c r="BE263" s="252"/>
      <c r="BF263" s="252"/>
      <c r="BG263" s="252"/>
      <c r="BH263" s="252"/>
      <c r="BI263" s="252"/>
      <c r="BJ263" s="252"/>
      <c r="BK263" s="252"/>
      <c r="BL263" s="252"/>
      <c r="BM263" s="252"/>
      <c r="BN263" s="252"/>
      <c r="BO263" s="252"/>
      <c r="BP263" s="252"/>
      <c r="BQ263" s="252"/>
      <c r="BR263" s="252"/>
      <c r="BS263" s="252"/>
      <c r="BT263" s="252"/>
      <c r="BU263" s="252"/>
      <c r="BV263" s="252"/>
      <c r="BW263" s="252"/>
      <c r="BX263" s="252"/>
      <c r="BY263" s="252"/>
      <c r="BZ263" s="252"/>
      <c r="CA263" s="252"/>
      <c r="CB263" s="252"/>
      <c r="CC263" s="252"/>
      <c r="CD263" s="252"/>
      <c r="CE263" s="252"/>
      <c r="CF263" s="252"/>
      <c r="CG263" s="252"/>
      <c r="CH263" s="252"/>
      <c r="CI263" s="252"/>
      <c r="CJ263" s="252"/>
      <c r="CK263" s="252"/>
      <c r="CL263" s="252"/>
      <c r="CM263" s="252"/>
      <c r="CN263" s="252"/>
      <c r="CO263" s="252"/>
      <c r="CP263" s="252"/>
      <c r="CQ263" s="252"/>
      <c r="CR263" s="252"/>
      <c r="CS263" s="252"/>
      <c r="CT263" s="252"/>
      <c r="CU263" s="252"/>
      <c r="CV263" s="252"/>
      <c r="CW263" s="252"/>
      <c r="CX263" s="252"/>
      <c r="CY263" s="252"/>
      <c r="CZ263" s="252"/>
      <c r="DA263" s="252"/>
      <c r="DB263" s="252"/>
      <c r="DC263" s="252"/>
      <c r="DD263" s="252"/>
      <c r="DE263" s="252"/>
      <c r="DF263" s="252"/>
      <c r="DG263" s="252"/>
      <c r="DH263" s="252"/>
      <c r="DI263" s="252"/>
      <c r="DJ263" s="252"/>
      <c r="DK263" s="252"/>
      <c r="DL263" s="252"/>
    </row>
    <row r="264" spans="1:116" x14ac:dyDescent="0.25">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c r="BC264" s="252"/>
      <c r="BD264" s="252"/>
      <c r="BE264" s="252"/>
      <c r="BF264" s="252"/>
      <c r="BG264" s="252"/>
      <c r="BH264" s="252"/>
      <c r="BI264" s="252"/>
      <c r="BJ264" s="252"/>
      <c r="BK264" s="252"/>
      <c r="BL264" s="252"/>
      <c r="BM264" s="252"/>
      <c r="BN264" s="252"/>
      <c r="BO264" s="252"/>
      <c r="BP264" s="252"/>
      <c r="BQ264" s="252"/>
      <c r="BR264" s="252"/>
      <c r="BS264" s="252"/>
      <c r="BT264" s="252"/>
      <c r="BU264" s="252"/>
      <c r="BV264" s="252"/>
      <c r="BW264" s="252"/>
      <c r="BX264" s="252"/>
      <c r="BY264" s="252"/>
      <c r="BZ264" s="252"/>
      <c r="CA264" s="252"/>
      <c r="CB264" s="252"/>
      <c r="CC264" s="252"/>
      <c r="CD264" s="252"/>
      <c r="CE264" s="252"/>
      <c r="CF264" s="252"/>
      <c r="CG264" s="252"/>
      <c r="CH264" s="252"/>
      <c r="CI264" s="252"/>
      <c r="CJ264" s="252"/>
      <c r="CK264" s="252"/>
      <c r="CL264" s="252"/>
      <c r="CM264" s="252"/>
      <c r="CN264" s="252"/>
      <c r="CO264" s="252"/>
      <c r="CP264" s="252"/>
      <c r="CQ264" s="252"/>
      <c r="CR264" s="252"/>
      <c r="CS264" s="252"/>
      <c r="CT264" s="252"/>
      <c r="CU264" s="252"/>
      <c r="CV264" s="252"/>
      <c r="CW264" s="252"/>
      <c r="CX264" s="252"/>
      <c r="CY264" s="252"/>
      <c r="CZ264" s="252"/>
      <c r="DA264" s="252"/>
      <c r="DB264" s="252"/>
      <c r="DC264" s="252"/>
      <c r="DD264" s="252"/>
      <c r="DE264" s="252"/>
      <c r="DF264" s="252"/>
      <c r="DG264" s="252"/>
      <c r="DH264" s="252"/>
      <c r="DI264" s="252"/>
      <c r="DJ264" s="252"/>
      <c r="DK264" s="252"/>
      <c r="DL264" s="252"/>
    </row>
    <row r="265" spans="1:116" x14ac:dyDescent="0.25">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52"/>
      <c r="AV265" s="252"/>
      <c r="AW265" s="252"/>
      <c r="AX265" s="252"/>
      <c r="AY265" s="252"/>
      <c r="AZ265" s="252"/>
      <c r="BA265" s="252"/>
      <c r="BB265" s="252"/>
      <c r="BC265" s="252"/>
      <c r="BD265" s="252"/>
      <c r="BE265" s="252"/>
      <c r="BF265" s="252"/>
      <c r="BG265" s="252"/>
      <c r="BH265" s="252"/>
      <c r="BI265" s="252"/>
      <c r="BJ265" s="252"/>
      <c r="BK265" s="252"/>
      <c r="BL265" s="252"/>
      <c r="BM265" s="252"/>
      <c r="BN265" s="252"/>
      <c r="BO265" s="252"/>
      <c r="BP265" s="252"/>
      <c r="BQ265" s="252"/>
      <c r="BR265" s="252"/>
      <c r="BS265" s="252"/>
      <c r="BT265" s="252"/>
      <c r="BU265" s="252"/>
      <c r="BV265" s="252"/>
      <c r="BW265" s="252"/>
      <c r="BX265" s="252"/>
      <c r="BY265" s="252"/>
      <c r="BZ265" s="252"/>
      <c r="CA265" s="252"/>
      <c r="CB265" s="252"/>
      <c r="CC265" s="252"/>
      <c r="CD265" s="252"/>
      <c r="CE265" s="252"/>
      <c r="CF265" s="252"/>
      <c r="CG265" s="252"/>
      <c r="CH265" s="252"/>
      <c r="CI265" s="252"/>
      <c r="CJ265" s="252"/>
      <c r="CK265" s="252"/>
      <c r="CL265" s="252"/>
      <c r="CM265" s="252"/>
      <c r="CN265" s="252"/>
      <c r="CO265" s="252"/>
      <c r="CP265" s="252"/>
      <c r="CQ265" s="252"/>
      <c r="CR265" s="252"/>
      <c r="CS265" s="252"/>
      <c r="CT265" s="252"/>
      <c r="CU265" s="252"/>
      <c r="CV265" s="252"/>
      <c r="CW265" s="252"/>
      <c r="CX265" s="252"/>
      <c r="CY265" s="252"/>
      <c r="CZ265" s="252"/>
      <c r="DA265" s="252"/>
      <c r="DB265" s="252"/>
      <c r="DC265" s="252"/>
      <c r="DD265" s="252"/>
      <c r="DE265" s="252"/>
      <c r="DF265" s="252"/>
      <c r="DG265" s="252"/>
      <c r="DH265" s="252"/>
      <c r="DI265" s="252"/>
      <c r="DJ265" s="252"/>
      <c r="DK265" s="252"/>
      <c r="DL265" s="252"/>
    </row>
    <row r="266" spans="1:116" x14ac:dyDescent="0.25">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52"/>
      <c r="AV266" s="252"/>
      <c r="AW266" s="252"/>
      <c r="AX266" s="252"/>
      <c r="AY266" s="252"/>
      <c r="AZ266" s="252"/>
      <c r="BA266" s="252"/>
      <c r="BB266" s="252"/>
      <c r="BC266" s="252"/>
      <c r="BD266" s="252"/>
      <c r="BE266" s="252"/>
      <c r="BF266" s="252"/>
      <c r="BG266" s="252"/>
      <c r="BH266" s="252"/>
      <c r="BI266" s="252"/>
      <c r="BJ266" s="252"/>
      <c r="BK266" s="252"/>
      <c r="BL266" s="252"/>
      <c r="BM266" s="252"/>
      <c r="BN266" s="252"/>
      <c r="BO266" s="252"/>
      <c r="BP266" s="252"/>
      <c r="BQ266" s="252"/>
      <c r="BR266" s="252"/>
      <c r="BS266" s="252"/>
      <c r="BT266" s="252"/>
      <c r="BU266" s="252"/>
      <c r="BV266" s="252"/>
      <c r="BW266" s="252"/>
      <c r="BX266" s="252"/>
      <c r="BY266" s="252"/>
      <c r="BZ266" s="252"/>
      <c r="CA266" s="252"/>
      <c r="CB266" s="252"/>
      <c r="CC266" s="252"/>
      <c r="CD266" s="252"/>
      <c r="CE266" s="252"/>
      <c r="CF266" s="252"/>
      <c r="CG266" s="252"/>
      <c r="CH266" s="252"/>
      <c r="CI266" s="252"/>
      <c r="CJ266" s="252"/>
      <c r="CK266" s="252"/>
      <c r="CL266" s="252"/>
      <c r="CM266" s="252"/>
      <c r="CN266" s="252"/>
      <c r="CO266" s="252"/>
      <c r="CP266" s="252"/>
      <c r="CQ266" s="252"/>
      <c r="CR266" s="252"/>
      <c r="CS266" s="252"/>
      <c r="CT266" s="252"/>
      <c r="CU266" s="252"/>
      <c r="CV266" s="252"/>
      <c r="CW266" s="252"/>
      <c r="CX266" s="252"/>
      <c r="CY266" s="252"/>
      <c r="CZ266" s="252"/>
      <c r="DA266" s="252"/>
      <c r="DB266" s="252"/>
      <c r="DC266" s="252"/>
      <c r="DD266" s="252"/>
      <c r="DE266" s="252"/>
      <c r="DF266" s="252"/>
      <c r="DG266" s="252"/>
      <c r="DH266" s="252"/>
      <c r="DI266" s="252"/>
      <c r="DJ266" s="252"/>
      <c r="DK266" s="252"/>
      <c r="DL266" s="252"/>
    </row>
    <row r="267" spans="1:116" x14ac:dyDescent="0.25">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52"/>
      <c r="AV267" s="252"/>
      <c r="AW267" s="252"/>
      <c r="AX267" s="252"/>
      <c r="AY267" s="252"/>
      <c r="AZ267" s="252"/>
      <c r="BA267" s="252"/>
      <c r="BB267" s="252"/>
      <c r="BC267" s="252"/>
      <c r="BD267" s="252"/>
      <c r="BE267" s="252"/>
      <c r="BF267" s="252"/>
      <c r="BG267" s="252"/>
      <c r="BH267" s="252"/>
      <c r="BI267" s="252"/>
      <c r="BJ267" s="252"/>
      <c r="BK267" s="252"/>
      <c r="BL267" s="252"/>
      <c r="BM267" s="252"/>
      <c r="BN267" s="252"/>
      <c r="BO267" s="252"/>
      <c r="BP267" s="252"/>
      <c r="BQ267" s="252"/>
      <c r="BR267" s="252"/>
      <c r="BS267" s="252"/>
      <c r="BT267" s="252"/>
      <c r="BU267" s="252"/>
      <c r="BV267" s="252"/>
      <c r="BW267" s="252"/>
      <c r="BX267" s="252"/>
      <c r="BY267" s="252"/>
      <c r="BZ267" s="252"/>
      <c r="CA267" s="252"/>
      <c r="CB267" s="252"/>
      <c r="CC267" s="252"/>
      <c r="CD267" s="252"/>
      <c r="CE267" s="252"/>
      <c r="CF267" s="252"/>
      <c r="CG267" s="252"/>
      <c r="CH267" s="252"/>
      <c r="CI267" s="252"/>
      <c r="CJ267" s="252"/>
      <c r="CK267" s="252"/>
      <c r="CL267" s="252"/>
      <c r="CM267" s="252"/>
      <c r="CN267" s="252"/>
      <c r="CO267" s="252"/>
      <c r="CP267" s="252"/>
      <c r="CQ267" s="252"/>
      <c r="CR267" s="252"/>
      <c r="CS267" s="252"/>
      <c r="CT267" s="252"/>
      <c r="CU267" s="252"/>
      <c r="CV267" s="252"/>
      <c r="CW267" s="252"/>
      <c r="CX267" s="252"/>
      <c r="CY267" s="252"/>
      <c r="CZ267" s="252"/>
      <c r="DA267" s="252"/>
      <c r="DB267" s="252"/>
      <c r="DC267" s="252"/>
      <c r="DD267" s="252"/>
      <c r="DE267" s="252"/>
      <c r="DF267" s="252"/>
      <c r="DG267" s="252"/>
      <c r="DH267" s="252"/>
      <c r="DI267" s="252"/>
      <c r="DJ267" s="252"/>
      <c r="DK267" s="252"/>
      <c r="DL267" s="252"/>
    </row>
    <row r="268" spans="1:116" x14ac:dyDescent="0.25">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2"/>
      <c r="AX268" s="252"/>
      <c r="AY268" s="252"/>
      <c r="AZ268" s="252"/>
      <c r="BA268" s="252"/>
      <c r="BB268" s="252"/>
      <c r="BC268" s="252"/>
      <c r="BD268" s="252"/>
      <c r="BE268" s="252"/>
      <c r="BF268" s="252"/>
      <c r="BG268" s="252"/>
      <c r="BH268" s="252"/>
      <c r="BI268" s="252"/>
      <c r="BJ268" s="252"/>
      <c r="BK268" s="252"/>
      <c r="BL268" s="252"/>
      <c r="BM268" s="252"/>
      <c r="BN268" s="252"/>
      <c r="BO268" s="252"/>
      <c r="BP268" s="252"/>
      <c r="BQ268" s="252"/>
      <c r="BR268" s="252"/>
      <c r="BS268" s="252"/>
      <c r="BT268" s="252"/>
      <c r="BU268" s="252"/>
      <c r="BV268" s="252"/>
      <c r="BW268" s="252"/>
      <c r="BX268" s="252"/>
      <c r="BY268" s="252"/>
      <c r="BZ268" s="252"/>
      <c r="CA268" s="252"/>
      <c r="CB268" s="252"/>
      <c r="CC268" s="252"/>
      <c r="CD268" s="252"/>
      <c r="CE268" s="252"/>
      <c r="CF268" s="252"/>
      <c r="CG268" s="252"/>
      <c r="CH268" s="252"/>
      <c r="CI268" s="252"/>
      <c r="CJ268" s="252"/>
      <c r="CK268" s="252"/>
      <c r="CL268" s="252"/>
      <c r="CM268" s="252"/>
      <c r="CN268" s="252"/>
      <c r="CO268" s="252"/>
      <c r="CP268" s="252"/>
      <c r="CQ268" s="252"/>
      <c r="CR268" s="252"/>
      <c r="CS268" s="252"/>
      <c r="CT268" s="252"/>
      <c r="CU268" s="252"/>
      <c r="CV268" s="252"/>
      <c r="CW268" s="252"/>
      <c r="CX268" s="252"/>
      <c r="CY268" s="252"/>
      <c r="CZ268" s="252"/>
      <c r="DA268" s="252"/>
      <c r="DB268" s="252"/>
      <c r="DC268" s="252"/>
      <c r="DD268" s="252"/>
      <c r="DE268" s="252"/>
      <c r="DF268" s="252"/>
      <c r="DG268" s="252"/>
      <c r="DH268" s="252"/>
      <c r="DI268" s="252"/>
      <c r="DJ268" s="252"/>
      <c r="DK268" s="252"/>
      <c r="DL268" s="252"/>
    </row>
    <row r="269" spans="1:116" x14ac:dyDescent="0.25">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2"/>
      <c r="AX269" s="252"/>
      <c r="AY269" s="252"/>
      <c r="AZ269" s="252"/>
      <c r="BA269" s="252"/>
      <c r="BB269" s="252"/>
      <c r="BC269" s="252"/>
      <c r="BD269" s="252"/>
      <c r="BE269" s="252"/>
      <c r="BF269" s="252"/>
      <c r="BG269" s="252"/>
      <c r="BH269" s="252"/>
      <c r="BI269" s="252"/>
      <c r="BJ269" s="252"/>
      <c r="BK269" s="252"/>
      <c r="BL269" s="252"/>
      <c r="BM269" s="252"/>
      <c r="BN269" s="252"/>
      <c r="BO269" s="252"/>
      <c r="BP269" s="252"/>
      <c r="BQ269" s="252"/>
      <c r="BR269" s="252"/>
      <c r="BS269" s="252"/>
      <c r="BT269" s="252"/>
      <c r="BU269" s="252"/>
      <c r="BV269" s="252"/>
      <c r="BW269" s="252"/>
      <c r="BX269" s="252"/>
      <c r="BY269" s="252"/>
      <c r="BZ269" s="252"/>
      <c r="CA269" s="252"/>
      <c r="CB269" s="252"/>
      <c r="CC269" s="252"/>
      <c r="CD269" s="252"/>
      <c r="CE269" s="252"/>
      <c r="CF269" s="252"/>
      <c r="CG269" s="252"/>
      <c r="CH269" s="252"/>
      <c r="CI269" s="252"/>
      <c r="CJ269" s="252"/>
      <c r="CK269" s="252"/>
      <c r="CL269" s="252"/>
      <c r="CM269" s="252"/>
      <c r="CN269" s="252"/>
      <c r="CO269" s="252"/>
      <c r="CP269" s="252"/>
      <c r="CQ269" s="252"/>
      <c r="CR269" s="252"/>
      <c r="CS269" s="252"/>
      <c r="CT269" s="252"/>
      <c r="CU269" s="252"/>
      <c r="CV269" s="252"/>
      <c r="CW269" s="252"/>
      <c r="CX269" s="252"/>
      <c r="CY269" s="252"/>
      <c r="CZ269" s="252"/>
      <c r="DA269" s="252"/>
      <c r="DB269" s="252"/>
      <c r="DC269" s="252"/>
      <c r="DD269" s="252"/>
      <c r="DE269" s="252"/>
      <c r="DF269" s="252"/>
      <c r="DG269" s="252"/>
      <c r="DH269" s="252"/>
      <c r="DI269" s="252"/>
      <c r="DJ269" s="252"/>
      <c r="DK269" s="252"/>
      <c r="DL269" s="252"/>
    </row>
    <row r="270" spans="1:116" x14ac:dyDescent="0.25">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2"/>
      <c r="AX270" s="252"/>
      <c r="AY270" s="252"/>
      <c r="AZ270" s="252"/>
      <c r="BA270" s="252"/>
      <c r="BB270" s="252"/>
      <c r="BC270" s="252"/>
      <c r="BD270" s="252"/>
      <c r="BE270" s="252"/>
      <c r="BF270" s="252"/>
      <c r="BG270" s="252"/>
      <c r="BH270" s="252"/>
      <c r="BI270" s="252"/>
      <c r="BJ270" s="252"/>
      <c r="BK270" s="252"/>
      <c r="BL270" s="252"/>
      <c r="BM270" s="252"/>
      <c r="BN270" s="252"/>
      <c r="BO270" s="252"/>
      <c r="BP270" s="252"/>
      <c r="BQ270" s="252"/>
      <c r="BR270" s="252"/>
      <c r="BS270" s="252"/>
      <c r="BT270" s="252"/>
      <c r="BU270" s="252"/>
      <c r="BV270" s="252"/>
      <c r="BW270" s="252"/>
      <c r="BX270" s="252"/>
      <c r="BY270" s="252"/>
      <c r="BZ270" s="252"/>
      <c r="CA270" s="252"/>
      <c r="CB270" s="252"/>
      <c r="CC270" s="252"/>
      <c r="CD270" s="252"/>
      <c r="CE270" s="252"/>
      <c r="CF270" s="252"/>
      <c r="CG270" s="252"/>
      <c r="CH270" s="252"/>
      <c r="CI270" s="252"/>
      <c r="CJ270" s="252"/>
      <c r="CK270" s="252"/>
      <c r="CL270" s="252"/>
      <c r="CM270" s="252"/>
      <c r="CN270" s="252"/>
      <c r="CO270" s="252"/>
      <c r="CP270" s="252"/>
      <c r="CQ270" s="252"/>
      <c r="CR270" s="252"/>
      <c r="CS270" s="252"/>
      <c r="CT270" s="252"/>
      <c r="CU270" s="252"/>
      <c r="CV270" s="252"/>
      <c r="CW270" s="252"/>
      <c r="CX270" s="252"/>
      <c r="CY270" s="252"/>
      <c r="CZ270" s="252"/>
      <c r="DA270" s="252"/>
      <c r="DB270" s="252"/>
      <c r="DC270" s="252"/>
      <c r="DD270" s="252"/>
      <c r="DE270" s="252"/>
      <c r="DF270" s="252"/>
      <c r="DG270" s="252"/>
      <c r="DH270" s="252"/>
      <c r="DI270" s="252"/>
      <c r="DJ270" s="252"/>
      <c r="DK270" s="252"/>
      <c r="DL270" s="252"/>
    </row>
    <row r="271" spans="1:116" x14ac:dyDescent="0.25">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52"/>
      <c r="AV271" s="252"/>
      <c r="AW271" s="252"/>
      <c r="AX271" s="252"/>
      <c r="AY271" s="252"/>
      <c r="AZ271" s="252"/>
      <c r="BA271" s="252"/>
      <c r="BB271" s="252"/>
      <c r="BC271" s="252"/>
      <c r="BD271" s="252"/>
      <c r="BE271" s="252"/>
      <c r="BF271" s="252"/>
      <c r="BG271" s="252"/>
      <c r="BH271" s="252"/>
      <c r="BI271" s="252"/>
      <c r="BJ271" s="252"/>
      <c r="BK271" s="252"/>
      <c r="BL271" s="252"/>
      <c r="BM271" s="252"/>
      <c r="BN271" s="252"/>
      <c r="BO271" s="252"/>
      <c r="BP271" s="252"/>
      <c r="BQ271" s="252"/>
      <c r="BR271" s="252"/>
      <c r="BS271" s="252"/>
      <c r="BT271" s="252"/>
      <c r="BU271" s="252"/>
      <c r="BV271" s="252"/>
      <c r="BW271" s="252"/>
      <c r="BX271" s="252"/>
      <c r="BY271" s="252"/>
      <c r="BZ271" s="252"/>
      <c r="CA271" s="252"/>
      <c r="CB271" s="252"/>
      <c r="CC271" s="252"/>
      <c r="CD271" s="252"/>
      <c r="CE271" s="252"/>
      <c r="CF271" s="252"/>
      <c r="CG271" s="252"/>
      <c r="CH271" s="252"/>
      <c r="CI271" s="252"/>
      <c r="CJ271" s="252"/>
      <c r="CK271" s="252"/>
      <c r="CL271" s="252"/>
      <c r="CM271" s="252"/>
      <c r="CN271" s="252"/>
      <c r="CO271" s="252"/>
      <c r="CP271" s="252"/>
      <c r="CQ271" s="252"/>
      <c r="CR271" s="252"/>
      <c r="CS271" s="252"/>
      <c r="CT271" s="252"/>
      <c r="CU271" s="252"/>
      <c r="CV271" s="252"/>
      <c r="CW271" s="252"/>
      <c r="CX271" s="252"/>
      <c r="CY271" s="252"/>
      <c r="CZ271" s="252"/>
      <c r="DA271" s="252"/>
      <c r="DB271" s="252"/>
      <c r="DC271" s="252"/>
      <c r="DD271" s="252"/>
      <c r="DE271" s="252"/>
      <c r="DF271" s="252"/>
      <c r="DG271" s="252"/>
      <c r="DH271" s="252"/>
      <c r="DI271" s="252"/>
      <c r="DJ271" s="252"/>
      <c r="DK271" s="252"/>
      <c r="DL271" s="252"/>
    </row>
    <row r="272" spans="1:116" x14ac:dyDescent="0.25">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52"/>
      <c r="AV272" s="252"/>
      <c r="AW272" s="252"/>
      <c r="AX272" s="252"/>
      <c r="AY272" s="252"/>
      <c r="AZ272" s="252"/>
      <c r="BA272" s="252"/>
      <c r="BB272" s="252"/>
      <c r="BC272" s="252"/>
      <c r="BD272" s="252"/>
      <c r="BE272" s="252"/>
      <c r="BF272" s="252"/>
      <c r="BG272" s="252"/>
      <c r="BH272" s="252"/>
      <c r="BI272" s="252"/>
      <c r="BJ272" s="252"/>
      <c r="BK272" s="252"/>
      <c r="BL272" s="252"/>
      <c r="BM272" s="252"/>
      <c r="BN272" s="252"/>
      <c r="BO272" s="252"/>
      <c r="BP272" s="252"/>
      <c r="BQ272" s="252"/>
      <c r="BR272" s="252"/>
      <c r="BS272" s="252"/>
      <c r="BT272" s="252"/>
      <c r="BU272" s="252"/>
      <c r="BV272" s="252"/>
      <c r="BW272" s="252"/>
      <c r="BX272" s="252"/>
      <c r="BY272" s="252"/>
      <c r="BZ272" s="252"/>
      <c r="CA272" s="252"/>
      <c r="CB272" s="252"/>
      <c r="CC272" s="252"/>
      <c r="CD272" s="252"/>
      <c r="CE272" s="252"/>
      <c r="CF272" s="252"/>
      <c r="CG272" s="252"/>
      <c r="CH272" s="252"/>
      <c r="CI272" s="252"/>
      <c r="CJ272" s="252"/>
      <c r="CK272" s="252"/>
      <c r="CL272" s="252"/>
      <c r="CM272" s="252"/>
      <c r="CN272" s="252"/>
      <c r="CO272" s="252"/>
      <c r="CP272" s="252"/>
      <c r="CQ272" s="252"/>
      <c r="CR272" s="252"/>
      <c r="CS272" s="252"/>
      <c r="CT272" s="252"/>
      <c r="CU272" s="252"/>
      <c r="CV272" s="252"/>
      <c r="CW272" s="252"/>
      <c r="CX272" s="252"/>
      <c r="CY272" s="252"/>
      <c r="CZ272" s="252"/>
      <c r="DA272" s="252"/>
      <c r="DB272" s="252"/>
      <c r="DC272" s="252"/>
      <c r="DD272" s="252"/>
      <c r="DE272" s="252"/>
      <c r="DF272" s="252"/>
      <c r="DG272" s="252"/>
      <c r="DH272" s="252"/>
      <c r="DI272" s="252"/>
      <c r="DJ272" s="252"/>
      <c r="DK272" s="252"/>
      <c r="DL272" s="252"/>
    </row>
    <row r="273" spans="1:116" x14ac:dyDescent="0.25">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52"/>
      <c r="AV273" s="252"/>
      <c r="AW273" s="252"/>
      <c r="AX273" s="252"/>
      <c r="AY273" s="252"/>
      <c r="AZ273" s="252"/>
      <c r="BA273" s="252"/>
      <c r="BB273" s="252"/>
      <c r="BC273" s="252"/>
      <c r="BD273" s="252"/>
      <c r="BE273" s="252"/>
      <c r="BF273" s="252"/>
      <c r="BG273" s="252"/>
      <c r="BH273" s="252"/>
      <c r="BI273" s="252"/>
      <c r="BJ273" s="252"/>
      <c r="BK273" s="252"/>
      <c r="BL273" s="252"/>
      <c r="BM273" s="252"/>
      <c r="BN273" s="252"/>
      <c r="BO273" s="252"/>
      <c r="BP273" s="252"/>
      <c r="BQ273" s="252"/>
      <c r="BR273" s="252"/>
      <c r="BS273" s="252"/>
      <c r="BT273" s="252"/>
      <c r="BU273" s="252"/>
      <c r="BV273" s="252"/>
      <c r="BW273" s="252"/>
      <c r="BX273" s="252"/>
      <c r="BY273" s="252"/>
      <c r="BZ273" s="252"/>
      <c r="CA273" s="252"/>
      <c r="CB273" s="252"/>
      <c r="CC273" s="252"/>
      <c r="CD273" s="252"/>
      <c r="CE273" s="252"/>
      <c r="CF273" s="252"/>
      <c r="CG273" s="252"/>
      <c r="CH273" s="252"/>
      <c r="CI273" s="252"/>
      <c r="CJ273" s="252"/>
      <c r="CK273" s="252"/>
      <c r="CL273" s="252"/>
      <c r="CM273" s="252"/>
      <c r="CN273" s="252"/>
      <c r="CO273" s="252"/>
      <c r="CP273" s="252"/>
      <c r="CQ273" s="252"/>
      <c r="CR273" s="252"/>
      <c r="CS273" s="252"/>
      <c r="CT273" s="252"/>
      <c r="CU273" s="252"/>
      <c r="CV273" s="252"/>
      <c r="CW273" s="252"/>
      <c r="CX273" s="252"/>
      <c r="CY273" s="252"/>
      <c r="CZ273" s="252"/>
      <c r="DA273" s="252"/>
      <c r="DB273" s="252"/>
      <c r="DC273" s="252"/>
      <c r="DD273" s="252"/>
      <c r="DE273" s="252"/>
      <c r="DF273" s="252"/>
      <c r="DG273" s="252"/>
      <c r="DH273" s="252"/>
      <c r="DI273" s="252"/>
      <c r="DJ273" s="252"/>
      <c r="DK273" s="252"/>
      <c r="DL273" s="252"/>
    </row>
    <row r="274" spans="1:116" x14ac:dyDescent="0.25">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52"/>
      <c r="AV274" s="252"/>
      <c r="AW274" s="252"/>
      <c r="AX274" s="252"/>
      <c r="AY274" s="252"/>
      <c r="AZ274" s="252"/>
      <c r="BA274" s="252"/>
      <c r="BB274" s="252"/>
      <c r="BC274" s="252"/>
      <c r="BD274" s="252"/>
      <c r="BE274" s="252"/>
      <c r="BF274" s="252"/>
      <c r="BG274" s="252"/>
      <c r="BH274" s="252"/>
      <c r="BI274" s="252"/>
      <c r="BJ274" s="252"/>
      <c r="BK274" s="252"/>
      <c r="BL274" s="252"/>
      <c r="BM274" s="252"/>
      <c r="BN274" s="252"/>
      <c r="BO274" s="252"/>
      <c r="BP274" s="252"/>
      <c r="BQ274" s="252"/>
      <c r="BR274" s="252"/>
      <c r="BS274" s="252"/>
      <c r="BT274" s="252"/>
      <c r="BU274" s="252"/>
      <c r="BV274" s="252"/>
      <c r="BW274" s="252"/>
      <c r="BX274" s="252"/>
      <c r="BY274" s="252"/>
      <c r="BZ274" s="252"/>
      <c r="CA274" s="252"/>
      <c r="CB274" s="252"/>
      <c r="CC274" s="252"/>
      <c r="CD274" s="252"/>
      <c r="CE274" s="252"/>
      <c r="CF274" s="252"/>
      <c r="CG274" s="252"/>
      <c r="CH274" s="252"/>
      <c r="CI274" s="252"/>
      <c r="CJ274" s="252"/>
      <c r="CK274" s="252"/>
      <c r="CL274" s="252"/>
      <c r="CM274" s="252"/>
      <c r="CN274" s="252"/>
      <c r="CO274" s="252"/>
      <c r="CP274" s="252"/>
      <c r="CQ274" s="252"/>
      <c r="CR274" s="252"/>
      <c r="CS274" s="252"/>
      <c r="CT274" s="252"/>
      <c r="CU274" s="252"/>
      <c r="CV274" s="252"/>
      <c r="CW274" s="252"/>
      <c r="CX274" s="252"/>
      <c r="CY274" s="252"/>
      <c r="CZ274" s="252"/>
      <c r="DA274" s="252"/>
      <c r="DB274" s="252"/>
      <c r="DC274" s="252"/>
      <c r="DD274" s="252"/>
      <c r="DE274" s="252"/>
      <c r="DF274" s="252"/>
      <c r="DG274" s="252"/>
      <c r="DH274" s="252"/>
      <c r="DI274" s="252"/>
      <c r="DJ274" s="252"/>
      <c r="DK274" s="252"/>
      <c r="DL274" s="252"/>
    </row>
    <row r="275" spans="1:116" x14ac:dyDescent="0.25">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52"/>
      <c r="AV275" s="252"/>
      <c r="AW275" s="252"/>
      <c r="AX275" s="252"/>
      <c r="AY275" s="252"/>
      <c r="AZ275" s="252"/>
      <c r="BA275" s="252"/>
      <c r="BB275" s="252"/>
      <c r="BC275" s="252"/>
      <c r="BD275" s="252"/>
      <c r="BE275" s="252"/>
      <c r="BF275" s="252"/>
      <c r="BG275" s="252"/>
      <c r="BH275" s="252"/>
      <c r="BI275" s="252"/>
      <c r="BJ275" s="252"/>
      <c r="BK275" s="252"/>
      <c r="BL275" s="252"/>
      <c r="BM275" s="252"/>
      <c r="BN275" s="252"/>
      <c r="BO275" s="252"/>
      <c r="BP275" s="252"/>
      <c r="BQ275" s="252"/>
      <c r="BR275" s="252"/>
      <c r="BS275" s="252"/>
      <c r="BT275" s="252"/>
      <c r="BU275" s="252"/>
      <c r="BV275" s="252"/>
      <c r="BW275" s="252"/>
      <c r="BX275" s="252"/>
      <c r="BY275" s="252"/>
      <c r="BZ275" s="252"/>
      <c r="CA275" s="252"/>
      <c r="CB275" s="252"/>
      <c r="CC275" s="252"/>
      <c r="CD275" s="252"/>
      <c r="CE275" s="252"/>
      <c r="CF275" s="252"/>
      <c r="CG275" s="252"/>
      <c r="CH275" s="252"/>
      <c r="CI275" s="252"/>
      <c r="CJ275" s="252"/>
      <c r="CK275" s="252"/>
      <c r="CL275" s="252"/>
      <c r="CM275" s="252"/>
      <c r="CN275" s="252"/>
      <c r="CO275" s="252"/>
      <c r="CP275" s="252"/>
      <c r="CQ275" s="252"/>
      <c r="CR275" s="252"/>
      <c r="CS275" s="252"/>
      <c r="CT275" s="252"/>
      <c r="CU275" s="252"/>
      <c r="CV275" s="252"/>
      <c r="CW275" s="252"/>
      <c r="CX275" s="252"/>
      <c r="CY275" s="252"/>
      <c r="CZ275" s="252"/>
      <c r="DA275" s="252"/>
      <c r="DB275" s="252"/>
      <c r="DC275" s="252"/>
      <c r="DD275" s="252"/>
      <c r="DE275" s="252"/>
      <c r="DF275" s="252"/>
      <c r="DG275" s="252"/>
      <c r="DH275" s="252"/>
      <c r="DI275" s="252"/>
      <c r="DJ275" s="252"/>
      <c r="DK275" s="252"/>
      <c r="DL275" s="252"/>
    </row>
    <row r="276" spans="1:116" x14ac:dyDescent="0.25">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252"/>
      <c r="BU276" s="252"/>
      <c r="BV276" s="252"/>
      <c r="BW276" s="252"/>
      <c r="BX276" s="252"/>
      <c r="BY276" s="252"/>
      <c r="BZ276" s="252"/>
      <c r="CA276" s="252"/>
      <c r="CB276" s="252"/>
      <c r="CC276" s="252"/>
      <c r="CD276" s="252"/>
      <c r="CE276" s="252"/>
      <c r="CF276" s="252"/>
      <c r="CG276" s="252"/>
      <c r="CH276" s="252"/>
      <c r="CI276" s="252"/>
      <c r="CJ276" s="252"/>
      <c r="CK276" s="252"/>
      <c r="CL276" s="252"/>
      <c r="CM276" s="252"/>
      <c r="CN276" s="252"/>
      <c r="CO276" s="252"/>
      <c r="CP276" s="252"/>
      <c r="CQ276" s="252"/>
      <c r="CR276" s="252"/>
      <c r="CS276" s="252"/>
      <c r="CT276" s="252"/>
      <c r="CU276" s="252"/>
      <c r="CV276" s="252"/>
      <c r="CW276" s="252"/>
      <c r="CX276" s="252"/>
      <c r="CY276" s="252"/>
      <c r="CZ276" s="252"/>
      <c r="DA276" s="252"/>
      <c r="DB276" s="252"/>
      <c r="DC276" s="252"/>
      <c r="DD276" s="252"/>
      <c r="DE276" s="252"/>
      <c r="DF276" s="252"/>
      <c r="DG276" s="252"/>
      <c r="DH276" s="252"/>
      <c r="DI276" s="252"/>
      <c r="DJ276" s="252"/>
      <c r="DK276" s="252"/>
      <c r="DL276" s="252"/>
    </row>
    <row r="277" spans="1:116" x14ac:dyDescent="0.25">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252"/>
      <c r="BU277" s="252"/>
      <c r="BV277" s="252"/>
      <c r="BW277" s="252"/>
      <c r="BX277" s="252"/>
      <c r="BY277" s="252"/>
      <c r="BZ277" s="252"/>
      <c r="CA277" s="252"/>
      <c r="CB277" s="252"/>
      <c r="CC277" s="252"/>
      <c r="CD277" s="252"/>
      <c r="CE277" s="252"/>
      <c r="CF277" s="252"/>
      <c r="CG277" s="252"/>
      <c r="CH277" s="252"/>
      <c r="CI277" s="252"/>
      <c r="CJ277" s="252"/>
      <c r="CK277" s="252"/>
      <c r="CL277" s="252"/>
      <c r="CM277" s="252"/>
      <c r="CN277" s="252"/>
      <c r="CO277" s="252"/>
      <c r="CP277" s="252"/>
      <c r="CQ277" s="252"/>
      <c r="CR277" s="252"/>
      <c r="CS277" s="252"/>
      <c r="CT277" s="252"/>
      <c r="CU277" s="252"/>
      <c r="CV277" s="252"/>
      <c r="CW277" s="252"/>
      <c r="CX277" s="252"/>
      <c r="CY277" s="252"/>
      <c r="CZ277" s="252"/>
      <c r="DA277" s="252"/>
      <c r="DB277" s="252"/>
      <c r="DC277" s="252"/>
      <c r="DD277" s="252"/>
      <c r="DE277" s="252"/>
      <c r="DF277" s="252"/>
      <c r="DG277" s="252"/>
      <c r="DH277" s="252"/>
      <c r="DI277" s="252"/>
      <c r="DJ277" s="252"/>
      <c r="DK277" s="252"/>
      <c r="DL277" s="252"/>
    </row>
    <row r="278" spans="1:116" x14ac:dyDescent="0.25">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2"/>
      <c r="AX278" s="252"/>
      <c r="AY278" s="252"/>
      <c r="AZ278" s="252"/>
      <c r="BA278" s="252"/>
      <c r="BB278" s="252"/>
      <c r="BC278" s="252"/>
      <c r="BD278" s="252"/>
      <c r="BE278" s="252"/>
      <c r="BF278" s="252"/>
      <c r="BG278" s="252"/>
      <c r="BH278" s="252"/>
      <c r="BI278" s="252"/>
      <c r="BJ278" s="252"/>
      <c r="BK278" s="252"/>
      <c r="BL278" s="252"/>
      <c r="BM278" s="252"/>
      <c r="BN278" s="252"/>
      <c r="BO278" s="252"/>
      <c r="BP278" s="252"/>
      <c r="BQ278" s="252"/>
      <c r="BR278" s="252"/>
      <c r="BS278" s="252"/>
      <c r="BT278" s="252"/>
      <c r="BU278" s="252"/>
      <c r="BV278" s="252"/>
      <c r="BW278" s="252"/>
      <c r="BX278" s="252"/>
      <c r="BY278" s="252"/>
      <c r="BZ278" s="252"/>
      <c r="CA278" s="252"/>
      <c r="CB278" s="252"/>
      <c r="CC278" s="252"/>
      <c r="CD278" s="252"/>
      <c r="CE278" s="252"/>
      <c r="CF278" s="252"/>
      <c r="CG278" s="252"/>
      <c r="CH278" s="252"/>
      <c r="CI278" s="252"/>
      <c r="CJ278" s="252"/>
      <c r="CK278" s="252"/>
      <c r="CL278" s="252"/>
      <c r="CM278" s="252"/>
      <c r="CN278" s="252"/>
      <c r="CO278" s="252"/>
      <c r="CP278" s="252"/>
      <c r="CQ278" s="252"/>
      <c r="CR278" s="252"/>
      <c r="CS278" s="252"/>
      <c r="CT278" s="252"/>
      <c r="CU278" s="252"/>
      <c r="CV278" s="252"/>
      <c r="CW278" s="252"/>
      <c r="CX278" s="252"/>
      <c r="CY278" s="252"/>
      <c r="CZ278" s="252"/>
      <c r="DA278" s="252"/>
      <c r="DB278" s="252"/>
      <c r="DC278" s="252"/>
      <c r="DD278" s="252"/>
      <c r="DE278" s="252"/>
      <c r="DF278" s="252"/>
      <c r="DG278" s="252"/>
      <c r="DH278" s="252"/>
      <c r="DI278" s="252"/>
      <c r="DJ278" s="252"/>
      <c r="DK278" s="252"/>
      <c r="DL278" s="252"/>
    </row>
    <row r="279" spans="1:116" x14ac:dyDescent="0.25">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2"/>
      <c r="AX279" s="252"/>
      <c r="AY279" s="252"/>
      <c r="AZ279" s="252"/>
      <c r="BA279" s="252"/>
      <c r="BB279" s="252"/>
      <c r="BC279" s="252"/>
      <c r="BD279" s="252"/>
      <c r="BE279" s="252"/>
      <c r="BF279" s="252"/>
      <c r="BG279" s="252"/>
      <c r="BH279" s="252"/>
      <c r="BI279" s="252"/>
      <c r="BJ279" s="252"/>
      <c r="BK279" s="252"/>
      <c r="BL279" s="252"/>
      <c r="BM279" s="252"/>
      <c r="BN279" s="252"/>
      <c r="BO279" s="252"/>
      <c r="BP279" s="252"/>
      <c r="BQ279" s="252"/>
      <c r="BR279" s="252"/>
      <c r="BS279" s="252"/>
      <c r="BT279" s="252"/>
      <c r="BU279" s="252"/>
      <c r="BV279" s="252"/>
      <c r="BW279" s="252"/>
      <c r="BX279" s="252"/>
      <c r="BY279" s="252"/>
      <c r="BZ279" s="252"/>
      <c r="CA279" s="252"/>
      <c r="CB279" s="252"/>
      <c r="CC279" s="252"/>
      <c r="CD279" s="252"/>
      <c r="CE279" s="252"/>
      <c r="CF279" s="252"/>
      <c r="CG279" s="252"/>
      <c r="CH279" s="252"/>
      <c r="CI279" s="252"/>
      <c r="CJ279" s="252"/>
      <c r="CK279" s="252"/>
      <c r="CL279" s="252"/>
      <c r="CM279" s="252"/>
      <c r="CN279" s="252"/>
      <c r="CO279" s="252"/>
      <c r="CP279" s="252"/>
      <c r="CQ279" s="252"/>
      <c r="CR279" s="252"/>
      <c r="CS279" s="252"/>
      <c r="CT279" s="252"/>
      <c r="CU279" s="252"/>
      <c r="CV279" s="252"/>
      <c r="CW279" s="252"/>
      <c r="CX279" s="252"/>
      <c r="CY279" s="252"/>
      <c r="CZ279" s="252"/>
      <c r="DA279" s="252"/>
      <c r="DB279" s="252"/>
      <c r="DC279" s="252"/>
      <c r="DD279" s="252"/>
      <c r="DE279" s="252"/>
      <c r="DF279" s="252"/>
      <c r="DG279" s="252"/>
      <c r="DH279" s="252"/>
      <c r="DI279" s="252"/>
      <c r="DJ279" s="252"/>
      <c r="DK279" s="252"/>
      <c r="DL279" s="252"/>
    </row>
    <row r="280" spans="1:116" x14ac:dyDescent="0.25">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c r="BB280" s="252"/>
      <c r="BC280" s="252"/>
      <c r="BD280" s="252"/>
      <c r="BE280" s="252"/>
      <c r="BF280" s="252"/>
      <c r="BG280" s="252"/>
      <c r="BH280" s="252"/>
      <c r="BI280" s="252"/>
      <c r="BJ280" s="252"/>
      <c r="BK280" s="252"/>
      <c r="BL280" s="252"/>
      <c r="BM280" s="252"/>
      <c r="BN280" s="252"/>
      <c r="BO280" s="252"/>
      <c r="BP280" s="252"/>
      <c r="BQ280" s="252"/>
      <c r="BR280" s="252"/>
      <c r="BS280" s="252"/>
      <c r="BT280" s="252"/>
      <c r="BU280" s="252"/>
      <c r="BV280" s="252"/>
      <c r="BW280" s="252"/>
      <c r="BX280" s="252"/>
      <c r="BY280" s="252"/>
      <c r="BZ280" s="252"/>
      <c r="CA280" s="252"/>
      <c r="CB280" s="252"/>
      <c r="CC280" s="252"/>
      <c r="CD280" s="252"/>
      <c r="CE280" s="252"/>
      <c r="CF280" s="252"/>
      <c r="CG280" s="252"/>
      <c r="CH280" s="252"/>
      <c r="CI280" s="252"/>
      <c r="CJ280" s="252"/>
      <c r="CK280" s="252"/>
      <c r="CL280" s="252"/>
      <c r="CM280" s="252"/>
      <c r="CN280" s="252"/>
      <c r="CO280" s="252"/>
      <c r="CP280" s="252"/>
      <c r="CQ280" s="252"/>
      <c r="CR280" s="252"/>
      <c r="CS280" s="252"/>
      <c r="CT280" s="252"/>
      <c r="CU280" s="252"/>
      <c r="CV280" s="252"/>
      <c r="CW280" s="252"/>
      <c r="CX280" s="252"/>
      <c r="CY280" s="252"/>
      <c r="CZ280" s="252"/>
      <c r="DA280" s="252"/>
      <c r="DB280" s="252"/>
      <c r="DC280" s="252"/>
      <c r="DD280" s="252"/>
      <c r="DE280" s="252"/>
      <c r="DF280" s="252"/>
      <c r="DG280" s="252"/>
      <c r="DH280" s="252"/>
      <c r="DI280" s="252"/>
      <c r="DJ280" s="252"/>
      <c r="DK280" s="252"/>
      <c r="DL280" s="252"/>
    </row>
    <row r="281" spans="1:116" x14ac:dyDescent="0.25">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2"/>
      <c r="AS281" s="252"/>
      <c r="AT281" s="252"/>
      <c r="AU281" s="252"/>
      <c r="AV281" s="252"/>
      <c r="AW281" s="252"/>
      <c r="AX281" s="252"/>
      <c r="AY281" s="252"/>
      <c r="AZ281" s="252"/>
      <c r="BA281" s="252"/>
      <c r="BB281" s="252"/>
      <c r="BC281" s="252"/>
      <c r="BD281" s="252"/>
      <c r="BE281" s="252"/>
      <c r="BF281" s="252"/>
      <c r="BG281" s="252"/>
      <c r="BH281" s="252"/>
      <c r="BI281" s="252"/>
      <c r="BJ281" s="252"/>
      <c r="BK281" s="252"/>
      <c r="BL281" s="252"/>
      <c r="BM281" s="252"/>
      <c r="BN281" s="252"/>
      <c r="BO281" s="252"/>
      <c r="BP281" s="252"/>
      <c r="BQ281" s="252"/>
      <c r="BR281" s="252"/>
      <c r="BS281" s="252"/>
      <c r="BT281" s="252"/>
      <c r="BU281" s="252"/>
      <c r="BV281" s="252"/>
      <c r="BW281" s="252"/>
      <c r="BX281" s="252"/>
      <c r="BY281" s="252"/>
      <c r="BZ281" s="252"/>
      <c r="CA281" s="252"/>
      <c r="CB281" s="252"/>
      <c r="CC281" s="252"/>
      <c r="CD281" s="252"/>
      <c r="CE281" s="252"/>
      <c r="CF281" s="252"/>
      <c r="CG281" s="252"/>
      <c r="CH281" s="252"/>
      <c r="CI281" s="252"/>
      <c r="CJ281" s="252"/>
      <c r="CK281" s="252"/>
      <c r="CL281" s="252"/>
      <c r="CM281" s="252"/>
      <c r="CN281" s="252"/>
      <c r="CO281" s="252"/>
      <c r="CP281" s="252"/>
      <c r="CQ281" s="252"/>
      <c r="CR281" s="252"/>
      <c r="CS281" s="252"/>
      <c r="CT281" s="252"/>
      <c r="CU281" s="252"/>
      <c r="CV281" s="252"/>
      <c r="CW281" s="252"/>
      <c r="CX281" s="252"/>
      <c r="CY281" s="252"/>
      <c r="CZ281" s="252"/>
      <c r="DA281" s="252"/>
      <c r="DB281" s="252"/>
      <c r="DC281" s="252"/>
      <c r="DD281" s="252"/>
      <c r="DE281" s="252"/>
      <c r="DF281" s="252"/>
      <c r="DG281" s="252"/>
      <c r="DH281" s="252"/>
      <c r="DI281" s="252"/>
      <c r="DJ281" s="252"/>
      <c r="DK281" s="252"/>
      <c r="DL281" s="252"/>
    </row>
    <row r="282" spans="1:116" x14ac:dyDescent="0.25">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52"/>
      <c r="AE282" s="252"/>
      <c r="AF282" s="252"/>
      <c r="AG282" s="252"/>
      <c r="AH282" s="252"/>
      <c r="AI282" s="252"/>
      <c r="AJ282" s="252"/>
      <c r="AK282" s="252"/>
      <c r="AL282" s="252"/>
      <c r="AM282" s="252"/>
      <c r="AN282" s="252"/>
      <c r="AO282" s="252"/>
      <c r="AP282" s="252"/>
      <c r="AQ282" s="252"/>
      <c r="AR282" s="252"/>
      <c r="AS282" s="252"/>
      <c r="AT282" s="252"/>
      <c r="AU282" s="252"/>
      <c r="AV282" s="252"/>
      <c r="AW282" s="252"/>
      <c r="AX282" s="252"/>
      <c r="AY282" s="252"/>
      <c r="AZ282" s="252"/>
      <c r="BA282" s="252"/>
      <c r="BB282" s="252"/>
      <c r="BC282" s="252"/>
      <c r="BD282" s="252"/>
      <c r="BE282" s="252"/>
      <c r="BF282" s="252"/>
      <c r="BG282" s="252"/>
      <c r="BH282" s="252"/>
      <c r="BI282" s="252"/>
      <c r="BJ282" s="252"/>
      <c r="BK282" s="252"/>
      <c r="BL282" s="252"/>
      <c r="BM282" s="252"/>
      <c r="BN282" s="252"/>
      <c r="BO282" s="252"/>
      <c r="BP282" s="252"/>
      <c r="BQ282" s="252"/>
      <c r="BR282" s="252"/>
      <c r="BS282" s="252"/>
      <c r="BT282" s="252"/>
      <c r="BU282" s="252"/>
      <c r="BV282" s="252"/>
      <c r="BW282" s="252"/>
      <c r="BX282" s="252"/>
      <c r="BY282" s="252"/>
      <c r="BZ282" s="252"/>
      <c r="CA282" s="252"/>
      <c r="CB282" s="252"/>
      <c r="CC282" s="252"/>
      <c r="CD282" s="252"/>
      <c r="CE282" s="252"/>
      <c r="CF282" s="252"/>
      <c r="CG282" s="252"/>
      <c r="CH282" s="252"/>
      <c r="CI282" s="252"/>
      <c r="CJ282" s="252"/>
      <c r="CK282" s="252"/>
      <c r="CL282" s="252"/>
      <c r="CM282" s="252"/>
      <c r="CN282" s="252"/>
      <c r="CO282" s="252"/>
      <c r="CP282" s="252"/>
      <c r="CQ282" s="252"/>
      <c r="CR282" s="252"/>
      <c r="CS282" s="252"/>
      <c r="CT282" s="252"/>
      <c r="CU282" s="252"/>
      <c r="CV282" s="252"/>
      <c r="CW282" s="252"/>
      <c r="CX282" s="252"/>
      <c r="CY282" s="252"/>
      <c r="CZ282" s="252"/>
      <c r="DA282" s="252"/>
      <c r="DB282" s="252"/>
      <c r="DC282" s="252"/>
      <c r="DD282" s="252"/>
      <c r="DE282" s="252"/>
      <c r="DF282" s="252"/>
      <c r="DG282" s="252"/>
      <c r="DH282" s="252"/>
      <c r="DI282" s="252"/>
      <c r="DJ282" s="252"/>
      <c r="DK282" s="252"/>
      <c r="DL282" s="252"/>
    </row>
    <row r="283" spans="1:116" x14ac:dyDescent="0.25">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52"/>
      <c r="AV283" s="252"/>
      <c r="AW283" s="252"/>
      <c r="AX283" s="252"/>
      <c r="AY283" s="252"/>
      <c r="AZ283" s="252"/>
      <c r="BA283" s="252"/>
      <c r="BB283" s="252"/>
      <c r="BC283" s="252"/>
      <c r="BD283" s="252"/>
      <c r="BE283" s="252"/>
      <c r="BF283" s="252"/>
      <c r="BG283" s="252"/>
      <c r="BH283" s="252"/>
      <c r="BI283" s="252"/>
      <c r="BJ283" s="252"/>
      <c r="BK283" s="252"/>
      <c r="BL283" s="252"/>
      <c r="BM283" s="252"/>
      <c r="BN283" s="252"/>
      <c r="BO283" s="252"/>
      <c r="BP283" s="252"/>
      <c r="BQ283" s="252"/>
      <c r="BR283" s="252"/>
      <c r="BS283" s="252"/>
      <c r="BT283" s="252"/>
      <c r="BU283" s="252"/>
      <c r="BV283" s="252"/>
      <c r="BW283" s="252"/>
      <c r="BX283" s="252"/>
      <c r="BY283" s="252"/>
      <c r="BZ283" s="252"/>
      <c r="CA283" s="252"/>
      <c r="CB283" s="252"/>
      <c r="CC283" s="252"/>
      <c r="CD283" s="252"/>
      <c r="CE283" s="252"/>
      <c r="CF283" s="252"/>
      <c r="CG283" s="252"/>
      <c r="CH283" s="252"/>
      <c r="CI283" s="252"/>
      <c r="CJ283" s="252"/>
      <c r="CK283" s="252"/>
      <c r="CL283" s="252"/>
      <c r="CM283" s="252"/>
      <c r="CN283" s="252"/>
      <c r="CO283" s="252"/>
      <c r="CP283" s="252"/>
      <c r="CQ283" s="252"/>
      <c r="CR283" s="252"/>
      <c r="CS283" s="252"/>
      <c r="CT283" s="252"/>
      <c r="CU283" s="252"/>
      <c r="CV283" s="252"/>
      <c r="CW283" s="252"/>
      <c r="CX283" s="252"/>
      <c r="CY283" s="252"/>
      <c r="CZ283" s="252"/>
      <c r="DA283" s="252"/>
      <c r="DB283" s="252"/>
      <c r="DC283" s="252"/>
      <c r="DD283" s="252"/>
      <c r="DE283" s="252"/>
      <c r="DF283" s="252"/>
      <c r="DG283" s="252"/>
      <c r="DH283" s="252"/>
      <c r="DI283" s="252"/>
      <c r="DJ283" s="252"/>
      <c r="DK283" s="252"/>
      <c r="DL283" s="252"/>
    </row>
    <row r="284" spans="1:116" x14ac:dyDescent="0.25">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52"/>
      <c r="AV284" s="252"/>
      <c r="AW284" s="252"/>
      <c r="AX284" s="252"/>
      <c r="AY284" s="252"/>
      <c r="AZ284" s="252"/>
      <c r="BA284" s="252"/>
      <c r="BB284" s="252"/>
      <c r="BC284" s="252"/>
      <c r="BD284" s="252"/>
      <c r="BE284" s="252"/>
      <c r="BF284" s="252"/>
      <c r="BG284" s="252"/>
      <c r="BH284" s="252"/>
      <c r="BI284" s="252"/>
      <c r="BJ284" s="252"/>
      <c r="BK284" s="252"/>
      <c r="BL284" s="252"/>
      <c r="BM284" s="252"/>
      <c r="BN284" s="252"/>
      <c r="BO284" s="252"/>
      <c r="BP284" s="252"/>
      <c r="BQ284" s="252"/>
      <c r="BR284" s="252"/>
      <c r="BS284" s="252"/>
      <c r="BT284" s="252"/>
      <c r="BU284" s="252"/>
      <c r="BV284" s="252"/>
      <c r="BW284" s="252"/>
      <c r="BX284" s="252"/>
      <c r="BY284" s="252"/>
      <c r="BZ284" s="252"/>
      <c r="CA284" s="252"/>
      <c r="CB284" s="252"/>
      <c r="CC284" s="252"/>
      <c r="CD284" s="252"/>
      <c r="CE284" s="252"/>
      <c r="CF284" s="252"/>
      <c r="CG284" s="252"/>
      <c r="CH284" s="252"/>
      <c r="CI284" s="252"/>
      <c r="CJ284" s="252"/>
      <c r="CK284" s="252"/>
      <c r="CL284" s="252"/>
      <c r="CM284" s="252"/>
      <c r="CN284" s="252"/>
      <c r="CO284" s="252"/>
      <c r="CP284" s="252"/>
      <c r="CQ284" s="252"/>
      <c r="CR284" s="252"/>
      <c r="CS284" s="252"/>
      <c r="CT284" s="252"/>
      <c r="CU284" s="252"/>
      <c r="CV284" s="252"/>
      <c r="CW284" s="252"/>
      <c r="CX284" s="252"/>
      <c r="CY284" s="252"/>
      <c r="CZ284" s="252"/>
      <c r="DA284" s="252"/>
      <c r="DB284" s="252"/>
      <c r="DC284" s="252"/>
      <c r="DD284" s="252"/>
      <c r="DE284" s="252"/>
      <c r="DF284" s="252"/>
      <c r="DG284" s="252"/>
      <c r="DH284" s="252"/>
      <c r="DI284" s="252"/>
      <c r="DJ284" s="252"/>
      <c r="DK284" s="252"/>
      <c r="DL284" s="252"/>
    </row>
    <row r="285" spans="1:116" x14ac:dyDescent="0.25">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52"/>
      <c r="AV285" s="252"/>
      <c r="AW285" s="252"/>
      <c r="AX285" s="252"/>
      <c r="AY285" s="252"/>
      <c r="AZ285" s="252"/>
      <c r="BA285" s="252"/>
      <c r="BB285" s="252"/>
      <c r="BC285" s="252"/>
      <c r="BD285" s="252"/>
      <c r="BE285" s="252"/>
      <c r="BF285" s="252"/>
      <c r="BG285" s="252"/>
      <c r="BH285" s="252"/>
      <c r="BI285" s="252"/>
      <c r="BJ285" s="252"/>
      <c r="BK285" s="252"/>
      <c r="BL285" s="252"/>
      <c r="BM285" s="252"/>
      <c r="BN285" s="252"/>
      <c r="BO285" s="252"/>
      <c r="BP285" s="252"/>
      <c r="BQ285" s="252"/>
      <c r="BR285" s="252"/>
      <c r="BS285" s="252"/>
      <c r="BT285" s="252"/>
      <c r="BU285" s="252"/>
      <c r="BV285" s="252"/>
      <c r="BW285" s="252"/>
      <c r="BX285" s="252"/>
      <c r="BY285" s="252"/>
      <c r="BZ285" s="252"/>
      <c r="CA285" s="252"/>
      <c r="CB285" s="252"/>
      <c r="CC285" s="252"/>
      <c r="CD285" s="252"/>
      <c r="CE285" s="252"/>
      <c r="CF285" s="252"/>
      <c r="CG285" s="252"/>
      <c r="CH285" s="252"/>
      <c r="CI285" s="252"/>
      <c r="CJ285" s="252"/>
      <c r="CK285" s="252"/>
      <c r="CL285" s="252"/>
      <c r="CM285" s="252"/>
      <c r="CN285" s="252"/>
      <c r="CO285" s="252"/>
      <c r="CP285" s="252"/>
      <c r="CQ285" s="252"/>
      <c r="CR285" s="252"/>
      <c r="CS285" s="252"/>
      <c r="CT285" s="252"/>
      <c r="CU285" s="252"/>
      <c r="CV285" s="252"/>
      <c r="CW285" s="252"/>
      <c r="CX285" s="252"/>
      <c r="CY285" s="252"/>
      <c r="CZ285" s="252"/>
      <c r="DA285" s="252"/>
      <c r="DB285" s="252"/>
      <c r="DC285" s="252"/>
      <c r="DD285" s="252"/>
      <c r="DE285" s="252"/>
      <c r="DF285" s="252"/>
      <c r="DG285" s="252"/>
      <c r="DH285" s="252"/>
      <c r="DI285" s="252"/>
      <c r="DJ285" s="252"/>
      <c r="DK285" s="252"/>
      <c r="DL285" s="252"/>
    </row>
    <row r="286" spans="1:116" x14ac:dyDescent="0.25">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52"/>
      <c r="AV286" s="252"/>
      <c r="AW286" s="252"/>
      <c r="AX286" s="252"/>
      <c r="AY286" s="252"/>
      <c r="AZ286" s="252"/>
      <c r="BA286" s="252"/>
      <c r="BB286" s="252"/>
      <c r="BC286" s="252"/>
      <c r="BD286" s="252"/>
      <c r="BE286" s="252"/>
      <c r="BF286" s="252"/>
      <c r="BG286" s="252"/>
      <c r="BH286" s="252"/>
      <c r="BI286" s="252"/>
      <c r="BJ286" s="252"/>
      <c r="BK286" s="252"/>
      <c r="BL286" s="252"/>
      <c r="BM286" s="252"/>
      <c r="BN286" s="252"/>
      <c r="BO286" s="252"/>
      <c r="BP286" s="252"/>
      <c r="BQ286" s="252"/>
      <c r="BR286" s="252"/>
      <c r="BS286" s="252"/>
      <c r="BT286" s="252"/>
      <c r="BU286" s="252"/>
      <c r="BV286" s="252"/>
      <c r="BW286" s="252"/>
      <c r="BX286" s="252"/>
      <c r="BY286" s="252"/>
      <c r="BZ286" s="252"/>
      <c r="CA286" s="252"/>
      <c r="CB286" s="252"/>
      <c r="CC286" s="252"/>
      <c r="CD286" s="252"/>
      <c r="CE286" s="252"/>
      <c r="CF286" s="252"/>
      <c r="CG286" s="252"/>
      <c r="CH286" s="252"/>
      <c r="CI286" s="252"/>
      <c r="CJ286" s="252"/>
      <c r="CK286" s="252"/>
      <c r="CL286" s="252"/>
      <c r="CM286" s="252"/>
      <c r="CN286" s="252"/>
      <c r="CO286" s="252"/>
      <c r="CP286" s="252"/>
      <c r="CQ286" s="252"/>
      <c r="CR286" s="252"/>
      <c r="CS286" s="252"/>
      <c r="CT286" s="252"/>
      <c r="CU286" s="252"/>
      <c r="CV286" s="252"/>
      <c r="CW286" s="252"/>
      <c r="CX286" s="252"/>
      <c r="CY286" s="252"/>
      <c r="CZ286" s="252"/>
      <c r="DA286" s="252"/>
      <c r="DB286" s="252"/>
      <c r="DC286" s="252"/>
      <c r="DD286" s="252"/>
      <c r="DE286" s="252"/>
      <c r="DF286" s="252"/>
      <c r="DG286" s="252"/>
      <c r="DH286" s="252"/>
      <c r="DI286" s="252"/>
      <c r="DJ286" s="252"/>
      <c r="DK286" s="252"/>
      <c r="DL286" s="252"/>
    </row>
    <row r="287" spans="1:116" x14ac:dyDescent="0.25">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52"/>
      <c r="AV287" s="252"/>
      <c r="AW287" s="252"/>
      <c r="AX287" s="252"/>
      <c r="AY287" s="252"/>
      <c r="AZ287" s="252"/>
      <c r="BA287" s="252"/>
      <c r="BB287" s="252"/>
      <c r="BC287" s="252"/>
      <c r="BD287" s="252"/>
      <c r="BE287" s="252"/>
      <c r="BF287" s="252"/>
      <c r="BG287" s="252"/>
      <c r="BH287" s="252"/>
      <c r="BI287" s="252"/>
      <c r="BJ287" s="252"/>
      <c r="BK287" s="252"/>
      <c r="BL287" s="252"/>
      <c r="BM287" s="252"/>
      <c r="BN287" s="252"/>
      <c r="BO287" s="252"/>
      <c r="BP287" s="252"/>
      <c r="BQ287" s="252"/>
      <c r="BR287" s="252"/>
      <c r="BS287" s="252"/>
      <c r="BT287" s="252"/>
      <c r="BU287" s="252"/>
      <c r="BV287" s="252"/>
      <c r="BW287" s="252"/>
      <c r="BX287" s="252"/>
      <c r="BY287" s="252"/>
      <c r="BZ287" s="252"/>
      <c r="CA287" s="252"/>
      <c r="CB287" s="252"/>
      <c r="CC287" s="252"/>
      <c r="CD287" s="252"/>
      <c r="CE287" s="252"/>
      <c r="CF287" s="252"/>
      <c r="CG287" s="252"/>
      <c r="CH287" s="252"/>
      <c r="CI287" s="252"/>
      <c r="CJ287" s="252"/>
      <c r="CK287" s="252"/>
      <c r="CL287" s="252"/>
      <c r="CM287" s="252"/>
      <c r="CN287" s="252"/>
      <c r="CO287" s="252"/>
      <c r="CP287" s="252"/>
      <c r="CQ287" s="252"/>
      <c r="CR287" s="252"/>
      <c r="CS287" s="252"/>
      <c r="CT287" s="252"/>
      <c r="CU287" s="252"/>
      <c r="CV287" s="252"/>
      <c r="CW287" s="252"/>
      <c r="CX287" s="252"/>
      <c r="CY287" s="252"/>
      <c r="CZ287" s="252"/>
      <c r="DA287" s="252"/>
      <c r="DB287" s="252"/>
      <c r="DC287" s="252"/>
      <c r="DD287" s="252"/>
      <c r="DE287" s="252"/>
      <c r="DF287" s="252"/>
      <c r="DG287" s="252"/>
      <c r="DH287" s="252"/>
      <c r="DI287" s="252"/>
      <c r="DJ287" s="252"/>
      <c r="DK287" s="252"/>
      <c r="DL287" s="252"/>
    </row>
    <row r="288" spans="1:116" x14ac:dyDescent="0.25">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c r="AV288" s="252"/>
      <c r="AW288" s="252"/>
      <c r="AX288" s="252"/>
      <c r="AY288" s="252"/>
      <c r="AZ288" s="252"/>
      <c r="BA288" s="252"/>
      <c r="BB288" s="252"/>
      <c r="BC288" s="252"/>
      <c r="BD288" s="252"/>
      <c r="BE288" s="252"/>
      <c r="BF288" s="252"/>
      <c r="BG288" s="252"/>
      <c r="BH288" s="252"/>
      <c r="BI288" s="252"/>
      <c r="BJ288" s="252"/>
      <c r="BK288" s="252"/>
      <c r="BL288" s="252"/>
      <c r="BM288" s="252"/>
      <c r="BN288" s="252"/>
      <c r="BO288" s="252"/>
      <c r="BP288" s="252"/>
      <c r="BQ288" s="252"/>
      <c r="BR288" s="252"/>
      <c r="BS288" s="252"/>
      <c r="BT288" s="252"/>
      <c r="BU288" s="252"/>
      <c r="BV288" s="252"/>
      <c r="BW288" s="252"/>
      <c r="BX288" s="252"/>
      <c r="BY288" s="252"/>
      <c r="BZ288" s="252"/>
      <c r="CA288" s="252"/>
      <c r="CB288" s="252"/>
      <c r="CC288" s="252"/>
      <c r="CD288" s="252"/>
      <c r="CE288" s="252"/>
      <c r="CF288" s="252"/>
      <c r="CG288" s="252"/>
      <c r="CH288" s="252"/>
      <c r="CI288" s="252"/>
      <c r="CJ288" s="252"/>
      <c r="CK288" s="252"/>
      <c r="CL288" s="252"/>
      <c r="CM288" s="252"/>
      <c r="CN288" s="252"/>
      <c r="CO288" s="252"/>
      <c r="CP288" s="252"/>
      <c r="CQ288" s="252"/>
      <c r="CR288" s="252"/>
      <c r="CS288" s="252"/>
      <c r="CT288" s="252"/>
      <c r="CU288" s="252"/>
      <c r="CV288" s="252"/>
      <c r="CW288" s="252"/>
      <c r="CX288" s="252"/>
      <c r="CY288" s="252"/>
      <c r="CZ288" s="252"/>
      <c r="DA288" s="252"/>
      <c r="DB288" s="252"/>
      <c r="DC288" s="252"/>
      <c r="DD288" s="252"/>
      <c r="DE288" s="252"/>
      <c r="DF288" s="252"/>
      <c r="DG288" s="252"/>
      <c r="DH288" s="252"/>
      <c r="DI288" s="252"/>
      <c r="DJ288" s="252"/>
      <c r="DK288" s="252"/>
      <c r="DL288" s="252"/>
    </row>
    <row r="289" spans="1:116" x14ac:dyDescent="0.25">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c r="AV289" s="252"/>
      <c r="AW289" s="252"/>
      <c r="AX289" s="252"/>
      <c r="AY289" s="252"/>
      <c r="AZ289" s="252"/>
      <c r="BA289" s="252"/>
      <c r="BB289" s="252"/>
      <c r="BC289" s="252"/>
      <c r="BD289" s="252"/>
      <c r="BE289" s="252"/>
      <c r="BF289" s="252"/>
      <c r="BG289" s="252"/>
      <c r="BH289" s="252"/>
      <c r="BI289" s="252"/>
      <c r="BJ289" s="252"/>
      <c r="BK289" s="252"/>
      <c r="BL289" s="252"/>
      <c r="BM289" s="252"/>
      <c r="BN289" s="252"/>
      <c r="BO289" s="252"/>
      <c r="BP289" s="252"/>
      <c r="BQ289" s="252"/>
      <c r="BR289" s="252"/>
      <c r="BS289" s="252"/>
      <c r="BT289" s="252"/>
      <c r="BU289" s="252"/>
      <c r="BV289" s="252"/>
      <c r="BW289" s="252"/>
      <c r="BX289" s="252"/>
      <c r="BY289" s="252"/>
      <c r="BZ289" s="252"/>
      <c r="CA289" s="252"/>
      <c r="CB289" s="252"/>
      <c r="CC289" s="252"/>
      <c r="CD289" s="252"/>
      <c r="CE289" s="252"/>
      <c r="CF289" s="252"/>
      <c r="CG289" s="252"/>
      <c r="CH289" s="252"/>
      <c r="CI289" s="252"/>
      <c r="CJ289" s="252"/>
      <c r="CK289" s="252"/>
      <c r="CL289" s="252"/>
      <c r="CM289" s="252"/>
      <c r="CN289" s="252"/>
      <c r="CO289" s="252"/>
      <c r="CP289" s="252"/>
      <c r="CQ289" s="252"/>
      <c r="CR289" s="252"/>
      <c r="CS289" s="252"/>
      <c r="CT289" s="252"/>
      <c r="CU289" s="252"/>
      <c r="CV289" s="252"/>
      <c r="CW289" s="252"/>
      <c r="CX289" s="252"/>
      <c r="CY289" s="252"/>
      <c r="CZ289" s="252"/>
      <c r="DA289" s="252"/>
      <c r="DB289" s="252"/>
      <c r="DC289" s="252"/>
      <c r="DD289" s="252"/>
      <c r="DE289" s="252"/>
      <c r="DF289" s="252"/>
      <c r="DG289" s="252"/>
      <c r="DH289" s="252"/>
      <c r="DI289" s="252"/>
      <c r="DJ289" s="252"/>
      <c r="DK289" s="252"/>
      <c r="DL289" s="252"/>
    </row>
    <row r="290" spans="1:116" x14ac:dyDescent="0.25">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c r="BC290" s="252"/>
      <c r="BD290" s="252"/>
      <c r="BE290" s="252"/>
      <c r="BF290" s="252"/>
      <c r="BG290" s="252"/>
      <c r="BH290" s="252"/>
      <c r="BI290" s="252"/>
      <c r="BJ290" s="252"/>
      <c r="BK290" s="252"/>
      <c r="BL290" s="252"/>
      <c r="BM290" s="252"/>
      <c r="BN290" s="252"/>
      <c r="BO290" s="252"/>
      <c r="BP290" s="252"/>
      <c r="BQ290" s="252"/>
      <c r="BR290" s="252"/>
      <c r="BS290" s="252"/>
      <c r="BT290" s="252"/>
      <c r="BU290" s="252"/>
      <c r="BV290" s="252"/>
      <c r="BW290" s="252"/>
      <c r="BX290" s="252"/>
      <c r="BY290" s="252"/>
      <c r="BZ290" s="252"/>
      <c r="CA290" s="252"/>
      <c r="CB290" s="252"/>
      <c r="CC290" s="252"/>
      <c r="CD290" s="252"/>
      <c r="CE290" s="252"/>
      <c r="CF290" s="252"/>
      <c r="CG290" s="252"/>
      <c r="CH290" s="252"/>
      <c r="CI290" s="252"/>
      <c r="CJ290" s="252"/>
      <c r="CK290" s="252"/>
      <c r="CL290" s="252"/>
      <c r="CM290" s="252"/>
      <c r="CN290" s="252"/>
      <c r="CO290" s="252"/>
      <c r="CP290" s="252"/>
      <c r="CQ290" s="252"/>
      <c r="CR290" s="252"/>
      <c r="CS290" s="252"/>
      <c r="CT290" s="252"/>
      <c r="CU290" s="252"/>
      <c r="CV290" s="252"/>
      <c r="CW290" s="252"/>
      <c r="CX290" s="252"/>
      <c r="CY290" s="252"/>
      <c r="CZ290" s="252"/>
      <c r="DA290" s="252"/>
      <c r="DB290" s="252"/>
      <c r="DC290" s="252"/>
      <c r="DD290" s="252"/>
      <c r="DE290" s="252"/>
      <c r="DF290" s="252"/>
      <c r="DG290" s="252"/>
      <c r="DH290" s="252"/>
      <c r="DI290" s="252"/>
      <c r="DJ290" s="252"/>
      <c r="DK290" s="252"/>
      <c r="DL290" s="252"/>
    </row>
    <row r="291" spans="1:116" x14ac:dyDescent="0.25">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52"/>
      <c r="AE291" s="252"/>
      <c r="AF291" s="252"/>
      <c r="AG291" s="252"/>
      <c r="AH291" s="252"/>
      <c r="AI291" s="252"/>
      <c r="AJ291" s="252"/>
      <c r="AK291" s="252"/>
      <c r="AL291" s="252"/>
      <c r="AM291" s="252"/>
      <c r="AN291" s="252"/>
      <c r="AO291" s="252"/>
      <c r="AP291" s="252"/>
      <c r="AQ291" s="252"/>
      <c r="AR291" s="252"/>
      <c r="AS291" s="252"/>
      <c r="AT291" s="252"/>
      <c r="AU291" s="252"/>
      <c r="AV291" s="252"/>
      <c r="AW291" s="252"/>
      <c r="AX291" s="252"/>
      <c r="AY291" s="252"/>
      <c r="AZ291" s="252"/>
      <c r="BA291" s="252"/>
      <c r="BB291" s="252"/>
      <c r="BC291" s="252"/>
      <c r="BD291" s="252"/>
      <c r="BE291" s="252"/>
      <c r="BF291" s="252"/>
      <c r="BG291" s="252"/>
      <c r="BH291" s="252"/>
      <c r="BI291" s="252"/>
      <c r="BJ291" s="252"/>
      <c r="BK291" s="252"/>
      <c r="BL291" s="252"/>
      <c r="BM291" s="252"/>
      <c r="BN291" s="252"/>
      <c r="BO291" s="252"/>
      <c r="BP291" s="252"/>
      <c r="BQ291" s="252"/>
      <c r="BR291" s="252"/>
      <c r="BS291" s="252"/>
      <c r="BT291" s="252"/>
      <c r="BU291" s="252"/>
      <c r="BV291" s="252"/>
      <c r="BW291" s="252"/>
      <c r="BX291" s="252"/>
      <c r="BY291" s="252"/>
      <c r="BZ291" s="252"/>
      <c r="CA291" s="252"/>
      <c r="CB291" s="252"/>
      <c r="CC291" s="252"/>
      <c r="CD291" s="252"/>
      <c r="CE291" s="252"/>
      <c r="CF291" s="252"/>
      <c r="CG291" s="252"/>
      <c r="CH291" s="252"/>
      <c r="CI291" s="252"/>
      <c r="CJ291" s="252"/>
      <c r="CK291" s="252"/>
      <c r="CL291" s="252"/>
      <c r="CM291" s="252"/>
      <c r="CN291" s="252"/>
      <c r="CO291" s="252"/>
      <c r="CP291" s="252"/>
      <c r="CQ291" s="252"/>
      <c r="CR291" s="252"/>
      <c r="CS291" s="252"/>
      <c r="CT291" s="252"/>
      <c r="CU291" s="252"/>
      <c r="CV291" s="252"/>
      <c r="CW291" s="252"/>
      <c r="CX291" s="252"/>
      <c r="CY291" s="252"/>
      <c r="CZ291" s="252"/>
      <c r="DA291" s="252"/>
      <c r="DB291" s="252"/>
      <c r="DC291" s="252"/>
      <c r="DD291" s="252"/>
      <c r="DE291" s="252"/>
      <c r="DF291" s="252"/>
      <c r="DG291" s="252"/>
      <c r="DH291" s="252"/>
      <c r="DI291" s="252"/>
      <c r="DJ291" s="252"/>
      <c r="DK291" s="252"/>
      <c r="DL291" s="252"/>
    </row>
    <row r="292" spans="1:116" x14ac:dyDescent="0.25">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52"/>
      <c r="AV292" s="252"/>
      <c r="AW292" s="252"/>
      <c r="AX292" s="252"/>
      <c r="AY292" s="252"/>
      <c r="AZ292" s="252"/>
      <c r="BA292" s="252"/>
      <c r="BB292" s="252"/>
      <c r="BC292" s="252"/>
      <c r="BD292" s="252"/>
      <c r="BE292" s="252"/>
      <c r="BF292" s="252"/>
      <c r="BG292" s="252"/>
      <c r="BH292" s="252"/>
      <c r="BI292" s="252"/>
      <c r="BJ292" s="252"/>
      <c r="BK292" s="252"/>
      <c r="BL292" s="252"/>
      <c r="BM292" s="252"/>
      <c r="BN292" s="252"/>
      <c r="BO292" s="252"/>
      <c r="BP292" s="252"/>
      <c r="BQ292" s="252"/>
      <c r="BR292" s="252"/>
      <c r="BS292" s="252"/>
      <c r="BT292" s="252"/>
      <c r="BU292" s="252"/>
      <c r="BV292" s="252"/>
      <c r="BW292" s="252"/>
      <c r="BX292" s="252"/>
      <c r="BY292" s="252"/>
      <c r="BZ292" s="252"/>
      <c r="CA292" s="252"/>
      <c r="CB292" s="252"/>
      <c r="CC292" s="252"/>
      <c r="CD292" s="252"/>
      <c r="CE292" s="252"/>
      <c r="CF292" s="252"/>
      <c r="CG292" s="252"/>
      <c r="CH292" s="252"/>
      <c r="CI292" s="252"/>
      <c r="CJ292" s="252"/>
      <c r="CK292" s="252"/>
      <c r="CL292" s="252"/>
      <c r="CM292" s="252"/>
      <c r="CN292" s="252"/>
      <c r="CO292" s="252"/>
      <c r="CP292" s="252"/>
      <c r="CQ292" s="252"/>
      <c r="CR292" s="252"/>
      <c r="CS292" s="252"/>
      <c r="CT292" s="252"/>
      <c r="CU292" s="252"/>
      <c r="CV292" s="252"/>
      <c r="CW292" s="252"/>
      <c r="CX292" s="252"/>
      <c r="CY292" s="252"/>
      <c r="CZ292" s="252"/>
      <c r="DA292" s="252"/>
      <c r="DB292" s="252"/>
      <c r="DC292" s="252"/>
      <c r="DD292" s="252"/>
      <c r="DE292" s="252"/>
      <c r="DF292" s="252"/>
      <c r="DG292" s="252"/>
      <c r="DH292" s="252"/>
      <c r="DI292" s="252"/>
      <c r="DJ292" s="252"/>
      <c r="DK292" s="252"/>
      <c r="DL292" s="252"/>
    </row>
    <row r="293" spans="1:116" x14ac:dyDescent="0.25">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c r="AE293" s="252"/>
      <c r="AF293" s="252"/>
      <c r="AG293" s="252"/>
      <c r="AH293" s="252"/>
      <c r="AI293" s="252"/>
      <c r="AJ293" s="252"/>
      <c r="AK293" s="252"/>
      <c r="AL293" s="252"/>
      <c r="AM293" s="252"/>
      <c r="AN293" s="252"/>
      <c r="AO293" s="252"/>
      <c r="AP293" s="252"/>
      <c r="AQ293" s="252"/>
      <c r="AR293" s="252"/>
      <c r="AS293" s="252"/>
      <c r="AT293" s="252"/>
      <c r="AU293" s="252"/>
      <c r="AV293" s="252"/>
      <c r="AW293" s="252"/>
      <c r="AX293" s="252"/>
      <c r="AY293" s="252"/>
      <c r="AZ293" s="252"/>
      <c r="BA293" s="252"/>
      <c r="BB293" s="252"/>
      <c r="BC293" s="252"/>
      <c r="BD293" s="252"/>
      <c r="BE293" s="252"/>
      <c r="BF293" s="252"/>
      <c r="BG293" s="252"/>
      <c r="BH293" s="252"/>
      <c r="BI293" s="252"/>
      <c r="BJ293" s="252"/>
      <c r="BK293" s="252"/>
      <c r="BL293" s="252"/>
      <c r="BM293" s="252"/>
      <c r="BN293" s="252"/>
      <c r="BO293" s="252"/>
      <c r="BP293" s="252"/>
      <c r="BQ293" s="252"/>
      <c r="BR293" s="252"/>
      <c r="BS293" s="252"/>
      <c r="BT293" s="252"/>
      <c r="BU293" s="252"/>
      <c r="BV293" s="252"/>
      <c r="BW293" s="252"/>
      <c r="BX293" s="252"/>
      <c r="BY293" s="252"/>
      <c r="BZ293" s="252"/>
      <c r="CA293" s="252"/>
      <c r="CB293" s="252"/>
      <c r="CC293" s="252"/>
      <c r="CD293" s="252"/>
      <c r="CE293" s="252"/>
      <c r="CF293" s="252"/>
      <c r="CG293" s="252"/>
      <c r="CH293" s="252"/>
      <c r="CI293" s="252"/>
      <c r="CJ293" s="252"/>
      <c r="CK293" s="252"/>
      <c r="CL293" s="252"/>
      <c r="CM293" s="252"/>
      <c r="CN293" s="252"/>
      <c r="CO293" s="252"/>
      <c r="CP293" s="252"/>
      <c r="CQ293" s="252"/>
      <c r="CR293" s="252"/>
      <c r="CS293" s="252"/>
      <c r="CT293" s="252"/>
      <c r="CU293" s="252"/>
      <c r="CV293" s="252"/>
      <c r="CW293" s="252"/>
      <c r="CX293" s="252"/>
      <c r="CY293" s="252"/>
      <c r="CZ293" s="252"/>
      <c r="DA293" s="252"/>
      <c r="DB293" s="252"/>
      <c r="DC293" s="252"/>
      <c r="DD293" s="252"/>
      <c r="DE293" s="252"/>
      <c r="DF293" s="252"/>
      <c r="DG293" s="252"/>
      <c r="DH293" s="252"/>
      <c r="DI293" s="252"/>
      <c r="DJ293" s="252"/>
      <c r="DK293" s="252"/>
      <c r="DL293" s="252"/>
    </row>
    <row r="294" spans="1:116" x14ac:dyDescent="0.25">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c r="AF294" s="252"/>
      <c r="AG294" s="252"/>
      <c r="AH294" s="252"/>
      <c r="AI294" s="252"/>
      <c r="AJ294" s="252"/>
      <c r="AK294" s="252"/>
      <c r="AL294" s="252"/>
      <c r="AM294" s="252"/>
      <c r="AN294" s="252"/>
      <c r="AO294" s="252"/>
      <c r="AP294" s="252"/>
      <c r="AQ294" s="252"/>
      <c r="AR294" s="252"/>
      <c r="AS294" s="252"/>
      <c r="AT294" s="252"/>
      <c r="AU294" s="252"/>
      <c r="AV294" s="252"/>
      <c r="AW294" s="252"/>
      <c r="AX294" s="252"/>
      <c r="AY294" s="252"/>
      <c r="AZ294" s="252"/>
      <c r="BA294" s="252"/>
      <c r="BB294" s="252"/>
      <c r="BC294" s="252"/>
      <c r="BD294" s="252"/>
      <c r="BE294" s="252"/>
      <c r="BF294" s="252"/>
      <c r="BG294" s="252"/>
      <c r="BH294" s="252"/>
      <c r="BI294" s="252"/>
      <c r="BJ294" s="252"/>
      <c r="BK294" s="252"/>
      <c r="BL294" s="252"/>
      <c r="BM294" s="252"/>
      <c r="BN294" s="252"/>
      <c r="BO294" s="252"/>
      <c r="BP294" s="252"/>
      <c r="BQ294" s="252"/>
      <c r="BR294" s="252"/>
      <c r="BS294" s="252"/>
      <c r="BT294" s="252"/>
      <c r="BU294" s="252"/>
      <c r="BV294" s="252"/>
      <c r="BW294" s="252"/>
      <c r="BX294" s="252"/>
      <c r="BY294" s="252"/>
      <c r="BZ294" s="252"/>
      <c r="CA294" s="252"/>
      <c r="CB294" s="252"/>
      <c r="CC294" s="252"/>
      <c r="CD294" s="252"/>
      <c r="CE294" s="252"/>
      <c r="CF294" s="252"/>
      <c r="CG294" s="252"/>
      <c r="CH294" s="252"/>
      <c r="CI294" s="252"/>
      <c r="CJ294" s="252"/>
      <c r="CK294" s="252"/>
      <c r="CL294" s="252"/>
      <c r="CM294" s="252"/>
      <c r="CN294" s="252"/>
      <c r="CO294" s="252"/>
      <c r="CP294" s="252"/>
      <c r="CQ294" s="252"/>
      <c r="CR294" s="252"/>
      <c r="CS294" s="252"/>
      <c r="CT294" s="252"/>
      <c r="CU294" s="252"/>
      <c r="CV294" s="252"/>
      <c r="CW294" s="252"/>
      <c r="CX294" s="252"/>
      <c r="CY294" s="252"/>
      <c r="CZ294" s="252"/>
      <c r="DA294" s="252"/>
      <c r="DB294" s="252"/>
      <c r="DC294" s="252"/>
      <c r="DD294" s="252"/>
      <c r="DE294" s="252"/>
      <c r="DF294" s="252"/>
      <c r="DG294" s="252"/>
      <c r="DH294" s="252"/>
      <c r="DI294" s="252"/>
      <c r="DJ294" s="252"/>
      <c r="DK294" s="252"/>
      <c r="DL294" s="252"/>
    </row>
    <row r="295" spans="1:116" x14ac:dyDescent="0.25">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2"/>
      <c r="AS295" s="252"/>
      <c r="AT295" s="252"/>
      <c r="AU295" s="252"/>
      <c r="AV295" s="252"/>
      <c r="AW295" s="252"/>
      <c r="AX295" s="252"/>
      <c r="AY295" s="252"/>
      <c r="AZ295" s="252"/>
      <c r="BA295" s="252"/>
      <c r="BB295" s="252"/>
      <c r="BC295" s="252"/>
      <c r="BD295" s="252"/>
      <c r="BE295" s="252"/>
      <c r="BF295" s="252"/>
      <c r="BG295" s="252"/>
      <c r="BH295" s="252"/>
      <c r="BI295" s="252"/>
      <c r="BJ295" s="252"/>
      <c r="BK295" s="252"/>
      <c r="BL295" s="252"/>
      <c r="BM295" s="252"/>
      <c r="BN295" s="252"/>
      <c r="BO295" s="252"/>
      <c r="BP295" s="252"/>
      <c r="BQ295" s="252"/>
      <c r="BR295" s="252"/>
      <c r="BS295" s="252"/>
      <c r="BT295" s="252"/>
      <c r="BU295" s="252"/>
      <c r="BV295" s="252"/>
      <c r="BW295" s="252"/>
      <c r="BX295" s="252"/>
      <c r="BY295" s="252"/>
      <c r="BZ295" s="252"/>
      <c r="CA295" s="252"/>
      <c r="CB295" s="252"/>
      <c r="CC295" s="252"/>
      <c r="CD295" s="252"/>
      <c r="CE295" s="252"/>
      <c r="CF295" s="252"/>
      <c r="CG295" s="252"/>
      <c r="CH295" s="252"/>
      <c r="CI295" s="252"/>
      <c r="CJ295" s="252"/>
      <c r="CK295" s="252"/>
      <c r="CL295" s="252"/>
      <c r="CM295" s="252"/>
      <c r="CN295" s="252"/>
      <c r="CO295" s="252"/>
      <c r="CP295" s="252"/>
      <c r="CQ295" s="252"/>
      <c r="CR295" s="252"/>
      <c r="CS295" s="252"/>
      <c r="CT295" s="252"/>
      <c r="CU295" s="252"/>
      <c r="CV295" s="252"/>
      <c r="CW295" s="252"/>
      <c r="CX295" s="252"/>
      <c r="CY295" s="252"/>
      <c r="CZ295" s="252"/>
      <c r="DA295" s="252"/>
      <c r="DB295" s="252"/>
      <c r="DC295" s="252"/>
      <c r="DD295" s="252"/>
      <c r="DE295" s="252"/>
      <c r="DF295" s="252"/>
      <c r="DG295" s="252"/>
      <c r="DH295" s="252"/>
      <c r="DI295" s="252"/>
      <c r="DJ295" s="252"/>
      <c r="DK295" s="252"/>
      <c r="DL295" s="252"/>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R26"/>
  <sheetViews>
    <sheetView zoomScale="80" zoomScaleNormal="80" workbookViewId="0">
      <selection activeCell="C7" sqref="C7"/>
    </sheetView>
  </sheetViews>
  <sheetFormatPr defaultRowHeight="15" x14ac:dyDescent="0.25"/>
  <cols>
    <col min="1" max="1" width="25" style="214" customWidth="1"/>
    <col min="2" max="2" width="12" style="214" customWidth="1"/>
    <col min="3" max="4" width="15" style="214" customWidth="1"/>
    <col min="5" max="5" width="12" style="214" customWidth="1"/>
    <col min="6" max="6" width="16" style="214" customWidth="1"/>
    <col min="7" max="7" width="10" style="214" customWidth="1"/>
    <col min="8" max="11" width="6" style="214" customWidth="1"/>
    <col min="12" max="12" width="8" style="214" customWidth="1"/>
    <col min="13" max="16" width="6" style="214" customWidth="1"/>
    <col min="17" max="18" width="8" style="214" customWidth="1"/>
  </cols>
  <sheetData>
    <row r="1" spans="1:18" ht="90" customHeight="1" x14ac:dyDescent="0.25">
      <c r="A1" s="260" t="s">
        <v>8466</v>
      </c>
      <c r="B1" s="260" t="s">
        <v>8468</v>
      </c>
      <c r="C1" s="260" t="s">
        <v>8469</v>
      </c>
      <c r="D1" s="261" t="s">
        <v>8513</v>
      </c>
      <c r="E1" s="262" t="s">
        <v>8932</v>
      </c>
      <c r="F1" s="262" t="s">
        <v>1398</v>
      </c>
      <c r="G1" s="262" t="s">
        <v>8613</v>
      </c>
      <c r="H1" s="262" t="s">
        <v>8614</v>
      </c>
      <c r="I1" s="262" t="s">
        <v>8528</v>
      </c>
      <c r="J1" s="262" t="s">
        <v>8525</v>
      </c>
      <c r="K1" s="262" t="s">
        <v>8615</v>
      </c>
      <c r="L1" s="262" t="s">
        <v>8531</v>
      </c>
      <c r="M1" s="262" t="s">
        <v>8616</v>
      </c>
      <c r="N1" s="262" t="s">
        <v>8617</v>
      </c>
      <c r="O1" s="262" t="s">
        <v>8538</v>
      </c>
      <c r="P1" s="262" t="s">
        <v>8539</v>
      </c>
      <c r="Q1" s="262" t="s">
        <v>8618</v>
      </c>
      <c r="R1" s="262" t="s">
        <v>8619</v>
      </c>
    </row>
    <row r="2" spans="1:18" x14ac:dyDescent="0.25">
      <c r="A2" s="263"/>
      <c r="B2" s="263"/>
      <c r="C2" s="263"/>
      <c r="D2" s="264"/>
      <c r="E2" s="265" t="s">
        <v>8631</v>
      </c>
      <c r="F2" s="265" t="s">
        <v>8631</v>
      </c>
      <c r="G2" s="265" t="s">
        <v>8632</v>
      </c>
      <c r="H2" s="265" t="s">
        <v>8631</v>
      </c>
      <c r="I2" s="265" t="s">
        <v>8631</v>
      </c>
      <c r="J2" s="265" t="s">
        <v>8631</v>
      </c>
      <c r="K2" s="265" t="s">
        <v>8631</v>
      </c>
      <c r="L2" s="265" t="s">
        <v>8605</v>
      </c>
      <c r="M2" s="265" t="s">
        <v>8631</v>
      </c>
      <c r="N2" s="265" t="s">
        <v>8631</v>
      </c>
      <c r="O2" s="265" t="s">
        <v>8631</v>
      </c>
      <c r="P2" s="265" t="s">
        <v>8631</v>
      </c>
      <c r="Q2" s="265" t="s">
        <v>8605</v>
      </c>
      <c r="R2" s="265" t="s">
        <v>8604</v>
      </c>
    </row>
    <row r="3" spans="1:18" x14ac:dyDescent="0.25">
      <c r="A3" s="266" t="s">
        <v>683</v>
      </c>
      <c r="B3" s="266" t="s">
        <v>684</v>
      </c>
      <c r="C3" s="266" t="s">
        <v>8933</v>
      </c>
      <c r="D3" s="267" t="s">
        <v>8934</v>
      </c>
      <c r="E3" s="268">
        <f>'Country Indicator Data'!P37+'Country Indicator Data'!P127+'Country Indicator Data'!P128+'Country Indicator Data'!P170</f>
        <v>3909380</v>
      </c>
      <c r="F3" s="268">
        <f>VLOOKUP(B3,'Core Indicators'!$C$3:$G$198,5,FALSE)</f>
        <v>267437000</v>
      </c>
      <c r="G3" s="269">
        <f>AVERAGE('Country Indicator Data'!C37,'Country Indicator Data'!C127,'Country Indicator Data'!C128,'Country Indicator Data'!C170)</f>
        <v>0.80926250092500007</v>
      </c>
      <c r="H3" s="269">
        <f>AVERAGE('Country Indicator Data'!D37,'Country Indicator Data'!D127,'Country Indicator Data'!D128,'Country Indicator Data'!D170)</f>
        <v>6.25</v>
      </c>
      <c r="I3" s="269">
        <f>AVERAGE('Country Indicator Data'!E37,'Country Indicator Data'!E127,'Country Indicator Data'!E128,'Country Indicator Data'!E170)</f>
        <v>7.4999999999999997E-2</v>
      </c>
      <c r="J3" s="269">
        <f>AVERAGE('Country Indicator Data'!F37,'Country Indicator Data'!F127,'Country Indicator Data'!F128,'Country Indicator Data'!F170)</f>
        <v>4.5083333333249991</v>
      </c>
      <c r="K3" s="269">
        <f>AVERAGE('Country Indicator Data'!G37,'Country Indicator Data'!G127,'Country Indicator Data'!G128,'Country Indicator Data'!G170)</f>
        <v>0.63819525333333338</v>
      </c>
      <c r="L3" s="269">
        <f>AVERAGE('Country Indicator Data'!H37,'Country Indicator Data'!H127,'Country Indicator Data'!H128,'Country Indicator Data'!H170)</f>
        <v>39.825000000000003</v>
      </c>
      <c r="M3" s="269">
        <f>AVERAGE('Country Indicator Data'!I37,'Country Indicator Data'!I127,'Country Indicator Data'!I128,'Country Indicator Data'!I170)</f>
        <v>4.5</v>
      </c>
      <c r="N3" s="268">
        <f>VLOOKUP($B3,'Core Indicators'!$C$3:$EU$891,149,FALSE)</f>
        <v>4189</v>
      </c>
      <c r="O3" s="269">
        <f>AVERAGE('Country Indicator Data'!K37,'Country Indicator Data'!K127,'Country Indicator Data'!K128,'Country Indicator Data'!K170)</f>
        <v>-0.95829504727499992</v>
      </c>
      <c r="P3" s="269">
        <f>AVERAGE('Country Indicator Data'!L37,'Country Indicator Data'!L127,'Country Indicator Data'!L128,'Country Indicator Data'!L170)</f>
        <v>3.9375</v>
      </c>
      <c r="Q3" s="269">
        <f>AVERAGE('Country Indicator Data'!M37,'Country Indicator Data'!M127,'Country Indicator Data'!M128,'Country Indicator Data'!M170)</f>
        <v>32.5</v>
      </c>
      <c r="R3" s="269">
        <f>AVERAGE('Country Indicator Data'!N37,'Country Indicator Data'!N127,'Country Indicator Data'!N128,'Country Indicator Data'!N170)</f>
        <v>25.75</v>
      </c>
    </row>
    <row r="4" spans="1:18" x14ac:dyDescent="0.25">
      <c r="A4" s="266" t="s">
        <v>771</v>
      </c>
      <c r="B4" s="266" t="s">
        <v>772</v>
      </c>
      <c r="C4" s="266" t="s">
        <v>8935</v>
      </c>
      <c r="D4" s="270" t="s">
        <v>8936</v>
      </c>
      <c r="E4" s="268">
        <f>'Country Indicator Data'!P26+'Country Indicator Data'!P34+'Country Indicator Data'!P40+'Country Indicator Data'!P51+'Country Indicator Data'!P53+'Country Indicator Data'!P137+'Country Indicator Data'!P138+'Country Indicator Data'!P177+'Country Indicator Data'!P188</f>
        <v>12749362</v>
      </c>
      <c r="F4" s="268">
        <f>VLOOKUP(B4,'Core Indicators'!$C$3:$G$198,5,FALSE)</f>
        <v>837127000</v>
      </c>
      <c r="G4" s="269">
        <f>AVERAGE('Country Indicator Data'!C26,'Country Indicator Data'!C34,'Country Indicator Data'!C40,'Country Indicator Data'!C51,'Country Indicator Data'!C53,'Country Indicator Data'!C137,'Country Indicator Data'!C138,'Country Indicator Data'!C177,'Country Indicator Data'!C188)</f>
        <v>0.37539587784444445</v>
      </c>
      <c r="H4" s="269">
        <f>AVERAGE('Country Indicator Data'!D26,'Country Indicator Data'!D34,'Country Indicator Data'!D40,'Country Indicator Data'!D51,'Country Indicator Data'!D53,'Country Indicator Data'!D137,'Country Indicator Data'!D138,'Country Indicator Data'!D177,'Country Indicator Data'!D188)</f>
        <v>10</v>
      </c>
      <c r="I4" s="269">
        <f>AVERAGE('Country Indicator Data'!E26,'Country Indicator Data'!E34,'Country Indicator Data'!E40,'Country Indicator Data'!E51,'Country Indicator Data'!E53,'Country Indicator Data'!E137,'Country Indicator Data'!E138,'Country Indicator Data'!E177,'Country Indicator Data'!E188)</f>
        <v>0.2035888888888889</v>
      </c>
      <c r="J4" s="269">
        <f>AVERAGE('Country Indicator Data'!F26,'Country Indicator Data'!F34,'Country Indicator Data'!F40,'Country Indicator Data'!F51,'Country Indicator Data'!F53,'Country Indicator Data'!F137,'Country Indicator Data'!F138,'Country Indicator Data'!F177,'Country Indicator Data'!F188)</f>
        <v>6.948148148144444</v>
      </c>
      <c r="K4" s="269">
        <f>AVERAGE('Country Indicator Data'!G26,'Country Indicator Data'!G34,'Country Indicator Data'!G40,'Country Indicator Data'!G51,'Country Indicator Data'!G53,'Country Indicator Data'!G137,'Country Indicator Data'!G138,'Country Indicator Data'!G177,'Country Indicator Data'!G188)</f>
        <v>0.39423033085555553</v>
      </c>
      <c r="L4" s="269">
        <f>AVERAGE('Country Indicator Data'!H26,'Country Indicator Data'!H34,'Country Indicator Data'!H40,'Country Indicator Data'!H51,'Country Indicator Data'!H53,'Country Indicator Data'!H137,'Country Indicator Data'!H138,'Country Indicator Data'!H177,'Country Indicator Data'!H188)</f>
        <v>45.900000000000006</v>
      </c>
      <c r="M4" s="269">
        <f>AVERAGE('Country Indicator Data'!I26,'Country Indicator Data'!I34,'Country Indicator Data'!I40,'Country Indicator Data'!I51,'Country Indicator Data'!I53,'Country Indicator Data'!I137,'Country Indicator Data'!I138,'Country Indicator Data'!I177,'Country Indicator Data'!I188)</f>
        <v>2.3333333333333335</v>
      </c>
      <c r="N4" s="268">
        <f>VLOOKUP($B4,'Core Indicators'!$C$3:$EU$891,149,FALSE)</f>
        <v>4004</v>
      </c>
      <c r="O4" s="269">
        <f>AVERAGE('Country Indicator Data'!K26,'Country Indicator Data'!K34,'Country Indicator Data'!K40,'Country Indicator Data'!K51,'Country Indicator Data'!K53,'Country Indicator Data'!K137,'Country Indicator Data'!K138,'Country Indicator Data'!K177,'Country Indicator Data'!K188)</f>
        <v>-0.38842570284444444</v>
      </c>
      <c r="P4" s="269">
        <f>AVERAGE('Country Indicator Data'!L26,'Country Indicator Data'!L34,'Country Indicator Data'!L40,'Country Indicator Data'!L51,'Country Indicator Data'!L53,'Country Indicator Data'!L137,'Country Indicator Data'!L138,'Country Indicator Data'!L177,'Country Indicator Data'!L188)</f>
        <v>6.25</v>
      </c>
      <c r="Q4" s="269">
        <f>AVERAGE('Country Indicator Data'!M26,'Country Indicator Data'!M34,'Country Indicator Data'!M40,'Country Indicator Data'!M51,'Country Indicator Data'!M53,'Country Indicator Data'!M137,'Country Indicator Data'!M138,'Country Indicator Data'!M177,'Country Indicator Data'!M188)</f>
        <v>68.555555555555557</v>
      </c>
      <c r="R4" s="269">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66" t="s">
        <v>732</v>
      </c>
      <c r="B5" s="266" t="s">
        <v>733</v>
      </c>
      <c r="C5" s="266" t="s">
        <v>8937</v>
      </c>
      <c r="D5" s="270" t="s">
        <v>8938</v>
      </c>
      <c r="E5" s="268">
        <f>'Country Indicator Data'!P80+'Country Indicator Data'!P136</f>
        <v>3744070</v>
      </c>
      <c r="F5" s="268">
        <f>VLOOKUP(B5,'Core Indicators'!$C$3:$G$198,5,FALSE)</f>
        <v>1583009000</v>
      </c>
      <c r="G5" s="269">
        <f>AVERAGE('Country Indicator Data'!C80,'Country Indicator Data'!C136)</f>
        <v>0.75808737944999993</v>
      </c>
      <c r="H5" s="269">
        <f>AVERAGE('Country Indicator Data'!D80,'Country Indicator Data'!D136)</f>
        <v>5</v>
      </c>
      <c r="I5" s="269">
        <f>AVERAGE('Country Indicator Data'!E80,'Country Indicator Data'!E136)</f>
        <v>8.3500000000000005E-2</v>
      </c>
      <c r="J5" s="269">
        <f>AVERAGE('Country Indicator Data'!F80,'Country Indicator Data'!F136)</f>
        <v>5.5</v>
      </c>
      <c r="K5" s="269">
        <f>AVERAGE('Country Indicator Data'!G80,'Country Indicator Data'!G136)</f>
        <v>0.52410904214999998</v>
      </c>
      <c r="L5" s="269">
        <f>AVERAGE('Country Indicator Data'!H80,'Country Indicator Data'!H136)</f>
        <v>33.650000000000006</v>
      </c>
      <c r="M5" s="269">
        <f>AVERAGE('Country Indicator Data'!I80,'Country Indicator Data'!I136)</f>
        <v>3</v>
      </c>
      <c r="N5" s="268">
        <f>VLOOKUP($B5,'Core Indicators'!$C$3:$EU$891,149,FALSE)</f>
        <v>2563</v>
      </c>
      <c r="O5" s="269">
        <f>AVERAGE('Country Indicator Data'!K80,'Country Indicator Data'!K136)</f>
        <v>-0.34916854835</v>
      </c>
      <c r="P5" s="269">
        <f>AVERAGE('Country Indicator Data'!L80,'Country Indicator Data'!L136)</f>
        <v>5.125</v>
      </c>
      <c r="Q5" s="269">
        <f>AVERAGE('Country Indicator Data'!M80,'Country Indicator Data'!M136)</f>
        <v>54.5</v>
      </c>
      <c r="R5" s="269">
        <f>AVERAGE('Country Indicator Data'!N80,'Country Indicator Data'!N136)</f>
        <v>36.5</v>
      </c>
    </row>
    <row r="6" spans="1:18" x14ac:dyDescent="0.25">
      <c r="A6" s="266" t="s">
        <v>803</v>
      </c>
      <c r="B6" s="266" t="s">
        <v>804</v>
      </c>
      <c r="C6" s="318" t="s">
        <v>10052</v>
      </c>
      <c r="D6" s="270" t="s">
        <v>8939</v>
      </c>
      <c r="E6" s="268">
        <f>'Country Indicator Data'!P54+'Country Indicator Data'!P83+'Country Indicator Data'!P88+'Country Indicator Data'!P99+'Country Indicator Data'!P169+'Country Indicator Data'!P179</f>
        <v>2482040</v>
      </c>
      <c r="F6" s="268">
        <f>VLOOKUP(B6,'Core Indicators'!$C$3:$G$198,5,FALSE)</f>
        <v>267196000</v>
      </c>
      <c r="G6" s="269">
        <f>AVERAGE('Country Indicator Data'!C54,'Country Indicator Data'!C83,'Country Indicator Data'!C88,'Country Indicator Data'!C99,'Country Indicator Data'!C169,'Country Indicator Data'!C179)</f>
        <v>0.50963423659999996</v>
      </c>
      <c r="H6" s="269">
        <f>AVERAGE('Country Indicator Data'!D54,'Country Indicator Data'!D83,'Country Indicator Data'!D88,'Country Indicator Data'!D99,'Country Indicator Data'!D169,'Country Indicator Data'!D179)</f>
        <v>3.5</v>
      </c>
      <c r="I6" s="269">
        <f>AVERAGE('Country Indicator Data'!E54,'Country Indicator Data'!E83,'Country Indicator Data'!E88,'Country Indicator Data'!E99,'Country Indicator Data'!E169,'Country Indicator Data'!E179)</f>
        <v>0.32666666666666666</v>
      </c>
      <c r="J6" s="269">
        <f>AVERAGE('Country Indicator Data'!F54,'Country Indicator Data'!F83,'Country Indicator Data'!F88,'Country Indicator Data'!F99,'Country Indicator Data'!F169,'Country Indicator Data'!F179)</f>
        <v>3.966666666683333</v>
      </c>
      <c r="K6" s="269">
        <f>AVERAGE('Country Indicator Data'!G54,'Country Indicator Data'!G83,'Country Indicator Data'!G88,'Country Indicator Data'!G99,'Country Indicator Data'!G169,'Country Indicator Data'!G179)</f>
        <v>0.44548120716666667</v>
      </c>
      <c r="L6" s="269">
        <f>AVERAGE('Country Indicator Data'!H54,'Country Indicator Data'!H83,'Country Indicator Data'!H88,'Country Indicator Data'!H99,'Country Indicator Data'!H169,'Country Indicator Data'!H179)</f>
        <v>34.31666666666667</v>
      </c>
      <c r="M6" s="269">
        <f>AVERAGE('Country Indicator Data'!I54,'Country Indicator Data'!I83,'Country Indicator Data'!I88,'Country Indicator Data'!I99,'Country Indicator Data'!I169,'Country Indicator Data'!I179)</f>
        <v>3.8333333333333335</v>
      </c>
      <c r="N6" s="268">
        <f>VLOOKUP($B6,'Core Indicators'!$C$3:$EU$891,149,FALSE)</f>
        <v>5360</v>
      </c>
      <c r="O6" s="269">
        <f>AVERAGE('Country Indicator Data'!K54,'Country Indicator Data'!K83,'Country Indicator Data'!K88,'Country Indicator Data'!K99,'Country Indicator Data'!K169,'Country Indicator Data'!K179)</f>
        <v>-0.86944311111666683</v>
      </c>
      <c r="P6" s="269">
        <f>AVERAGE('Country Indicator Data'!L54,'Country Indicator Data'!L83,'Country Indicator Data'!L88,'Country Indicator Data'!L99,'Country Indicator Data'!L169,'Country Indicator Data'!L179)</f>
        <v>3.4583333333333335</v>
      </c>
      <c r="Q6" s="269">
        <f>AVERAGE('Country Indicator Data'!M54,'Country Indicator Data'!M83,'Country Indicator Data'!M88,'Country Indicator Data'!M99,'Country Indicator Data'!M169,'Country Indicator Data'!M179)</f>
        <v>27.5</v>
      </c>
      <c r="R6" s="269">
        <f>AVERAGE('Country Indicator Data'!N54,'Country Indicator Data'!N83,'Country Indicator Data'!N88,'Country Indicator Data'!N99,'Country Indicator Data'!N169,'Country Indicator Data'!N179)</f>
        <v>30.5</v>
      </c>
    </row>
    <row r="7" spans="1:18" x14ac:dyDescent="0.25">
      <c r="A7" s="266" t="s">
        <v>791</v>
      </c>
      <c r="B7" s="266" t="s">
        <v>792</v>
      </c>
      <c r="C7" s="318" t="s">
        <v>10051</v>
      </c>
      <c r="D7" s="270" t="s">
        <v>8940</v>
      </c>
      <c r="E7" s="268">
        <f>'Country Indicator Data'!P71+'Country Indicator Data'!P179</f>
        <v>898530</v>
      </c>
      <c r="F7" s="268">
        <f>VLOOKUP(B7,'Core Indicators'!$C$3:$G$198,5,FALSE)</f>
        <v>95221000</v>
      </c>
      <c r="G7" s="269">
        <f>AVERAGE('Country Indicator Data'!C71,'Country Indicator Data'!C179)</f>
        <v>0.24144923930000001</v>
      </c>
      <c r="H7" s="269">
        <f>AVERAGE('Country Indicator Data'!D71,'Country Indicator Data'!D179)</f>
        <v>8</v>
      </c>
      <c r="I7" s="269">
        <f>AVERAGE('Country Indicator Data'!E71,'Country Indicator Data'!E179)</f>
        <v>0.18350000000000002</v>
      </c>
      <c r="J7" s="269">
        <f>AVERAGE('Country Indicator Data'!F71,'Country Indicator Data'!F179)</f>
        <v>4.9166666667000003</v>
      </c>
      <c r="K7" s="269">
        <f>AVERAGE('Country Indicator Data'!G71,'Country Indicator Data'!G179)</f>
        <v>0.21366332590000001</v>
      </c>
      <c r="L7" s="269">
        <f>AVERAGE('Country Indicator Data'!H71,'Country Indicator Data'!H179)</f>
        <v>37.4</v>
      </c>
      <c r="M7" s="269">
        <f>AVERAGE('Country Indicator Data'!I71,'Country Indicator Data'!I179)</f>
        <v>3.5</v>
      </c>
      <c r="N7" s="268">
        <f>VLOOKUP($B7,'Core Indicators'!$C$3:$EU$891,149,FALSE)</f>
        <v>456</v>
      </c>
      <c r="O7" s="269">
        <f>AVERAGE('Country Indicator Data'!K71,'Country Indicator Data'!K179)</f>
        <v>-4.2062647650000007E-2</v>
      </c>
      <c r="P7" s="269">
        <f>AVERAGE('Country Indicator Data'!L71,'Country Indicator Data'!L179)</f>
        <v>3.5</v>
      </c>
      <c r="Q7" s="269">
        <f>AVERAGE('Country Indicator Data'!M71,'Country Indicator Data'!M179)</f>
        <v>60</v>
      </c>
      <c r="R7" s="269">
        <f>AVERAGE('Country Indicator Data'!N71,'Country Indicator Data'!N179)</f>
        <v>43.5</v>
      </c>
    </row>
    <row r="8" spans="1:18" x14ac:dyDescent="0.25">
      <c r="A8" s="266" t="s">
        <v>3488</v>
      </c>
      <c r="B8" s="266" t="s">
        <v>3489</v>
      </c>
      <c r="C8" s="266" t="s">
        <v>8941</v>
      </c>
      <c r="D8" s="270" t="s">
        <v>8942</v>
      </c>
      <c r="E8" s="268">
        <f>'Country Indicator Data'!P52+'Country Indicator Data'!P86+'Country Indicator Data'!P101+'Country Indicator Data'!P178</f>
        <v>4590781</v>
      </c>
      <c r="F8" s="268">
        <f>VLOOKUP(B8,'Core Indicators'!$C$3:$G$198,5,FALSE)</f>
        <v>125766000</v>
      </c>
      <c r="G8" s="269">
        <f>AVERAGE('Country Indicator Data'!C52,'Country Indicator Data'!C86,'Country Indicator Data'!C101,'Country Indicator Data'!C178)</f>
        <v>0.210782986625</v>
      </c>
      <c r="H8" s="269">
        <f>AVERAGE('Country Indicator Data'!D52,'Country Indicator Data'!D86,'Country Indicator Data'!D101,'Country Indicator Data'!D178)</f>
        <v>5.75</v>
      </c>
      <c r="I8" s="269">
        <f>AVERAGE('Country Indicator Data'!E52,'Country Indicator Data'!E86,'Country Indicator Data'!E101,'Country Indicator Data'!E178)</f>
        <v>6.8875000000000006E-2</v>
      </c>
      <c r="J8" s="269">
        <f>AVERAGE('Country Indicator Data'!F52,'Country Indicator Data'!F86,'Country Indicator Data'!F101,'Country Indicator Data'!F178)</f>
        <v>4.5666666666666664</v>
      </c>
      <c r="K8" s="269">
        <f>AVERAGE('Country Indicator Data'!G52,'Country Indicator Data'!G86,'Country Indicator Data'!G101,'Country Indicator Data'!G178)</f>
        <v>0.24606424360000001</v>
      </c>
      <c r="L8" s="269">
        <f>AVERAGE('Country Indicator Data'!H52,'Country Indicator Data'!H86,'Country Indicator Data'!H101,'Country Indicator Data'!H178)</f>
        <v>32.1</v>
      </c>
      <c r="M8" s="269">
        <f>AVERAGE('Country Indicator Data'!I52,'Country Indicator Data'!I86,'Country Indicator Data'!I101,'Country Indicator Data'!I178)</f>
        <v>2.25</v>
      </c>
      <c r="N8" s="268">
        <f>VLOOKUP($B8,'Core Indicators'!$C$3:$EU$891,149,FALSE)</f>
        <v>819</v>
      </c>
      <c r="O8" s="269">
        <f>AVERAGE('Country Indicator Data'!K52,'Country Indicator Data'!K86,'Country Indicator Data'!K101,'Country Indicator Data'!K178)</f>
        <v>-0.58027702757499999</v>
      </c>
      <c r="P8" s="269">
        <f>AVERAGE('Country Indicator Data'!L52,'Country Indicator Data'!L86,'Country Indicator Data'!L101,'Country Indicator Data'!L178)</f>
        <v>4.166666666666667</v>
      </c>
      <c r="Q8" s="269">
        <f>AVERAGE('Country Indicator Data'!M52,'Country Indicator Data'!M86,'Country Indicator Data'!M101,'Country Indicator Data'!M178)</f>
        <v>50.5</v>
      </c>
      <c r="R8" s="269">
        <f>AVERAGE('Country Indicator Data'!N52,'Country Indicator Data'!N86,'Country Indicator Data'!N101,'Country Indicator Data'!N178)</f>
        <v>37.25</v>
      </c>
    </row>
    <row r="9" spans="1:18" x14ac:dyDescent="0.25">
      <c r="A9" s="266" t="s">
        <v>3500</v>
      </c>
      <c r="B9" s="266" t="s">
        <v>3501</v>
      </c>
      <c r="C9" s="266" t="s">
        <v>8943</v>
      </c>
      <c r="D9" s="270" t="s">
        <v>8944</v>
      </c>
      <c r="E9" s="268">
        <f>'Country Indicator Data'!P52+'Country Indicator Data'!P56+'Country Indicator Data'!P109</f>
        <v>3328251</v>
      </c>
      <c r="F9" s="268">
        <f>VLOOKUP(B9,'Core Indicators'!$C$3:$G$198,5,FALSE)</f>
        <v>129982000</v>
      </c>
      <c r="G9" s="269">
        <f>AVERAGE('Country Indicator Data'!C52,'Country Indicator Data'!C56,'Country Indicator Data'!C109)</f>
        <v>0.46699264916666666</v>
      </c>
      <c r="H9" s="269">
        <f>AVERAGE('Country Indicator Data'!D52,'Country Indicator Data'!D56,'Country Indicator Data'!D109)</f>
        <v>6.333333333333333</v>
      </c>
      <c r="I9" s="269">
        <f>AVERAGE('Country Indicator Data'!E52,'Country Indicator Data'!E56,'Country Indicator Data'!E109)</f>
        <v>0.32400000000000001</v>
      </c>
      <c r="J9" s="269">
        <f>AVERAGE('Country Indicator Data'!F52,'Country Indicator Data'!F56,'Country Indicator Data'!F109)</f>
        <v>4.1916666666499998</v>
      </c>
      <c r="K9" s="269">
        <f>AVERAGE('Country Indicator Data'!G52,'Country Indicator Data'!G56,'Country Indicator Data'!G109)</f>
        <v>0.33649607749999993</v>
      </c>
      <c r="L9" s="269">
        <f>AVERAGE('Country Indicator Data'!H52,'Country Indicator Data'!H56,'Country Indicator Data'!H109)</f>
        <v>33.933333333333337</v>
      </c>
      <c r="M9" s="269">
        <f>AVERAGE('Country Indicator Data'!I52,'Country Indicator Data'!I56,'Country Indicator Data'!I109)</f>
        <v>2.3333333333333335</v>
      </c>
      <c r="N9" s="268">
        <f>VLOOKUP($B9,'Core Indicators'!$C$3:$EU$891,149,FALSE)</f>
        <v>274</v>
      </c>
      <c r="O9" s="269">
        <f>AVERAGE('Country Indicator Data'!K52,'Country Indicator Data'!K56,'Country Indicator Data'!K109)</f>
        <v>9.3130916333333345E-3</v>
      </c>
      <c r="P9" s="269">
        <f>AVERAGE('Country Indicator Data'!L52,'Country Indicator Data'!L56,'Country Indicator Data'!L109)</f>
        <v>3.75</v>
      </c>
      <c r="Q9" s="269">
        <f>AVERAGE('Country Indicator Data'!M52,'Country Indicator Data'!M56,'Country Indicator Data'!M109)</f>
        <v>54.333333333333336</v>
      </c>
      <c r="R9" s="269">
        <f>AVERAGE('Country Indicator Data'!N52,'Country Indicator Data'!N56,'Country Indicator Data'!N109)</f>
        <v>46</v>
      </c>
    </row>
    <row r="10" spans="1:18" x14ac:dyDescent="0.25">
      <c r="A10" s="266" t="s">
        <v>777</v>
      </c>
      <c r="B10" s="266" t="s">
        <v>778</v>
      </c>
      <c r="C10" s="266" t="s">
        <v>8945</v>
      </c>
      <c r="D10" s="270" t="s">
        <v>8946</v>
      </c>
      <c r="E10" s="268">
        <f>'Country Indicator Data'!P18+'Country Indicator Data'!P118</f>
        <v>783250</v>
      </c>
      <c r="F10" s="268">
        <f>VLOOKUP(B10,'Core Indicators'!$C$3:$G$198,5,FALSE)</f>
        <v>227384000</v>
      </c>
      <c r="G10" s="269">
        <f>AVERAGE('Country Indicator Data'!C18,'Country Indicator Data'!C118)</f>
        <v>0.35558001200000006</v>
      </c>
      <c r="H10" s="269">
        <f>AVERAGE('Country Indicator Data'!D18,'Country Indicator Data'!D118)</f>
        <v>3.5</v>
      </c>
      <c r="I10" s="269">
        <f>AVERAGE('Country Indicator Data'!E18,'Country Indicator Data'!E118)</f>
        <v>0.21249999999999999</v>
      </c>
      <c r="J10" s="269">
        <f>AVERAGE('Country Indicator Data'!F18,'Country Indicator Data'!F118)</f>
        <v>3.8583333333500001</v>
      </c>
      <c r="K10" s="269">
        <f>AVERAGE('Country Indicator Data'!G18,'Country Indicator Data'!G118)</f>
        <v>0.49717238359999993</v>
      </c>
      <c r="L10" s="269">
        <f>AVERAGE('Country Indicator Data'!H18,'Country Indicator Data'!H118)</f>
        <v>31.549999999999997</v>
      </c>
      <c r="M10" s="269">
        <f>AVERAGE('Country Indicator Data'!I18,'Country Indicator Data'!I118)</f>
        <v>4</v>
      </c>
      <c r="N10" s="268">
        <f>VLOOKUP($B10,'Core Indicators'!$C$3:$EU$891,149,FALSE)</f>
        <v>10662</v>
      </c>
      <c r="O10" s="269">
        <f>AVERAGE('Country Indicator Data'!K18,'Country Indicator Data'!K118)</f>
        <v>-0.84954610465000002</v>
      </c>
      <c r="P10" s="269">
        <f>AVERAGE('Country Indicator Data'!L18,'Country Indicator Data'!L118)</f>
        <v>3.125</v>
      </c>
      <c r="Q10" s="269">
        <f>AVERAGE('Country Indicator Data'!M18,'Country Indicator Data'!M118)</f>
        <v>34.5</v>
      </c>
      <c r="R10" s="269">
        <f>AVERAGE('Country Indicator Data'!N18,'Country Indicator Data'!N118)</f>
        <v>27.5</v>
      </c>
    </row>
    <row r="11" spans="1:18" x14ac:dyDescent="0.25">
      <c r="A11" s="266" t="s">
        <v>1065</v>
      </c>
      <c r="B11" s="266" t="s">
        <v>1066</v>
      </c>
      <c r="C11" s="266" t="s">
        <v>8947</v>
      </c>
      <c r="D11" s="270" t="s">
        <v>8948</v>
      </c>
      <c r="E11" s="268">
        <f>'Country Indicator Data'!P105+'Country Indicator Data'!P111+'Country Indicator Data'!P124+'Country Indicator Data'!P126+'Country Indicator Data'!P167+'Country Indicator Data'!P181+'Country Indicator Data'!P194+'Country Indicator Data'!P195</f>
        <v>3562970</v>
      </c>
      <c r="F11" s="268">
        <f>VLOOKUP(B11,'Core Indicators'!$C$3:$G$198,5,FALSE)</f>
        <v>136797000</v>
      </c>
      <c r="G11" s="269">
        <f>AVERAGE('Country Indicator Data'!C105,'Country Indicator Data'!C111,'Country Indicator Data'!C124,'Country Indicator Data'!C126,'Country Indicator Data'!C167,'Country Indicator Data'!C181,'Country Indicator Data'!C194,'Country Indicator Data'!C195)</f>
        <v>0.43321487471249998</v>
      </c>
      <c r="H11" s="269">
        <f>AVERAGE('Country Indicator Data'!D105,'Country Indicator Data'!D111,'Country Indicator Data'!D124,'Country Indicator Data'!D126,'Country Indicator Data'!D167,'Country Indicator Data'!D181,'Country Indicator Data'!D194,'Country Indicator Data'!D195)</f>
        <v>7.25</v>
      </c>
      <c r="I11" s="269">
        <f>AVERAGE('Country Indicator Data'!E105,'Country Indicator Data'!E111,'Country Indicator Data'!E124,'Country Indicator Data'!E126,'Country Indicator Data'!E167,'Country Indicator Data'!E181,'Country Indicator Data'!E194,'Country Indicator Data'!E195)</f>
        <v>2.3875E-2</v>
      </c>
      <c r="J11" s="269">
        <f>AVERAGE('Country Indicator Data'!F105,'Country Indicator Data'!F111,'Country Indicator Data'!F124,'Country Indicator Data'!F126,'Country Indicator Data'!F167,'Country Indicator Data'!F181,'Country Indicator Data'!F194,'Country Indicator Data'!F195)</f>
        <v>5.5562500000000004</v>
      </c>
      <c r="K11" s="269">
        <f>AVERAGE('Country Indicator Data'!G105,'Country Indicator Data'!G111,'Country Indicator Data'!G124,'Country Indicator Data'!G126,'Country Indicator Data'!G167,'Country Indicator Data'!G181,'Country Indicator Data'!G194,'Country Indicator Data'!G195)</f>
        <v>0.5433798308714286</v>
      </c>
      <c r="L11" s="269">
        <f>AVERAGE('Country Indicator Data'!H105,'Country Indicator Data'!H111,'Country Indicator Data'!H124,'Country Indicator Data'!H126,'Country Indicator Data'!H167,'Country Indicator Data'!H181,'Country Indicator Data'!H194,'Country Indicator Data'!H195)</f>
        <v>49.225000000000001</v>
      </c>
      <c r="M11" s="269">
        <f>AVERAGE('Country Indicator Data'!I105,'Country Indicator Data'!I111,'Country Indicator Data'!I124,'Country Indicator Data'!I126,'Country Indicator Data'!I167,'Country Indicator Data'!I181,'Country Indicator Data'!I194,'Country Indicator Data'!I195)</f>
        <v>0.875</v>
      </c>
      <c r="N11" s="268">
        <f>VLOOKUP($B11,'Core Indicators'!$C$3:$EU$891,149,FALSE)</f>
        <v>455</v>
      </c>
      <c r="O11" s="269">
        <f>AVERAGE('Country Indicator Data'!K105,'Country Indicator Data'!K111,'Country Indicator Data'!K124,'Country Indicator Data'!K126,'Country Indicator Data'!K167,'Country Indicator Data'!K181,'Country Indicator Data'!K194,'Country Indicator Data'!K195)</f>
        <v>-0.52618072928750004</v>
      </c>
      <c r="P11" s="269">
        <f>AVERAGE('Country Indicator Data'!L105,'Country Indicator Data'!L111,'Country Indicator Data'!L124,'Country Indicator Data'!L126,'Country Indicator Data'!L167,'Country Indicator Data'!L181,'Country Indicator Data'!L194,'Country Indicator Data'!L195)</f>
        <v>4.5625</v>
      </c>
      <c r="Q11" s="269">
        <f>AVERAGE('Country Indicator Data'!M105,'Country Indicator Data'!M111,'Country Indicator Data'!M124,'Country Indicator Data'!M126,'Country Indicator Data'!M167,'Country Indicator Data'!M181,'Country Indicator Data'!M194,'Country Indicator Data'!M195)</f>
        <v>50.625</v>
      </c>
      <c r="R11" s="269">
        <f>AVERAGE('Country Indicator Data'!N105,'Country Indicator Data'!N111,'Country Indicator Data'!N124,'Country Indicator Data'!N126,'Country Indicator Data'!N167,'Country Indicator Data'!N181,'Country Indicator Data'!N194,'Country Indicator Data'!N195)</f>
        <v>34.5</v>
      </c>
    </row>
    <row r="12" spans="1:18" x14ac:dyDescent="0.25">
      <c r="A12" s="266" t="s">
        <v>1344</v>
      </c>
      <c r="B12" s="266" t="s">
        <v>1345</v>
      </c>
      <c r="C12" s="266" t="s">
        <v>8949</v>
      </c>
      <c r="D12" s="270" t="s">
        <v>8950</v>
      </c>
      <c r="E12" s="268">
        <f>'Country Indicator Data'!P9+'Country Indicator Data'!P13</f>
        <v>111133</v>
      </c>
      <c r="F12" s="268">
        <f>VLOOKUP(B12,'Core Indicators'!$C$3:$G$198,5,FALSE)</f>
        <v>13029000</v>
      </c>
      <c r="G12" s="269">
        <f>AVERAGE('Country Indicator Data'!C9,'Country Indicator Data'!C13)</f>
        <v>9.7125606700000006E-2</v>
      </c>
      <c r="H12" s="269">
        <f>AVERAGE('Country Indicator Data'!D9,'Country Indicator Data'!D13)</f>
        <v>5</v>
      </c>
      <c r="I12" s="269">
        <f>AVERAGE('Country Indicator Data'!E9,'Country Indicator Data'!E13)</f>
        <v>3.6499999999999998E-2</v>
      </c>
      <c r="J12" s="269">
        <f>AVERAGE('Country Indicator Data'!F9,'Country Indicator Data'!F13)</f>
        <v>5.2666666666499999</v>
      </c>
      <c r="K12" s="269">
        <f>AVERAGE('Country Indicator Data'!G9,'Country Indicator Data'!G13)</f>
        <v>0.28972985065000001</v>
      </c>
      <c r="L12" s="269">
        <f>AVERAGE('Country Indicator Data'!H9,'Country Indicator Data'!H13)</f>
        <v>28.25</v>
      </c>
      <c r="M12" s="269">
        <f>AVERAGE('Country Indicator Data'!I9,'Country Indicator Data'!I13)</f>
        <v>3</v>
      </c>
      <c r="N12" s="268">
        <f>VLOOKUP($B12,'Core Indicators'!$C$3:$EU$891,149,FALSE)</f>
        <v>14</v>
      </c>
      <c r="O12" s="269">
        <f>AVERAGE('Country Indicator Data'!K9,'Country Indicator Data'!K13)</f>
        <v>-0.35427304355</v>
      </c>
      <c r="P12" s="269">
        <f>AVERAGE('Country Indicator Data'!L9,'Country Indicator Data'!L13)</f>
        <v>4.5</v>
      </c>
      <c r="Q12" s="269">
        <f>AVERAGE('Country Indicator Data'!M9,'Country Indicator Data'!M13)</f>
        <v>31.5</v>
      </c>
      <c r="R12" s="269">
        <f>AVERAGE('Country Indicator Data'!N9,'Country Indicator Data'!N13)</f>
        <v>36</v>
      </c>
    </row>
    <row r="13" spans="1:18" x14ac:dyDescent="0.25">
      <c r="A13" s="266" t="s">
        <v>1974</v>
      </c>
      <c r="B13" s="266" t="s">
        <v>1975</v>
      </c>
      <c r="C13" s="266" t="s">
        <v>8951</v>
      </c>
      <c r="D13" s="270" t="s">
        <v>8952</v>
      </c>
      <c r="E13" s="268">
        <f>'Country Indicator Data'!P58+'Country Indicator Data'!P91+'Country Indicator Data'!P159</f>
        <v>2196480</v>
      </c>
      <c r="F13" s="268">
        <f>VLOOKUP(B13,'Core Indicators'!$C$3:$G$198,5,FALSE)</f>
        <v>195440000</v>
      </c>
      <c r="G13" s="269">
        <f>AVERAGE('Country Indicator Data'!C58,'Country Indicator Data'!C91,'Country Indicator Data'!C159)</f>
        <v>0.53738601793333329</v>
      </c>
      <c r="H13" s="269">
        <f>AVERAGE('Country Indicator Data'!D58,'Country Indicator Data'!D91,'Country Indicator Data'!D159)</f>
        <v>3.5</v>
      </c>
      <c r="I13" s="269">
        <f>AVERAGE('Country Indicator Data'!E58,'Country Indicator Data'!E91,'Country Indicator Data'!E159)</f>
        <v>0.1178</v>
      </c>
      <c r="J13" s="269">
        <f>AVERAGE('Country Indicator Data'!F58,'Country Indicator Data'!F91,'Country Indicator Data'!F159)</f>
        <v>3.4444444444333335</v>
      </c>
      <c r="K13" s="269">
        <f>AVERAGE('Country Indicator Data'!G58,'Country Indicator Data'!G91,'Country Indicator Data'!G159)</f>
        <v>0.52623597955000001</v>
      </c>
      <c r="L13" s="269">
        <f>AVERAGE('Country Indicator Data'!H58,'Country Indicator Data'!H91,'Country Indicator Data'!H159)</f>
        <v>37.533333333333331</v>
      </c>
      <c r="M13" s="269">
        <f>AVERAGE('Country Indicator Data'!I58,'Country Indicator Data'!I91,'Country Indicator Data'!I159)</f>
        <v>5</v>
      </c>
      <c r="N13" s="268">
        <f>VLOOKUP($B13,'Core Indicators'!$C$3:$EU$891,149,FALSE)</f>
        <v>35</v>
      </c>
      <c r="O13" s="269">
        <f>AVERAGE('Country Indicator Data'!K58,'Country Indicator Data'!K91,'Country Indicator Data'!K159)</f>
        <v>-1.0927180548666666</v>
      </c>
      <c r="P13" s="269">
        <f>AVERAGE('Country Indicator Data'!L58,'Country Indicator Data'!L91,'Country Indicator Data'!L159)</f>
        <v>3.25</v>
      </c>
      <c r="Q13" s="269">
        <f>AVERAGE('Country Indicator Data'!M58,'Country Indicator Data'!M91,'Country Indicator Data'!M159)</f>
        <v>26.333333333333332</v>
      </c>
      <c r="R13" s="269">
        <f>AVERAGE('Country Indicator Data'!N58,'Country Indicator Data'!N91,'Country Indicator Data'!N159)</f>
        <v>24.666666666666668</v>
      </c>
    </row>
    <row r="14" spans="1:18" x14ac:dyDescent="0.25">
      <c r="A14" s="266"/>
      <c r="B14" s="266"/>
      <c r="C14" s="266"/>
      <c r="D14" s="270"/>
    </row>
    <row r="15" spans="1:18" x14ac:dyDescent="0.25">
      <c r="A15" s="266"/>
      <c r="B15" s="266"/>
      <c r="C15" s="266"/>
      <c r="D15" s="270"/>
    </row>
    <row r="16" spans="1:18" x14ac:dyDescent="0.25">
      <c r="A16" s="266"/>
      <c r="B16" s="266"/>
      <c r="C16" s="266"/>
      <c r="D16" s="270"/>
    </row>
    <row r="17" spans="1:4" x14ac:dyDescent="0.25">
      <c r="A17" s="266"/>
      <c r="B17" s="266"/>
      <c r="C17" s="266"/>
      <c r="D17" s="270"/>
    </row>
    <row r="18" spans="1:4" x14ac:dyDescent="0.25">
      <c r="A18" s="266"/>
      <c r="B18" s="266"/>
      <c r="C18" s="266"/>
      <c r="D18" s="270"/>
    </row>
    <row r="19" spans="1:4" x14ac:dyDescent="0.25">
      <c r="A19" s="266"/>
      <c r="B19" s="266"/>
      <c r="C19" s="266"/>
      <c r="D19" s="270"/>
    </row>
    <row r="20" spans="1:4" x14ac:dyDescent="0.25">
      <c r="A20" s="266"/>
      <c r="B20" s="266"/>
      <c r="C20" s="266"/>
      <c r="D20" s="270"/>
    </row>
    <row r="21" spans="1:4" x14ac:dyDescent="0.25">
      <c r="A21" s="266"/>
      <c r="B21" s="266"/>
      <c r="C21" s="266"/>
      <c r="D21" s="270"/>
    </row>
    <row r="22" spans="1:4" x14ac:dyDescent="0.25">
      <c r="A22" s="266"/>
      <c r="B22" s="266"/>
      <c r="C22" s="266"/>
      <c r="D22" s="270"/>
    </row>
    <row r="23" spans="1:4" x14ac:dyDescent="0.25">
      <c r="A23" s="266"/>
      <c r="B23" s="266"/>
      <c r="C23" s="266"/>
      <c r="D23" s="270"/>
    </row>
    <row r="24" spans="1:4" x14ac:dyDescent="0.25">
      <c r="A24" s="266"/>
      <c r="B24" s="266"/>
      <c r="C24" s="266"/>
      <c r="D24" s="270"/>
    </row>
    <row r="25" spans="1:4" x14ac:dyDescent="0.25">
      <c r="A25" s="266"/>
      <c r="B25" s="266"/>
      <c r="C25" s="266"/>
      <c r="D25" s="270"/>
    </row>
    <row r="26" spans="1:4" x14ac:dyDescent="0.25">
      <c r="A26" s="266"/>
      <c r="B26" s="266"/>
      <c r="C26" s="266"/>
      <c r="D26" s="270"/>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AN163"/>
  <sheetViews>
    <sheetView topLeftCell="B1" zoomScale="80" zoomScaleNormal="80" workbookViewId="0">
      <selection activeCell="A2" sqref="A2"/>
    </sheetView>
  </sheetViews>
  <sheetFormatPr defaultColWidth="8.42578125" defaultRowHeight="15" x14ac:dyDescent="0.25"/>
  <cols>
    <col min="1" max="1" width="14.42578125" style="214" customWidth="1"/>
    <col min="2" max="2" width="7" style="214" customWidth="1"/>
    <col min="3" max="3" width="8.42578125" style="214" customWidth="1"/>
    <col min="4" max="16384" width="8.42578125" style="214"/>
  </cols>
  <sheetData>
    <row r="1" spans="1:40" x14ac:dyDescent="0.25">
      <c r="A1" s="312"/>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row>
    <row r="2" spans="1:40" ht="147" customHeight="1" x14ac:dyDescent="0.25">
      <c r="A2" s="201" t="s">
        <v>8953</v>
      </c>
      <c r="B2" s="202" t="s">
        <v>8608</v>
      </c>
      <c r="C2" s="202" t="s">
        <v>8612</v>
      </c>
      <c r="D2" s="128" t="s">
        <v>8475</v>
      </c>
      <c r="E2" s="97" t="s">
        <v>8495</v>
      </c>
      <c r="F2" s="97" t="s">
        <v>8499</v>
      </c>
      <c r="G2" s="98" t="s">
        <v>8490</v>
      </c>
      <c r="H2" s="99" t="s">
        <v>619</v>
      </c>
      <c r="I2" s="97" t="s">
        <v>531</v>
      </c>
      <c r="J2" s="97" t="s">
        <v>8509</v>
      </c>
      <c r="K2" s="100" t="s">
        <v>8510</v>
      </c>
      <c r="L2" s="98" t="s">
        <v>8491</v>
      </c>
      <c r="M2" s="101" t="s">
        <v>8478</v>
      </c>
      <c r="N2" s="102" t="s">
        <v>8954</v>
      </c>
      <c r="O2" s="102" t="s">
        <v>8955</v>
      </c>
      <c r="P2" s="102" t="s">
        <v>8956</v>
      </c>
      <c r="Q2" s="102" t="s">
        <v>8957</v>
      </c>
      <c r="R2" s="102" t="s">
        <v>8958</v>
      </c>
      <c r="S2" s="101" t="s">
        <v>8480</v>
      </c>
      <c r="T2" s="103" t="s">
        <v>8481</v>
      </c>
      <c r="U2" s="104" t="s">
        <v>8533</v>
      </c>
      <c r="V2" s="105" t="s">
        <v>8534</v>
      </c>
      <c r="W2" s="105" t="s">
        <v>8535</v>
      </c>
      <c r="X2" s="104" t="s">
        <v>8536</v>
      </c>
      <c r="Y2" s="104" t="s">
        <v>8541</v>
      </c>
      <c r="Z2" s="103" t="s">
        <v>8482</v>
      </c>
      <c r="AA2" s="105" t="s">
        <v>8543</v>
      </c>
      <c r="AB2" s="106" t="s">
        <v>8959</v>
      </c>
      <c r="AC2" s="105" t="s">
        <v>2249</v>
      </c>
      <c r="AD2" s="105" t="s">
        <v>2261</v>
      </c>
      <c r="AE2" s="105" t="s">
        <v>2251</v>
      </c>
      <c r="AF2" s="105" t="s">
        <v>2263</v>
      </c>
      <c r="AG2" s="105" t="s">
        <v>8544</v>
      </c>
      <c r="AH2" s="105" t="s">
        <v>2246</v>
      </c>
      <c r="AI2" s="105" t="s">
        <v>2259</v>
      </c>
      <c r="AJ2" s="105" t="s">
        <v>8545</v>
      </c>
      <c r="AK2" s="105" t="s">
        <v>2253</v>
      </c>
      <c r="AL2" s="105" t="s">
        <v>8546</v>
      </c>
      <c r="AM2" s="105" t="s">
        <v>2255</v>
      </c>
      <c r="AN2" s="105" t="s">
        <v>8547</v>
      </c>
    </row>
    <row r="3" spans="1:40" x14ac:dyDescent="0.25">
      <c r="A3" s="203" t="str">
        <f>Lists!C:C</f>
        <v>AFG001</v>
      </c>
      <c r="B3" s="248">
        <f t="shared" ref="B3:B34" si="0">IF(OR(M3="x",D3="x"),"x",ROUND((5-GEOMEAN(((5-D3)/5*4+1),((5-M3)/5*4+1),((5-M3)/5*4+1)))/4*3.5+S3*0.3,1))</f>
        <v>2</v>
      </c>
      <c r="C3" s="163">
        <f t="shared" ref="C3:C34" si="1">COUNTIF(E3:F3,"x")+COUNTIF(H3:I3,"x")+COUNTIF(J3:J3,"x")+COUNTIF(M3,"x")+COUNTIF(U3:W3,"x")+COUNTIF(Y3:AB3,"x")</f>
        <v>0</v>
      </c>
      <c r="D3" s="271">
        <f t="shared" ref="D3:D34" si="2">IF(OR(L3="x",G3="x"),"x",ROUND((5-GEOMEAN(((5-L3)/5*4+1),((5-L3)/5*4+1),((5-G3)/5*4+1)))/4*5,1))</f>
        <v>2.6</v>
      </c>
      <c r="E3" s="203">
        <f>'Core Indicators'!R3</f>
        <v>1</v>
      </c>
      <c r="F3" s="203">
        <f>'Core Indicators'!Z3</f>
        <v>3</v>
      </c>
      <c r="G3" s="163">
        <f t="shared" ref="G3:G34" si="3">IF(AND(F3="x",E3="x"),"x",IF(OR(F3="x",E3="x"),AVERAGE(E3,F3),ROUND((10-GEOMEAN(((10-E3)/10*9+1),((10-F3)/10*9+1)))/9*10,1)))</f>
        <v>2.1</v>
      </c>
      <c r="H3" s="203">
        <f>'Core Indicators'!AH3</f>
        <v>3</v>
      </c>
      <c r="I3" s="203">
        <f>'Core Indicators'!AP3</f>
        <v>3</v>
      </c>
      <c r="J3" s="203">
        <f>'Core Indicators'!BN3</f>
        <v>2</v>
      </c>
      <c r="K3" s="203">
        <f t="shared" ref="K3:K34" si="4">IF(AND(J3="x",I3="x"),"x",IF(OR(J3="x",I3="x"),AVERAGE(I3,J3),ROUND((10-GEOMEAN(((10-I3)/10*9+1),((10-J3)/10*9+1)))/9*10,1)))</f>
        <v>2.5</v>
      </c>
      <c r="L3" s="248">
        <f t="shared" ref="L3:L34" si="5">IF(AND(H3="x",K3="x"),"x",IF(OR(H3="x",K3="x"),AVERAGE(H3,K3),ROUND((10-GEOMEAN(((10-H3)/10*9+1),((10-K3)/10*9+1)))/9*10,1)))</f>
        <v>2.8</v>
      </c>
      <c r="M3" s="271">
        <f t="shared" ref="M3:M34" si="6">IF(N3="x","x",AVERAGE(N3:R3))</f>
        <v>2</v>
      </c>
      <c r="N3" s="204">
        <f>'Core Indicators'!DJ3</f>
        <v>2</v>
      </c>
      <c r="O3" s="204">
        <f>'Core Indicators'!DR3</f>
        <v>2</v>
      </c>
      <c r="P3" s="204">
        <f>'Core Indicators'!DZ3</f>
        <v>2</v>
      </c>
      <c r="Q3" s="204">
        <f>'Core Indicators'!EH3</f>
        <v>2</v>
      </c>
      <c r="R3" s="204">
        <f>'Core Indicators'!EP3</f>
        <v>2</v>
      </c>
      <c r="S3" s="163">
        <f t="shared" ref="S3:S34" si="7">IF(OR(Z3="x",T3="x"),T3,ROUND((10-GEOMEAN(((10-T3)/10*9+1),((10-Z3)/10*9+1)))/9*10,1))</f>
        <v>1.6</v>
      </c>
      <c r="T3" s="163">
        <f t="shared" ref="T3:T34" si="8">AVERAGE(U3,X3,Y3)</f>
        <v>1.1666666666666667</v>
      </c>
      <c r="U3" s="203">
        <v>1</v>
      </c>
      <c r="V3" s="203">
        <v>1</v>
      </c>
      <c r="W3" s="203">
        <f>'Core Indicators'!EX3</f>
        <v>2</v>
      </c>
      <c r="X3" s="163">
        <f t="shared" ref="X3:X34" si="9">AVERAGE(V3:W3)</f>
        <v>1.5</v>
      </c>
      <c r="Y3" s="203">
        <v>1</v>
      </c>
      <c r="Z3" s="163">
        <f t="shared" ref="Z3:Z34" si="10">IF(AND(AA3="x",AB3="x"),"x",AVERAGE(AA3:AB3))</f>
        <v>2</v>
      </c>
      <c r="AA3" s="203">
        <f>'Core Indicators'!FF3</f>
        <v>2</v>
      </c>
      <c r="AB3" s="203">
        <f t="shared" ref="AB3:AB34" si="11">IF(AND(AJ3="x",AN3="x",AG3="x"),"x",(AVERAGE(AJ3,AN3,AG3)))</f>
        <v>2</v>
      </c>
      <c r="AC3" s="184">
        <f>'Core Indicators'!GD3</f>
        <v>2</v>
      </c>
      <c r="AD3" s="184">
        <f>'Core Indicators'!GL3</f>
        <v>2</v>
      </c>
      <c r="AE3" s="184">
        <f>'Core Indicators'!GT3</f>
        <v>2</v>
      </c>
      <c r="AF3" s="184">
        <f>'Core Indicators'!HB3</f>
        <v>2</v>
      </c>
      <c r="AG3" s="184">
        <f t="shared" ref="AG3:AG34" si="12">IF(AND(AC3="x",AD3="x",AE3="x",AF3="x"),"x",AVERAGE(AC3:AF3))</f>
        <v>2</v>
      </c>
      <c r="AH3" s="184">
        <f>'Core Indicators'!HJ3</f>
        <v>2</v>
      </c>
      <c r="AI3" s="184">
        <f>'Core Indicators'!HR3</f>
        <v>2</v>
      </c>
      <c r="AJ3" s="184">
        <f t="shared" ref="AJ3:AJ34" si="13">IF(AND(AH3="x",AI3="x"),"x",AVERAGE(AH3:AI3))</f>
        <v>2</v>
      </c>
      <c r="AK3" s="184">
        <f>'Core Indicators'!HZ3</f>
        <v>2</v>
      </c>
      <c r="AL3" s="184">
        <f>'Core Indicators'!IH3</f>
        <v>2</v>
      </c>
      <c r="AM3" s="184">
        <f>'Core Indicators'!IP3</f>
        <v>2</v>
      </c>
      <c r="AN3" s="184">
        <f t="shared" ref="AN3:AN34" si="14">IF(AND(AK3="x",AL3="x",AM3="x"),"x",AVERAGE(AK3:AM3))</f>
        <v>2</v>
      </c>
    </row>
    <row r="4" spans="1:40" x14ac:dyDescent="0.25">
      <c r="A4" s="203" t="str">
        <f>Lists!C:C</f>
        <v>AFG005</v>
      </c>
      <c r="B4" s="248">
        <f t="shared" si="0"/>
        <v>1.3</v>
      </c>
      <c r="C4" s="163">
        <f t="shared" si="1"/>
        <v>1</v>
      </c>
      <c r="D4" s="271">
        <f t="shared" si="2"/>
        <v>1.8</v>
      </c>
      <c r="E4" s="203">
        <f>'Core Indicators'!R4</f>
        <v>1</v>
      </c>
      <c r="F4" s="203">
        <f>'Core Indicators'!Z4</f>
        <v>2</v>
      </c>
      <c r="G4" s="163">
        <f t="shared" si="3"/>
        <v>1.5</v>
      </c>
      <c r="H4" s="203">
        <f>'Core Indicators'!AH4</f>
        <v>2</v>
      </c>
      <c r="I4" s="203" t="str">
        <f>'Core Indicators'!AP4</f>
        <v>x</v>
      </c>
      <c r="J4" s="203">
        <f>'Core Indicators'!BN4</f>
        <v>2</v>
      </c>
      <c r="K4" s="203">
        <f t="shared" si="4"/>
        <v>2</v>
      </c>
      <c r="L4" s="248">
        <f t="shared" si="5"/>
        <v>2</v>
      </c>
      <c r="M4" s="271">
        <f t="shared" si="6"/>
        <v>0.8</v>
      </c>
      <c r="N4" s="204">
        <f>'Core Indicators'!DJ4</f>
        <v>2</v>
      </c>
      <c r="O4" s="204">
        <f>'Core Indicators'!DR4</f>
        <v>0</v>
      </c>
      <c r="P4" s="204">
        <f>'Core Indicators'!DZ4</f>
        <v>2</v>
      </c>
      <c r="Q4" s="204">
        <f>'Core Indicators'!EH4</f>
        <v>0</v>
      </c>
      <c r="R4" s="204">
        <f>'Core Indicators'!EP4</f>
        <v>0</v>
      </c>
      <c r="S4" s="163">
        <f t="shared" si="7"/>
        <v>1.6</v>
      </c>
      <c r="T4" s="163">
        <f t="shared" si="8"/>
        <v>1.1666666666666667</v>
      </c>
      <c r="U4" s="203">
        <v>1</v>
      </c>
      <c r="V4" s="203">
        <v>1</v>
      </c>
      <c r="W4" s="203">
        <f>'Core Indicators'!EX4</f>
        <v>2</v>
      </c>
      <c r="X4" s="163">
        <f t="shared" si="9"/>
        <v>1.5</v>
      </c>
      <c r="Y4" s="203">
        <v>1</v>
      </c>
      <c r="Z4" s="163">
        <f t="shared" si="10"/>
        <v>2</v>
      </c>
      <c r="AA4" s="203">
        <f>'Core Indicators'!FF4</f>
        <v>2</v>
      </c>
      <c r="AB4" s="203">
        <f t="shared" si="11"/>
        <v>2</v>
      </c>
      <c r="AC4" s="184">
        <f>'Core Indicators'!GD4</f>
        <v>2</v>
      </c>
      <c r="AD4" s="184">
        <f>'Core Indicators'!GL4</f>
        <v>2</v>
      </c>
      <c r="AE4" s="184">
        <f>'Core Indicators'!GT4</f>
        <v>2</v>
      </c>
      <c r="AF4" s="184">
        <f>'Core Indicators'!HB4</f>
        <v>2</v>
      </c>
      <c r="AG4" s="184">
        <f t="shared" si="12"/>
        <v>2</v>
      </c>
      <c r="AH4" s="184">
        <f>'Core Indicators'!HJ4</f>
        <v>2</v>
      </c>
      <c r="AI4" s="184">
        <f>'Core Indicators'!HR4</f>
        <v>2</v>
      </c>
      <c r="AJ4" s="184">
        <f t="shared" si="13"/>
        <v>2</v>
      </c>
      <c r="AK4" s="184">
        <f>'Core Indicators'!HZ4</f>
        <v>2</v>
      </c>
      <c r="AL4" s="184">
        <f>'Core Indicators'!IH4</f>
        <v>2</v>
      </c>
      <c r="AM4" s="184">
        <f>'Core Indicators'!IP4</f>
        <v>2</v>
      </c>
      <c r="AN4" s="184">
        <f t="shared" si="14"/>
        <v>2</v>
      </c>
    </row>
    <row r="5" spans="1:40" x14ac:dyDescent="0.25">
      <c r="A5" s="203" t="str">
        <f>Lists!C:C</f>
        <v>AGO002</v>
      </c>
      <c r="B5" s="248">
        <f t="shared" si="0"/>
        <v>1.7</v>
      </c>
      <c r="C5" s="163">
        <f t="shared" si="1"/>
        <v>0</v>
      </c>
      <c r="D5" s="271">
        <f t="shared" si="2"/>
        <v>1.7</v>
      </c>
      <c r="E5" s="203">
        <f>'Core Indicators'!R5</f>
        <v>2</v>
      </c>
      <c r="F5" s="203">
        <f>'Core Indicators'!Z5</f>
        <v>2</v>
      </c>
      <c r="G5" s="163">
        <f t="shared" si="3"/>
        <v>2</v>
      </c>
      <c r="H5" s="203">
        <f>'Core Indicators'!AH5</f>
        <v>2</v>
      </c>
      <c r="I5" s="203">
        <f>'Core Indicators'!AP5</f>
        <v>1</v>
      </c>
      <c r="J5" s="203">
        <f>'Core Indicators'!BN5</f>
        <v>1</v>
      </c>
      <c r="K5" s="203">
        <f t="shared" si="4"/>
        <v>1</v>
      </c>
      <c r="L5" s="248">
        <f t="shared" si="5"/>
        <v>1.5</v>
      </c>
      <c r="M5" s="271">
        <f t="shared" si="6"/>
        <v>2</v>
      </c>
      <c r="N5" s="204">
        <f>'Core Indicators'!DJ5</f>
        <v>2</v>
      </c>
      <c r="O5" s="204">
        <f>'Core Indicators'!DR5</f>
        <v>2</v>
      </c>
      <c r="P5" s="204">
        <f>'Core Indicators'!DZ5</f>
        <v>2</v>
      </c>
      <c r="Q5" s="204">
        <f>'Core Indicators'!EH5</f>
        <v>2</v>
      </c>
      <c r="R5" s="204">
        <f>'Core Indicators'!EP5</f>
        <v>2</v>
      </c>
      <c r="S5" s="163">
        <f t="shared" si="7"/>
        <v>1.3</v>
      </c>
      <c r="T5" s="163">
        <f t="shared" si="8"/>
        <v>1</v>
      </c>
      <c r="U5" s="203">
        <v>1</v>
      </c>
      <c r="V5" s="203">
        <v>1</v>
      </c>
      <c r="W5" s="203">
        <f>'Core Indicators'!EX5</f>
        <v>1</v>
      </c>
      <c r="X5" s="163">
        <f t="shared" si="9"/>
        <v>1</v>
      </c>
      <c r="Y5" s="203">
        <v>1</v>
      </c>
      <c r="Z5" s="163">
        <f t="shared" si="10"/>
        <v>1.5</v>
      </c>
      <c r="AA5" s="203">
        <f>'Core Indicators'!FF5</f>
        <v>1</v>
      </c>
      <c r="AB5" s="203">
        <f t="shared" si="11"/>
        <v>2</v>
      </c>
      <c r="AC5" s="184">
        <f>'Core Indicators'!GD5</f>
        <v>2</v>
      </c>
      <c r="AD5" s="184">
        <f>'Core Indicators'!GL5</f>
        <v>2</v>
      </c>
      <c r="AE5" s="184">
        <f>'Core Indicators'!GT5</f>
        <v>2</v>
      </c>
      <c r="AF5" s="184">
        <f>'Core Indicators'!HB5</f>
        <v>2</v>
      </c>
      <c r="AG5" s="184">
        <f t="shared" si="12"/>
        <v>2</v>
      </c>
      <c r="AH5" s="184">
        <f>'Core Indicators'!HJ5</f>
        <v>2</v>
      </c>
      <c r="AI5" s="184">
        <f>'Core Indicators'!HR5</f>
        <v>2</v>
      </c>
      <c r="AJ5" s="184">
        <f t="shared" si="13"/>
        <v>2</v>
      </c>
      <c r="AK5" s="184">
        <f>'Core Indicators'!HZ5</f>
        <v>2</v>
      </c>
      <c r="AL5" s="184">
        <f>'Core Indicators'!IH5</f>
        <v>2</v>
      </c>
      <c r="AM5" s="184">
        <f>'Core Indicators'!IP5</f>
        <v>2</v>
      </c>
      <c r="AN5" s="184">
        <f t="shared" si="14"/>
        <v>2</v>
      </c>
    </row>
    <row r="6" spans="1:40" x14ac:dyDescent="0.25">
      <c r="A6" s="203" t="str">
        <f>Lists!C:C</f>
        <v>ARM002</v>
      </c>
      <c r="B6" s="248">
        <f t="shared" si="0"/>
        <v>1.9</v>
      </c>
      <c r="C6" s="163">
        <f t="shared" si="1"/>
        <v>0</v>
      </c>
      <c r="D6" s="271">
        <f t="shared" si="2"/>
        <v>2.1</v>
      </c>
      <c r="E6" s="203">
        <f>'Core Indicators'!R6</f>
        <v>1</v>
      </c>
      <c r="F6" s="203">
        <f>'Core Indicators'!Z6</f>
        <v>1</v>
      </c>
      <c r="G6" s="163">
        <f t="shared" si="3"/>
        <v>1</v>
      </c>
      <c r="H6" s="203">
        <f>'Core Indicators'!AH6</f>
        <v>3</v>
      </c>
      <c r="I6" s="203">
        <f>'Core Indicators'!AP6</f>
        <v>2</v>
      </c>
      <c r="J6" s="203">
        <f>'Core Indicators'!BN6</f>
        <v>2</v>
      </c>
      <c r="K6" s="203">
        <f t="shared" si="4"/>
        <v>2</v>
      </c>
      <c r="L6" s="248">
        <f t="shared" si="5"/>
        <v>2.5</v>
      </c>
      <c r="M6" s="271">
        <f t="shared" si="6"/>
        <v>2</v>
      </c>
      <c r="N6" s="204">
        <f>'Core Indicators'!DJ6</f>
        <v>2</v>
      </c>
      <c r="O6" s="204">
        <f>'Core Indicators'!DR6</f>
        <v>2</v>
      </c>
      <c r="P6" s="204">
        <f>'Core Indicators'!DZ6</f>
        <v>2</v>
      </c>
      <c r="Q6" s="204">
        <f>'Core Indicators'!EH6</f>
        <v>2</v>
      </c>
      <c r="R6" s="204">
        <f>'Core Indicators'!EP6</f>
        <v>2</v>
      </c>
      <c r="S6" s="163">
        <f t="shared" si="7"/>
        <v>1.6</v>
      </c>
      <c r="T6" s="163">
        <f t="shared" si="8"/>
        <v>1.1666666666666667</v>
      </c>
      <c r="U6" s="203">
        <v>1</v>
      </c>
      <c r="V6" s="203">
        <v>1</v>
      </c>
      <c r="W6" s="203">
        <f>'Core Indicators'!EX6</f>
        <v>2</v>
      </c>
      <c r="X6" s="163">
        <f t="shared" si="9"/>
        <v>1.5</v>
      </c>
      <c r="Y6" s="203">
        <v>1</v>
      </c>
      <c r="Z6" s="163">
        <f t="shared" si="10"/>
        <v>2</v>
      </c>
      <c r="AA6" s="203">
        <f>'Core Indicators'!FF6</f>
        <v>2</v>
      </c>
      <c r="AB6" s="203">
        <f t="shared" si="11"/>
        <v>2</v>
      </c>
      <c r="AC6" s="184">
        <f>'Core Indicators'!GD6</f>
        <v>2</v>
      </c>
      <c r="AD6" s="184">
        <f>'Core Indicators'!GL6</f>
        <v>2</v>
      </c>
      <c r="AE6" s="184">
        <f>'Core Indicators'!GT6</f>
        <v>2</v>
      </c>
      <c r="AF6" s="184">
        <f>'Core Indicators'!HB6</f>
        <v>2</v>
      </c>
      <c r="AG6" s="184">
        <f t="shared" si="12"/>
        <v>2</v>
      </c>
      <c r="AH6" s="184">
        <f>'Core Indicators'!HJ6</f>
        <v>2</v>
      </c>
      <c r="AI6" s="184">
        <f>'Core Indicators'!HR6</f>
        <v>2</v>
      </c>
      <c r="AJ6" s="184">
        <f t="shared" si="13"/>
        <v>2</v>
      </c>
      <c r="AK6" s="184">
        <f>'Core Indicators'!HZ6</f>
        <v>2</v>
      </c>
      <c r="AL6" s="184">
        <f>'Core Indicators'!IH6</f>
        <v>2</v>
      </c>
      <c r="AM6" s="184">
        <f>'Core Indicators'!IP6</f>
        <v>2</v>
      </c>
      <c r="AN6" s="184">
        <f t="shared" si="14"/>
        <v>2</v>
      </c>
    </row>
    <row r="7" spans="1:40" x14ac:dyDescent="0.25">
      <c r="A7" s="203" t="str">
        <f>Lists!C:C</f>
        <v>AZE002</v>
      </c>
      <c r="B7" s="248" t="str">
        <f t="shared" si="0"/>
        <v>x</v>
      </c>
      <c r="C7" s="163">
        <f t="shared" si="1"/>
        <v>2</v>
      </c>
      <c r="D7" s="271">
        <f t="shared" si="2"/>
        <v>2.4</v>
      </c>
      <c r="E7" s="203">
        <f>'Core Indicators'!R7</f>
        <v>1</v>
      </c>
      <c r="F7" s="203">
        <f>'Core Indicators'!Z7</f>
        <v>3</v>
      </c>
      <c r="G7" s="163">
        <f t="shared" si="3"/>
        <v>2.1</v>
      </c>
      <c r="H7" s="203">
        <f>'Core Indicators'!AH7</f>
        <v>3</v>
      </c>
      <c r="I7" s="203">
        <f>'Core Indicators'!AP7</f>
        <v>2</v>
      </c>
      <c r="J7" s="203">
        <f>'Core Indicators'!BN7</f>
        <v>2</v>
      </c>
      <c r="K7" s="203">
        <f t="shared" si="4"/>
        <v>2</v>
      </c>
      <c r="L7" s="248">
        <f t="shared" si="5"/>
        <v>2.5</v>
      </c>
      <c r="M7" s="271" t="str">
        <f t="shared" si="6"/>
        <v>x</v>
      </c>
      <c r="N7" s="204" t="str">
        <f>'Core Indicators'!DJ7</f>
        <v>x</v>
      </c>
      <c r="O7" s="204">
        <f>'Core Indicators'!DR7</f>
        <v>3</v>
      </c>
      <c r="P7" s="204" t="str">
        <f>'Core Indicators'!DZ7</f>
        <v>x</v>
      </c>
      <c r="Q7" s="204" t="str">
        <f>'Core Indicators'!EH7</f>
        <v>x</v>
      </c>
      <c r="R7" s="204" t="str">
        <f>'Core Indicators'!EP7</f>
        <v>x</v>
      </c>
      <c r="S7" s="163">
        <f t="shared" si="7"/>
        <v>1.6</v>
      </c>
      <c r="T7" s="163">
        <f t="shared" si="8"/>
        <v>1.1666666666666667</v>
      </c>
      <c r="U7" s="203">
        <v>1</v>
      </c>
      <c r="V7" s="203">
        <v>1</v>
      </c>
      <c r="W7" s="203">
        <f>'Core Indicators'!EX7</f>
        <v>2</v>
      </c>
      <c r="X7" s="163">
        <f t="shared" si="9"/>
        <v>1.5</v>
      </c>
      <c r="Y7" s="203">
        <v>1</v>
      </c>
      <c r="Z7" s="163">
        <f t="shared" si="10"/>
        <v>2</v>
      </c>
      <c r="AA7" s="203" t="str">
        <f>'Core Indicators'!FF7</f>
        <v>x</v>
      </c>
      <c r="AB7" s="203">
        <f t="shared" si="11"/>
        <v>2</v>
      </c>
      <c r="AC7" s="184">
        <f>'Core Indicators'!GD7</f>
        <v>2</v>
      </c>
      <c r="AD7" s="184">
        <f>'Core Indicators'!GL7</f>
        <v>2</v>
      </c>
      <c r="AE7" s="184">
        <f>'Core Indicators'!GT7</f>
        <v>2</v>
      </c>
      <c r="AF7" s="184">
        <f>'Core Indicators'!HB7</f>
        <v>2</v>
      </c>
      <c r="AG7" s="184">
        <f t="shared" si="12"/>
        <v>2</v>
      </c>
      <c r="AH7" s="184">
        <f>'Core Indicators'!HJ7</f>
        <v>2</v>
      </c>
      <c r="AI7" s="184">
        <f>'Core Indicators'!HR7</f>
        <v>2</v>
      </c>
      <c r="AJ7" s="184">
        <f t="shared" si="13"/>
        <v>2</v>
      </c>
      <c r="AK7" s="184">
        <f>'Core Indicators'!HZ7</f>
        <v>2</v>
      </c>
      <c r="AL7" s="184">
        <f>'Core Indicators'!IH7</f>
        <v>2</v>
      </c>
      <c r="AM7" s="184">
        <f>'Core Indicators'!IP7</f>
        <v>2</v>
      </c>
      <c r="AN7" s="184">
        <f t="shared" si="14"/>
        <v>2</v>
      </c>
    </row>
    <row r="8" spans="1:40" x14ac:dyDescent="0.25">
      <c r="A8" s="203" t="str">
        <f>Lists!C:C</f>
        <v>BDI001</v>
      </c>
      <c r="B8" s="248">
        <f t="shared" si="0"/>
        <v>1.8</v>
      </c>
      <c r="C8" s="163">
        <f t="shared" si="1"/>
        <v>0</v>
      </c>
      <c r="D8" s="271">
        <f t="shared" si="2"/>
        <v>2</v>
      </c>
      <c r="E8" s="203">
        <f>'Core Indicators'!R8</f>
        <v>2</v>
      </c>
      <c r="F8" s="203">
        <f>'Core Indicators'!Z8</f>
        <v>2</v>
      </c>
      <c r="G8" s="163">
        <f t="shared" si="3"/>
        <v>2</v>
      </c>
      <c r="H8" s="203">
        <f>'Core Indicators'!AH8</f>
        <v>2</v>
      </c>
      <c r="I8" s="203">
        <f>'Core Indicators'!AP8</f>
        <v>2</v>
      </c>
      <c r="J8" s="203">
        <f>'Core Indicators'!BN8</f>
        <v>2</v>
      </c>
      <c r="K8" s="203">
        <f t="shared" si="4"/>
        <v>2</v>
      </c>
      <c r="L8" s="248">
        <f t="shared" si="5"/>
        <v>2</v>
      </c>
      <c r="M8" s="271">
        <f t="shared" si="6"/>
        <v>2</v>
      </c>
      <c r="N8" s="204">
        <f>'Core Indicators'!DJ8</f>
        <v>2</v>
      </c>
      <c r="O8" s="204">
        <f>'Core Indicators'!DR8</f>
        <v>2</v>
      </c>
      <c r="P8" s="204">
        <f>'Core Indicators'!DZ8</f>
        <v>2</v>
      </c>
      <c r="Q8" s="204">
        <f>'Core Indicators'!EH8</f>
        <v>2</v>
      </c>
      <c r="R8" s="204">
        <f>'Core Indicators'!EP8</f>
        <v>2</v>
      </c>
      <c r="S8" s="163">
        <f t="shared" si="7"/>
        <v>1.3</v>
      </c>
      <c r="T8" s="163">
        <f t="shared" si="8"/>
        <v>1.1666666666666667</v>
      </c>
      <c r="U8" s="203">
        <v>1</v>
      </c>
      <c r="V8" s="203">
        <v>1</v>
      </c>
      <c r="W8" s="203">
        <f>'Core Indicators'!EX8</f>
        <v>2</v>
      </c>
      <c r="X8" s="163">
        <f t="shared" si="9"/>
        <v>1.5</v>
      </c>
      <c r="Y8" s="203">
        <v>1</v>
      </c>
      <c r="Z8" s="163">
        <f t="shared" si="10"/>
        <v>1.5</v>
      </c>
      <c r="AA8" s="203">
        <f>'Core Indicators'!FF8</f>
        <v>1</v>
      </c>
      <c r="AB8" s="203">
        <f t="shared" si="11"/>
        <v>2</v>
      </c>
      <c r="AC8" s="184">
        <f>'Core Indicators'!GD8</f>
        <v>2</v>
      </c>
      <c r="AD8" s="184">
        <f>'Core Indicators'!GL8</f>
        <v>2</v>
      </c>
      <c r="AE8" s="184">
        <f>'Core Indicators'!GT8</f>
        <v>2</v>
      </c>
      <c r="AF8" s="184">
        <f>'Core Indicators'!HB8</f>
        <v>2</v>
      </c>
      <c r="AG8" s="184">
        <f t="shared" si="12"/>
        <v>2</v>
      </c>
      <c r="AH8" s="184">
        <f>'Core Indicators'!HJ8</f>
        <v>2</v>
      </c>
      <c r="AI8" s="184">
        <f>'Core Indicators'!HR8</f>
        <v>2</v>
      </c>
      <c r="AJ8" s="184">
        <f t="shared" si="13"/>
        <v>2</v>
      </c>
      <c r="AK8" s="184">
        <f>'Core Indicators'!HZ8</f>
        <v>2</v>
      </c>
      <c r="AL8" s="184">
        <f>'Core Indicators'!IH8</f>
        <v>2</v>
      </c>
      <c r="AM8" s="184">
        <f>'Core Indicators'!IP8</f>
        <v>2</v>
      </c>
      <c r="AN8" s="184">
        <f t="shared" si="14"/>
        <v>2</v>
      </c>
    </row>
    <row r="9" spans="1:40" x14ac:dyDescent="0.25">
      <c r="A9" s="203" t="str">
        <f>Lists!C:C</f>
        <v>BFA002</v>
      </c>
      <c r="B9" s="248">
        <f t="shared" si="0"/>
        <v>1.9</v>
      </c>
      <c r="C9" s="163">
        <f t="shared" si="1"/>
        <v>0</v>
      </c>
      <c r="D9" s="271">
        <f t="shared" si="2"/>
        <v>2</v>
      </c>
      <c r="E9" s="203">
        <f>'Core Indicators'!R9</f>
        <v>2</v>
      </c>
      <c r="F9" s="203">
        <f>'Core Indicators'!Z9</f>
        <v>2</v>
      </c>
      <c r="G9" s="163">
        <f t="shared" si="3"/>
        <v>2</v>
      </c>
      <c r="H9" s="203">
        <f>'Core Indicators'!AH9</f>
        <v>2</v>
      </c>
      <c r="I9" s="203">
        <f>'Core Indicators'!AP9</f>
        <v>2</v>
      </c>
      <c r="J9" s="203">
        <f>'Core Indicators'!BN9</f>
        <v>2</v>
      </c>
      <c r="K9" s="203">
        <f t="shared" si="4"/>
        <v>2</v>
      </c>
      <c r="L9" s="248">
        <f t="shared" si="5"/>
        <v>2</v>
      </c>
      <c r="M9" s="271">
        <f t="shared" si="6"/>
        <v>2</v>
      </c>
      <c r="N9" s="204">
        <f>'Core Indicators'!DJ9</f>
        <v>2</v>
      </c>
      <c r="O9" s="204">
        <f>'Core Indicators'!DR9</f>
        <v>2</v>
      </c>
      <c r="P9" s="204">
        <f>'Core Indicators'!DZ9</f>
        <v>2</v>
      </c>
      <c r="Q9" s="204">
        <f>'Core Indicators'!EH9</f>
        <v>2</v>
      </c>
      <c r="R9" s="204">
        <f>'Core Indicators'!EP9</f>
        <v>2</v>
      </c>
      <c r="S9" s="163">
        <f t="shared" si="7"/>
        <v>1.6</v>
      </c>
      <c r="T9" s="163">
        <f t="shared" si="8"/>
        <v>1.1666666666666667</v>
      </c>
      <c r="U9" s="203">
        <v>1</v>
      </c>
      <c r="V9" s="203">
        <v>1</v>
      </c>
      <c r="W9" s="203">
        <f>'Core Indicators'!EX9</f>
        <v>2</v>
      </c>
      <c r="X9" s="163">
        <f t="shared" si="9"/>
        <v>1.5</v>
      </c>
      <c r="Y9" s="203">
        <v>1</v>
      </c>
      <c r="Z9" s="163">
        <f t="shared" si="10"/>
        <v>2</v>
      </c>
      <c r="AA9" s="203">
        <f>'Core Indicators'!FF9</f>
        <v>2</v>
      </c>
      <c r="AB9" s="203">
        <f t="shared" si="11"/>
        <v>2</v>
      </c>
      <c r="AC9" s="184">
        <f>'Core Indicators'!GD9</f>
        <v>2</v>
      </c>
      <c r="AD9" s="184">
        <f>'Core Indicators'!GL9</f>
        <v>2</v>
      </c>
      <c r="AE9" s="184">
        <f>'Core Indicators'!GT9</f>
        <v>2</v>
      </c>
      <c r="AF9" s="184">
        <f>'Core Indicators'!HB9</f>
        <v>2</v>
      </c>
      <c r="AG9" s="184">
        <f t="shared" si="12"/>
        <v>2</v>
      </c>
      <c r="AH9" s="184">
        <f>'Core Indicators'!HJ9</f>
        <v>2</v>
      </c>
      <c r="AI9" s="184">
        <f>'Core Indicators'!HR9</f>
        <v>2</v>
      </c>
      <c r="AJ9" s="184">
        <f t="shared" si="13"/>
        <v>2</v>
      </c>
      <c r="AK9" s="184">
        <f>'Core Indicators'!HZ9</f>
        <v>2</v>
      </c>
      <c r="AL9" s="184">
        <f>'Core Indicators'!IH9</f>
        <v>2</v>
      </c>
      <c r="AM9" s="184">
        <f>'Core Indicators'!IP9</f>
        <v>2</v>
      </c>
      <c r="AN9" s="184">
        <f t="shared" si="14"/>
        <v>2</v>
      </c>
    </row>
    <row r="10" spans="1:40" x14ac:dyDescent="0.25">
      <c r="A10" s="203" t="str">
        <f>Lists!C:C</f>
        <v>BGD001</v>
      </c>
      <c r="B10" s="248">
        <f t="shared" si="0"/>
        <v>1.7</v>
      </c>
      <c r="C10" s="163">
        <f t="shared" si="1"/>
        <v>0</v>
      </c>
      <c r="D10" s="271">
        <f t="shared" si="2"/>
        <v>1.7</v>
      </c>
      <c r="E10" s="203">
        <f>'Core Indicators'!R10</f>
        <v>1</v>
      </c>
      <c r="F10" s="203">
        <f>'Core Indicators'!Z10</f>
        <v>2</v>
      </c>
      <c r="G10" s="163">
        <f t="shared" si="3"/>
        <v>1.5</v>
      </c>
      <c r="H10" s="203">
        <f>'Core Indicators'!AH10</f>
        <v>2</v>
      </c>
      <c r="I10" s="203">
        <f>'Core Indicators'!AP10</f>
        <v>1</v>
      </c>
      <c r="J10" s="203">
        <f>'Core Indicators'!BN10</f>
        <v>2</v>
      </c>
      <c r="K10" s="203">
        <f t="shared" si="4"/>
        <v>1.5</v>
      </c>
      <c r="L10" s="248">
        <f t="shared" si="5"/>
        <v>1.8</v>
      </c>
      <c r="M10" s="271">
        <f t="shared" si="6"/>
        <v>2</v>
      </c>
      <c r="N10" s="204">
        <f>'Core Indicators'!DJ10</f>
        <v>2</v>
      </c>
      <c r="O10" s="204">
        <f>'Core Indicators'!DR10</f>
        <v>2</v>
      </c>
      <c r="P10" s="204">
        <f>'Core Indicators'!DZ10</f>
        <v>2</v>
      </c>
      <c r="Q10" s="204">
        <f>'Core Indicators'!EH10</f>
        <v>2</v>
      </c>
      <c r="R10" s="204">
        <f>'Core Indicators'!EP10</f>
        <v>2</v>
      </c>
      <c r="S10" s="163">
        <f t="shared" si="7"/>
        <v>1.3</v>
      </c>
      <c r="T10" s="163">
        <f t="shared" si="8"/>
        <v>1.1666666666666667</v>
      </c>
      <c r="U10" s="203">
        <v>1</v>
      </c>
      <c r="V10" s="203">
        <v>1</v>
      </c>
      <c r="W10" s="203">
        <f>'Core Indicators'!EX10</f>
        <v>2</v>
      </c>
      <c r="X10" s="163">
        <f t="shared" si="9"/>
        <v>1.5</v>
      </c>
      <c r="Y10" s="203">
        <v>1</v>
      </c>
      <c r="Z10" s="163">
        <f t="shared" si="10"/>
        <v>1.5</v>
      </c>
      <c r="AA10" s="203">
        <f>'Core Indicators'!FF10</f>
        <v>1</v>
      </c>
      <c r="AB10" s="203">
        <f t="shared" si="11"/>
        <v>2</v>
      </c>
      <c r="AC10" s="184">
        <f>'Core Indicators'!GD10</f>
        <v>2</v>
      </c>
      <c r="AD10" s="184">
        <f>'Core Indicators'!GL10</f>
        <v>2</v>
      </c>
      <c r="AE10" s="184">
        <f>'Core Indicators'!GT10</f>
        <v>2</v>
      </c>
      <c r="AF10" s="184">
        <f>'Core Indicators'!HB10</f>
        <v>2</v>
      </c>
      <c r="AG10" s="184">
        <f t="shared" si="12"/>
        <v>2</v>
      </c>
      <c r="AH10" s="184">
        <f>'Core Indicators'!HJ10</f>
        <v>2</v>
      </c>
      <c r="AI10" s="184">
        <f>'Core Indicators'!HR10</f>
        <v>2</v>
      </c>
      <c r="AJ10" s="184">
        <f t="shared" si="13"/>
        <v>2</v>
      </c>
      <c r="AK10" s="184">
        <f>'Core Indicators'!HZ10</f>
        <v>2</v>
      </c>
      <c r="AL10" s="184">
        <f>'Core Indicators'!IH10</f>
        <v>2</v>
      </c>
      <c r="AM10" s="184">
        <f>'Core Indicators'!IP10</f>
        <v>2</v>
      </c>
      <c r="AN10" s="184">
        <f t="shared" si="14"/>
        <v>2</v>
      </c>
    </row>
    <row r="11" spans="1:40" x14ac:dyDescent="0.25">
      <c r="A11" s="203" t="str">
        <f>Lists!C:C</f>
        <v>BGD002</v>
      </c>
      <c r="B11" s="248">
        <f t="shared" si="0"/>
        <v>1.7</v>
      </c>
      <c r="C11" s="163">
        <f t="shared" si="1"/>
        <v>0</v>
      </c>
      <c r="D11" s="271">
        <f t="shared" si="2"/>
        <v>1.7</v>
      </c>
      <c r="E11" s="203">
        <f>'Core Indicators'!R11</f>
        <v>1</v>
      </c>
      <c r="F11" s="203">
        <f>'Core Indicators'!Z11</f>
        <v>2</v>
      </c>
      <c r="G11" s="163">
        <f t="shared" si="3"/>
        <v>1.5</v>
      </c>
      <c r="H11" s="203">
        <f>'Core Indicators'!AH11</f>
        <v>2</v>
      </c>
      <c r="I11" s="203">
        <f>'Core Indicators'!AP11</f>
        <v>1</v>
      </c>
      <c r="J11" s="203">
        <f>'Core Indicators'!BN11</f>
        <v>2</v>
      </c>
      <c r="K11" s="203">
        <f t="shared" si="4"/>
        <v>1.5</v>
      </c>
      <c r="L11" s="248">
        <f t="shared" si="5"/>
        <v>1.8</v>
      </c>
      <c r="M11" s="271">
        <f t="shared" si="6"/>
        <v>2</v>
      </c>
      <c r="N11" s="204">
        <f>'Core Indicators'!DJ11</f>
        <v>2</v>
      </c>
      <c r="O11" s="204">
        <f>'Core Indicators'!DR11</f>
        <v>2</v>
      </c>
      <c r="P11" s="204">
        <f>'Core Indicators'!DZ11</f>
        <v>2</v>
      </c>
      <c r="Q11" s="204">
        <f>'Core Indicators'!EH11</f>
        <v>2</v>
      </c>
      <c r="R11" s="204">
        <f>'Core Indicators'!EP11</f>
        <v>2</v>
      </c>
      <c r="S11" s="163">
        <f t="shared" si="7"/>
        <v>1.3</v>
      </c>
      <c r="T11" s="163">
        <f t="shared" si="8"/>
        <v>1.1666666666666667</v>
      </c>
      <c r="U11" s="203">
        <v>1</v>
      </c>
      <c r="V11" s="203">
        <v>1</v>
      </c>
      <c r="W11" s="203">
        <f>'Core Indicators'!EX11</f>
        <v>2</v>
      </c>
      <c r="X11" s="163">
        <f t="shared" si="9"/>
        <v>1.5</v>
      </c>
      <c r="Y11" s="203">
        <v>1</v>
      </c>
      <c r="Z11" s="163">
        <f t="shared" si="10"/>
        <v>1.5</v>
      </c>
      <c r="AA11" s="203">
        <f>'Core Indicators'!FF11</f>
        <v>1</v>
      </c>
      <c r="AB11" s="203">
        <f t="shared" si="11"/>
        <v>2</v>
      </c>
      <c r="AC11" s="184">
        <f>'Core Indicators'!GD11</f>
        <v>2</v>
      </c>
      <c r="AD11" s="184">
        <f>'Core Indicators'!GL11</f>
        <v>2</v>
      </c>
      <c r="AE11" s="184">
        <f>'Core Indicators'!GT11</f>
        <v>2</v>
      </c>
      <c r="AF11" s="184">
        <f>'Core Indicators'!HB11</f>
        <v>2</v>
      </c>
      <c r="AG11" s="184">
        <f t="shared" si="12"/>
        <v>2</v>
      </c>
      <c r="AH11" s="184">
        <f>'Core Indicators'!HJ11</f>
        <v>2</v>
      </c>
      <c r="AI11" s="184">
        <f>'Core Indicators'!HR11</f>
        <v>2</v>
      </c>
      <c r="AJ11" s="184">
        <f t="shared" si="13"/>
        <v>2</v>
      </c>
      <c r="AK11" s="184">
        <f>'Core Indicators'!HZ11</f>
        <v>2</v>
      </c>
      <c r="AL11" s="184">
        <f>'Core Indicators'!IH11</f>
        <v>2</v>
      </c>
      <c r="AM11" s="184">
        <f>'Core Indicators'!IP11</f>
        <v>2</v>
      </c>
      <c r="AN11" s="184">
        <f t="shared" si="14"/>
        <v>2</v>
      </c>
    </row>
    <row r="12" spans="1:40" x14ac:dyDescent="0.25">
      <c r="A12" s="203" t="str">
        <f>Lists!C:C</f>
        <v>BGD008</v>
      </c>
      <c r="B12" s="248">
        <f t="shared" si="0"/>
        <v>1.7</v>
      </c>
      <c r="C12" s="163">
        <f t="shared" si="1"/>
        <v>0</v>
      </c>
      <c r="D12" s="271">
        <f t="shared" si="2"/>
        <v>1.7</v>
      </c>
      <c r="E12" s="203">
        <f>'Core Indicators'!R12</f>
        <v>1</v>
      </c>
      <c r="F12" s="203">
        <f>'Core Indicators'!Z12</f>
        <v>1</v>
      </c>
      <c r="G12" s="163">
        <f t="shared" si="3"/>
        <v>1</v>
      </c>
      <c r="H12" s="203">
        <f>'Core Indicators'!AH12</f>
        <v>2</v>
      </c>
      <c r="I12" s="203">
        <f>'Core Indicators'!AP12</f>
        <v>2</v>
      </c>
      <c r="J12" s="203">
        <f>'Core Indicators'!BN12</f>
        <v>2</v>
      </c>
      <c r="K12" s="203">
        <f t="shared" si="4"/>
        <v>2</v>
      </c>
      <c r="L12" s="248">
        <f t="shared" si="5"/>
        <v>2</v>
      </c>
      <c r="M12" s="271">
        <f t="shared" si="6"/>
        <v>2</v>
      </c>
      <c r="N12" s="204">
        <f>'Core Indicators'!DJ12</f>
        <v>2</v>
      </c>
      <c r="O12" s="204">
        <f>'Core Indicators'!DR12</f>
        <v>2</v>
      </c>
      <c r="P12" s="204">
        <f>'Core Indicators'!DZ12</f>
        <v>2</v>
      </c>
      <c r="Q12" s="204">
        <f>'Core Indicators'!EH12</f>
        <v>2</v>
      </c>
      <c r="R12" s="204">
        <f>'Core Indicators'!EP12</f>
        <v>2</v>
      </c>
      <c r="S12" s="163">
        <f t="shared" si="7"/>
        <v>1.3</v>
      </c>
      <c r="T12" s="163">
        <f t="shared" si="8"/>
        <v>1.1666666666666667</v>
      </c>
      <c r="U12" s="203">
        <v>1</v>
      </c>
      <c r="V12" s="203">
        <v>1</v>
      </c>
      <c r="W12" s="203">
        <f>'Core Indicators'!EX12</f>
        <v>2</v>
      </c>
      <c r="X12" s="163">
        <f t="shared" si="9"/>
        <v>1.5</v>
      </c>
      <c r="Y12" s="203">
        <v>1</v>
      </c>
      <c r="Z12" s="163">
        <f t="shared" si="10"/>
        <v>1.5</v>
      </c>
      <c r="AA12" s="203">
        <f>'Core Indicators'!FF12</f>
        <v>1</v>
      </c>
      <c r="AB12" s="203">
        <f t="shared" si="11"/>
        <v>2</v>
      </c>
      <c r="AC12" s="184">
        <f>'Core Indicators'!GD12</f>
        <v>2</v>
      </c>
      <c r="AD12" s="184">
        <f>'Core Indicators'!GL12</f>
        <v>2</v>
      </c>
      <c r="AE12" s="184">
        <f>'Core Indicators'!GT12</f>
        <v>2</v>
      </c>
      <c r="AF12" s="184">
        <f>'Core Indicators'!HB12</f>
        <v>2</v>
      </c>
      <c r="AG12" s="184">
        <f t="shared" si="12"/>
        <v>2</v>
      </c>
      <c r="AH12" s="184">
        <f>'Core Indicators'!HJ12</f>
        <v>2</v>
      </c>
      <c r="AI12" s="184">
        <f>'Core Indicators'!HR12</f>
        <v>2</v>
      </c>
      <c r="AJ12" s="184">
        <f t="shared" si="13"/>
        <v>2</v>
      </c>
      <c r="AK12" s="184">
        <f>'Core Indicators'!HZ12</f>
        <v>2</v>
      </c>
      <c r="AL12" s="184">
        <f>'Core Indicators'!IH12</f>
        <v>2</v>
      </c>
      <c r="AM12" s="184">
        <f>'Core Indicators'!IP12</f>
        <v>2</v>
      </c>
      <c r="AN12" s="184">
        <f t="shared" si="14"/>
        <v>2</v>
      </c>
    </row>
    <row r="13" spans="1:40" x14ac:dyDescent="0.25">
      <c r="A13" s="203" t="str">
        <f>Lists!C:C</f>
        <v>BRA001</v>
      </c>
      <c r="B13" s="248">
        <f t="shared" si="0"/>
        <v>1.7</v>
      </c>
      <c r="C13" s="163">
        <f t="shared" si="1"/>
        <v>0</v>
      </c>
      <c r="D13" s="271">
        <f t="shared" si="2"/>
        <v>1.7</v>
      </c>
      <c r="E13" s="203">
        <f>'Core Indicators'!R13</f>
        <v>1</v>
      </c>
      <c r="F13" s="203">
        <f>'Core Indicators'!Z13</f>
        <v>2</v>
      </c>
      <c r="G13" s="163">
        <f t="shared" si="3"/>
        <v>1.5</v>
      </c>
      <c r="H13" s="203">
        <f>'Core Indicators'!AH13</f>
        <v>2</v>
      </c>
      <c r="I13" s="203">
        <f>'Core Indicators'!AP13</f>
        <v>2</v>
      </c>
      <c r="J13" s="203">
        <f>'Core Indicators'!BN13</f>
        <v>1</v>
      </c>
      <c r="K13" s="203">
        <f t="shared" si="4"/>
        <v>1.5</v>
      </c>
      <c r="L13" s="248">
        <f t="shared" si="5"/>
        <v>1.8</v>
      </c>
      <c r="M13" s="271">
        <f t="shared" si="6"/>
        <v>2</v>
      </c>
      <c r="N13" s="204">
        <f>'Core Indicators'!DJ13</f>
        <v>2</v>
      </c>
      <c r="O13" s="204">
        <f>'Core Indicators'!DR13</f>
        <v>2</v>
      </c>
      <c r="P13" s="204">
        <f>'Core Indicators'!DZ13</f>
        <v>2</v>
      </c>
      <c r="Q13" s="204" t="str">
        <f>'Core Indicators'!EH13</f>
        <v>x</v>
      </c>
      <c r="R13" s="204" t="str">
        <f>'Core Indicators'!EP13</f>
        <v>x</v>
      </c>
      <c r="S13" s="163">
        <f t="shared" si="7"/>
        <v>1.3</v>
      </c>
      <c r="T13" s="163">
        <f t="shared" si="8"/>
        <v>1.1666666666666667</v>
      </c>
      <c r="U13" s="203">
        <v>1</v>
      </c>
      <c r="V13" s="203">
        <v>1</v>
      </c>
      <c r="W13" s="203">
        <f>'Core Indicators'!EX13</f>
        <v>2</v>
      </c>
      <c r="X13" s="163">
        <f t="shared" si="9"/>
        <v>1.5</v>
      </c>
      <c r="Y13" s="203">
        <v>1</v>
      </c>
      <c r="Z13" s="163">
        <f t="shared" si="10"/>
        <v>1.5</v>
      </c>
      <c r="AA13" s="203">
        <f>'Core Indicators'!FF13</f>
        <v>1</v>
      </c>
      <c r="AB13" s="203">
        <f t="shared" si="11"/>
        <v>2</v>
      </c>
      <c r="AC13" s="184">
        <f>'Core Indicators'!GD13</f>
        <v>2</v>
      </c>
      <c r="AD13" s="184">
        <f>'Core Indicators'!GL13</f>
        <v>2</v>
      </c>
      <c r="AE13" s="184">
        <f>'Core Indicators'!GT13</f>
        <v>2</v>
      </c>
      <c r="AF13" s="184">
        <f>'Core Indicators'!HB13</f>
        <v>2</v>
      </c>
      <c r="AG13" s="184">
        <f t="shared" si="12"/>
        <v>2</v>
      </c>
      <c r="AH13" s="184">
        <f>'Core Indicators'!HJ13</f>
        <v>2</v>
      </c>
      <c r="AI13" s="184">
        <f>'Core Indicators'!HR13</f>
        <v>2</v>
      </c>
      <c r="AJ13" s="184">
        <f t="shared" si="13"/>
        <v>2</v>
      </c>
      <c r="AK13" s="184">
        <f>'Core Indicators'!HZ13</f>
        <v>2</v>
      </c>
      <c r="AL13" s="184">
        <f>'Core Indicators'!IH13</f>
        <v>2</v>
      </c>
      <c r="AM13" s="184">
        <f>'Core Indicators'!IP13</f>
        <v>2</v>
      </c>
      <c r="AN13" s="184">
        <f t="shared" si="14"/>
        <v>2</v>
      </c>
    </row>
    <row r="14" spans="1:40" x14ac:dyDescent="0.25">
      <c r="A14" s="203" t="str">
        <f>Lists!C:C</f>
        <v>BRA002</v>
      </c>
      <c r="B14" s="248">
        <f t="shared" si="0"/>
        <v>1.5</v>
      </c>
      <c r="C14" s="163">
        <f t="shared" si="1"/>
        <v>1</v>
      </c>
      <c r="D14" s="271">
        <f t="shared" si="2"/>
        <v>1.5</v>
      </c>
      <c r="E14" s="203">
        <f>'Core Indicators'!R14</f>
        <v>1</v>
      </c>
      <c r="F14" s="203">
        <f>'Core Indicators'!Z14</f>
        <v>2</v>
      </c>
      <c r="G14" s="163">
        <f t="shared" si="3"/>
        <v>1.5</v>
      </c>
      <c r="H14" s="203">
        <f>'Core Indicators'!AH14</f>
        <v>2</v>
      </c>
      <c r="I14" s="203">
        <f>'Core Indicators'!AP14</f>
        <v>1</v>
      </c>
      <c r="J14" s="203" t="str">
        <f>'Core Indicators'!BN14</f>
        <v>x</v>
      </c>
      <c r="K14" s="203">
        <f t="shared" si="4"/>
        <v>1</v>
      </c>
      <c r="L14" s="248">
        <f t="shared" si="5"/>
        <v>1.5</v>
      </c>
      <c r="M14" s="271">
        <f t="shared" si="6"/>
        <v>1.6666666666666667</v>
      </c>
      <c r="N14" s="204">
        <f>'Core Indicators'!DJ14</f>
        <v>2</v>
      </c>
      <c r="O14" s="204">
        <f>'Core Indicators'!DR14</f>
        <v>2</v>
      </c>
      <c r="P14" s="204">
        <f>'Core Indicators'!DZ14</f>
        <v>1</v>
      </c>
      <c r="Q14" s="204" t="str">
        <f>'Core Indicators'!EH14</f>
        <v>x</v>
      </c>
      <c r="R14" s="204" t="str">
        <f>'Core Indicators'!EP14</f>
        <v>x</v>
      </c>
      <c r="S14" s="163">
        <f t="shared" si="7"/>
        <v>1.3</v>
      </c>
      <c r="T14" s="163">
        <f t="shared" si="8"/>
        <v>1</v>
      </c>
      <c r="U14" s="203">
        <v>1</v>
      </c>
      <c r="V14" s="203">
        <v>1</v>
      </c>
      <c r="W14" s="203">
        <f>'Core Indicators'!EX14</f>
        <v>1</v>
      </c>
      <c r="X14" s="163">
        <f t="shared" si="9"/>
        <v>1</v>
      </c>
      <c r="Y14" s="203">
        <v>1</v>
      </c>
      <c r="Z14" s="163">
        <f t="shared" si="10"/>
        <v>1.5</v>
      </c>
      <c r="AA14" s="203">
        <f>'Core Indicators'!FF14</f>
        <v>1</v>
      </c>
      <c r="AB14" s="203">
        <f t="shared" si="11"/>
        <v>2</v>
      </c>
      <c r="AC14" s="184">
        <f>'Core Indicators'!GD14</f>
        <v>2</v>
      </c>
      <c r="AD14" s="184">
        <f>'Core Indicators'!GL14</f>
        <v>2</v>
      </c>
      <c r="AE14" s="184">
        <f>'Core Indicators'!GT14</f>
        <v>2</v>
      </c>
      <c r="AF14" s="184">
        <f>'Core Indicators'!HB14</f>
        <v>2</v>
      </c>
      <c r="AG14" s="184">
        <f t="shared" si="12"/>
        <v>2</v>
      </c>
      <c r="AH14" s="184">
        <f>'Core Indicators'!HJ14</f>
        <v>2</v>
      </c>
      <c r="AI14" s="184">
        <f>'Core Indicators'!HR14</f>
        <v>2</v>
      </c>
      <c r="AJ14" s="184">
        <f t="shared" si="13"/>
        <v>2</v>
      </c>
      <c r="AK14" s="184">
        <f>'Core Indicators'!HZ14</f>
        <v>2</v>
      </c>
      <c r="AL14" s="184">
        <f>'Core Indicators'!IH14</f>
        <v>2</v>
      </c>
      <c r="AM14" s="184">
        <f>'Core Indicators'!IP14</f>
        <v>2</v>
      </c>
      <c r="AN14" s="184">
        <f t="shared" si="14"/>
        <v>2</v>
      </c>
    </row>
    <row r="15" spans="1:40" x14ac:dyDescent="0.25">
      <c r="A15" s="203" t="str">
        <f>Lists!C:C</f>
        <v>BRA003</v>
      </c>
      <c r="B15" s="248">
        <f t="shared" si="0"/>
        <v>1.8</v>
      </c>
      <c r="C15" s="163">
        <f t="shared" si="1"/>
        <v>0</v>
      </c>
      <c r="D15" s="271">
        <f t="shared" si="2"/>
        <v>2</v>
      </c>
      <c r="E15" s="203">
        <f>'Core Indicators'!R15</f>
        <v>2</v>
      </c>
      <c r="F15" s="203">
        <f>'Core Indicators'!Z15</f>
        <v>2</v>
      </c>
      <c r="G15" s="163">
        <f t="shared" si="3"/>
        <v>2</v>
      </c>
      <c r="H15" s="203">
        <f>'Core Indicators'!AH15</f>
        <v>2</v>
      </c>
      <c r="I15" s="203">
        <f>'Core Indicators'!AP15</f>
        <v>2</v>
      </c>
      <c r="J15" s="203">
        <f>'Core Indicators'!BN15</f>
        <v>2</v>
      </c>
      <c r="K15" s="203">
        <f t="shared" si="4"/>
        <v>2</v>
      </c>
      <c r="L15" s="248">
        <f t="shared" si="5"/>
        <v>2</v>
      </c>
      <c r="M15" s="271">
        <f t="shared" si="6"/>
        <v>2</v>
      </c>
      <c r="N15" s="204">
        <f>'Core Indicators'!DJ15</f>
        <v>2</v>
      </c>
      <c r="O15" s="204">
        <f>'Core Indicators'!DR15</f>
        <v>2</v>
      </c>
      <c r="P15" s="204">
        <f>'Core Indicators'!DZ15</f>
        <v>2</v>
      </c>
      <c r="Q15" s="204" t="str">
        <f>'Core Indicators'!EH15</f>
        <v>x</v>
      </c>
      <c r="R15" s="204" t="str">
        <f>'Core Indicators'!EP15</f>
        <v>x</v>
      </c>
      <c r="S15" s="163">
        <f t="shared" si="7"/>
        <v>1.3</v>
      </c>
      <c r="T15" s="163">
        <f t="shared" si="8"/>
        <v>1.1666666666666667</v>
      </c>
      <c r="U15" s="203">
        <v>1</v>
      </c>
      <c r="V15" s="203">
        <v>1</v>
      </c>
      <c r="W15" s="203">
        <f>'Core Indicators'!EX15</f>
        <v>2</v>
      </c>
      <c r="X15" s="163">
        <f t="shared" si="9"/>
        <v>1.5</v>
      </c>
      <c r="Y15" s="203">
        <v>1</v>
      </c>
      <c r="Z15" s="163">
        <f t="shared" si="10"/>
        <v>1.5</v>
      </c>
      <c r="AA15" s="203">
        <f>'Core Indicators'!FF15</f>
        <v>1</v>
      </c>
      <c r="AB15" s="203">
        <f t="shared" si="11"/>
        <v>2</v>
      </c>
      <c r="AC15" s="184">
        <f>'Core Indicators'!GD15</f>
        <v>2</v>
      </c>
      <c r="AD15" s="184">
        <f>'Core Indicators'!GL15</f>
        <v>2</v>
      </c>
      <c r="AE15" s="184">
        <f>'Core Indicators'!GT15</f>
        <v>2</v>
      </c>
      <c r="AF15" s="184">
        <f>'Core Indicators'!HB15</f>
        <v>2</v>
      </c>
      <c r="AG15" s="184">
        <f t="shared" si="12"/>
        <v>2</v>
      </c>
      <c r="AH15" s="184">
        <f>'Core Indicators'!HJ15</f>
        <v>2</v>
      </c>
      <c r="AI15" s="184">
        <f>'Core Indicators'!HR15</f>
        <v>2</v>
      </c>
      <c r="AJ15" s="184">
        <f t="shared" si="13"/>
        <v>2</v>
      </c>
      <c r="AK15" s="184">
        <f>'Core Indicators'!HZ15</f>
        <v>2</v>
      </c>
      <c r="AL15" s="184">
        <f>'Core Indicators'!IH15</f>
        <v>2</v>
      </c>
      <c r="AM15" s="184">
        <f>'Core Indicators'!IP15</f>
        <v>2</v>
      </c>
      <c r="AN15" s="184">
        <f t="shared" si="14"/>
        <v>2</v>
      </c>
    </row>
    <row r="16" spans="1:40" x14ac:dyDescent="0.25">
      <c r="A16" s="203" t="str">
        <f>Lists!C:C</f>
        <v>CAF001</v>
      </c>
      <c r="B16" s="248">
        <f t="shared" si="0"/>
        <v>1.9</v>
      </c>
      <c r="C16" s="163">
        <f t="shared" si="1"/>
        <v>0</v>
      </c>
      <c r="D16" s="271">
        <f t="shared" si="2"/>
        <v>2.2000000000000002</v>
      </c>
      <c r="E16" s="203">
        <f>'Core Indicators'!R16</f>
        <v>1</v>
      </c>
      <c r="F16" s="203">
        <f>'Core Indicators'!Z16</f>
        <v>2</v>
      </c>
      <c r="G16" s="163">
        <f t="shared" si="3"/>
        <v>1.5</v>
      </c>
      <c r="H16" s="203">
        <f>'Core Indicators'!AH16</f>
        <v>3</v>
      </c>
      <c r="I16" s="203">
        <f>'Core Indicators'!AP16</f>
        <v>2</v>
      </c>
      <c r="J16" s="203">
        <f>'Core Indicators'!BN16</f>
        <v>2</v>
      </c>
      <c r="K16" s="203">
        <f t="shared" si="4"/>
        <v>2</v>
      </c>
      <c r="L16" s="248">
        <f t="shared" si="5"/>
        <v>2.5</v>
      </c>
      <c r="M16" s="271">
        <f t="shared" si="6"/>
        <v>2</v>
      </c>
      <c r="N16" s="204">
        <f>'Core Indicators'!DJ16</f>
        <v>2</v>
      </c>
      <c r="O16" s="204">
        <f>'Core Indicators'!DR16</f>
        <v>2</v>
      </c>
      <c r="P16" s="204">
        <f>'Core Indicators'!DZ16</f>
        <v>2</v>
      </c>
      <c r="Q16" s="204">
        <f>'Core Indicators'!EH16</f>
        <v>2</v>
      </c>
      <c r="R16" s="204">
        <f>'Core Indicators'!EP16</f>
        <v>2</v>
      </c>
      <c r="S16" s="163">
        <f t="shared" si="7"/>
        <v>1.6</v>
      </c>
      <c r="T16" s="163">
        <f t="shared" si="8"/>
        <v>1.1666666666666667</v>
      </c>
      <c r="U16" s="203">
        <v>1</v>
      </c>
      <c r="V16" s="203">
        <v>1</v>
      </c>
      <c r="W16" s="203">
        <f>'Core Indicators'!EX16</f>
        <v>2</v>
      </c>
      <c r="X16" s="163">
        <f t="shared" si="9"/>
        <v>1.5</v>
      </c>
      <c r="Y16" s="203">
        <v>1</v>
      </c>
      <c r="Z16" s="163">
        <f t="shared" si="10"/>
        <v>2</v>
      </c>
      <c r="AA16" s="203">
        <f>'Core Indicators'!FF16</f>
        <v>2</v>
      </c>
      <c r="AB16" s="203">
        <f t="shared" si="11"/>
        <v>2</v>
      </c>
      <c r="AC16" s="184">
        <f>'Core Indicators'!GD16</f>
        <v>2</v>
      </c>
      <c r="AD16" s="184">
        <f>'Core Indicators'!GL16</f>
        <v>2</v>
      </c>
      <c r="AE16" s="184">
        <f>'Core Indicators'!GT16</f>
        <v>2</v>
      </c>
      <c r="AF16" s="184">
        <f>'Core Indicators'!HB16</f>
        <v>2</v>
      </c>
      <c r="AG16" s="184">
        <f t="shared" si="12"/>
        <v>2</v>
      </c>
      <c r="AH16" s="184">
        <f>'Core Indicators'!HJ16</f>
        <v>2</v>
      </c>
      <c r="AI16" s="184">
        <f>'Core Indicators'!HR16</f>
        <v>2</v>
      </c>
      <c r="AJ16" s="184">
        <f t="shared" si="13"/>
        <v>2</v>
      </c>
      <c r="AK16" s="184">
        <f>'Core Indicators'!HZ16</f>
        <v>2</v>
      </c>
      <c r="AL16" s="184">
        <f>'Core Indicators'!IH16</f>
        <v>2</v>
      </c>
      <c r="AM16" s="184">
        <f>'Core Indicators'!IP16</f>
        <v>2</v>
      </c>
      <c r="AN16" s="184">
        <f t="shared" si="14"/>
        <v>2</v>
      </c>
    </row>
    <row r="17" spans="1:40" x14ac:dyDescent="0.25">
      <c r="A17" s="203" t="str">
        <f>Lists!C:C</f>
        <v>CHL002</v>
      </c>
      <c r="B17" s="248">
        <f t="shared" si="0"/>
        <v>1.7</v>
      </c>
      <c r="C17" s="163">
        <f t="shared" si="1"/>
        <v>0</v>
      </c>
      <c r="D17" s="271">
        <f t="shared" si="2"/>
        <v>1.8</v>
      </c>
      <c r="E17" s="203">
        <f>'Core Indicators'!R17</f>
        <v>1</v>
      </c>
      <c r="F17" s="203">
        <f>'Core Indicators'!Z17</f>
        <v>2</v>
      </c>
      <c r="G17" s="163">
        <f t="shared" si="3"/>
        <v>1.5</v>
      </c>
      <c r="H17" s="203">
        <f>'Core Indicators'!AH17</f>
        <v>2</v>
      </c>
      <c r="I17" s="203">
        <f>'Core Indicators'!AP17</f>
        <v>2</v>
      </c>
      <c r="J17" s="203">
        <f>'Core Indicators'!BN17</f>
        <v>2</v>
      </c>
      <c r="K17" s="203">
        <f t="shared" si="4"/>
        <v>2</v>
      </c>
      <c r="L17" s="248">
        <f t="shared" si="5"/>
        <v>2</v>
      </c>
      <c r="M17" s="271">
        <f t="shared" si="6"/>
        <v>2</v>
      </c>
      <c r="N17" s="204">
        <f>'Core Indicators'!DJ17</f>
        <v>2</v>
      </c>
      <c r="O17" s="204">
        <f>'Core Indicators'!DR17</f>
        <v>2</v>
      </c>
      <c r="P17" s="204">
        <f>'Core Indicators'!DZ17</f>
        <v>2</v>
      </c>
      <c r="Q17" s="204" t="str">
        <f>'Core Indicators'!EH17</f>
        <v>x</v>
      </c>
      <c r="R17" s="204" t="str">
        <f>'Core Indicators'!EP17</f>
        <v>x</v>
      </c>
      <c r="S17" s="163">
        <f t="shared" si="7"/>
        <v>1.3</v>
      </c>
      <c r="T17" s="163">
        <f t="shared" si="8"/>
        <v>1.1666666666666667</v>
      </c>
      <c r="U17" s="203">
        <v>1</v>
      </c>
      <c r="V17" s="203">
        <v>1</v>
      </c>
      <c r="W17" s="203">
        <f>'Core Indicators'!EX17</f>
        <v>2</v>
      </c>
      <c r="X17" s="163">
        <f t="shared" si="9"/>
        <v>1.5</v>
      </c>
      <c r="Y17" s="203">
        <v>1</v>
      </c>
      <c r="Z17" s="163">
        <f t="shared" si="10"/>
        <v>1.5</v>
      </c>
      <c r="AA17" s="203">
        <f>'Core Indicators'!FF17</f>
        <v>1</v>
      </c>
      <c r="AB17" s="203">
        <f t="shared" si="11"/>
        <v>2</v>
      </c>
      <c r="AC17" s="184">
        <f>'Core Indicators'!GD17</f>
        <v>2</v>
      </c>
      <c r="AD17" s="184">
        <f>'Core Indicators'!GL17</f>
        <v>2</v>
      </c>
      <c r="AE17" s="184">
        <f>'Core Indicators'!GT17</f>
        <v>2</v>
      </c>
      <c r="AF17" s="184">
        <f>'Core Indicators'!HB17</f>
        <v>2</v>
      </c>
      <c r="AG17" s="184">
        <f t="shared" si="12"/>
        <v>2</v>
      </c>
      <c r="AH17" s="184">
        <f>'Core Indicators'!HJ17</f>
        <v>2</v>
      </c>
      <c r="AI17" s="184">
        <f>'Core Indicators'!HR17</f>
        <v>2</v>
      </c>
      <c r="AJ17" s="184">
        <f t="shared" si="13"/>
        <v>2</v>
      </c>
      <c r="AK17" s="184">
        <f>'Core Indicators'!HZ17</f>
        <v>2</v>
      </c>
      <c r="AL17" s="184">
        <f>'Core Indicators'!IH17</f>
        <v>2</v>
      </c>
      <c r="AM17" s="184">
        <f>'Core Indicators'!IP17</f>
        <v>2</v>
      </c>
      <c r="AN17" s="184">
        <f t="shared" si="14"/>
        <v>2</v>
      </c>
    </row>
    <row r="18" spans="1:40" x14ac:dyDescent="0.25">
      <c r="A18" s="203" t="str">
        <f>Lists!C:C</f>
        <v>CMR001</v>
      </c>
      <c r="B18" s="248">
        <f t="shared" si="0"/>
        <v>1.8</v>
      </c>
      <c r="C18" s="163">
        <f t="shared" si="1"/>
        <v>0</v>
      </c>
      <c r="D18" s="271">
        <f t="shared" si="2"/>
        <v>1.7</v>
      </c>
      <c r="E18" s="203">
        <f>'Core Indicators'!R18</f>
        <v>1</v>
      </c>
      <c r="F18" s="203">
        <f>'Core Indicators'!Z18</f>
        <v>2</v>
      </c>
      <c r="G18" s="163">
        <f t="shared" si="3"/>
        <v>1.5</v>
      </c>
      <c r="H18" s="203">
        <f>'Core Indicators'!AH18</f>
        <v>2</v>
      </c>
      <c r="I18" s="203">
        <f>'Core Indicators'!AP18</f>
        <v>2</v>
      </c>
      <c r="J18" s="203">
        <f>'Core Indicators'!BN18</f>
        <v>1</v>
      </c>
      <c r="K18" s="203">
        <f t="shared" si="4"/>
        <v>1.5</v>
      </c>
      <c r="L18" s="248">
        <f t="shared" si="5"/>
        <v>1.8</v>
      </c>
      <c r="M18" s="271">
        <f t="shared" si="6"/>
        <v>2</v>
      </c>
      <c r="N18" s="204">
        <f>'Core Indicators'!DJ18</f>
        <v>2</v>
      </c>
      <c r="O18" s="204">
        <f>'Core Indicators'!DR18</f>
        <v>2</v>
      </c>
      <c r="P18" s="204">
        <f>'Core Indicators'!DZ18</f>
        <v>2</v>
      </c>
      <c r="Q18" s="204">
        <f>'Core Indicators'!EH18</f>
        <v>2</v>
      </c>
      <c r="R18" s="204">
        <f>'Core Indicators'!EP18</f>
        <v>2</v>
      </c>
      <c r="S18" s="163">
        <f t="shared" si="7"/>
        <v>1.6</v>
      </c>
      <c r="T18" s="163">
        <f t="shared" si="8"/>
        <v>1.1666666666666667</v>
      </c>
      <c r="U18" s="203">
        <v>1</v>
      </c>
      <c r="V18" s="203">
        <v>1</v>
      </c>
      <c r="W18" s="203">
        <f>'Core Indicators'!EX18</f>
        <v>2</v>
      </c>
      <c r="X18" s="163">
        <f t="shared" si="9"/>
        <v>1.5</v>
      </c>
      <c r="Y18" s="203">
        <v>1</v>
      </c>
      <c r="Z18" s="163">
        <f t="shared" si="10"/>
        <v>2</v>
      </c>
      <c r="AA18" s="203">
        <f>'Core Indicators'!FF18</f>
        <v>2</v>
      </c>
      <c r="AB18" s="203">
        <f t="shared" si="11"/>
        <v>2</v>
      </c>
      <c r="AC18" s="184">
        <f>'Core Indicators'!GD18</f>
        <v>2</v>
      </c>
      <c r="AD18" s="184">
        <f>'Core Indicators'!GL18</f>
        <v>2</v>
      </c>
      <c r="AE18" s="184">
        <f>'Core Indicators'!GT18</f>
        <v>2</v>
      </c>
      <c r="AF18" s="184">
        <f>'Core Indicators'!HB18</f>
        <v>2</v>
      </c>
      <c r="AG18" s="184">
        <f t="shared" si="12"/>
        <v>2</v>
      </c>
      <c r="AH18" s="184">
        <f>'Core Indicators'!HJ18</f>
        <v>2</v>
      </c>
      <c r="AI18" s="184">
        <f>'Core Indicators'!HR18</f>
        <v>2</v>
      </c>
      <c r="AJ18" s="184">
        <f t="shared" si="13"/>
        <v>2</v>
      </c>
      <c r="AK18" s="184">
        <f>'Core Indicators'!HZ18</f>
        <v>2</v>
      </c>
      <c r="AL18" s="184">
        <f>'Core Indicators'!IH18</f>
        <v>2</v>
      </c>
      <c r="AM18" s="184">
        <f>'Core Indicators'!IP18</f>
        <v>2</v>
      </c>
      <c r="AN18" s="184">
        <f t="shared" si="14"/>
        <v>2</v>
      </c>
    </row>
    <row r="19" spans="1:40" x14ac:dyDescent="0.25">
      <c r="A19" s="203" t="str">
        <f>Lists!C:C</f>
        <v>CMR002</v>
      </c>
      <c r="B19" s="248">
        <f t="shared" si="0"/>
        <v>1.7</v>
      </c>
      <c r="C19" s="163">
        <f t="shared" si="1"/>
        <v>0</v>
      </c>
      <c r="D19" s="271">
        <f t="shared" si="2"/>
        <v>1.7</v>
      </c>
      <c r="E19" s="203">
        <f>'Core Indicators'!R19</f>
        <v>1</v>
      </c>
      <c r="F19" s="203">
        <f>'Core Indicators'!Z19</f>
        <v>2</v>
      </c>
      <c r="G19" s="163">
        <f t="shared" si="3"/>
        <v>1.5</v>
      </c>
      <c r="H19" s="203">
        <f>'Core Indicators'!AH19</f>
        <v>2</v>
      </c>
      <c r="I19" s="203">
        <f>'Core Indicators'!AP19</f>
        <v>2</v>
      </c>
      <c r="J19" s="203">
        <f>'Core Indicators'!BN19</f>
        <v>1</v>
      </c>
      <c r="K19" s="203">
        <f t="shared" si="4"/>
        <v>1.5</v>
      </c>
      <c r="L19" s="248">
        <f t="shared" si="5"/>
        <v>1.8</v>
      </c>
      <c r="M19" s="271">
        <f t="shared" si="6"/>
        <v>2</v>
      </c>
      <c r="N19" s="204">
        <f>'Core Indicators'!DJ19</f>
        <v>2</v>
      </c>
      <c r="O19" s="204">
        <f>'Core Indicators'!DR19</f>
        <v>2</v>
      </c>
      <c r="P19" s="204">
        <f>'Core Indicators'!DZ19</f>
        <v>2</v>
      </c>
      <c r="Q19" s="204">
        <f>'Core Indicators'!EH19</f>
        <v>2</v>
      </c>
      <c r="R19" s="204">
        <f>'Core Indicators'!EP19</f>
        <v>2</v>
      </c>
      <c r="S19" s="163">
        <f t="shared" si="7"/>
        <v>1.3</v>
      </c>
      <c r="T19" s="163">
        <f t="shared" si="8"/>
        <v>1.1666666666666667</v>
      </c>
      <c r="U19" s="203">
        <v>1</v>
      </c>
      <c r="V19" s="203">
        <v>1</v>
      </c>
      <c r="W19" s="203">
        <f>'Core Indicators'!EX19</f>
        <v>2</v>
      </c>
      <c r="X19" s="163">
        <f t="shared" si="9"/>
        <v>1.5</v>
      </c>
      <c r="Y19" s="203">
        <v>1</v>
      </c>
      <c r="Z19" s="163">
        <f t="shared" si="10"/>
        <v>1.5</v>
      </c>
      <c r="AA19" s="203">
        <f>'Core Indicators'!FF19</f>
        <v>1</v>
      </c>
      <c r="AB19" s="203">
        <f t="shared" si="11"/>
        <v>2</v>
      </c>
      <c r="AC19" s="184">
        <f>'Core Indicators'!GD19</f>
        <v>2</v>
      </c>
      <c r="AD19" s="184">
        <f>'Core Indicators'!GL19</f>
        <v>2</v>
      </c>
      <c r="AE19" s="184">
        <f>'Core Indicators'!GT19</f>
        <v>2</v>
      </c>
      <c r="AF19" s="184">
        <f>'Core Indicators'!HB19</f>
        <v>2</v>
      </c>
      <c r="AG19" s="184">
        <f t="shared" si="12"/>
        <v>2</v>
      </c>
      <c r="AH19" s="184">
        <f>'Core Indicators'!HJ19</f>
        <v>2</v>
      </c>
      <c r="AI19" s="184">
        <f>'Core Indicators'!HR19</f>
        <v>2</v>
      </c>
      <c r="AJ19" s="184">
        <f t="shared" si="13"/>
        <v>2</v>
      </c>
      <c r="AK19" s="184">
        <f>'Core Indicators'!HZ19</f>
        <v>2</v>
      </c>
      <c r="AL19" s="184">
        <f>'Core Indicators'!IH19</f>
        <v>2</v>
      </c>
      <c r="AM19" s="184">
        <f>'Core Indicators'!IP19</f>
        <v>2</v>
      </c>
      <c r="AN19" s="184">
        <f t="shared" si="14"/>
        <v>2</v>
      </c>
    </row>
    <row r="20" spans="1:40" x14ac:dyDescent="0.25">
      <c r="A20" s="203" t="str">
        <f>Lists!C:C</f>
        <v>CMR003</v>
      </c>
      <c r="B20" s="248">
        <f t="shared" si="0"/>
        <v>1.8</v>
      </c>
      <c r="C20" s="163">
        <f t="shared" si="1"/>
        <v>0</v>
      </c>
      <c r="D20" s="271">
        <f t="shared" si="2"/>
        <v>1.9</v>
      </c>
      <c r="E20" s="203">
        <f>'Core Indicators'!R20</f>
        <v>2</v>
      </c>
      <c r="F20" s="203">
        <f>'Core Indicators'!Z20</f>
        <v>2</v>
      </c>
      <c r="G20" s="163">
        <f t="shared" si="3"/>
        <v>2</v>
      </c>
      <c r="H20" s="203">
        <f>'Core Indicators'!AH20</f>
        <v>2</v>
      </c>
      <c r="I20" s="203">
        <f>'Core Indicators'!AP20</f>
        <v>2</v>
      </c>
      <c r="J20" s="203">
        <f>'Core Indicators'!BN20</f>
        <v>1</v>
      </c>
      <c r="K20" s="203">
        <f t="shared" si="4"/>
        <v>1.5</v>
      </c>
      <c r="L20" s="248">
        <f t="shared" si="5"/>
        <v>1.8</v>
      </c>
      <c r="M20" s="271">
        <f t="shared" si="6"/>
        <v>2</v>
      </c>
      <c r="N20" s="204">
        <f>'Core Indicators'!DJ20</f>
        <v>2</v>
      </c>
      <c r="O20" s="204">
        <f>'Core Indicators'!DR20</f>
        <v>2</v>
      </c>
      <c r="P20" s="204">
        <f>'Core Indicators'!DZ20</f>
        <v>2</v>
      </c>
      <c r="Q20" s="204">
        <f>'Core Indicators'!EH20</f>
        <v>2</v>
      </c>
      <c r="R20" s="204">
        <f>'Core Indicators'!EP20</f>
        <v>2</v>
      </c>
      <c r="S20" s="163">
        <f t="shared" si="7"/>
        <v>1.3</v>
      </c>
      <c r="T20" s="163">
        <f t="shared" si="8"/>
        <v>1.1666666666666667</v>
      </c>
      <c r="U20" s="203">
        <v>1</v>
      </c>
      <c r="V20" s="203">
        <v>1</v>
      </c>
      <c r="W20" s="203">
        <f>'Core Indicators'!EX20</f>
        <v>2</v>
      </c>
      <c r="X20" s="163">
        <f t="shared" si="9"/>
        <v>1.5</v>
      </c>
      <c r="Y20" s="203">
        <v>1</v>
      </c>
      <c r="Z20" s="163">
        <f t="shared" si="10"/>
        <v>1.5</v>
      </c>
      <c r="AA20" s="203">
        <f>'Core Indicators'!FF20</f>
        <v>1</v>
      </c>
      <c r="AB20" s="203">
        <f t="shared" si="11"/>
        <v>2</v>
      </c>
      <c r="AC20" s="184">
        <f>'Core Indicators'!GD20</f>
        <v>2</v>
      </c>
      <c r="AD20" s="184">
        <f>'Core Indicators'!GL20</f>
        <v>2</v>
      </c>
      <c r="AE20" s="184">
        <f>'Core Indicators'!GT20</f>
        <v>2</v>
      </c>
      <c r="AF20" s="184">
        <f>'Core Indicators'!HB20</f>
        <v>2</v>
      </c>
      <c r="AG20" s="184">
        <f t="shared" si="12"/>
        <v>2</v>
      </c>
      <c r="AH20" s="184">
        <f>'Core Indicators'!HJ20</f>
        <v>2</v>
      </c>
      <c r="AI20" s="184">
        <f>'Core Indicators'!HR20</f>
        <v>2</v>
      </c>
      <c r="AJ20" s="184">
        <f t="shared" si="13"/>
        <v>2</v>
      </c>
      <c r="AK20" s="184">
        <f>'Core Indicators'!HZ20</f>
        <v>2</v>
      </c>
      <c r="AL20" s="184">
        <f>'Core Indicators'!IH20</f>
        <v>2</v>
      </c>
      <c r="AM20" s="184">
        <f>'Core Indicators'!IP20</f>
        <v>2</v>
      </c>
      <c r="AN20" s="184">
        <f t="shared" si="14"/>
        <v>2</v>
      </c>
    </row>
    <row r="21" spans="1:40" x14ac:dyDescent="0.25">
      <c r="A21" s="203" t="str">
        <f>Lists!C:C</f>
        <v>CMR004</v>
      </c>
      <c r="B21" s="248">
        <f t="shared" si="0"/>
        <v>1.9</v>
      </c>
      <c r="C21" s="163">
        <f t="shared" si="1"/>
        <v>0</v>
      </c>
      <c r="D21" s="271">
        <f t="shared" si="2"/>
        <v>1.9</v>
      </c>
      <c r="E21" s="203">
        <f>'Core Indicators'!R21</f>
        <v>2</v>
      </c>
      <c r="F21" s="203">
        <f>'Core Indicators'!Z21</f>
        <v>2</v>
      </c>
      <c r="G21" s="163">
        <f t="shared" si="3"/>
        <v>2</v>
      </c>
      <c r="H21" s="203">
        <f>'Core Indicators'!AH21</f>
        <v>2</v>
      </c>
      <c r="I21" s="203">
        <f>'Core Indicators'!AP21</f>
        <v>2</v>
      </c>
      <c r="J21" s="203">
        <f>'Core Indicators'!BN21</f>
        <v>1</v>
      </c>
      <c r="K21" s="203">
        <f t="shared" si="4"/>
        <v>1.5</v>
      </c>
      <c r="L21" s="248">
        <f t="shared" si="5"/>
        <v>1.8</v>
      </c>
      <c r="M21" s="271">
        <f t="shared" si="6"/>
        <v>2</v>
      </c>
      <c r="N21" s="204">
        <f>'Core Indicators'!DJ21</f>
        <v>2</v>
      </c>
      <c r="O21" s="204">
        <f>'Core Indicators'!DR21</f>
        <v>2</v>
      </c>
      <c r="P21" s="204">
        <f>'Core Indicators'!DZ21</f>
        <v>2</v>
      </c>
      <c r="Q21" s="204">
        <f>'Core Indicators'!EH21</f>
        <v>2</v>
      </c>
      <c r="R21" s="204">
        <f>'Core Indicators'!EP21</f>
        <v>2</v>
      </c>
      <c r="S21" s="163">
        <f t="shared" si="7"/>
        <v>1.6</v>
      </c>
      <c r="T21" s="163">
        <f t="shared" si="8"/>
        <v>1.1666666666666667</v>
      </c>
      <c r="U21" s="203">
        <v>1</v>
      </c>
      <c r="V21" s="203">
        <v>1</v>
      </c>
      <c r="W21" s="203">
        <f>'Core Indicators'!EX21</f>
        <v>2</v>
      </c>
      <c r="X21" s="163">
        <f t="shared" si="9"/>
        <v>1.5</v>
      </c>
      <c r="Y21" s="203">
        <v>1</v>
      </c>
      <c r="Z21" s="163">
        <f t="shared" si="10"/>
        <v>2</v>
      </c>
      <c r="AA21" s="203">
        <f>'Core Indicators'!FF21</f>
        <v>2</v>
      </c>
      <c r="AB21" s="203">
        <f t="shared" si="11"/>
        <v>2</v>
      </c>
      <c r="AC21" s="184">
        <f>'Core Indicators'!GD21</f>
        <v>2</v>
      </c>
      <c r="AD21" s="184">
        <f>'Core Indicators'!GL21</f>
        <v>2</v>
      </c>
      <c r="AE21" s="184">
        <f>'Core Indicators'!GT21</f>
        <v>2</v>
      </c>
      <c r="AF21" s="184">
        <f>'Core Indicators'!HB21</f>
        <v>2</v>
      </c>
      <c r="AG21" s="184">
        <f t="shared" si="12"/>
        <v>2</v>
      </c>
      <c r="AH21" s="184">
        <f>'Core Indicators'!HJ21</f>
        <v>2</v>
      </c>
      <c r="AI21" s="184">
        <f>'Core Indicators'!HR21</f>
        <v>2</v>
      </c>
      <c r="AJ21" s="184">
        <f t="shared" si="13"/>
        <v>2</v>
      </c>
      <c r="AK21" s="184">
        <f>'Core Indicators'!HZ21</f>
        <v>2</v>
      </c>
      <c r="AL21" s="184">
        <f>'Core Indicators'!IH21</f>
        <v>2</v>
      </c>
      <c r="AM21" s="184">
        <f>'Core Indicators'!IP21</f>
        <v>2</v>
      </c>
      <c r="AN21" s="184">
        <f t="shared" si="14"/>
        <v>2</v>
      </c>
    </row>
    <row r="22" spans="1:40" x14ac:dyDescent="0.25">
      <c r="A22" s="203" t="str">
        <f>Lists!C:C</f>
        <v>COD001</v>
      </c>
      <c r="B22" s="248">
        <f t="shared" si="0"/>
        <v>1.4</v>
      </c>
      <c r="C22" s="163">
        <f t="shared" si="1"/>
        <v>0</v>
      </c>
      <c r="D22" s="271">
        <f t="shared" si="2"/>
        <v>1.5</v>
      </c>
      <c r="E22" s="203">
        <f>'Core Indicators'!R22</f>
        <v>1</v>
      </c>
      <c r="F22" s="203">
        <f>'Core Indicators'!Z22</f>
        <v>2</v>
      </c>
      <c r="G22" s="163">
        <f t="shared" si="3"/>
        <v>1.5</v>
      </c>
      <c r="H22" s="203">
        <f>'Core Indicators'!AH22</f>
        <v>1</v>
      </c>
      <c r="I22" s="203">
        <f>'Core Indicators'!AP22</f>
        <v>2</v>
      </c>
      <c r="J22" s="203">
        <f>'Core Indicators'!BN22</f>
        <v>2</v>
      </c>
      <c r="K22" s="203">
        <f t="shared" si="4"/>
        <v>2</v>
      </c>
      <c r="L22" s="248">
        <f t="shared" si="5"/>
        <v>1.5</v>
      </c>
      <c r="M22" s="271">
        <f t="shared" si="6"/>
        <v>1.2</v>
      </c>
      <c r="N22" s="204">
        <f>'Core Indicators'!DJ22</f>
        <v>2</v>
      </c>
      <c r="O22" s="204">
        <f>'Core Indicators'!DR22</f>
        <v>1</v>
      </c>
      <c r="P22" s="204">
        <f>'Core Indicators'!DZ22</f>
        <v>1</v>
      </c>
      <c r="Q22" s="204">
        <f>'Core Indicators'!EH22</f>
        <v>1</v>
      </c>
      <c r="R22" s="204">
        <f>'Core Indicators'!EP22</f>
        <v>1</v>
      </c>
      <c r="S22" s="163">
        <f t="shared" si="7"/>
        <v>1.6</v>
      </c>
      <c r="T22" s="163">
        <f t="shared" si="8"/>
        <v>1.1666666666666667</v>
      </c>
      <c r="U22" s="203">
        <v>1</v>
      </c>
      <c r="V22" s="203">
        <v>1</v>
      </c>
      <c r="W22" s="203">
        <f>'Core Indicators'!EX22</f>
        <v>2</v>
      </c>
      <c r="X22" s="163">
        <f t="shared" si="9"/>
        <v>1.5</v>
      </c>
      <c r="Y22" s="203">
        <v>1</v>
      </c>
      <c r="Z22" s="163">
        <f t="shared" si="10"/>
        <v>2</v>
      </c>
      <c r="AA22" s="203">
        <f>'Core Indicators'!FF22</f>
        <v>2</v>
      </c>
      <c r="AB22" s="203">
        <f t="shared" si="11"/>
        <v>2</v>
      </c>
      <c r="AC22" s="184">
        <f>'Core Indicators'!GD22</f>
        <v>2</v>
      </c>
      <c r="AD22" s="184">
        <f>'Core Indicators'!GL22</f>
        <v>2</v>
      </c>
      <c r="AE22" s="184">
        <f>'Core Indicators'!GT22</f>
        <v>2</v>
      </c>
      <c r="AF22" s="184">
        <f>'Core Indicators'!HB22</f>
        <v>2</v>
      </c>
      <c r="AG22" s="184">
        <f t="shared" si="12"/>
        <v>2</v>
      </c>
      <c r="AH22" s="184">
        <f>'Core Indicators'!HJ22</f>
        <v>2</v>
      </c>
      <c r="AI22" s="184">
        <f>'Core Indicators'!HR22</f>
        <v>2</v>
      </c>
      <c r="AJ22" s="184">
        <f t="shared" si="13"/>
        <v>2</v>
      </c>
      <c r="AK22" s="184">
        <f>'Core Indicators'!HZ22</f>
        <v>2</v>
      </c>
      <c r="AL22" s="184">
        <f>'Core Indicators'!IH22</f>
        <v>2</v>
      </c>
      <c r="AM22" s="184">
        <f>'Core Indicators'!IP22</f>
        <v>2</v>
      </c>
      <c r="AN22" s="184">
        <f t="shared" si="14"/>
        <v>2</v>
      </c>
    </row>
    <row r="23" spans="1:40" x14ac:dyDescent="0.25">
      <c r="A23" s="203" t="str">
        <f>Lists!C:C</f>
        <v>COG001</v>
      </c>
      <c r="B23" s="248">
        <f t="shared" si="0"/>
        <v>1.8</v>
      </c>
      <c r="C23" s="163">
        <f t="shared" si="1"/>
        <v>0</v>
      </c>
      <c r="D23" s="271">
        <f t="shared" si="2"/>
        <v>1.7</v>
      </c>
      <c r="E23" s="203">
        <f>'Core Indicators'!R23</f>
        <v>2</v>
      </c>
      <c r="F23" s="203">
        <f>'Core Indicators'!Z23</f>
        <v>2</v>
      </c>
      <c r="G23" s="163">
        <f t="shared" si="3"/>
        <v>2</v>
      </c>
      <c r="H23" s="203">
        <f>'Core Indicators'!AH23</f>
        <v>2</v>
      </c>
      <c r="I23" s="203">
        <f>'Core Indicators'!AP23</f>
        <v>1</v>
      </c>
      <c r="J23" s="203">
        <f>'Core Indicators'!BN23</f>
        <v>1</v>
      </c>
      <c r="K23" s="203">
        <f t="shared" si="4"/>
        <v>1</v>
      </c>
      <c r="L23" s="248">
        <f t="shared" si="5"/>
        <v>1.5</v>
      </c>
      <c r="M23" s="271">
        <f t="shared" si="6"/>
        <v>2.2000000000000002</v>
      </c>
      <c r="N23" s="204">
        <f>'Core Indicators'!DJ23</f>
        <v>2</v>
      </c>
      <c r="O23" s="204">
        <f>'Core Indicators'!DR23</f>
        <v>2</v>
      </c>
      <c r="P23" s="204">
        <f>'Core Indicators'!DZ23</f>
        <v>2</v>
      </c>
      <c r="Q23" s="204">
        <f>'Core Indicators'!EH23</f>
        <v>2</v>
      </c>
      <c r="R23" s="204">
        <f>'Core Indicators'!EP23</f>
        <v>3</v>
      </c>
      <c r="S23" s="163">
        <f t="shared" si="7"/>
        <v>1.3</v>
      </c>
      <c r="T23" s="163">
        <f t="shared" si="8"/>
        <v>1</v>
      </c>
      <c r="U23" s="203">
        <v>1</v>
      </c>
      <c r="V23" s="203">
        <v>1</v>
      </c>
      <c r="W23" s="203">
        <f>'Core Indicators'!EX23</f>
        <v>1</v>
      </c>
      <c r="X23" s="163">
        <f t="shared" si="9"/>
        <v>1</v>
      </c>
      <c r="Y23" s="203">
        <v>1</v>
      </c>
      <c r="Z23" s="163">
        <f t="shared" si="10"/>
        <v>1.5</v>
      </c>
      <c r="AA23" s="203">
        <f>'Core Indicators'!FF23</f>
        <v>1</v>
      </c>
      <c r="AB23" s="203">
        <f t="shared" si="11"/>
        <v>2</v>
      </c>
      <c r="AC23" s="184">
        <f>'Core Indicators'!GD23</f>
        <v>2</v>
      </c>
      <c r="AD23" s="184">
        <f>'Core Indicators'!GL23</f>
        <v>2</v>
      </c>
      <c r="AE23" s="184">
        <f>'Core Indicators'!GT23</f>
        <v>2</v>
      </c>
      <c r="AF23" s="184">
        <f>'Core Indicators'!HB23</f>
        <v>2</v>
      </c>
      <c r="AG23" s="184">
        <f t="shared" si="12"/>
        <v>2</v>
      </c>
      <c r="AH23" s="184">
        <f>'Core Indicators'!HJ23</f>
        <v>2</v>
      </c>
      <c r="AI23" s="184">
        <f>'Core Indicators'!HR23</f>
        <v>2</v>
      </c>
      <c r="AJ23" s="184">
        <f t="shared" si="13"/>
        <v>2</v>
      </c>
      <c r="AK23" s="184">
        <f>'Core Indicators'!HZ23</f>
        <v>2</v>
      </c>
      <c r="AL23" s="184">
        <f>'Core Indicators'!IH23</f>
        <v>2</v>
      </c>
      <c r="AM23" s="184">
        <f>'Core Indicators'!IP23</f>
        <v>2</v>
      </c>
      <c r="AN23" s="184">
        <f t="shared" si="14"/>
        <v>2</v>
      </c>
    </row>
    <row r="24" spans="1:40" x14ac:dyDescent="0.25">
      <c r="A24" s="203" t="str">
        <f>Lists!C:C</f>
        <v>COL001</v>
      </c>
      <c r="B24" s="248">
        <f t="shared" si="0"/>
        <v>1.2</v>
      </c>
      <c r="C24" s="163">
        <f t="shared" si="1"/>
        <v>0</v>
      </c>
      <c r="D24" s="271">
        <f t="shared" si="2"/>
        <v>1.4</v>
      </c>
      <c r="E24" s="203">
        <f>'Core Indicators'!R24</f>
        <v>1</v>
      </c>
      <c r="F24" s="203">
        <f>'Core Indicators'!Z24</f>
        <v>2</v>
      </c>
      <c r="G24" s="163">
        <f t="shared" si="3"/>
        <v>1.5</v>
      </c>
      <c r="H24" s="203">
        <f>'Core Indicators'!AH24</f>
        <v>1</v>
      </c>
      <c r="I24" s="203">
        <f>'Core Indicators'!AP24</f>
        <v>1</v>
      </c>
      <c r="J24" s="203">
        <f>'Core Indicators'!BN24</f>
        <v>2</v>
      </c>
      <c r="K24" s="203">
        <f t="shared" si="4"/>
        <v>1.5</v>
      </c>
      <c r="L24" s="248">
        <f t="shared" si="5"/>
        <v>1.3</v>
      </c>
      <c r="M24" s="271">
        <f t="shared" si="6"/>
        <v>1</v>
      </c>
      <c r="N24" s="204">
        <f>'Core Indicators'!DJ24</f>
        <v>1</v>
      </c>
      <c r="O24" s="204">
        <f>'Core Indicators'!DR24</f>
        <v>1</v>
      </c>
      <c r="P24" s="204">
        <f>'Core Indicators'!DZ24</f>
        <v>1</v>
      </c>
      <c r="Q24" s="204">
        <f>'Core Indicators'!EH24</f>
        <v>1</v>
      </c>
      <c r="R24" s="204">
        <f>'Core Indicators'!EP24</f>
        <v>1</v>
      </c>
      <c r="S24" s="163">
        <f t="shared" si="7"/>
        <v>1.3</v>
      </c>
      <c r="T24" s="163">
        <f t="shared" si="8"/>
        <v>1.1666666666666667</v>
      </c>
      <c r="U24" s="203">
        <v>1</v>
      </c>
      <c r="V24" s="203">
        <v>1</v>
      </c>
      <c r="W24" s="203">
        <f>'Core Indicators'!EX24</f>
        <v>2</v>
      </c>
      <c r="X24" s="163">
        <f t="shared" si="9"/>
        <v>1.5</v>
      </c>
      <c r="Y24" s="203">
        <v>1</v>
      </c>
      <c r="Z24" s="163">
        <f t="shared" si="10"/>
        <v>1.5</v>
      </c>
      <c r="AA24" s="203">
        <f>'Core Indicators'!FF24</f>
        <v>1</v>
      </c>
      <c r="AB24" s="203">
        <f t="shared" si="11"/>
        <v>2</v>
      </c>
      <c r="AC24" s="184">
        <f>'Core Indicators'!GD24</f>
        <v>2</v>
      </c>
      <c r="AD24" s="184">
        <f>'Core Indicators'!GL24</f>
        <v>2</v>
      </c>
      <c r="AE24" s="184">
        <f>'Core Indicators'!GT24</f>
        <v>2</v>
      </c>
      <c r="AF24" s="184">
        <f>'Core Indicators'!HB24</f>
        <v>2</v>
      </c>
      <c r="AG24" s="184">
        <f t="shared" si="12"/>
        <v>2</v>
      </c>
      <c r="AH24" s="184">
        <f>'Core Indicators'!HJ24</f>
        <v>2</v>
      </c>
      <c r="AI24" s="184">
        <f>'Core Indicators'!HR24</f>
        <v>2</v>
      </c>
      <c r="AJ24" s="184">
        <f t="shared" si="13"/>
        <v>2</v>
      </c>
      <c r="AK24" s="184">
        <f>'Core Indicators'!HZ24</f>
        <v>2</v>
      </c>
      <c r="AL24" s="184">
        <f>'Core Indicators'!IH24</f>
        <v>2</v>
      </c>
      <c r="AM24" s="184">
        <f>'Core Indicators'!IP24</f>
        <v>2</v>
      </c>
      <c r="AN24" s="184">
        <f t="shared" si="14"/>
        <v>2</v>
      </c>
    </row>
    <row r="25" spans="1:40" x14ac:dyDescent="0.25">
      <c r="A25" s="203" t="str">
        <f>Lists!C:C</f>
        <v>COL002</v>
      </c>
      <c r="B25" s="248">
        <f t="shared" si="0"/>
        <v>1.7</v>
      </c>
      <c r="C25" s="163">
        <f t="shared" si="1"/>
        <v>0</v>
      </c>
      <c r="D25" s="271">
        <f t="shared" si="2"/>
        <v>1.5</v>
      </c>
      <c r="E25" s="203">
        <f>'Core Indicators'!R25</f>
        <v>1</v>
      </c>
      <c r="F25" s="203">
        <f>'Core Indicators'!Z25</f>
        <v>1</v>
      </c>
      <c r="G25" s="163">
        <f t="shared" si="3"/>
        <v>1</v>
      </c>
      <c r="H25" s="203">
        <f>'Core Indicators'!AH25</f>
        <v>2</v>
      </c>
      <c r="I25" s="203">
        <f>'Core Indicators'!AP25</f>
        <v>1</v>
      </c>
      <c r="J25" s="203">
        <f>'Core Indicators'!BN25</f>
        <v>2</v>
      </c>
      <c r="K25" s="203">
        <f t="shared" si="4"/>
        <v>1.5</v>
      </c>
      <c r="L25" s="248">
        <f t="shared" si="5"/>
        <v>1.8</v>
      </c>
      <c r="M25" s="271">
        <f t="shared" si="6"/>
        <v>2</v>
      </c>
      <c r="N25" s="204">
        <f>'Core Indicators'!DJ25</f>
        <v>2</v>
      </c>
      <c r="O25" s="204">
        <f>'Core Indicators'!DR25</f>
        <v>2</v>
      </c>
      <c r="P25" s="204">
        <f>'Core Indicators'!DZ25</f>
        <v>2</v>
      </c>
      <c r="Q25" s="204" t="str">
        <f>'Core Indicators'!EH25</f>
        <v>x</v>
      </c>
      <c r="R25" s="204" t="str">
        <f>'Core Indicators'!EP25</f>
        <v>x</v>
      </c>
      <c r="S25" s="163">
        <f t="shared" si="7"/>
        <v>1.3</v>
      </c>
      <c r="T25" s="163">
        <f t="shared" si="8"/>
        <v>1.1666666666666667</v>
      </c>
      <c r="U25" s="203">
        <v>1</v>
      </c>
      <c r="V25" s="203">
        <v>1</v>
      </c>
      <c r="W25" s="203">
        <f>'Core Indicators'!EX25</f>
        <v>2</v>
      </c>
      <c r="X25" s="163">
        <f t="shared" si="9"/>
        <v>1.5</v>
      </c>
      <c r="Y25" s="203">
        <v>1</v>
      </c>
      <c r="Z25" s="163">
        <f t="shared" si="10"/>
        <v>1.5</v>
      </c>
      <c r="AA25" s="203">
        <f>'Core Indicators'!FF25</f>
        <v>1</v>
      </c>
      <c r="AB25" s="203">
        <f t="shared" si="11"/>
        <v>2</v>
      </c>
      <c r="AC25" s="184">
        <f>'Core Indicators'!GD25</f>
        <v>2</v>
      </c>
      <c r="AD25" s="184">
        <f>'Core Indicators'!GL25</f>
        <v>2</v>
      </c>
      <c r="AE25" s="184">
        <f>'Core Indicators'!GT25</f>
        <v>2</v>
      </c>
      <c r="AF25" s="184">
        <f>'Core Indicators'!HB25</f>
        <v>2</v>
      </c>
      <c r="AG25" s="184">
        <f t="shared" si="12"/>
        <v>2</v>
      </c>
      <c r="AH25" s="184">
        <f>'Core Indicators'!HJ25</f>
        <v>2</v>
      </c>
      <c r="AI25" s="184">
        <f>'Core Indicators'!HR25</f>
        <v>2</v>
      </c>
      <c r="AJ25" s="184">
        <f t="shared" si="13"/>
        <v>2</v>
      </c>
      <c r="AK25" s="184">
        <f>'Core Indicators'!HZ25</f>
        <v>2</v>
      </c>
      <c r="AL25" s="184">
        <f>'Core Indicators'!IH25</f>
        <v>2</v>
      </c>
      <c r="AM25" s="184">
        <f>'Core Indicators'!IP25</f>
        <v>2</v>
      </c>
      <c r="AN25" s="184">
        <f t="shared" si="14"/>
        <v>2</v>
      </c>
    </row>
    <row r="26" spans="1:40" x14ac:dyDescent="0.25">
      <c r="A26" s="203" t="str">
        <f>Lists!C:C</f>
        <v>CRI002</v>
      </c>
      <c r="B26" s="248">
        <f t="shared" si="0"/>
        <v>1.4</v>
      </c>
      <c r="C26" s="163">
        <f t="shared" si="1"/>
        <v>0</v>
      </c>
      <c r="D26" s="271">
        <f t="shared" si="2"/>
        <v>1.9</v>
      </c>
      <c r="E26" s="203">
        <f>'Core Indicators'!R26</f>
        <v>2</v>
      </c>
      <c r="F26" s="203">
        <f>'Core Indicators'!Z26</f>
        <v>3</v>
      </c>
      <c r="G26" s="163">
        <f t="shared" si="3"/>
        <v>2.5</v>
      </c>
      <c r="H26" s="203">
        <f>'Core Indicators'!AH26</f>
        <v>2</v>
      </c>
      <c r="I26" s="203">
        <f>'Core Indicators'!AP26</f>
        <v>2</v>
      </c>
      <c r="J26" s="203">
        <f>'Core Indicators'!BN26</f>
        <v>0</v>
      </c>
      <c r="K26" s="203">
        <f t="shared" si="4"/>
        <v>1</v>
      </c>
      <c r="L26" s="248">
        <f t="shared" si="5"/>
        <v>1.5</v>
      </c>
      <c r="M26" s="271">
        <f t="shared" si="6"/>
        <v>1.2</v>
      </c>
      <c r="N26" s="204">
        <f>'Core Indicators'!DJ26</f>
        <v>2</v>
      </c>
      <c r="O26" s="204">
        <f>'Core Indicators'!DR26</f>
        <v>2</v>
      </c>
      <c r="P26" s="204">
        <f>'Core Indicators'!DZ26</f>
        <v>2</v>
      </c>
      <c r="Q26" s="204">
        <f>'Core Indicators'!EH26</f>
        <v>0</v>
      </c>
      <c r="R26" s="204">
        <f>'Core Indicators'!EP26</f>
        <v>0</v>
      </c>
      <c r="S26" s="163">
        <f t="shared" si="7"/>
        <v>1.4</v>
      </c>
      <c r="T26" s="163">
        <f t="shared" si="8"/>
        <v>0.83333333333333337</v>
      </c>
      <c r="U26" s="203">
        <v>1</v>
      </c>
      <c r="V26" s="203">
        <v>1</v>
      </c>
      <c r="W26" s="203">
        <f>'Core Indicators'!EX26</f>
        <v>0</v>
      </c>
      <c r="X26" s="163">
        <f t="shared" si="9"/>
        <v>0.5</v>
      </c>
      <c r="Y26" s="203">
        <v>1</v>
      </c>
      <c r="Z26" s="163">
        <f t="shared" si="10"/>
        <v>2</v>
      </c>
      <c r="AA26" s="203">
        <f>'Core Indicators'!FF26</f>
        <v>2</v>
      </c>
      <c r="AB26" s="203">
        <f t="shared" si="11"/>
        <v>2</v>
      </c>
      <c r="AC26" s="184">
        <f>'Core Indicators'!GD26</f>
        <v>2</v>
      </c>
      <c r="AD26" s="184">
        <f>'Core Indicators'!GL26</f>
        <v>2</v>
      </c>
      <c r="AE26" s="184">
        <f>'Core Indicators'!GT26</f>
        <v>2</v>
      </c>
      <c r="AF26" s="184">
        <f>'Core Indicators'!HB26</f>
        <v>2</v>
      </c>
      <c r="AG26" s="184">
        <f t="shared" si="12"/>
        <v>2</v>
      </c>
      <c r="AH26" s="184">
        <f>'Core Indicators'!HJ26</f>
        <v>2</v>
      </c>
      <c r="AI26" s="184">
        <f>'Core Indicators'!HR26</f>
        <v>2</v>
      </c>
      <c r="AJ26" s="184">
        <f t="shared" si="13"/>
        <v>2</v>
      </c>
      <c r="AK26" s="184">
        <f>'Core Indicators'!HZ26</f>
        <v>2</v>
      </c>
      <c r="AL26" s="184">
        <f>'Core Indicators'!IH26</f>
        <v>2</v>
      </c>
      <c r="AM26" s="184">
        <f>'Core Indicators'!IP26</f>
        <v>2</v>
      </c>
      <c r="AN26" s="184">
        <f t="shared" si="14"/>
        <v>2</v>
      </c>
    </row>
    <row r="27" spans="1:40" x14ac:dyDescent="0.25">
      <c r="A27" s="203" t="str">
        <f>Lists!C:C</f>
        <v>DJI001</v>
      </c>
      <c r="B27" s="248">
        <f t="shared" si="0"/>
        <v>1.9</v>
      </c>
      <c r="C27" s="163">
        <f t="shared" si="1"/>
        <v>0</v>
      </c>
      <c r="D27" s="271">
        <f t="shared" si="2"/>
        <v>2</v>
      </c>
      <c r="E27" s="203">
        <f>'Core Indicators'!R27</f>
        <v>2</v>
      </c>
      <c r="F27" s="203">
        <f>'Core Indicators'!Z27</f>
        <v>2</v>
      </c>
      <c r="G27" s="163">
        <f t="shared" si="3"/>
        <v>2</v>
      </c>
      <c r="H27" s="203">
        <f>'Core Indicators'!AH27</f>
        <v>2</v>
      </c>
      <c r="I27" s="203">
        <f>'Core Indicators'!AP27</f>
        <v>2</v>
      </c>
      <c r="J27" s="203">
        <f>'Core Indicators'!BN27</f>
        <v>2</v>
      </c>
      <c r="K27" s="203">
        <f t="shared" si="4"/>
        <v>2</v>
      </c>
      <c r="L27" s="248">
        <f t="shared" si="5"/>
        <v>2</v>
      </c>
      <c r="M27" s="271">
        <f t="shared" si="6"/>
        <v>2</v>
      </c>
      <c r="N27" s="204">
        <f>'Core Indicators'!DJ27</f>
        <v>2</v>
      </c>
      <c r="O27" s="204">
        <f>'Core Indicators'!DR27</f>
        <v>2</v>
      </c>
      <c r="P27" s="204">
        <f>'Core Indicators'!DZ27</f>
        <v>2</v>
      </c>
      <c r="Q27" s="204">
        <f>'Core Indicators'!EH27</f>
        <v>2</v>
      </c>
      <c r="R27" s="204">
        <f>'Core Indicators'!EP27</f>
        <v>2</v>
      </c>
      <c r="S27" s="163">
        <f t="shared" si="7"/>
        <v>1.6</v>
      </c>
      <c r="T27" s="163">
        <f t="shared" si="8"/>
        <v>1.1666666666666667</v>
      </c>
      <c r="U27" s="203">
        <v>1</v>
      </c>
      <c r="V27" s="203">
        <v>1</v>
      </c>
      <c r="W27" s="203">
        <f>'Core Indicators'!EX27</f>
        <v>2</v>
      </c>
      <c r="X27" s="163">
        <f t="shared" si="9"/>
        <v>1.5</v>
      </c>
      <c r="Y27" s="203">
        <v>1</v>
      </c>
      <c r="Z27" s="163">
        <f t="shared" si="10"/>
        <v>2</v>
      </c>
      <c r="AA27" s="203">
        <f>'Core Indicators'!FF27</f>
        <v>2</v>
      </c>
      <c r="AB27" s="203">
        <f t="shared" si="11"/>
        <v>2</v>
      </c>
      <c r="AC27" s="184">
        <f>'Core Indicators'!GD27</f>
        <v>2</v>
      </c>
      <c r="AD27" s="184">
        <f>'Core Indicators'!GL27</f>
        <v>2</v>
      </c>
      <c r="AE27" s="184">
        <f>'Core Indicators'!GT27</f>
        <v>2</v>
      </c>
      <c r="AF27" s="184">
        <f>'Core Indicators'!HB27</f>
        <v>2</v>
      </c>
      <c r="AG27" s="184">
        <f t="shared" si="12"/>
        <v>2</v>
      </c>
      <c r="AH27" s="184">
        <f>'Core Indicators'!HJ27</f>
        <v>2</v>
      </c>
      <c r="AI27" s="184">
        <f>'Core Indicators'!HR27</f>
        <v>2</v>
      </c>
      <c r="AJ27" s="184">
        <f t="shared" si="13"/>
        <v>2</v>
      </c>
      <c r="AK27" s="184">
        <f>'Core Indicators'!HZ27</f>
        <v>2</v>
      </c>
      <c r="AL27" s="184">
        <f>'Core Indicators'!IH27</f>
        <v>2</v>
      </c>
      <c r="AM27" s="184">
        <f>'Core Indicators'!IP27</f>
        <v>2</v>
      </c>
      <c r="AN27" s="184">
        <f t="shared" si="14"/>
        <v>2</v>
      </c>
    </row>
    <row r="28" spans="1:40" x14ac:dyDescent="0.25">
      <c r="A28" s="203" t="str">
        <f>Lists!C:C</f>
        <v>DJI002</v>
      </c>
      <c r="B28" s="248">
        <f t="shared" si="0"/>
        <v>1.9</v>
      </c>
      <c r="C28" s="163">
        <f t="shared" si="1"/>
        <v>0</v>
      </c>
      <c r="D28" s="271">
        <f t="shared" si="2"/>
        <v>2</v>
      </c>
      <c r="E28" s="203">
        <f>'Core Indicators'!R28</f>
        <v>2</v>
      </c>
      <c r="F28" s="203">
        <f>'Core Indicators'!Z28</f>
        <v>2</v>
      </c>
      <c r="G28" s="163">
        <f t="shared" si="3"/>
        <v>2</v>
      </c>
      <c r="H28" s="203">
        <f>'Core Indicators'!AH28</f>
        <v>2</v>
      </c>
      <c r="I28" s="203">
        <f>'Core Indicators'!AP28</f>
        <v>2</v>
      </c>
      <c r="J28" s="203">
        <f>'Core Indicators'!BN28</f>
        <v>2</v>
      </c>
      <c r="K28" s="203">
        <f t="shared" si="4"/>
        <v>2</v>
      </c>
      <c r="L28" s="248">
        <f t="shared" si="5"/>
        <v>2</v>
      </c>
      <c r="M28" s="271">
        <f t="shared" si="6"/>
        <v>2</v>
      </c>
      <c r="N28" s="204">
        <f>'Core Indicators'!DJ28</f>
        <v>2</v>
      </c>
      <c r="O28" s="204">
        <f>'Core Indicators'!DR28</f>
        <v>2</v>
      </c>
      <c r="P28" s="204">
        <f>'Core Indicators'!DZ28</f>
        <v>2</v>
      </c>
      <c r="Q28" s="204">
        <f>'Core Indicators'!EH28</f>
        <v>2</v>
      </c>
      <c r="R28" s="204">
        <f>'Core Indicators'!EP28</f>
        <v>2</v>
      </c>
      <c r="S28" s="163">
        <f t="shared" si="7"/>
        <v>1.6</v>
      </c>
      <c r="T28" s="163">
        <f t="shared" si="8"/>
        <v>1.1666666666666667</v>
      </c>
      <c r="U28" s="203">
        <v>1</v>
      </c>
      <c r="V28" s="203">
        <v>1</v>
      </c>
      <c r="W28" s="203">
        <f>'Core Indicators'!EX28</f>
        <v>2</v>
      </c>
      <c r="X28" s="163">
        <f t="shared" si="9"/>
        <v>1.5</v>
      </c>
      <c r="Y28" s="203">
        <v>1</v>
      </c>
      <c r="Z28" s="163">
        <f t="shared" si="10"/>
        <v>2</v>
      </c>
      <c r="AA28" s="203">
        <f>'Core Indicators'!FF28</f>
        <v>2</v>
      </c>
      <c r="AB28" s="203">
        <f t="shared" si="11"/>
        <v>2</v>
      </c>
      <c r="AC28" s="184">
        <f>'Core Indicators'!GD28</f>
        <v>2</v>
      </c>
      <c r="AD28" s="184">
        <f>'Core Indicators'!GL28</f>
        <v>2</v>
      </c>
      <c r="AE28" s="184">
        <f>'Core Indicators'!GT28</f>
        <v>2</v>
      </c>
      <c r="AF28" s="184">
        <f>'Core Indicators'!HB28</f>
        <v>2</v>
      </c>
      <c r="AG28" s="184">
        <f t="shared" si="12"/>
        <v>2</v>
      </c>
      <c r="AH28" s="184">
        <f>'Core Indicators'!HJ28</f>
        <v>2</v>
      </c>
      <c r="AI28" s="184">
        <f>'Core Indicators'!HR28</f>
        <v>2</v>
      </c>
      <c r="AJ28" s="184">
        <f t="shared" si="13"/>
        <v>2</v>
      </c>
      <c r="AK28" s="184">
        <f>'Core Indicators'!HZ28</f>
        <v>2</v>
      </c>
      <c r="AL28" s="184">
        <f>'Core Indicators'!IH28</f>
        <v>2</v>
      </c>
      <c r="AM28" s="184">
        <f>'Core Indicators'!IP28</f>
        <v>2</v>
      </c>
      <c r="AN28" s="184">
        <f t="shared" si="14"/>
        <v>2</v>
      </c>
    </row>
    <row r="29" spans="1:40" x14ac:dyDescent="0.25">
      <c r="A29" s="203" t="str">
        <f>Lists!C:C</f>
        <v>DJI003</v>
      </c>
      <c r="B29" s="248">
        <f t="shared" si="0"/>
        <v>1.9</v>
      </c>
      <c r="C29" s="163">
        <f t="shared" si="1"/>
        <v>0</v>
      </c>
      <c r="D29" s="271">
        <f t="shared" si="2"/>
        <v>2</v>
      </c>
      <c r="E29" s="203">
        <f>'Core Indicators'!R29</f>
        <v>2</v>
      </c>
      <c r="F29" s="203">
        <f>'Core Indicators'!Z29</f>
        <v>2</v>
      </c>
      <c r="G29" s="163">
        <f t="shared" si="3"/>
        <v>2</v>
      </c>
      <c r="H29" s="203">
        <f>'Core Indicators'!AH29</f>
        <v>2</v>
      </c>
      <c r="I29" s="203">
        <f>'Core Indicators'!AP29</f>
        <v>2</v>
      </c>
      <c r="J29" s="203">
        <f>'Core Indicators'!BN29</f>
        <v>2</v>
      </c>
      <c r="K29" s="203">
        <f t="shared" si="4"/>
        <v>2</v>
      </c>
      <c r="L29" s="248">
        <f t="shared" si="5"/>
        <v>2</v>
      </c>
      <c r="M29" s="271">
        <f t="shared" si="6"/>
        <v>2</v>
      </c>
      <c r="N29" s="204">
        <f>'Core Indicators'!DJ29</f>
        <v>2</v>
      </c>
      <c r="O29" s="204">
        <f>'Core Indicators'!DR29</f>
        <v>2</v>
      </c>
      <c r="P29" s="204">
        <f>'Core Indicators'!DZ29</f>
        <v>2</v>
      </c>
      <c r="Q29" s="204">
        <f>'Core Indicators'!EH29</f>
        <v>2</v>
      </c>
      <c r="R29" s="204">
        <f>'Core Indicators'!EP29</f>
        <v>2</v>
      </c>
      <c r="S29" s="163">
        <f t="shared" si="7"/>
        <v>1.6</v>
      </c>
      <c r="T29" s="163">
        <f t="shared" si="8"/>
        <v>1.1666666666666667</v>
      </c>
      <c r="U29" s="203">
        <v>1</v>
      </c>
      <c r="V29" s="203">
        <v>1</v>
      </c>
      <c r="W29" s="203">
        <f>'Core Indicators'!EX29</f>
        <v>2</v>
      </c>
      <c r="X29" s="163">
        <f t="shared" si="9"/>
        <v>1.5</v>
      </c>
      <c r="Y29" s="203">
        <v>1</v>
      </c>
      <c r="Z29" s="163">
        <f t="shared" si="10"/>
        <v>2</v>
      </c>
      <c r="AA29" s="203">
        <f>'Core Indicators'!FF29</f>
        <v>2</v>
      </c>
      <c r="AB29" s="203">
        <f t="shared" si="11"/>
        <v>2</v>
      </c>
      <c r="AC29" s="184">
        <f>'Core Indicators'!GD29</f>
        <v>2</v>
      </c>
      <c r="AD29" s="184">
        <f>'Core Indicators'!GL29</f>
        <v>2</v>
      </c>
      <c r="AE29" s="184">
        <f>'Core Indicators'!GT29</f>
        <v>2</v>
      </c>
      <c r="AF29" s="184">
        <f>'Core Indicators'!HB29</f>
        <v>2</v>
      </c>
      <c r="AG29" s="184">
        <f t="shared" si="12"/>
        <v>2</v>
      </c>
      <c r="AH29" s="184">
        <f>'Core Indicators'!HJ29</f>
        <v>2</v>
      </c>
      <c r="AI29" s="184">
        <f>'Core Indicators'!HR29</f>
        <v>2</v>
      </c>
      <c r="AJ29" s="184">
        <f t="shared" si="13"/>
        <v>2</v>
      </c>
      <c r="AK29" s="184">
        <f>'Core Indicators'!HZ29</f>
        <v>2</v>
      </c>
      <c r="AL29" s="184">
        <f>'Core Indicators'!IH29</f>
        <v>2</v>
      </c>
      <c r="AM29" s="184">
        <f>'Core Indicators'!IP29</f>
        <v>2</v>
      </c>
      <c r="AN29" s="184">
        <f t="shared" si="14"/>
        <v>2</v>
      </c>
    </row>
    <row r="30" spans="1:40" x14ac:dyDescent="0.25">
      <c r="A30" s="203" t="str">
        <f>Lists!C:C</f>
        <v>DOM002</v>
      </c>
      <c r="B30" s="248">
        <f t="shared" si="0"/>
        <v>1.5</v>
      </c>
      <c r="C30" s="163">
        <f t="shared" si="1"/>
        <v>0</v>
      </c>
      <c r="D30" s="271">
        <f t="shared" si="2"/>
        <v>1.7</v>
      </c>
      <c r="E30" s="203">
        <f>'Core Indicators'!R30</f>
        <v>2</v>
      </c>
      <c r="F30" s="203">
        <f>'Core Indicators'!Z30</f>
        <v>2</v>
      </c>
      <c r="G30" s="163">
        <f t="shared" si="3"/>
        <v>2</v>
      </c>
      <c r="H30" s="203">
        <f>'Core Indicators'!AH30</f>
        <v>2</v>
      </c>
      <c r="I30" s="203">
        <f>'Core Indicators'!AP30</f>
        <v>2</v>
      </c>
      <c r="J30" s="203">
        <f>'Core Indicators'!BN30</f>
        <v>0</v>
      </c>
      <c r="K30" s="203">
        <f t="shared" si="4"/>
        <v>1</v>
      </c>
      <c r="L30" s="248">
        <f t="shared" si="5"/>
        <v>1.5</v>
      </c>
      <c r="M30" s="271">
        <f t="shared" si="6"/>
        <v>1.5</v>
      </c>
      <c r="N30" s="204">
        <f>'Core Indicators'!DJ30</f>
        <v>2</v>
      </c>
      <c r="O30" s="204">
        <f>'Core Indicators'!DR30</f>
        <v>2</v>
      </c>
      <c r="P30" s="204">
        <f>'Core Indicators'!DZ30</f>
        <v>2</v>
      </c>
      <c r="Q30" s="204">
        <f>'Core Indicators'!EH30</f>
        <v>0</v>
      </c>
      <c r="R30" s="204" t="str">
        <f>'Core Indicators'!EP30</f>
        <v>x</v>
      </c>
      <c r="S30" s="163">
        <f t="shared" si="7"/>
        <v>1.4</v>
      </c>
      <c r="T30" s="163">
        <f t="shared" si="8"/>
        <v>0.83333333333333337</v>
      </c>
      <c r="U30" s="203">
        <v>1</v>
      </c>
      <c r="V30" s="203">
        <v>1</v>
      </c>
      <c r="W30" s="203">
        <f>'Core Indicators'!EX30</f>
        <v>0</v>
      </c>
      <c r="X30" s="163">
        <f t="shared" si="9"/>
        <v>0.5</v>
      </c>
      <c r="Y30" s="203">
        <v>1</v>
      </c>
      <c r="Z30" s="163">
        <f t="shared" si="10"/>
        <v>2</v>
      </c>
      <c r="AA30" s="203">
        <f>'Core Indicators'!FF30</f>
        <v>2</v>
      </c>
      <c r="AB30" s="203">
        <f t="shared" si="11"/>
        <v>2</v>
      </c>
      <c r="AC30" s="184">
        <f>'Core Indicators'!GD30</f>
        <v>2</v>
      </c>
      <c r="AD30" s="184">
        <f>'Core Indicators'!GL30</f>
        <v>2</v>
      </c>
      <c r="AE30" s="184">
        <f>'Core Indicators'!GT30</f>
        <v>2</v>
      </c>
      <c r="AF30" s="184">
        <f>'Core Indicators'!HB30</f>
        <v>2</v>
      </c>
      <c r="AG30" s="184">
        <f t="shared" si="12"/>
        <v>2</v>
      </c>
      <c r="AH30" s="184">
        <f>'Core Indicators'!HJ30</f>
        <v>2</v>
      </c>
      <c r="AI30" s="184">
        <f>'Core Indicators'!HR30</f>
        <v>2</v>
      </c>
      <c r="AJ30" s="184">
        <f t="shared" si="13"/>
        <v>2</v>
      </c>
      <c r="AK30" s="184">
        <f>'Core Indicators'!HZ30</f>
        <v>2</v>
      </c>
      <c r="AL30" s="184">
        <f>'Core Indicators'!IH30</f>
        <v>2</v>
      </c>
      <c r="AM30" s="184">
        <f>'Core Indicators'!IP30</f>
        <v>2</v>
      </c>
      <c r="AN30" s="184">
        <f t="shared" si="14"/>
        <v>2</v>
      </c>
    </row>
    <row r="31" spans="1:40" x14ac:dyDescent="0.25">
      <c r="A31" s="203" t="str">
        <f>Lists!C:C</f>
        <v>DZA002</v>
      </c>
      <c r="B31" s="248">
        <f t="shared" si="0"/>
        <v>2</v>
      </c>
      <c r="C31" s="163">
        <f t="shared" si="1"/>
        <v>0</v>
      </c>
      <c r="D31" s="271">
        <f t="shared" si="2"/>
        <v>2.2000000000000002</v>
      </c>
      <c r="E31" s="203">
        <f>'Core Indicators'!R31</f>
        <v>2</v>
      </c>
      <c r="F31" s="203">
        <f>'Core Indicators'!Z31</f>
        <v>2</v>
      </c>
      <c r="G31" s="163">
        <f t="shared" si="3"/>
        <v>2</v>
      </c>
      <c r="H31" s="203">
        <f>'Core Indicators'!AH31</f>
        <v>2</v>
      </c>
      <c r="I31" s="203">
        <f>'Core Indicators'!AP31</f>
        <v>2</v>
      </c>
      <c r="J31" s="203">
        <f>'Core Indicators'!BN31</f>
        <v>3</v>
      </c>
      <c r="K31" s="203">
        <f t="shared" si="4"/>
        <v>2.5</v>
      </c>
      <c r="L31" s="248">
        <f t="shared" si="5"/>
        <v>2.2999999999999998</v>
      </c>
      <c r="M31" s="271">
        <f t="shared" si="6"/>
        <v>2</v>
      </c>
      <c r="N31" s="204">
        <f>'Core Indicators'!DJ31</f>
        <v>2</v>
      </c>
      <c r="O31" s="204">
        <f>'Core Indicators'!DR31</f>
        <v>2</v>
      </c>
      <c r="P31" s="204">
        <f>'Core Indicators'!DZ31</f>
        <v>2</v>
      </c>
      <c r="Q31" s="204">
        <f>'Core Indicators'!EH31</f>
        <v>2</v>
      </c>
      <c r="R31" s="204">
        <f>'Core Indicators'!EP31</f>
        <v>2</v>
      </c>
      <c r="S31" s="163">
        <f t="shared" si="7"/>
        <v>1.7</v>
      </c>
      <c r="T31" s="163">
        <f t="shared" si="8"/>
        <v>1.3333333333333333</v>
      </c>
      <c r="U31" s="203">
        <v>1</v>
      </c>
      <c r="V31" s="203">
        <v>1</v>
      </c>
      <c r="W31" s="203">
        <f>'Core Indicators'!EX31</f>
        <v>3</v>
      </c>
      <c r="X31" s="163">
        <f t="shared" si="9"/>
        <v>2</v>
      </c>
      <c r="Y31" s="203">
        <v>1</v>
      </c>
      <c r="Z31" s="163">
        <f t="shared" si="10"/>
        <v>2</v>
      </c>
      <c r="AA31" s="203">
        <f>'Core Indicators'!FF31</f>
        <v>2</v>
      </c>
      <c r="AB31" s="203">
        <f t="shared" si="11"/>
        <v>2</v>
      </c>
      <c r="AC31" s="184">
        <f>'Core Indicators'!GD31</f>
        <v>2</v>
      </c>
      <c r="AD31" s="184">
        <f>'Core Indicators'!GL31</f>
        <v>2</v>
      </c>
      <c r="AE31" s="184">
        <f>'Core Indicators'!GT31</f>
        <v>2</v>
      </c>
      <c r="AF31" s="184">
        <f>'Core Indicators'!HB31</f>
        <v>2</v>
      </c>
      <c r="AG31" s="184">
        <f t="shared" si="12"/>
        <v>2</v>
      </c>
      <c r="AH31" s="184">
        <f>'Core Indicators'!HJ31</f>
        <v>2</v>
      </c>
      <c r="AI31" s="184">
        <f>'Core Indicators'!HR31</f>
        <v>2</v>
      </c>
      <c r="AJ31" s="184">
        <f t="shared" si="13"/>
        <v>2</v>
      </c>
      <c r="AK31" s="184">
        <f>'Core Indicators'!HZ31</f>
        <v>2</v>
      </c>
      <c r="AL31" s="184">
        <f>'Core Indicators'!IH31</f>
        <v>2</v>
      </c>
      <c r="AM31" s="184">
        <f>'Core Indicators'!IP31</f>
        <v>2</v>
      </c>
      <c r="AN31" s="184">
        <f t="shared" si="14"/>
        <v>2</v>
      </c>
    </row>
    <row r="32" spans="1:40" x14ac:dyDescent="0.25">
      <c r="A32" s="203" t="str">
        <f>Lists!C:C</f>
        <v>DZA003</v>
      </c>
      <c r="B32" s="248">
        <f t="shared" si="0"/>
        <v>2.7</v>
      </c>
      <c r="C32" s="163">
        <f t="shared" si="1"/>
        <v>1</v>
      </c>
      <c r="D32" s="271">
        <f t="shared" si="2"/>
        <v>3</v>
      </c>
      <c r="E32" s="203">
        <f>'Core Indicators'!R32</f>
        <v>3</v>
      </c>
      <c r="F32" s="203">
        <f>'Core Indicators'!Z32</f>
        <v>3</v>
      </c>
      <c r="G32" s="163">
        <f t="shared" si="3"/>
        <v>3</v>
      </c>
      <c r="H32" s="203">
        <f>'Core Indicators'!AH32</f>
        <v>3</v>
      </c>
      <c r="I32" s="203" t="str">
        <f>'Core Indicators'!AP32</f>
        <v>x</v>
      </c>
      <c r="J32" s="203">
        <f>'Core Indicators'!BN32</f>
        <v>3</v>
      </c>
      <c r="K32" s="203">
        <f t="shared" si="4"/>
        <v>3</v>
      </c>
      <c r="L32" s="248">
        <f t="shared" si="5"/>
        <v>3</v>
      </c>
      <c r="M32" s="271">
        <f t="shared" si="6"/>
        <v>3</v>
      </c>
      <c r="N32" s="204">
        <f>'Core Indicators'!DJ32</f>
        <v>3</v>
      </c>
      <c r="O32" s="204">
        <f>'Core Indicators'!DR32</f>
        <v>3</v>
      </c>
      <c r="P32" s="204">
        <f>'Core Indicators'!DZ32</f>
        <v>3</v>
      </c>
      <c r="Q32" s="204">
        <f>'Core Indicators'!EH32</f>
        <v>3</v>
      </c>
      <c r="R32" s="204">
        <f>'Core Indicators'!EP32</f>
        <v>3</v>
      </c>
      <c r="S32" s="163">
        <f t="shared" si="7"/>
        <v>1.9</v>
      </c>
      <c r="T32" s="163">
        <f t="shared" si="8"/>
        <v>1.3333333333333333</v>
      </c>
      <c r="U32" s="203">
        <v>1</v>
      </c>
      <c r="V32" s="203">
        <v>1</v>
      </c>
      <c r="W32" s="203">
        <f>'Core Indicators'!EX32</f>
        <v>3</v>
      </c>
      <c r="X32" s="163">
        <f t="shared" si="9"/>
        <v>2</v>
      </c>
      <c r="Y32" s="203">
        <v>1</v>
      </c>
      <c r="Z32" s="163">
        <f t="shared" si="10"/>
        <v>2.5</v>
      </c>
      <c r="AA32" s="203">
        <f>'Core Indicators'!FF32</f>
        <v>3</v>
      </c>
      <c r="AB32" s="203">
        <f t="shared" si="11"/>
        <v>2</v>
      </c>
      <c r="AC32" s="184">
        <f>'Core Indicators'!GD32</f>
        <v>2</v>
      </c>
      <c r="AD32" s="184">
        <f>'Core Indicators'!GL32</f>
        <v>2</v>
      </c>
      <c r="AE32" s="184">
        <f>'Core Indicators'!GT32</f>
        <v>2</v>
      </c>
      <c r="AF32" s="184">
        <f>'Core Indicators'!HB32</f>
        <v>2</v>
      </c>
      <c r="AG32" s="184">
        <f t="shared" si="12"/>
        <v>2</v>
      </c>
      <c r="AH32" s="184">
        <f>'Core Indicators'!HJ32</f>
        <v>2</v>
      </c>
      <c r="AI32" s="184">
        <f>'Core Indicators'!HR32</f>
        <v>2</v>
      </c>
      <c r="AJ32" s="184">
        <f t="shared" si="13"/>
        <v>2</v>
      </c>
      <c r="AK32" s="184">
        <f>'Core Indicators'!HZ32</f>
        <v>2</v>
      </c>
      <c r="AL32" s="184">
        <f>'Core Indicators'!IH32</f>
        <v>2</v>
      </c>
      <c r="AM32" s="184">
        <f>'Core Indicators'!IP32</f>
        <v>2</v>
      </c>
      <c r="AN32" s="184">
        <f t="shared" si="14"/>
        <v>2</v>
      </c>
    </row>
    <row r="33" spans="1:40" x14ac:dyDescent="0.25">
      <c r="A33" s="203" t="str">
        <f>Lists!C:C</f>
        <v>DZA004</v>
      </c>
      <c r="B33" s="248">
        <f t="shared" si="0"/>
        <v>2.4</v>
      </c>
      <c r="C33" s="163">
        <f t="shared" si="1"/>
        <v>0</v>
      </c>
      <c r="D33" s="271">
        <f t="shared" si="2"/>
        <v>2.6</v>
      </c>
      <c r="E33" s="203">
        <f>'Core Indicators'!R33</f>
        <v>2</v>
      </c>
      <c r="F33" s="203">
        <f>'Core Indicators'!Z33</f>
        <v>2</v>
      </c>
      <c r="G33" s="163">
        <f t="shared" si="3"/>
        <v>2</v>
      </c>
      <c r="H33" s="203">
        <f>'Core Indicators'!AH33</f>
        <v>3</v>
      </c>
      <c r="I33" s="203">
        <f>'Core Indicators'!AP33</f>
        <v>2</v>
      </c>
      <c r="J33" s="203">
        <f>'Core Indicators'!BN33</f>
        <v>3</v>
      </c>
      <c r="K33" s="203">
        <f t="shared" si="4"/>
        <v>2.5</v>
      </c>
      <c r="L33" s="248">
        <f t="shared" si="5"/>
        <v>2.8</v>
      </c>
      <c r="M33" s="271">
        <f t="shared" si="6"/>
        <v>3</v>
      </c>
      <c r="N33" s="204">
        <f>'Core Indicators'!DJ33</f>
        <v>3</v>
      </c>
      <c r="O33" s="204">
        <f>'Core Indicators'!DR33</f>
        <v>3</v>
      </c>
      <c r="P33" s="204">
        <f>'Core Indicators'!DZ33</f>
        <v>3</v>
      </c>
      <c r="Q33" s="204">
        <f>'Core Indicators'!EH33</f>
        <v>3</v>
      </c>
      <c r="R33" s="204">
        <f>'Core Indicators'!EP33</f>
        <v>3</v>
      </c>
      <c r="S33" s="163">
        <f t="shared" si="7"/>
        <v>1.4</v>
      </c>
      <c r="T33" s="163">
        <f t="shared" si="8"/>
        <v>1.3333333333333333</v>
      </c>
      <c r="U33" s="203">
        <v>1</v>
      </c>
      <c r="V33" s="203">
        <v>1</v>
      </c>
      <c r="W33" s="203">
        <f>'Core Indicators'!EX33</f>
        <v>3</v>
      </c>
      <c r="X33" s="163">
        <f t="shared" si="9"/>
        <v>2</v>
      </c>
      <c r="Y33" s="203">
        <v>1</v>
      </c>
      <c r="Z33" s="163">
        <f t="shared" si="10"/>
        <v>1.5</v>
      </c>
      <c r="AA33" s="203">
        <f>'Core Indicators'!FF33</f>
        <v>1</v>
      </c>
      <c r="AB33" s="203">
        <f t="shared" si="11"/>
        <v>2</v>
      </c>
      <c r="AC33" s="184">
        <f>'Core Indicators'!GD33</f>
        <v>2</v>
      </c>
      <c r="AD33" s="184">
        <f>'Core Indicators'!GL33</f>
        <v>2</v>
      </c>
      <c r="AE33" s="184">
        <f>'Core Indicators'!GT33</f>
        <v>2</v>
      </c>
      <c r="AF33" s="184">
        <f>'Core Indicators'!HB33</f>
        <v>2</v>
      </c>
      <c r="AG33" s="184">
        <f t="shared" si="12"/>
        <v>2</v>
      </c>
      <c r="AH33" s="184">
        <f>'Core Indicators'!HJ33</f>
        <v>2</v>
      </c>
      <c r="AI33" s="184">
        <f>'Core Indicators'!HR33</f>
        <v>2</v>
      </c>
      <c r="AJ33" s="184">
        <f t="shared" si="13"/>
        <v>2</v>
      </c>
      <c r="AK33" s="184">
        <f>'Core Indicators'!HZ33</f>
        <v>2</v>
      </c>
      <c r="AL33" s="184">
        <f>'Core Indicators'!IH33</f>
        <v>2</v>
      </c>
      <c r="AM33" s="184">
        <f>'Core Indicators'!IP33</f>
        <v>2</v>
      </c>
      <c r="AN33" s="184">
        <f t="shared" si="14"/>
        <v>2</v>
      </c>
    </row>
    <row r="34" spans="1:40" x14ac:dyDescent="0.25">
      <c r="A34" s="203" t="str">
        <f>Lists!C:C</f>
        <v>ECU002</v>
      </c>
      <c r="B34" s="248">
        <f t="shared" si="0"/>
        <v>1.7</v>
      </c>
      <c r="C34" s="163">
        <f t="shared" si="1"/>
        <v>0</v>
      </c>
      <c r="D34" s="271">
        <f t="shared" si="2"/>
        <v>1.8</v>
      </c>
      <c r="E34" s="203">
        <f>'Core Indicators'!R34</f>
        <v>1</v>
      </c>
      <c r="F34" s="203">
        <f>'Core Indicators'!Z34</f>
        <v>2</v>
      </c>
      <c r="G34" s="163">
        <f t="shared" si="3"/>
        <v>1.5</v>
      </c>
      <c r="H34" s="203">
        <f>'Core Indicators'!AH34</f>
        <v>2</v>
      </c>
      <c r="I34" s="203">
        <f>'Core Indicators'!AP34</f>
        <v>2</v>
      </c>
      <c r="J34" s="203">
        <f>'Core Indicators'!BN34</f>
        <v>2</v>
      </c>
      <c r="K34" s="203">
        <f t="shared" si="4"/>
        <v>2</v>
      </c>
      <c r="L34" s="248">
        <f t="shared" si="5"/>
        <v>2</v>
      </c>
      <c r="M34" s="271">
        <f t="shared" si="6"/>
        <v>2</v>
      </c>
      <c r="N34" s="204">
        <f>'Core Indicators'!DJ34</f>
        <v>2</v>
      </c>
      <c r="O34" s="204">
        <f>'Core Indicators'!DR34</f>
        <v>2</v>
      </c>
      <c r="P34" s="204">
        <f>'Core Indicators'!DZ34</f>
        <v>2</v>
      </c>
      <c r="Q34" s="204" t="str">
        <f>'Core Indicators'!EH34</f>
        <v>x</v>
      </c>
      <c r="R34" s="204" t="str">
        <f>'Core Indicators'!EP34</f>
        <v>x</v>
      </c>
      <c r="S34" s="163">
        <f t="shared" si="7"/>
        <v>1.3</v>
      </c>
      <c r="T34" s="163">
        <f t="shared" si="8"/>
        <v>1.1666666666666667</v>
      </c>
      <c r="U34" s="203">
        <v>1</v>
      </c>
      <c r="V34" s="203">
        <v>1</v>
      </c>
      <c r="W34" s="203">
        <f>'Core Indicators'!EX34</f>
        <v>2</v>
      </c>
      <c r="X34" s="163">
        <f t="shared" si="9"/>
        <v>1.5</v>
      </c>
      <c r="Y34" s="203">
        <v>1</v>
      </c>
      <c r="Z34" s="163">
        <f t="shared" si="10"/>
        <v>1.5</v>
      </c>
      <c r="AA34" s="203">
        <f>'Core Indicators'!FF34</f>
        <v>1</v>
      </c>
      <c r="AB34" s="203">
        <f t="shared" si="11"/>
        <v>2</v>
      </c>
      <c r="AC34" s="184">
        <f>'Core Indicators'!GD34</f>
        <v>2</v>
      </c>
      <c r="AD34" s="184">
        <f>'Core Indicators'!GL34</f>
        <v>2</v>
      </c>
      <c r="AE34" s="184">
        <f>'Core Indicators'!GT34</f>
        <v>2</v>
      </c>
      <c r="AF34" s="184">
        <f>'Core Indicators'!HB34</f>
        <v>2</v>
      </c>
      <c r="AG34" s="184">
        <f t="shared" si="12"/>
        <v>2</v>
      </c>
      <c r="AH34" s="184">
        <f>'Core Indicators'!HJ34</f>
        <v>2</v>
      </c>
      <c r="AI34" s="184">
        <f>'Core Indicators'!HR34</f>
        <v>2</v>
      </c>
      <c r="AJ34" s="184">
        <f t="shared" si="13"/>
        <v>2</v>
      </c>
      <c r="AK34" s="184">
        <f>'Core Indicators'!HZ34</f>
        <v>2</v>
      </c>
      <c r="AL34" s="184">
        <f>'Core Indicators'!IH34</f>
        <v>2</v>
      </c>
      <c r="AM34" s="184">
        <f>'Core Indicators'!IP34</f>
        <v>2</v>
      </c>
      <c r="AN34" s="184">
        <f t="shared" si="14"/>
        <v>2</v>
      </c>
    </row>
    <row r="35" spans="1:40" x14ac:dyDescent="0.25">
      <c r="A35" s="203" t="str">
        <f>Lists!C:C</f>
        <v>EGY002</v>
      </c>
      <c r="B35" s="248">
        <f t="shared" ref="B35:B66" si="15">IF(OR(M35="x",D35="x"),"x",ROUND((5-GEOMEAN(((5-D35)/5*4+1),((5-M35)/5*4+1),((5-M35)/5*4+1)))/4*3.5+S35*0.3,1))</f>
        <v>2</v>
      </c>
      <c r="C35" s="163">
        <f t="shared" ref="C35:C66" si="16">COUNTIF(E35:F35,"x")+COUNTIF(H35:I35,"x")+COUNTIF(J35:J35,"x")+COUNTIF(M35,"x")+COUNTIF(U35:W35,"x")+COUNTIF(Y35:AB35,"x")</f>
        <v>0</v>
      </c>
      <c r="D35" s="271">
        <f t="shared" ref="D35:D66" si="17">IF(OR(L35="x",G35="x"),"x",ROUND((5-GEOMEAN(((5-L35)/5*4+1),((5-L35)/5*4+1),((5-G35)/5*4+1)))/4*5,1))</f>
        <v>2.2000000000000002</v>
      </c>
      <c r="E35" s="203">
        <f>'Core Indicators'!R35</f>
        <v>2</v>
      </c>
      <c r="F35" s="203">
        <f>'Core Indicators'!Z35</f>
        <v>2</v>
      </c>
      <c r="G35" s="163">
        <f t="shared" ref="G35:G66" si="18">IF(AND(F35="x",E35="x"),"x",IF(OR(F35="x",E35="x"),AVERAGE(E35,F35),ROUND((10-GEOMEAN(((10-E35)/10*9+1),((10-F35)/10*9+1)))/9*10,1)))</f>
        <v>2</v>
      </c>
      <c r="H35" s="203">
        <f>'Core Indicators'!AH35</f>
        <v>2</v>
      </c>
      <c r="I35" s="203">
        <f>'Core Indicators'!AP35</f>
        <v>2</v>
      </c>
      <c r="J35" s="203">
        <f>'Core Indicators'!BN35</f>
        <v>3</v>
      </c>
      <c r="K35" s="203">
        <f t="shared" ref="K35:K66" si="19">IF(AND(J35="x",I35="x"),"x",IF(OR(J35="x",I35="x"),AVERAGE(I35,J35),ROUND((10-GEOMEAN(((10-I35)/10*9+1),((10-J35)/10*9+1)))/9*10,1)))</f>
        <v>2.5</v>
      </c>
      <c r="L35" s="248">
        <f t="shared" ref="L35:L66" si="20">IF(AND(H35="x",K35="x"),"x",IF(OR(H35="x",K35="x"),AVERAGE(H35,K35),ROUND((10-GEOMEAN(((10-H35)/10*9+1),((10-K35)/10*9+1)))/9*10,1)))</f>
        <v>2.2999999999999998</v>
      </c>
      <c r="M35" s="271">
        <f t="shared" ref="M35:M66" si="21">IF(N35="x","x",AVERAGE(N35:R35))</f>
        <v>2</v>
      </c>
      <c r="N35" s="204">
        <f>'Core Indicators'!DJ35</f>
        <v>2</v>
      </c>
      <c r="O35" s="204">
        <f>'Core Indicators'!DR35</f>
        <v>2</v>
      </c>
      <c r="P35" s="204">
        <f>'Core Indicators'!DZ35</f>
        <v>2</v>
      </c>
      <c r="Q35" s="204">
        <f>'Core Indicators'!EH35</f>
        <v>2</v>
      </c>
      <c r="R35" s="204">
        <f>'Core Indicators'!EP35</f>
        <v>2</v>
      </c>
      <c r="S35" s="163">
        <f t="shared" ref="S35:S66" si="22">IF(OR(Z35="x",T35="x"),T35,ROUND((10-GEOMEAN(((10-T35)/10*9+1),((10-Z35)/10*9+1)))/9*10,1))</f>
        <v>1.9</v>
      </c>
      <c r="T35" s="163">
        <f t="shared" ref="T35:T66" si="23">AVERAGE(U35,X35,Y35)</f>
        <v>1.3333333333333333</v>
      </c>
      <c r="U35" s="203">
        <v>1</v>
      </c>
      <c r="V35" s="203">
        <v>1</v>
      </c>
      <c r="W35" s="203">
        <f>'Core Indicators'!EX35</f>
        <v>3</v>
      </c>
      <c r="X35" s="163">
        <f t="shared" ref="X35:X66" si="24">AVERAGE(V35:W35)</f>
        <v>2</v>
      </c>
      <c r="Y35" s="203">
        <v>1</v>
      </c>
      <c r="Z35" s="163">
        <f t="shared" ref="Z35:Z66" si="25">IF(AND(AA35="x",AB35="x"),"x",AVERAGE(AA35:AB35))</f>
        <v>2.5</v>
      </c>
      <c r="AA35" s="203">
        <f>'Core Indicators'!FF35</f>
        <v>3</v>
      </c>
      <c r="AB35" s="203">
        <f t="shared" ref="AB35:AB66" si="26">IF(AND(AJ35="x",AN35="x",AG35="x"),"x",(AVERAGE(AJ35,AN35,AG35)))</f>
        <v>2</v>
      </c>
      <c r="AC35" s="184">
        <f>'Core Indicators'!GD35</f>
        <v>2</v>
      </c>
      <c r="AD35" s="184">
        <f>'Core Indicators'!GL35</f>
        <v>2</v>
      </c>
      <c r="AE35" s="184">
        <f>'Core Indicators'!GT35</f>
        <v>2</v>
      </c>
      <c r="AF35" s="184">
        <f>'Core Indicators'!HB35</f>
        <v>2</v>
      </c>
      <c r="AG35" s="184">
        <f t="shared" ref="AG35:AG66" si="27">IF(AND(AC35="x",AD35="x",AE35="x",AF35="x"),"x",AVERAGE(AC35:AF35))</f>
        <v>2</v>
      </c>
      <c r="AH35" s="184">
        <f>'Core Indicators'!HJ35</f>
        <v>2</v>
      </c>
      <c r="AI35" s="184">
        <f>'Core Indicators'!HR35</f>
        <v>2</v>
      </c>
      <c r="AJ35" s="184">
        <f t="shared" ref="AJ35:AJ66" si="28">IF(AND(AH35="x",AI35="x"),"x",AVERAGE(AH35:AI35))</f>
        <v>2</v>
      </c>
      <c r="AK35" s="184">
        <f>'Core Indicators'!HZ35</f>
        <v>2</v>
      </c>
      <c r="AL35" s="184">
        <f>'Core Indicators'!IH35</f>
        <v>2</v>
      </c>
      <c r="AM35" s="184">
        <f>'Core Indicators'!IP35</f>
        <v>2</v>
      </c>
      <c r="AN35" s="184">
        <f t="shared" ref="AN35:AN66" si="29">IF(AND(AK35="x",AL35="x",AM35="x"),"x",AVERAGE(AK35:AM35))</f>
        <v>2</v>
      </c>
    </row>
    <row r="36" spans="1:40" x14ac:dyDescent="0.25">
      <c r="A36" s="203" t="str">
        <f>Lists!C:C</f>
        <v>ERI001</v>
      </c>
      <c r="B36" s="248">
        <f t="shared" si="15"/>
        <v>2.2000000000000002</v>
      </c>
      <c r="C36" s="163">
        <f t="shared" si="16"/>
        <v>0</v>
      </c>
      <c r="D36" s="271">
        <f t="shared" si="17"/>
        <v>2.7</v>
      </c>
      <c r="E36" s="203">
        <f>'Core Indicators'!R36</f>
        <v>2</v>
      </c>
      <c r="F36" s="203">
        <f>'Core Indicators'!Z36</f>
        <v>2</v>
      </c>
      <c r="G36" s="163">
        <f t="shared" si="18"/>
        <v>2</v>
      </c>
      <c r="H36" s="203">
        <f>'Core Indicators'!AH36</f>
        <v>3</v>
      </c>
      <c r="I36" s="203">
        <f>'Core Indicators'!AP36</f>
        <v>3</v>
      </c>
      <c r="J36" s="203">
        <f>'Core Indicators'!BN36</f>
        <v>3</v>
      </c>
      <c r="K36" s="203">
        <f t="shared" si="19"/>
        <v>3</v>
      </c>
      <c r="L36" s="248">
        <f t="shared" si="20"/>
        <v>3</v>
      </c>
      <c r="M36" s="271">
        <f t="shared" si="21"/>
        <v>2.3333333333333335</v>
      </c>
      <c r="N36" s="204">
        <f>'Core Indicators'!DJ36</f>
        <v>2</v>
      </c>
      <c r="O36" s="204">
        <f>'Core Indicators'!DR36</f>
        <v>2</v>
      </c>
      <c r="P36" s="204">
        <f>'Core Indicators'!DZ36</f>
        <v>3</v>
      </c>
      <c r="Q36" s="204" t="str">
        <f>'Core Indicators'!EH36</f>
        <v>x</v>
      </c>
      <c r="R36" s="204" t="str">
        <f>'Core Indicators'!EP36</f>
        <v>x</v>
      </c>
      <c r="S36" s="163">
        <f t="shared" si="22"/>
        <v>1.7</v>
      </c>
      <c r="T36" s="163">
        <f t="shared" si="23"/>
        <v>1.3333333333333333</v>
      </c>
      <c r="U36" s="203">
        <v>1</v>
      </c>
      <c r="V36" s="203">
        <v>1</v>
      </c>
      <c r="W36" s="203">
        <f>'Core Indicators'!EX36</f>
        <v>3</v>
      </c>
      <c r="X36" s="163">
        <f t="shared" si="24"/>
        <v>2</v>
      </c>
      <c r="Y36" s="203">
        <v>1</v>
      </c>
      <c r="Z36" s="163">
        <f t="shared" si="25"/>
        <v>2</v>
      </c>
      <c r="AA36" s="203">
        <f>'Core Indicators'!FF36</f>
        <v>2</v>
      </c>
      <c r="AB36" s="203">
        <f t="shared" si="26"/>
        <v>2</v>
      </c>
      <c r="AC36" s="184">
        <f>'Core Indicators'!GD36</f>
        <v>2</v>
      </c>
      <c r="AD36" s="184">
        <f>'Core Indicators'!GL36</f>
        <v>2</v>
      </c>
      <c r="AE36" s="184">
        <f>'Core Indicators'!GT36</f>
        <v>2</v>
      </c>
      <c r="AF36" s="184">
        <f>'Core Indicators'!HB36</f>
        <v>2</v>
      </c>
      <c r="AG36" s="184">
        <f t="shared" si="27"/>
        <v>2</v>
      </c>
      <c r="AH36" s="184">
        <f>'Core Indicators'!HJ36</f>
        <v>2</v>
      </c>
      <c r="AI36" s="184">
        <f>'Core Indicators'!HR36</f>
        <v>2</v>
      </c>
      <c r="AJ36" s="184">
        <f t="shared" si="28"/>
        <v>2</v>
      </c>
      <c r="AK36" s="184">
        <f>'Core Indicators'!HZ36</f>
        <v>2</v>
      </c>
      <c r="AL36" s="184">
        <f>'Core Indicators'!IH36</f>
        <v>2</v>
      </c>
      <c r="AM36" s="184">
        <f>'Core Indicators'!IP36</f>
        <v>2</v>
      </c>
      <c r="AN36" s="184">
        <f t="shared" si="29"/>
        <v>2</v>
      </c>
    </row>
    <row r="37" spans="1:40" x14ac:dyDescent="0.25">
      <c r="A37" s="203" t="str">
        <f>Lists!C:C</f>
        <v>ESP002</v>
      </c>
      <c r="B37" s="248">
        <f t="shared" si="15"/>
        <v>2</v>
      </c>
      <c r="C37" s="163">
        <f t="shared" si="16"/>
        <v>0</v>
      </c>
      <c r="D37" s="271">
        <f t="shared" si="17"/>
        <v>2.2000000000000002</v>
      </c>
      <c r="E37" s="203">
        <f>'Core Indicators'!R37</f>
        <v>2</v>
      </c>
      <c r="F37" s="203">
        <f>'Core Indicators'!Z37</f>
        <v>2</v>
      </c>
      <c r="G37" s="163">
        <f t="shared" si="18"/>
        <v>2</v>
      </c>
      <c r="H37" s="203">
        <f>'Core Indicators'!AH37</f>
        <v>2</v>
      </c>
      <c r="I37" s="203">
        <f>'Core Indicators'!AP37</f>
        <v>2</v>
      </c>
      <c r="J37" s="203">
        <f>'Core Indicators'!BN37</f>
        <v>3</v>
      </c>
      <c r="K37" s="203">
        <f t="shared" si="19"/>
        <v>2.5</v>
      </c>
      <c r="L37" s="248">
        <f t="shared" si="20"/>
        <v>2.2999999999999998</v>
      </c>
      <c r="M37" s="271">
        <f t="shared" si="21"/>
        <v>2</v>
      </c>
      <c r="N37" s="204">
        <f>'Core Indicators'!DJ37</f>
        <v>2</v>
      </c>
      <c r="O37" s="204">
        <f>'Core Indicators'!DR37</f>
        <v>2</v>
      </c>
      <c r="P37" s="204">
        <f>'Core Indicators'!DZ37</f>
        <v>2</v>
      </c>
      <c r="Q37" s="204">
        <f>'Core Indicators'!EH37</f>
        <v>2</v>
      </c>
      <c r="R37" s="204">
        <f>'Core Indicators'!EP37</f>
        <v>2</v>
      </c>
      <c r="S37" s="163">
        <f t="shared" si="22"/>
        <v>1.9</v>
      </c>
      <c r="T37" s="163">
        <f t="shared" si="23"/>
        <v>1.3333333333333333</v>
      </c>
      <c r="U37" s="203">
        <v>1</v>
      </c>
      <c r="V37" s="203">
        <v>1</v>
      </c>
      <c r="W37" s="203">
        <f>'Core Indicators'!EX37</f>
        <v>3</v>
      </c>
      <c r="X37" s="163">
        <f t="shared" si="24"/>
        <v>2</v>
      </c>
      <c r="Y37" s="203">
        <v>1</v>
      </c>
      <c r="Z37" s="163">
        <f t="shared" si="25"/>
        <v>2.5</v>
      </c>
      <c r="AA37" s="203">
        <f>'Core Indicators'!FF37</f>
        <v>3</v>
      </c>
      <c r="AB37" s="203">
        <f t="shared" si="26"/>
        <v>2</v>
      </c>
      <c r="AC37" s="184">
        <f>'Core Indicators'!GD37</f>
        <v>2</v>
      </c>
      <c r="AD37" s="184">
        <f>'Core Indicators'!GL37</f>
        <v>2</v>
      </c>
      <c r="AE37" s="184">
        <f>'Core Indicators'!GT37</f>
        <v>2</v>
      </c>
      <c r="AF37" s="184">
        <f>'Core Indicators'!HB37</f>
        <v>2</v>
      </c>
      <c r="AG37" s="184">
        <f t="shared" si="27"/>
        <v>2</v>
      </c>
      <c r="AH37" s="184">
        <f>'Core Indicators'!HJ37</f>
        <v>2</v>
      </c>
      <c r="AI37" s="184">
        <f>'Core Indicators'!HR37</f>
        <v>2</v>
      </c>
      <c r="AJ37" s="184">
        <f t="shared" si="28"/>
        <v>2</v>
      </c>
      <c r="AK37" s="184">
        <f>'Core Indicators'!HZ37</f>
        <v>2</v>
      </c>
      <c r="AL37" s="184">
        <f>'Core Indicators'!IH37</f>
        <v>2</v>
      </c>
      <c r="AM37" s="184">
        <f>'Core Indicators'!IP37</f>
        <v>2</v>
      </c>
      <c r="AN37" s="184">
        <f t="shared" si="29"/>
        <v>2</v>
      </c>
    </row>
    <row r="38" spans="1:40" x14ac:dyDescent="0.25">
      <c r="A38" s="203" t="str">
        <f>Lists!C:C</f>
        <v>ETH001</v>
      </c>
      <c r="B38" s="248">
        <f t="shared" si="15"/>
        <v>1.8</v>
      </c>
      <c r="C38" s="163">
        <f t="shared" si="16"/>
        <v>0</v>
      </c>
      <c r="D38" s="271">
        <f t="shared" si="17"/>
        <v>2</v>
      </c>
      <c r="E38" s="203">
        <f>'Core Indicators'!R38</f>
        <v>2</v>
      </c>
      <c r="F38" s="203">
        <f>'Core Indicators'!Z38</f>
        <v>2</v>
      </c>
      <c r="G38" s="163">
        <f t="shared" si="18"/>
        <v>2</v>
      </c>
      <c r="H38" s="203">
        <f>'Core Indicators'!AH38</f>
        <v>2</v>
      </c>
      <c r="I38" s="203">
        <f>'Core Indicators'!AP38</f>
        <v>2</v>
      </c>
      <c r="J38" s="203">
        <f>'Core Indicators'!BN38</f>
        <v>2</v>
      </c>
      <c r="K38" s="203">
        <f t="shared" si="19"/>
        <v>2</v>
      </c>
      <c r="L38" s="248">
        <f t="shared" si="20"/>
        <v>2</v>
      </c>
      <c r="M38" s="271">
        <f t="shared" si="21"/>
        <v>2</v>
      </c>
      <c r="N38" s="204">
        <f>'Core Indicators'!DJ38</f>
        <v>2</v>
      </c>
      <c r="O38" s="204">
        <f>'Core Indicators'!DR38</f>
        <v>2</v>
      </c>
      <c r="P38" s="204">
        <f>'Core Indicators'!DZ38</f>
        <v>2</v>
      </c>
      <c r="Q38" s="204">
        <f>'Core Indicators'!EH38</f>
        <v>2</v>
      </c>
      <c r="R38" s="204">
        <f>'Core Indicators'!EP38</f>
        <v>2</v>
      </c>
      <c r="S38" s="163">
        <f t="shared" si="22"/>
        <v>1.3</v>
      </c>
      <c r="T38" s="163">
        <f t="shared" si="23"/>
        <v>1.1666666666666667</v>
      </c>
      <c r="U38" s="203">
        <v>1</v>
      </c>
      <c r="V38" s="203">
        <v>1</v>
      </c>
      <c r="W38" s="203">
        <f>'Core Indicators'!EX38</f>
        <v>2</v>
      </c>
      <c r="X38" s="163">
        <f t="shared" si="24"/>
        <v>1.5</v>
      </c>
      <c r="Y38" s="203">
        <v>1</v>
      </c>
      <c r="Z38" s="163">
        <f t="shared" si="25"/>
        <v>1.5</v>
      </c>
      <c r="AA38" s="203">
        <f>'Core Indicators'!FF38</f>
        <v>1</v>
      </c>
      <c r="AB38" s="203">
        <f t="shared" si="26"/>
        <v>2</v>
      </c>
      <c r="AC38" s="184">
        <f>'Core Indicators'!GD38</f>
        <v>2</v>
      </c>
      <c r="AD38" s="184">
        <f>'Core Indicators'!GL38</f>
        <v>2</v>
      </c>
      <c r="AE38" s="184">
        <f>'Core Indicators'!GT38</f>
        <v>2</v>
      </c>
      <c r="AF38" s="184">
        <f>'Core Indicators'!HB38</f>
        <v>2</v>
      </c>
      <c r="AG38" s="184">
        <f t="shared" si="27"/>
        <v>2</v>
      </c>
      <c r="AH38" s="184">
        <f>'Core Indicators'!HJ38</f>
        <v>2</v>
      </c>
      <c r="AI38" s="184">
        <f>'Core Indicators'!HR38</f>
        <v>2</v>
      </c>
      <c r="AJ38" s="184">
        <f t="shared" si="28"/>
        <v>2</v>
      </c>
      <c r="AK38" s="184">
        <f>'Core Indicators'!HZ38</f>
        <v>2</v>
      </c>
      <c r="AL38" s="184">
        <f>'Core Indicators'!IH38</f>
        <v>2</v>
      </c>
      <c r="AM38" s="184">
        <f>'Core Indicators'!IP38</f>
        <v>2</v>
      </c>
      <c r="AN38" s="184">
        <f t="shared" si="29"/>
        <v>2</v>
      </c>
    </row>
    <row r="39" spans="1:40" x14ac:dyDescent="0.25">
      <c r="A39" s="203" t="str">
        <f>Lists!C:C</f>
        <v>ETH003</v>
      </c>
      <c r="B39" s="248">
        <f t="shared" si="15"/>
        <v>2</v>
      </c>
      <c r="C39" s="163">
        <f t="shared" si="16"/>
        <v>0</v>
      </c>
      <c r="D39" s="271">
        <f t="shared" si="17"/>
        <v>2</v>
      </c>
      <c r="E39" s="203">
        <f>'Core Indicators'!R39</f>
        <v>2</v>
      </c>
      <c r="F39" s="203">
        <f>'Core Indicators'!Z39</f>
        <v>2</v>
      </c>
      <c r="G39" s="163">
        <f t="shared" si="18"/>
        <v>2</v>
      </c>
      <c r="H39" s="203">
        <f>'Core Indicators'!AH39</f>
        <v>2</v>
      </c>
      <c r="I39" s="203">
        <f>'Core Indicators'!AP39</f>
        <v>2</v>
      </c>
      <c r="J39" s="203">
        <f>'Core Indicators'!BN39</f>
        <v>2</v>
      </c>
      <c r="K39" s="203">
        <f t="shared" si="19"/>
        <v>2</v>
      </c>
      <c r="L39" s="248">
        <f t="shared" si="20"/>
        <v>2</v>
      </c>
      <c r="M39" s="271">
        <f t="shared" si="21"/>
        <v>2.4</v>
      </c>
      <c r="N39" s="204">
        <f>'Core Indicators'!DJ39</f>
        <v>2</v>
      </c>
      <c r="O39" s="204">
        <f>'Core Indicators'!DR39</f>
        <v>2</v>
      </c>
      <c r="P39" s="204">
        <f>'Core Indicators'!DZ39</f>
        <v>2</v>
      </c>
      <c r="Q39" s="204">
        <f>'Core Indicators'!EH39</f>
        <v>3</v>
      </c>
      <c r="R39" s="204">
        <f>'Core Indicators'!EP39</f>
        <v>3</v>
      </c>
      <c r="S39" s="163">
        <f t="shared" si="22"/>
        <v>1.3</v>
      </c>
      <c r="T39" s="163">
        <f t="shared" si="23"/>
        <v>1.1666666666666667</v>
      </c>
      <c r="U39" s="203">
        <v>1</v>
      </c>
      <c r="V39" s="203">
        <v>1</v>
      </c>
      <c r="W39" s="203">
        <f>'Core Indicators'!EX39</f>
        <v>2</v>
      </c>
      <c r="X39" s="163">
        <f t="shared" si="24"/>
        <v>1.5</v>
      </c>
      <c r="Y39" s="203">
        <v>1</v>
      </c>
      <c r="Z39" s="163">
        <f t="shared" si="25"/>
        <v>1.5</v>
      </c>
      <c r="AA39" s="203">
        <f>'Core Indicators'!FF39</f>
        <v>1</v>
      </c>
      <c r="AB39" s="203">
        <f t="shared" si="26"/>
        <v>2</v>
      </c>
      <c r="AC39" s="184">
        <f>'Core Indicators'!GD39</f>
        <v>2</v>
      </c>
      <c r="AD39" s="184">
        <f>'Core Indicators'!GL39</f>
        <v>2</v>
      </c>
      <c r="AE39" s="184">
        <f>'Core Indicators'!GT39</f>
        <v>2</v>
      </c>
      <c r="AF39" s="184">
        <f>'Core Indicators'!HB39</f>
        <v>2</v>
      </c>
      <c r="AG39" s="184">
        <f t="shared" si="27"/>
        <v>2</v>
      </c>
      <c r="AH39" s="184">
        <f>'Core Indicators'!HJ39</f>
        <v>2</v>
      </c>
      <c r="AI39" s="184">
        <f>'Core Indicators'!HR39</f>
        <v>2</v>
      </c>
      <c r="AJ39" s="184">
        <f t="shared" si="28"/>
        <v>2</v>
      </c>
      <c r="AK39" s="184">
        <f>'Core Indicators'!HZ39</f>
        <v>2</v>
      </c>
      <c r="AL39" s="184">
        <f>'Core Indicators'!IH39</f>
        <v>2</v>
      </c>
      <c r="AM39" s="184">
        <f>'Core Indicators'!IP39</f>
        <v>2</v>
      </c>
      <c r="AN39" s="184">
        <f t="shared" si="29"/>
        <v>2</v>
      </c>
    </row>
    <row r="40" spans="1:40" x14ac:dyDescent="0.25">
      <c r="A40" s="203" t="str">
        <f>Lists!C:C</f>
        <v>ETH004</v>
      </c>
      <c r="B40" s="248">
        <f t="shared" si="15"/>
        <v>1.8</v>
      </c>
      <c r="C40" s="163">
        <f t="shared" si="16"/>
        <v>0</v>
      </c>
      <c r="D40" s="271">
        <f t="shared" si="17"/>
        <v>2.2000000000000002</v>
      </c>
      <c r="E40" s="203">
        <f>'Core Indicators'!R40</f>
        <v>3</v>
      </c>
      <c r="F40" s="203">
        <f>'Core Indicators'!Z40</f>
        <v>2</v>
      </c>
      <c r="G40" s="163">
        <f t="shared" si="18"/>
        <v>2.5</v>
      </c>
      <c r="H40" s="203">
        <f>'Core Indicators'!AH40</f>
        <v>2</v>
      </c>
      <c r="I40" s="203">
        <f>'Core Indicators'!AP40</f>
        <v>2</v>
      </c>
      <c r="J40" s="203">
        <f>'Core Indicators'!BN40</f>
        <v>2</v>
      </c>
      <c r="K40" s="203">
        <f t="shared" si="19"/>
        <v>2</v>
      </c>
      <c r="L40" s="248">
        <f t="shared" si="20"/>
        <v>2</v>
      </c>
      <c r="M40" s="271">
        <f t="shared" si="21"/>
        <v>2</v>
      </c>
      <c r="N40" s="204">
        <f>'Core Indicators'!DJ40</f>
        <v>2</v>
      </c>
      <c r="O40" s="204">
        <f>'Core Indicators'!DR40</f>
        <v>2</v>
      </c>
      <c r="P40" s="204">
        <f>'Core Indicators'!DZ40</f>
        <v>2</v>
      </c>
      <c r="Q40" s="204">
        <f>'Core Indicators'!EH40</f>
        <v>2</v>
      </c>
      <c r="R40" s="204">
        <f>'Core Indicators'!EP40</f>
        <v>2</v>
      </c>
      <c r="S40" s="163">
        <f t="shared" si="22"/>
        <v>1.3</v>
      </c>
      <c r="T40" s="163">
        <f t="shared" si="23"/>
        <v>1.1666666666666667</v>
      </c>
      <c r="U40" s="203">
        <v>1</v>
      </c>
      <c r="V40" s="203">
        <v>1</v>
      </c>
      <c r="W40" s="203">
        <f>'Core Indicators'!EX40</f>
        <v>2</v>
      </c>
      <c r="X40" s="163">
        <f t="shared" si="24"/>
        <v>1.5</v>
      </c>
      <c r="Y40" s="203">
        <v>1</v>
      </c>
      <c r="Z40" s="163">
        <f t="shared" si="25"/>
        <v>1.5</v>
      </c>
      <c r="AA40" s="203">
        <f>'Core Indicators'!FF40</f>
        <v>1</v>
      </c>
      <c r="AB40" s="203">
        <f t="shared" si="26"/>
        <v>2</v>
      </c>
      <c r="AC40" s="184">
        <f>'Core Indicators'!GD40</f>
        <v>2</v>
      </c>
      <c r="AD40" s="184">
        <f>'Core Indicators'!GL40</f>
        <v>2</v>
      </c>
      <c r="AE40" s="184">
        <f>'Core Indicators'!GT40</f>
        <v>2</v>
      </c>
      <c r="AF40" s="184">
        <f>'Core Indicators'!HB40</f>
        <v>2</v>
      </c>
      <c r="AG40" s="184">
        <f t="shared" si="27"/>
        <v>2</v>
      </c>
      <c r="AH40" s="184">
        <f>'Core Indicators'!HJ40</f>
        <v>2</v>
      </c>
      <c r="AI40" s="184">
        <f>'Core Indicators'!HR40</f>
        <v>2</v>
      </c>
      <c r="AJ40" s="184">
        <f t="shared" si="28"/>
        <v>2</v>
      </c>
      <c r="AK40" s="184">
        <f>'Core Indicators'!HZ40</f>
        <v>2</v>
      </c>
      <c r="AL40" s="184">
        <f>'Core Indicators'!IH40</f>
        <v>2</v>
      </c>
      <c r="AM40" s="184">
        <f>'Core Indicators'!IP40</f>
        <v>2</v>
      </c>
      <c r="AN40" s="184">
        <f t="shared" si="29"/>
        <v>2</v>
      </c>
    </row>
    <row r="41" spans="1:40" x14ac:dyDescent="0.25">
      <c r="A41" s="203" t="str">
        <f>Lists!C:C</f>
        <v>ETH005</v>
      </c>
      <c r="B41" s="248">
        <f t="shared" si="15"/>
        <v>2.1</v>
      </c>
      <c r="C41" s="163">
        <f t="shared" si="16"/>
        <v>0</v>
      </c>
      <c r="D41" s="271">
        <f t="shared" si="17"/>
        <v>1.9</v>
      </c>
      <c r="E41" s="203">
        <f>'Core Indicators'!R41</f>
        <v>3</v>
      </c>
      <c r="F41" s="203">
        <f>'Core Indicators'!Z41</f>
        <v>2</v>
      </c>
      <c r="G41" s="163">
        <f t="shared" si="18"/>
        <v>2.5</v>
      </c>
      <c r="H41" s="203">
        <f>'Core Indicators'!AH41</f>
        <v>1</v>
      </c>
      <c r="I41" s="203">
        <f>'Core Indicators'!AP41</f>
        <v>2</v>
      </c>
      <c r="J41" s="203">
        <f>'Core Indicators'!BN41</f>
        <v>2</v>
      </c>
      <c r="K41" s="203">
        <f t="shared" si="19"/>
        <v>2</v>
      </c>
      <c r="L41" s="248">
        <f t="shared" si="20"/>
        <v>1.5</v>
      </c>
      <c r="M41" s="271">
        <f t="shared" si="21"/>
        <v>2.6</v>
      </c>
      <c r="N41" s="204">
        <f>'Core Indicators'!DJ41</f>
        <v>3</v>
      </c>
      <c r="O41" s="204">
        <f>'Core Indicators'!DR41</f>
        <v>3</v>
      </c>
      <c r="P41" s="204">
        <f>'Core Indicators'!DZ41</f>
        <v>2</v>
      </c>
      <c r="Q41" s="204">
        <f>'Core Indicators'!EH41</f>
        <v>2</v>
      </c>
      <c r="R41" s="204">
        <f>'Core Indicators'!EP41</f>
        <v>3</v>
      </c>
      <c r="S41" s="163">
        <f t="shared" si="22"/>
        <v>1.6</v>
      </c>
      <c r="T41" s="163">
        <f t="shared" si="23"/>
        <v>1.1666666666666667</v>
      </c>
      <c r="U41" s="203">
        <v>1</v>
      </c>
      <c r="V41" s="203">
        <v>1</v>
      </c>
      <c r="W41" s="203">
        <f>'Core Indicators'!EX41</f>
        <v>2</v>
      </c>
      <c r="X41" s="163">
        <f t="shared" si="24"/>
        <v>1.5</v>
      </c>
      <c r="Y41" s="203">
        <v>1</v>
      </c>
      <c r="Z41" s="163">
        <f t="shared" si="25"/>
        <v>2</v>
      </c>
      <c r="AA41" s="203">
        <f>'Core Indicators'!FF41</f>
        <v>2</v>
      </c>
      <c r="AB41" s="203">
        <f t="shared" si="26"/>
        <v>2</v>
      </c>
      <c r="AC41" s="184">
        <f>'Core Indicators'!GD41</f>
        <v>2</v>
      </c>
      <c r="AD41" s="184">
        <f>'Core Indicators'!GL41</f>
        <v>2</v>
      </c>
      <c r="AE41" s="184">
        <f>'Core Indicators'!GT41</f>
        <v>2</v>
      </c>
      <c r="AF41" s="184">
        <f>'Core Indicators'!HB41</f>
        <v>2</v>
      </c>
      <c r="AG41" s="184">
        <f t="shared" si="27"/>
        <v>2</v>
      </c>
      <c r="AH41" s="184">
        <f>'Core Indicators'!HJ41</f>
        <v>2</v>
      </c>
      <c r="AI41" s="184">
        <f>'Core Indicators'!HR41</f>
        <v>2</v>
      </c>
      <c r="AJ41" s="184">
        <f t="shared" si="28"/>
        <v>2</v>
      </c>
      <c r="AK41" s="184">
        <f>'Core Indicators'!HZ41</f>
        <v>2</v>
      </c>
      <c r="AL41" s="184">
        <f>'Core Indicators'!IH41</f>
        <v>2</v>
      </c>
      <c r="AM41" s="184">
        <f>'Core Indicators'!IP41</f>
        <v>2</v>
      </c>
      <c r="AN41" s="184">
        <f t="shared" si="29"/>
        <v>2</v>
      </c>
    </row>
    <row r="42" spans="1:40" x14ac:dyDescent="0.25">
      <c r="A42" s="203" t="str">
        <f>Lists!C:C</f>
        <v>GMB002</v>
      </c>
      <c r="B42" s="248">
        <f t="shared" si="15"/>
        <v>1.8</v>
      </c>
      <c r="C42" s="163">
        <f t="shared" si="16"/>
        <v>0</v>
      </c>
      <c r="D42" s="271">
        <f t="shared" si="17"/>
        <v>1.8</v>
      </c>
      <c r="E42" s="203">
        <f>'Core Indicators'!R42</f>
        <v>1</v>
      </c>
      <c r="F42" s="203">
        <f>'Core Indicators'!Z42</f>
        <v>2</v>
      </c>
      <c r="G42" s="163">
        <f t="shared" si="18"/>
        <v>1.5</v>
      </c>
      <c r="H42" s="203">
        <f>'Core Indicators'!AH42</f>
        <v>2</v>
      </c>
      <c r="I42" s="203">
        <f>'Core Indicators'!AP42</f>
        <v>2</v>
      </c>
      <c r="J42" s="203">
        <f>'Core Indicators'!BN42</f>
        <v>2</v>
      </c>
      <c r="K42" s="203">
        <f t="shared" si="19"/>
        <v>2</v>
      </c>
      <c r="L42" s="248">
        <f t="shared" si="20"/>
        <v>2</v>
      </c>
      <c r="M42" s="271">
        <f t="shared" si="21"/>
        <v>2</v>
      </c>
      <c r="N42" s="204">
        <f>'Core Indicators'!DJ42</f>
        <v>2</v>
      </c>
      <c r="O42" s="204">
        <f>'Core Indicators'!DR42</f>
        <v>2</v>
      </c>
      <c r="P42" s="204">
        <f>'Core Indicators'!DZ42</f>
        <v>2</v>
      </c>
      <c r="Q42" s="204">
        <f>'Core Indicators'!EH42</f>
        <v>2</v>
      </c>
      <c r="R42" s="204">
        <f>'Core Indicators'!EP42</f>
        <v>2</v>
      </c>
      <c r="S42" s="163">
        <f t="shared" si="22"/>
        <v>1.6</v>
      </c>
      <c r="T42" s="163">
        <f t="shared" si="23"/>
        <v>1.1666666666666667</v>
      </c>
      <c r="U42" s="203">
        <v>1</v>
      </c>
      <c r="V42" s="203">
        <v>1</v>
      </c>
      <c r="W42" s="203">
        <f>'Core Indicators'!EX42</f>
        <v>2</v>
      </c>
      <c r="X42" s="163">
        <f t="shared" si="24"/>
        <v>1.5</v>
      </c>
      <c r="Y42" s="203">
        <v>1</v>
      </c>
      <c r="Z42" s="163">
        <f t="shared" si="25"/>
        <v>2</v>
      </c>
      <c r="AA42" s="203">
        <f>'Core Indicators'!FF42</f>
        <v>2</v>
      </c>
      <c r="AB42" s="203">
        <f t="shared" si="26"/>
        <v>2</v>
      </c>
      <c r="AC42" s="184">
        <f>'Core Indicators'!GD42</f>
        <v>2</v>
      </c>
      <c r="AD42" s="184">
        <f>'Core Indicators'!GL42</f>
        <v>2</v>
      </c>
      <c r="AE42" s="184">
        <f>'Core Indicators'!GT42</f>
        <v>2</v>
      </c>
      <c r="AF42" s="184">
        <f>'Core Indicators'!HB42</f>
        <v>2</v>
      </c>
      <c r="AG42" s="184">
        <f t="shared" si="27"/>
        <v>2</v>
      </c>
      <c r="AH42" s="184">
        <f>'Core Indicators'!HJ42</f>
        <v>2</v>
      </c>
      <c r="AI42" s="184">
        <f>'Core Indicators'!HR42</f>
        <v>2</v>
      </c>
      <c r="AJ42" s="184">
        <f t="shared" si="28"/>
        <v>2</v>
      </c>
      <c r="AK42" s="184">
        <f>'Core Indicators'!HZ42</f>
        <v>2</v>
      </c>
      <c r="AL42" s="184">
        <f>'Core Indicators'!IH42</f>
        <v>2</v>
      </c>
      <c r="AM42" s="184">
        <f>'Core Indicators'!IP42</f>
        <v>2</v>
      </c>
      <c r="AN42" s="184">
        <f t="shared" si="29"/>
        <v>2</v>
      </c>
    </row>
    <row r="43" spans="1:40" x14ac:dyDescent="0.25">
      <c r="A43" s="203" t="str">
        <f>Lists!C:C</f>
        <v>GRC002</v>
      </c>
      <c r="B43" s="248">
        <f t="shared" si="15"/>
        <v>2.4</v>
      </c>
      <c r="C43" s="163">
        <f t="shared" si="16"/>
        <v>0</v>
      </c>
      <c r="D43" s="271">
        <f t="shared" si="17"/>
        <v>2.2000000000000002</v>
      </c>
      <c r="E43" s="203">
        <f>'Core Indicators'!R43</f>
        <v>2</v>
      </c>
      <c r="F43" s="203">
        <f>'Core Indicators'!Z43</f>
        <v>2</v>
      </c>
      <c r="G43" s="163">
        <f t="shared" si="18"/>
        <v>2</v>
      </c>
      <c r="H43" s="203">
        <f>'Core Indicators'!AH43</f>
        <v>2</v>
      </c>
      <c r="I43" s="203">
        <f>'Core Indicators'!AP43</f>
        <v>2</v>
      </c>
      <c r="J43" s="203">
        <f>'Core Indicators'!BN43</f>
        <v>3</v>
      </c>
      <c r="K43" s="203">
        <f t="shared" si="19"/>
        <v>2.5</v>
      </c>
      <c r="L43" s="248">
        <f t="shared" si="20"/>
        <v>2.2999999999999998</v>
      </c>
      <c r="M43" s="271">
        <f t="shared" si="21"/>
        <v>3</v>
      </c>
      <c r="N43" s="204">
        <f>'Core Indicators'!DJ43</f>
        <v>3</v>
      </c>
      <c r="O43" s="204">
        <f>'Core Indicators'!DR43</f>
        <v>3</v>
      </c>
      <c r="P43" s="204">
        <f>'Core Indicators'!DZ43</f>
        <v>3</v>
      </c>
      <c r="Q43" s="204">
        <f>'Core Indicators'!EH43</f>
        <v>3</v>
      </c>
      <c r="R43" s="204">
        <f>'Core Indicators'!EP43</f>
        <v>3</v>
      </c>
      <c r="S43" s="163">
        <f t="shared" si="22"/>
        <v>1.7</v>
      </c>
      <c r="T43" s="163">
        <f t="shared" si="23"/>
        <v>1.3333333333333333</v>
      </c>
      <c r="U43" s="203">
        <v>1</v>
      </c>
      <c r="V43" s="203">
        <v>1</v>
      </c>
      <c r="W43" s="203">
        <f>'Core Indicators'!EX43</f>
        <v>3</v>
      </c>
      <c r="X43" s="163">
        <f t="shared" si="24"/>
        <v>2</v>
      </c>
      <c r="Y43" s="203">
        <v>1</v>
      </c>
      <c r="Z43" s="163">
        <f t="shared" si="25"/>
        <v>2</v>
      </c>
      <c r="AA43" s="203">
        <f>'Core Indicators'!FF43</f>
        <v>2</v>
      </c>
      <c r="AB43" s="203">
        <f t="shared" si="26"/>
        <v>2</v>
      </c>
      <c r="AC43" s="184">
        <f>'Core Indicators'!GD43</f>
        <v>2</v>
      </c>
      <c r="AD43" s="184">
        <f>'Core Indicators'!GL43</f>
        <v>2</v>
      </c>
      <c r="AE43" s="184">
        <f>'Core Indicators'!GT43</f>
        <v>2</v>
      </c>
      <c r="AF43" s="184">
        <f>'Core Indicators'!HB43</f>
        <v>2</v>
      </c>
      <c r="AG43" s="184">
        <f t="shared" si="27"/>
        <v>2</v>
      </c>
      <c r="AH43" s="184">
        <f>'Core Indicators'!HJ43</f>
        <v>2</v>
      </c>
      <c r="AI43" s="184">
        <f>'Core Indicators'!HR43</f>
        <v>2</v>
      </c>
      <c r="AJ43" s="184">
        <f t="shared" si="28"/>
        <v>2</v>
      </c>
      <c r="AK43" s="184">
        <f>'Core Indicators'!HZ43</f>
        <v>2</v>
      </c>
      <c r="AL43" s="184">
        <f>'Core Indicators'!IH43</f>
        <v>2</v>
      </c>
      <c r="AM43" s="184">
        <f>'Core Indicators'!IP43</f>
        <v>2</v>
      </c>
      <c r="AN43" s="184">
        <f t="shared" si="29"/>
        <v>2</v>
      </c>
    </row>
    <row r="44" spans="1:40" x14ac:dyDescent="0.25">
      <c r="A44" s="203" t="str">
        <f>Lists!C:C</f>
        <v>GTM001</v>
      </c>
      <c r="B44" s="248">
        <f t="shared" si="15"/>
        <v>1.7</v>
      </c>
      <c r="C44" s="163">
        <f t="shared" si="16"/>
        <v>0</v>
      </c>
      <c r="D44" s="271">
        <f t="shared" si="17"/>
        <v>2</v>
      </c>
      <c r="E44" s="203">
        <f>'Core Indicators'!R44</f>
        <v>2</v>
      </c>
      <c r="F44" s="203">
        <f>'Core Indicators'!Z44</f>
        <v>2</v>
      </c>
      <c r="G44" s="163">
        <f t="shared" si="18"/>
        <v>2</v>
      </c>
      <c r="H44" s="203">
        <f>'Core Indicators'!AH44</f>
        <v>2</v>
      </c>
      <c r="I44" s="203">
        <f>'Core Indicators'!AP44</f>
        <v>2</v>
      </c>
      <c r="J44" s="203">
        <f>'Core Indicators'!BN44</f>
        <v>2</v>
      </c>
      <c r="K44" s="203">
        <f t="shared" si="19"/>
        <v>2</v>
      </c>
      <c r="L44" s="248">
        <f t="shared" si="20"/>
        <v>2</v>
      </c>
      <c r="M44" s="271">
        <f t="shared" si="21"/>
        <v>1.5</v>
      </c>
      <c r="N44" s="204">
        <f>'Core Indicators'!DJ44</f>
        <v>2</v>
      </c>
      <c r="O44" s="204">
        <f>'Core Indicators'!DR44</f>
        <v>2</v>
      </c>
      <c r="P44" s="204">
        <f>'Core Indicators'!DZ44</f>
        <v>2</v>
      </c>
      <c r="Q44" s="204" t="str">
        <f>'Core Indicators'!EH44</f>
        <v>x</v>
      </c>
      <c r="R44" s="204">
        <f>'Core Indicators'!EP44</f>
        <v>0</v>
      </c>
      <c r="S44" s="163">
        <f t="shared" si="22"/>
        <v>1.6</v>
      </c>
      <c r="T44" s="163">
        <f t="shared" si="23"/>
        <v>1.1666666666666667</v>
      </c>
      <c r="U44" s="203">
        <v>1</v>
      </c>
      <c r="V44" s="203">
        <v>1</v>
      </c>
      <c r="W44" s="203">
        <f>'Core Indicators'!EX44</f>
        <v>2</v>
      </c>
      <c r="X44" s="163">
        <f t="shared" si="24"/>
        <v>1.5</v>
      </c>
      <c r="Y44" s="203">
        <v>1</v>
      </c>
      <c r="Z44" s="163">
        <f t="shared" si="25"/>
        <v>2</v>
      </c>
      <c r="AA44" s="203">
        <f>'Core Indicators'!FF44</f>
        <v>2</v>
      </c>
      <c r="AB44" s="203">
        <f t="shared" si="26"/>
        <v>2</v>
      </c>
      <c r="AC44" s="184">
        <f>'Core Indicators'!GD44</f>
        <v>2</v>
      </c>
      <c r="AD44" s="184">
        <f>'Core Indicators'!GL44</f>
        <v>2</v>
      </c>
      <c r="AE44" s="184">
        <f>'Core Indicators'!GT44</f>
        <v>2</v>
      </c>
      <c r="AF44" s="184">
        <f>'Core Indicators'!HB44</f>
        <v>2</v>
      </c>
      <c r="AG44" s="184">
        <f t="shared" si="27"/>
        <v>2</v>
      </c>
      <c r="AH44" s="184">
        <f>'Core Indicators'!HJ44</f>
        <v>2</v>
      </c>
      <c r="AI44" s="184">
        <f>'Core Indicators'!HR44</f>
        <v>2</v>
      </c>
      <c r="AJ44" s="184">
        <f t="shared" si="28"/>
        <v>2</v>
      </c>
      <c r="AK44" s="184">
        <f>'Core Indicators'!HZ44</f>
        <v>2</v>
      </c>
      <c r="AL44" s="184">
        <f>'Core Indicators'!IH44</f>
        <v>2</v>
      </c>
      <c r="AM44" s="184">
        <f>'Core Indicators'!IP44</f>
        <v>2</v>
      </c>
      <c r="AN44" s="184">
        <f t="shared" si="29"/>
        <v>2</v>
      </c>
    </row>
    <row r="45" spans="1:40" x14ac:dyDescent="0.25">
      <c r="A45" s="203" t="str">
        <f>Lists!C:C</f>
        <v>HND001</v>
      </c>
      <c r="B45" s="248">
        <f t="shared" si="15"/>
        <v>1.9</v>
      </c>
      <c r="C45" s="163">
        <f t="shared" si="16"/>
        <v>0</v>
      </c>
      <c r="D45" s="271">
        <f t="shared" si="17"/>
        <v>2</v>
      </c>
      <c r="E45" s="203">
        <f>'Core Indicators'!R45</f>
        <v>2</v>
      </c>
      <c r="F45" s="203">
        <f>'Core Indicators'!Z45</f>
        <v>2</v>
      </c>
      <c r="G45" s="163">
        <f t="shared" si="18"/>
        <v>2</v>
      </c>
      <c r="H45" s="203">
        <f>'Core Indicators'!AH45</f>
        <v>2</v>
      </c>
      <c r="I45" s="203">
        <f>'Core Indicators'!AP45</f>
        <v>2</v>
      </c>
      <c r="J45" s="203">
        <f>'Core Indicators'!BN45</f>
        <v>2</v>
      </c>
      <c r="K45" s="203">
        <f t="shared" si="19"/>
        <v>2</v>
      </c>
      <c r="L45" s="248">
        <f t="shared" si="20"/>
        <v>2</v>
      </c>
      <c r="M45" s="271">
        <f t="shared" si="21"/>
        <v>2</v>
      </c>
      <c r="N45" s="204">
        <f>'Core Indicators'!DJ45</f>
        <v>2</v>
      </c>
      <c r="O45" s="204">
        <f>'Core Indicators'!DR45</f>
        <v>2</v>
      </c>
      <c r="P45" s="204">
        <f>'Core Indicators'!DZ45</f>
        <v>2</v>
      </c>
      <c r="Q45" s="204" t="str">
        <f>'Core Indicators'!EH45</f>
        <v>x</v>
      </c>
      <c r="R45" s="204" t="str">
        <f>'Core Indicators'!EP45</f>
        <v>x</v>
      </c>
      <c r="S45" s="163">
        <f t="shared" si="22"/>
        <v>1.6</v>
      </c>
      <c r="T45" s="163">
        <f t="shared" si="23"/>
        <v>1.1666666666666667</v>
      </c>
      <c r="U45" s="203">
        <v>1</v>
      </c>
      <c r="V45" s="203">
        <v>1</v>
      </c>
      <c r="W45" s="203">
        <f>'Core Indicators'!EX45</f>
        <v>2</v>
      </c>
      <c r="X45" s="163">
        <f t="shared" si="24"/>
        <v>1.5</v>
      </c>
      <c r="Y45" s="203">
        <v>1</v>
      </c>
      <c r="Z45" s="163">
        <f t="shared" si="25"/>
        <v>2</v>
      </c>
      <c r="AA45" s="203">
        <f>'Core Indicators'!FF45</f>
        <v>2</v>
      </c>
      <c r="AB45" s="203">
        <f t="shared" si="26"/>
        <v>2</v>
      </c>
      <c r="AC45" s="184">
        <f>'Core Indicators'!GD45</f>
        <v>2</v>
      </c>
      <c r="AD45" s="184">
        <f>'Core Indicators'!GL45</f>
        <v>2</v>
      </c>
      <c r="AE45" s="184">
        <f>'Core Indicators'!GT45</f>
        <v>2</v>
      </c>
      <c r="AF45" s="184">
        <f>'Core Indicators'!HB45</f>
        <v>2</v>
      </c>
      <c r="AG45" s="184">
        <f t="shared" si="27"/>
        <v>2</v>
      </c>
      <c r="AH45" s="184">
        <f>'Core Indicators'!HJ45</f>
        <v>2</v>
      </c>
      <c r="AI45" s="184">
        <f>'Core Indicators'!HR45</f>
        <v>2</v>
      </c>
      <c r="AJ45" s="184">
        <f t="shared" si="28"/>
        <v>2</v>
      </c>
      <c r="AK45" s="184">
        <f>'Core Indicators'!HZ45</f>
        <v>2</v>
      </c>
      <c r="AL45" s="184">
        <f>'Core Indicators'!IH45</f>
        <v>2</v>
      </c>
      <c r="AM45" s="184">
        <f>'Core Indicators'!IP45</f>
        <v>2</v>
      </c>
      <c r="AN45" s="184">
        <f t="shared" si="29"/>
        <v>2</v>
      </c>
    </row>
    <row r="46" spans="1:40" x14ac:dyDescent="0.25">
      <c r="A46" s="203" t="str">
        <f>Lists!C:C</f>
        <v>HTI001</v>
      </c>
      <c r="B46" s="248">
        <f t="shared" si="15"/>
        <v>1.9</v>
      </c>
      <c r="C46" s="163">
        <f t="shared" si="16"/>
        <v>1</v>
      </c>
      <c r="D46" s="271">
        <f t="shared" si="17"/>
        <v>2</v>
      </c>
      <c r="E46" s="203">
        <f>'Core Indicators'!R46</f>
        <v>2</v>
      </c>
      <c r="F46" s="203">
        <f>'Core Indicators'!Z46</f>
        <v>2</v>
      </c>
      <c r="G46" s="163">
        <f t="shared" si="18"/>
        <v>2</v>
      </c>
      <c r="H46" s="203">
        <f>'Core Indicators'!AH46</f>
        <v>2</v>
      </c>
      <c r="I46" s="203">
        <f>'Core Indicators'!AP46</f>
        <v>2</v>
      </c>
      <c r="J46" s="203">
        <f>'Core Indicators'!BN46</f>
        <v>2</v>
      </c>
      <c r="K46" s="203">
        <f t="shared" si="19"/>
        <v>2</v>
      </c>
      <c r="L46" s="248">
        <f t="shared" si="20"/>
        <v>2</v>
      </c>
      <c r="M46" s="271">
        <f t="shared" si="21"/>
        <v>2</v>
      </c>
      <c r="N46" s="204">
        <f>'Core Indicators'!DJ46</f>
        <v>2</v>
      </c>
      <c r="O46" s="204">
        <f>'Core Indicators'!DR46</f>
        <v>2</v>
      </c>
      <c r="P46" s="204">
        <f>'Core Indicators'!DZ46</f>
        <v>2</v>
      </c>
      <c r="Q46" s="204">
        <f>'Core Indicators'!EH46</f>
        <v>2</v>
      </c>
      <c r="R46" s="204">
        <f>'Core Indicators'!EP46</f>
        <v>2</v>
      </c>
      <c r="S46" s="163">
        <f t="shared" si="22"/>
        <v>1.6</v>
      </c>
      <c r="T46" s="163">
        <f t="shared" si="23"/>
        <v>1.1666666666666667</v>
      </c>
      <c r="U46" s="203">
        <v>1</v>
      </c>
      <c r="V46" s="203">
        <v>1</v>
      </c>
      <c r="W46" s="203">
        <f>'Core Indicators'!EX46</f>
        <v>2</v>
      </c>
      <c r="X46" s="163">
        <f t="shared" si="24"/>
        <v>1.5</v>
      </c>
      <c r="Y46" s="203">
        <v>1</v>
      </c>
      <c r="Z46" s="163">
        <f t="shared" si="25"/>
        <v>2</v>
      </c>
      <c r="AA46" s="203" t="str">
        <f>'Core Indicators'!FF46</f>
        <v>x</v>
      </c>
      <c r="AB46" s="203">
        <f t="shared" si="26"/>
        <v>2</v>
      </c>
      <c r="AC46" s="184">
        <f>'Core Indicators'!GD46</f>
        <v>2</v>
      </c>
      <c r="AD46" s="184">
        <f>'Core Indicators'!GL46</f>
        <v>2</v>
      </c>
      <c r="AE46" s="184">
        <f>'Core Indicators'!GT46</f>
        <v>2</v>
      </c>
      <c r="AF46" s="184">
        <f>'Core Indicators'!HB46</f>
        <v>2</v>
      </c>
      <c r="AG46" s="184">
        <f t="shared" si="27"/>
        <v>2</v>
      </c>
      <c r="AH46" s="184">
        <f>'Core Indicators'!HJ46</f>
        <v>2</v>
      </c>
      <c r="AI46" s="184">
        <f>'Core Indicators'!HR46</f>
        <v>2</v>
      </c>
      <c r="AJ46" s="184">
        <f t="shared" si="28"/>
        <v>2</v>
      </c>
      <c r="AK46" s="184">
        <f>'Core Indicators'!HZ46</f>
        <v>2</v>
      </c>
      <c r="AL46" s="184">
        <f>'Core Indicators'!IH46</f>
        <v>2</v>
      </c>
      <c r="AM46" s="184">
        <f>'Core Indicators'!IP46</f>
        <v>2</v>
      </c>
      <c r="AN46" s="184">
        <f t="shared" si="29"/>
        <v>2</v>
      </c>
    </row>
    <row r="47" spans="1:40" x14ac:dyDescent="0.25">
      <c r="A47" s="203" t="str">
        <f>Lists!C:C</f>
        <v>HTI002</v>
      </c>
      <c r="B47" s="248">
        <f t="shared" si="15"/>
        <v>1.9</v>
      </c>
      <c r="C47" s="163">
        <f t="shared" si="16"/>
        <v>0</v>
      </c>
      <c r="D47" s="271">
        <f t="shared" si="17"/>
        <v>2</v>
      </c>
      <c r="E47" s="203">
        <f>'Core Indicators'!R47</f>
        <v>2</v>
      </c>
      <c r="F47" s="203">
        <f>'Core Indicators'!Z47</f>
        <v>2</v>
      </c>
      <c r="G47" s="163">
        <f t="shared" si="18"/>
        <v>2</v>
      </c>
      <c r="H47" s="203">
        <f>'Core Indicators'!AH47</f>
        <v>2</v>
      </c>
      <c r="I47" s="203">
        <f>'Core Indicators'!AP47</f>
        <v>2</v>
      </c>
      <c r="J47" s="203">
        <f>'Core Indicators'!BN47</f>
        <v>2</v>
      </c>
      <c r="K47" s="203">
        <f t="shared" si="19"/>
        <v>2</v>
      </c>
      <c r="L47" s="248">
        <f t="shared" si="20"/>
        <v>2</v>
      </c>
      <c r="M47" s="271">
        <f t="shared" si="21"/>
        <v>2</v>
      </c>
      <c r="N47" s="204">
        <f>'Core Indicators'!DJ47</f>
        <v>2</v>
      </c>
      <c r="O47" s="204">
        <f>'Core Indicators'!DR47</f>
        <v>2</v>
      </c>
      <c r="P47" s="204">
        <f>'Core Indicators'!DZ47</f>
        <v>2</v>
      </c>
      <c r="Q47" s="204" t="str">
        <f>'Core Indicators'!EH47</f>
        <v>x</v>
      </c>
      <c r="R47" s="204" t="str">
        <f>'Core Indicators'!EP47</f>
        <v>x</v>
      </c>
      <c r="S47" s="163">
        <f t="shared" si="22"/>
        <v>1.6</v>
      </c>
      <c r="T47" s="163">
        <f t="shared" si="23"/>
        <v>1.1666666666666667</v>
      </c>
      <c r="U47" s="203">
        <v>1</v>
      </c>
      <c r="V47" s="203">
        <v>1</v>
      </c>
      <c r="W47" s="203">
        <f>'Core Indicators'!EX47</f>
        <v>2</v>
      </c>
      <c r="X47" s="163">
        <f t="shared" si="24"/>
        <v>1.5</v>
      </c>
      <c r="Y47" s="203">
        <v>1</v>
      </c>
      <c r="Z47" s="163">
        <f t="shared" si="25"/>
        <v>2</v>
      </c>
      <c r="AA47" s="203">
        <f>'Core Indicators'!FF47</f>
        <v>2</v>
      </c>
      <c r="AB47" s="203">
        <f t="shared" si="26"/>
        <v>2</v>
      </c>
      <c r="AC47" s="184">
        <f>'Core Indicators'!GD47</f>
        <v>2</v>
      </c>
      <c r="AD47" s="184">
        <f>'Core Indicators'!GL47</f>
        <v>2</v>
      </c>
      <c r="AE47" s="184">
        <f>'Core Indicators'!GT47</f>
        <v>2</v>
      </c>
      <c r="AF47" s="184">
        <f>'Core Indicators'!HB47</f>
        <v>2</v>
      </c>
      <c r="AG47" s="184">
        <f t="shared" si="27"/>
        <v>2</v>
      </c>
      <c r="AH47" s="184">
        <f>'Core Indicators'!HJ47</f>
        <v>2</v>
      </c>
      <c r="AI47" s="184">
        <f>'Core Indicators'!HR47</f>
        <v>2</v>
      </c>
      <c r="AJ47" s="184">
        <f t="shared" si="28"/>
        <v>2</v>
      </c>
      <c r="AK47" s="184">
        <f>'Core Indicators'!HZ47</f>
        <v>2</v>
      </c>
      <c r="AL47" s="184">
        <f>'Core Indicators'!IH47</f>
        <v>2</v>
      </c>
      <c r="AM47" s="184">
        <f>'Core Indicators'!IP47</f>
        <v>2</v>
      </c>
      <c r="AN47" s="184">
        <f t="shared" si="29"/>
        <v>2</v>
      </c>
    </row>
    <row r="48" spans="1:40" x14ac:dyDescent="0.25">
      <c r="A48" s="203" t="str">
        <f>Lists!C:C</f>
        <v>HUN002</v>
      </c>
      <c r="B48" s="248">
        <f t="shared" si="15"/>
        <v>1.9</v>
      </c>
      <c r="C48" s="163">
        <f t="shared" si="16"/>
        <v>0</v>
      </c>
      <c r="D48" s="271">
        <f t="shared" si="17"/>
        <v>2</v>
      </c>
      <c r="E48" s="203">
        <f>'Core Indicators'!R48</f>
        <v>2</v>
      </c>
      <c r="F48" s="203">
        <f>'Core Indicators'!Z48</f>
        <v>2</v>
      </c>
      <c r="G48" s="163">
        <f t="shared" si="18"/>
        <v>2</v>
      </c>
      <c r="H48" s="203">
        <f>'Core Indicators'!AH48</f>
        <v>2</v>
      </c>
      <c r="I48" s="203">
        <f>'Core Indicators'!AP48</f>
        <v>2</v>
      </c>
      <c r="J48" s="203">
        <f>'Core Indicators'!BN48</f>
        <v>2</v>
      </c>
      <c r="K48" s="203">
        <f t="shared" si="19"/>
        <v>2</v>
      </c>
      <c r="L48" s="248">
        <f t="shared" si="20"/>
        <v>2</v>
      </c>
      <c r="M48" s="271">
        <f t="shared" si="21"/>
        <v>2</v>
      </c>
      <c r="N48" s="204">
        <f>'Core Indicators'!DJ48</f>
        <v>2</v>
      </c>
      <c r="O48" s="204">
        <f>'Core Indicators'!DR48</f>
        <v>2</v>
      </c>
      <c r="P48" s="204">
        <f>'Core Indicators'!DZ48</f>
        <v>2</v>
      </c>
      <c r="Q48" s="204">
        <f>'Core Indicators'!EH48</f>
        <v>2</v>
      </c>
      <c r="R48" s="204">
        <f>'Core Indicators'!EP48</f>
        <v>2</v>
      </c>
      <c r="S48" s="163">
        <f t="shared" si="22"/>
        <v>1.6</v>
      </c>
      <c r="T48" s="163">
        <f t="shared" si="23"/>
        <v>1.1666666666666667</v>
      </c>
      <c r="U48" s="203">
        <v>1</v>
      </c>
      <c r="V48" s="203">
        <v>1</v>
      </c>
      <c r="W48" s="203">
        <f>'Core Indicators'!EX48</f>
        <v>2</v>
      </c>
      <c r="X48" s="163">
        <f t="shared" si="24"/>
        <v>1.5</v>
      </c>
      <c r="Y48" s="203">
        <v>1</v>
      </c>
      <c r="Z48" s="163">
        <f t="shared" si="25"/>
        <v>2</v>
      </c>
      <c r="AA48" s="203">
        <f>'Core Indicators'!FF48</f>
        <v>2</v>
      </c>
      <c r="AB48" s="203">
        <f t="shared" si="26"/>
        <v>2</v>
      </c>
      <c r="AC48" s="184">
        <f>'Core Indicators'!GD48</f>
        <v>2</v>
      </c>
      <c r="AD48" s="184">
        <f>'Core Indicators'!GL48</f>
        <v>2</v>
      </c>
      <c r="AE48" s="184">
        <f>'Core Indicators'!GT48</f>
        <v>2</v>
      </c>
      <c r="AF48" s="184">
        <f>'Core Indicators'!HB48</f>
        <v>2</v>
      </c>
      <c r="AG48" s="184">
        <f t="shared" si="27"/>
        <v>2</v>
      </c>
      <c r="AH48" s="184">
        <f>'Core Indicators'!HJ48</f>
        <v>2</v>
      </c>
      <c r="AI48" s="184">
        <f>'Core Indicators'!HR48</f>
        <v>2</v>
      </c>
      <c r="AJ48" s="184">
        <f t="shared" si="28"/>
        <v>2</v>
      </c>
      <c r="AK48" s="184">
        <f>'Core Indicators'!HZ48</f>
        <v>2</v>
      </c>
      <c r="AL48" s="184">
        <f>'Core Indicators'!IH48</f>
        <v>2</v>
      </c>
      <c r="AM48" s="184">
        <f>'Core Indicators'!IP48</f>
        <v>2</v>
      </c>
      <c r="AN48" s="184">
        <f t="shared" si="29"/>
        <v>2</v>
      </c>
    </row>
    <row r="49" spans="1:40" x14ac:dyDescent="0.25">
      <c r="A49" s="203" t="str">
        <f>Lists!C:C</f>
        <v>IDN002</v>
      </c>
      <c r="B49" s="248">
        <f t="shared" si="15"/>
        <v>2.2000000000000002</v>
      </c>
      <c r="C49" s="163">
        <f t="shared" si="16"/>
        <v>0</v>
      </c>
      <c r="D49" s="271">
        <f t="shared" si="17"/>
        <v>2.2000000000000002</v>
      </c>
      <c r="E49" s="203">
        <f>'Core Indicators'!R49</f>
        <v>1</v>
      </c>
      <c r="F49" s="203">
        <f>'Core Indicators'!Z49</f>
        <v>2</v>
      </c>
      <c r="G49" s="163">
        <f t="shared" si="18"/>
        <v>1.5</v>
      </c>
      <c r="H49" s="203">
        <f>'Core Indicators'!AH49</f>
        <v>2</v>
      </c>
      <c r="I49" s="203">
        <f>'Core Indicators'!AP49</f>
        <v>3</v>
      </c>
      <c r="J49" s="203">
        <f>'Core Indicators'!BN49</f>
        <v>3</v>
      </c>
      <c r="K49" s="203">
        <f t="shared" si="19"/>
        <v>3</v>
      </c>
      <c r="L49" s="248">
        <f t="shared" si="20"/>
        <v>2.5</v>
      </c>
      <c r="M49" s="271">
        <f t="shared" si="21"/>
        <v>2.8</v>
      </c>
      <c r="N49" s="204">
        <f>'Core Indicators'!DJ49</f>
        <v>3</v>
      </c>
      <c r="O49" s="204">
        <f>'Core Indicators'!DR49</f>
        <v>2</v>
      </c>
      <c r="P49" s="204">
        <f>'Core Indicators'!DZ49</f>
        <v>3</v>
      </c>
      <c r="Q49" s="204">
        <f>'Core Indicators'!EH49</f>
        <v>3</v>
      </c>
      <c r="R49" s="204">
        <f>'Core Indicators'!EP49</f>
        <v>3</v>
      </c>
      <c r="S49" s="163">
        <f t="shared" si="22"/>
        <v>1.4</v>
      </c>
      <c r="T49" s="163">
        <f t="shared" si="23"/>
        <v>1.3333333333333333</v>
      </c>
      <c r="U49" s="203">
        <v>1</v>
      </c>
      <c r="V49" s="203">
        <v>1</v>
      </c>
      <c r="W49" s="203">
        <f>'Core Indicators'!EX49</f>
        <v>3</v>
      </c>
      <c r="X49" s="163">
        <f t="shared" si="24"/>
        <v>2</v>
      </c>
      <c r="Y49" s="203">
        <v>1</v>
      </c>
      <c r="Z49" s="163">
        <f t="shared" si="25"/>
        <v>1.5</v>
      </c>
      <c r="AA49" s="203">
        <f>'Core Indicators'!FF49</f>
        <v>1</v>
      </c>
      <c r="AB49" s="203">
        <f t="shared" si="26"/>
        <v>2</v>
      </c>
      <c r="AC49" s="184">
        <f>'Core Indicators'!GD49</f>
        <v>2</v>
      </c>
      <c r="AD49" s="184">
        <f>'Core Indicators'!GL49</f>
        <v>2</v>
      </c>
      <c r="AE49" s="184">
        <f>'Core Indicators'!GT49</f>
        <v>2</v>
      </c>
      <c r="AF49" s="184">
        <f>'Core Indicators'!HB49</f>
        <v>2</v>
      </c>
      <c r="AG49" s="184">
        <f t="shared" si="27"/>
        <v>2</v>
      </c>
      <c r="AH49" s="184">
        <f>'Core Indicators'!HJ49</f>
        <v>2</v>
      </c>
      <c r="AI49" s="184">
        <f>'Core Indicators'!HR49</f>
        <v>2</v>
      </c>
      <c r="AJ49" s="184">
        <f t="shared" si="28"/>
        <v>2</v>
      </c>
      <c r="AK49" s="184">
        <f>'Core Indicators'!HZ49</f>
        <v>2</v>
      </c>
      <c r="AL49" s="184">
        <f>'Core Indicators'!IH49</f>
        <v>2</v>
      </c>
      <c r="AM49" s="184">
        <f>'Core Indicators'!IP49</f>
        <v>2</v>
      </c>
      <c r="AN49" s="184">
        <f t="shared" si="29"/>
        <v>2</v>
      </c>
    </row>
    <row r="50" spans="1:40" x14ac:dyDescent="0.25">
      <c r="A50" s="203" t="str">
        <f>Lists!C:C</f>
        <v>IND002</v>
      </c>
      <c r="B50" s="248">
        <f t="shared" si="15"/>
        <v>2.1</v>
      </c>
      <c r="C50" s="163">
        <f t="shared" si="16"/>
        <v>3</v>
      </c>
      <c r="D50" s="271">
        <f t="shared" si="17"/>
        <v>2.7</v>
      </c>
      <c r="E50" s="203">
        <f>'Core Indicators'!R50</f>
        <v>2</v>
      </c>
      <c r="F50" s="203">
        <f>'Core Indicators'!Z50</f>
        <v>2</v>
      </c>
      <c r="G50" s="163">
        <f t="shared" si="18"/>
        <v>2</v>
      </c>
      <c r="H50" s="203" t="str">
        <f>'Core Indicators'!AH50</f>
        <v>x</v>
      </c>
      <c r="I50" s="203" t="str">
        <f>'Core Indicators'!AP50</f>
        <v>x</v>
      </c>
      <c r="J50" s="203">
        <f>'Core Indicators'!BN50</f>
        <v>3</v>
      </c>
      <c r="K50" s="203">
        <f t="shared" si="19"/>
        <v>3</v>
      </c>
      <c r="L50" s="248">
        <f t="shared" si="20"/>
        <v>3</v>
      </c>
      <c r="M50" s="271">
        <f t="shared" si="21"/>
        <v>2</v>
      </c>
      <c r="N50" s="204">
        <f>'Core Indicators'!DJ50</f>
        <v>2</v>
      </c>
      <c r="O50" s="204" t="str">
        <f>'Core Indicators'!DR50</f>
        <v>x</v>
      </c>
      <c r="P50" s="204" t="str">
        <f>'Core Indicators'!DZ50</f>
        <v>x</v>
      </c>
      <c r="Q50" s="204" t="str">
        <f>'Core Indicators'!EH50</f>
        <v>x</v>
      </c>
      <c r="R50" s="204" t="str">
        <f>'Core Indicators'!EP50</f>
        <v>x</v>
      </c>
      <c r="S50" s="163">
        <f t="shared" si="22"/>
        <v>1.7</v>
      </c>
      <c r="T50" s="163">
        <f t="shared" si="23"/>
        <v>1.3333333333333333</v>
      </c>
      <c r="U50" s="203">
        <v>1</v>
      </c>
      <c r="V50" s="203">
        <v>1</v>
      </c>
      <c r="W50" s="203">
        <f>'Core Indicators'!EX50</f>
        <v>3</v>
      </c>
      <c r="X50" s="163">
        <f t="shared" si="24"/>
        <v>2</v>
      </c>
      <c r="Y50" s="203">
        <v>1</v>
      </c>
      <c r="Z50" s="163">
        <f t="shared" si="25"/>
        <v>2</v>
      </c>
      <c r="AA50" s="203" t="str">
        <f>'Core Indicators'!FF50</f>
        <v>x</v>
      </c>
      <c r="AB50" s="203">
        <f t="shared" si="26"/>
        <v>2</v>
      </c>
      <c r="AC50" s="184">
        <f>'Core Indicators'!GD50</f>
        <v>2</v>
      </c>
      <c r="AD50" s="184">
        <f>'Core Indicators'!GL50</f>
        <v>2</v>
      </c>
      <c r="AE50" s="184">
        <f>'Core Indicators'!GT50</f>
        <v>2</v>
      </c>
      <c r="AF50" s="184">
        <f>'Core Indicators'!HB50</f>
        <v>2</v>
      </c>
      <c r="AG50" s="184">
        <f t="shared" si="27"/>
        <v>2</v>
      </c>
      <c r="AH50" s="184">
        <f>'Core Indicators'!HJ50</f>
        <v>2</v>
      </c>
      <c r="AI50" s="184">
        <f>'Core Indicators'!HR50</f>
        <v>2</v>
      </c>
      <c r="AJ50" s="184">
        <f t="shared" si="28"/>
        <v>2</v>
      </c>
      <c r="AK50" s="184">
        <f>'Core Indicators'!HZ50</f>
        <v>2</v>
      </c>
      <c r="AL50" s="184">
        <f>'Core Indicators'!IH50</f>
        <v>2</v>
      </c>
      <c r="AM50" s="184">
        <f>'Core Indicators'!IP50</f>
        <v>2</v>
      </c>
      <c r="AN50" s="184">
        <f t="shared" si="29"/>
        <v>2</v>
      </c>
    </row>
    <row r="51" spans="1:40" x14ac:dyDescent="0.25">
      <c r="A51" s="203" t="str">
        <f>Lists!C:C</f>
        <v>IRN004</v>
      </c>
      <c r="B51" s="248">
        <f t="shared" si="15"/>
        <v>2.7</v>
      </c>
      <c r="C51" s="163">
        <f t="shared" si="16"/>
        <v>1</v>
      </c>
      <c r="D51" s="271">
        <f t="shared" si="17"/>
        <v>3</v>
      </c>
      <c r="E51" s="203">
        <f>'Core Indicators'!R51</f>
        <v>3</v>
      </c>
      <c r="F51" s="203">
        <f>'Core Indicators'!Z51</f>
        <v>3</v>
      </c>
      <c r="G51" s="163">
        <f t="shared" si="18"/>
        <v>3</v>
      </c>
      <c r="H51" s="203">
        <f>'Core Indicators'!AH51</f>
        <v>3</v>
      </c>
      <c r="I51" s="203">
        <f>'Core Indicators'!AP51</f>
        <v>3</v>
      </c>
      <c r="J51" s="203" t="str">
        <f>'Core Indicators'!BN51</f>
        <v>x</v>
      </c>
      <c r="K51" s="203">
        <f t="shared" si="19"/>
        <v>3</v>
      </c>
      <c r="L51" s="248">
        <f t="shared" si="20"/>
        <v>3</v>
      </c>
      <c r="M51" s="271">
        <f t="shared" si="21"/>
        <v>3</v>
      </c>
      <c r="N51" s="204">
        <f>'Core Indicators'!DJ51</f>
        <v>3</v>
      </c>
      <c r="O51" s="204">
        <f>'Core Indicators'!DR51</f>
        <v>3</v>
      </c>
      <c r="P51" s="204">
        <f>'Core Indicators'!DZ51</f>
        <v>3</v>
      </c>
      <c r="Q51" s="204">
        <f>'Core Indicators'!EH51</f>
        <v>3</v>
      </c>
      <c r="R51" s="204">
        <f>'Core Indicators'!EP51</f>
        <v>3</v>
      </c>
      <c r="S51" s="163">
        <f t="shared" si="22"/>
        <v>1.9</v>
      </c>
      <c r="T51" s="163">
        <f t="shared" si="23"/>
        <v>1.1666666666666667</v>
      </c>
      <c r="U51" s="203">
        <v>1</v>
      </c>
      <c r="V51" s="203">
        <v>1</v>
      </c>
      <c r="W51" s="203">
        <f>'Core Indicators'!EX51</f>
        <v>2</v>
      </c>
      <c r="X51" s="163">
        <f t="shared" si="24"/>
        <v>1.5</v>
      </c>
      <c r="Y51" s="203">
        <v>1</v>
      </c>
      <c r="Z51" s="163">
        <f t="shared" si="25"/>
        <v>2.5</v>
      </c>
      <c r="AA51" s="203">
        <f>'Core Indicators'!FF51</f>
        <v>3</v>
      </c>
      <c r="AB51" s="203">
        <f t="shared" si="26"/>
        <v>2</v>
      </c>
      <c r="AC51" s="184">
        <f>'Core Indicators'!GD51</f>
        <v>2</v>
      </c>
      <c r="AD51" s="184">
        <f>'Core Indicators'!GL51</f>
        <v>2</v>
      </c>
      <c r="AE51" s="184">
        <f>'Core Indicators'!GT51</f>
        <v>2</v>
      </c>
      <c r="AF51" s="184">
        <f>'Core Indicators'!HB51</f>
        <v>2</v>
      </c>
      <c r="AG51" s="184">
        <f t="shared" si="27"/>
        <v>2</v>
      </c>
      <c r="AH51" s="184">
        <f>'Core Indicators'!HJ51</f>
        <v>2</v>
      </c>
      <c r="AI51" s="184">
        <f>'Core Indicators'!HR51</f>
        <v>2</v>
      </c>
      <c r="AJ51" s="184">
        <f t="shared" si="28"/>
        <v>2</v>
      </c>
      <c r="AK51" s="184">
        <f>'Core Indicators'!HZ51</f>
        <v>2</v>
      </c>
      <c r="AL51" s="184">
        <f>'Core Indicators'!IH51</f>
        <v>2</v>
      </c>
      <c r="AM51" s="184">
        <f>'Core Indicators'!IP51</f>
        <v>2</v>
      </c>
      <c r="AN51" s="184">
        <f t="shared" si="29"/>
        <v>2</v>
      </c>
    </row>
    <row r="52" spans="1:40" x14ac:dyDescent="0.25">
      <c r="A52" s="203" t="str">
        <f>Lists!C:C</f>
        <v>IRQ001</v>
      </c>
      <c r="B52" s="248">
        <f t="shared" si="15"/>
        <v>2.4</v>
      </c>
      <c r="C52" s="163">
        <f t="shared" si="16"/>
        <v>0</v>
      </c>
      <c r="D52" s="271">
        <f t="shared" si="17"/>
        <v>2.7</v>
      </c>
      <c r="E52" s="203">
        <f>'Core Indicators'!R52</f>
        <v>2</v>
      </c>
      <c r="F52" s="203">
        <f>'Core Indicators'!Z52</f>
        <v>3</v>
      </c>
      <c r="G52" s="163">
        <f t="shared" si="18"/>
        <v>2.5</v>
      </c>
      <c r="H52" s="203">
        <f>'Core Indicators'!AH52</f>
        <v>3</v>
      </c>
      <c r="I52" s="203">
        <f>'Core Indicators'!AP52</f>
        <v>3</v>
      </c>
      <c r="J52" s="203">
        <f>'Core Indicators'!BN52</f>
        <v>2</v>
      </c>
      <c r="K52" s="203">
        <f t="shared" si="19"/>
        <v>2.5</v>
      </c>
      <c r="L52" s="248">
        <f t="shared" si="20"/>
        <v>2.8</v>
      </c>
      <c r="M52" s="271">
        <f t="shared" si="21"/>
        <v>3</v>
      </c>
      <c r="N52" s="204">
        <f>'Core Indicators'!DJ52</f>
        <v>3</v>
      </c>
      <c r="O52" s="204">
        <f>'Core Indicators'!DR52</f>
        <v>3</v>
      </c>
      <c r="P52" s="204">
        <f>'Core Indicators'!DZ52</f>
        <v>3</v>
      </c>
      <c r="Q52" s="204">
        <f>'Core Indicators'!EH52</f>
        <v>3</v>
      </c>
      <c r="R52" s="204">
        <f>'Core Indicators'!EP52</f>
        <v>3</v>
      </c>
      <c r="S52" s="163">
        <f t="shared" si="22"/>
        <v>1.3</v>
      </c>
      <c r="T52" s="163">
        <f t="shared" si="23"/>
        <v>1.1666666666666667</v>
      </c>
      <c r="U52" s="203">
        <v>1</v>
      </c>
      <c r="V52" s="203">
        <v>1</v>
      </c>
      <c r="W52" s="203">
        <f>'Core Indicators'!EX52</f>
        <v>2</v>
      </c>
      <c r="X52" s="163">
        <f t="shared" si="24"/>
        <v>1.5</v>
      </c>
      <c r="Y52" s="203">
        <v>1</v>
      </c>
      <c r="Z52" s="163">
        <f t="shared" si="25"/>
        <v>1.5</v>
      </c>
      <c r="AA52" s="203">
        <f>'Core Indicators'!FF52</f>
        <v>1</v>
      </c>
      <c r="AB52" s="203">
        <f t="shared" si="26"/>
        <v>2</v>
      </c>
      <c r="AC52" s="184">
        <f>'Core Indicators'!GD52</f>
        <v>2</v>
      </c>
      <c r="AD52" s="184">
        <f>'Core Indicators'!GL52</f>
        <v>2</v>
      </c>
      <c r="AE52" s="184">
        <f>'Core Indicators'!GT52</f>
        <v>2</v>
      </c>
      <c r="AF52" s="184">
        <f>'Core Indicators'!HB52</f>
        <v>2</v>
      </c>
      <c r="AG52" s="184">
        <f t="shared" si="27"/>
        <v>2</v>
      </c>
      <c r="AH52" s="184">
        <f>'Core Indicators'!HJ52</f>
        <v>2</v>
      </c>
      <c r="AI52" s="184">
        <f>'Core Indicators'!HR52</f>
        <v>2</v>
      </c>
      <c r="AJ52" s="184">
        <f t="shared" si="28"/>
        <v>2</v>
      </c>
      <c r="AK52" s="184">
        <f>'Core Indicators'!HZ52</f>
        <v>2</v>
      </c>
      <c r="AL52" s="184">
        <f>'Core Indicators'!IH52</f>
        <v>2</v>
      </c>
      <c r="AM52" s="184">
        <f>'Core Indicators'!IP52</f>
        <v>2</v>
      </c>
      <c r="AN52" s="184">
        <f t="shared" si="29"/>
        <v>2</v>
      </c>
    </row>
    <row r="53" spans="1:40" x14ac:dyDescent="0.25">
      <c r="A53" s="203" t="str">
        <f>Lists!C:C</f>
        <v>IRQ002</v>
      </c>
      <c r="B53" s="248">
        <f t="shared" si="15"/>
        <v>1.5</v>
      </c>
      <c r="C53" s="163">
        <f t="shared" si="16"/>
        <v>0</v>
      </c>
      <c r="D53" s="271">
        <f t="shared" si="17"/>
        <v>2.5</v>
      </c>
      <c r="E53" s="203">
        <f>'Core Indicators'!R53</f>
        <v>2</v>
      </c>
      <c r="F53" s="203">
        <f>'Core Indicators'!Z53</f>
        <v>3</v>
      </c>
      <c r="G53" s="163">
        <f t="shared" si="18"/>
        <v>2.5</v>
      </c>
      <c r="H53" s="203">
        <f>'Core Indicators'!AH53</f>
        <v>3</v>
      </c>
      <c r="I53" s="203">
        <f>'Core Indicators'!AP53</f>
        <v>2</v>
      </c>
      <c r="J53" s="203">
        <f>'Core Indicators'!BN53</f>
        <v>2</v>
      </c>
      <c r="K53" s="203">
        <f t="shared" si="19"/>
        <v>2</v>
      </c>
      <c r="L53" s="248">
        <f t="shared" si="20"/>
        <v>2.5</v>
      </c>
      <c r="M53" s="271">
        <f t="shared" si="21"/>
        <v>1</v>
      </c>
      <c r="N53" s="204">
        <f>'Core Indicators'!DJ53</f>
        <v>1</v>
      </c>
      <c r="O53" s="204">
        <f>'Core Indicators'!DR53</f>
        <v>1</v>
      </c>
      <c r="P53" s="204">
        <f>'Core Indicators'!DZ53</f>
        <v>1</v>
      </c>
      <c r="Q53" s="204">
        <f>'Core Indicators'!EH53</f>
        <v>1</v>
      </c>
      <c r="R53" s="204">
        <f>'Core Indicators'!EP53</f>
        <v>1</v>
      </c>
      <c r="S53" s="163">
        <f t="shared" si="22"/>
        <v>1.3</v>
      </c>
      <c r="T53" s="163">
        <f t="shared" si="23"/>
        <v>1.1666666666666667</v>
      </c>
      <c r="U53" s="203">
        <v>1</v>
      </c>
      <c r="V53" s="203">
        <v>1</v>
      </c>
      <c r="W53" s="203">
        <f>'Core Indicators'!EX53</f>
        <v>2</v>
      </c>
      <c r="X53" s="163">
        <f t="shared" si="24"/>
        <v>1.5</v>
      </c>
      <c r="Y53" s="203">
        <v>1</v>
      </c>
      <c r="Z53" s="163">
        <f t="shared" si="25"/>
        <v>1.5</v>
      </c>
      <c r="AA53" s="203">
        <f>'Core Indicators'!FF53</f>
        <v>1</v>
      </c>
      <c r="AB53" s="203">
        <f t="shared" si="26"/>
        <v>2</v>
      </c>
      <c r="AC53" s="184">
        <f>'Core Indicators'!GD53</f>
        <v>2</v>
      </c>
      <c r="AD53" s="184">
        <f>'Core Indicators'!GL53</f>
        <v>2</v>
      </c>
      <c r="AE53" s="184">
        <f>'Core Indicators'!GT53</f>
        <v>2</v>
      </c>
      <c r="AF53" s="184">
        <f>'Core Indicators'!HB53</f>
        <v>2</v>
      </c>
      <c r="AG53" s="184">
        <f t="shared" si="27"/>
        <v>2</v>
      </c>
      <c r="AH53" s="184">
        <f>'Core Indicators'!HJ53</f>
        <v>2</v>
      </c>
      <c r="AI53" s="184">
        <f>'Core Indicators'!HR53</f>
        <v>2</v>
      </c>
      <c r="AJ53" s="184">
        <f t="shared" si="28"/>
        <v>2</v>
      </c>
      <c r="AK53" s="184">
        <f>'Core Indicators'!HZ53</f>
        <v>2</v>
      </c>
      <c r="AL53" s="184">
        <f>'Core Indicators'!IH53</f>
        <v>2</v>
      </c>
      <c r="AM53" s="184">
        <f>'Core Indicators'!IP53</f>
        <v>2</v>
      </c>
      <c r="AN53" s="184">
        <f t="shared" si="29"/>
        <v>2</v>
      </c>
    </row>
    <row r="54" spans="1:40" x14ac:dyDescent="0.25">
      <c r="A54" s="203" t="str">
        <f>Lists!C:C</f>
        <v>IRQ003</v>
      </c>
      <c r="B54" s="248">
        <f t="shared" si="15"/>
        <v>2.4</v>
      </c>
      <c r="C54" s="163">
        <f t="shared" si="16"/>
        <v>1</v>
      </c>
      <c r="D54" s="271">
        <f t="shared" si="17"/>
        <v>2.2000000000000002</v>
      </c>
      <c r="E54" s="203">
        <f>'Core Indicators'!R54</f>
        <v>2</v>
      </c>
      <c r="F54" s="203">
        <f>'Core Indicators'!Z54</f>
        <v>3</v>
      </c>
      <c r="G54" s="163">
        <f t="shared" si="18"/>
        <v>2.5</v>
      </c>
      <c r="H54" s="203">
        <f>'Core Indicators'!AH54</f>
        <v>2</v>
      </c>
      <c r="I54" s="203">
        <f>'Core Indicators'!AP54</f>
        <v>2</v>
      </c>
      <c r="J54" s="203" t="str">
        <f>'Core Indicators'!BN54</f>
        <v>x</v>
      </c>
      <c r="K54" s="203">
        <f t="shared" si="19"/>
        <v>2</v>
      </c>
      <c r="L54" s="248">
        <f t="shared" si="20"/>
        <v>2</v>
      </c>
      <c r="M54" s="271">
        <f t="shared" si="21"/>
        <v>3</v>
      </c>
      <c r="N54" s="204">
        <f>'Core Indicators'!DJ54</f>
        <v>3</v>
      </c>
      <c r="O54" s="204">
        <f>'Core Indicators'!DR54</f>
        <v>3</v>
      </c>
      <c r="P54" s="204">
        <f>'Core Indicators'!DZ54</f>
        <v>3</v>
      </c>
      <c r="Q54" s="204">
        <f>'Core Indicators'!EH54</f>
        <v>3</v>
      </c>
      <c r="R54" s="204">
        <f>'Core Indicators'!EP54</f>
        <v>3</v>
      </c>
      <c r="S54" s="163">
        <f t="shared" si="22"/>
        <v>1.6</v>
      </c>
      <c r="T54" s="163">
        <f t="shared" si="23"/>
        <v>1.1666666666666667</v>
      </c>
      <c r="U54" s="203">
        <v>1</v>
      </c>
      <c r="V54" s="203">
        <v>1</v>
      </c>
      <c r="W54" s="203">
        <f>'Core Indicators'!EX54</f>
        <v>2</v>
      </c>
      <c r="X54" s="163">
        <f t="shared" si="24"/>
        <v>1.5</v>
      </c>
      <c r="Y54" s="203">
        <v>1</v>
      </c>
      <c r="Z54" s="163">
        <f t="shared" si="25"/>
        <v>2</v>
      </c>
      <c r="AA54" s="203">
        <f>'Core Indicators'!FF54</f>
        <v>2</v>
      </c>
      <c r="AB54" s="203">
        <f t="shared" si="26"/>
        <v>2</v>
      </c>
      <c r="AC54" s="184">
        <f>'Core Indicators'!GD54</f>
        <v>2</v>
      </c>
      <c r="AD54" s="184">
        <f>'Core Indicators'!GL54</f>
        <v>2</v>
      </c>
      <c r="AE54" s="184">
        <f>'Core Indicators'!GT54</f>
        <v>2</v>
      </c>
      <c r="AF54" s="184">
        <f>'Core Indicators'!HB54</f>
        <v>2</v>
      </c>
      <c r="AG54" s="184">
        <f t="shared" si="27"/>
        <v>2</v>
      </c>
      <c r="AH54" s="184">
        <f>'Core Indicators'!HJ54</f>
        <v>2</v>
      </c>
      <c r="AI54" s="184">
        <f>'Core Indicators'!HR54</f>
        <v>2</v>
      </c>
      <c r="AJ54" s="184">
        <f t="shared" si="28"/>
        <v>2</v>
      </c>
      <c r="AK54" s="184">
        <f>'Core Indicators'!HZ54</f>
        <v>2</v>
      </c>
      <c r="AL54" s="184">
        <f>'Core Indicators'!IH54</f>
        <v>2</v>
      </c>
      <c r="AM54" s="184">
        <f>'Core Indicators'!IP54</f>
        <v>2</v>
      </c>
      <c r="AN54" s="184">
        <f t="shared" si="29"/>
        <v>2</v>
      </c>
    </row>
    <row r="55" spans="1:40" x14ac:dyDescent="0.25">
      <c r="A55" s="203" t="str">
        <f>Lists!C:C</f>
        <v>ITA002</v>
      </c>
      <c r="B55" s="248">
        <f t="shared" si="15"/>
        <v>1.9</v>
      </c>
      <c r="C55" s="163">
        <f t="shared" si="16"/>
        <v>0</v>
      </c>
      <c r="D55" s="271">
        <f t="shared" si="17"/>
        <v>2</v>
      </c>
      <c r="E55" s="203">
        <f>'Core Indicators'!R55</f>
        <v>2</v>
      </c>
      <c r="F55" s="203">
        <f>'Core Indicators'!Z55</f>
        <v>2</v>
      </c>
      <c r="G55" s="163">
        <f t="shared" si="18"/>
        <v>2</v>
      </c>
      <c r="H55" s="203">
        <f>'Core Indicators'!AH55</f>
        <v>2</v>
      </c>
      <c r="I55" s="203">
        <f>'Core Indicators'!AP55</f>
        <v>2</v>
      </c>
      <c r="J55" s="203">
        <f>'Core Indicators'!BN55</f>
        <v>2</v>
      </c>
      <c r="K55" s="203">
        <f t="shared" si="19"/>
        <v>2</v>
      </c>
      <c r="L55" s="248">
        <f t="shared" si="20"/>
        <v>2</v>
      </c>
      <c r="M55" s="271">
        <f t="shared" si="21"/>
        <v>2</v>
      </c>
      <c r="N55" s="204">
        <f>'Core Indicators'!DJ55</f>
        <v>2</v>
      </c>
      <c r="O55" s="204">
        <f>'Core Indicators'!DR55</f>
        <v>2</v>
      </c>
      <c r="P55" s="204">
        <f>'Core Indicators'!DZ55</f>
        <v>2</v>
      </c>
      <c r="Q55" s="204">
        <f>'Core Indicators'!EH55</f>
        <v>2</v>
      </c>
      <c r="R55" s="204">
        <f>'Core Indicators'!EP55</f>
        <v>2</v>
      </c>
      <c r="S55" s="163">
        <f t="shared" si="22"/>
        <v>1.6</v>
      </c>
      <c r="T55" s="163">
        <f t="shared" si="23"/>
        <v>1.1666666666666667</v>
      </c>
      <c r="U55" s="203">
        <v>1</v>
      </c>
      <c r="V55" s="203">
        <v>1</v>
      </c>
      <c r="W55" s="203">
        <f>'Core Indicators'!EX55</f>
        <v>2</v>
      </c>
      <c r="X55" s="163">
        <f t="shared" si="24"/>
        <v>1.5</v>
      </c>
      <c r="Y55" s="203">
        <v>1</v>
      </c>
      <c r="Z55" s="163">
        <f t="shared" si="25"/>
        <v>2</v>
      </c>
      <c r="AA55" s="203">
        <f>'Core Indicators'!FF55</f>
        <v>2</v>
      </c>
      <c r="AB55" s="203">
        <f t="shared" si="26"/>
        <v>2</v>
      </c>
      <c r="AC55" s="184">
        <f>'Core Indicators'!GD55</f>
        <v>2</v>
      </c>
      <c r="AD55" s="184">
        <f>'Core Indicators'!GL55</f>
        <v>2</v>
      </c>
      <c r="AE55" s="184">
        <f>'Core Indicators'!GT55</f>
        <v>2</v>
      </c>
      <c r="AF55" s="184">
        <f>'Core Indicators'!HB55</f>
        <v>2</v>
      </c>
      <c r="AG55" s="184">
        <f t="shared" si="27"/>
        <v>2</v>
      </c>
      <c r="AH55" s="184">
        <f>'Core Indicators'!HJ55</f>
        <v>2</v>
      </c>
      <c r="AI55" s="184">
        <f>'Core Indicators'!HR55</f>
        <v>2</v>
      </c>
      <c r="AJ55" s="184">
        <f t="shared" si="28"/>
        <v>2</v>
      </c>
      <c r="AK55" s="184">
        <f>'Core Indicators'!HZ55</f>
        <v>2</v>
      </c>
      <c r="AL55" s="184">
        <f>'Core Indicators'!IH55</f>
        <v>2</v>
      </c>
      <c r="AM55" s="184">
        <f>'Core Indicators'!IP55</f>
        <v>2</v>
      </c>
      <c r="AN55" s="184">
        <f t="shared" si="29"/>
        <v>2</v>
      </c>
    </row>
    <row r="56" spans="1:40" x14ac:dyDescent="0.25">
      <c r="A56" s="203" t="str">
        <f>Lists!C:C</f>
        <v>JOR002</v>
      </c>
      <c r="B56" s="248">
        <f t="shared" si="15"/>
        <v>2.5</v>
      </c>
      <c r="C56" s="163">
        <f t="shared" si="16"/>
        <v>0</v>
      </c>
      <c r="D56" s="271">
        <f t="shared" si="17"/>
        <v>2.6</v>
      </c>
      <c r="E56" s="203">
        <f>'Core Indicators'!R56</f>
        <v>1</v>
      </c>
      <c r="F56" s="203">
        <f>'Core Indicators'!Z56</f>
        <v>2</v>
      </c>
      <c r="G56" s="163">
        <f t="shared" si="18"/>
        <v>1.5</v>
      </c>
      <c r="H56" s="203">
        <f>'Core Indicators'!AH56</f>
        <v>3</v>
      </c>
      <c r="I56" s="203">
        <f>'Core Indicators'!AP56</f>
        <v>3</v>
      </c>
      <c r="J56" s="203">
        <f>'Core Indicators'!BN56</f>
        <v>3</v>
      </c>
      <c r="K56" s="203">
        <f t="shared" si="19"/>
        <v>3</v>
      </c>
      <c r="L56" s="248">
        <f t="shared" si="20"/>
        <v>3</v>
      </c>
      <c r="M56" s="271">
        <f t="shared" si="21"/>
        <v>3</v>
      </c>
      <c r="N56" s="204">
        <f>'Core Indicators'!DJ56</f>
        <v>3</v>
      </c>
      <c r="O56" s="204">
        <f>'Core Indicators'!DR56</f>
        <v>3</v>
      </c>
      <c r="P56" s="204">
        <f>'Core Indicators'!DZ56</f>
        <v>3</v>
      </c>
      <c r="Q56" s="204">
        <f>'Core Indicators'!EH56</f>
        <v>3</v>
      </c>
      <c r="R56" s="204">
        <f>'Core Indicators'!EP56</f>
        <v>3</v>
      </c>
      <c r="S56" s="163">
        <f t="shared" si="22"/>
        <v>1.7</v>
      </c>
      <c r="T56" s="163">
        <f t="shared" si="23"/>
        <v>1.3333333333333333</v>
      </c>
      <c r="U56" s="203">
        <v>1</v>
      </c>
      <c r="V56" s="203">
        <v>1</v>
      </c>
      <c r="W56" s="203">
        <f>'Core Indicators'!EX56</f>
        <v>3</v>
      </c>
      <c r="X56" s="163">
        <f t="shared" si="24"/>
        <v>2</v>
      </c>
      <c r="Y56" s="203">
        <v>1</v>
      </c>
      <c r="Z56" s="163">
        <f t="shared" si="25"/>
        <v>2</v>
      </c>
      <c r="AA56" s="203">
        <f>'Core Indicators'!FF56</f>
        <v>2</v>
      </c>
      <c r="AB56" s="203">
        <f t="shared" si="26"/>
        <v>2</v>
      </c>
      <c r="AC56" s="184">
        <f>'Core Indicators'!GD56</f>
        <v>2</v>
      </c>
      <c r="AD56" s="184">
        <f>'Core Indicators'!GL56</f>
        <v>2</v>
      </c>
      <c r="AE56" s="184">
        <f>'Core Indicators'!GT56</f>
        <v>2</v>
      </c>
      <c r="AF56" s="184">
        <f>'Core Indicators'!HB56</f>
        <v>2</v>
      </c>
      <c r="AG56" s="184">
        <f t="shared" si="27"/>
        <v>2</v>
      </c>
      <c r="AH56" s="184">
        <f>'Core Indicators'!HJ56</f>
        <v>2</v>
      </c>
      <c r="AI56" s="184">
        <f>'Core Indicators'!HR56</f>
        <v>2</v>
      </c>
      <c r="AJ56" s="184">
        <f t="shared" si="28"/>
        <v>2</v>
      </c>
      <c r="AK56" s="184">
        <f>'Core Indicators'!HZ56</f>
        <v>2</v>
      </c>
      <c r="AL56" s="184">
        <f>'Core Indicators'!IH56</f>
        <v>2</v>
      </c>
      <c r="AM56" s="184">
        <f>'Core Indicators'!IP56</f>
        <v>2</v>
      </c>
      <c r="AN56" s="184">
        <f t="shared" si="29"/>
        <v>2</v>
      </c>
    </row>
    <row r="57" spans="1:40" x14ac:dyDescent="0.25">
      <c r="A57" s="203" t="str">
        <f>Lists!C:C</f>
        <v>KEN001</v>
      </c>
      <c r="B57" s="248">
        <f t="shared" si="15"/>
        <v>1.9</v>
      </c>
      <c r="C57" s="163">
        <f t="shared" si="16"/>
        <v>2</v>
      </c>
      <c r="D57" s="271">
        <f t="shared" si="17"/>
        <v>1.8</v>
      </c>
      <c r="E57" s="203">
        <f>'Core Indicators'!R57</f>
        <v>1</v>
      </c>
      <c r="F57" s="203">
        <f>'Core Indicators'!Z57</f>
        <v>2</v>
      </c>
      <c r="G57" s="163">
        <f t="shared" si="18"/>
        <v>1.5</v>
      </c>
      <c r="H57" s="203">
        <f>'Core Indicators'!AH57</f>
        <v>2</v>
      </c>
      <c r="I57" s="203">
        <f>'Core Indicators'!AP57</f>
        <v>2</v>
      </c>
      <c r="J57" s="203" t="str">
        <f>'Core Indicators'!BN57</f>
        <v>x</v>
      </c>
      <c r="K57" s="203">
        <f t="shared" si="19"/>
        <v>2</v>
      </c>
      <c r="L57" s="248">
        <f t="shared" si="20"/>
        <v>2</v>
      </c>
      <c r="M57" s="271">
        <f t="shared" si="21"/>
        <v>2.2000000000000002</v>
      </c>
      <c r="N57" s="204">
        <f>'Core Indicators'!DJ57</f>
        <v>2</v>
      </c>
      <c r="O57" s="204">
        <f>'Core Indicators'!DR57</f>
        <v>2</v>
      </c>
      <c r="P57" s="204">
        <f>'Core Indicators'!DZ57</f>
        <v>2</v>
      </c>
      <c r="Q57" s="204">
        <f>'Core Indicators'!EH57</f>
        <v>2</v>
      </c>
      <c r="R57" s="204">
        <f>'Core Indicators'!EP57</f>
        <v>3</v>
      </c>
      <c r="S57" s="163">
        <f t="shared" si="22"/>
        <v>1.5</v>
      </c>
      <c r="T57" s="163">
        <f t="shared" si="23"/>
        <v>1</v>
      </c>
      <c r="U57" s="203">
        <v>1</v>
      </c>
      <c r="V57" s="203">
        <v>1</v>
      </c>
      <c r="W57" s="203" t="str">
        <f>'Core Indicators'!EX57</f>
        <v>x</v>
      </c>
      <c r="X57" s="163">
        <f t="shared" si="24"/>
        <v>1</v>
      </c>
      <c r="Y57" s="203">
        <v>1</v>
      </c>
      <c r="Z57" s="163">
        <f t="shared" si="25"/>
        <v>2</v>
      </c>
      <c r="AA57" s="203">
        <f>'Core Indicators'!FF57</f>
        <v>2</v>
      </c>
      <c r="AB57" s="203">
        <f t="shared" si="26"/>
        <v>2</v>
      </c>
      <c r="AC57" s="184">
        <f>'Core Indicators'!GD57</f>
        <v>2</v>
      </c>
      <c r="AD57" s="184">
        <f>'Core Indicators'!GL57</f>
        <v>2</v>
      </c>
      <c r="AE57" s="184">
        <f>'Core Indicators'!GT57</f>
        <v>2</v>
      </c>
      <c r="AF57" s="184">
        <f>'Core Indicators'!HB57</f>
        <v>2</v>
      </c>
      <c r="AG57" s="184">
        <f t="shared" si="27"/>
        <v>2</v>
      </c>
      <c r="AH57" s="184">
        <f>'Core Indicators'!HJ57</f>
        <v>2</v>
      </c>
      <c r="AI57" s="184">
        <f>'Core Indicators'!HR57</f>
        <v>2</v>
      </c>
      <c r="AJ57" s="184">
        <f t="shared" si="28"/>
        <v>2</v>
      </c>
      <c r="AK57" s="184">
        <f>'Core Indicators'!HZ57</f>
        <v>2</v>
      </c>
      <c r="AL57" s="184">
        <f>'Core Indicators'!IH57</f>
        <v>2</v>
      </c>
      <c r="AM57" s="184">
        <f>'Core Indicators'!IP57</f>
        <v>2</v>
      </c>
      <c r="AN57" s="184">
        <f t="shared" si="29"/>
        <v>2</v>
      </c>
    </row>
    <row r="58" spans="1:40" x14ac:dyDescent="0.25">
      <c r="A58" s="203" t="str">
        <f>Lists!C:C</f>
        <v>KEN002</v>
      </c>
      <c r="B58" s="248">
        <f t="shared" si="15"/>
        <v>1.8</v>
      </c>
      <c r="C58" s="163">
        <f t="shared" si="16"/>
        <v>2</v>
      </c>
      <c r="D58" s="271">
        <f t="shared" si="17"/>
        <v>2</v>
      </c>
      <c r="E58" s="203">
        <f>'Core Indicators'!R58</f>
        <v>2</v>
      </c>
      <c r="F58" s="203">
        <f>'Core Indicators'!Z58</f>
        <v>2</v>
      </c>
      <c r="G58" s="163">
        <f t="shared" si="18"/>
        <v>2</v>
      </c>
      <c r="H58" s="203">
        <f>'Core Indicators'!AH58</f>
        <v>2</v>
      </c>
      <c r="I58" s="203">
        <f>'Core Indicators'!AP58</f>
        <v>2</v>
      </c>
      <c r="J58" s="203" t="str">
        <f>'Core Indicators'!BN58</f>
        <v>x</v>
      </c>
      <c r="K58" s="203">
        <f t="shared" si="19"/>
        <v>2</v>
      </c>
      <c r="L58" s="248">
        <f t="shared" si="20"/>
        <v>2</v>
      </c>
      <c r="M58" s="271">
        <f t="shared" si="21"/>
        <v>2</v>
      </c>
      <c r="N58" s="204">
        <f>'Core Indicators'!DJ58</f>
        <v>2</v>
      </c>
      <c r="O58" s="204">
        <f>'Core Indicators'!DR58</f>
        <v>2</v>
      </c>
      <c r="P58" s="204">
        <f>'Core Indicators'!DZ58</f>
        <v>2</v>
      </c>
      <c r="Q58" s="204" t="str">
        <f>'Core Indicators'!EH58</f>
        <v>x</v>
      </c>
      <c r="R58" s="204" t="str">
        <f>'Core Indicators'!EP58</f>
        <v>x</v>
      </c>
      <c r="S58" s="163">
        <f t="shared" si="22"/>
        <v>1.3</v>
      </c>
      <c r="T58" s="163">
        <f t="shared" si="23"/>
        <v>1</v>
      </c>
      <c r="U58" s="203">
        <v>1</v>
      </c>
      <c r="V58" s="203">
        <v>1</v>
      </c>
      <c r="W58" s="203" t="str">
        <f>'Core Indicators'!EX58</f>
        <v>x</v>
      </c>
      <c r="X58" s="163">
        <f t="shared" si="24"/>
        <v>1</v>
      </c>
      <c r="Y58" s="203">
        <v>1</v>
      </c>
      <c r="Z58" s="163">
        <f t="shared" si="25"/>
        <v>1.5</v>
      </c>
      <c r="AA58" s="203">
        <f>'Core Indicators'!FF58</f>
        <v>1</v>
      </c>
      <c r="AB58" s="203">
        <f t="shared" si="26"/>
        <v>2</v>
      </c>
      <c r="AC58" s="184">
        <f>'Core Indicators'!GD58</f>
        <v>2</v>
      </c>
      <c r="AD58" s="184">
        <f>'Core Indicators'!GL58</f>
        <v>2</v>
      </c>
      <c r="AE58" s="184">
        <f>'Core Indicators'!GT58</f>
        <v>2</v>
      </c>
      <c r="AF58" s="184">
        <f>'Core Indicators'!HB58</f>
        <v>2</v>
      </c>
      <c r="AG58" s="184">
        <f t="shared" si="27"/>
        <v>2</v>
      </c>
      <c r="AH58" s="184">
        <f>'Core Indicators'!HJ58</f>
        <v>2</v>
      </c>
      <c r="AI58" s="184">
        <f>'Core Indicators'!HR58</f>
        <v>2</v>
      </c>
      <c r="AJ58" s="184">
        <f t="shared" si="28"/>
        <v>2</v>
      </c>
      <c r="AK58" s="184">
        <f>'Core Indicators'!HZ58</f>
        <v>2</v>
      </c>
      <c r="AL58" s="184">
        <f>'Core Indicators'!IH58</f>
        <v>2</v>
      </c>
      <c r="AM58" s="184">
        <f>'Core Indicators'!IP58</f>
        <v>2</v>
      </c>
      <c r="AN58" s="184">
        <f t="shared" si="29"/>
        <v>2</v>
      </c>
    </row>
    <row r="59" spans="1:40" x14ac:dyDescent="0.25">
      <c r="A59" s="203" t="str">
        <f>Lists!C:C</f>
        <v>KEN003</v>
      </c>
      <c r="B59" s="248">
        <f t="shared" si="15"/>
        <v>1.7</v>
      </c>
      <c r="C59" s="163">
        <f t="shared" si="16"/>
        <v>3</v>
      </c>
      <c r="D59" s="271">
        <f t="shared" si="17"/>
        <v>1.8</v>
      </c>
      <c r="E59" s="203">
        <f>'Core Indicators'!R59</f>
        <v>1</v>
      </c>
      <c r="F59" s="203">
        <f>'Core Indicators'!Z59</f>
        <v>2</v>
      </c>
      <c r="G59" s="163">
        <f t="shared" si="18"/>
        <v>1.5</v>
      </c>
      <c r="H59" s="203">
        <f>'Core Indicators'!AH59</f>
        <v>2</v>
      </c>
      <c r="I59" s="203" t="str">
        <f>'Core Indicators'!AP59</f>
        <v>x</v>
      </c>
      <c r="J59" s="203" t="str">
        <f>'Core Indicators'!BN59</f>
        <v>x</v>
      </c>
      <c r="K59" s="203" t="str">
        <f t="shared" si="19"/>
        <v>x</v>
      </c>
      <c r="L59" s="248">
        <f t="shared" si="20"/>
        <v>2</v>
      </c>
      <c r="M59" s="271">
        <f t="shared" si="21"/>
        <v>2</v>
      </c>
      <c r="N59" s="204">
        <f>'Core Indicators'!DJ59</f>
        <v>2</v>
      </c>
      <c r="O59" s="204">
        <f>'Core Indicators'!DR59</f>
        <v>2</v>
      </c>
      <c r="P59" s="204">
        <f>'Core Indicators'!DZ59</f>
        <v>2</v>
      </c>
      <c r="Q59" s="204">
        <f>'Core Indicators'!EH59</f>
        <v>2</v>
      </c>
      <c r="R59" s="204">
        <f>'Core Indicators'!EP59</f>
        <v>2</v>
      </c>
      <c r="S59" s="163">
        <f t="shared" si="22"/>
        <v>1.3</v>
      </c>
      <c r="T59" s="163">
        <f t="shared" si="23"/>
        <v>1</v>
      </c>
      <c r="U59" s="203">
        <v>1</v>
      </c>
      <c r="V59" s="203">
        <v>1</v>
      </c>
      <c r="W59" s="203" t="str">
        <f>'Core Indicators'!EX59</f>
        <v>x</v>
      </c>
      <c r="X59" s="163">
        <f t="shared" si="24"/>
        <v>1</v>
      </c>
      <c r="Y59" s="203">
        <v>1</v>
      </c>
      <c r="Z59" s="163">
        <f t="shared" si="25"/>
        <v>1.5</v>
      </c>
      <c r="AA59" s="203">
        <f>'Core Indicators'!FF59</f>
        <v>1</v>
      </c>
      <c r="AB59" s="203">
        <f t="shared" si="26"/>
        <v>2</v>
      </c>
      <c r="AC59" s="184">
        <f>'Core Indicators'!GD59</f>
        <v>2</v>
      </c>
      <c r="AD59" s="184">
        <f>'Core Indicators'!GL59</f>
        <v>2</v>
      </c>
      <c r="AE59" s="184">
        <f>'Core Indicators'!GT59</f>
        <v>2</v>
      </c>
      <c r="AF59" s="184">
        <f>'Core Indicators'!HB59</f>
        <v>2</v>
      </c>
      <c r="AG59" s="184">
        <f t="shared" si="27"/>
        <v>2</v>
      </c>
      <c r="AH59" s="184">
        <f>'Core Indicators'!HJ59</f>
        <v>2</v>
      </c>
      <c r="AI59" s="184">
        <f>'Core Indicators'!HR59</f>
        <v>2</v>
      </c>
      <c r="AJ59" s="184">
        <f t="shared" si="28"/>
        <v>2</v>
      </c>
      <c r="AK59" s="184">
        <f>'Core Indicators'!HZ59</f>
        <v>2</v>
      </c>
      <c r="AL59" s="184">
        <f>'Core Indicators'!IH59</f>
        <v>2</v>
      </c>
      <c r="AM59" s="184">
        <f>'Core Indicators'!IP59</f>
        <v>2</v>
      </c>
      <c r="AN59" s="184">
        <f t="shared" si="29"/>
        <v>2</v>
      </c>
    </row>
    <row r="60" spans="1:40" x14ac:dyDescent="0.25">
      <c r="A60" s="203" t="str">
        <f>Lists!C:C</f>
        <v>LBN002</v>
      </c>
      <c r="B60" s="248">
        <f t="shared" si="15"/>
        <v>2.4</v>
      </c>
      <c r="C60" s="163">
        <f t="shared" si="16"/>
        <v>1</v>
      </c>
      <c r="D60" s="271">
        <f t="shared" si="17"/>
        <v>2.6</v>
      </c>
      <c r="E60" s="203">
        <f>'Core Indicators'!R60</f>
        <v>1</v>
      </c>
      <c r="F60" s="203">
        <f>'Core Indicators'!Z60</f>
        <v>2</v>
      </c>
      <c r="G60" s="163">
        <f t="shared" si="18"/>
        <v>1.5</v>
      </c>
      <c r="H60" s="203">
        <f>'Core Indicators'!AH60</f>
        <v>3</v>
      </c>
      <c r="I60" s="203">
        <f>'Core Indicators'!AP60</f>
        <v>3</v>
      </c>
      <c r="J60" s="203" t="str">
        <f>'Core Indicators'!BN60</f>
        <v>x</v>
      </c>
      <c r="K60" s="203">
        <f t="shared" si="19"/>
        <v>3</v>
      </c>
      <c r="L60" s="248">
        <f t="shared" si="20"/>
        <v>3</v>
      </c>
      <c r="M60" s="271">
        <f t="shared" si="21"/>
        <v>3</v>
      </c>
      <c r="N60" s="204">
        <f>'Core Indicators'!DJ60</f>
        <v>3</v>
      </c>
      <c r="O60" s="204">
        <f>'Core Indicators'!DR60</f>
        <v>3</v>
      </c>
      <c r="P60" s="204">
        <f>'Core Indicators'!DZ60</f>
        <v>3</v>
      </c>
      <c r="Q60" s="204">
        <f>'Core Indicators'!EH60</f>
        <v>3</v>
      </c>
      <c r="R60" s="204">
        <f>'Core Indicators'!EP60</f>
        <v>3</v>
      </c>
      <c r="S60" s="163">
        <f t="shared" si="22"/>
        <v>1.4</v>
      </c>
      <c r="T60" s="163">
        <f t="shared" si="23"/>
        <v>1.3333333333333333</v>
      </c>
      <c r="U60" s="203">
        <v>1</v>
      </c>
      <c r="V60" s="203">
        <v>1</v>
      </c>
      <c r="W60" s="203">
        <f>'Core Indicators'!EX60</f>
        <v>3</v>
      </c>
      <c r="X60" s="163">
        <f t="shared" si="24"/>
        <v>2</v>
      </c>
      <c r="Y60" s="203">
        <v>1</v>
      </c>
      <c r="Z60" s="163">
        <f t="shared" si="25"/>
        <v>1.5</v>
      </c>
      <c r="AA60" s="203">
        <f>'Core Indicators'!FF60</f>
        <v>1</v>
      </c>
      <c r="AB60" s="203">
        <f t="shared" si="26"/>
        <v>2</v>
      </c>
      <c r="AC60" s="184">
        <f>'Core Indicators'!GD60</f>
        <v>2</v>
      </c>
      <c r="AD60" s="184">
        <f>'Core Indicators'!GL60</f>
        <v>2</v>
      </c>
      <c r="AE60" s="184">
        <f>'Core Indicators'!GT60</f>
        <v>2</v>
      </c>
      <c r="AF60" s="184">
        <f>'Core Indicators'!HB60</f>
        <v>2</v>
      </c>
      <c r="AG60" s="184">
        <f t="shared" si="27"/>
        <v>2</v>
      </c>
      <c r="AH60" s="184">
        <f>'Core Indicators'!HJ60</f>
        <v>2</v>
      </c>
      <c r="AI60" s="184">
        <f>'Core Indicators'!HR60</f>
        <v>2</v>
      </c>
      <c r="AJ60" s="184">
        <f t="shared" si="28"/>
        <v>2</v>
      </c>
      <c r="AK60" s="184">
        <f>'Core Indicators'!HZ60</f>
        <v>2</v>
      </c>
      <c r="AL60" s="184">
        <f>'Core Indicators'!IH60</f>
        <v>2</v>
      </c>
      <c r="AM60" s="184">
        <f>'Core Indicators'!IP60</f>
        <v>2</v>
      </c>
      <c r="AN60" s="184">
        <f t="shared" si="29"/>
        <v>2</v>
      </c>
    </row>
    <row r="61" spans="1:40" x14ac:dyDescent="0.25">
      <c r="A61" s="203" t="str">
        <f>Lists!C:C</f>
        <v>LBN004</v>
      </c>
      <c r="B61" s="248">
        <f t="shared" si="15"/>
        <v>2.4</v>
      </c>
      <c r="C61" s="163">
        <f t="shared" si="16"/>
        <v>1</v>
      </c>
      <c r="D61" s="271">
        <f t="shared" si="17"/>
        <v>2.6</v>
      </c>
      <c r="E61" s="203">
        <f>'Core Indicators'!R61</f>
        <v>1</v>
      </c>
      <c r="F61" s="203">
        <f>'Core Indicators'!Z61</f>
        <v>2</v>
      </c>
      <c r="G61" s="163">
        <f t="shared" si="18"/>
        <v>1.5</v>
      </c>
      <c r="H61" s="203">
        <f>'Core Indicators'!AH61</f>
        <v>3</v>
      </c>
      <c r="I61" s="203" t="str">
        <f>'Core Indicators'!AP61</f>
        <v>x</v>
      </c>
      <c r="J61" s="203">
        <f>'Core Indicators'!BN61</f>
        <v>3</v>
      </c>
      <c r="K61" s="203">
        <f t="shared" si="19"/>
        <v>3</v>
      </c>
      <c r="L61" s="248">
        <f t="shared" si="20"/>
        <v>3</v>
      </c>
      <c r="M61" s="271">
        <f t="shared" si="21"/>
        <v>3</v>
      </c>
      <c r="N61" s="204">
        <f>'Core Indicators'!DJ61</f>
        <v>3</v>
      </c>
      <c r="O61" s="204">
        <f>'Core Indicators'!DR61</f>
        <v>3</v>
      </c>
      <c r="P61" s="204">
        <f>'Core Indicators'!DZ61</f>
        <v>3</v>
      </c>
      <c r="Q61" s="204">
        <f>'Core Indicators'!EH61</f>
        <v>3</v>
      </c>
      <c r="R61" s="204">
        <f>'Core Indicators'!EP61</f>
        <v>3</v>
      </c>
      <c r="S61" s="163">
        <f t="shared" si="22"/>
        <v>1.4</v>
      </c>
      <c r="T61" s="163">
        <f t="shared" si="23"/>
        <v>1.3333333333333333</v>
      </c>
      <c r="U61" s="203">
        <v>1</v>
      </c>
      <c r="V61" s="203">
        <v>1</v>
      </c>
      <c r="W61" s="203">
        <f>'Core Indicators'!EX61</f>
        <v>3</v>
      </c>
      <c r="X61" s="163">
        <f t="shared" si="24"/>
        <v>2</v>
      </c>
      <c r="Y61" s="203">
        <v>1</v>
      </c>
      <c r="Z61" s="163">
        <f t="shared" si="25"/>
        <v>1.5</v>
      </c>
      <c r="AA61" s="203">
        <f>'Core Indicators'!FF61</f>
        <v>1</v>
      </c>
      <c r="AB61" s="203">
        <f t="shared" si="26"/>
        <v>2</v>
      </c>
      <c r="AC61" s="184">
        <f>'Core Indicators'!GD61</f>
        <v>2</v>
      </c>
      <c r="AD61" s="184">
        <f>'Core Indicators'!GL61</f>
        <v>2</v>
      </c>
      <c r="AE61" s="184">
        <f>'Core Indicators'!GT61</f>
        <v>2</v>
      </c>
      <c r="AF61" s="184">
        <f>'Core Indicators'!HB61</f>
        <v>2</v>
      </c>
      <c r="AG61" s="184">
        <f t="shared" si="27"/>
        <v>2</v>
      </c>
      <c r="AH61" s="184">
        <f>'Core Indicators'!HJ61</f>
        <v>2</v>
      </c>
      <c r="AI61" s="184">
        <f>'Core Indicators'!HR61</f>
        <v>2</v>
      </c>
      <c r="AJ61" s="184">
        <f t="shared" si="28"/>
        <v>2</v>
      </c>
      <c r="AK61" s="184">
        <f>'Core Indicators'!HZ61</f>
        <v>2</v>
      </c>
      <c r="AL61" s="184">
        <f>'Core Indicators'!IH61</f>
        <v>2</v>
      </c>
      <c r="AM61" s="184">
        <f>'Core Indicators'!IP61</f>
        <v>2</v>
      </c>
      <c r="AN61" s="184">
        <f t="shared" si="29"/>
        <v>2</v>
      </c>
    </row>
    <row r="62" spans="1:40" x14ac:dyDescent="0.25">
      <c r="A62" s="203" t="str">
        <f>Lists!C:C</f>
        <v>LBY001</v>
      </c>
      <c r="B62" s="248">
        <f t="shared" si="15"/>
        <v>1.4</v>
      </c>
      <c r="C62" s="163">
        <f t="shared" si="16"/>
        <v>0</v>
      </c>
      <c r="D62" s="271">
        <f t="shared" si="17"/>
        <v>1.7</v>
      </c>
      <c r="E62" s="203">
        <f>'Core Indicators'!R62</f>
        <v>1</v>
      </c>
      <c r="F62" s="203">
        <f>'Core Indicators'!Z62</f>
        <v>2</v>
      </c>
      <c r="G62" s="163">
        <f t="shared" si="18"/>
        <v>1.5</v>
      </c>
      <c r="H62" s="203">
        <f>'Core Indicators'!AH62</f>
        <v>1</v>
      </c>
      <c r="I62" s="203">
        <f>'Core Indicators'!AP62</f>
        <v>2</v>
      </c>
      <c r="J62" s="203">
        <f>'Core Indicators'!BN62</f>
        <v>3</v>
      </c>
      <c r="K62" s="203">
        <f t="shared" si="19"/>
        <v>2.5</v>
      </c>
      <c r="L62" s="248">
        <f t="shared" si="20"/>
        <v>1.8</v>
      </c>
      <c r="M62" s="271">
        <f t="shared" si="21"/>
        <v>1</v>
      </c>
      <c r="N62" s="204">
        <f>'Core Indicators'!DJ62</f>
        <v>1</v>
      </c>
      <c r="O62" s="204">
        <f>'Core Indicators'!DR62</f>
        <v>1</v>
      </c>
      <c r="P62" s="204">
        <f>'Core Indicators'!DZ62</f>
        <v>1</v>
      </c>
      <c r="Q62" s="204">
        <f>'Core Indicators'!EH62</f>
        <v>1</v>
      </c>
      <c r="R62" s="204">
        <f>'Core Indicators'!EP62</f>
        <v>1</v>
      </c>
      <c r="S62" s="163">
        <f t="shared" si="22"/>
        <v>1.9</v>
      </c>
      <c r="T62" s="163">
        <f t="shared" si="23"/>
        <v>1.3333333333333333</v>
      </c>
      <c r="U62" s="203">
        <v>1</v>
      </c>
      <c r="V62" s="203">
        <v>1</v>
      </c>
      <c r="W62" s="203">
        <f>'Core Indicators'!EX62</f>
        <v>3</v>
      </c>
      <c r="X62" s="163">
        <f t="shared" si="24"/>
        <v>2</v>
      </c>
      <c r="Y62" s="203">
        <v>1</v>
      </c>
      <c r="Z62" s="163">
        <f t="shared" si="25"/>
        <v>2.5</v>
      </c>
      <c r="AA62" s="203">
        <f>'Core Indicators'!FF62</f>
        <v>3</v>
      </c>
      <c r="AB62" s="203">
        <f t="shared" si="26"/>
        <v>2</v>
      </c>
      <c r="AC62" s="184">
        <f>'Core Indicators'!GD62</f>
        <v>2</v>
      </c>
      <c r="AD62" s="184">
        <f>'Core Indicators'!GL62</f>
        <v>2</v>
      </c>
      <c r="AE62" s="184">
        <f>'Core Indicators'!GT62</f>
        <v>2</v>
      </c>
      <c r="AF62" s="184">
        <f>'Core Indicators'!HB62</f>
        <v>2</v>
      </c>
      <c r="AG62" s="184">
        <f t="shared" si="27"/>
        <v>2</v>
      </c>
      <c r="AH62" s="184">
        <f>'Core Indicators'!HJ62</f>
        <v>2</v>
      </c>
      <c r="AI62" s="184">
        <f>'Core Indicators'!HR62</f>
        <v>2</v>
      </c>
      <c r="AJ62" s="184">
        <f t="shared" si="28"/>
        <v>2</v>
      </c>
      <c r="AK62" s="184">
        <f>'Core Indicators'!HZ62</f>
        <v>2</v>
      </c>
      <c r="AL62" s="184">
        <f>'Core Indicators'!IH62</f>
        <v>2</v>
      </c>
      <c r="AM62" s="184">
        <f>'Core Indicators'!IP62</f>
        <v>2</v>
      </c>
      <c r="AN62" s="184">
        <f t="shared" si="29"/>
        <v>2</v>
      </c>
    </row>
    <row r="63" spans="1:40" x14ac:dyDescent="0.25">
      <c r="A63" s="203" t="str">
        <f>Lists!C:C</f>
        <v>LBY002</v>
      </c>
      <c r="B63" s="248">
        <f t="shared" si="15"/>
        <v>1.8</v>
      </c>
      <c r="C63" s="163">
        <f t="shared" si="16"/>
        <v>0</v>
      </c>
      <c r="D63" s="271">
        <f t="shared" si="17"/>
        <v>2</v>
      </c>
      <c r="E63" s="203">
        <f>'Core Indicators'!R63</f>
        <v>1</v>
      </c>
      <c r="F63" s="203">
        <f>'Core Indicators'!Z63</f>
        <v>2</v>
      </c>
      <c r="G63" s="163">
        <f t="shared" si="18"/>
        <v>1.5</v>
      </c>
      <c r="H63" s="203">
        <f>'Core Indicators'!AH63</f>
        <v>2</v>
      </c>
      <c r="I63" s="203">
        <f>'Core Indicators'!AP63</f>
        <v>2</v>
      </c>
      <c r="J63" s="203">
        <f>'Core Indicators'!BN63</f>
        <v>3</v>
      </c>
      <c r="K63" s="203">
        <f t="shared" si="19"/>
        <v>2.5</v>
      </c>
      <c r="L63" s="248">
        <f t="shared" si="20"/>
        <v>2.2999999999999998</v>
      </c>
      <c r="M63" s="271">
        <f t="shared" si="21"/>
        <v>2</v>
      </c>
      <c r="N63" s="204">
        <f>'Core Indicators'!DJ63</f>
        <v>2</v>
      </c>
      <c r="O63" s="204">
        <f>'Core Indicators'!DR63</f>
        <v>2</v>
      </c>
      <c r="P63" s="204">
        <f>'Core Indicators'!DZ63</f>
        <v>2</v>
      </c>
      <c r="Q63" s="204">
        <f>'Core Indicators'!EH63</f>
        <v>2</v>
      </c>
      <c r="R63" s="204">
        <f>'Core Indicators'!EP63</f>
        <v>2</v>
      </c>
      <c r="S63" s="163">
        <f t="shared" si="22"/>
        <v>1.4</v>
      </c>
      <c r="T63" s="163">
        <f t="shared" si="23"/>
        <v>1.3333333333333333</v>
      </c>
      <c r="U63" s="203">
        <v>1</v>
      </c>
      <c r="V63" s="203">
        <v>1</v>
      </c>
      <c r="W63" s="203">
        <f>'Core Indicators'!EX63</f>
        <v>3</v>
      </c>
      <c r="X63" s="163">
        <f t="shared" si="24"/>
        <v>2</v>
      </c>
      <c r="Y63" s="203">
        <v>1</v>
      </c>
      <c r="Z63" s="163">
        <f t="shared" si="25"/>
        <v>1.5</v>
      </c>
      <c r="AA63" s="203">
        <f>'Core Indicators'!FF63</f>
        <v>1</v>
      </c>
      <c r="AB63" s="203">
        <f t="shared" si="26"/>
        <v>2</v>
      </c>
      <c r="AC63" s="184">
        <f>'Core Indicators'!GD63</f>
        <v>2</v>
      </c>
      <c r="AD63" s="184">
        <f>'Core Indicators'!GL63</f>
        <v>2</v>
      </c>
      <c r="AE63" s="184">
        <f>'Core Indicators'!GT63</f>
        <v>2</v>
      </c>
      <c r="AF63" s="184">
        <f>'Core Indicators'!HB63</f>
        <v>2</v>
      </c>
      <c r="AG63" s="184">
        <f t="shared" si="27"/>
        <v>2</v>
      </c>
      <c r="AH63" s="184">
        <f>'Core Indicators'!HJ63</f>
        <v>2</v>
      </c>
      <c r="AI63" s="184">
        <f>'Core Indicators'!HR63</f>
        <v>2</v>
      </c>
      <c r="AJ63" s="184">
        <f t="shared" si="28"/>
        <v>2</v>
      </c>
      <c r="AK63" s="184">
        <f>'Core Indicators'!HZ63</f>
        <v>2</v>
      </c>
      <c r="AL63" s="184">
        <f>'Core Indicators'!IH63</f>
        <v>2</v>
      </c>
      <c r="AM63" s="184">
        <f>'Core Indicators'!IP63</f>
        <v>2</v>
      </c>
      <c r="AN63" s="184">
        <f t="shared" si="29"/>
        <v>2</v>
      </c>
    </row>
    <row r="64" spans="1:40" x14ac:dyDescent="0.25">
      <c r="A64" s="203" t="str">
        <f>Lists!C:C</f>
        <v>LKA002</v>
      </c>
      <c r="B64" s="248">
        <f t="shared" si="15"/>
        <v>1.7</v>
      </c>
      <c r="C64" s="163">
        <f t="shared" si="16"/>
        <v>0</v>
      </c>
      <c r="D64" s="271">
        <f t="shared" si="17"/>
        <v>1.5</v>
      </c>
      <c r="E64" s="203">
        <f>'Core Indicators'!R64</f>
        <v>1</v>
      </c>
      <c r="F64" s="203">
        <f>'Core Indicators'!Z64</f>
        <v>1</v>
      </c>
      <c r="G64" s="163">
        <f t="shared" si="18"/>
        <v>1</v>
      </c>
      <c r="H64" s="203">
        <f>'Core Indicators'!AH64</f>
        <v>1</v>
      </c>
      <c r="I64" s="203">
        <f>'Core Indicators'!AP64</f>
        <v>3</v>
      </c>
      <c r="J64" s="203">
        <f>'Core Indicators'!BN64</f>
        <v>2</v>
      </c>
      <c r="K64" s="203">
        <f t="shared" si="19"/>
        <v>2.5</v>
      </c>
      <c r="L64" s="248">
        <f t="shared" si="20"/>
        <v>1.8</v>
      </c>
      <c r="M64" s="271">
        <f t="shared" si="21"/>
        <v>2</v>
      </c>
      <c r="N64" s="204">
        <f>'Core Indicators'!DJ64</f>
        <v>2</v>
      </c>
      <c r="O64" s="204">
        <f>'Core Indicators'!DR64</f>
        <v>2</v>
      </c>
      <c r="P64" s="204">
        <f>'Core Indicators'!DZ64</f>
        <v>2</v>
      </c>
      <c r="Q64" s="204">
        <f>'Core Indicators'!EH64</f>
        <v>2</v>
      </c>
      <c r="R64" s="204">
        <f>'Core Indicators'!EP64</f>
        <v>2</v>
      </c>
      <c r="S64" s="163">
        <f t="shared" si="22"/>
        <v>1.3</v>
      </c>
      <c r="T64" s="163">
        <f t="shared" si="23"/>
        <v>1.1666666666666667</v>
      </c>
      <c r="U64" s="203">
        <v>1</v>
      </c>
      <c r="V64" s="203">
        <v>1</v>
      </c>
      <c r="W64" s="203">
        <f>'Core Indicators'!EX64</f>
        <v>2</v>
      </c>
      <c r="X64" s="163">
        <f t="shared" si="24"/>
        <v>1.5</v>
      </c>
      <c r="Y64" s="203">
        <v>1</v>
      </c>
      <c r="Z64" s="163">
        <f t="shared" si="25"/>
        <v>1.5</v>
      </c>
      <c r="AA64" s="203">
        <f>'Core Indicators'!FF64</f>
        <v>1</v>
      </c>
      <c r="AB64" s="203">
        <f t="shared" si="26"/>
        <v>2</v>
      </c>
      <c r="AC64" s="184">
        <f>'Core Indicators'!GD64</f>
        <v>2</v>
      </c>
      <c r="AD64" s="184">
        <f>'Core Indicators'!GL64</f>
        <v>2</v>
      </c>
      <c r="AE64" s="184">
        <f>'Core Indicators'!GT64</f>
        <v>2</v>
      </c>
      <c r="AF64" s="184">
        <f>'Core Indicators'!HB64</f>
        <v>2</v>
      </c>
      <c r="AG64" s="184">
        <f t="shared" si="27"/>
        <v>2</v>
      </c>
      <c r="AH64" s="184">
        <f>'Core Indicators'!HJ64</f>
        <v>2</v>
      </c>
      <c r="AI64" s="184">
        <f>'Core Indicators'!HR64</f>
        <v>2</v>
      </c>
      <c r="AJ64" s="184">
        <f t="shared" si="28"/>
        <v>2</v>
      </c>
      <c r="AK64" s="184">
        <f>'Core Indicators'!HZ64</f>
        <v>2</v>
      </c>
      <c r="AL64" s="184">
        <f>'Core Indicators'!IH64</f>
        <v>2</v>
      </c>
      <c r="AM64" s="184">
        <f>'Core Indicators'!IP64</f>
        <v>2</v>
      </c>
      <c r="AN64" s="184">
        <f t="shared" si="29"/>
        <v>2</v>
      </c>
    </row>
    <row r="65" spans="1:40" x14ac:dyDescent="0.25">
      <c r="A65" s="203" t="str">
        <f>Lists!C:C</f>
        <v>LSO002</v>
      </c>
      <c r="B65" s="248">
        <f t="shared" si="15"/>
        <v>1.8</v>
      </c>
      <c r="C65" s="163">
        <f t="shared" si="16"/>
        <v>1</v>
      </c>
      <c r="D65" s="271">
        <f t="shared" si="17"/>
        <v>2</v>
      </c>
      <c r="E65" s="203">
        <f>'Core Indicators'!R65</f>
        <v>2</v>
      </c>
      <c r="F65" s="203">
        <f>'Core Indicators'!Z65</f>
        <v>2</v>
      </c>
      <c r="G65" s="163">
        <f t="shared" si="18"/>
        <v>2</v>
      </c>
      <c r="H65" s="203">
        <f>'Core Indicators'!AH65</f>
        <v>2</v>
      </c>
      <c r="I65" s="203" t="str">
        <f>'Core Indicators'!AP65</f>
        <v>x</v>
      </c>
      <c r="J65" s="203">
        <f>'Core Indicators'!BN65</f>
        <v>2</v>
      </c>
      <c r="K65" s="203">
        <f t="shared" si="19"/>
        <v>2</v>
      </c>
      <c r="L65" s="248">
        <f t="shared" si="20"/>
        <v>2</v>
      </c>
      <c r="M65" s="271">
        <f t="shared" si="21"/>
        <v>2</v>
      </c>
      <c r="N65" s="204">
        <f>'Core Indicators'!DJ65</f>
        <v>2</v>
      </c>
      <c r="O65" s="204">
        <f>'Core Indicators'!DR65</f>
        <v>2</v>
      </c>
      <c r="P65" s="204">
        <f>'Core Indicators'!DZ65</f>
        <v>2</v>
      </c>
      <c r="Q65" s="204">
        <f>'Core Indicators'!EH65</f>
        <v>2</v>
      </c>
      <c r="R65" s="204">
        <f>'Core Indicators'!EP65</f>
        <v>2</v>
      </c>
      <c r="S65" s="163">
        <f t="shared" si="22"/>
        <v>1.3</v>
      </c>
      <c r="T65" s="163">
        <f t="shared" si="23"/>
        <v>1.1666666666666667</v>
      </c>
      <c r="U65" s="203">
        <v>1</v>
      </c>
      <c r="V65" s="203">
        <v>1</v>
      </c>
      <c r="W65" s="203">
        <f>'Core Indicators'!EX65</f>
        <v>2</v>
      </c>
      <c r="X65" s="163">
        <f t="shared" si="24"/>
        <v>1.5</v>
      </c>
      <c r="Y65" s="203">
        <v>1</v>
      </c>
      <c r="Z65" s="163">
        <f t="shared" si="25"/>
        <v>1.5</v>
      </c>
      <c r="AA65" s="203">
        <f>'Core Indicators'!FF65</f>
        <v>1</v>
      </c>
      <c r="AB65" s="203">
        <f t="shared" si="26"/>
        <v>2</v>
      </c>
      <c r="AC65" s="184">
        <f>'Core Indicators'!GD65</f>
        <v>2</v>
      </c>
      <c r="AD65" s="184">
        <f>'Core Indicators'!GL65</f>
        <v>2</v>
      </c>
      <c r="AE65" s="184">
        <f>'Core Indicators'!GT65</f>
        <v>2</v>
      </c>
      <c r="AF65" s="184">
        <f>'Core Indicators'!HB65</f>
        <v>2</v>
      </c>
      <c r="AG65" s="184">
        <f t="shared" si="27"/>
        <v>2</v>
      </c>
      <c r="AH65" s="184">
        <f>'Core Indicators'!HJ65</f>
        <v>2</v>
      </c>
      <c r="AI65" s="184">
        <f>'Core Indicators'!HR65</f>
        <v>2</v>
      </c>
      <c r="AJ65" s="184">
        <f t="shared" si="28"/>
        <v>2</v>
      </c>
      <c r="AK65" s="184">
        <f>'Core Indicators'!HZ65</f>
        <v>2</v>
      </c>
      <c r="AL65" s="184">
        <f>'Core Indicators'!IH65</f>
        <v>2</v>
      </c>
      <c r="AM65" s="184">
        <f>'Core Indicators'!IP65</f>
        <v>2</v>
      </c>
      <c r="AN65" s="184">
        <f t="shared" si="29"/>
        <v>2</v>
      </c>
    </row>
    <row r="66" spans="1:40" x14ac:dyDescent="0.25">
      <c r="A66" s="203" t="str">
        <f>Lists!C:C</f>
        <v>MAR002</v>
      </c>
      <c r="B66" s="248">
        <f t="shared" si="15"/>
        <v>2.6</v>
      </c>
      <c r="C66" s="163">
        <f t="shared" si="16"/>
        <v>0</v>
      </c>
      <c r="D66" s="271">
        <f t="shared" si="17"/>
        <v>2.7</v>
      </c>
      <c r="E66" s="203">
        <f>'Core Indicators'!R66</f>
        <v>2</v>
      </c>
      <c r="F66" s="203">
        <f>'Core Indicators'!Z66</f>
        <v>2</v>
      </c>
      <c r="G66" s="163">
        <f t="shared" si="18"/>
        <v>2</v>
      </c>
      <c r="H66" s="203">
        <f>'Core Indicators'!AH66</f>
        <v>3</v>
      </c>
      <c r="I66" s="203">
        <f>'Core Indicators'!AP66</f>
        <v>3</v>
      </c>
      <c r="J66" s="203">
        <f>'Core Indicators'!BN66</f>
        <v>3</v>
      </c>
      <c r="K66" s="203">
        <f t="shared" si="19"/>
        <v>3</v>
      </c>
      <c r="L66" s="248">
        <f t="shared" si="20"/>
        <v>3</v>
      </c>
      <c r="M66" s="271">
        <f t="shared" si="21"/>
        <v>3</v>
      </c>
      <c r="N66" s="204">
        <f>'Core Indicators'!DJ66</f>
        <v>3</v>
      </c>
      <c r="O66" s="204">
        <f>'Core Indicators'!DR66</f>
        <v>3</v>
      </c>
      <c r="P66" s="204">
        <f>'Core Indicators'!DZ66</f>
        <v>3</v>
      </c>
      <c r="Q66" s="204">
        <f>'Core Indicators'!EH66</f>
        <v>3</v>
      </c>
      <c r="R66" s="204">
        <f>'Core Indicators'!EP66</f>
        <v>3</v>
      </c>
      <c r="S66" s="163">
        <f t="shared" si="22"/>
        <v>1.9</v>
      </c>
      <c r="T66" s="163">
        <f t="shared" si="23"/>
        <v>1.3333333333333333</v>
      </c>
      <c r="U66" s="203">
        <v>1</v>
      </c>
      <c r="V66" s="203">
        <v>1</v>
      </c>
      <c r="W66" s="203">
        <f>'Core Indicators'!EX66</f>
        <v>3</v>
      </c>
      <c r="X66" s="163">
        <f t="shared" si="24"/>
        <v>2</v>
      </c>
      <c r="Y66" s="203">
        <v>1</v>
      </c>
      <c r="Z66" s="163">
        <f t="shared" si="25"/>
        <v>2.5</v>
      </c>
      <c r="AA66" s="203">
        <f>'Core Indicators'!FF66</f>
        <v>3</v>
      </c>
      <c r="AB66" s="203">
        <f t="shared" si="26"/>
        <v>2</v>
      </c>
      <c r="AC66" s="184">
        <f>'Core Indicators'!GD66</f>
        <v>2</v>
      </c>
      <c r="AD66" s="184">
        <f>'Core Indicators'!GL66</f>
        <v>2</v>
      </c>
      <c r="AE66" s="184">
        <f>'Core Indicators'!GT66</f>
        <v>2</v>
      </c>
      <c r="AF66" s="184">
        <f>'Core Indicators'!HB66</f>
        <v>2</v>
      </c>
      <c r="AG66" s="184">
        <f t="shared" si="27"/>
        <v>2</v>
      </c>
      <c r="AH66" s="184">
        <f>'Core Indicators'!HJ66</f>
        <v>2</v>
      </c>
      <c r="AI66" s="184">
        <f>'Core Indicators'!HR66</f>
        <v>2</v>
      </c>
      <c r="AJ66" s="184">
        <f t="shared" si="28"/>
        <v>2</v>
      </c>
      <c r="AK66" s="184">
        <f>'Core Indicators'!HZ66</f>
        <v>2</v>
      </c>
      <c r="AL66" s="184">
        <f>'Core Indicators'!IH66</f>
        <v>2</v>
      </c>
      <c r="AM66" s="184">
        <f>'Core Indicators'!IP66</f>
        <v>2</v>
      </c>
      <c r="AN66" s="184">
        <f t="shared" si="29"/>
        <v>2</v>
      </c>
    </row>
    <row r="67" spans="1:40" x14ac:dyDescent="0.25">
      <c r="A67" s="203" t="str">
        <f>Lists!C:C</f>
        <v>MDA002</v>
      </c>
      <c r="B67" s="248">
        <f t="shared" ref="B67:B98" si="30">IF(OR(M67="x",D67="x"),"x",ROUND((5-GEOMEAN(((5-D67)/5*4+1),((5-M67)/5*4+1),((5-M67)/5*4+1)))/4*3.5+S67*0.3,1))</f>
        <v>1.9</v>
      </c>
      <c r="C67" s="163">
        <f t="shared" ref="C67:C98" si="31">COUNTIF(E67:F67,"x")+COUNTIF(H67:I67,"x")+COUNTIF(J67:J67,"x")+COUNTIF(M67,"x")+COUNTIF(U67:W67,"x")+COUNTIF(Y67:AB67,"x")</f>
        <v>0</v>
      </c>
      <c r="D67" s="271">
        <f t="shared" ref="D67:D98" si="32">IF(OR(L67="x",G67="x"),"x",ROUND((5-GEOMEAN(((5-L67)/5*4+1),((5-L67)/5*4+1),((5-G67)/5*4+1)))/4*5,1))</f>
        <v>2</v>
      </c>
      <c r="E67" s="203">
        <f>'Core Indicators'!R67</f>
        <v>2</v>
      </c>
      <c r="F67" s="203">
        <f>'Core Indicators'!Z67</f>
        <v>2</v>
      </c>
      <c r="G67" s="163">
        <f t="shared" ref="G67:G98" si="33">IF(AND(F67="x",E67="x"),"x",IF(OR(F67="x",E67="x"),AVERAGE(E67,F67),ROUND((10-GEOMEAN(((10-E67)/10*9+1),((10-F67)/10*9+1)))/9*10,1)))</f>
        <v>2</v>
      </c>
      <c r="H67" s="203">
        <f>'Core Indicators'!AH67</f>
        <v>2</v>
      </c>
      <c r="I67" s="203">
        <f>'Core Indicators'!AP67</f>
        <v>2</v>
      </c>
      <c r="J67" s="203">
        <f>'Core Indicators'!BN67</f>
        <v>2</v>
      </c>
      <c r="K67" s="203">
        <f t="shared" ref="K67:K98" si="34">IF(AND(J67="x",I67="x"),"x",IF(OR(J67="x",I67="x"),AVERAGE(I67,J67),ROUND((10-GEOMEAN(((10-I67)/10*9+1),((10-J67)/10*9+1)))/9*10,1)))</f>
        <v>2</v>
      </c>
      <c r="L67" s="248">
        <f t="shared" ref="L67:L98" si="35">IF(AND(H67="x",K67="x"),"x",IF(OR(H67="x",K67="x"),AVERAGE(H67,K67),ROUND((10-GEOMEAN(((10-H67)/10*9+1),((10-K67)/10*9+1)))/9*10,1)))</f>
        <v>2</v>
      </c>
      <c r="M67" s="271">
        <f t="shared" ref="M67:M98" si="36">IF(N67="x","x",AVERAGE(N67:R67))</f>
        <v>2</v>
      </c>
      <c r="N67" s="204">
        <f>'Core Indicators'!DJ67</f>
        <v>2</v>
      </c>
      <c r="O67" s="204">
        <f>'Core Indicators'!DR67</f>
        <v>2</v>
      </c>
      <c r="P67" s="204">
        <f>'Core Indicators'!DZ67</f>
        <v>2</v>
      </c>
      <c r="Q67" s="204">
        <f>'Core Indicators'!EH67</f>
        <v>2</v>
      </c>
      <c r="R67" s="204">
        <f>'Core Indicators'!EP67</f>
        <v>2</v>
      </c>
      <c r="S67" s="163">
        <f t="shared" ref="S67:S98" si="37">IF(OR(Z67="x",T67="x"),T67,ROUND((10-GEOMEAN(((10-T67)/10*9+1),((10-Z67)/10*9+1)))/9*10,1))</f>
        <v>1.6</v>
      </c>
      <c r="T67" s="163">
        <f t="shared" ref="T67:T98" si="38">AVERAGE(U67,X67,Y67)</f>
        <v>1.1666666666666667</v>
      </c>
      <c r="U67" s="203">
        <v>1</v>
      </c>
      <c r="V67" s="203">
        <v>1</v>
      </c>
      <c r="W67" s="203">
        <f>'Core Indicators'!EX67</f>
        <v>2</v>
      </c>
      <c r="X67" s="163">
        <f t="shared" ref="X67:X98" si="39">AVERAGE(V67:W67)</f>
        <v>1.5</v>
      </c>
      <c r="Y67" s="203">
        <v>1</v>
      </c>
      <c r="Z67" s="163">
        <f t="shared" ref="Z67:Z98" si="40">IF(AND(AA67="x",AB67="x"),"x",AVERAGE(AA67:AB67))</f>
        <v>2</v>
      </c>
      <c r="AA67" s="203">
        <f>'Core Indicators'!FF67</f>
        <v>2</v>
      </c>
      <c r="AB67" s="203">
        <f t="shared" ref="AB67:AB98" si="41">IF(AND(AJ67="x",AN67="x",AG67="x"),"x",(AVERAGE(AJ67,AN67,AG67)))</f>
        <v>2</v>
      </c>
      <c r="AC67" s="184">
        <f>'Core Indicators'!GD67</f>
        <v>2</v>
      </c>
      <c r="AD67" s="184">
        <f>'Core Indicators'!GL67</f>
        <v>2</v>
      </c>
      <c r="AE67" s="184">
        <f>'Core Indicators'!GT67</f>
        <v>2</v>
      </c>
      <c r="AF67" s="184">
        <f>'Core Indicators'!HB67</f>
        <v>2</v>
      </c>
      <c r="AG67" s="184">
        <f t="shared" ref="AG67:AG98" si="42">IF(AND(AC67="x",AD67="x",AE67="x",AF67="x"),"x",AVERAGE(AC67:AF67))</f>
        <v>2</v>
      </c>
      <c r="AH67" s="184">
        <f>'Core Indicators'!HJ67</f>
        <v>2</v>
      </c>
      <c r="AI67" s="184">
        <f>'Core Indicators'!HR67</f>
        <v>2</v>
      </c>
      <c r="AJ67" s="184">
        <f t="shared" ref="AJ67:AJ98" si="43">IF(AND(AH67="x",AI67="x"),"x",AVERAGE(AH67:AI67))</f>
        <v>2</v>
      </c>
      <c r="AK67" s="184">
        <f>'Core Indicators'!HZ67</f>
        <v>2</v>
      </c>
      <c r="AL67" s="184">
        <f>'Core Indicators'!IH67</f>
        <v>2</v>
      </c>
      <c r="AM67" s="184">
        <f>'Core Indicators'!IP67</f>
        <v>2</v>
      </c>
      <c r="AN67" s="184">
        <f t="shared" ref="AN67:AN98" si="44">IF(AND(AK67="x",AL67="x",AM67="x"),"x",AVERAGE(AK67:AM67))</f>
        <v>2</v>
      </c>
    </row>
    <row r="68" spans="1:40" x14ac:dyDescent="0.25">
      <c r="A68" s="203" t="str">
        <f>Lists!C:C</f>
        <v>MDG001</v>
      </c>
      <c r="B68" s="248">
        <f t="shared" si="30"/>
        <v>1.6</v>
      </c>
      <c r="C68" s="163">
        <f t="shared" si="31"/>
        <v>0</v>
      </c>
      <c r="D68" s="271">
        <f t="shared" si="32"/>
        <v>1.4</v>
      </c>
      <c r="E68" s="203">
        <f>'Core Indicators'!R68</f>
        <v>2</v>
      </c>
      <c r="F68" s="203">
        <f>'Core Indicators'!Z68</f>
        <v>2</v>
      </c>
      <c r="G68" s="163">
        <f t="shared" si="33"/>
        <v>2</v>
      </c>
      <c r="H68" s="203">
        <f>'Core Indicators'!AH68</f>
        <v>0</v>
      </c>
      <c r="I68" s="203">
        <f>'Core Indicators'!AP68</f>
        <v>2</v>
      </c>
      <c r="J68" s="203">
        <f>'Core Indicators'!BN68</f>
        <v>2</v>
      </c>
      <c r="K68" s="203">
        <f t="shared" si="34"/>
        <v>2</v>
      </c>
      <c r="L68" s="248">
        <f t="shared" si="35"/>
        <v>1</v>
      </c>
      <c r="M68" s="271">
        <f t="shared" si="36"/>
        <v>1.6</v>
      </c>
      <c r="N68" s="204">
        <f>'Core Indicators'!DJ68</f>
        <v>2</v>
      </c>
      <c r="O68" s="204">
        <f>'Core Indicators'!DR68</f>
        <v>2</v>
      </c>
      <c r="P68" s="204">
        <f>'Core Indicators'!DZ68</f>
        <v>2</v>
      </c>
      <c r="Q68" s="204">
        <f>'Core Indicators'!EH68</f>
        <v>1</v>
      </c>
      <c r="R68" s="204">
        <f>'Core Indicators'!EP68</f>
        <v>1</v>
      </c>
      <c r="S68" s="163">
        <f t="shared" si="37"/>
        <v>1.6</v>
      </c>
      <c r="T68" s="163">
        <f t="shared" si="38"/>
        <v>1.1666666666666667</v>
      </c>
      <c r="U68" s="203">
        <v>1</v>
      </c>
      <c r="V68" s="203">
        <v>1</v>
      </c>
      <c r="W68" s="203">
        <f>'Core Indicators'!EX68</f>
        <v>2</v>
      </c>
      <c r="X68" s="163">
        <f t="shared" si="39"/>
        <v>1.5</v>
      </c>
      <c r="Y68" s="203">
        <v>1</v>
      </c>
      <c r="Z68" s="163">
        <f t="shared" si="40"/>
        <v>2</v>
      </c>
      <c r="AA68" s="203">
        <f>'Core Indicators'!FF68</f>
        <v>2</v>
      </c>
      <c r="AB68" s="203">
        <f t="shared" si="41"/>
        <v>2</v>
      </c>
      <c r="AC68" s="184">
        <f>'Core Indicators'!GD68</f>
        <v>2</v>
      </c>
      <c r="AD68" s="184">
        <f>'Core Indicators'!GL68</f>
        <v>2</v>
      </c>
      <c r="AE68" s="184">
        <f>'Core Indicators'!GT68</f>
        <v>2</v>
      </c>
      <c r="AF68" s="184">
        <f>'Core Indicators'!HB68</f>
        <v>2</v>
      </c>
      <c r="AG68" s="184">
        <f t="shared" si="42"/>
        <v>2</v>
      </c>
      <c r="AH68" s="184">
        <f>'Core Indicators'!HJ68</f>
        <v>2</v>
      </c>
      <c r="AI68" s="184">
        <f>'Core Indicators'!HR68</f>
        <v>2</v>
      </c>
      <c r="AJ68" s="184">
        <f t="shared" si="43"/>
        <v>2</v>
      </c>
      <c r="AK68" s="184">
        <f>'Core Indicators'!HZ68</f>
        <v>2</v>
      </c>
      <c r="AL68" s="184">
        <f>'Core Indicators'!IH68</f>
        <v>2</v>
      </c>
      <c r="AM68" s="184">
        <f>'Core Indicators'!IP68</f>
        <v>2</v>
      </c>
      <c r="AN68" s="184">
        <f t="shared" si="44"/>
        <v>2</v>
      </c>
    </row>
    <row r="69" spans="1:40" x14ac:dyDescent="0.25">
      <c r="A69" s="203" t="str">
        <f>Lists!C:C</f>
        <v>MDG002</v>
      </c>
      <c r="B69" s="248">
        <f t="shared" si="30"/>
        <v>1.4</v>
      </c>
      <c r="C69" s="163">
        <f t="shared" si="31"/>
        <v>0</v>
      </c>
      <c r="D69" s="271">
        <f t="shared" si="32"/>
        <v>1.7</v>
      </c>
      <c r="E69" s="203">
        <f>'Core Indicators'!R69</f>
        <v>2</v>
      </c>
      <c r="F69" s="203">
        <f>'Core Indicators'!Z69</f>
        <v>2</v>
      </c>
      <c r="G69" s="163">
        <f t="shared" si="33"/>
        <v>2</v>
      </c>
      <c r="H69" s="203">
        <f>'Core Indicators'!AH69</f>
        <v>1</v>
      </c>
      <c r="I69" s="203">
        <f>'Core Indicators'!AP69</f>
        <v>2</v>
      </c>
      <c r="J69" s="203">
        <f>'Core Indicators'!BN69</f>
        <v>2</v>
      </c>
      <c r="K69" s="203">
        <f t="shared" si="34"/>
        <v>2</v>
      </c>
      <c r="L69" s="248">
        <f t="shared" si="35"/>
        <v>1.5</v>
      </c>
      <c r="M69" s="271">
        <f t="shared" si="36"/>
        <v>1</v>
      </c>
      <c r="N69" s="204">
        <f>'Core Indicators'!DJ69</f>
        <v>1</v>
      </c>
      <c r="O69" s="204">
        <f>'Core Indicators'!DR69</f>
        <v>1</v>
      </c>
      <c r="P69" s="204">
        <f>'Core Indicators'!DZ69</f>
        <v>1</v>
      </c>
      <c r="Q69" s="204">
        <f>'Core Indicators'!EH69</f>
        <v>1</v>
      </c>
      <c r="R69" s="204">
        <f>'Core Indicators'!EP69</f>
        <v>1</v>
      </c>
      <c r="S69" s="163">
        <f t="shared" si="37"/>
        <v>1.6</v>
      </c>
      <c r="T69" s="163">
        <f t="shared" si="38"/>
        <v>1.1666666666666667</v>
      </c>
      <c r="U69" s="203">
        <v>1</v>
      </c>
      <c r="V69" s="203">
        <v>1</v>
      </c>
      <c r="W69" s="203">
        <f>'Core Indicators'!EX69</f>
        <v>2</v>
      </c>
      <c r="X69" s="163">
        <f t="shared" si="39"/>
        <v>1.5</v>
      </c>
      <c r="Y69" s="203">
        <v>1</v>
      </c>
      <c r="Z69" s="163">
        <f t="shared" si="40"/>
        <v>2</v>
      </c>
      <c r="AA69" s="203">
        <f>'Core Indicators'!FF69</f>
        <v>2</v>
      </c>
      <c r="AB69" s="203">
        <f t="shared" si="41"/>
        <v>2</v>
      </c>
      <c r="AC69" s="184">
        <f>'Core Indicators'!GD69</f>
        <v>2</v>
      </c>
      <c r="AD69" s="184">
        <f>'Core Indicators'!GL69</f>
        <v>2</v>
      </c>
      <c r="AE69" s="184">
        <f>'Core Indicators'!GT69</f>
        <v>2</v>
      </c>
      <c r="AF69" s="184">
        <f>'Core Indicators'!HB69</f>
        <v>2</v>
      </c>
      <c r="AG69" s="184">
        <f t="shared" si="42"/>
        <v>2</v>
      </c>
      <c r="AH69" s="184">
        <f>'Core Indicators'!HJ69</f>
        <v>2</v>
      </c>
      <c r="AI69" s="184">
        <f>'Core Indicators'!HR69</f>
        <v>2</v>
      </c>
      <c r="AJ69" s="184">
        <f t="shared" si="43"/>
        <v>2</v>
      </c>
      <c r="AK69" s="184">
        <f>'Core Indicators'!HZ69</f>
        <v>2</v>
      </c>
      <c r="AL69" s="184">
        <f>'Core Indicators'!IH69</f>
        <v>2</v>
      </c>
      <c r="AM69" s="184">
        <f>'Core Indicators'!IP69</f>
        <v>2</v>
      </c>
      <c r="AN69" s="184">
        <f t="shared" si="44"/>
        <v>2</v>
      </c>
    </row>
    <row r="70" spans="1:40" x14ac:dyDescent="0.25">
      <c r="A70" s="203" t="str">
        <f>Lists!C:C</f>
        <v>MDG006</v>
      </c>
      <c r="B70" s="248">
        <f t="shared" si="30"/>
        <v>1.9</v>
      </c>
      <c r="C70" s="163">
        <f t="shared" si="31"/>
        <v>0</v>
      </c>
      <c r="D70" s="271">
        <f t="shared" si="32"/>
        <v>2</v>
      </c>
      <c r="E70" s="203">
        <f>'Core Indicators'!R70</f>
        <v>2</v>
      </c>
      <c r="F70" s="203">
        <f>'Core Indicators'!Z70</f>
        <v>2</v>
      </c>
      <c r="G70" s="163">
        <f t="shared" si="33"/>
        <v>2</v>
      </c>
      <c r="H70" s="203">
        <f>'Core Indicators'!AH70</f>
        <v>2</v>
      </c>
      <c r="I70" s="203">
        <f>'Core Indicators'!AP70</f>
        <v>2</v>
      </c>
      <c r="J70" s="203">
        <f>'Core Indicators'!BN70</f>
        <v>2</v>
      </c>
      <c r="K70" s="203">
        <f t="shared" si="34"/>
        <v>2</v>
      </c>
      <c r="L70" s="248">
        <f t="shared" si="35"/>
        <v>2</v>
      </c>
      <c r="M70" s="271">
        <f t="shared" si="36"/>
        <v>2.2000000000000002</v>
      </c>
      <c r="N70" s="204">
        <f>'Core Indicators'!DJ70</f>
        <v>2</v>
      </c>
      <c r="O70" s="204">
        <f>'Core Indicators'!DR70</f>
        <v>2</v>
      </c>
      <c r="P70" s="204">
        <f>'Core Indicators'!DZ70</f>
        <v>1</v>
      </c>
      <c r="Q70" s="204">
        <f>'Core Indicators'!EH70</f>
        <v>3</v>
      </c>
      <c r="R70" s="204">
        <f>'Core Indicators'!EP70</f>
        <v>3</v>
      </c>
      <c r="S70" s="163">
        <f t="shared" si="37"/>
        <v>1.4</v>
      </c>
      <c r="T70" s="163">
        <f t="shared" si="38"/>
        <v>0.83333333333333337</v>
      </c>
      <c r="U70" s="203">
        <v>1</v>
      </c>
      <c r="V70" s="203">
        <v>1</v>
      </c>
      <c r="W70" s="203">
        <f>'Core Indicators'!EX70</f>
        <v>0</v>
      </c>
      <c r="X70" s="163">
        <f t="shared" si="39"/>
        <v>0.5</v>
      </c>
      <c r="Y70" s="203">
        <v>1</v>
      </c>
      <c r="Z70" s="163">
        <f t="shared" si="40"/>
        <v>2</v>
      </c>
      <c r="AA70" s="203">
        <f>'Core Indicators'!FF70</f>
        <v>2</v>
      </c>
      <c r="AB70" s="203">
        <f t="shared" si="41"/>
        <v>2</v>
      </c>
      <c r="AC70" s="184">
        <f>'Core Indicators'!GD70</f>
        <v>2</v>
      </c>
      <c r="AD70" s="184">
        <f>'Core Indicators'!GL70</f>
        <v>2</v>
      </c>
      <c r="AE70" s="184">
        <f>'Core Indicators'!GT70</f>
        <v>2</v>
      </c>
      <c r="AF70" s="184">
        <f>'Core Indicators'!HB70</f>
        <v>2</v>
      </c>
      <c r="AG70" s="184">
        <f t="shared" si="42"/>
        <v>2</v>
      </c>
      <c r="AH70" s="184">
        <f>'Core Indicators'!HJ70</f>
        <v>2</v>
      </c>
      <c r="AI70" s="184">
        <f>'Core Indicators'!HR70</f>
        <v>2</v>
      </c>
      <c r="AJ70" s="184">
        <f t="shared" si="43"/>
        <v>2</v>
      </c>
      <c r="AK70" s="184">
        <f>'Core Indicators'!HZ70</f>
        <v>2</v>
      </c>
      <c r="AL70" s="184">
        <f>'Core Indicators'!IH70</f>
        <v>2</v>
      </c>
      <c r="AM70" s="184">
        <f>'Core Indicators'!IP70</f>
        <v>2</v>
      </c>
      <c r="AN70" s="184">
        <f t="shared" si="44"/>
        <v>2</v>
      </c>
    </row>
    <row r="71" spans="1:40" x14ac:dyDescent="0.25">
      <c r="A71" s="203" t="str">
        <f>Lists!C:C</f>
        <v>MEX001</v>
      </c>
      <c r="B71" s="248">
        <f t="shared" si="30"/>
        <v>2.6</v>
      </c>
      <c r="C71" s="163">
        <f t="shared" si="31"/>
        <v>0</v>
      </c>
      <c r="D71" s="271">
        <f t="shared" si="32"/>
        <v>2.8</v>
      </c>
      <c r="E71" s="203">
        <f>'Core Indicators'!R71</f>
        <v>2</v>
      </c>
      <c r="F71" s="203">
        <f>'Core Indicators'!Z71</f>
        <v>3</v>
      </c>
      <c r="G71" s="163">
        <f t="shared" si="33"/>
        <v>2.5</v>
      </c>
      <c r="H71" s="203">
        <f>'Core Indicators'!AH71</f>
        <v>3</v>
      </c>
      <c r="I71" s="203">
        <f>'Core Indicators'!AP71</f>
        <v>3</v>
      </c>
      <c r="J71" s="203">
        <f>'Core Indicators'!BN71</f>
        <v>3</v>
      </c>
      <c r="K71" s="203">
        <f t="shared" si="34"/>
        <v>3</v>
      </c>
      <c r="L71" s="248">
        <f t="shared" si="35"/>
        <v>3</v>
      </c>
      <c r="M71" s="271">
        <f t="shared" si="36"/>
        <v>3</v>
      </c>
      <c r="N71" s="204">
        <f>'Core Indicators'!DJ71</f>
        <v>3</v>
      </c>
      <c r="O71" s="204">
        <f>'Core Indicators'!DR71</f>
        <v>3</v>
      </c>
      <c r="P71" s="204">
        <f>'Core Indicators'!DZ71</f>
        <v>3</v>
      </c>
      <c r="Q71" s="204" t="str">
        <f>'Core Indicators'!EH71</f>
        <v>x</v>
      </c>
      <c r="R71" s="204" t="str">
        <f>'Core Indicators'!EP71</f>
        <v>x</v>
      </c>
      <c r="S71" s="163">
        <f t="shared" si="37"/>
        <v>1.9</v>
      </c>
      <c r="T71" s="163">
        <f t="shared" si="38"/>
        <v>1.3333333333333333</v>
      </c>
      <c r="U71" s="203">
        <v>1</v>
      </c>
      <c r="V71" s="203">
        <v>1</v>
      </c>
      <c r="W71" s="203">
        <f>'Core Indicators'!EX71</f>
        <v>3</v>
      </c>
      <c r="X71" s="163">
        <f t="shared" si="39"/>
        <v>2</v>
      </c>
      <c r="Y71" s="203">
        <v>1</v>
      </c>
      <c r="Z71" s="163">
        <f t="shared" si="40"/>
        <v>2.5</v>
      </c>
      <c r="AA71" s="203">
        <f>'Core Indicators'!FF71</f>
        <v>3</v>
      </c>
      <c r="AB71" s="203">
        <f t="shared" si="41"/>
        <v>2</v>
      </c>
      <c r="AC71" s="184">
        <f>'Core Indicators'!GD71</f>
        <v>2</v>
      </c>
      <c r="AD71" s="184">
        <f>'Core Indicators'!GL71</f>
        <v>2</v>
      </c>
      <c r="AE71" s="184">
        <f>'Core Indicators'!GT71</f>
        <v>2</v>
      </c>
      <c r="AF71" s="184">
        <f>'Core Indicators'!HB71</f>
        <v>2</v>
      </c>
      <c r="AG71" s="184">
        <f t="shared" si="42"/>
        <v>2</v>
      </c>
      <c r="AH71" s="184">
        <f>'Core Indicators'!HJ71</f>
        <v>2</v>
      </c>
      <c r="AI71" s="184">
        <f>'Core Indicators'!HR71</f>
        <v>2</v>
      </c>
      <c r="AJ71" s="184">
        <f t="shared" si="43"/>
        <v>2</v>
      </c>
      <c r="AK71" s="184">
        <f>'Core Indicators'!HZ71</f>
        <v>2</v>
      </c>
      <c r="AL71" s="184">
        <f>'Core Indicators'!IH71</f>
        <v>2</v>
      </c>
      <c r="AM71" s="184">
        <f>'Core Indicators'!IP71</f>
        <v>2</v>
      </c>
      <c r="AN71" s="184">
        <f t="shared" si="44"/>
        <v>2</v>
      </c>
    </row>
    <row r="72" spans="1:40" x14ac:dyDescent="0.25">
      <c r="A72" s="203" t="str">
        <f>Lists!C:C</f>
        <v>MEX002</v>
      </c>
      <c r="B72" s="248">
        <f t="shared" si="30"/>
        <v>2.5</v>
      </c>
      <c r="C72" s="163">
        <f t="shared" si="31"/>
        <v>0</v>
      </c>
      <c r="D72" s="271">
        <f t="shared" si="32"/>
        <v>2.5</v>
      </c>
      <c r="E72" s="203">
        <f>'Core Indicators'!R72</f>
        <v>2</v>
      </c>
      <c r="F72" s="203">
        <f>'Core Indicators'!Z72</f>
        <v>3</v>
      </c>
      <c r="G72" s="163">
        <f t="shared" si="33"/>
        <v>2.5</v>
      </c>
      <c r="H72" s="203">
        <f>'Core Indicators'!AH72</f>
        <v>3</v>
      </c>
      <c r="I72" s="203">
        <f>'Core Indicators'!AP72</f>
        <v>2</v>
      </c>
      <c r="J72" s="203">
        <f>'Core Indicators'!BN72</f>
        <v>2</v>
      </c>
      <c r="K72" s="203">
        <f t="shared" si="34"/>
        <v>2</v>
      </c>
      <c r="L72" s="248">
        <f t="shared" si="35"/>
        <v>2.5</v>
      </c>
      <c r="M72" s="271">
        <f t="shared" si="36"/>
        <v>3</v>
      </c>
      <c r="N72" s="204">
        <f>'Core Indicators'!DJ72</f>
        <v>3</v>
      </c>
      <c r="O72" s="204">
        <f>'Core Indicators'!DR72</f>
        <v>3</v>
      </c>
      <c r="P72" s="204" t="str">
        <f>'Core Indicators'!DZ72</f>
        <v>x</v>
      </c>
      <c r="Q72" s="204" t="str">
        <f>'Core Indicators'!EH72</f>
        <v>x</v>
      </c>
      <c r="R72" s="204" t="str">
        <f>'Core Indicators'!EP72</f>
        <v>x</v>
      </c>
      <c r="S72" s="163">
        <f t="shared" si="37"/>
        <v>1.6</v>
      </c>
      <c r="T72" s="163">
        <f t="shared" si="38"/>
        <v>1.1666666666666667</v>
      </c>
      <c r="U72" s="203">
        <v>1</v>
      </c>
      <c r="V72" s="203">
        <v>1</v>
      </c>
      <c r="W72" s="203">
        <f>'Core Indicators'!EX72</f>
        <v>2</v>
      </c>
      <c r="X72" s="163">
        <f t="shared" si="39"/>
        <v>1.5</v>
      </c>
      <c r="Y72" s="203">
        <v>1</v>
      </c>
      <c r="Z72" s="163">
        <f t="shared" si="40"/>
        <v>2</v>
      </c>
      <c r="AA72" s="203">
        <f>'Core Indicators'!FF72</f>
        <v>2</v>
      </c>
      <c r="AB72" s="203">
        <f t="shared" si="41"/>
        <v>2</v>
      </c>
      <c r="AC72" s="184">
        <f>'Core Indicators'!GD72</f>
        <v>2</v>
      </c>
      <c r="AD72" s="184">
        <f>'Core Indicators'!GL72</f>
        <v>2</v>
      </c>
      <c r="AE72" s="184">
        <f>'Core Indicators'!GT72</f>
        <v>2</v>
      </c>
      <c r="AF72" s="184">
        <f>'Core Indicators'!HB72</f>
        <v>2</v>
      </c>
      <c r="AG72" s="184">
        <f t="shared" si="42"/>
        <v>2</v>
      </c>
      <c r="AH72" s="184">
        <f>'Core Indicators'!HJ72</f>
        <v>2</v>
      </c>
      <c r="AI72" s="184">
        <f>'Core Indicators'!HR72</f>
        <v>2</v>
      </c>
      <c r="AJ72" s="184">
        <f t="shared" si="43"/>
        <v>2</v>
      </c>
      <c r="AK72" s="184">
        <f>'Core Indicators'!HZ72</f>
        <v>2</v>
      </c>
      <c r="AL72" s="184">
        <f>'Core Indicators'!IH72</f>
        <v>2</v>
      </c>
      <c r="AM72" s="184">
        <f>'Core Indicators'!IP72</f>
        <v>2</v>
      </c>
      <c r="AN72" s="184">
        <f t="shared" si="44"/>
        <v>2</v>
      </c>
    </row>
    <row r="73" spans="1:40" x14ac:dyDescent="0.25">
      <c r="A73" s="203" t="str">
        <f>Lists!C:C</f>
        <v>MEX003</v>
      </c>
      <c r="B73" s="248">
        <f t="shared" si="30"/>
        <v>2.5</v>
      </c>
      <c r="C73" s="163">
        <f t="shared" si="31"/>
        <v>0</v>
      </c>
      <c r="D73" s="271">
        <f t="shared" si="32"/>
        <v>2.7</v>
      </c>
      <c r="E73" s="203">
        <f>'Core Indicators'!R73</f>
        <v>2</v>
      </c>
      <c r="F73" s="203">
        <f>'Core Indicators'!Z73</f>
        <v>2</v>
      </c>
      <c r="G73" s="163">
        <f t="shared" si="33"/>
        <v>2</v>
      </c>
      <c r="H73" s="203">
        <f>'Core Indicators'!AH73</f>
        <v>3</v>
      </c>
      <c r="I73" s="203">
        <f>'Core Indicators'!AP73</f>
        <v>3</v>
      </c>
      <c r="J73" s="203">
        <f>'Core Indicators'!BN73</f>
        <v>3</v>
      </c>
      <c r="K73" s="203">
        <f t="shared" si="34"/>
        <v>3</v>
      </c>
      <c r="L73" s="248">
        <f t="shared" si="35"/>
        <v>3</v>
      </c>
      <c r="M73" s="271">
        <f t="shared" si="36"/>
        <v>3</v>
      </c>
      <c r="N73" s="204">
        <f>'Core Indicators'!DJ73</f>
        <v>3</v>
      </c>
      <c r="O73" s="204">
        <f>'Core Indicators'!DR73</f>
        <v>3</v>
      </c>
      <c r="P73" s="204">
        <f>'Core Indicators'!DZ73</f>
        <v>3</v>
      </c>
      <c r="Q73" s="204" t="str">
        <f>'Core Indicators'!EH73</f>
        <v>x</v>
      </c>
      <c r="R73" s="204" t="str">
        <f>'Core Indicators'!EP73</f>
        <v>x</v>
      </c>
      <c r="S73" s="163">
        <f t="shared" si="37"/>
        <v>1.7</v>
      </c>
      <c r="T73" s="163">
        <f t="shared" si="38"/>
        <v>1.3333333333333333</v>
      </c>
      <c r="U73" s="203">
        <v>1</v>
      </c>
      <c r="V73" s="203">
        <v>1</v>
      </c>
      <c r="W73" s="203">
        <f>'Core Indicators'!EX73</f>
        <v>3</v>
      </c>
      <c r="X73" s="163">
        <f t="shared" si="39"/>
        <v>2</v>
      </c>
      <c r="Y73" s="203">
        <v>1</v>
      </c>
      <c r="Z73" s="163">
        <f t="shared" si="40"/>
        <v>2</v>
      </c>
      <c r="AA73" s="203">
        <f>'Core Indicators'!FF73</f>
        <v>2</v>
      </c>
      <c r="AB73" s="203">
        <f t="shared" si="41"/>
        <v>2</v>
      </c>
      <c r="AC73" s="184">
        <f>'Core Indicators'!GD73</f>
        <v>2</v>
      </c>
      <c r="AD73" s="184">
        <f>'Core Indicators'!GL73</f>
        <v>2</v>
      </c>
      <c r="AE73" s="184">
        <f>'Core Indicators'!GT73</f>
        <v>2</v>
      </c>
      <c r="AF73" s="184">
        <f>'Core Indicators'!HB73</f>
        <v>2</v>
      </c>
      <c r="AG73" s="184">
        <f t="shared" si="42"/>
        <v>2</v>
      </c>
      <c r="AH73" s="184">
        <f>'Core Indicators'!HJ73</f>
        <v>2</v>
      </c>
      <c r="AI73" s="184">
        <f>'Core Indicators'!HR73</f>
        <v>2</v>
      </c>
      <c r="AJ73" s="184">
        <f t="shared" si="43"/>
        <v>2</v>
      </c>
      <c r="AK73" s="184">
        <f>'Core Indicators'!HZ73</f>
        <v>2</v>
      </c>
      <c r="AL73" s="184">
        <f>'Core Indicators'!IH73</f>
        <v>2</v>
      </c>
      <c r="AM73" s="184">
        <f>'Core Indicators'!IP73</f>
        <v>2</v>
      </c>
      <c r="AN73" s="184">
        <f t="shared" si="44"/>
        <v>2</v>
      </c>
    </row>
    <row r="74" spans="1:40" x14ac:dyDescent="0.25">
      <c r="A74" s="203" t="str">
        <f>Lists!C:C</f>
        <v>MLI001</v>
      </c>
      <c r="B74" s="248">
        <f t="shared" si="30"/>
        <v>1.8</v>
      </c>
      <c r="C74" s="163">
        <f t="shared" si="31"/>
        <v>0</v>
      </c>
      <c r="D74" s="271">
        <f t="shared" si="32"/>
        <v>1.9</v>
      </c>
      <c r="E74" s="203">
        <f>'Core Indicators'!R74</f>
        <v>3</v>
      </c>
      <c r="F74" s="203">
        <f>'Core Indicators'!Z74</f>
        <v>2</v>
      </c>
      <c r="G74" s="163">
        <f t="shared" si="33"/>
        <v>2.5</v>
      </c>
      <c r="H74" s="203">
        <f>'Core Indicators'!AH74</f>
        <v>2</v>
      </c>
      <c r="I74" s="203">
        <f>'Core Indicators'!AP74</f>
        <v>1</v>
      </c>
      <c r="J74" s="203">
        <f>'Core Indicators'!BN74</f>
        <v>1</v>
      </c>
      <c r="K74" s="203">
        <f t="shared" si="34"/>
        <v>1</v>
      </c>
      <c r="L74" s="248">
        <f t="shared" si="35"/>
        <v>1.5</v>
      </c>
      <c r="M74" s="271">
        <f t="shared" si="36"/>
        <v>2</v>
      </c>
      <c r="N74" s="204">
        <f>'Core Indicators'!DJ74</f>
        <v>2</v>
      </c>
      <c r="O74" s="204">
        <f>'Core Indicators'!DR74</f>
        <v>2</v>
      </c>
      <c r="P74" s="204">
        <f>'Core Indicators'!DZ74</f>
        <v>2</v>
      </c>
      <c r="Q74" s="204">
        <f>'Core Indicators'!EH74</f>
        <v>2</v>
      </c>
      <c r="R74" s="204">
        <f>'Core Indicators'!EP74</f>
        <v>2</v>
      </c>
      <c r="S74" s="163">
        <f t="shared" si="37"/>
        <v>1.3</v>
      </c>
      <c r="T74" s="163">
        <f t="shared" si="38"/>
        <v>1</v>
      </c>
      <c r="U74" s="203">
        <v>1</v>
      </c>
      <c r="V74" s="203">
        <v>1</v>
      </c>
      <c r="W74" s="203">
        <f>'Core Indicators'!EX74</f>
        <v>1</v>
      </c>
      <c r="X74" s="163">
        <f t="shared" si="39"/>
        <v>1</v>
      </c>
      <c r="Y74" s="203">
        <v>1</v>
      </c>
      <c r="Z74" s="163">
        <f t="shared" si="40"/>
        <v>1.5</v>
      </c>
      <c r="AA74" s="203">
        <f>'Core Indicators'!FF74</f>
        <v>1</v>
      </c>
      <c r="AB74" s="203">
        <f t="shared" si="41"/>
        <v>2</v>
      </c>
      <c r="AC74" s="184">
        <f>'Core Indicators'!GD74</f>
        <v>2</v>
      </c>
      <c r="AD74" s="184">
        <f>'Core Indicators'!GL74</f>
        <v>2</v>
      </c>
      <c r="AE74" s="184">
        <f>'Core Indicators'!GT74</f>
        <v>2</v>
      </c>
      <c r="AF74" s="184">
        <f>'Core Indicators'!HB74</f>
        <v>2</v>
      </c>
      <c r="AG74" s="184">
        <f t="shared" si="42"/>
        <v>2</v>
      </c>
      <c r="AH74" s="184">
        <f>'Core Indicators'!HJ74</f>
        <v>2</v>
      </c>
      <c r="AI74" s="184">
        <f>'Core Indicators'!HR74</f>
        <v>2</v>
      </c>
      <c r="AJ74" s="184">
        <f t="shared" si="43"/>
        <v>2</v>
      </c>
      <c r="AK74" s="184">
        <f>'Core Indicators'!HZ74</f>
        <v>2</v>
      </c>
      <c r="AL74" s="184">
        <f>'Core Indicators'!IH74</f>
        <v>2</v>
      </c>
      <c r="AM74" s="184">
        <f>'Core Indicators'!IP74</f>
        <v>2</v>
      </c>
      <c r="AN74" s="184">
        <f t="shared" si="44"/>
        <v>2</v>
      </c>
    </row>
    <row r="75" spans="1:40" x14ac:dyDescent="0.25">
      <c r="A75" s="203" t="str">
        <f>Lists!C:C</f>
        <v>MMR001</v>
      </c>
      <c r="B75" s="248">
        <f t="shared" si="30"/>
        <v>1.9</v>
      </c>
      <c r="C75" s="163">
        <f t="shared" si="31"/>
        <v>0</v>
      </c>
      <c r="D75" s="271">
        <f t="shared" si="32"/>
        <v>2</v>
      </c>
      <c r="E75" s="203">
        <f>'Core Indicators'!R75</f>
        <v>1</v>
      </c>
      <c r="F75" s="203">
        <f>'Core Indicators'!Z75</f>
        <v>2</v>
      </c>
      <c r="G75" s="163">
        <f t="shared" si="33"/>
        <v>1.5</v>
      </c>
      <c r="H75" s="203">
        <f>'Core Indicators'!AH75</f>
        <v>2</v>
      </c>
      <c r="I75" s="203">
        <f>'Core Indicators'!AP75</f>
        <v>2</v>
      </c>
      <c r="J75" s="203">
        <f>'Core Indicators'!BN75</f>
        <v>3</v>
      </c>
      <c r="K75" s="203">
        <f t="shared" si="34"/>
        <v>2.5</v>
      </c>
      <c r="L75" s="248">
        <f t="shared" si="35"/>
        <v>2.2999999999999998</v>
      </c>
      <c r="M75" s="271">
        <f t="shared" si="36"/>
        <v>2</v>
      </c>
      <c r="N75" s="204">
        <f>'Core Indicators'!DJ75</f>
        <v>2</v>
      </c>
      <c r="O75" s="204">
        <f>'Core Indicators'!DR75</f>
        <v>2</v>
      </c>
      <c r="P75" s="204">
        <f>'Core Indicators'!DZ75</f>
        <v>2</v>
      </c>
      <c r="Q75" s="204">
        <f>'Core Indicators'!EH75</f>
        <v>2</v>
      </c>
      <c r="R75" s="204">
        <f>'Core Indicators'!EP75</f>
        <v>2</v>
      </c>
      <c r="S75" s="163">
        <f t="shared" si="37"/>
        <v>1.7</v>
      </c>
      <c r="T75" s="163">
        <f t="shared" si="38"/>
        <v>1.3333333333333333</v>
      </c>
      <c r="U75" s="203">
        <v>1</v>
      </c>
      <c r="V75" s="203">
        <v>1</v>
      </c>
      <c r="W75" s="203">
        <f>'Core Indicators'!EX75</f>
        <v>3</v>
      </c>
      <c r="X75" s="163">
        <f t="shared" si="39"/>
        <v>2</v>
      </c>
      <c r="Y75" s="203">
        <v>1</v>
      </c>
      <c r="Z75" s="163">
        <f t="shared" si="40"/>
        <v>2</v>
      </c>
      <c r="AA75" s="203">
        <f>'Core Indicators'!FF75</f>
        <v>2</v>
      </c>
      <c r="AB75" s="203">
        <f t="shared" si="41"/>
        <v>2</v>
      </c>
      <c r="AC75" s="184">
        <f>'Core Indicators'!GD75</f>
        <v>2</v>
      </c>
      <c r="AD75" s="184">
        <f>'Core Indicators'!GL75</f>
        <v>2</v>
      </c>
      <c r="AE75" s="184">
        <f>'Core Indicators'!GT75</f>
        <v>2</v>
      </c>
      <c r="AF75" s="184">
        <f>'Core Indicators'!HB75</f>
        <v>2</v>
      </c>
      <c r="AG75" s="184">
        <f t="shared" si="42"/>
        <v>2</v>
      </c>
      <c r="AH75" s="184">
        <f>'Core Indicators'!HJ75</f>
        <v>2</v>
      </c>
      <c r="AI75" s="184">
        <f>'Core Indicators'!HR75</f>
        <v>2</v>
      </c>
      <c r="AJ75" s="184">
        <f t="shared" si="43"/>
        <v>2</v>
      </c>
      <c r="AK75" s="184">
        <f>'Core Indicators'!HZ75</f>
        <v>2</v>
      </c>
      <c r="AL75" s="184">
        <f>'Core Indicators'!IH75</f>
        <v>2</v>
      </c>
      <c r="AM75" s="184">
        <f>'Core Indicators'!IP75</f>
        <v>2</v>
      </c>
      <c r="AN75" s="184">
        <f t="shared" si="44"/>
        <v>2</v>
      </c>
    </row>
    <row r="76" spans="1:40" x14ac:dyDescent="0.25">
      <c r="A76" s="203" t="str">
        <f>Lists!C:C</f>
        <v>MMR002</v>
      </c>
      <c r="B76" s="248">
        <f t="shared" si="30"/>
        <v>1.9</v>
      </c>
      <c r="C76" s="163">
        <f t="shared" si="31"/>
        <v>0</v>
      </c>
      <c r="D76" s="271">
        <f t="shared" si="32"/>
        <v>1.9</v>
      </c>
      <c r="E76" s="203">
        <f>'Core Indicators'!R76</f>
        <v>1</v>
      </c>
      <c r="F76" s="203">
        <f>'Core Indicators'!Z76</f>
        <v>1</v>
      </c>
      <c r="G76" s="163">
        <f t="shared" si="33"/>
        <v>1</v>
      </c>
      <c r="H76" s="203">
        <f>'Core Indicators'!AH76</f>
        <v>2</v>
      </c>
      <c r="I76" s="203">
        <f>'Core Indicators'!AP76</f>
        <v>2</v>
      </c>
      <c r="J76" s="203">
        <f>'Core Indicators'!BN76</f>
        <v>3</v>
      </c>
      <c r="K76" s="203">
        <f t="shared" si="34"/>
        <v>2.5</v>
      </c>
      <c r="L76" s="248">
        <f t="shared" si="35"/>
        <v>2.2999999999999998</v>
      </c>
      <c r="M76" s="271">
        <f t="shared" si="36"/>
        <v>2</v>
      </c>
      <c r="N76" s="204">
        <f>'Core Indicators'!DJ76</f>
        <v>2</v>
      </c>
      <c r="O76" s="204">
        <f>'Core Indicators'!DR76</f>
        <v>2</v>
      </c>
      <c r="P76" s="204" t="str">
        <f>'Core Indicators'!DZ76</f>
        <v>x</v>
      </c>
      <c r="Q76" s="204">
        <f>'Core Indicators'!EH76</f>
        <v>2</v>
      </c>
      <c r="R76" s="204" t="str">
        <f>'Core Indicators'!EP76</f>
        <v>x</v>
      </c>
      <c r="S76" s="163">
        <f t="shared" si="37"/>
        <v>1.7</v>
      </c>
      <c r="T76" s="163">
        <f t="shared" si="38"/>
        <v>1.3333333333333333</v>
      </c>
      <c r="U76" s="203">
        <v>1</v>
      </c>
      <c r="V76" s="203">
        <v>1</v>
      </c>
      <c r="W76" s="203">
        <f>'Core Indicators'!EX76</f>
        <v>3</v>
      </c>
      <c r="X76" s="163">
        <f t="shared" si="39"/>
        <v>2</v>
      </c>
      <c r="Y76" s="203">
        <v>1</v>
      </c>
      <c r="Z76" s="163">
        <f t="shared" si="40"/>
        <v>2</v>
      </c>
      <c r="AA76" s="203">
        <f>'Core Indicators'!FF76</f>
        <v>2</v>
      </c>
      <c r="AB76" s="203">
        <f t="shared" si="41"/>
        <v>2</v>
      </c>
      <c r="AC76" s="184">
        <f>'Core Indicators'!GD76</f>
        <v>2</v>
      </c>
      <c r="AD76" s="184">
        <f>'Core Indicators'!GL76</f>
        <v>2</v>
      </c>
      <c r="AE76" s="184">
        <f>'Core Indicators'!GT76</f>
        <v>2</v>
      </c>
      <c r="AF76" s="184">
        <f>'Core Indicators'!HB76</f>
        <v>2</v>
      </c>
      <c r="AG76" s="184">
        <f t="shared" si="42"/>
        <v>2</v>
      </c>
      <c r="AH76" s="184">
        <f>'Core Indicators'!HJ76</f>
        <v>2</v>
      </c>
      <c r="AI76" s="184">
        <f>'Core Indicators'!HR76</f>
        <v>2</v>
      </c>
      <c r="AJ76" s="184">
        <f t="shared" si="43"/>
        <v>2</v>
      </c>
      <c r="AK76" s="184">
        <f>'Core Indicators'!HZ76</f>
        <v>2</v>
      </c>
      <c r="AL76" s="184">
        <f>'Core Indicators'!IH76</f>
        <v>2</v>
      </c>
      <c r="AM76" s="184">
        <f>'Core Indicators'!IP76</f>
        <v>2</v>
      </c>
      <c r="AN76" s="184">
        <f t="shared" si="44"/>
        <v>2</v>
      </c>
    </row>
    <row r="77" spans="1:40" x14ac:dyDescent="0.25">
      <c r="A77" s="203" t="str">
        <f>Lists!C:C</f>
        <v>MMR003</v>
      </c>
      <c r="B77" s="248">
        <f t="shared" si="30"/>
        <v>1.9</v>
      </c>
      <c r="C77" s="163">
        <f t="shared" si="31"/>
        <v>0</v>
      </c>
      <c r="D77" s="271">
        <f t="shared" si="32"/>
        <v>2</v>
      </c>
      <c r="E77" s="203">
        <f>'Core Indicators'!R77</f>
        <v>2</v>
      </c>
      <c r="F77" s="203">
        <f>'Core Indicators'!Z77</f>
        <v>2</v>
      </c>
      <c r="G77" s="163">
        <f t="shared" si="33"/>
        <v>2</v>
      </c>
      <c r="H77" s="203">
        <f>'Core Indicators'!AH77</f>
        <v>2</v>
      </c>
      <c r="I77" s="203">
        <f>'Core Indicators'!AP77</f>
        <v>2</v>
      </c>
      <c r="J77" s="203">
        <f>'Core Indicators'!BN77</f>
        <v>2</v>
      </c>
      <c r="K77" s="203">
        <f t="shared" si="34"/>
        <v>2</v>
      </c>
      <c r="L77" s="248">
        <f t="shared" si="35"/>
        <v>2</v>
      </c>
      <c r="M77" s="271">
        <f t="shared" si="36"/>
        <v>2</v>
      </c>
      <c r="N77" s="204">
        <f>'Core Indicators'!DJ77</f>
        <v>2</v>
      </c>
      <c r="O77" s="204" t="str">
        <f>'Core Indicators'!DR77</f>
        <v>x</v>
      </c>
      <c r="P77" s="204">
        <f>'Core Indicators'!DZ77</f>
        <v>2</v>
      </c>
      <c r="Q77" s="204">
        <f>'Core Indicators'!EH77</f>
        <v>2</v>
      </c>
      <c r="R77" s="204">
        <f>'Core Indicators'!EP77</f>
        <v>2</v>
      </c>
      <c r="S77" s="163">
        <f t="shared" si="37"/>
        <v>1.6</v>
      </c>
      <c r="T77" s="163">
        <f t="shared" si="38"/>
        <v>1.1666666666666667</v>
      </c>
      <c r="U77" s="203">
        <v>1</v>
      </c>
      <c r="V77" s="203">
        <v>1</v>
      </c>
      <c r="W77" s="203">
        <f>'Core Indicators'!EX77</f>
        <v>2</v>
      </c>
      <c r="X77" s="163">
        <f t="shared" si="39"/>
        <v>1.5</v>
      </c>
      <c r="Y77" s="203">
        <v>1</v>
      </c>
      <c r="Z77" s="163">
        <f t="shared" si="40"/>
        <v>2</v>
      </c>
      <c r="AA77" s="203">
        <f>'Core Indicators'!FF77</f>
        <v>2</v>
      </c>
      <c r="AB77" s="203">
        <f t="shared" si="41"/>
        <v>2</v>
      </c>
      <c r="AC77" s="184">
        <f>'Core Indicators'!GD77</f>
        <v>2</v>
      </c>
      <c r="AD77" s="184">
        <f>'Core Indicators'!GL77</f>
        <v>2</v>
      </c>
      <c r="AE77" s="184">
        <f>'Core Indicators'!GT77</f>
        <v>2</v>
      </c>
      <c r="AF77" s="184">
        <f>'Core Indicators'!HB77</f>
        <v>2</v>
      </c>
      <c r="AG77" s="184">
        <f t="shared" si="42"/>
        <v>2</v>
      </c>
      <c r="AH77" s="184">
        <f>'Core Indicators'!HJ77</f>
        <v>2</v>
      </c>
      <c r="AI77" s="184">
        <f>'Core Indicators'!HR77</f>
        <v>2</v>
      </c>
      <c r="AJ77" s="184">
        <f t="shared" si="43"/>
        <v>2</v>
      </c>
      <c r="AK77" s="184">
        <f>'Core Indicators'!HZ77</f>
        <v>2</v>
      </c>
      <c r="AL77" s="184">
        <f>'Core Indicators'!IH77</f>
        <v>2</v>
      </c>
      <c r="AM77" s="184">
        <f>'Core Indicators'!IP77</f>
        <v>2</v>
      </c>
      <c r="AN77" s="184">
        <f t="shared" si="44"/>
        <v>2</v>
      </c>
    </row>
    <row r="78" spans="1:40" x14ac:dyDescent="0.25">
      <c r="A78" s="203" t="str">
        <f>Lists!C:C</f>
        <v>MMR004</v>
      </c>
      <c r="B78" s="248">
        <f t="shared" si="30"/>
        <v>1.8</v>
      </c>
      <c r="C78" s="163">
        <f t="shared" si="31"/>
        <v>0</v>
      </c>
      <c r="D78" s="271">
        <f t="shared" si="32"/>
        <v>2</v>
      </c>
      <c r="E78" s="203">
        <f>'Core Indicators'!R78</f>
        <v>1</v>
      </c>
      <c r="F78" s="203">
        <f>'Core Indicators'!Z78</f>
        <v>2</v>
      </c>
      <c r="G78" s="163">
        <f t="shared" si="33"/>
        <v>1.5</v>
      </c>
      <c r="H78" s="203">
        <f>'Core Indicators'!AH78</f>
        <v>2</v>
      </c>
      <c r="I78" s="203">
        <f>'Core Indicators'!AP78</f>
        <v>2</v>
      </c>
      <c r="J78" s="203">
        <f>'Core Indicators'!BN78</f>
        <v>3</v>
      </c>
      <c r="K78" s="203">
        <f t="shared" si="34"/>
        <v>2.5</v>
      </c>
      <c r="L78" s="248">
        <f t="shared" si="35"/>
        <v>2.2999999999999998</v>
      </c>
      <c r="M78" s="271">
        <f t="shared" si="36"/>
        <v>2</v>
      </c>
      <c r="N78" s="204">
        <f>'Core Indicators'!DJ78</f>
        <v>2</v>
      </c>
      <c r="O78" s="204">
        <f>'Core Indicators'!DR78</f>
        <v>2</v>
      </c>
      <c r="P78" s="204">
        <f>'Core Indicators'!DZ78</f>
        <v>2</v>
      </c>
      <c r="Q78" s="204">
        <f>'Core Indicators'!EH78</f>
        <v>2</v>
      </c>
      <c r="R78" s="204">
        <f>'Core Indicators'!EP78</f>
        <v>2</v>
      </c>
      <c r="S78" s="163">
        <f t="shared" si="37"/>
        <v>1.4</v>
      </c>
      <c r="T78" s="163">
        <f t="shared" si="38"/>
        <v>1.3333333333333333</v>
      </c>
      <c r="U78" s="203">
        <v>1</v>
      </c>
      <c r="V78" s="203">
        <v>1</v>
      </c>
      <c r="W78" s="203">
        <f>'Core Indicators'!EX78</f>
        <v>3</v>
      </c>
      <c r="X78" s="163">
        <f t="shared" si="39"/>
        <v>2</v>
      </c>
      <c r="Y78" s="203">
        <v>1</v>
      </c>
      <c r="Z78" s="163">
        <f t="shared" si="40"/>
        <v>1.5</v>
      </c>
      <c r="AA78" s="203">
        <f>'Core Indicators'!FF78</f>
        <v>1</v>
      </c>
      <c r="AB78" s="203">
        <f t="shared" si="41"/>
        <v>2</v>
      </c>
      <c r="AC78" s="184">
        <f>'Core Indicators'!GD78</f>
        <v>2</v>
      </c>
      <c r="AD78" s="184">
        <f>'Core Indicators'!GL78</f>
        <v>2</v>
      </c>
      <c r="AE78" s="184">
        <f>'Core Indicators'!GT78</f>
        <v>2</v>
      </c>
      <c r="AF78" s="184">
        <f>'Core Indicators'!HB78</f>
        <v>2</v>
      </c>
      <c r="AG78" s="184">
        <f t="shared" si="42"/>
        <v>2</v>
      </c>
      <c r="AH78" s="184">
        <f>'Core Indicators'!HJ78</f>
        <v>2</v>
      </c>
      <c r="AI78" s="184">
        <f>'Core Indicators'!HR78</f>
        <v>2</v>
      </c>
      <c r="AJ78" s="184">
        <f t="shared" si="43"/>
        <v>2</v>
      </c>
      <c r="AK78" s="184">
        <f>'Core Indicators'!HZ78</f>
        <v>2</v>
      </c>
      <c r="AL78" s="184">
        <f>'Core Indicators'!IH78</f>
        <v>2</v>
      </c>
      <c r="AM78" s="184">
        <f>'Core Indicators'!IP78</f>
        <v>2</v>
      </c>
      <c r="AN78" s="184">
        <f t="shared" si="44"/>
        <v>2</v>
      </c>
    </row>
    <row r="79" spans="1:40" x14ac:dyDescent="0.25">
      <c r="A79" s="203" t="str">
        <f>Lists!C:C</f>
        <v>MOZ001</v>
      </c>
      <c r="B79" s="248">
        <f t="shared" si="30"/>
        <v>2</v>
      </c>
      <c r="C79" s="163">
        <f t="shared" si="31"/>
        <v>0</v>
      </c>
      <c r="D79" s="271">
        <f t="shared" si="32"/>
        <v>2</v>
      </c>
      <c r="E79" s="203">
        <f>'Core Indicators'!R79</f>
        <v>2</v>
      </c>
      <c r="F79" s="203">
        <f>'Core Indicators'!Z79</f>
        <v>2</v>
      </c>
      <c r="G79" s="163">
        <f t="shared" si="33"/>
        <v>2</v>
      </c>
      <c r="H79" s="203">
        <f>'Core Indicators'!AH79</f>
        <v>2</v>
      </c>
      <c r="I79" s="203">
        <f>'Core Indicators'!AP79</f>
        <v>2</v>
      </c>
      <c r="J79" s="203">
        <f>'Core Indicators'!BN79</f>
        <v>2</v>
      </c>
      <c r="K79" s="203">
        <f t="shared" si="34"/>
        <v>2</v>
      </c>
      <c r="L79" s="248">
        <f t="shared" si="35"/>
        <v>2</v>
      </c>
      <c r="M79" s="271">
        <f t="shared" si="36"/>
        <v>2.2000000000000002</v>
      </c>
      <c r="N79" s="204">
        <f>'Core Indicators'!DJ79</f>
        <v>2</v>
      </c>
      <c r="O79" s="204">
        <f>'Core Indicators'!DR79</f>
        <v>2</v>
      </c>
      <c r="P79" s="204">
        <f>'Core Indicators'!DZ79</f>
        <v>2</v>
      </c>
      <c r="Q79" s="204">
        <f>'Core Indicators'!EH79</f>
        <v>2</v>
      </c>
      <c r="R79" s="204">
        <f>'Core Indicators'!EP79</f>
        <v>3</v>
      </c>
      <c r="S79" s="163">
        <f t="shared" si="37"/>
        <v>1.6</v>
      </c>
      <c r="T79" s="163">
        <f t="shared" si="38"/>
        <v>1.1666666666666667</v>
      </c>
      <c r="U79" s="203">
        <v>1</v>
      </c>
      <c r="V79" s="203">
        <v>1</v>
      </c>
      <c r="W79" s="203">
        <f>'Core Indicators'!EX79</f>
        <v>2</v>
      </c>
      <c r="X79" s="163">
        <f t="shared" si="39"/>
        <v>1.5</v>
      </c>
      <c r="Y79" s="203">
        <v>1</v>
      </c>
      <c r="Z79" s="163">
        <f t="shared" si="40"/>
        <v>2</v>
      </c>
      <c r="AA79" s="203">
        <f>'Core Indicators'!FF79</f>
        <v>2</v>
      </c>
      <c r="AB79" s="203">
        <f t="shared" si="41"/>
        <v>2</v>
      </c>
      <c r="AC79" s="184">
        <f>'Core Indicators'!GD79</f>
        <v>2</v>
      </c>
      <c r="AD79" s="184">
        <f>'Core Indicators'!GL79</f>
        <v>2</v>
      </c>
      <c r="AE79" s="184">
        <f>'Core Indicators'!GT79</f>
        <v>2</v>
      </c>
      <c r="AF79" s="184">
        <f>'Core Indicators'!HB79</f>
        <v>2</v>
      </c>
      <c r="AG79" s="184">
        <f t="shared" si="42"/>
        <v>2</v>
      </c>
      <c r="AH79" s="184">
        <f>'Core Indicators'!HJ79</f>
        <v>2</v>
      </c>
      <c r="AI79" s="184">
        <f>'Core Indicators'!HR79</f>
        <v>2</v>
      </c>
      <c r="AJ79" s="184">
        <f t="shared" si="43"/>
        <v>2</v>
      </c>
      <c r="AK79" s="184">
        <f>'Core Indicators'!HZ79</f>
        <v>2</v>
      </c>
      <c r="AL79" s="184">
        <f>'Core Indicators'!IH79</f>
        <v>2</v>
      </c>
      <c r="AM79" s="184">
        <f>'Core Indicators'!IP79</f>
        <v>2</v>
      </c>
      <c r="AN79" s="184">
        <f t="shared" si="44"/>
        <v>2</v>
      </c>
    </row>
    <row r="80" spans="1:40" x14ac:dyDescent="0.25">
      <c r="A80" s="203" t="str">
        <f>Lists!C:C</f>
        <v>MOZ004</v>
      </c>
      <c r="B80" s="248">
        <f t="shared" si="30"/>
        <v>2.2000000000000002</v>
      </c>
      <c r="C80" s="163">
        <f t="shared" si="31"/>
        <v>0</v>
      </c>
      <c r="D80" s="271">
        <f t="shared" si="32"/>
        <v>2.2000000000000002</v>
      </c>
      <c r="E80" s="203">
        <f>'Core Indicators'!R80</f>
        <v>3</v>
      </c>
      <c r="F80" s="203">
        <f>'Core Indicators'!Z80</f>
        <v>2</v>
      </c>
      <c r="G80" s="163">
        <f t="shared" si="33"/>
        <v>2.5</v>
      </c>
      <c r="H80" s="203">
        <f>'Core Indicators'!AH80</f>
        <v>2</v>
      </c>
      <c r="I80" s="203">
        <f>'Core Indicators'!AP80</f>
        <v>2</v>
      </c>
      <c r="J80" s="203">
        <f>'Core Indicators'!BN80</f>
        <v>2</v>
      </c>
      <c r="K80" s="203">
        <f t="shared" si="34"/>
        <v>2</v>
      </c>
      <c r="L80" s="248">
        <f t="shared" si="35"/>
        <v>2</v>
      </c>
      <c r="M80" s="271">
        <f t="shared" si="36"/>
        <v>2.6</v>
      </c>
      <c r="N80" s="204">
        <f>'Core Indicators'!DJ80</f>
        <v>2</v>
      </c>
      <c r="O80" s="204">
        <f>'Core Indicators'!DR80</f>
        <v>2</v>
      </c>
      <c r="P80" s="204">
        <f>'Core Indicators'!DZ80</f>
        <v>3</v>
      </c>
      <c r="Q80" s="204">
        <f>'Core Indicators'!EH80</f>
        <v>3</v>
      </c>
      <c r="R80" s="204">
        <f>'Core Indicators'!EP80</f>
        <v>3</v>
      </c>
      <c r="S80" s="163">
        <f t="shared" si="37"/>
        <v>1.6</v>
      </c>
      <c r="T80" s="163">
        <f t="shared" si="38"/>
        <v>1.1666666666666667</v>
      </c>
      <c r="U80" s="203">
        <v>1</v>
      </c>
      <c r="V80" s="203">
        <v>1</v>
      </c>
      <c r="W80" s="203">
        <f>'Core Indicators'!EX80</f>
        <v>2</v>
      </c>
      <c r="X80" s="163">
        <f t="shared" si="39"/>
        <v>1.5</v>
      </c>
      <c r="Y80" s="203">
        <v>1</v>
      </c>
      <c r="Z80" s="163">
        <f t="shared" si="40"/>
        <v>2</v>
      </c>
      <c r="AA80" s="203">
        <f>'Core Indicators'!FF80</f>
        <v>2</v>
      </c>
      <c r="AB80" s="203">
        <f t="shared" si="41"/>
        <v>2</v>
      </c>
      <c r="AC80" s="184">
        <f>'Core Indicators'!GD80</f>
        <v>2</v>
      </c>
      <c r="AD80" s="184">
        <f>'Core Indicators'!GL80</f>
        <v>2</v>
      </c>
      <c r="AE80" s="184">
        <f>'Core Indicators'!GT80</f>
        <v>2</v>
      </c>
      <c r="AF80" s="184">
        <f>'Core Indicators'!HB80</f>
        <v>2</v>
      </c>
      <c r="AG80" s="184">
        <f t="shared" si="42"/>
        <v>2</v>
      </c>
      <c r="AH80" s="184">
        <f>'Core Indicators'!HJ80</f>
        <v>2</v>
      </c>
      <c r="AI80" s="184">
        <f>'Core Indicators'!HR80</f>
        <v>2</v>
      </c>
      <c r="AJ80" s="184">
        <f t="shared" si="43"/>
        <v>2</v>
      </c>
      <c r="AK80" s="184">
        <f>'Core Indicators'!HZ80</f>
        <v>2</v>
      </c>
      <c r="AL80" s="184">
        <f>'Core Indicators'!IH80</f>
        <v>2</v>
      </c>
      <c r="AM80" s="184">
        <f>'Core Indicators'!IP80</f>
        <v>2</v>
      </c>
      <c r="AN80" s="184">
        <f t="shared" si="44"/>
        <v>2</v>
      </c>
    </row>
    <row r="81" spans="1:40" x14ac:dyDescent="0.25">
      <c r="A81" s="203" t="str">
        <f>Lists!C:C</f>
        <v>MOZ008</v>
      </c>
      <c r="B81" s="248">
        <f t="shared" si="30"/>
        <v>2.1</v>
      </c>
      <c r="C81" s="163">
        <f t="shared" si="31"/>
        <v>0</v>
      </c>
      <c r="D81" s="271">
        <f t="shared" si="32"/>
        <v>2</v>
      </c>
      <c r="E81" s="203">
        <f>'Core Indicators'!R81</f>
        <v>2</v>
      </c>
      <c r="F81" s="203">
        <f>'Core Indicators'!Z81</f>
        <v>2</v>
      </c>
      <c r="G81" s="163">
        <f t="shared" si="33"/>
        <v>2</v>
      </c>
      <c r="H81" s="203">
        <f>'Core Indicators'!AH81</f>
        <v>2</v>
      </c>
      <c r="I81" s="203">
        <f>'Core Indicators'!AP81</f>
        <v>2</v>
      </c>
      <c r="J81" s="203">
        <f>'Core Indicators'!BN81</f>
        <v>2</v>
      </c>
      <c r="K81" s="203">
        <f t="shared" si="34"/>
        <v>2</v>
      </c>
      <c r="L81" s="248">
        <f t="shared" si="35"/>
        <v>2</v>
      </c>
      <c r="M81" s="271">
        <f t="shared" si="36"/>
        <v>2.4</v>
      </c>
      <c r="N81" s="204">
        <f>'Core Indicators'!DJ81</f>
        <v>2</v>
      </c>
      <c r="O81" s="204">
        <f>'Core Indicators'!DR81</f>
        <v>2</v>
      </c>
      <c r="P81" s="204">
        <f>'Core Indicators'!DZ81</f>
        <v>2</v>
      </c>
      <c r="Q81" s="204">
        <f>'Core Indicators'!EH81</f>
        <v>3</v>
      </c>
      <c r="R81" s="204">
        <f>'Core Indicators'!EP81</f>
        <v>3</v>
      </c>
      <c r="S81" s="163">
        <f t="shared" si="37"/>
        <v>1.6</v>
      </c>
      <c r="T81" s="163">
        <f t="shared" si="38"/>
        <v>1.1666666666666667</v>
      </c>
      <c r="U81" s="203">
        <v>1</v>
      </c>
      <c r="V81" s="203">
        <v>1</v>
      </c>
      <c r="W81" s="203">
        <f>'Core Indicators'!EX81</f>
        <v>2</v>
      </c>
      <c r="X81" s="163">
        <f t="shared" si="39"/>
        <v>1.5</v>
      </c>
      <c r="Y81" s="203">
        <v>1</v>
      </c>
      <c r="Z81" s="163">
        <f t="shared" si="40"/>
        <v>2</v>
      </c>
      <c r="AA81" s="203">
        <f>'Core Indicators'!FF81</f>
        <v>2</v>
      </c>
      <c r="AB81" s="203">
        <f t="shared" si="41"/>
        <v>2</v>
      </c>
      <c r="AC81" s="184">
        <f>'Core Indicators'!GD81</f>
        <v>2</v>
      </c>
      <c r="AD81" s="184">
        <f>'Core Indicators'!GL81</f>
        <v>2</v>
      </c>
      <c r="AE81" s="184">
        <f>'Core Indicators'!GT81</f>
        <v>2</v>
      </c>
      <c r="AF81" s="184">
        <f>'Core Indicators'!HB81</f>
        <v>2</v>
      </c>
      <c r="AG81" s="184">
        <f t="shared" si="42"/>
        <v>2</v>
      </c>
      <c r="AH81" s="184">
        <f>'Core Indicators'!HJ81</f>
        <v>2</v>
      </c>
      <c r="AI81" s="184">
        <f>'Core Indicators'!HR81</f>
        <v>2</v>
      </c>
      <c r="AJ81" s="184">
        <f t="shared" si="43"/>
        <v>2</v>
      </c>
      <c r="AK81" s="184">
        <f>'Core Indicators'!HZ81</f>
        <v>2</v>
      </c>
      <c r="AL81" s="184">
        <f>'Core Indicators'!IH81</f>
        <v>2</v>
      </c>
      <c r="AM81" s="184">
        <f>'Core Indicators'!IP81</f>
        <v>2</v>
      </c>
      <c r="AN81" s="184">
        <f t="shared" si="44"/>
        <v>2</v>
      </c>
    </row>
    <row r="82" spans="1:40" x14ac:dyDescent="0.25">
      <c r="A82" s="203" t="str">
        <f>Lists!C:C</f>
        <v>MRT002</v>
      </c>
      <c r="B82" s="248">
        <f t="shared" si="30"/>
        <v>1.6</v>
      </c>
      <c r="C82" s="163">
        <f t="shared" si="31"/>
        <v>0</v>
      </c>
      <c r="D82" s="271">
        <f t="shared" si="32"/>
        <v>1.9</v>
      </c>
      <c r="E82" s="203">
        <f>'Core Indicators'!R82</f>
        <v>2</v>
      </c>
      <c r="F82" s="203">
        <f>'Core Indicators'!Z82</f>
        <v>2</v>
      </c>
      <c r="G82" s="163">
        <f t="shared" si="33"/>
        <v>2</v>
      </c>
      <c r="H82" s="203">
        <f>'Core Indicators'!AH82</f>
        <v>2</v>
      </c>
      <c r="I82" s="203">
        <f>'Core Indicators'!AP82</f>
        <v>1</v>
      </c>
      <c r="J82" s="203">
        <f>'Core Indicators'!BN82</f>
        <v>2</v>
      </c>
      <c r="K82" s="203">
        <f t="shared" si="34"/>
        <v>1.5</v>
      </c>
      <c r="L82" s="248">
        <f t="shared" si="35"/>
        <v>1.8</v>
      </c>
      <c r="M82" s="271">
        <f t="shared" si="36"/>
        <v>1.4</v>
      </c>
      <c r="N82" s="204">
        <f>'Core Indicators'!DJ82</f>
        <v>2</v>
      </c>
      <c r="O82" s="204">
        <f>'Core Indicators'!DR82</f>
        <v>2</v>
      </c>
      <c r="P82" s="204">
        <f>'Core Indicators'!DZ82</f>
        <v>1</v>
      </c>
      <c r="Q82" s="204">
        <f>'Core Indicators'!EH82</f>
        <v>1</v>
      </c>
      <c r="R82" s="204">
        <f>'Core Indicators'!EP82</f>
        <v>1</v>
      </c>
      <c r="S82" s="163">
        <f t="shared" si="37"/>
        <v>1.6</v>
      </c>
      <c r="T82" s="163">
        <f t="shared" si="38"/>
        <v>1.1666666666666667</v>
      </c>
      <c r="U82" s="203">
        <v>1</v>
      </c>
      <c r="V82" s="203">
        <v>1</v>
      </c>
      <c r="W82" s="203">
        <f>'Core Indicators'!EX82</f>
        <v>2</v>
      </c>
      <c r="X82" s="163">
        <f t="shared" si="39"/>
        <v>1.5</v>
      </c>
      <c r="Y82" s="203">
        <v>1</v>
      </c>
      <c r="Z82" s="163">
        <f t="shared" si="40"/>
        <v>2</v>
      </c>
      <c r="AA82" s="203">
        <f>'Core Indicators'!FF82</f>
        <v>2</v>
      </c>
      <c r="AB82" s="203">
        <f t="shared" si="41"/>
        <v>2</v>
      </c>
      <c r="AC82" s="184">
        <f>'Core Indicators'!GD82</f>
        <v>2</v>
      </c>
      <c r="AD82" s="184">
        <f>'Core Indicators'!GL82</f>
        <v>2</v>
      </c>
      <c r="AE82" s="184">
        <f>'Core Indicators'!GT82</f>
        <v>2</v>
      </c>
      <c r="AF82" s="184">
        <f>'Core Indicators'!HB82</f>
        <v>2</v>
      </c>
      <c r="AG82" s="184">
        <f t="shared" si="42"/>
        <v>2</v>
      </c>
      <c r="AH82" s="184">
        <f>'Core Indicators'!HJ82</f>
        <v>2</v>
      </c>
      <c r="AI82" s="184">
        <f>'Core Indicators'!HR82</f>
        <v>2</v>
      </c>
      <c r="AJ82" s="184">
        <f t="shared" si="43"/>
        <v>2</v>
      </c>
      <c r="AK82" s="184">
        <f>'Core Indicators'!HZ82</f>
        <v>2</v>
      </c>
      <c r="AL82" s="184">
        <f>'Core Indicators'!IH82</f>
        <v>2</v>
      </c>
      <c r="AM82" s="184">
        <f>'Core Indicators'!IP82</f>
        <v>2</v>
      </c>
      <c r="AN82" s="184">
        <f t="shared" si="44"/>
        <v>2</v>
      </c>
    </row>
    <row r="83" spans="1:40" x14ac:dyDescent="0.25">
      <c r="A83" s="203" t="str">
        <f>Lists!C:C</f>
        <v>MRT003</v>
      </c>
      <c r="B83" s="248">
        <f t="shared" si="30"/>
        <v>1.3</v>
      </c>
      <c r="C83" s="163">
        <f t="shared" si="31"/>
        <v>1</v>
      </c>
      <c r="D83" s="271">
        <f t="shared" si="32"/>
        <v>1.5</v>
      </c>
      <c r="E83" s="203">
        <f>'Core Indicators'!R83</f>
        <v>2</v>
      </c>
      <c r="F83" s="203">
        <f>'Core Indicators'!Z83</f>
        <v>1</v>
      </c>
      <c r="G83" s="163">
        <f t="shared" si="33"/>
        <v>1.5</v>
      </c>
      <c r="H83" s="203">
        <f>'Core Indicators'!AH83</f>
        <v>1</v>
      </c>
      <c r="I83" s="203" t="str">
        <f>'Core Indicators'!AP83</f>
        <v>x</v>
      </c>
      <c r="J83" s="203">
        <f>'Core Indicators'!BN83</f>
        <v>2</v>
      </c>
      <c r="K83" s="203">
        <f t="shared" si="34"/>
        <v>2</v>
      </c>
      <c r="L83" s="248">
        <f t="shared" si="35"/>
        <v>1.5</v>
      </c>
      <c r="M83" s="271">
        <f t="shared" si="36"/>
        <v>1</v>
      </c>
      <c r="N83" s="204">
        <f>'Core Indicators'!DJ83</f>
        <v>1</v>
      </c>
      <c r="O83" s="204">
        <f>'Core Indicators'!DR83</f>
        <v>1</v>
      </c>
      <c r="P83" s="204">
        <f>'Core Indicators'!DZ83</f>
        <v>1</v>
      </c>
      <c r="Q83" s="204">
        <f>'Core Indicators'!EH83</f>
        <v>1</v>
      </c>
      <c r="R83" s="204">
        <f>'Core Indicators'!EP83</f>
        <v>1</v>
      </c>
      <c r="S83" s="163">
        <f t="shared" si="37"/>
        <v>1.6</v>
      </c>
      <c r="T83" s="163">
        <f t="shared" si="38"/>
        <v>1.1666666666666667</v>
      </c>
      <c r="U83" s="203">
        <v>1</v>
      </c>
      <c r="V83" s="203">
        <v>1</v>
      </c>
      <c r="W83" s="203">
        <f>'Core Indicators'!EX83</f>
        <v>2</v>
      </c>
      <c r="X83" s="163">
        <f t="shared" si="39"/>
        <v>1.5</v>
      </c>
      <c r="Y83" s="203">
        <v>1</v>
      </c>
      <c r="Z83" s="163">
        <f t="shared" si="40"/>
        <v>2</v>
      </c>
      <c r="AA83" s="203">
        <f>'Core Indicators'!FF83</f>
        <v>2</v>
      </c>
      <c r="AB83" s="203">
        <f t="shared" si="41"/>
        <v>2</v>
      </c>
      <c r="AC83" s="184">
        <f>'Core Indicators'!GD83</f>
        <v>2</v>
      </c>
      <c r="AD83" s="184">
        <f>'Core Indicators'!GL83</f>
        <v>2</v>
      </c>
      <c r="AE83" s="184">
        <f>'Core Indicators'!GT83</f>
        <v>2</v>
      </c>
      <c r="AF83" s="184">
        <f>'Core Indicators'!HB83</f>
        <v>2</v>
      </c>
      <c r="AG83" s="184">
        <f t="shared" si="42"/>
        <v>2</v>
      </c>
      <c r="AH83" s="184">
        <f>'Core Indicators'!HJ83</f>
        <v>2</v>
      </c>
      <c r="AI83" s="184">
        <f>'Core Indicators'!HR83</f>
        <v>2</v>
      </c>
      <c r="AJ83" s="184">
        <f t="shared" si="43"/>
        <v>2</v>
      </c>
      <c r="AK83" s="184">
        <f>'Core Indicators'!HZ83</f>
        <v>2</v>
      </c>
      <c r="AL83" s="184">
        <f>'Core Indicators'!IH83</f>
        <v>2</v>
      </c>
      <c r="AM83" s="184">
        <f>'Core Indicators'!IP83</f>
        <v>2</v>
      </c>
      <c r="AN83" s="184">
        <f t="shared" si="44"/>
        <v>2</v>
      </c>
    </row>
    <row r="84" spans="1:40" x14ac:dyDescent="0.25">
      <c r="A84" s="203" t="str">
        <f>Lists!C:C</f>
        <v>MWI002</v>
      </c>
      <c r="B84" s="248">
        <f t="shared" si="30"/>
        <v>1.3</v>
      </c>
      <c r="C84" s="163">
        <f t="shared" si="31"/>
        <v>0</v>
      </c>
      <c r="D84" s="271">
        <f t="shared" si="32"/>
        <v>1.7</v>
      </c>
      <c r="E84" s="203">
        <f>'Core Indicators'!R84</f>
        <v>2</v>
      </c>
      <c r="F84" s="203">
        <f>'Core Indicators'!Z84</f>
        <v>2</v>
      </c>
      <c r="G84" s="163">
        <f t="shared" si="33"/>
        <v>2</v>
      </c>
      <c r="H84" s="203">
        <f>'Core Indicators'!AH84</f>
        <v>1</v>
      </c>
      <c r="I84" s="203">
        <f>'Core Indicators'!AP84</f>
        <v>2</v>
      </c>
      <c r="J84" s="203">
        <f>'Core Indicators'!BN84</f>
        <v>2</v>
      </c>
      <c r="K84" s="203">
        <f t="shared" si="34"/>
        <v>2</v>
      </c>
      <c r="L84" s="248">
        <f t="shared" si="35"/>
        <v>1.5</v>
      </c>
      <c r="M84" s="271">
        <f t="shared" si="36"/>
        <v>1</v>
      </c>
      <c r="N84" s="204">
        <f>'Core Indicators'!DJ84</f>
        <v>1</v>
      </c>
      <c r="O84" s="204">
        <f>'Core Indicators'!DR84</f>
        <v>1</v>
      </c>
      <c r="P84" s="204">
        <f>'Core Indicators'!DZ84</f>
        <v>1</v>
      </c>
      <c r="Q84" s="204">
        <f>'Core Indicators'!EH84</f>
        <v>1</v>
      </c>
      <c r="R84" s="204">
        <f>'Core Indicators'!EP84</f>
        <v>1</v>
      </c>
      <c r="S84" s="163">
        <f t="shared" si="37"/>
        <v>1.3</v>
      </c>
      <c r="T84" s="163">
        <f t="shared" si="38"/>
        <v>1.1666666666666667</v>
      </c>
      <c r="U84" s="203">
        <v>1</v>
      </c>
      <c r="V84" s="203">
        <v>1</v>
      </c>
      <c r="W84" s="203">
        <f>'Core Indicators'!EX84</f>
        <v>2</v>
      </c>
      <c r="X84" s="163">
        <f t="shared" si="39"/>
        <v>1.5</v>
      </c>
      <c r="Y84" s="203">
        <v>1</v>
      </c>
      <c r="Z84" s="163">
        <f t="shared" si="40"/>
        <v>1.5</v>
      </c>
      <c r="AA84" s="203">
        <f>'Core Indicators'!FF84</f>
        <v>1</v>
      </c>
      <c r="AB84" s="203">
        <f t="shared" si="41"/>
        <v>2</v>
      </c>
      <c r="AC84" s="184">
        <f>'Core Indicators'!GD84</f>
        <v>2</v>
      </c>
      <c r="AD84" s="184">
        <f>'Core Indicators'!GL84</f>
        <v>2</v>
      </c>
      <c r="AE84" s="184">
        <f>'Core Indicators'!GT84</f>
        <v>2</v>
      </c>
      <c r="AF84" s="184">
        <f>'Core Indicators'!HB84</f>
        <v>2</v>
      </c>
      <c r="AG84" s="184">
        <f t="shared" si="42"/>
        <v>2</v>
      </c>
      <c r="AH84" s="184">
        <f>'Core Indicators'!HJ84</f>
        <v>2</v>
      </c>
      <c r="AI84" s="184">
        <f>'Core Indicators'!HR84</f>
        <v>2</v>
      </c>
      <c r="AJ84" s="184">
        <f t="shared" si="43"/>
        <v>2</v>
      </c>
      <c r="AK84" s="184">
        <f>'Core Indicators'!HZ84</f>
        <v>2</v>
      </c>
      <c r="AL84" s="184">
        <f>'Core Indicators'!IH84</f>
        <v>2</v>
      </c>
      <c r="AM84" s="184">
        <f>'Core Indicators'!IP84</f>
        <v>2</v>
      </c>
      <c r="AN84" s="184">
        <f t="shared" si="44"/>
        <v>2</v>
      </c>
    </row>
    <row r="85" spans="1:40" x14ac:dyDescent="0.25">
      <c r="A85" s="203" t="str">
        <f>Lists!C:C</f>
        <v>MWI004</v>
      </c>
      <c r="B85" s="248">
        <f t="shared" si="30"/>
        <v>1.7</v>
      </c>
      <c r="C85" s="163">
        <f t="shared" si="31"/>
        <v>0</v>
      </c>
      <c r="D85" s="271">
        <f t="shared" si="32"/>
        <v>2</v>
      </c>
      <c r="E85" s="203">
        <f>'Core Indicators'!R85</f>
        <v>2</v>
      </c>
      <c r="F85" s="203">
        <f>'Core Indicators'!Z85</f>
        <v>2</v>
      </c>
      <c r="G85" s="163">
        <f t="shared" si="33"/>
        <v>2</v>
      </c>
      <c r="H85" s="203">
        <f>'Core Indicators'!AH85</f>
        <v>2</v>
      </c>
      <c r="I85" s="203">
        <f>'Core Indicators'!AP85</f>
        <v>2</v>
      </c>
      <c r="J85" s="203">
        <f>'Core Indicators'!BN85</f>
        <v>2</v>
      </c>
      <c r="K85" s="203">
        <f t="shared" si="34"/>
        <v>2</v>
      </c>
      <c r="L85" s="248">
        <f t="shared" si="35"/>
        <v>2</v>
      </c>
      <c r="M85" s="271">
        <f t="shared" si="36"/>
        <v>1.8</v>
      </c>
      <c r="N85" s="204">
        <f>'Core Indicators'!DJ85</f>
        <v>2</v>
      </c>
      <c r="O85" s="204">
        <f>'Core Indicators'!DR85</f>
        <v>2</v>
      </c>
      <c r="P85" s="204">
        <f>'Core Indicators'!DZ85</f>
        <v>1</v>
      </c>
      <c r="Q85" s="204">
        <f>'Core Indicators'!EH85</f>
        <v>2</v>
      </c>
      <c r="R85" s="204">
        <f>'Core Indicators'!EP85</f>
        <v>2</v>
      </c>
      <c r="S85" s="163">
        <f t="shared" si="37"/>
        <v>1.3</v>
      </c>
      <c r="T85" s="163">
        <f t="shared" si="38"/>
        <v>1.1666666666666667</v>
      </c>
      <c r="U85" s="203">
        <v>1</v>
      </c>
      <c r="V85" s="203">
        <v>1</v>
      </c>
      <c r="W85" s="203">
        <f>'Core Indicators'!EX85</f>
        <v>2</v>
      </c>
      <c r="X85" s="163">
        <f t="shared" si="39"/>
        <v>1.5</v>
      </c>
      <c r="Y85" s="203">
        <v>1</v>
      </c>
      <c r="Z85" s="163">
        <f t="shared" si="40"/>
        <v>1.5</v>
      </c>
      <c r="AA85" s="203">
        <f>'Core Indicators'!FF85</f>
        <v>1</v>
      </c>
      <c r="AB85" s="203">
        <f t="shared" si="41"/>
        <v>2</v>
      </c>
      <c r="AC85" s="184">
        <f>'Core Indicators'!GD85</f>
        <v>2</v>
      </c>
      <c r="AD85" s="184">
        <f>'Core Indicators'!GL85</f>
        <v>2</v>
      </c>
      <c r="AE85" s="184">
        <f>'Core Indicators'!GT85</f>
        <v>2</v>
      </c>
      <c r="AF85" s="184">
        <f>'Core Indicators'!HB85</f>
        <v>2</v>
      </c>
      <c r="AG85" s="184">
        <f t="shared" si="42"/>
        <v>2</v>
      </c>
      <c r="AH85" s="184">
        <f>'Core Indicators'!HJ85</f>
        <v>2</v>
      </c>
      <c r="AI85" s="184">
        <f>'Core Indicators'!HR85</f>
        <v>2</v>
      </c>
      <c r="AJ85" s="184">
        <f t="shared" si="43"/>
        <v>2</v>
      </c>
      <c r="AK85" s="184">
        <f>'Core Indicators'!HZ85</f>
        <v>2</v>
      </c>
      <c r="AL85" s="184">
        <f>'Core Indicators'!IH85</f>
        <v>2</v>
      </c>
      <c r="AM85" s="184">
        <f>'Core Indicators'!IP85</f>
        <v>2</v>
      </c>
      <c r="AN85" s="184">
        <f t="shared" si="44"/>
        <v>2</v>
      </c>
    </row>
    <row r="86" spans="1:40" x14ac:dyDescent="0.25">
      <c r="A86" s="203" t="str">
        <f>Lists!C:C</f>
        <v>MYS001</v>
      </c>
      <c r="B86" s="248">
        <f t="shared" si="30"/>
        <v>2.1</v>
      </c>
      <c r="C86" s="163">
        <f t="shared" si="31"/>
        <v>0</v>
      </c>
      <c r="D86" s="271">
        <f t="shared" si="32"/>
        <v>2.9</v>
      </c>
      <c r="E86" s="203">
        <f>'Core Indicators'!R86</f>
        <v>3</v>
      </c>
      <c r="F86" s="203">
        <f>'Core Indicators'!Z86</f>
        <v>3</v>
      </c>
      <c r="G86" s="163">
        <f t="shared" si="33"/>
        <v>3</v>
      </c>
      <c r="H86" s="203">
        <f>'Core Indicators'!AH86</f>
        <v>3</v>
      </c>
      <c r="I86" s="203">
        <f>'Core Indicators'!AP86</f>
        <v>2</v>
      </c>
      <c r="J86" s="203">
        <f>'Core Indicators'!BN86</f>
        <v>3</v>
      </c>
      <c r="K86" s="203">
        <f t="shared" si="34"/>
        <v>2.5</v>
      </c>
      <c r="L86" s="248">
        <f t="shared" si="35"/>
        <v>2.8</v>
      </c>
      <c r="M86" s="271">
        <f t="shared" si="36"/>
        <v>2</v>
      </c>
      <c r="N86" s="204">
        <f>'Core Indicators'!DJ86</f>
        <v>2</v>
      </c>
      <c r="O86" s="204">
        <f>'Core Indicators'!DR86</f>
        <v>2</v>
      </c>
      <c r="P86" s="204">
        <f>'Core Indicators'!DZ86</f>
        <v>2</v>
      </c>
      <c r="Q86" s="204">
        <f>'Core Indicators'!EH86</f>
        <v>2</v>
      </c>
      <c r="R86" s="204">
        <f>'Core Indicators'!EP86</f>
        <v>2</v>
      </c>
      <c r="S86" s="163">
        <f t="shared" si="37"/>
        <v>1.7</v>
      </c>
      <c r="T86" s="163">
        <f t="shared" si="38"/>
        <v>1.3333333333333333</v>
      </c>
      <c r="U86" s="203">
        <v>1</v>
      </c>
      <c r="V86" s="203">
        <v>1</v>
      </c>
      <c r="W86" s="203">
        <f>'Core Indicators'!EX86</f>
        <v>3</v>
      </c>
      <c r="X86" s="163">
        <f t="shared" si="39"/>
        <v>2</v>
      </c>
      <c r="Y86" s="203">
        <v>1</v>
      </c>
      <c r="Z86" s="163">
        <f t="shared" si="40"/>
        <v>2</v>
      </c>
      <c r="AA86" s="203">
        <f>'Core Indicators'!FF86</f>
        <v>2</v>
      </c>
      <c r="AB86" s="203">
        <f t="shared" si="41"/>
        <v>2</v>
      </c>
      <c r="AC86" s="184">
        <f>'Core Indicators'!GD86</f>
        <v>2</v>
      </c>
      <c r="AD86" s="184">
        <f>'Core Indicators'!GL86</f>
        <v>2</v>
      </c>
      <c r="AE86" s="184">
        <f>'Core Indicators'!GT86</f>
        <v>2</v>
      </c>
      <c r="AF86" s="184">
        <f>'Core Indicators'!HB86</f>
        <v>2</v>
      </c>
      <c r="AG86" s="184">
        <f t="shared" si="42"/>
        <v>2</v>
      </c>
      <c r="AH86" s="184">
        <f>'Core Indicators'!HJ86</f>
        <v>2</v>
      </c>
      <c r="AI86" s="184">
        <f>'Core Indicators'!HR86</f>
        <v>2</v>
      </c>
      <c r="AJ86" s="184">
        <f t="shared" si="43"/>
        <v>2</v>
      </c>
      <c r="AK86" s="184">
        <f>'Core Indicators'!HZ86</f>
        <v>2</v>
      </c>
      <c r="AL86" s="184">
        <f>'Core Indicators'!IH86</f>
        <v>2</v>
      </c>
      <c r="AM86" s="184">
        <f>'Core Indicators'!IP86</f>
        <v>2</v>
      </c>
      <c r="AN86" s="184">
        <f t="shared" si="44"/>
        <v>2</v>
      </c>
    </row>
    <row r="87" spans="1:40" x14ac:dyDescent="0.25">
      <c r="A87" s="203" t="str">
        <f>Lists!C:C</f>
        <v>NAM002</v>
      </c>
      <c r="B87" s="248">
        <f t="shared" si="30"/>
        <v>1.8</v>
      </c>
      <c r="C87" s="163">
        <f t="shared" si="31"/>
        <v>1</v>
      </c>
      <c r="D87" s="271">
        <f t="shared" si="32"/>
        <v>2</v>
      </c>
      <c r="E87" s="203">
        <f>'Core Indicators'!R87</f>
        <v>2</v>
      </c>
      <c r="F87" s="203">
        <f>'Core Indicators'!Z87</f>
        <v>2</v>
      </c>
      <c r="G87" s="163">
        <f t="shared" si="33"/>
        <v>2</v>
      </c>
      <c r="H87" s="203">
        <f>'Core Indicators'!AH87</f>
        <v>2</v>
      </c>
      <c r="I87" s="203" t="str">
        <f>'Core Indicators'!AP87</f>
        <v>x</v>
      </c>
      <c r="J87" s="203">
        <f>'Core Indicators'!BN87</f>
        <v>2</v>
      </c>
      <c r="K87" s="203">
        <f t="shared" si="34"/>
        <v>2</v>
      </c>
      <c r="L87" s="248">
        <f t="shared" si="35"/>
        <v>2</v>
      </c>
      <c r="M87" s="271">
        <f t="shared" si="36"/>
        <v>2</v>
      </c>
      <c r="N87" s="204">
        <f>'Core Indicators'!DJ87</f>
        <v>2</v>
      </c>
      <c r="O87" s="204">
        <f>'Core Indicators'!DR87</f>
        <v>2</v>
      </c>
      <c r="P87" s="204">
        <f>'Core Indicators'!DZ87</f>
        <v>2</v>
      </c>
      <c r="Q87" s="204">
        <f>'Core Indicators'!EH87</f>
        <v>2</v>
      </c>
      <c r="R87" s="204">
        <f>'Core Indicators'!EP87</f>
        <v>2</v>
      </c>
      <c r="S87" s="163">
        <f t="shared" si="37"/>
        <v>1.3</v>
      </c>
      <c r="T87" s="163">
        <f t="shared" si="38"/>
        <v>1.1666666666666667</v>
      </c>
      <c r="U87" s="203">
        <v>1</v>
      </c>
      <c r="V87" s="203">
        <v>1</v>
      </c>
      <c r="W87" s="203">
        <f>'Core Indicators'!EX87</f>
        <v>2</v>
      </c>
      <c r="X87" s="163">
        <f t="shared" si="39"/>
        <v>1.5</v>
      </c>
      <c r="Y87" s="203">
        <v>1</v>
      </c>
      <c r="Z87" s="163">
        <f t="shared" si="40"/>
        <v>1.5</v>
      </c>
      <c r="AA87" s="203">
        <f>'Core Indicators'!FF87</f>
        <v>1</v>
      </c>
      <c r="AB87" s="203">
        <f t="shared" si="41"/>
        <v>2</v>
      </c>
      <c r="AC87" s="184">
        <f>'Core Indicators'!GD87</f>
        <v>2</v>
      </c>
      <c r="AD87" s="184">
        <f>'Core Indicators'!GL87</f>
        <v>2</v>
      </c>
      <c r="AE87" s="184">
        <f>'Core Indicators'!GT87</f>
        <v>2</v>
      </c>
      <c r="AF87" s="184">
        <f>'Core Indicators'!HB87</f>
        <v>2</v>
      </c>
      <c r="AG87" s="184">
        <f t="shared" si="42"/>
        <v>2</v>
      </c>
      <c r="AH87" s="184">
        <f>'Core Indicators'!HJ87</f>
        <v>2</v>
      </c>
      <c r="AI87" s="184">
        <f>'Core Indicators'!HR87</f>
        <v>2</v>
      </c>
      <c r="AJ87" s="184">
        <f t="shared" si="43"/>
        <v>2</v>
      </c>
      <c r="AK87" s="184">
        <f>'Core Indicators'!HZ87</f>
        <v>2</v>
      </c>
      <c r="AL87" s="184">
        <f>'Core Indicators'!IH87</f>
        <v>2</v>
      </c>
      <c r="AM87" s="184">
        <f>'Core Indicators'!IP87</f>
        <v>2</v>
      </c>
      <c r="AN87" s="184">
        <f t="shared" si="44"/>
        <v>2</v>
      </c>
    </row>
    <row r="88" spans="1:40" x14ac:dyDescent="0.25">
      <c r="A88" s="203" t="str">
        <f>Lists!C:C</f>
        <v>NER001</v>
      </c>
      <c r="B88" s="248">
        <f t="shared" si="30"/>
        <v>1.8</v>
      </c>
      <c r="C88" s="163">
        <f t="shared" si="31"/>
        <v>0</v>
      </c>
      <c r="D88" s="271">
        <f t="shared" si="32"/>
        <v>1.9</v>
      </c>
      <c r="E88" s="203">
        <f>'Core Indicators'!R88</f>
        <v>3</v>
      </c>
      <c r="F88" s="203">
        <f>'Core Indicators'!Z88</f>
        <v>2</v>
      </c>
      <c r="G88" s="163">
        <f t="shared" si="33"/>
        <v>2.5</v>
      </c>
      <c r="H88" s="203">
        <f>'Core Indicators'!AH88</f>
        <v>2</v>
      </c>
      <c r="I88" s="203">
        <f>'Core Indicators'!AP88</f>
        <v>1</v>
      </c>
      <c r="J88" s="203">
        <f>'Core Indicators'!BN88</f>
        <v>1</v>
      </c>
      <c r="K88" s="203">
        <f t="shared" si="34"/>
        <v>1</v>
      </c>
      <c r="L88" s="248">
        <f t="shared" si="35"/>
        <v>1.5</v>
      </c>
      <c r="M88" s="271">
        <f t="shared" si="36"/>
        <v>2</v>
      </c>
      <c r="N88" s="204">
        <f>'Core Indicators'!DJ88</f>
        <v>2</v>
      </c>
      <c r="O88" s="204">
        <f>'Core Indicators'!DR88</f>
        <v>2</v>
      </c>
      <c r="P88" s="204">
        <f>'Core Indicators'!DZ88</f>
        <v>2</v>
      </c>
      <c r="Q88" s="204">
        <f>'Core Indicators'!EH88</f>
        <v>2</v>
      </c>
      <c r="R88" s="204">
        <f>'Core Indicators'!EP88</f>
        <v>2</v>
      </c>
      <c r="S88" s="163">
        <f t="shared" si="37"/>
        <v>1.3</v>
      </c>
      <c r="T88" s="163">
        <f t="shared" si="38"/>
        <v>1</v>
      </c>
      <c r="U88" s="203">
        <v>1</v>
      </c>
      <c r="V88" s="203">
        <v>1</v>
      </c>
      <c r="W88" s="203">
        <f>'Core Indicators'!EX88</f>
        <v>1</v>
      </c>
      <c r="X88" s="163">
        <f t="shared" si="39"/>
        <v>1</v>
      </c>
      <c r="Y88" s="203">
        <v>1</v>
      </c>
      <c r="Z88" s="163">
        <f t="shared" si="40"/>
        <v>1.5</v>
      </c>
      <c r="AA88" s="203">
        <f>'Core Indicators'!FF88</f>
        <v>1</v>
      </c>
      <c r="AB88" s="203">
        <f t="shared" si="41"/>
        <v>2</v>
      </c>
      <c r="AC88" s="184">
        <f>'Core Indicators'!GD88</f>
        <v>2</v>
      </c>
      <c r="AD88" s="184">
        <f>'Core Indicators'!GL88</f>
        <v>2</v>
      </c>
      <c r="AE88" s="184">
        <f>'Core Indicators'!GT88</f>
        <v>2</v>
      </c>
      <c r="AF88" s="184">
        <f>'Core Indicators'!HB88</f>
        <v>2</v>
      </c>
      <c r="AG88" s="184">
        <f t="shared" si="42"/>
        <v>2</v>
      </c>
      <c r="AH88" s="184">
        <f>'Core Indicators'!HJ88</f>
        <v>2</v>
      </c>
      <c r="AI88" s="184">
        <f>'Core Indicators'!HR88</f>
        <v>2</v>
      </c>
      <c r="AJ88" s="184">
        <f t="shared" si="43"/>
        <v>2</v>
      </c>
      <c r="AK88" s="184">
        <f>'Core Indicators'!HZ88</f>
        <v>2</v>
      </c>
      <c r="AL88" s="184">
        <f>'Core Indicators'!IH88</f>
        <v>2</v>
      </c>
      <c r="AM88" s="184">
        <f>'Core Indicators'!IP88</f>
        <v>2</v>
      </c>
      <c r="AN88" s="184">
        <f t="shared" si="44"/>
        <v>2</v>
      </c>
    </row>
    <row r="89" spans="1:40" x14ac:dyDescent="0.25">
      <c r="A89" s="203" t="str">
        <f>Lists!C:C</f>
        <v>NER002</v>
      </c>
      <c r="B89" s="248">
        <f t="shared" si="30"/>
        <v>1.1000000000000001</v>
      </c>
      <c r="C89" s="163">
        <f t="shared" si="31"/>
        <v>0</v>
      </c>
      <c r="D89" s="271">
        <f t="shared" si="32"/>
        <v>1</v>
      </c>
      <c r="E89" s="203">
        <f>'Core Indicators'!R89</f>
        <v>1</v>
      </c>
      <c r="F89" s="203">
        <f>'Core Indicators'!Z89</f>
        <v>1</v>
      </c>
      <c r="G89" s="163">
        <f t="shared" si="33"/>
        <v>1</v>
      </c>
      <c r="H89" s="203">
        <f>'Core Indicators'!AH89</f>
        <v>1</v>
      </c>
      <c r="I89" s="203">
        <f>'Core Indicators'!AP89</f>
        <v>1</v>
      </c>
      <c r="J89" s="203">
        <f>'Core Indicators'!BN89</f>
        <v>1</v>
      </c>
      <c r="K89" s="203">
        <f t="shared" si="34"/>
        <v>1</v>
      </c>
      <c r="L89" s="248">
        <f t="shared" si="35"/>
        <v>1</v>
      </c>
      <c r="M89" s="271">
        <f t="shared" si="36"/>
        <v>1</v>
      </c>
      <c r="N89" s="204">
        <f>'Core Indicators'!DJ89</f>
        <v>1</v>
      </c>
      <c r="O89" s="204">
        <f>'Core Indicators'!DR89</f>
        <v>1</v>
      </c>
      <c r="P89" s="204">
        <f>'Core Indicators'!DZ89</f>
        <v>1</v>
      </c>
      <c r="Q89" s="204">
        <f>'Core Indicators'!EH89</f>
        <v>1</v>
      </c>
      <c r="R89" s="204">
        <f>'Core Indicators'!EP89</f>
        <v>1</v>
      </c>
      <c r="S89" s="163">
        <f t="shared" si="37"/>
        <v>1.4</v>
      </c>
      <c r="T89" s="163">
        <f t="shared" si="38"/>
        <v>1.3333333333333333</v>
      </c>
      <c r="U89" s="203">
        <v>1</v>
      </c>
      <c r="V89" s="203">
        <v>1</v>
      </c>
      <c r="W89" s="203">
        <f>'Core Indicators'!EX89</f>
        <v>3</v>
      </c>
      <c r="X89" s="163">
        <f t="shared" si="39"/>
        <v>2</v>
      </c>
      <c r="Y89" s="203">
        <v>1</v>
      </c>
      <c r="Z89" s="163">
        <f t="shared" si="40"/>
        <v>1.5</v>
      </c>
      <c r="AA89" s="203">
        <f>'Core Indicators'!FF89</f>
        <v>1</v>
      </c>
      <c r="AB89" s="203">
        <f t="shared" si="41"/>
        <v>2</v>
      </c>
      <c r="AC89" s="184">
        <f>'Core Indicators'!GD89</f>
        <v>2</v>
      </c>
      <c r="AD89" s="184">
        <f>'Core Indicators'!GL89</f>
        <v>2</v>
      </c>
      <c r="AE89" s="184">
        <f>'Core Indicators'!GT89</f>
        <v>2</v>
      </c>
      <c r="AF89" s="184">
        <f>'Core Indicators'!HB89</f>
        <v>2</v>
      </c>
      <c r="AG89" s="184">
        <f t="shared" si="42"/>
        <v>2</v>
      </c>
      <c r="AH89" s="184">
        <f>'Core Indicators'!HJ89</f>
        <v>2</v>
      </c>
      <c r="AI89" s="184">
        <f>'Core Indicators'!HR89</f>
        <v>2</v>
      </c>
      <c r="AJ89" s="184">
        <f t="shared" si="43"/>
        <v>2</v>
      </c>
      <c r="AK89" s="184">
        <f>'Core Indicators'!HZ89</f>
        <v>2</v>
      </c>
      <c r="AL89" s="184">
        <f>'Core Indicators'!IH89</f>
        <v>2</v>
      </c>
      <c r="AM89" s="184">
        <f>'Core Indicators'!IP89</f>
        <v>2</v>
      </c>
      <c r="AN89" s="184">
        <f t="shared" si="44"/>
        <v>2</v>
      </c>
    </row>
    <row r="90" spans="1:40" x14ac:dyDescent="0.25">
      <c r="A90" s="203" t="str">
        <f>Lists!C:C</f>
        <v>NER003</v>
      </c>
      <c r="B90" s="248">
        <f t="shared" si="30"/>
        <v>1.4</v>
      </c>
      <c r="C90" s="163">
        <f t="shared" si="31"/>
        <v>0</v>
      </c>
      <c r="D90" s="271">
        <f t="shared" si="32"/>
        <v>1.7</v>
      </c>
      <c r="E90" s="203">
        <f>'Core Indicators'!R90</f>
        <v>2</v>
      </c>
      <c r="F90" s="203">
        <f>'Core Indicators'!Z90</f>
        <v>2</v>
      </c>
      <c r="G90" s="163">
        <f t="shared" si="33"/>
        <v>2</v>
      </c>
      <c r="H90" s="203">
        <f>'Core Indicators'!AH90</f>
        <v>2</v>
      </c>
      <c r="I90" s="203">
        <f>'Core Indicators'!AP90</f>
        <v>1</v>
      </c>
      <c r="J90" s="203">
        <f>'Core Indicators'!BN90</f>
        <v>1</v>
      </c>
      <c r="K90" s="203">
        <f t="shared" si="34"/>
        <v>1</v>
      </c>
      <c r="L90" s="248">
        <f t="shared" si="35"/>
        <v>1.5</v>
      </c>
      <c r="M90" s="271">
        <f t="shared" si="36"/>
        <v>1.2</v>
      </c>
      <c r="N90" s="204">
        <f>'Core Indicators'!DJ90</f>
        <v>2</v>
      </c>
      <c r="O90" s="204">
        <f>'Core Indicators'!DR90</f>
        <v>1</v>
      </c>
      <c r="P90" s="204">
        <f>'Core Indicators'!DZ90</f>
        <v>1</v>
      </c>
      <c r="Q90" s="204">
        <f>'Core Indicators'!EH90</f>
        <v>1</v>
      </c>
      <c r="R90" s="204">
        <f>'Core Indicators'!EP90</f>
        <v>1</v>
      </c>
      <c r="S90" s="163">
        <f t="shared" si="37"/>
        <v>1.5</v>
      </c>
      <c r="T90" s="163">
        <f t="shared" si="38"/>
        <v>1</v>
      </c>
      <c r="U90" s="203">
        <v>1</v>
      </c>
      <c r="V90" s="203">
        <v>1</v>
      </c>
      <c r="W90" s="203">
        <f>'Core Indicators'!EX90</f>
        <v>1</v>
      </c>
      <c r="X90" s="163">
        <f t="shared" si="39"/>
        <v>1</v>
      </c>
      <c r="Y90" s="203">
        <v>1</v>
      </c>
      <c r="Z90" s="163">
        <f t="shared" si="40"/>
        <v>2</v>
      </c>
      <c r="AA90" s="203">
        <f>'Core Indicators'!FF90</f>
        <v>2</v>
      </c>
      <c r="AB90" s="203">
        <f t="shared" si="41"/>
        <v>2</v>
      </c>
      <c r="AC90" s="184">
        <f>'Core Indicators'!GD90</f>
        <v>2</v>
      </c>
      <c r="AD90" s="184">
        <f>'Core Indicators'!GL90</f>
        <v>2</v>
      </c>
      <c r="AE90" s="184">
        <f>'Core Indicators'!GT90</f>
        <v>2</v>
      </c>
      <c r="AF90" s="184">
        <f>'Core Indicators'!HB90</f>
        <v>2</v>
      </c>
      <c r="AG90" s="184">
        <f t="shared" si="42"/>
        <v>2</v>
      </c>
      <c r="AH90" s="184">
        <f>'Core Indicators'!HJ90</f>
        <v>2</v>
      </c>
      <c r="AI90" s="184">
        <f>'Core Indicators'!HR90</f>
        <v>2</v>
      </c>
      <c r="AJ90" s="184">
        <f t="shared" si="43"/>
        <v>2</v>
      </c>
      <c r="AK90" s="184">
        <f>'Core Indicators'!HZ90</f>
        <v>2</v>
      </c>
      <c r="AL90" s="184">
        <f>'Core Indicators'!IH90</f>
        <v>2</v>
      </c>
      <c r="AM90" s="184">
        <f>'Core Indicators'!IP90</f>
        <v>2</v>
      </c>
      <c r="AN90" s="184">
        <f t="shared" si="44"/>
        <v>2</v>
      </c>
    </row>
    <row r="91" spans="1:40" x14ac:dyDescent="0.25">
      <c r="A91" s="203" t="str">
        <f>Lists!C:C</f>
        <v>NER004</v>
      </c>
      <c r="B91" s="248">
        <f t="shared" si="30"/>
        <v>1.7</v>
      </c>
      <c r="C91" s="163">
        <f t="shared" si="31"/>
        <v>0</v>
      </c>
      <c r="D91" s="271">
        <f t="shared" si="32"/>
        <v>1.7</v>
      </c>
      <c r="E91" s="203">
        <f>'Core Indicators'!R91</f>
        <v>2</v>
      </c>
      <c r="F91" s="203">
        <f>'Core Indicators'!Z91</f>
        <v>2</v>
      </c>
      <c r="G91" s="163">
        <f t="shared" si="33"/>
        <v>2</v>
      </c>
      <c r="H91" s="203">
        <f>'Core Indicators'!AH91</f>
        <v>2</v>
      </c>
      <c r="I91" s="203">
        <f>'Core Indicators'!AP91</f>
        <v>1</v>
      </c>
      <c r="J91" s="203">
        <f>'Core Indicators'!BN91</f>
        <v>1</v>
      </c>
      <c r="K91" s="203">
        <f t="shared" si="34"/>
        <v>1</v>
      </c>
      <c r="L91" s="248">
        <f t="shared" si="35"/>
        <v>1.5</v>
      </c>
      <c r="M91" s="271">
        <f t="shared" si="36"/>
        <v>2</v>
      </c>
      <c r="N91" s="204">
        <f>'Core Indicators'!DJ91</f>
        <v>2</v>
      </c>
      <c r="O91" s="204">
        <f>'Core Indicators'!DR91</f>
        <v>2</v>
      </c>
      <c r="P91" s="204">
        <f>'Core Indicators'!DZ91</f>
        <v>2</v>
      </c>
      <c r="Q91" s="204">
        <f>'Core Indicators'!EH91</f>
        <v>2</v>
      </c>
      <c r="R91" s="204">
        <f>'Core Indicators'!EP91</f>
        <v>2</v>
      </c>
      <c r="S91" s="163">
        <f t="shared" si="37"/>
        <v>1.3</v>
      </c>
      <c r="T91" s="163">
        <f t="shared" si="38"/>
        <v>1</v>
      </c>
      <c r="U91" s="203">
        <v>1</v>
      </c>
      <c r="V91" s="203">
        <v>1</v>
      </c>
      <c r="W91" s="203">
        <f>'Core Indicators'!EX91</f>
        <v>1</v>
      </c>
      <c r="X91" s="163">
        <f t="shared" si="39"/>
        <v>1</v>
      </c>
      <c r="Y91" s="203">
        <v>1</v>
      </c>
      <c r="Z91" s="163">
        <f t="shared" si="40"/>
        <v>1.5</v>
      </c>
      <c r="AA91" s="203">
        <f>'Core Indicators'!FF91</f>
        <v>1</v>
      </c>
      <c r="AB91" s="203">
        <f t="shared" si="41"/>
        <v>2</v>
      </c>
      <c r="AC91" s="184">
        <f>'Core Indicators'!GD91</f>
        <v>2</v>
      </c>
      <c r="AD91" s="184">
        <f>'Core Indicators'!GL91</f>
        <v>2</v>
      </c>
      <c r="AE91" s="184">
        <f>'Core Indicators'!GT91</f>
        <v>2</v>
      </c>
      <c r="AF91" s="184">
        <f>'Core Indicators'!HB91</f>
        <v>2</v>
      </c>
      <c r="AG91" s="184">
        <f t="shared" si="42"/>
        <v>2</v>
      </c>
      <c r="AH91" s="184">
        <f>'Core Indicators'!HJ91</f>
        <v>2</v>
      </c>
      <c r="AI91" s="184">
        <f>'Core Indicators'!HR91</f>
        <v>2</v>
      </c>
      <c r="AJ91" s="184">
        <f t="shared" si="43"/>
        <v>2</v>
      </c>
      <c r="AK91" s="184">
        <f>'Core Indicators'!HZ91</f>
        <v>2</v>
      </c>
      <c r="AL91" s="184">
        <f>'Core Indicators'!IH91</f>
        <v>2</v>
      </c>
      <c r="AM91" s="184">
        <f>'Core Indicators'!IP91</f>
        <v>2</v>
      </c>
      <c r="AN91" s="184">
        <f t="shared" si="44"/>
        <v>2</v>
      </c>
    </row>
    <row r="92" spans="1:40" x14ac:dyDescent="0.25">
      <c r="A92" s="203" t="str">
        <f>Lists!C:C</f>
        <v>NGA001</v>
      </c>
      <c r="B92" s="248">
        <f t="shared" si="30"/>
        <v>2.5</v>
      </c>
      <c r="C92" s="163">
        <f t="shared" si="31"/>
        <v>0</v>
      </c>
      <c r="D92" s="271">
        <f t="shared" si="32"/>
        <v>2.6</v>
      </c>
      <c r="E92" s="203">
        <f>'Core Indicators'!R92</f>
        <v>2</v>
      </c>
      <c r="F92" s="203">
        <f>'Core Indicators'!Z92</f>
        <v>2</v>
      </c>
      <c r="G92" s="163">
        <f t="shared" si="33"/>
        <v>2</v>
      </c>
      <c r="H92" s="203">
        <f>'Core Indicators'!AH92</f>
        <v>3</v>
      </c>
      <c r="I92" s="203">
        <f>'Core Indicators'!AP92</f>
        <v>3</v>
      </c>
      <c r="J92" s="203">
        <f>'Core Indicators'!BN92</f>
        <v>2</v>
      </c>
      <c r="K92" s="203">
        <f t="shared" si="34"/>
        <v>2.5</v>
      </c>
      <c r="L92" s="248">
        <f t="shared" si="35"/>
        <v>2.8</v>
      </c>
      <c r="M92" s="271">
        <f t="shared" si="36"/>
        <v>3</v>
      </c>
      <c r="N92" s="204">
        <f>'Core Indicators'!DJ92</f>
        <v>3</v>
      </c>
      <c r="O92" s="204">
        <f>'Core Indicators'!DR92</f>
        <v>3</v>
      </c>
      <c r="P92" s="204">
        <f>'Core Indicators'!DZ92</f>
        <v>3</v>
      </c>
      <c r="Q92" s="204">
        <f>'Core Indicators'!EH92</f>
        <v>3</v>
      </c>
      <c r="R92" s="204">
        <f>'Core Indicators'!EP92</f>
        <v>3</v>
      </c>
      <c r="S92" s="163">
        <f t="shared" si="37"/>
        <v>1.6</v>
      </c>
      <c r="T92" s="163">
        <f t="shared" si="38"/>
        <v>1.1666666666666667</v>
      </c>
      <c r="U92" s="203">
        <v>1</v>
      </c>
      <c r="V92" s="203">
        <v>1</v>
      </c>
      <c r="W92" s="203">
        <f>'Core Indicators'!EX92</f>
        <v>2</v>
      </c>
      <c r="X92" s="163">
        <f t="shared" si="39"/>
        <v>1.5</v>
      </c>
      <c r="Y92" s="203">
        <v>1</v>
      </c>
      <c r="Z92" s="163">
        <f t="shared" si="40"/>
        <v>2</v>
      </c>
      <c r="AA92" s="203">
        <f>'Core Indicators'!FF92</f>
        <v>2</v>
      </c>
      <c r="AB92" s="203">
        <f t="shared" si="41"/>
        <v>2</v>
      </c>
      <c r="AC92" s="184">
        <f>'Core Indicators'!GD92</f>
        <v>2</v>
      </c>
      <c r="AD92" s="184">
        <f>'Core Indicators'!GL92</f>
        <v>2</v>
      </c>
      <c r="AE92" s="184">
        <f>'Core Indicators'!GT92</f>
        <v>2</v>
      </c>
      <c r="AF92" s="184">
        <f>'Core Indicators'!HB92</f>
        <v>2</v>
      </c>
      <c r="AG92" s="184">
        <f t="shared" si="42"/>
        <v>2</v>
      </c>
      <c r="AH92" s="184">
        <f>'Core Indicators'!HJ92</f>
        <v>2</v>
      </c>
      <c r="AI92" s="184">
        <f>'Core Indicators'!HR92</f>
        <v>2</v>
      </c>
      <c r="AJ92" s="184">
        <f t="shared" si="43"/>
        <v>2</v>
      </c>
      <c r="AK92" s="184">
        <f>'Core Indicators'!HZ92</f>
        <v>2</v>
      </c>
      <c r="AL92" s="184">
        <f>'Core Indicators'!IH92</f>
        <v>2</v>
      </c>
      <c r="AM92" s="184">
        <f>'Core Indicators'!IP92</f>
        <v>2</v>
      </c>
      <c r="AN92" s="184">
        <f t="shared" si="44"/>
        <v>2</v>
      </c>
    </row>
    <row r="93" spans="1:40" x14ac:dyDescent="0.25">
      <c r="A93" s="203" t="str">
        <f>Lists!C:C</f>
        <v>NGA003</v>
      </c>
      <c r="B93" s="248">
        <f t="shared" si="30"/>
        <v>2.5</v>
      </c>
      <c r="C93" s="163">
        <f t="shared" si="31"/>
        <v>0</v>
      </c>
      <c r="D93" s="271">
        <f t="shared" si="32"/>
        <v>2.6</v>
      </c>
      <c r="E93" s="203">
        <f>'Core Indicators'!R93</f>
        <v>2</v>
      </c>
      <c r="F93" s="203">
        <f>'Core Indicators'!Z93</f>
        <v>2</v>
      </c>
      <c r="G93" s="163">
        <f t="shared" si="33"/>
        <v>2</v>
      </c>
      <c r="H93" s="203">
        <f>'Core Indicators'!AH93</f>
        <v>3</v>
      </c>
      <c r="I93" s="203">
        <f>'Core Indicators'!AP93</f>
        <v>3</v>
      </c>
      <c r="J93" s="203">
        <f>'Core Indicators'!BN93</f>
        <v>2</v>
      </c>
      <c r="K93" s="203">
        <f t="shared" si="34"/>
        <v>2.5</v>
      </c>
      <c r="L93" s="248">
        <f t="shared" si="35"/>
        <v>2.8</v>
      </c>
      <c r="M93" s="271">
        <f t="shared" si="36"/>
        <v>3</v>
      </c>
      <c r="N93" s="204">
        <f>'Core Indicators'!DJ93</f>
        <v>3</v>
      </c>
      <c r="O93" s="204">
        <f>'Core Indicators'!DR93</f>
        <v>3</v>
      </c>
      <c r="P93" s="204">
        <f>'Core Indicators'!DZ93</f>
        <v>3</v>
      </c>
      <c r="Q93" s="204">
        <f>'Core Indicators'!EH93</f>
        <v>3</v>
      </c>
      <c r="R93" s="204">
        <f>'Core Indicators'!EP93</f>
        <v>3</v>
      </c>
      <c r="S93" s="163">
        <f t="shared" si="37"/>
        <v>1.6</v>
      </c>
      <c r="T93" s="163">
        <f t="shared" si="38"/>
        <v>1.1666666666666667</v>
      </c>
      <c r="U93" s="203">
        <v>1</v>
      </c>
      <c r="V93" s="203">
        <v>1</v>
      </c>
      <c r="W93" s="203">
        <f>'Core Indicators'!EX93</f>
        <v>2</v>
      </c>
      <c r="X93" s="163">
        <f t="shared" si="39"/>
        <v>1.5</v>
      </c>
      <c r="Y93" s="203">
        <v>1</v>
      </c>
      <c r="Z93" s="163">
        <f t="shared" si="40"/>
        <v>2</v>
      </c>
      <c r="AA93" s="203">
        <f>'Core Indicators'!FF93</f>
        <v>2</v>
      </c>
      <c r="AB93" s="203">
        <f t="shared" si="41"/>
        <v>2</v>
      </c>
      <c r="AC93" s="184">
        <f>'Core Indicators'!GD93</f>
        <v>2</v>
      </c>
      <c r="AD93" s="184">
        <f>'Core Indicators'!GL93</f>
        <v>2</v>
      </c>
      <c r="AE93" s="184">
        <f>'Core Indicators'!GT93</f>
        <v>2</v>
      </c>
      <c r="AF93" s="184">
        <f>'Core Indicators'!HB93</f>
        <v>2</v>
      </c>
      <c r="AG93" s="184">
        <f t="shared" si="42"/>
        <v>2</v>
      </c>
      <c r="AH93" s="184">
        <f>'Core Indicators'!HJ93</f>
        <v>2</v>
      </c>
      <c r="AI93" s="184">
        <f>'Core Indicators'!HR93</f>
        <v>2</v>
      </c>
      <c r="AJ93" s="184">
        <f t="shared" si="43"/>
        <v>2</v>
      </c>
      <c r="AK93" s="184">
        <f>'Core Indicators'!HZ93</f>
        <v>2</v>
      </c>
      <c r="AL93" s="184">
        <f>'Core Indicators'!IH93</f>
        <v>2</v>
      </c>
      <c r="AM93" s="184">
        <f>'Core Indicators'!IP93</f>
        <v>2</v>
      </c>
      <c r="AN93" s="184">
        <f t="shared" si="44"/>
        <v>2</v>
      </c>
    </row>
    <row r="94" spans="1:40" x14ac:dyDescent="0.25">
      <c r="A94" s="203" t="str">
        <f>Lists!C:C</f>
        <v>NGA004</v>
      </c>
      <c r="B94" s="248">
        <f t="shared" si="30"/>
        <v>2</v>
      </c>
      <c r="C94" s="163">
        <f t="shared" si="31"/>
        <v>1</v>
      </c>
      <c r="D94" s="271">
        <f t="shared" si="32"/>
        <v>2</v>
      </c>
      <c r="E94" s="203">
        <f>'Core Indicators'!R94</f>
        <v>2</v>
      </c>
      <c r="F94" s="203">
        <f>'Core Indicators'!Z94</f>
        <v>2</v>
      </c>
      <c r="G94" s="163">
        <f t="shared" si="33"/>
        <v>2</v>
      </c>
      <c r="H94" s="203">
        <f>'Core Indicators'!AH94</f>
        <v>2</v>
      </c>
      <c r="I94" s="203">
        <f>'Core Indicators'!AP94</f>
        <v>2</v>
      </c>
      <c r="J94" s="203">
        <f>'Core Indicators'!BN94</f>
        <v>2</v>
      </c>
      <c r="K94" s="203">
        <f t="shared" si="34"/>
        <v>2</v>
      </c>
      <c r="L94" s="248">
        <f t="shared" si="35"/>
        <v>2</v>
      </c>
      <c r="M94" s="271">
        <f t="shared" si="36"/>
        <v>2.2000000000000002</v>
      </c>
      <c r="N94" s="204">
        <f>'Core Indicators'!DJ94</f>
        <v>2</v>
      </c>
      <c r="O94" s="204">
        <f>'Core Indicators'!DR94</f>
        <v>2</v>
      </c>
      <c r="P94" s="204">
        <f>'Core Indicators'!DZ94</f>
        <v>2</v>
      </c>
      <c r="Q94" s="204">
        <f>'Core Indicators'!EH94</f>
        <v>2</v>
      </c>
      <c r="R94" s="204">
        <f>'Core Indicators'!EP94</f>
        <v>3</v>
      </c>
      <c r="S94" s="163">
        <f t="shared" si="37"/>
        <v>1.6</v>
      </c>
      <c r="T94" s="163">
        <f t="shared" si="38"/>
        <v>1.1666666666666667</v>
      </c>
      <c r="U94" s="203">
        <v>1</v>
      </c>
      <c r="V94" s="203">
        <v>1</v>
      </c>
      <c r="W94" s="203">
        <f>'Core Indicators'!EX94</f>
        <v>2</v>
      </c>
      <c r="X94" s="163">
        <f t="shared" si="39"/>
        <v>1.5</v>
      </c>
      <c r="Y94" s="203">
        <v>1</v>
      </c>
      <c r="Z94" s="163">
        <f t="shared" si="40"/>
        <v>2</v>
      </c>
      <c r="AA94" s="203" t="str">
        <f>'Core Indicators'!FF94</f>
        <v>x</v>
      </c>
      <c r="AB94" s="203">
        <f t="shared" si="41"/>
        <v>2</v>
      </c>
      <c r="AC94" s="184">
        <f>'Core Indicators'!GD94</f>
        <v>2</v>
      </c>
      <c r="AD94" s="184">
        <f>'Core Indicators'!GL94</f>
        <v>2</v>
      </c>
      <c r="AE94" s="184">
        <f>'Core Indicators'!GT94</f>
        <v>2</v>
      </c>
      <c r="AF94" s="184">
        <f>'Core Indicators'!HB94</f>
        <v>2</v>
      </c>
      <c r="AG94" s="184">
        <f t="shared" si="42"/>
        <v>2</v>
      </c>
      <c r="AH94" s="184">
        <f>'Core Indicators'!HJ94</f>
        <v>2</v>
      </c>
      <c r="AI94" s="184">
        <f>'Core Indicators'!HR94</f>
        <v>2</v>
      </c>
      <c r="AJ94" s="184">
        <f t="shared" si="43"/>
        <v>2</v>
      </c>
      <c r="AK94" s="184">
        <f>'Core Indicators'!HZ94</f>
        <v>2</v>
      </c>
      <c r="AL94" s="184">
        <f>'Core Indicators'!IH94</f>
        <v>2</v>
      </c>
      <c r="AM94" s="184">
        <f>'Core Indicators'!IP94</f>
        <v>2</v>
      </c>
      <c r="AN94" s="184">
        <f t="shared" si="44"/>
        <v>2</v>
      </c>
    </row>
    <row r="95" spans="1:40" x14ac:dyDescent="0.25">
      <c r="A95" s="203" t="str">
        <f>Lists!C:C</f>
        <v>NGA007</v>
      </c>
      <c r="B95" s="248">
        <f t="shared" si="30"/>
        <v>1.8</v>
      </c>
      <c r="C95" s="163">
        <f t="shared" si="31"/>
        <v>0</v>
      </c>
      <c r="D95" s="271">
        <f t="shared" si="32"/>
        <v>2</v>
      </c>
      <c r="E95" s="203">
        <f>'Core Indicators'!R95</f>
        <v>2</v>
      </c>
      <c r="F95" s="203">
        <f>'Core Indicators'!Z95</f>
        <v>2</v>
      </c>
      <c r="G95" s="163">
        <f t="shared" si="33"/>
        <v>2</v>
      </c>
      <c r="H95" s="203">
        <f>'Core Indicators'!AH95</f>
        <v>2</v>
      </c>
      <c r="I95" s="203">
        <f>'Core Indicators'!AP95</f>
        <v>2</v>
      </c>
      <c r="J95" s="203">
        <f>'Core Indicators'!BN95</f>
        <v>2</v>
      </c>
      <c r="K95" s="203">
        <f t="shared" si="34"/>
        <v>2</v>
      </c>
      <c r="L95" s="248">
        <f t="shared" si="35"/>
        <v>2</v>
      </c>
      <c r="M95" s="271">
        <f t="shared" si="36"/>
        <v>2</v>
      </c>
      <c r="N95" s="204">
        <f>'Core Indicators'!DJ95</f>
        <v>2</v>
      </c>
      <c r="O95" s="204">
        <f>'Core Indicators'!DR95</f>
        <v>2</v>
      </c>
      <c r="P95" s="204">
        <f>'Core Indicators'!DZ95</f>
        <v>2</v>
      </c>
      <c r="Q95" s="204">
        <f>'Core Indicators'!EH95</f>
        <v>2</v>
      </c>
      <c r="R95" s="204">
        <f>'Core Indicators'!EP95</f>
        <v>2</v>
      </c>
      <c r="S95" s="163">
        <f t="shared" si="37"/>
        <v>1.3</v>
      </c>
      <c r="T95" s="163">
        <f t="shared" si="38"/>
        <v>1.1666666666666667</v>
      </c>
      <c r="U95" s="203">
        <v>1</v>
      </c>
      <c r="V95" s="203">
        <v>1</v>
      </c>
      <c r="W95" s="203">
        <f>'Core Indicators'!EX95</f>
        <v>2</v>
      </c>
      <c r="X95" s="163">
        <f t="shared" si="39"/>
        <v>1.5</v>
      </c>
      <c r="Y95" s="203">
        <v>1</v>
      </c>
      <c r="Z95" s="163">
        <f t="shared" si="40"/>
        <v>1.5</v>
      </c>
      <c r="AA95" s="203">
        <f>'Core Indicators'!FF95</f>
        <v>1</v>
      </c>
      <c r="AB95" s="203">
        <f t="shared" si="41"/>
        <v>2</v>
      </c>
      <c r="AC95" s="184">
        <f>'Core Indicators'!GD95</f>
        <v>2</v>
      </c>
      <c r="AD95" s="184">
        <f>'Core Indicators'!GL95</f>
        <v>2</v>
      </c>
      <c r="AE95" s="184">
        <f>'Core Indicators'!GT95</f>
        <v>2</v>
      </c>
      <c r="AF95" s="184">
        <f>'Core Indicators'!HB95</f>
        <v>2</v>
      </c>
      <c r="AG95" s="184">
        <f t="shared" si="42"/>
        <v>2</v>
      </c>
      <c r="AH95" s="184">
        <f>'Core Indicators'!HJ95</f>
        <v>2</v>
      </c>
      <c r="AI95" s="184">
        <f>'Core Indicators'!HR95</f>
        <v>2</v>
      </c>
      <c r="AJ95" s="184">
        <f t="shared" si="43"/>
        <v>2</v>
      </c>
      <c r="AK95" s="184">
        <f>'Core Indicators'!HZ95</f>
        <v>2</v>
      </c>
      <c r="AL95" s="184">
        <f>'Core Indicators'!IH95</f>
        <v>2</v>
      </c>
      <c r="AM95" s="184">
        <f>'Core Indicators'!IP95</f>
        <v>2</v>
      </c>
      <c r="AN95" s="184">
        <f t="shared" si="44"/>
        <v>2</v>
      </c>
    </row>
    <row r="96" spans="1:40" x14ac:dyDescent="0.25">
      <c r="A96" s="203" t="str">
        <f>Lists!C:C</f>
        <v>NGA008</v>
      </c>
      <c r="B96" s="248">
        <f t="shared" si="30"/>
        <v>1.9</v>
      </c>
      <c r="C96" s="163">
        <f t="shared" si="31"/>
        <v>1</v>
      </c>
      <c r="D96" s="271">
        <f t="shared" si="32"/>
        <v>2.2000000000000002</v>
      </c>
      <c r="E96" s="203">
        <f>'Core Indicators'!R96</f>
        <v>2</v>
      </c>
      <c r="F96" s="203">
        <f>'Core Indicators'!Z96</f>
        <v>3</v>
      </c>
      <c r="G96" s="163">
        <f t="shared" si="33"/>
        <v>2.5</v>
      </c>
      <c r="H96" s="203">
        <f>'Core Indicators'!AH96</f>
        <v>2</v>
      </c>
      <c r="I96" s="203">
        <f>'Core Indicators'!AP96</f>
        <v>2</v>
      </c>
      <c r="J96" s="203" t="str">
        <f>'Core Indicators'!BN96</f>
        <v>x</v>
      </c>
      <c r="K96" s="203">
        <f t="shared" si="34"/>
        <v>2</v>
      </c>
      <c r="L96" s="248">
        <f t="shared" si="35"/>
        <v>2</v>
      </c>
      <c r="M96" s="271">
        <f t="shared" si="36"/>
        <v>2</v>
      </c>
      <c r="N96" s="204">
        <f>'Core Indicators'!DJ96</f>
        <v>2</v>
      </c>
      <c r="O96" s="204">
        <f>'Core Indicators'!DR96</f>
        <v>2</v>
      </c>
      <c r="P96" s="204">
        <f>'Core Indicators'!DZ96</f>
        <v>2</v>
      </c>
      <c r="Q96" s="204" t="str">
        <f>'Core Indicators'!EH96</f>
        <v>x</v>
      </c>
      <c r="R96" s="204" t="str">
        <f>'Core Indicators'!EP96</f>
        <v>x</v>
      </c>
      <c r="S96" s="163">
        <f t="shared" si="37"/>
        <v>1.6</v>
      </c>
      <c r="T96" s="163">
        <f t="shared" si="38"/>
        <v>1.1666666666666667</v>
      </c>
      <c r="U96" s="203">
        <v>1</v>
      </c>
      <c r="V96" s="203">
        <v>1</v>
      </c>
      <c r="W96" s="203">
        <f>'Core Indicators'!EX96</f>
        <v>2</v>
      </c>
      <c r="X96" s="163">
        <f t="shared" si="39"/>
        <v>1.5</v>
      </c>
      <c r="Y96" s="203">
        <v>1</v>
      </c>
      <c r="Z96" s="163">
        <f t="shared" si="40"/>
        <v>2</v>
      </c>
      <c r="AA96" s="203">
        <f>'Core Indicators'!FF96</f>
        <v>2</v>
      </c>
      <c r="AB96" s="203">
        <f t="shared" si="41"/>
        <v>2</v>
      </c>
      <c r="AC96" s="184">
        <f>'Core Indicators'!GD96</f>
        <v>2</v>
      </c>
      <c r="AD96" s="184">
        <f>'Core Indicators'!GL96</f>
        <v>2</v>
      </c>
      <c r="AE96" s="184">
        <f>'Core Indicators'!GT96</f>
        <v>2</v>
      </c>
      <c r="AF96" s="184">
        <f>'Core Indicators'!HB96</f>
        <v>2</v>
      </c>
      <c r="AG96" s="184">
        <f t="shared" si="42"/>
        <v>2</v>
      </c>
      <c r="AH96" s="184">
        <f>'Core Indicators'!HJ96</f>
        <v>2</v>
      </c>
      <c r="AI96" s="184">
        <f>'Core Indicators'!HR96</f>
        <v>2</v>
      </c>
      <c r="AJ96" s="184">
        <f t="shared" si="43"/>
        <v>2</v>
      </c>
      <c r="AK96" s="184">
        <f>'Core Indicators'!HZ96</f>
        <v>2</v>
      </c>
      <c r="AL96" s="184">
        <f>'Core Indicators'!IH96</f>
        <v>2</v>
      </c>
      <c r="AM96" s="184">
        <f>'Core Indicators'!IP96</f>
        <v>2</v>
      </c>
      <c r="AN96" s="184">
        <f t="shared" si="44"/>
        <v>2</v>
      </c>
    </row>
    <row r="97" spans="1:40" x14ac:dyDescent="0.25">
      <c r="A97" s="203" t="str">
        <f>Lists!C:C</f>
        <v>NIC001</v>
      </c>
      <c r="B97" s="248">
        <f t="shared" si="30"/>
        <v>1.9</v>
      </c>
      <c r="C97" s="163">
        <f t="shared" si="31"/>
        <v>1</v>
      </c>
      <c r="D97" s="271">
        <f t="shared" si="32"/>
        <v>2</v>
      </c>
      <c r="E97" s="203">
        <f>'Core Indicators'!R97</f>
        <v>2</v>
      </c>
      <c r="F97" s="203">
        <f>'Core Indicators'!Z97</f>
        <v>2</v>
      </c>
      <c r="G97" s="163">
        <f t="shared" si="33"/>
        <v>2</v>
      </c>
      <c r="H97" s="203">
        <f>'Core Indicators'!AH97</f>
        <v>2</v>
      </c>
      <c r="I97" s="203">
        <f>'Core Indicators'!AP97</f>
        <v>2</v>
      </c>
      <c r="J97" s="203">
        <f>'Core Indicators'!BN97</f>
        <v>2</v>
      </c>
      <c r="K97" s="203">
        <f t="shared" si="34"/>
        <v>2</v>
      </c>
      <c r="L97" s="248">
        <f t="shared" si="35"/>
        <v>2</v>
      </c>
      <c r="M97" s="271">
        <f t="shared" si="36"/>
        <v>2</v>
      </c>
      <c r="N97" s="204">
        <f>'Core Indicators'!DJ97</f>
        <v>2</v>
      </c>
      <c r="O97" s="204">
        <f>'Core Indicators'!DR97</f>
        <v>2</v>
      </c>
      <c r="P97" s="204" t="str">
        <f>'Core Indicators'!DZ97</f>
        <v>x</v>
      </c>
      <c r="Q97" s="204" t="str">
        <f>'Core Indicators'!EH97</f>
        <v>x</v>
      </c>
      <c r="R97" s="204" t="str">
        <f>'Core Indicators'!EP97</f>
        <v>x</v>
      </c>
      <c r="S97" s="163">
        <f t="shared" si="37"/>
        <v>1.6</v>
      </c>
      <c r="T97" s="163">
        <f t="shared" si="38"/>
        <v>1.1666666666666667</v>
      </c>
      <c r="U97" s="203">
        <v>1</v>
      </c>
      <c r="V97" s="203">
        <v>1</v>
      </c>
      <c r="W97" s="203">
        <f>'Core Indicators'!EX97</f>
        <v>2</v>
      </c>
      <c r="X97" s="163">
        <f t="shared" si="39"/>
        <v>1.5</v>
      </c>
      <c r="Y97" s="203">
        <v>1</v>
      </c>
      <c r="Z97" s="163">
        <f t="shared" si="40"/>
        <v>2</v>
      </c>
      <c r="AA97" s="203" t="str">
        <f>'Core Indicators'!FF97</f>
        <v>x</v>
      </c>
      <c r="AB97" s="203">
        <f t="shared" si="41"/>
        <v>2</v>
      </c>
      <c r="AC97" s="184">
        <f>'Core Indicators'!GD97</f>
        <v>2</v>
      </c>
      <c r="AD97" s="184">
        <f>'Core Indicators'!GL97</f>
        <v>2</v>
      </c>
      <c r="AE97" s="184">
        <f>'Core Indicators'!GT97</f>
        <v>2</v>
      </c>
      <c r="AF97" s="184">
        <f>'Core Indicators'!HB97</f>
        <v>2</v>
      </c>
      <c r="AG97" s="184">
        <f t="shared" si="42"/>
        <v>2</v>
      </c>
      <c r="AH97" s="184">
        <f>'Core Indicators'!HJ97</f>
        <v>2</v>
      </c>
      <c r="AI97" s="184">
        <f>'Core Indicators'!HR97</f>
        <v>2</v>
      </c>
      <c r="AJ97" s="184">
        <f t="shared" si="43"/>
        <v>2</v>
      </c>
      <c r="AK97" s="184">
        <f>'Core Indicators'!HZ97</f>
        <v>2</v>
      </c>
      <c r="AL97" s="184">
        <f>'Core Indicators'!IH97</f>
        <v>2</v>
      </c>
      <c r="AM97" s="184">
        <f>'Core Indicators'!IP97</f>
        <v>2</v>
      </c>
      <c r="AN97" s="184">
        <f t="shared" si="44"/>
        <v>2</v>
      </c>
    </row>
    <row r="98" spans="1:40" x14ac:dyDescent="0.25">
      <c r="A98" s="203" t="str">
        <f>Lists!C:C</f>
        <v>PAK001</v>
      </c>
      <c r="B98" s="248">
        <f t="shared" si="30"/>
        <v>1.7</v>
      </c>
      <c r="C98" s="163">
        <f t="shared" si="31"/>
        <v>0</v>
      </c>
      <c r="D98" s="271">
        <f t="shared" si="32"/>
        <v>1.8</v>
      </c>
      <c r="E98" s="203">
        <f>'Core Indicators'!R98</f>
        <v>1</v>
      </c>
      <c r="F98" s="203">
        <f>'Core Indicators'!Z98</f>
        <v>2</v>
      </c>
      <c r="G98" s="163">
        <f t="shared" si="33"/>
        <v>1.5</v>
      </c>
      <c r="H98" s="203">
        <f>'Core Indicators'!AH98</f>
        <v>2</v>
      </c>
      <c r="I98" s="203">
        <f>'Core Indicators'!AP98</f>
        <v>2</v>
      </c>
      <c r="J98" s="203">
        <f>'Core Indicators'!BN98</f>
        <v>2</v>
      </c>
      <c r="K98" s="203">
        <f t="shared" si="34"/>
        <v>2</v>
      </c>
      <c r="L98" s="248">
        <f t="shared" si="35"/>
        <v>2</v>
      </c>
      <c r="M98" s="271">
        <f t="shared" si="36"/>
        <v>2</v>
      </c>
      <c r="N98" s="204">
        <f>'Core Indicators'!DJ98</f>
        <v>2</v>
      </c>
      <c r="O98" s="204">
        <f>'Core Indicators'!DR98</f>
        <v>2</v>
      </c>
      <c r="P98" s="204">
        <f>'Core Indicators'!DZ98</f>
        <v>2</v>
      </c>
      <c r="Q98" s="204">
        <f>'Core Indicators'!EH98</f>
        <v>2</v>
      </c>
      <c r="R98" s="204">
        <f>'Core Indicators'!EP98</f>
        <v>2</v>
      </c>
      <c r="S98" s="163">
        <f t="shared" si="37"/>
        <v>1.3</v>
      </c>
      <c r="T98" s="163">
        <f t="shared" si="38"/>
        <v>1.1666666666666667</v>
      </c>
      <c r="U98" s="203">
        <v>1</v>
      </c>
      <c r="V98" s="203">
        <v>1</v>
      </c>
      <c r="W98" s="203">
        <f>'Core Indicators'!EX98</f>
        <v>2</v>
      </c>
      <c r="X98" s="163">
        <f t="shared" si="39"/>
        <v>1.5</v>
      </c>
      <c r="Y98" s="203">
        <v>1</v>
      </c>
      <c r="Z98" s="163">
        <f t="shared" si="40"/>
        <v>1.5</v>
      </c>
      <c r="AA98" s="203">
        <f>'Core Indicators'!FF98</f>
        <v>1</v>
      </c>
      <c r="AB98" s="203">
        <f t="shared" si="41"/>
        <v>2</v>
      </c>
      <c r="AC98" s="184">
        <f>'Core Indicators'!GD98</f>
        <v>2</v>
      </c>
      <c r="AD98" s="184">
        <f>'Core Indicators'!GL98</f>
        <v>2</v>
      </c>
      <c r="AE98" s="184">
        <f>'Core Indicators'!GT98</f>
        <v>2</v>
      </c>
      <c r="AF98" s="184">
        <f>'Core Indicators'!HB98</f>
        <v>2</v>
      </c>
      <c r="AG98" s="184">
        <f t="shared" si="42"/>
        <v>2</v>
      </c>
      <c r="AH98" s="184">
        <f>'Core Indicators'!HJ98</f>
        <v>2</v>
      </c>
      <c r="AI98" s="184">
        <f>'Core Indicators'!HR98</f>
        <v>2</v>
      </c>
      <c r="AJ98" s="184">
        <f t="shared" si="43"/>
        <v>2</v>
      </c>
      <c r="AK98" s="184">
        <f>'Core Indicators'!HZ98</f>
        <v>2</v>
      </c>
      <c r="AL98" s="184">
        <f>'Core Indicators'!IH98</f>
        <v>2</v>
      </c>
      <c r="AM98" s="184">
        <f>'Core Indicators'!IP98</f>
        <v>2</v>
      </c>
      <c r="AN98" s="184">
        <f t="shared" si="44"/>
        <v>2</v>
      </c>
    </row>
    <row r="99" spans="1:40" x14ac:dyDescent="0.25">
      <c r="A99" s="203" t="str">
        <f>Lists!C:C</f>
        <v>PAK004</v>
      </c>
      <c r="B99" s="248" t="str">
        <f t="shared" ref="B99:B130" si="45">IF(OR(M99="x",D99="x"),"x",ROUND((5-GEOMEAN(((5-D99)/5*4+1),((5-M99)/5*4+1),((5-M99)/5*4+1)))/4*3.5+S99*0.3,1))</f>
        <v>x</v>
      </c>
      <c r="C99" s="163">
        <f t="shared" ref="C99:C130" si="46">COUNTIF(E99:F99,"x")+COUNTIF(H99:I99,"x")+COUNTIF(J99:J99,"x")+COUNTIF(M99,"x")+COUNTIF(U99:W99,"x")+COUNTIF(Y99:AB99,"x")</f>
        <v>3</v>
      </c>
      <c r="D99" s="271">
        <f t="shared" ref="D99:D130" si="47">IF(OR(L99="x",G99="x"),"x",ROUND((5-GEOMEAN(((5-L99)/5*4+1),((5-L99)/5*4+1),((5-G99)/5*4+1)))/4*5,1))</f>
        <v>2.4</v>
      </c>
      <c r="E99" s="203">
        <f>'Core Indicators'!R99</f>
        <v>1</v>
      </c>
      <c r="F99" s="203">
        <f>'Core Indicators'!Z99</f>
        <v>1</v>
      </c>
      <c r="G99" s="163">
        <f t="shared" ref="G99:G130" si="48">IF(AND(F99="x",E99="x"),"x",IF(OR(F99="x",E99="x"),AVERAGE(E99,F99),ROUND((10-GEOMEAN(((10-E99)/10*9+1),((10-F99)/10*9+1)))/9*10,1)))</f>
        <v>1</v>
      </c>
      <c r="H99" s="203" t="str">
        <f>'Core Indicators'!AH99</f>
        <v>x</v>
      </c>
      <c r="I99" s="203" t="str">
        <f>'Core Indicators'!AP99</f>
        <v>x</v>
      </c>
      <c r="J99" s="203">
        <f>'Core Indicators'!BN99</f>
        <v>3</v>
      </c>
      <c r="K99" s="203">
        <f t="shared" ref="K99:K130" si="49">IF(AND(J99="x",I99="x"),"x",IF(OR(J99="x",I99="x"),AVERAGE(I99,J99),ROUND((10-GEOMEAN(((10-I99)/10*9+1),((10-J99)/10*9+1)))/9*10,1)))</f>
        <v>3</v>
      </c>
      <c r="L99" s="248">
        <f t="shared" ref="L99:L130" si="50">IF(AND(H99="x",K99="x"),"x",IF(OR(H99="x",K99="x"),AVERAGE(H99,K99),ROUND((10-GEOMEAN(((10-H99)/10*9+1),((10-K99)/10*9+1)))/9*10,1)))</f>
        <v>3</v>
      </c>
      <c r="M99" s="271" t="str">
        <f t="shared" ref="M99:M130" si="51">IF(N99="x","x",AVERAGE(N99:R99))</f>
        <v>x</v>
      </c>
      <c r="N99" s="204" t="str">
        <f>'Core Indicators'!DJ99</f>
        <v>x</v>
      </c>
      <c r="O99" s="204" t="str">
        <f>'Core Indicators'!DR99</f>
        <v>x</v>
      </c>
      <c r="P99" s="204" t="str">
        <f>'Core Indicators'!DZ99</f>
        <v>x</v>
      </c>
      <c r="Q99" s="204" t="str">
        <f>'Core Indicators'!EH99</f>
        <v>x</v>
      </c>
      <c r="R99" s="204" t="str">
        <f>'Core Indicators'!EP99</f>
        <v>x</v>
      </c>
      <c r="S99" s="163">
        <f t="shared" ref="S99:S130" si="52">IF(OR(Z99="x",T99="x"),T99,ROUND((10-GEOMEAN(((10-T99)/10*9+1),((10-Z99)/10*9+1)))/9*10,1))</f>
        <v>1.7</v>
      </c>
      <c r="T99" s="163">
        <f t="shared" ref="T99:T130" si="53">AVERAGE(U99,X99,Y99)</f>
        <v>1.3333333333333333</v>
      </c>
      <c r="U99" s="203">
        <v>1</v>
      </c>
      <c r="V99" s="203">
        <v>1</v>
      </c>
      <c r="W99" s="203">
        <f>'Core Indicators'!EX99</f>
        <v>3</v>
      </c>
      <c r="X99" s="163">
        <f t="shared" ref="X99:X130" si="54">AVERAGE(V99:W99)</f>
        <v>2</v>
      </c>
      <c r="Y99" s="203">
        <v>1</v>
      </c>
      <c r="Z99" s="163">
        <f t="shared" ref="Z99:Z130" si="55">IF(AND(AA99="x",AB99="x"),"x",AVERAGE(AA99:AB99))</f>
        <v>2</v>
      </c>
      <c r="AA99" s="203">
        <f>'Core Indicators'!FF99</f>
        <v>2</v>
      </c>
      <c r="AB99" s="203">
        <f t="shared" ref="AB99:AB130" si="56">IF(AND(AJ99="x",AN99="x",AG99="x"),"x",(AVERAGE(AJ99,AN99,AG99)))</f>
        <v>2</v>
      </c>
      <c r="AC99" s="184">
        <f>'Core Indicators'!GD99</f>
        <v>2</v>
      </c>
      <c r="AD99" s="184">
        <f>'Core Indicators'!GL99</f>
        <v>2</v>
      </c>
      <c r="AE99" s="184">
        <f>'Core Indicators'!GT99</f>
        <v>2</v>
      </c>
      <c r="AF99" s="184">
        <f>'Core Indicators'!HB99</f>
        <v>2</v>
      </c>
      <c r="AG99" s="184">
        <f t="shared" ref="AG99:AG130" si="57">IF(AND(AC99="x",AD99="x",AE99="x",AF99="x"),"x",AVERAGE(AC99:AF99))</f>
        <v>2</v>
      </c>
      <c r="AH99" s="184">
        <f>'Core Indicators'!HJ99</f>
        <v>2</v>
      </c>
      <c r="AI99" s="184">
        <f>'Core Indicators'!HR99</f>
        <v>2</v>
      </c>
      <c r="AJ99" s="184">
        <f t="shared" ref="AJ99:AJ130" si="58">IF(AND(AH99="x",AI99="x"),"x",AVERAGE(AH99:AI99))</f>
        <v>2</v>
      </c>
      <c r="AK99" s="184">
        <f>'Core Indicators'!HZ99</f>
        <v>2</v>
      </c>
      <c r="AL99" s="184">
        <f>'Core Indicators'!IH99</f>
        <v>2</v>
      </c>
      <c r="AM99" s="184">
        <f>'Core Indicators'!IP99</f>
        <v>2</v>
      </c>
      <c r="AN99" s="184">
        <f t="shared" ref="AN99:AN130" si="59">IF(AND(AK99="x",AL99="x",AM99="x"),"x",AVERAGE(AK99:AM99))</f>
        <v>2</v>
      </c>
    </row>
    <row r="100" spans="1:40" x14ac:dyDescent="0.25">
      <c r="A100" s="203" t="str">
        <f>Lists!C:C</f>
        <v>PAK005</v>
      </c>
      <c r="B100" s="248">
        <f t="shared" si="45"/>
        <v>1.8</v>
      </c>
      <c r="C100" s="163">
        <f t="shared" si="46"/>
        <v>0</v>
      </c>
      <c r="D100" s="271">
        <f t="shared" si="47"/>
        <v>1.7</v>
      </c>
      <c r="E100" s="203">
        <f>'Core Indicators'!R100</f>
        <v>1</v>
      </c>
      <c r="F100" s="203">
        <f>'Core Indicators'!Z100</f>
        <v>3</v>
      </c>
      <c r="G100" s="163">
        <f t="shared" si="48"/>
        <v>2.1</v>
      </c>
      <c r="H100" s="203">
        <f>'Core Indicators'!AH100</f>
        <v>2</v>
      </c>
      <c r="I100" s="203">
        <f>'Core Indicators'!AP100</f>
        <v>1</v>
      </c>
      <c r="J100" s="203">
        <f>'Core Indicators'!BN100</f>
        <v>1</v>
      </c>
      <c r="K100" s="203">
        <f t="shared" si="49"/>
        <v>1</v>
      </c>
      <c r="L100" s="248">
        <f t="shared" si="50"/>
        <v>1.5</v>
      </c>
      <c r="M100" s="271">
        <f t="shared" si="51"/>
        <v>2</v>
      </c>
      <c r="N100" s="204">
        <f>'Core Indicators'!DJ100</f>
        <v>2</v>
      </c>
      <c r="O100" s="204">
        <f>'Core Indicators'!DR100</f>
        <v>2</v>
      </c>
      <c r="P100" s="204">
        <f>'Core Indicators'!DZ100</f>
        <v>2</v>
      </c>
      <c r="Q100" s="204">
        <f>'Core Indicators'!EH100</f>
        <v>2</v>
      </c>
      <c r="R100" s="204">
        <f>'Core Indicators'!EP100</f>
        <v>2</v>
      </c>
      <c r="S100" s="163">
        <f t="shared" si="52"/>
        <v>1.7</v>
      </c>
      <c r="T100" s="163">
        <f t="shared" si="53"/>
        <v>1.3333333333333333</v>
      </c>
      <c r="U100" s="203">
        <v>1</v>
      </c>
      <c r="V100" s="203">
        <v>1</v>
      </c>
      <c r="W100" s="203">
        <f>'Core Indicators'!EX100</f>
        <v>3</v>
      </c>
      <c r="X100" s="163">
        <f t="shared" si="54"/>
        <v>2</v>
      </c>
      <c r="Y100" s="203">
        <v>1</v>
      </c>
      <c r="Z100" s="163">
        <f t="shared" si="55"/>
        <v>2</v>
      </c>
      <c r="AA100" s="203">
        <f>'Core Indicators'!FF100</f>
        <v>2</v>
      </c>
      <c r="AB100" s="203">
        <f t="shared" si="56"/>
        <v>2</v>
      </c>
      <c r="AC100" s="184">
        <f>'Core Indicators'!GD100</f>
        <v>2</v>
      </c>
      <c r="AD100" s="184">
        <f>'Core Indicators'!GL100</f>
        <v>2</v>
      </c>
      <c r="AE100" s="184">
        <f>'Core Indicators'!GT100</f>
        <v>2</v>
      </c>
      <c r="AF100" s="184">
        <f>'Core Indicators'!HB100</f>
        <v>2</v>
      </c>
      <c r="AG100" s="184">
        <f t="shared" si="57"/>
        <v>2</v>
      </c>
      <c r="AH100" s="184">
        <f>'Core Indicators'!HJ100</f>
        <v>2</v>
      </c>
      <c r="AI100" s="184">
        <f>'Core Indicators'!HR100</f>
        <v>2</v>
      </c>
      <c r="AJ100" s="184">
        <f t="shared" si="58"/>
        <v>2</v>
      </c>
      <c r="AK100" s="184">
        <f>'Core Indicators'!HZ100</f>
        <v>2</v>
      </c>
      <c r="AL100" s="184">
        <f>'Core Indicators'!IH100</f>
        <v>2</v>
      </c>
      <c r="AM100" s="184">
        <f>'Core Indicators'!IP100</f>
        <v>2</v>
      </c>
      <c r="AN100" s="184">
        <f t="shared" si="59"/>
        <v>2</v>
      </c>
    </row>
    <row r="101" spans="1:40" x14ac:dyDescent="0.25">
      <c r="A101" s="203" t="str">
        <f>Lists!C:C</f>
        <v>PAN002</v>
      </c>
      <c r="B101" s="248">
        <f t="shared" si="45"/>
        <v>2.1</v>
      </c>
      <c r="C101" s="163">
        <f t="shared" si="46"/>
        <v>0</v>
      </c>
      <c r="D101" s="271">
        <f t="shared" si="47"/>
        <v>2.6</v>
      </c>
      <c r="E101" s="203">
        <f>'Core Indicators'!R101</f>
        <v>2</v>
      </c>
      <c r="F101" s="203">
        <f>'Core Indicators'!Z101</f>
        <v>2</v>
      </c>
      <c r="G101" s="163">
        <f t="shared" si="48"/>
        <v>2</v>
      </c>
      <c r="H101" s="203">
        <f>'Core Indicators'!AH101</f>
        <v>3</v>
      </c>
      <c r="I101" s="203">
        <f>'Core Indicators'!AP101</f>
        <v>2</v>
      </c>
      <c r="J101" s="203">
        <f>'Core Indicators'!BN101</f>
        <v>3</v>
      </c>
      <c r="K101" s="203">
        <f t="shared" si="49"/>
        <v>2.5</v>
      </c>
      <c r="L101" s="248">
        <f t="shared" si="50"/>
        <v>2.8</v>
      </c>
      <c r="M101" s="271">
        <f t="shared" si="51"/>
        <v>2</v>
      </c>
      <c r="N101" s="204">
        <f>'Core Indicators'!DJ101</f>
        <v>2</v>
      </c>
      <c r="O101" s="204">
        <f>'Core Indicators'!DR101</f>
        <v>2</v>
      </c>
      <c r="P101" s="204">
        <f>'Core Indicators'!DZ101</f>
        <v>2</v>
      </c>
      <c r="Q101" s="204" t="str">
        <f>'Core Indicators'!EH101</f>
        <v>x</v>
      </c>
      <c r="R101" s="204" t="str">
        <f>'Core Indicators'!EP101</f>
        <v>x</v>
      </c>
      <c r="S101" s="163">
        <f t="shared" si="52"/>
        <v>1.7</v>
      </c>
      <c r="T101" s="163">
        <f t="shared" si="53"/>
        <v>1.3333333333333333</v>
      </c>
      <c r="U101" s="203">
        <v>1</v>
      </c>
      <c r="V101" s="203">
        <v>1</v>
      </c>
      <c r="W101" s="203">
        <f>'Core Indicators'!EX101</f>
        <v>3</v>
      </c>
      <c r="X101" s="163">
        <f t="shared" si="54"/>
        <v>2</v>
      </c>
      <c r="Y101" s="203">
        <v>1</v>
      </c>
      <c r="Z101" s="163">
        <f t="shared" si="55"/>
        <v>2</v>
      </c>
      <c r="AA101" s="203">
        <f>'Core Indicators'!FF101</f>
        <v>2</v>
      </c>
      <c r="AB101" s="203">
        <f t="shared" si="56"/>
        <v>2</v>
      </c>
      <c r="AC101" s="184">
        <f>'Core Indicators'!GD101</f>
        <v>2</v>
      </c>
      <c r="AD101" s="184">
        <f>'Core Indicators'!GL101</f>
        <v>2</v>
      </c>
      <c r="AE101" s="184">
        <f>'Core Indicators'!GT101</f>
        <v>2</v>
      </c>
      <c r="AF101" s="184">
        <f>'Core Indicators'!HB101</f>
        <v>2</v>
      </c>
      <c r="AG101" s="184">
        <f t="shared" si="57"/>
        <v>2</v>
      </c>
      <c r="AH101" s="184">
        <f>'Core Indicators'!HJ101</f>
        <v>2</v>
      </c>
      <c r="AI101" s="184">
        <f>'Core Indicators'!HR101</f>
        <v>2</v>
      </c>
      <c r="AJ101" s="184">
        <f t="shared" si="58"/>
        <v>2</v>
      </c>
      <c r="AK101" s="184">
        <f>'Core Indicators'!HZ101</f>
        <v>2</v>
      </c>
      <c r="AL101" s="184">
        <f>'Core Indicators'!IH101</f>
        <v>2</v>
      </c>
      <c r="AM101" s="184">
        <f>'Core Indicators'!IP101</f>
        <v>2</v>
      </c>
      <c r="AN101" s="184">
        <f t="shared" si="59"/>
        <v>2</v>
      </c>
    </row>
    <row r="102" spans="1:40" x14ac:dyDescent="0.25">
      <c r="A102" s="203" t="str">
        <f>Lists!C:C</f>
        <v>PER002</v>
      </c>
      <c r="B102" s="248">
        <f t="shared" si="45"/>
        <v>1.7</v>
      </c>
      <c r="C102" s="163">
        <f t="shared" si="46"/>
        <v>0</v>
      </c>
      <c r="D102" s="271">
        <f t="shared" si="47"/>
        <v>1.8</v>
      </c>
      <c r="E102" s="203">
        <f>'Core Indicators'!R102</f>
        <v>1</v>
      </c>
      <c r="F102" s="203">
        <f>'Core Indicators'!Z102</f>
        <v>2</v>
      </c>
      <c r="G102" s="163">
        <f t="shared" si="48"/>
        <v>1.5</v>
      </c>
      <c r="H102" s="203">
        <f>'Core Indicators'!AH102</f>
        <v>2</v>
      </c>
      <c r="I102" s="203">
        <f>'Core Indicators'!AP102</f>
        <v>2</v>
      </c>
      <c r="J102" s="203">
        <f>'Core Indicators'!BN102</f>
        <v>2</v>
      </c>
      <c r="K102" s="203">
        <f t="shared" si="49"/>
        <v>2</v>
      </c>
      <c r="L102" s="248">
        <f t="shared" si="50"/>
        <v>2</v>
      </c>
      <c r="M102" s="271">
        <f t="shared" si="51"/>
        <v>2</v>
      </c>
      <c r="N102" s="204">
        <f>'Core Indicators'!DJ102</f>
        <v>2</v>
      </c>
      <c r="O102" s="204">
        <f>'Core Indicators'!DR102</f>
        <v>2</v>
      </c>
      <c r="P102" s="204">
        <f>'Core Indicators'!DZ102</f>
        <v>2</v>
      </c>
      <c r="Q102" s="204" t="str">
        <f>'Core Indicators'!EH102</f>
        <v>x</v>
      </c>
      <c r="R102" s="204" t="str">
        <f>'Core Indicators'!EP102</f>
        <v>x</v>
      </c>
      <c r="S102" s="163">
        <f t="shared" si="52"/>
        <v>1.3</v>
      </c>
      <c r="T102" s="163">
        <f t="shared" si="53"/>
        <v>1.1666666666666667</v>
      </c>
      <c r="U102" s="203">
        <v>1</v>
      </c>
      <c r="V102" s="203">
        <v>1</v>
      </c>
      <c r="W102" s="203">
        <f>'Core Indicators'!EX102</f>
        <v>2</v>
      </c>
      <c r="X102" s="163">
        <f t="shared" si="54"/>
        <v>1.5</v>
      </c>
      <c r="Y102" s="203">
        <v>1</v>
      </c>
      <c r="Z102" s="163">
        <f t="shared" si="55"/>
        <v>1.5</v>
      </c>
      <c r="AA102" s="203">
        <f>'Core Indicators'!FF102</f>
        <v>1</v>
      </c>
      <c r="AB102" s="203">
        <f t="shared" si="56"/>
        <v>2</v>
      </c>
      <c r="AC102" s="184">
        <f>'Core Indicators'!GD102</f>
        <v>2</v>
      </c>
      <c r="AD102" s="184">
        <f>'Core Indicators'!GL102</f>
        <v>2</v>
      </c>
      <c r="AE102" s="184">
        <f>'Core Indicators'!GT102</f>
        <v>2</v>
      </c>
      <c r="AF102" s="184">
        <f>'Core Indicators'!HB102</f>
        <v>2</v>
      </c>
      <c r="AG102" s="184">
        <f t="shared" si="57"/>
        <v>2</v>
      </c>
      <c r="AH102" s="184">
        <f>'Core Indicators'!HJ102</f>
        <v>2</v>
      </c>
      <c r="AI102" s="184">
        <f>'Core Indicators'!HR102</f>
        <v>2</v>
      </c>
      <c r="AJ102" s="184">
        <f t="shared" si="58"/>
        <v>2</v>
      </c>
      <c r="AK102" s="184">
        <f>'Core Indicators'!HZ102</f>
        <v>2</v>
      </c>
      <c r="AL102" s="184">
        <f>'Core Indicators'!IH102</f>
        <v>2</v>
      </c>
      <c r="AM102" s="184">
        <f>'Core Indicators'!IP102</f>
        <v>2</v>
      </c>
      <c r="AN102" s="184">
        <f t="shared" si="59"/>
        <v>2</v>
      </c>
    </row>
    <row r="103" spans="1:40" x14ac:dyDescent="0.25">
      <c r="A103" s="203" t="str">
        <f>Lists!C:C</f>
        <v>PHL001</v>
      </c>
      <c r="B103" s="248">
        <f t="shared" si="45"/>
        <v>2.2999999999999998</v>
      </c>
      <c r="C103" s="163">
        <f t="shared" si="46"/>
        <v>1</v>
      </c>
      <c r="D103" s="271">
        <f t="shared" si="47"/>
        <v>1.8</v>
      </c>
      <c r="E103" s="203">
        <f>'Core Indicators'!R103</f>
        <v>1</v>
      </c>
      <c r="F103" s="203">
        <f>'Core Indicators'!Z103</f>
        <v>2</v>
      </c>
      <c r="G103" s="163">
        <f t="shared" si="48"/>
        <v>1.5</v>
      </c>
      <c r="H103" s="203">
        <f>'Core Indicators'!AH103</f>
        <v>2</v>
      </c>
      <c r="I103" s="203">
        <f>'Core Indicators'!AP103</f>
        <v>2</v>
      </c>
      <c r="J103" s="203">
        <f>'Core Indicators'!BN103</f>
        <v>2</v>
      </c>
      <c r="K103" s="203">
        <f t="shared" si="49"/>
        <v>2</v>
      </c>
      <c r="L103" s="248">
        <f t="shared" si="50"/>
        <v>2</v>
      </c>
      <c r="M103" s="271">
        <f t="shared" si="51"/>
        <v>3</v>
      </c>
      <c r="N103" s="204">
        <f>'Core Indicators'!DJ103</f>
        <v>3</v>
      </c>
      <c r="O103" s="204">
        <f>'Core Indicators'!DR103</f>
        <v>3</v>
      </c>
      <c r="P103" s="204">
        <f>'Core Indicators'!DZ103</f>
        <v>3</v>
      </c>
      <c r="Q103" s="204">
        <f>'Core Indicators'!EH103</f>
        <v>3</v>
      </c>
      <c r="R103" s="204">
        <f>'Core Indicators'!EP103</f>
        <v>3</v>
      </c>
      <c r="S103" s="163">
        <f t="shared" si="52"/>
        <v>1.6</v>
      </c>
      <c r="T103" s="163">
        <f t="shared" si="53"/>
        <v>1.1666666666666667</v>
      </c>
      <c r="U103" s="203">
        <v>1</v>
      </c>
      <c r="V103" s="203">
        <v>1</v>
      </c>
      <c r="W103" s="203">
        <f>'Core Indicators'!EX103</f>
        <v>2</v>
      </c>
      <c r="X103" s="163">
        <f t="shared" si="54"/>
        <v>1.5</v>
      </c>
      <c r="Y103" s="203">
        <v>1</v>
      </c>
      <c r="Z103" s="163">
        <f t="shared" si="55"/>
        <v>2</v>
      </c>
      <c r="AA103" s="203" t="str">
        <f>'Core Indicators'!FF103</f>
        <v>x</v>
      </c>
      <c r="AB103" s="203">
        <f t="shared" si="56"/>
        <v>2</v>
      </c>
      <c r="AC103" s="184">
        <f>'Core Indicators'!GD103</f>
        <v>2</v>
      </c>
      <c r="AD103" s="184">
        <f>'Core Indicators'!GL103</f>
        <v>2</v>
      </c>
      <c r="AE103" s="184">
        <f>'Core Indicators'!GT103</f>
        <v>2</v>
      </c>
      <c r="AF103" s="184">
        <f>'Core Indicators'!HB103</f>
        <v>2</v>
      </c>
      <c r="AG103" s="184">
        <f t="shared" si="57"/>
        <v>2</v>
      </c>
      <c r="AH103" s="184">
        <f>'Core Indicators'!HJ103</f>
        <v>2</v>
      </c>
      <c r="AI103" s="184">
        <f>'Core Indicators'!HR103</f>
        <v>2</v>
      </c>
      <c r="AJ103" s="184">
        <f t="shared" si="58"/>
        <v>2</v>
      </c>
      <c r="AK103" s="184">
        <f>'Core Indicators'!HZ103</f>
        <v>2</v>
      </c>
      <c r="AL103" s="184">
        <f>'Core Indicators'!IH103</f>
        <v>2</v>
      </c>
      <c r="AM103" s="184">
        <f>'Core Indicators'!IP103</f>
        <v>2</v>
      </c>
      <c r="AN103" s="184">
        <f t="shared" si="59"/>
        <v>2</v>
      </c>
    </row>
    <row r="104" spans="1:40" x14ac:dyDescent="0.25">
      <c r="A104" s="203" t="str">
        <f>Lists!C:C</f>
        <v>PHL003</v>
      </c>
      <c r="B104" s="248">
        <f t="shared" si="45"/>
        <v>2.2000000000000002</v>
      </c>
      <c r="C104" s="163">
        <f t="shared" si="46"/>
        <v>0</v>
      </c>
      <c r="D104" s="271">
        <f t="shared" si="47"/>
        <v>2.6</v>
      </c>
      <c r="E104" s="203">
        <f>'Core Indicators'!R104</f>
        <v>2</v>
      </c>
      <c r="F104" s="203">
        <f>'Core Indicators'!Z104</f>
        <v>2</v>
      </c>
      <c r="G104" s="163">
        <f t="shared" si="48"/>
        <v>2</v>
      </c>
      <c r="H104" s="203">
        <f>'Core Indicators'!AH104</f>
        <v>3</v>
      </c>
      <c r="I104" s="203">
        <f>'Core Indicators'!AP104</f>
        <v>2</v>
      </c>
      <c r="J104" s="203">
        <f>'Core Indicators'!BN104</f>
        <v>3</v>
      </c>
      <c r="K104" s="203">
        <f t="shared" si="49"/>
        <v>2.5</v>
      </c>
      <c r="L104" s="248">
        <f t="shared" si="50"/>
        <v>2.8</v>
      </c>
      <c r="M104" s="271">
        <f t="shared" si="51"/>
        <v>2.4</v>
      </c>
      <c r="N104" s="204">
        <f>'Core Indicators'!DJ104</f>
        <v>3</v>
      </c>
      <c r="O104" s="204">
        <f>'Core Indicators'!DR104</f>
        <v>2</v>
      </c>
      <c r="P104" s="204">
        <f>'Core Indicators'!DZ104</f>
        <v>3</v>
      </c>
      <c r="Q104" s="204">
        <f>'Core Indicators'!EH104</f>
        <v>2</v>
      </c>
      <c r="R104" s="204">
        <f>'Core Indicators'!EP104</f>
        <v>2</v>
      </c>
      <c r="S104" s="163">
        <f t="shared" si="52"/>
        <v>1.6</v>
      </c>
      <c r="T104" s="163">
        <f t="shared" si="53"/>
        <v>1.1666666666666667</v>
      </c>
      <c r="U104" s="203">
        <v>1</v>
      </c>
      <c r="V104" s="203">
        <v>1</v>
      </c>
      <c r="W104" s="203">
        <f>'Core Indicators'!EX104</f>
        <v>2</v>
      </c>
      <c r="X104" s="163">
        <f t="shared" si="54"/>
        <v>1.5</v>
      </c>
      <c r="Y104" s="203">
        <v>1</v>
      </c>
      <c r="Z104" s="163">
        <f t="shared" si="55"/>
        <v>2</v>
      </c>
      <c r="AA104" s="203">
        <f>'Core Indicators'!FF104</f>
        <v>2</v>
      </c>
      <c r="AB104" s="203">
        <f t="shared" si="56"/>
        <v>2</v>
      </c>
      <c r="AC104" s="184">
        <f>'Core Indicators'!GD104</f>
        <v>2</v>
      </c>
      <c r="AD104" s="184">
        <f>'Core Indicators'!GL104</f>
        <v>2</v>
      </c>
      <c r="AE104" s="184">
        <f>'Core Indicators'!GT104</f>
        <v>2</v>
      </c>
      <c r="AF104" s="184">
        <f>'Core Indicators'!HB104</f>
        <v>2</v>
      </c>
      <c r="AG104" s="184">
        <f t="shared" si="57"/>
        <v>2</v>
      </c>
      <c r="AH104" s="184">
        <f>'Core Indicators'!HJ104</f>
        <v>2</v>
      </c>
      <c r="AI104" s="184">
        <f>'Core Indicators'!HR104</f>
        <v>2</v>
      </c>
      <c r="AJ104" s="184">
        <f t="shared" si="58"/>
        <v>2</v>
      </c>
      <c r="AK104" s="184">
        <f>'Core Indicators'!HZ104</f>
        <v>2</v>
      </c>
      <c r="AL104" s="184">
        <f>'Core Indicators'!IH104</f>
        <v>2</v>
      </c>
      <c r="AM104" s="184">
        <f>'Core Indicators'!IP104</f>
        <v>2</v>
      </c>
      <c r="AN104" s="184">
        <f t="shared" si="59"/>
        <v>2</v>
      </c>
    </row>
    <row r="105" spans="1:40" x14ac:dyDescent="0.25">
      <c r="A105" s="203" t="str">
        <f>Lists!C:C</f>
        <v>PHL010</v>
      </c>
      <c r="B105" s="248">
        <f t="shared" si="45"/>
        <v>2.2000000000000002</v>
      </c>
      <c r="C105" s="163">
        <f t="shared" si="46"/>
        <v>2</v>
      </c>
      <c r="D105" s="271">
        <f t="shared" si="47"/>
        <v>2</v>
      </c>
      <c r="E105" s="203">
        <f>'Core Indicators'!R105</f>
        <v>2</v>
      </c>
      <c r="F105" s="203">
        <f>'Core Indicators'!Z105</f>
        <v>2</v>
      </c>
      <c r="G105" s="163">
        <f t="shared" si="48"/>
        <v>2</v>
      </c>
      <c r="H105" s="203">
        <f>'Core Indicators'!AH105</f>
        <v>2</v>
      </c>
      <c r="I105" s="203">
        <f>'Core Indicators'!AP105</f>
        <v>2</v>
      </c>
      <c r="J105" s="203" t="str">
        <f>'Core Indicators'!BN105</f>
        <v>x</v>
      </c>
      <c r="K105" s="203">
        <f t="shared" si="49"/>
        <v>2</v>
      </c>
      <c r="L105" s="248">
        <f t="shared" si="50"/>
        <v>2</v>
      </c>
      <c r="M105" s="271">
        <f t="shared" si="51"/>
        <v>2.6666666666666665</v>
      </c>
      <c r="N105" s="204">
        <f>'Core Indicators'!DJ105</f>
        <v>3</v>
      </c>
      <c r="O105" s="204">
        <f>'Core Indicators'!DR105</f>
        <v>3</v>
      </c>
      <c r="P105" s="204">
        <f>'Core Indicators'!DZ105</f>
        <v>2</v>
      </c>
      <c r="Q105" s="204" t="str">
        <f>'Core Indicators'!EH105</f>
        <v>x</v>
      </c>
      <c r="R105" s="204" t="str">
        <f>'Core Indicators'!EP105</f>
        <v>x</v>
      </c>
      <c r="S105" s="163">
        <f t="shared" si="52"/>
        <v>1.6</v>
      </c>
      <c r="T105" s="163">
        <f t="shared" si="53"/>
        <v>1.1666666666666667</v>
      </c>
      <c r="U105" s="203">
        <v>1</v>
      </c>
      <c r="V105" s="203">
        <v>1</v>
      </c>
      <c r="W105" s="203">
        <f>'Core Indicators'!EX105</f>
        <v>2</v>
      </c>
      <c r="X105" s="163">
        <f t="shared" si="54"/>
        <v>1.5</v>
      </c>
      <c r="Y105" s="203">
        <v>1</v>
      </c>
      <c r="Z105" s="163">
        <f t="shared" si="55"/>
        <v>2</v>
      </c>
      <c r="AA105" s="203" t="str">
        <f>'Core Indicators'!FF105</f>
        <v>x</v>
      </c>
      <c r="AB105" s="203">
        <f t="shared" si="56"/>
        <v>2</v>
      </c>
      <c r="AC105" s="184">
        <f>'Core Indicators'!GD105</f>
        <v>2</v>
      </c>
      <c r="AD105" s="184">
        <f>'Core Indicators'!GL105</f>
        <v>2</v>
      </c>
      <c r="AE105" s="184">
        <f>'Core Indicators'!GT105</f>
        <v>2</v>
      </c>
      <c r="AF105" s="184">
        <f>'Core Indicators'!HB105</f>
        <v>2</v>
      </c>
      <c r="AG105" s="184">
        <f t="shared" si="57"/>
        <v>2</v>
      </c>
      <c r="AH105" s="184">
        <f>'Core Indicators'!HJ105</f>
        <v>2</v>
      </c>
      <c r="AI105" s="184">
        <f>'Core Indicators'!HR105</f>
        <v>2</v>
      </c>
      <c r="AJ105" s="184">
        <f t="shared" si="58"/>
        <v>2</v>
      </c>
      <c r="AK105" s="184">
        <f>'Core Indicators'!HZ105</f>
        <v>2</v>
      </c>
      <c r="AL105" s="184">
        <f>'Core Indicators'!IH105</f>
        <v>2</v>
      </c>
      <c r="AM105" s="184">
        <f>'Core Indicators'!IP105</f>
        <v>2</v>
      </c>
      <c r="AN105" s="184">
        <f t="shared" si="59"/>
        <v>2</v>
      </c>
    </row>
    <row r="106" spans="1:40" x14ac:dyDescent="0.25">
      <c r="A106" s="203" t="str">
        <f>Lists!C:C</f>
        <v>PHL011</v>
      </c>
      <c r="B106" s="248">
        <f t="shared" si="45"/>
        <v>1.9</v>
      </c>
      <c r="C106" s="163">
        <f t="shared" si="46"/>
        <v>0</v>
      </c>
      <c r="D106" s="271">
        <f t="shared" si="47"/>
        <v>1.7</v>
      </c>
      <c r="E106" s="203">
        <f>'Core Indicators'!R106</f>
        <v>1</v>
      </c>
      <c r="F106" s="203">
        <f>'Core Indicators'!Z106</f>
        <v>2</v>
      </c>
      <c r="G106" s="163">
        <f t="shared" si="48"/>
        <v>1.5</v>
      </c>
      <c r="H106" s="203">
        <f>'Core Indicators'!AH106</f>
        <v>2</v>
      </c>
      <c r="I106" s="203">
        <f>'Core Indicators'!AP106</f>
        <v>1</v>
      </c>
      <c r="J106" s="203">
        <f>'Core Indicators'!BN106</f>
        <v>2</v>
      </c>
      <c r="K106" s="203">
        <f t="shared" si="49"/>
        <v>1.5</v>
      </c>
      <c r="L106" s="248">
        <f t="shared" si="50"/>
        <v>1.8</v>
      </c>
      <c r="M106" s="271">
        <f t="shared" si="51"/>
        <v>2</v>
      </c>
      <c r="N106" s="204">
        <f>'Core Indicators'!DJ106</f>
        <v>2</v>
      </c>
      <c r="O106" s="204">
        <f>'Core Indicators'!DR106</f>
        <v>2</v>
      </c>
      <c r="P106" s="204">
        <f>'Core Indicators'!DZ106</f>
        <v>2</v>
      </c>
      <c r="Q106" s="204">
        <f>'Core Indicators'!EH106</f>
        <v>2</v>
      </c>
      <c r="R106" s="204">
        <f>'Core Indicators'!EP106</f>
        <v>2</v>
      </c>
      <c r="S106" s="163">
        <f t="shared" si="52"/>
        <v>1.9</v>
      </c>
      <c r="T106" s="163">
        <f t="shared" si="53"/>
        <v>1.1666666666666667</v>
      </c>
      <c r="U106" s="203">
        <v>1</v>
      </c>
      <c r="V106" s="203">
        <v>1</v>
      </c>
      <c r="W106" s="203">
        <f>'Core Indicators'!EX106</f>
        <v>2</v>
      </c>
      <c r="X106" s="163">
        <f t="shared" si="54"/>
        <v>1.5</v>
      </c>
      <c r="Y106" s="203">
        <v>1</v>
      </c>
      <c r="Z106" s="163">
        <f t="shared" si="55"/>
        <v>2.5</v>
      </c>
      <c r="AA106" s="203">
        <f>'Core Indicators'!FF106</f>
        <v>3</v>
      </c>
      <c r="AB106" s="203">
        <f t="shared" si="56"/>
        <v>2</v>
      </c>
      <c r="AC106" s="184">
        <f>'Core Indicators'!GD106</f>
        <v>2</v>
      </c>
      <c r="AD106" s="184">
        <f>'Core Indicators'!GL106</f>
        <v>2</v>
      </c>
      <c r="AE106" s="184">
        <f>'Core Indicators'!GT106</f>
        <v>2</v>
      </c>
      <c r="AF106" s="184">
        <f>'Core Indicators'!HB106</f>
        <v>2</v>
      </c>
      <c r="AG106" s="184">
        <f t="shared" si="57"/>
        <v>2</v>
      </c>
      <c r="AH106" s="184">
        <f>'Core Indicators'!HJ106</f>
        <v>2</v>
      </c>
      <c r="AI106" s="184">
        <f>'Core Indicators'!HR106</f>
        <v>2</v>
      </c>
      <c r="AJ106" s="184">
        <f t="shared" si="58"/>
        <v>2</v>
      </c>
      <c r="AK106" s="184">
        <f>'Core Indicators'!HZ106</f>
        <v>2</v>
      </c>
      <c r="AL106" s="184">
        <f>'Core Indicators'!IH106</f>
        <v>2</v>
      </c>
      <c r="AM106" s="184">
        <f>'Core Indicators'!IP106</f>
        <v>2</v>
      </c>
      <c r="AN106" s="184">
        <f t="shared" si="59"/>
        <v>2</v>
      </c>
    </row>
    <row r="107" spans="1:40" x14ac:dyDescent="0.25">
      <c r="A107" s="203" t="str">
        <f>Lists!C:C</f>
        <v>PNG003</v>
      </c>
      <c r="B107" s="248">
        <f t="shared" si="45"/>
        <v>1.6</v>
      </c>
      <c r="C107" s="163">
        <f t="shared" si="46"/>
        <v>0</v>
      </c>
      <c r="D107" s="271">
        <f t="shared" si="47"/>
        <v>1.9</v>
      </c>
      <c r="E107" s="203">
        <f>'Core Indicators'!R107</f>
        <v>2</v>
      </c>
      <c r="F107" s="203">
        <f>'Core Indicators'!Z107</f>
        <v>2</v>
      </c>
      <c r="G107" s="163">
        <f t="shared" si="48"/>
        <v>2</v>
      </c>
      <c r="H107" s="203">
        <f>'Core Indicators'!AH107</f>
        <v>2</v>
      </c>
      <c r="I107" s="203">
        <f>'Core Indicators'!AP107</f>
        <v>1</v>
      </c>
      <c r="J107" s="203">
        <f>'Core Indicators'!BN107</f>
        <v>2</v>
      </c>
      <c r="K107" s="203">
        <f t="shared" si="49"/>
        <v>1.5</v>
      </c>
      <c r="L107" s="248">
        <f t="shared" si="50"/>
        <v>1.8</v>
      </c>
      <c r="M107" s="271">
        <f t="shared" si="51"/>
        <v>1.6666666666666667</v>
      </c>
      <c r="N107" s="204">
        <f>'Core Indicators'!DJ107</f>
        <v>2</v>
      </c>
      <c r="O107" s="204" t="str">
        <f>'Core Indicators'!DR107</f>
        <v>x</v>
      </c>
      <c r="P107" s="204">
        <f>'Core Indicators'!DZ107</f>
        <v>2</v>
      </c>
      <c r="Q107" s="204">
        <f>'Core Indicators'!EH107</f>
        <v>1</v>
      </c>
      <c r="R107" s="204" t="str">
        <f>'Core Indicators'!EP107</f>
        <v>x</v>
      </c>
      <c r="S107" s="163">
        <f t="shared" si="52"/>
        <v>1.3</v>
      </c>
      <c r="T107" s="163">
        <f t="shared" si="53"/>
        <v>1.1666666666666667</v>
      </c>
      <c r="U107" s="203">
        <v>1</v>
      </c>
      <c r="V107" s="203">
        <v>1</v>
      </c>
      <c r="W107" s="203">
        <f>'Core Indicators'!EX107</f>
        <v>2</v>
      </c>
      <c r="X107" s="163">
        <f t="shared" si="54"/>
        <v>1.5</v>
      </c>
      <c r="Y107" s="203">
        <v>1</v>
      </c>
      <c r="Z107" s="163">
        <f t="shared" si="55"/>
        <v>1.5</v>
      </c>
      <c r="AA107" s="203">
        <f>'Core Indicators'!FF107</f>
        <v>1</v>
      </c>
      <c r="AB107" s="203">
        <f t="shared" si="56"/>
        <v>2</v>
      </c>
      <c r="AC107" s="184">
        <f>'Core Indicators'!GD107</f>
        <v>2</v>
      </c>
      <c r="AD107" s="184">
        <f>'Core Indicators'!GL107</f>
        <v>2</v>
      </c>
      <c r="AE107" s="184">
        <f>'Core Indicators'!GT107</f>
        <v>2</v>
      </c>
      <c r="AF107" s="184">
        <f>'Core Indicators'!HB107</f>
        <v>2</v>
      </c>
      <c r="AG107" s="184">
        <f t="shared" si="57"/>
        <v>2</v>
      </c>
      <c r="AH107" s="184">
        <f>'Core Indicators'!HJ107</f>
        <v>2</v>
      </c>
      <c r="AI107" s="184">
        <f>'Core Indicators'!HR107</f>
        <v>2</v>
      </c>
      <c r="AJ107" s="184">
        <f t="shared" si="58"/>
        <v>2</v>
      </c>
      <c r="AK107" s="184">
        <f>'Core Indicators'!HZ107</f>
        <v>2</v>
      </c>
      <c r="AL107" s="184">
        <f>'Core Indicators'!IH107</f>
        <v>2</v>
      </c>
      <c r="AM107" s="184">
        <f>'Core Indicators'!IP107</f>
        <v>2</v>
      </c>
      <c r="AN107" s="184">
        <f t="shared" si="59"/>
        <v>2</v>
      </c>
    </row>
    <row r="108" spans="1:40" x14ac:dyDescent="0.25">
      <c r="A108" s="203" t="str">
        <f>Lists!C:C</f>
        <v>POL002</v>
      </c>
      <c r="B108" s="248">
        <f t="shared" si="45"/>
        <v>1.8</v>
      </c>
      <c r="C108" s="163">
        <f t="shared" si="46"/>
        <v>0</v>
      </c>
      <c r="D108" s="271">
        <f t="shared" si="47"/>
        <v>1.7</v>
      </c>
      <c r="E108" s="203">
        <f>'Core Indicators'!R108</f>
        <v>1</v>
      </c>
      <c r="F108" s="203">
        <f>'Core Indicators'!Z108</f>
        <v>1</v>
      </c>
      <c r="G108" s="163">
        <f t="shared" si="48"/>
        <v>1</v>
      </c>
      <c r="H108" s="203">
        <f>'Core Indicators'!AH108</f>
        <v>2</v>
      </c>
      <c r="I108" s="203">
        <f>'Core Indicators'!AP108</f>
        <v>2</v>
      </c>
      <c r="J108" s="203">
        <f>'Core Indicators'!BN108</f>
        <v>2</v>
      </c>
      <c r="K108" s="203">
        <f t="shared" si="49"/>
        <v>2</v>
      </c>
      <c r="L108" s="248">
        <f t="shared" si="50"/>
        <v>2</v>
      </c>
      <c r="M108" s="271">
        <f t="shared" si="51"/>
        <v>2</v>
      </c>
      <c r="N108" s="204">
        <f>'Core Indicators'!DJ108</f>
        <v>2</v>
      </c>
      <c r="O108" s="204">
        <f>'Core Indicators'!DR108</f>
        <v>2</v>
      </c>
      <c r="P108" s="204">
        <f>'Core Indicators'!DZ108</f>
        <v>2</v>
      </c>
      <c r="Q108" s="204">
        <f>'Core Indicators'!EH108</f>
        <v>2</v>
      </c>
      <c r="R108" s="204">
        <f>'Core Indicators'!EP108</f>
        <v>2</v>
      </c>
      <c r="S108" s="163">
        <f t="shared" si="52"/>
        <v>1.6</v>
      </c>
      <c r="T108" s="163">
        <f t="shared" si="53"/>
        <v>1.1666666666666667</v>
      </c>
      <c r="U108" s="203">
        <v>1</v>
      </c>
      <c r="V108" s="203">
        <v>1</v>
      </c>
      <c r="W108" s="203">
        <f>'Core Indicators'!EX108</f>
        <v>2</v>
      </c>
      <c r="X108" s="163">
        <f t="shared" si="54"/>
        <v>1.5</v>
      </c>
      <c r="Y108" s="203">
        <v>1</v>
      </c>
      <c r="Z108" s="163">
        <f t="shared" si="55"/>
        <v>2</v>
      </c>
      <c r="AA108" s="203">
        <f>'Core Indicators'!FF108</f>
        <v>2</v>
      </c>
      <c r="AB108" s="203">
        <f t="shared" si="56"/>
        <v>2</v>
      </c>
      <c r="AC108" s="184">
        <f>'Core Indicators'!GD108</f>
        <v>2</v>
      </c>
      <c r="AD108" s="184">
        <f>'Core Indicators'!GL108</f>
        <v>2</v>
      </c>
      <c r="AE108" s="184">
        <f>'Core Indicators'!GT108</f>
        <v>2</v>
      </c>
      <c r="AF108" s="184">
        <f>'Core Indicators'!HB108</f>
        <v>2</v>
      </c>
      <c r="AG108" s="184">
        <f t="shared" si="57"/>
        <v>2</v>
      </c>
      <c r="AH108" s="184">
        <f>'Core Indicators'!HJ108</f>
        <v>2</v>
      </c>
      <c r="AI108" s="184">
        <f>'Core Indicators'!HR108</f>
        <v>2</v>
      </c>
      <c r="AJ108" s="184">
        <f t="shared" si="58"/>
        <v>2</v>
      </c>
      <c r="AK108" s="184">
        <f>'Core Indicators'!HZ108</f>
        <v>2</v>
      </c>
      <c r="AL108" s="184">
        <f>'Core Indicators'!IH108</f>
        <v>2</v>
      </c>
      <c r="AM108" s="184">
        <f>'Core Indicators'!IP108</f>
        <v>2</v>
      </c>
      <c r="AN108" s="184">
        <f t="shared" si="59"/>
        <v>2</v>
      </c>
    </row>
    <row r="109" spans="1:40" x14ac:dyDescent="0.25">
      <c r="A109" s="203" t="str">
        <f>Lists!C:C</f>
        <v>PRK001</v>
      </c>
      <c r="B109" s="248">
        <f t="shared" si="45"/>
        <v>2</v>
      </c>
      <c r="C109" s="163">
        <f t="shared" si="46"/>
        <v>0</v>
      </c>
      <c r="D109" s="271">
        <f t="shared" si="47"/>
        <v>2.2999999999999998</v>
      </c>
      <c r="E109" s="203">
        <f>'Core Indicators'!R109</f>
        <v>2</v>
      </c>
      <c r="F109" s="203">
        <f>'Core Indicators'!Z109</f>
        <v>2</v>
      </c>
      <c r="G109" s="163">
        <f t="shared" si="48"/>
        <v>2</v>
      </c>
      <c r="H109" s="203">
        <f>'Core Indicators'!AH109</f>
        <v>2</v>
      </c>
      <c r="I109" s="203">
        <f>'Core Indicators'!AP109</f>
        <v>3</v>
      </c>
      <c r="J109" s="203">
        <f>'Core Indicators'!BN109</f>
        <v>3</v>
      </c>
      <c r="K109" s="203">
        <f t="shared" si="49"/>
        <v>3</v>
      </c>
      <c r="L109" s="248">
        <f t="shared" si="50"/>
        <v>2.5</v>
      </c>
      <c r="M109" s="271">
        <f t="shared" si="51"/>
        <v>2</v>
      </c>
      <c r="N109" s="204">
        <f>'Core Indicators'!DJ109</f>
        <v>2</v>
      </c>
      <c r="O109" s="204">
        <f>'Core Indicators'!DR109</f>
        <v>2</v>
      </c>
      <c r="P109" s="204">
        <f>'Core Indicators'!DZ109</f>
        <v>2</v>
      </c>
      <c r="Q109" s="204">
        <f>'Core Indicators'!EH109</f>
        <v>2</v>
      </c>
      <c r="R109" s="204">
        <f>'Core Indicators'!EP109</f>
        <v>2</v>
      </c>
      <c r="S109" s="163">
        <f t="shared" si="52"/>
        <v>1.7</v>
      </c>
      <c r="T109" s="163">
        <f t="shared" si="53"/>
        <v>1.3333333333333333</v>
      </c>
      <c r="U109" s="203">
        <v>1</v>
      </c>
      <c r="V109" s="203">
        <v>1</v>
      </c>
      <c r="W109" s="203">
        <f>'Core Indicators'!EX109</f>
        <v>3</v>
      </c>
      <c r="X109" s="163">
        <f t="shared" si="54"/>
        <v>2</v>
      </c>
      <c r="Y109" s="203">
        <v>1</v>
      </c>
      <c r="Z109" s="163">
        <f t="shared" si="55"/>
        <v>2</v>
      </c>
      <c r="AA109" s="203">
        <f>'Core Indicators'!FF109</f>
        <v>2</v>
      </c>
      <c r="AB109" s="203">
        <f t="shared" si="56"/>
        <v>2</v>
      </c>
      <c r="AC109" s="184">
        <f>'Core Indicators'!GD109</f>
        <v>2</v>
      </c>
      <c r="AD109" s="184">
        <f>'Core Indicators'!GL109</f>
        <v>2</v>
      </c>
      <c r="AE109" s="184">
        <f>'Core Indicators'!GT109</f>
        <v>2</v>
      </c>
      <c r="AF109" s="184">
        <f>'Core Indicators'!HB109</f>
        <v>2</v>
      </c>
      <c r="AG109" s="184">
        <f t="shared" si="57"/>
        <v>2</v>
      </c>
      <c r="AH109" s="184">
        <f>'Core Indicators'!HJ109</f>
        <v>2</v>
      </c>
      <c r="AI109" s="184">
        <f>'Core Indicators'!HR109</f>
        <v>2</v>
      </c>
      <c r="AJ109" s="184">
        <f t="shared" si="58"/>
        <v>2</v>
      </c>
      <c r="AK109" s="184">
        <f>'Core Indicators'!HZ109</f>
        <v>2</v>
      </c>
      <c r="AL109" s="184">
        <f>'Core Indicators'!IH109</f>
        <v>2</v>
      </c>
      <c r="AM109" s="184">
        <f>'Core Indicators'!IP109</f>
        <v>2</v>
      </c>
      <c r="AN109" s="184">
        <f t="shared" si="59"/>
        <v>2</v>
      </c>
    </row>
    <row r="110" spans="1:40" x14ac:dyDescent="0.25">
      <c r="A110" s="203" t="str">
        <f>Lists!C:C</f>
        <v>PSE002</v>
      </c>
      <c r="B110" s="248">
        <f t="shared" si="45"/>
        <v>1.3</v>
      </c>
      <c r="C110" s="163">
        <f t="shared" si="46"/>
        <v>0</v>
      </c>
      <c r="D110" s="271">
        <f t="shared" si="47"/>
        <v>1.5</v>
      </c>
      <c r="E110" s="203">
        <f>'Core Indicators'!R110</f>
        <v>1</v>
      </c>
      <c r="F110" s="203">
        <f>'Core Indicators'!Z110</f>
        <v>1</v>
      </c>
      <c r="G110" s="163">
        <f t="shared" si="48"/>
        <v>1</v>
      </c>
      <c r="H110" s="203">
        <f>'Core Indicators'!AH110</f>
        <v>1</v>
      </c>
      <c r="I110" s="203">
        <f>'Core Indicators'!AP110</f>
        <v>3</v>
      </c>
      <c r="J110" s="203">
        <f>'Core Indicators'!BN110</f>
        <v>2</v>
      </c>
      <c r="K110" s="203">
        <f t="shared" si="49"/>
        <v>2.5</v>
      </c>
      <c r="L110" s="248">
        <f t="shared" si="50"/>
        <v>1.8</v>
      </c>
      <c r="M110" s="271">
        <f t="shared" si="51"/>
        <v>1</v>
      </c>
      <c r="N110" s="204">
        <f>'Core Indicators'!DJ110</f>
        <v>1</v>
      </c>
      <c r="O110" s="204">
        <f>'Core Indicators'!DR110</f>
        <v>1</v>
      </c>
      <c r="P110" s="204">
        <f>'Core Indicators'!DZ110</f>
        <v>1</v>
      </c>
      <c r="Q110" s="204">
        <f>'Core Indicators'!EH110</f>
        <v>1</v>
      </c>
      <c r="R110" s="204">
        <f>'Core Indicators'!EP110</f>
        <v>1</v>
      </c>
      <c r="S110" s="163">
        <f t="shared" si="52"/>
        <v>1.6</v>
      </c>
      <c r="T110" s="163">
        <f t="shared" si="53"/>
        <v>1.1666666666666667</v>
      </c>
      <c r="U110" s="203">
        <v>1</v>
      </c>
      <c r="V110" s="203">
        <v>1</v>
      </c>
      <c r="W110" s="203">
        <f>'Core Indicators'!EX110</f>
        <v>2</v>
      </c>
      <c r="X110" s="163">
        <f t="shared" si="54"/>
        <v>1.5</v>
      </c>
      <c r="Y110" s="203">
        <v>1</v>
      </c>
      <c r="Z110" s="163">
        <f t="shared" si="55"/>
        <v>2</v>
      </c>
      <c r="AA110" s="203">
        <f>'Core Indicators'!FF110</f>
        <v>2</v>
      </c>
      <c r="AB110" s="203">
        <f t="shared" si="56"/>
        <v>2</v>
      </c>
      <c r="AC110" s="184">
        <f>'Core Indicators'!GD110</f>
        <v>2</v>
      </c>
      <c r="AD110" s="184">
        <f>'Core Indicators'!GL110</f>
        <v>2</v>
      </c>
      <c r="AE110" s="184">
        <f>'Core Indicators'!GT110</f>
        <v>2</v>
      </c>
      <c r="AF110" s="184">
        <f>'Core Indicators'!HB110</f>
        <v>2</v>
      </c>
      <c r="AG110" s="184">
        <f t="shared" si="57"/>
        <v>2</v>
      </c>
      <c r="AH110" s="184">
        <f>'Core Indicators'!HJ110</f>
        <v>2</v>
      </c>
      <c r="AI110" s="184">
        <f>'Core Indicators'!HR110</f>
        <v>2</v>
      </c>
      <c r="AJ110" s="184">
        <f t="shared" si="58"/>
        <v>2</v>
      </c>
      <c r="AK110" s="184">
        <f>'Core Indicators'!HZ110</f>
        <v>2</v>
      </c>
      <c r="AL110" s="184">
        <f>'Core Indicators'!IH110</f>
        <v>2</v>
      </c>
      <c r="AM110" s="184">
        <f>'Core Indicators'!IP110</f>
        <v>2</v>
      </c>
      <c r="AN110" s="184">
        <f t="shared" si="59"/>
        <v>2</v>
      </c>
    </row>
    <row r="111" spans="1:40" x14ac:dyDescent="0.25">
      <c r="A111" s="203" t="str">
        <f>Lists!C:C</f>
        <v>REG001</v>
      </c>
      <c r="B111" s="248">
        <f t="shared" si="45"/>
        <v>1.9</v>
      </c>
      <c r="C111" s="163">
        <f t="shared" si="46"/>
        <v>0</v>
      </c>
      <c r="D111" s="271">
        <f t="shared" si="47"/>
        <v>1.9</v>
      </c>
      <c r="E111" s="203">
        <f>'Core Indicators'!R111</f>
        <v>2</v>
      </c>
      <c r="F111" s="203">
        <f>'Core Indicators'!Z111</f>
        <v>2</v>
      </c>
      <c r="G111" s="163">
        <f t="shared" si="48"/>
        <v>2</v>
      </c>
      <c r="H111" s="203">
        <f>'Core Indicators'!AH111</f>
        <v>2</v>
      </c>
      <c r="I111" s="203">
        <f>'Core Indicators'!AP111</f>
        <v>2</v>
      </c>
      <c r="J111" s="203">
        <f>'Core Indicators'!BN111</f>
        <v>1</v>
      </c>
      <c r="K111" s="203">
        <f t="shared" si="49"/>
        <v>1.5</v>
      </c>
      <c r="L111" s="248">
        <f t="shared" si="50"/>
        <v>1.8</v>
      </c>
      <c r="M111" s="271">
        <f t="shared" si="51"/>
        <v>2</v>
      </c>
      <c r="N111" s="204">
        <f>'Core Indicators'!DJ111</f>
        <v>2</v>
      </c>
      <c r="O111" s="204">
        <f>'Core Indicators'!DR111</f>
        <v>2</v>
      </c>
      <c r="P111" s="204">
        <f>'Core Indicators'!DZ111</f>
        <v>2</v>
      </c>
      <c r="Q111" s="204">
        <f>'Core Indicators'!EH111</f>
        <v>2</v>
      </c>
      <c r="R111" s="204">
        <f>'Core Indicators'!EP111</f>
        <v>2</v>
      </c>
      <c r="S111" s="163">
        <f t="shared" si="52"/>
        <v>1.6</v>
      </c>
      <c r="T111" s="163">
        <f t="shared" si="53"/>
        <v>1.1666666666666667</v>
      </c>
      <c r="U111" s="203">
        <v>1</v>
      </c>
      <c r="V111" s="203">
        <v>1</v>
      </c>
      <c r="W111" s="203">
        <f>'Core Indicators'!EX111</f>
        <v>2</v>
      </c>
      <c r="X111" s="163">
        <f t="shared" si="54"/>
        <v>1.5</v>
      </c>
      <c r="Y111" s="203">
        <v>1</v>
      </c>
      <c r="Z111" s="163">
        <f t="shared" si="55"/>
        <v>2</v>
      </c>
      <c r="AA111" s="203">
        <f>'Core Indicators'!FF111</f>
        <v>2</v>
      </c>
      <c r="AB111" s="203">
        <f t="shared" si="56"/>
        <v>2</v>
      </c>
      <c r="AC111" s="184">
        <f>'Core Indicators'!GD111</f>
        <v>2</v>
      </c>
      <c r="AD111" s="184">
        <f>'Core Indicators'!GL111</f>
        <v>2</v>
      </c>
      <c r="AE111" s="184">
        <f>'Core Indicators'!GT111</f>
        <v>2</v>
      </c>
      <c r="AF111" s="184">
        <f>'Core Indicators'!HB111</f>
        <v>2</v>
      </c>
      <c r="AG111" s="184">
        <f t="shared" si="57"/>
        <v>2</v>
      </c>
      <c r="AH111" s="184">
        <f>'Core Indicators'!HJ111</f>
        <v>2</v>
      </c>
      <c r="AI111" s="184">
        <f>'Core Indicators'!HR111</f>
        <v>2</v>
      </c>
      <c r="AJ111" s="184">
        <f t="shared" si="58"/>
        <v>2</v>
      </c>
      <c r="AK111" s="184">
        <f>'Core Indicators'!HZ111</f>
        <v>2</v>
      </c>
      <c r="AL111" s="184">
        <f>'Core Indicators'!IH111</f>
        <v>2</v>
      </c>
      <c r="AM111" s="184">
        <f>'Core Indicators'!IP111</f>
        <v>2</v>
      </c>
      <c r="AN111" s="184">
        <f t="shared" si="59"/>
        <v>2</v>
      </c>
    </row>
    <row r="112" spans="1:40" x14ac:dyDescent="0.25">
      <c r="A112" s="203" t="str">
        <f>Lists!C:C</f>
        <v>REG002</v>
      </c>
      <c r="B112" s="248">
        <f t="shared" si="45"/>
        <v>2.1</v>
      </c>
      <c r="C112" s="163">
        <f t="shared" si="46"/>
        <v>0</v>
      </c>
      <c r="D112" s="271">
        <f t="shared" si="47"/>
        <v>2</v>
      </c>
      <c r="E112" s="203">
        <f>'Core Indicators'!R112</f>
        <v>2</v>
      </c>
      <c r="F112" s="203">
        <f>'Core Indicators'!Z112</f>
        <v>2</v>
      </c>
      <c r="G112" s="163">
        <f t="shared" si="48"/>
        <v>2</v>
      </c>
      <c r="H112" s="203">
        <f>'Core Indicators'!AH112</f>
        <v>2</v>
      </c>
      <c r="I112" s="203">
        <f>'Core Indicators'!AP112</f>
        <v>2</v>
      </c>
      <c r="J112" s="203">
        <f>'Core Indicators'!BN112</f>
        <v>2</v>
      </c>
      <c r="K112" s="203">
        <f t="shared" si="49"/>
        <v>2</v>
      </c>
      <c r="L112" s="248">
        <f t="shared" si="50"/>
        <v>2</v>
      </c>
      <c r="M112" s="271">
        <f t="shared" si="51"/>
        <v>2.4</v>
      </c>
      <c r="N112" s="204">
        <f>'Core Indicators'!DJ112</f>
        <v>2</v>
      </c>
      <c r="O112" s="204">
        <f>'Core Indicators'!DR112</f>
        <v>2</v>
      </c>
      <c r="P112" s="204">
        <f>'Core Indicators'!DZ112</f>
        <v>2</v>
      </c>
      <c r="Q112" s="204">
        <f>'Core Indicators'!EH112</f>
        <v>3</v>
      </c>
      <c r="R112" s="204">
        <f>'Core Indicators'!EP112</f>
        <v>3</v>
      </c>
      <c r="S112" s="163">
        <f t="shared" si="52"/>
        <v>1.6</v>
      </c>
      <c r="T112" s="163">
        <f t="shared" si="53"/>
        <v>1.1666666666666667</v>
      </c>
      <c r="U112" s="203">
        <v>1</v>
      </c>
      <c r="V112" s="203">
        <v>1</v>
      </c>
      <c r="W112" s="203">
        <f>'Core Indicators'!EX112</f>
        <v>2</v>
      </c>
      <c r="X112" s="163">
        <f t="shared" si="54"/>
        <v>1.5</v>
      </c>
      <c r="Y112" s="203">
        <v>1</v>
      </c>
      <c r="Z112" s="163">
        <f t="shared" si="55"/>
        <v>2</v>
      </c>
      <c r="AA112" s="203">
        <f>'Core Indicators'!FF112</f>
        <v>2</v>
      </c>
      <c r="AB112" s="203">
        <f t="shared" si="56"/>
        <v>2</v>
      </c>
      <c r="AC112" s="184">
        <f>'Core Indicators'!GD112</f>
        <v>2</v>
      </c>
      <c r="AD112" s="184">
        <f>'Core Indicators'!GL112</f>
        <v>2</v>
      </c>
      <c r="AE112" s="184">
        <f>'Core Indicators'!GT112</f>
        <v>2</v>
      </c>
      <c r="AF112" s="184">
        <f>'Core Indicators'!HB112</f>
        <v>2</v>
      </c>
      <c r="AG112" s="184">
        <f t="shared" si="57"/>
        <v>2</v>
      </c>
      <c r="AH112" s="184">
        <f>'Core Indicators'!HJ112</f>
        <v>2</v>
      </c>
      <c r="AI112" s="184">
        <f>'Core Indicators'!HR112</f>
        <v>2</v>
      </c>
      <c r="AJ112" s="184">
        <f t="shared" si="58"/>
        <v>2</v>
      </c>
      <c r="AK112" s="184">
        <f>'Core Indicators'!HZ112</f>
        <v>2</v>
      </c>
      <c r="AL112" s="184">
        <f>'Core Indicators'!IH112</f>
        <v>2</v>
      </c>
      <c r="AM112" s="184">
        <f>'Core Indicators'!IP112</f>
        <v>2</v>
      </c>
      <c r="AN112" s="184">
        <f t="shared" si="59"/>
        <v>2</v>
      </c>
    </row>
    <row r="113" spans="1:40" x14ac:dyDescent="0.25">
      <c r="A113" s="203" t="str">
        <f>Lists!C:C</f>
        <v>REG003</v>
      </c>
      <c r="B113" s="248" t="str">
        <f t="shared" si="45"/>
        <v>x</v>
      </c>
      <c r="C113" s="163">
        <f t="shared" si="46"/>
        <v>2</v>
      </c>
      <c r="D113" s="271">
        <f t="shared" si="47"/>
        <v>2.5</v>
      </c>
      <c r="E113" s="203">
        <f>'Core Indicators'!R113</f>
        <v>2</v>
      </c>
      <c r="F113" s="203">
        <f>'Core Indicators'!Z113</f>
        <v>3</v>
      </c>
      <c r="G113" s="163">
        <f t="shared" si="48"/>
        <v>2.5</v>
      </c>
      <c r="H113" s="203">
        <f>'Core Indicators'!AH113</f>
        <v>2</v>
      </c>
      <c r="I113" s="203" t="str">
        <f>'Core Indicators'!AP113</f>
        <v>x</v>
      </c>
      <c r="J113" s="203">
        <f>'Core Indicators'!BN113</f>
        <v>3</v>
      </c>
      <c r="K113" s="203">
        <f t="shared" si="49"/>
        <v>3</v>
      </c>
      <c r="L113" s="248">
        <f t="shared" si="50"/>
        <v>2.5</v>
      </c>
      <c r="M113" s="271" t="str">
        <f t="shared" si="51"/>
        <v>x</v>
      </c>
      <c r="N113" s="204" t="str">
        <f>'Core Indicators'!DJ113</f>
        <v>x</v>
      </c>
      <c r="O113" s="204">
        <f>'Core Indicators'!DR113</f>
        <v>3</v>
      </c>
      <c r="P113" s="204">
        <f>'Core Indicators'!DZ113</f>
        <v>3</v>
      </c>
      <c r="Q113" s="204">
        <f>'Core Indicators'!EH113</f>
        <v>3</v>
      </c>
      <c r="R113" s="204">
        <f>'Core Indicators'!EP113</f>
        <v>3</v>
      </c>
      <c r="S113" s="163">
        <f t="shared" si="52"/>
        <v>1.7</v>
      </c>
      <c r="T113" s="163">
        <f t="shared" si="53"/>
        <v>1.3333333333333333</v>
      </c>
      <c r="U113" s="203">
        <v>1</v>
      </c>
      <c r="V113" s="203">
        <v>1</v>
      </c>
      <c r="W113" s="203">
        <f>'Core Indicators'!EX113</f>
        <v>3</v>
      </c>
      <c r="X113" s="163">
        <f t="shared" si="54"/>
        <v>2</v>
      </c>
      <c r="Y113" s="203">
        <v>1</v>
      </c>
      <c r="Z113" s="163">
        <f t="shared" si="55"/>
        <v>2</v>
      </c>
      <c r="AA113" s="203">
        <f>'Core Indicators'!FF113</f>
        <v>2</v>
      </c>
      <c r="AB113" s="203">
        <f t="shared" si="56"/>
        <v>2</v>
      </c>
      <c r="AC113" s="184">
        <f>'Core Indicators'!GD113</f>
        <v>2</v>
      </c>
      <c r="AD113" s="184">
        <f>'Core Indicators'!GL113</f>
        <v>2</v>
      </c>
      <c r="AE113" s="184">
        <f>'Core Indicators'!GT113</f>
        <v>2</v>
      </c>
      <c r="AF113" s="184">
        <f>'Core Indicators'!HB113</f>
        <v>2</v>
      </c>
      <c r="AG113" s="184">
        <f t="shared" si="57"/>
        <v>2</v>
      </c>
      <c r="AH113" s="184">
        <f>'Core Indicators'!HJ113</f>
        <v>2</v>
      </c>
      <c r="AI113" s="184">
        <f>'Core Indicators'!HR113</f>
        <v>2</v>
      </c>
      <c r="AJ113" s="184">
        <f t="shared" si="58"/>
        <v>2</v>
      </c>
      <c r="AK113" s="184">
        <f>'Core Indicators'!HZ113</f>
        <v>2</v>
      </c>
      <c r="AL113" s="184">
        <f>'Core Indicators'!IH113</f>
        <v>2</v>
      </c>
      <c r="AM113" s="184">
        <f>'Core Indicators'!IP113</f>
        <v>2</v>
      </c>
      <c r="AN113" s="184">
        <f t="shared" si="59"/>
        <v>2</v>
      </c>
    </row>
    <row r="114" spans="1:40" x14ac:dyDescent="0.25">
      <c r="A114" s="203" t="str">
        <f>Lists!C:C</f>
        <v>REG004</v>
      </c>
      <c r="B114" s="248">
        <f t="shared" si="45"/>
        <v>2</v>
      </c>
      <c r="C114" s="163">
        <f t="shared" si="46"/>
        <v>0</v>
      </c>
      <c r="D114" s="271">
        <f t="shared" si="47"/>
        <v>2.2999999999999998</v>
      </c>
      <c r="E114" s="203">
        <f>'Core Indicators'!R114</f>
        <v>2</v>
      </c>
      <c r="F114" s="203">
        <f>'Core Indicators'!Z114</f>
        <v>2</v>
      </c>
      <c r="G114" s="163">
        <f t="shared" si="48"/>
        <v>2</v>
      </c>
      <c r="H114" s="203">
        <f>'Core Indicators'!AH114</f>
        <v>2</v>
      </c>
      <c r="I114" s="203">
        <f>'Core Indicators'!AP114</f>
        <v>3</v>
      </c>
      <c r="J114" s="203">
        <f>'Core Indicators'!BN114</f>
        <v>3</v>
      </c>
      <c r="K114" s="203">
        <f t="shared" si="49"/>
        <v>3</v>
      </c>
      <c r="L114" s="248">
        <f t="shared" si="50"/>
        <v>2.5</v>
      </c>
      <c r="M114" s="271">
        <f t="shared" si="51"/>
        <v>2</v>
      </c>
      <c r="N114" s="204">
        <f>'Core Indicators'!DJ114</f>
        <v>2</v>
      </c>
      <c r="O114" s="204">
        <f>'Core Indicators'!DR114</f>
        <v>2</v>
      </c>
      <c r="P114" s="204">
        <f>'Core Indicators'!DZ114</f>
        <v>2</v>
      </c>
      <c r="Q114" s="204">
        <f>'Core Indicators'!EH114</f>
        <v>2</v>
      </c>
      <c r="R114" s="204">
        <f>'Core Indicators'!EP114</f>
        <v>2</v>
      </c>
      <c r="S114" s="163">
        <f t="shared" si="52"/>
        <v>1.7</v>
      </c>
      <c r="T114" s="163">
        <f t="shared" si="53"/>
        <v>1.3333333333333333</v>
      </c>
      <c r="U114" s="203">
        <v>1</v>
      </c>
      <c r="V114" s="203">
        <v>1</v>
      </c>
      <c r="W114" s="203">
        <f>'Core Indicators'!EX114</f>
        <v>3</v>
      </c>
      <c r="X114" s="163">
        <f t="shared" si="54"/>
        <v>2</v>
      </c>
      <c r="Y114" s="203">
        <v>1</v>
      </c>
      <c r="Z114" s="163">
        <f t="shared" si="55"/>
        <v>2</v>
      </c>
      <c r="AA114" s="203">
        <f>'Core Indicators'!FF114</f>
        <v>2</v>
      </c>
      <c r="AB114" s="203">
        <f t="shared" si="56"/>
        <v>2</v>
      </c>
      <c r="AC114" s="184">
        <f>'Core Indicators'!GD114</f>
        <v>2</v>
      </c>
      <c r="AD114" s="184">
        <f>'Core Indicators'!GL114</f>
        <v>2</v>
      </c>
      <c r="AE114" s="184">
        <f>'Core Indicators'!GT114</f>
        <v>2</v>
      </c>
      <c r="AF114" s="184">
        <f>'Core Indicators'!HB114</f>
        <v>2</v>
      </c>
      <c r="AG114" s="184">
        <f t="shared" si="57"/>
        <v>2</v>
      </c>
      <c r="AH114" s="184">
        <f>'Core Indicators'!HJ114</f>
        <v>2</v>
      </c>
      <c r="AI114" s="184">
        <f>'Core Indicators'!HR114</f>
        <v>2</v>
      </c>
      <c r="AJ114" s="184">
        <f t="shared" si="58"/>
        <v>2</v>
      </c>
      <c r="AK114" s="184">
        <f>'Core Indicators'!HZ114</f>
        <v>2</v>
      </c>
      <c r="AL114" s="184">
        <f>'Core Indicators'!IH114</f>
        <v>2</v>
      </c>
      <c r="AM114" s="184">
        <f>'Core Indicators'!IP114</f>
        <v>2</v>
      </c>
      <c r="AN114" s="184">
        <f t="shared" si="59"/>
        <v>2</v>
      </c>
    </row>
    <row r="115" spans="1:40" x14ac:dyDescent="0.25">
      <c r="A115" s="203" t="str">
        <f>Lists!C:C</f>
        <v>REG006</v>
      </c>
      <c r="B115" s="248">
        <f t="shared" si="45"/>
        <v>2.4</v>
      </c>
      <c r="C115" s="163">
        <f t="shared" si="46"/>
        <v>1</v>
      </c>
      <c r="D115" s="271">
        <f t="shared" si="47"/>
        <v>2.2000000000000002</v>
      </c>
      <c r="E115" s="203">
        <f>'Core Indicators'!R115</f>
        <v>2</v>
      </c>
      <c r="F115" s="203">
        <f>'Core Indicators'!Z115</f>
        <v>2</v>
      </c>
      <c r="G115" s="163">
        <f t="shared" si="48"/>
        <v>2</v>
      </c>
      <c r="H115" s="203">
        <f>'Core Indicators'!AH115</f>
        <v>2</v>
      </c>
      <c r="I115" s="203">
        <f>'Core Indicators'!AP115</f>
        <v>2</v>
      </c>
      <c r="J115" s="203">
        <f>'Core Indicators'!BN115</f>
        <v>3</v>
      </c>
      <c r="K115" s="203">
        <f t="shared" si="49"/>
        <v>2.5</v>
      </c>
      <c r="L115" s="248">
        <f t="shared" si="50"/>
        <v>2.2999999999999998</v>
      </c>
      <c r="M115" s="271">
        <f t="shared" si="51"/>
        <v>3</v>
      </c>
      <c r="N115" s="204">
        <f>'Core Indicators'!DJ115</f>
        <v>3</v>
      </c>
      <c r="O115" s="204">
        <f>'Core Indicators'!DR115</f>
        <v>3</v>
      </c>
      <c r="P115" s="204">
        <f>'Core Indicators'!DZ115</f>
        <v>3</v>
      </c>
      <c r="Q115" s="204">
        <f>'Core Indicators'!EH115</f>
        <v>3</v>
      </c>
      <c r="R115" s="204">
        <f>'Core Indicators'!EP115</f>
        <v>3</v>
      </c>
      <c r="S115" s="163">
        <f t="shared" si="52"/>
        <v>1.7</v>
      </c>
      <c r="T115" s="163">
        <f t="shared" si="53"/>
        <v>1.3333333333333333</v>
      </c>
      <c r="U115" s="203">
        <v>1</v>
      </c>
      <c r="V115" s="203">
        <v>1</v>
      </c>
      <c r="W115" s="203">
        <f>'Core Indicators'!EX115</f>
        <v>3</v>
      </c>
      <c r="X115" s="163">
        <f t="shared" si="54"/>
        <v>2</v>
      </c>
      <c r="Y115" s="203">
        <v>1</v>
      </c>
      <c r="Z115" s="163">
        <f t="shared" si="55"/>
        <v>2</v>
      </c>
      <c r="AA115" s="203" t="str">
        <f>'Core Indicators'!FF115</f>
        <v>x</v>
      </c>
      <c r="AB115" s="203">
        <f t="shared" si="56"/>
        <v>2</v>
      </c>
      <c r="AC115" s="184">
        <f>'Core Indicators'!GD115</f>
        <v>2</v>
      </c>
      <c r="AD115" s="184">
        <f>'Core Indicators'!GL115</f>
        <v>2</v>
      </c>
      <c r="AE115" s="184">
        <f>'Core Indicators'!GT115</f>
        <v>2</v>
      </c>
      <c r="AF115" s="184">
        <f>'Core Indicators'!HB115</f>
        <v>2</v>
      </c>
      <c r="AG115" s="184">
        <f t="shared" si="57"/>
        <v>2</v>
      </c>
      <c r="AH115" s="184">
        <f>'Core Indicators'!HJ115</f>
        <v>2</v>
      </c>
      <c r="AI115" s="184">
        <f>'Core Indicators'!HR115</f>
        <v>2</v>
      </c>
      <c r="AJ115" s="184">
        <f t="shared" si="58"/>
        <v>2</v>
      </c>
      <c r="AK115" s="184">
        <f>'Core Indicators'!HZ115</f>
        <v>2</v>
      </c>
      <c r="AL115" s="184">
        <f>'Core Indicators'!IH115</f>
        <v>2</v>
      </c>
      <c r="AM115" s="184">
        <f>'Core Indicators'!IP115</f>
        <v>2</v>
      </c>
      <c r="AN115" s="184">
        <f t="shared" si="59"/>
        <v>2</v>
      </c>
    </row>
    <row r="116" spans="1:40" x14ac:dyDescent="0.25">
      <c r="A116" s="203" t="str">
        <f>Lists!C:C</f>
        <v>REG007</v>
      </c>
      <c r="B116" s="248">
        <f t="shared" si="45"/>
        <v>1.9</v>
      </c>
      <c r="C116" s="163">
        <f t="shared" si="46"/>
        <v>0</v>
      </c>
      <c r="D116" s="271">
        <f t="shared" si="47"/>
        <v>2.2000000000000002</v>
      </c>
      <c r="E116" s="203">
        <f>'Core Indicators'!R116</f>
        <v>2</v>
      </c>
      <c r="F116" s="203">
        <f>'Core Indicators'!Z116</f>
        <v>2</v>
      </c>
      <c r="G116" s="163">
        <f t="shared" si="48"/>
        <v>2</v>
      </c>
      <c r="H116" s="203">
        <f>'Core Indicators'!AH116</f>
        <v>2</v>
      </c>
      <c r="I116" s="203">
        <f>'Core Indicators'!AP116</f>
        <v>2</v>
      </c>
      <c r="J116" s="203">
        <f>'Core Indicators'!BN116</f>
        <v>3</v>
      </c>
      <c r="K116" s="203">
        <f t="shared" si="49"/>
        <v>2.5</v>
      </c>
      <c r="L116" s="248">
        <f t="shared" si="50"/>
        <v>2.2999999999999998</v>
      </c>
      <c r="M116" s="271">
        <f t="shared" si="51"/>
        <v>2</v>
      </c>
      <c r="N116" s="204">
        <f>'Core Indicators'!DJ116</f>
        <v>2</v>
      </c>
      <c r="O116" s="204">
        <f>'Core Indicators'!DR116</f>
        <v>2</v>
      </c>
      <c r="P116" s="204">
        <f>'Core Indicators'!DZ116</f>
        <v>2</v>
      </c>
      <c r="Q116" s="204">
        <f>'Core Indicators'!EH116</f>
        <v>2</v>
      </c>
      <c r="R116" s="204">
        <f>'Core Indicators'!EP116</f>
        <v>2</v>
      </c>
      <c r="S116" s="163">
        <f t="shared" si="52"/>
        <v>1.4</v>
      </c>
      <c r="T116" s="163">
        <f t="shared" si="53"/>
        <v>1.3333333333333333</v>
      </c>
      <c r="U116" s="203">
        <v>1</v>
      </c>
      <c r="V116" s="203">
        <v>1</v>
      </c>
      <c r="W116" s="203">
        <f>'Core Indicators'!EX116</f>
        <v>3</v>
      </c>
      <c r="X116" s="163">
        <f t="shared" si="54"/>
        <v>2</v>
      </c>
      <c r="Y116" s="203">
        <v>1</v>
      </c>
      <c r="Z116" s="163">
        <f t="shared" si="55"/>
        <v>1.5</v>
      </c>
      <c r="AA116" s="203">
        <f>'Core Indicators'!FF116</f>
        <v>1</v>
      </c>
      <c r="AB116" s="203">
        <f t="shared" si="56"/>
        <v>2</v>
      </c>
      <c r="AC116" s="184">
        <f>'Core Indicators'!GD116</f>
        <v>2</v>
      </c>
      <c r="AD116" s="184">
        <f>'Core Indicators'!GL116</f>
        <v>2</v>
      </c>
      <c r="AE116" s="184">
        <f>'Core Indicators'!GT116</f>
        <v>2</v>
      </c>
      <c r="AF116" s="184">
        <f>'Core Indicators'!HB116</f>
        <v>2</v>
      </c>
      <c r="AG116" s="184">
        <f t="shared" si="57"/>
        <v>2</v>
      </c>
      <c r="AH116" s="184">
        <f>'Core Indicators'!HJ116</f>
        <v>2</v>
      </c>
      <c r="AI116" s="184">
        <f>'Core Indicators'!HR116</f>
        <v>2</v>
      </c>
      <c r="AJ116" s="184">
        <f t="shared" si="58"/>
        <v>2</v>
      </c>
      <c r="AK116" s="184">
        <f>'Core Indicators'!HZ116</f>
        <v>2</v>
      </c>
      <c r="AL116" s="184">
        <f>'Core Indicators'!IH116</f>
        <v>2</v>
      </c>
      <c r="AM116" s="184">
        <f>'Core Indicators'!IP116</f>
        <v>2</v>
      </c>
      <c r="AN116" s="184">
        <f t="shared" si="59"/>
        <v>2</v>
      </c>
    </row>
    <row r="117" spans="1:40" x14ac:dyDescent="0.25">
      <c r="A117" s="203" t="str">
        <f>Lists!C:C</f>
        <v>REG008</v>
      </c>
      <c r="B117" s="248">
        <f t="shared" si="45"/>
        <v>1.9</v>
      </c>
      <c r="C117" s="163">
        <f t="shared" si="46"/>
        <v>0</v>
      </c>
      <c r="D117" s="271">
        <f t="shared" si="47"/>
        <v>2.2000000000000002</v>
      </c>
      <c r="E117" s="203">
        <f>'Core Indicators'!R117</f>
        <v>2</v>
      </c>
      <c r="F117" s="203">
        <f>'Core Indicators'!Z117</f>
        <v>2</v>
      </c>
      <c r="G117" s="163">
        <f t="shared" si="48"/>
        <v>2</v>
      </c>
      <c r="H117" s="203">
        <f>'Core Indicators'!AH117</f>
        <v>2</v>
      </c>
      <c r="I117" s="203">
        <f>'Core Indicators'!AP117</f>
        <v>2</v>
      </c>
      <c r="J117" s="203">
        <f>'Core Indicators'!BN117</f>
        <v>3</v>
      </c>
      <c r="K117" s="203">
        <f t="shared" si="49"/>
        <v>2.5</v>
      </c>
      <c r="L117" s="248">
        <f t="shared" si="50"/>
        <v>2.2999999999999998</v>
      </c>
      <c r="M117" s="271">
        <f t="shared" si="51"/>
        <v>2</v>
      </c>
      <c r="N117" s="204">
        <f>'Core Indicators'!DJ117</f>
        <v>2</v>
      </c>
      <c r="O117" s="204">
        <f>'Core Indicators'!DR117</f>
        <v>2</v>
      </c>
      <c r="P117" s="204">
        <f>'Core Indicators'!DZ117</f>
        <v>2</v>
      </c>
      <c r="Q117" s="204">
        <f>'Core Indicators'!EH117</f>
        <v>2</v>
      </c>
      <c r="R117" s="204">
        <f>'Core Indicators'!EP117</f>
        <v>2</v>
      </c>
      <c r="S117" s="163">
        <f t="shared" si="52"/>
        <v>1.4</v>
      </c>
      <c r="T117" s="163">
        <f t="shared" si="53"/>
        <v>1.3333333333333333</v>
      </c>
      <c r="U117" s="203">
        <v>1</v>
      </c>
      <c r="V117" s="203">
        <v>1</v>
      </c>
      <c r="W117" s="203">
        <f>'Core Indicators'!EX117</f>
        <v>3</v>
      </c>
      <c r="X117" s="163">
        <f t="shared" si="54"/>
        <v>2</v>
      </c>
      <c r="Y117" s="203">
        <v>1</v>
      </c>
      <c r="Z117" s="163">
        <f t="shared" si="55"/>
        <v>1.5</v>
      </c>
      <c r="AA117" s="203">
        <f>'Core Indicators'!FF117</f>
        <v>1</v>
      </c>
      <c r="AB117" s="203">
        <f t="shared" si="56"/>
        <v>2</v>
      </c>
      <c r="AC117" s="184">
        <f>'Core Indicators'!GD117</f>
        <v>2</v>
      </c>
      <c r="AD117" s="184">
        <f>'Core Indicators'!GL117</f>
        <v>2</v>
      </c>
      <c r="AE117" s="184">
        <f>'Core Indicators'!GT117</f>
        <v>2</v>
      </c>
      <c r="AF117" s="184">
        <f>'Core Indicators'!HB117</f>
        <v>2</v>
      </c>
      <c r="AG117" s="184">
        <f t="shared" si="57"/>
        <v>2</v>
      </c>
      <c r="AH117" s="184">
        <f>'Core Indicators'!HJ117</f>
        <v>2</v>
      </c>
      <c r="AI117" s="184">
        <f>'Core Indicators'!HR117</f>
        <v>2</v>
      </c>
      <c r="AJ117" s="184">
        <f t="shared" si="58"/>
        <v>2</v>
      </c>
      <c r="AK117" s="184">
        <f>'Core Indicators'!HZ117</f>
        <v>2</v>
      </c>
      <c r="AL117" s="184">
        <f>'Core Indicators'!IH117</f>
        <v>2</v>
      </c>
      <c r="AM117" s="184">
        <f>'Core Indicators'!IP117</f>
        <v>2</v>
      </c>
      <c r="AN117" s="184">
        <f t="shared" si="59"/>
        <v>2</v>
      </c>
    </row>
    <row r="118" spans="1:40" x14ac:dyDescent="0.25">
      <c r="A118" s="203" t="str">
        <f>Lists!C:C</f>
        <v>REG011</v>
      </c>
      <c r="B118" s="248">
        <f t="shared" si="45"/>
        <v>1.9</v>
      </c>
      <c r="C118" s="163">
        <f t="shared" si="46"/>
        <v>0</v>
      </c>
      <c r="D118" s="271">
        <f t="shared" si="47"/>
        <v>2</v>
      </c>
      <c r="E118" s="203">
        <f>'Core Indicators'!R118</f>
        <v>2</v>
      </c>
      <c r="F118" s="203">
        <f>'Core Indicators'!Z118</f>
        <v>2</v>
      </c>
      <c r="G118" s="163">
        <f t="shared" si="48"/>
        <v>2</v>
      </c>
      <c r="H118" s="203">
        <f>'Core Indicators'!AH118</f>
        <v>2</v>
      </c>
      <c r="I118" s="203">
        <f>'Core Indicators'!AP118</f>
        <v>2</v>
      </c>
      <c r="J118" s="203">
        <f>'Core Indicators'!BN118</f>
        <v>2</v>
      </c>
      <c r="K118" s="203">
        <f t="shared" si="49"/>
        <v>2</v>
      </c>
      <c r="L118" s="248">
        <f t="shared" si="50"/>
        <v>2</v>
      </c>
      <c r="M118" s="271">
        <f t="shared" si="51"/>
        <v>2</v>
      </c>
      <c r="N118" s="204">
        <f>'Core Indicators'!DJ118</f>
        <v>2</v>
      </c>
      <c r="O118" s="204">
        <f>'Core Indicators'!DR118</f>
        <v>2</v>
      </c>
      <c r="P118" s="204">
        <f>'Core Indicators'!DZ118</f>
        <v>2</v>
      </c>
      <c r="Q118" s="204">
        <f>'Core Indicators'!EH118</f>
        <v>2</v>
      </c>
      <c r="R118" s="204" t="str">
        <f>'Core Indicators'!EP118</f>
        <v>x</v>
      </c>
      <c r="S118" s="163">
        <f t="shared" si="52"/>
        <v>1.6</v>
      </c>
      <c r="T118" s="163">
        <f t="shared" si="53"/>
        <v>1.1666666666666667</v>
      </c>
      <c r="U118" s="203">
        <v>1</v>
      </c>
      <c r="V118" s="203">
        <v>1</v>
      </c>
      <c r="W118" s="203">
        <f>'Core Indicators'!EX118</f>
        <v>2</v>
      </c>
      <c r="X118" s="163">
        <f t="shared" si="54"/>
        <v>1.5</v>
      </c>
      <c r="Y118" s="203">
        <v>1</v>
      </c>
      <c r="Z118" s="163">
        <f t="shared" si="55"/>
        <v>2</v>
      </c>
      <c r="AA118" s="203">
        <f>'Core Indicators'!FF118</f>
        <v>2</v>
      </c>
      <c r="AB118" s="203">
        <f t="shared" si="56"/>
        <v>2</v>
      </c>
      <c r="AC118" s="184">
        <f>'Core Indicators'!GD118</f>
        <v>2</v>
      </c>
      <c r="AD118" s="184">
        <f>'Core Indicators'!GL118</f>
        <v>2</v>
      </c>
      <c r="AE118" s="184">
        <f>'Core Indicators'!GT118</f>
        <v>2</v>
      </c>
      <c r="AF118" s="184">
        <f>'Core Indicators'!HB118</f>
        <v>2</v>
      </c>
      <c r="AG118" s="184">
        <f t="shared" si="57"/>
        <v>2</v>
      </c>
      <c r="AH118" s="184">
        <f>'Core Indicators'!HJ118</f>
        <v>2</v>
      </c>
      <c r="AI118" s="184">
        <f>'Core Indicators'!HR118</f>
        <v>2</v>
      </c>
      <c r="AJ118" s="184">
        <f t="shared" si="58"/>
        <v>2</v>
      </c>
      <c r="AK118" s="184">
        <f>'Core Indicators'!HZ118</f>
        <v>2</v>
      </c>
      <c r="AL118" s="184">
        <f>'Core Indicators'!IH118</f>
        <v>2</v>
      </c>
      <c r="AM118" s="184">
        <f>'Core Indicators'!IP118</f>
        <v>2</v>
      </c>
      <c r="AN118" s="184">
        <f t="shared" si="59"/>
        <v>2</v>
      </c>
    </row>
    <row r="119" spans="1:40" x14ac:dyDescent="0.25">
      <c r="A119" s="203" t="str">
        <f>Lists!C:C</f>
        <v>REG012</v>
      </c>
      <c r="B119" s="248">
        <f t="shared" si="45"/>
        <v>1.9</v>
      </c>
      <c r="C119" s="163">
        <f t="shared" si="46"/>
        <v>0</v>
      </c>
      <c r="D119" s="271">
        <f t="shared" si="47"/>
        <v>2</v>
      </c>
      <c r="E119" s="203">
        <f>'Core Indicators'!R119</f>
        <v>2</v>
      </c>
      <c r="F119" s="203">
        <f>'Core Indicators'!Z119</f>
        <v>2</v>
      </c>
      <c r="G119" s="163">
        <f t="shared" si="48"/>
        <v>2</v>
      </c>
      <c r="H119" s="203">
        <f>'Core Indicators'!AH119</f>
        <v>2</v>
      </c>
      <c r="I119" s="203">
        <f>'Core Indicators'!AP119</f>
        <v>2</v>
      </c>
      <c r="J119" s="203">
        <f>'Core Indicators'!BN119</f>
        <v>2</v>
      </c>
      <c r="K119" s="203">
        <f t="shared" si="49"/>
        <v>2</v>
      </c>
      <c r="L119" s="248">
        <f t="shared" si="50"/>
        <v>2</v>
      </c>
      <c r="M119" s="271">
        <f t="shared" si="51"/>
        <v>2</v>
      </c>
      <c r="N119" s="204">
        <f>'Core Indicators'!DJ119</f>
        <v>2</v>
      </c>
      <c r="O119" s="204">
        <f>'Core Indicators'!DR119</f>
        <v>2</v>
      </c>
      <c r="P119" s="204">
        <f>'Core Indicators'!DZ119</f>
        <v>2</v>
      </c>
      <c r="Q119" s="204">
        <f>'Core Indicators'!EH119</f>
        <v>2</v>
      </c>
      <c r="R119" s="204">
        <f>'Core Indicators'!EP119</f>
        <v>2</v>
      </c>
      <c r="S119" s="163">
        <f t="shared" si="52"/>
        <v>1.6</v>
      </c>
      <c r="T119" s="163">
        <f t="shared" si="53"/>
        <v>1.1666666666666667</v>
      </c>
      <c r="U119" s="203">
        <v>1</v>
      </c>
      <c r="V119" s="203">
        <v>1</v>
      </c>
      <c r="W119" s="203">
        <f>'Core Indicators'!EX119</f>
        <v>2</v>
      </c>
      <c r="X119" s="163">
        <f t="shared" si="54"/>
        <v>1.5</v>
      </c>
      <c r="Y119" s="203">
        <v>1</v>
      </c>
      <c r="Z119" s="163">
        <f t="shared" si="55"/>
        <v>2</v>
      </c>
      <c r="AA119" s="203">
        <f>'Core Indicators'!FF119</f>
        <v>2</v>
      </c>
      <c r="AB119" s="203">
        <f t="shared" si="56"/>
        <v>2</v>
      </c>
      <c r="AC119" s="184">
        <f>'Core Indicators'!GD119</f>
        <v>2</v>
      </c>
      <c r="AD119" s="184">
        <f>'Core Indicators'!GL119</f>
        <v>2</v>
      </c>
      <c r="AE119" s="184">
        <f>'Core Indicators'!GT119</f>
        <v>2</v>
      </c>
      <c r="AF119" s="184">
        <f>'Core Indicators'!HB119</f>
        <v>2</v>
      </c>
      <c r="AG119" s="184">
        <f t="shared" si="57"/>
        <v>2</v>
      </c>
      <c r="AH119" s="184">
        <f>'Core Indicators'!HJ119</f>
        <v>2</v>
      </c>
      <c r="AI119" s="184">
        <f>'Core Indicators'!HR119</f>
        <v>2</v>
      </c>
      <c r="AJ119" s="184">
        <f t="shared" si="58"/>
        <v>2</v>
      </c>
      <c r="AK119" s="184">
        <f>'Core Indicators'!HZ119</f>
        <v>2</v>
      </c>
      <c r="AL119" s="184">
        <f>'Core Indicators'!IH119</f>
        <v>2</v>
      </c>
      <c r="AM119" s="184">
        <f>'Core Indicators'!IP119</f>
        <v>2</v>
      </c>
      <c r="AN119" s="184">
        <f t="shared" si="59"/>
        <v>2</v>
      </c>
    </row>
    <row r="120" spans="1:40" x14ac:dyDescent="0.25">
      <c r="A120" s="203" t="str">
        <f>Lists!C:C</f>
        <v>REG013</v>
      </c>
      <c r="B120" s="248">
        <f t="shared" si="45"/>
        <v>2.2999999999999998</v>
      </c>
      <c r="C120" s="163">
        <f t="shared" si="46"/>
        <v>0</v>
      </c>
      <c r="D120" s="271">
        <f t="shared" si="47"/>
        <v>2.6</v>
      </c>
      <c r="E120" s="203">
        <f>'Core Indicators'!R120</f>
        <v>2</v>
      </c>
      <c r="F120" s="203">
        <f>'Core Indicators'!Z120</f>
        <v>2</v>
      </c>
      <c r="G120" s="163">
        <f t="shared" si="48"/>
        <v>2</v>
      </c>
      <c r="H120" s="203">
        <f>'Core Indicators'!AH120</f>
        <v>3</v>
      </c>
      <c r="I120" s="203">
        <f>'Core Indicators'!AP120</f>
        <v>3</v>
      </c>
      <c r="J120" s="203">
        <f>'Core Indicators'!BN120</f>
        <v>2</v>
      </c>
      <c r="K120" s="203">
        <f t="shared" si="49"/>
        <v>2.5</v>
      </c>
      <c r="L120" s="248">
        <f t="shared" si="50"/>
        <v>2.8</v>
      </c>
      <c r="M120" s="271">
        <f t="shared" si="51"/>
        <v>2.3333333333333335</v>
      </c>
      <c r="N120" s="204">
        <f>'Core Indicators'!DJ120</f>
        <v>2</v>
      </c>
      <c r="O120" s="204">
        <f>'Core Indicators'!DR120</f>
        <v>3</v>
      </c>
      <c r="P120" s="204">
        <f>'Core Indicators'!DZ120</f>
        <v>2</v>
      </c>
      <c r="Q120" s="204" t="str">
        <f>'Core Indicators'!EH120</f>
        <v>x</v>
      </c>
      <c r="R120" s="204" t="str">
        <f>'Core Indicators'!EP120</f>
        <v>x</v>
      </c>
      <c r="S120" s="163">
        <f t="shared" si="52"/>
        <v>1.9</v>
      </c>
      <c r="T120" s="163">
        <f t="shared" si="53"/>
        <v>1.1666666666666667</v>
      </c>
      <c r="U120" s="203">
        <v>1</v>
      </c>
      <c r="V120" s="203">
        <v>1</v>
      </c>
      <c r="W120" s="203">
        <f>'Core Indicators'!EX120</f>
        <v>2</v>
      </c>
      <c r="X120" s="163">
        <f t="shared" si="54"/>
        <v>1.5</v>
      </c>
      <c r="Y120" s="203">
        <v>1</v>
      </c>
      <c r="Z120" s="163">
        <f t="shared" si="55"/>
        <v>2.5</v>
      </c>
      <c r="AA120" s="203">
        <f>'Core Indicators'!FF120</f>
        <v>3</v>
      </c>
      <c r="AB120" s="203">
        <f t="shared" si="56"/>
        <v>2</v>
      </c>
      <c r="AC120" s="184">
        <f>'Core Indicators'!GD120</f>
        <v>2</v>
      </c>
      <c r="AD120" s="184">
        <f>'Core Indicators'!GL120</f>
        <v>2</v>
      </c>
      <c r="AE120" s="184">
        <f>'Core Indicators'!GT120</f>
        <v>2</v>
      </c>
      <c r="AF120" s="184">
        <f>'Core Indicators'!HB120</f>
        <v>2</v>
      </c>
      <c r="AG120" s="184">
        <f t="shared" si="57"/>
        <v>2</v>
      </c>
      <c r="AH120" s="184">
        <f>'Core Indicators'!HJ120</f>
        <v>2</v>
      </c>
      <c r="AI120" s="184">
        <f>'Core Indicators'!HR120</f>
        <v>2</v>
      </c>
      <c r="AJ120" s="184">
        <f t="shared" si="58"/>
        <v>2</v>
      </c>
      <c r="AK120" s="184">
        <f>'Core Indicators'!HZ120</f>
        <v>2</v>
      </c>
      <c r="AL120" s="184">
        <f>'Core Indicators'!IH120</f>
        <v>2</v>
      </c>
      <c r="AM120" s="184">
        <f>'Core Indicators'!IP120</f>
        <v>2</v>
      </c>
      <c r="AN120" s="184">
        <f t="shared" si="59"/>
        <v>2</v>
      </c>
    </row>
    <row r="121" spans="1:40" x14ac:dyDescent="0.25">
      <c r="A121" s="203" t="str">
        <f>Lists!C:C</f>
        <v>REG014</v>
      </c>
      <c r="B121" s="248">
        <f t="shared" si="45"/>
        <v>2.4</v>
      </c>
      <c r="C121" s="163">
        <f t="shared" si="46"/>
        <v>0</v>
      </c>
      <c r="D121" s="271">
        <f t="shared" si="47"/>
        <v>2.2000000000000002</v>
      </c>
      <c r="E121" s="203">
        <f>'Core Indicators'!R121</f>
        <v>2</v>
      </c>
      <c r="F121" s="203">
        <f>'Core Indicators'!Z121</f>
        <v>2</v>
      </c>
      <c r="G121" s="163">
        <f t="shared" si="48"/>
        <v>2</v>
      </c>
      <c r="H121" s="203">
        <f>'Core Indicators'!AH121</f>
        <v>2</v>
      </c>
      <c r="I121" s="203">
        <f>'Core Indicators'!AP121</f>
        <v>3</v>
      </c>
      <c r="J121" s="203">
        <f>'Core Indicators'!BN121</f>
        <v>2</v>
      </c>
      <c r="K121" s="203">
        <f t="shared" si="49"/>
        <v>2.5</v>
      </c>
      <c r="L121" s="248">
        <f t="shared" si="50"/>
        <v>2.2999999999999998</v>
      </c>
      <c r="M121" s="271">
        <f t="shared" si="51"/>
        <v>3</v>
      </c>
      <c r="N121" s="204">
        <f>'Core Indicators'!DJ121</f>
        <v>3</v>
      </c>
      <c r="O121" s="204">
        <f>'Core Indicators'!DR121</f>
        <v>3</v>
      </c>
      <c r="P121" s="204">
        <f>'Core Indicators'!DZ121</f>
        <v>3</v>
      </c>
      <c r="Q121" s="204">
        <f>'Core Indicators'!EH121</f>
        <v>3</v>
      </c>
      <c r="R121" s="204">
        <f>'Core Indicators'!EP121</f>
        <v>3</v>
      </c>
      <c r="S121" s="163">
        <f t="shared" si="52"/>
        <v>1.6</v>
      </c>
      <c r="T121" s="163">
        <f t="shared" si="53"/>
        <v>1.1666666666666667</v>
      </c>
      <c r="U121" s="203">
        <v>1</v>
      </c>
      <c r="V121" s="203">
        <v>1</v>
      </c>
      <c r="W121" s="203">
        <f>'Core Indicators'!EX121</f>
        <v>2</v>
      </c>
      <c r="X121" s="163">
        <f t="shared" si="54"/>
        <v>1.5</v>
      </c>
      <c r="Y121" s="203">
        <v>1</v>
      </c>
      <c r="Z121" s="163">
        <f t="shared" si="55"/>
        <v>2</v>
      </c>
      <c r="AA121" s="203">
        <f>'Core Indicators'!FF121</f>
        <v>2</v>
      </c>
      <c r="AB121" s="203">
        <f t="shared" si="56"/>
        <v>2</v>
      </c>
      <c r="AC121" s="184">
        <f>'Core Indicators'!GD121</f>
        <v>2</v>
      </c>
      <c r="AD121" s="184">
        <f>'Core Indicators'!GL121</f>
        <v>2</v>
      </c>
      <c r="AE121" s="184">
        <f>'Core Indicators'!GT121</f>
        <v>2</v>
      </c>
      <c r="AF121" s="184">
        <f>'Core Indicators'!HB121</f>
        <v>2</v>
      </c>
      <c r="AG121" s="184">
        <f t="shared" si="57"/>
        <v>2</v>
      </c>
      <c r="AH121" s="184">
        <f>'Core Indicators'!HJ121</f>
        <v>2</v>
      </c>
      <c r="AI121" s="184">
        <f>'Core Indicators'!HR121</f>
        <v>2</v>
      </c>
      <c r="AJ121" s="184">
        <f t="shared" si="58"/>
        <v>2</v>
      </c>
      <c r="AK121" s="184">
        <f>'Core Indicators'!HZ121</f>
        <v>2</v>
      </c>
      <c r="AL121" s="184">
        <f>'Core Indicators'!IH121</f>
        <v>2</v>
      </c>
      <c r="AM121" s="184">
        <f>'Core Indicators'!IP121</f>
        <v>2</v>
      </c>
      <c r="AN121" s="184">
        <f t="shared" si="59"/>
        <v>2</v>
      </c>
    </row>
    <row r="122" spans="1:40" x14ac:dyDescent="0.25">
      <c r="A122" s="203" t="str">
        <f>Lists!C:C</f>
        <v>ROU002</v>
      </c>
      <c r="B122" s="248">
        <f t="shared" si="45"/>
        <v>1.9</v>
      </c>
      <c r="C122" s="163">
        <f t="shared" si="46"/>
        <v>0</v>
      </c>
      <c r="D122" s="271">
        <f t="shared" si="47"/>
        <v>2</v>
      </c>
      <c r="E122" s="203">
        <f>'Core Indicators'!R122</f>
        <v>2</v>
      </c>
      <c r="F122" s="203">
        <f>'Core Indicators'!Z122</f>
        <v>2</v>
      </c>
      <c r="G122" s="163">
        <f t="shared" si="48"/>
        <v>2</v>
      </c>
      <c r="H122" s="203">
        <f>'Core Indicators'!AH122</f>
        <v>2</v>
      </c>
      <c r="I122" s="203">
        <f>'Core Indicators'!AP122</f>
        <v>2</v>
      </c>
      <c r="J122" s="203">
        <f>'Core Indicators'!BN122</f>
        <v>2</v>
      </c>
      <c r="K122" s="203">
        <f t="shared" si="49"/>
        <v>2</v>
      </c>
      <c r="L122" s="248">
        <f t="shared" si="50"/>
        <v>2</v>
      </c>
      <c r="M122" s="271">
        <f t="shared" si="51"/>
        <v>2</v>
      </c>
      <c r="N122" s="204">
        <f>'Core Indicators'!DJ122</f>
        <v>2</v>
      </c>
      <c r="O122" s="204">
        <f>'Core Indicators'!DR122</f>
        <v>2</v>
      </c>
      <c r="P122" s="204">
        <f>'Core Indicators'!DZ122</f>
        <v>2</v>
      </c>
      <c r="Q122" s="204">
        <f>'Core Indicators'!EH122</f>
        <v>2</v>
      </c>
      <c r="R122" s="204">
        <f>'Core Indicators'!EP122</f>
        <v>2</v>
      </c>
      <c r="S122" s="163">
        <f t="shared" si="52"/>
        <v>1.6</v>
      </c>
      <c r="T122" s="163">
        <f t="shared" si="53"/>
        <v>1.1666666666666667</v>
      </c>
      <c r="U122" s="203">
        <v>1</v>
      </c>
      <c r="V122" s="203">
        <v>1</v>
      </c>
      <c r="W122" s="203">
        <f>'Core Indicators'!EX122</f>
        <v>2</v>
      </c>
      <c r="X122" s="163">
        <f t="shared" si="54"/>
        <v>1.5</v>
      </c>
      <c r="Y122" s="203">
        <v>1</v>
      </c>
      <c r="Z122" s="163">
        <f t="shared" si="55"/>
        <v>2</v>
      </c>
      <c r="AA122" s="203">
        <f>'Core Indicators'!FF122</f>
        <v>2</v>
      </c>
      <c r="AB122" s="203">
        <f t="shared" si="56"/>
        <v>2</v>
      </c>
      <c r="AC122" s="184">
        <f>'Core Indicators'!GD122</f>
        <v>2</v>
      </c>
      <c r="AD122" s="184">
        <f>'Core Indicators'!GL122</f>
        <v>2</v>
      </c>
      <c r="AE122" s="184">
        <f>'Core Indicators'!GT122</f>
        <v>2</v>
      </c>
      <c r="AF122" s="184">
        <f>'Core Indicators'!HB122</f>
        <v>2</v>
      </c>
      <c r="AG122" s="184">
        <f t="shared" si="57"/>
        <v>2</v>
      </c>
      <c r="AH122" s="184">
        <f>'Core Indicators'!HJ122</f>
        <v>2</v>
      </c>
      <c r="AI122" s="184">
        <f>'Core Indicators'!HR122</f>
        <v>2</v>
      </c>
      <c r="AJ122" s="184">
        <f t="shared" si="58"/>
        <v>2</v>
      </c>
      <c r="AK122" s="184">
        <f>'Core Indicators'!HZ122</f>
        <v>2</v>
      </c>
      <c r="AL122" s="184">
        <f>'Core Indicators'!IH122</f>
        <v>2</v>
      </c>
      <c r="AM122" s="184">
        <f>'Core Indicators'!IP122</f>
        <v>2</v>
      </c>
      <c r="AN122" s="184">
        <f t="shared" si="59"/>
        <v>2</v>
      </c>
    </row>
    <row r="123" spans="1:40" x14ac:dyDescent="0.25">
      <c r="A123" s="203" t="str">
        <f>Lists!C:C</f>
        <v>RWA002</v>
      </c>
      <c r="B123" s="248">
        <f t="shared" si="45"/>
        <v>2</v>
      </c>
      <c r="C123" s="163">
        <f t="shared" si="46"/>
        <v>2</v>
      </c>
      <c r="D123" s="271">
        <f t="shared" si="47"/>
        <v>2</v>
      </c>
      <c r="E123" s="203">
        <f>'Core Indicators'!R123</f>
        <v>2</v>
      </c>
      <c r="F123" s="203">
        <f>'Core Indicators'!Z123</f>
        <v>2</v>
      </c>
      <c r="G123" s="163">
        <f t="shared" si="48"/>
        <v>2</v>
      </c>
      <c r="H123" s="203">
        <f>'Core Indicators'!AH123</f>
        <v>2</v>
      </c>
      <c r="I123" s="203">
        <f>'Core Indicators'!AP123</f>
        <v>2</v>
      </c>
      <c r="J123" s="203" t="str">
        <f>'Core Indicators'!BN123</f>
        <v>x</v>
      </c>
      <c r="K123" s="203">
        <f t="shared" si="49"/>
        <v>2</v>
      </c>
      <c r="L123" s="248">
        <f t="shared" si="50"/>
        <v>2</v>
      </c>
      <c r="M123" s="271">
        <f t="shared" si="51"/>
        <v>2.4</v>
      </c>
      <c r="N123" s="204">
        <f>'Core Indicators'!DJ123</f>
        <v>2</v>
      </c>
      <c r="O123" s="204">
        <f>'Core Indicators'!DR123</f>
        <v>2</v>
      </c>
      <c r="P123" s="204">
        <f>'Core Indicators'!DZ123</f>
        <v>2</v>
      </c>
      <c r="Q123" s="204">
        <f>'Core Indicators'!EH123</f>
        <v>3</v>
      </c>
      <c r="R123" s="204">
        <f>'Core Indicators'!EP123</f>
        <v>3</v>
      </c>
      <c r="S123" s="163">
        <f t="shared" si="52"/>
        <v>1.5</v>
      </c>
      <c r="T123" s="163">
        <f t="shared" si="53"/>
        <v>1</v>
      </c>
      <c r="U123" s="203">
        <v>1</v>
      </c>
      <c r="V123" s="203">
        <v>1</v>
      </c>
      <c r="W123" s="203" t="str">
        <f>'Core Indicators'!EX123</f>
        <v>x</v>
      </c>
      <c r="X123" s="163">
        <f t="shared" si="54"/>
        <v>1</v>
      </c>
      <c r="Y123" s="203">
        <v>1</v>
      </c>
      <c r="Z123" s="163">
        <f t="shared" si="55"/>
        <v>2</v>
      </c>
      <c r="AA123" s="203">
        <f>'Core Indicators'!FF123</f>
        <v>2</v>
      </c>
      <c r="AB123" s="203">
        <f t="shared" si="56"/>
        <v>2</v>
      </c>
      <c r="AC123" s="184">
        <f>'Core Indicators'!GD123</f>
        <v>2</v>
      </c>
      <c r="AD123" s="184">
        <f>'Core Indicators'!GL123</f>
        <v>2</v>
      </c>
      <c r="AE123" s="184">
        <f>'Core Indicators'!GT123</f>
        <v>2</v>
      </c>
      <c r="AF123" s="184">
        <f>'Core Indicators'!HB123</f>
        <v>2</v>
      </c>
      <c r="AG123" s="184">
        <f t="shared" si="57"/>
        <v>2</v>
      </c>
      <c r="AH123" s="184">
        <f>'Core Indicators'!HJ123</f>
        <v>2</v>
      </c>
      <c r="AI123" s="184">
        <f>'Core Indicators'!HR123</f>
        <v>2</v>
      </c>
      <c r="AJ123" s="184">
        <f t="shared" si="58"/>
        <v>2</v>
      </c>
      <c r="AK123" s="184">
        <f>'Core Indicators'!HZ123</f>
        <v>2</v>
      </c>
      <c r="AL123" s="184">
        <f>'Core Indicators'!IH123</f>
        <v>2</v>
      </c>
      <c r="AM123" s="184">
        <f>'Core Indicators'!IP123</f>
        <v>2</v>
      </c>
      <c r="AN123" s="184">
        <f t="shared" si="59"/>
        <v>2</v>
      </c>
    </row>
    <row r="124" spans="1:40" x14ac:dyDescent="0.25">
      <c r="A124" s="203" t="str">
        <f>Lists!C:C</f>
        <v>SDN001</v>
      </c>
      <c r="B124" s="248">
        <f t="shared" si="45"/>
        <v>1.3</v>
      </c>
      <c r="C124" s="163">
        <f t="shared" si="46"/>
        <v>0</v>
      </c>
      <c r="D124" s="271">
        <f t="shared" si="47"/>
        <v>1.4</v>
      </c>
      <c r="E124" s="203">
        <f>'Core Indicators'!R124</f>
        <v>2</v>
      </c>
      <c r="F124" s="203">
        <f>'Core Indicators'!Z124</f>
        <v>1</v>
      </c>
      <c r="G124" s="163">
        <f t="shared" si="48"/>
        <v>1.5</v>
      </c>
      <c r="H124" s="203">
        <f>'Core Indicators'!AH124</f>
        <v>1</v>
      </c>
      <c r="I124" s="203">
        <f>'Core Indicators'!AP124</f>
        <v>1</v>
      </c>
      <c r="J124" s="203">
        <f>'Core Indicators'!BN124</f>
        <v>2</v>
      </c>
      <c r="K124" s="203">
        <f t="shared" si="49"/>
        <v>1.5</v>
      </c>
      <c r="L124" s="248">
        <f t="shared" si="50"/>
        <v>1.3</v>
      </c>
      <c r="M124" s="271">
        <f t="shared" si="51"/>
        <v>1</v>
      </c>
      <c r="N124" s="204">
        <f>'Core Indicators'!DJ124</f>
        <v>1</v>
      </c>
      <c r="O124" s="204">
        <f>'Core Indicators'!DR124</f>
        <v>1</v>
      </c>
      <c r="P124" s="204">
        <f>'Core Indicators'!DZ124</f>
        <v>1</v>
      </c>
      <c r="Q124" s="204">
        <f>'Core Indicators'!EH124</f>
        <v>1</v>
      </c>
      <c r="R124" s="204">
        <f>'Core Indicators'!EP124</f>
        <v>1</v>
      </c>
      <c r="S124" s="163">
        <f t="shared" si="52"/>
        <v>1.6</v>
      </c>
      <c r="T124" s="163">
        <f t="shared" si="53"/>
        <v>1.1666666666666667</v>
      </c>
      <c r="U124" s="203">
        <v>1</v>
      </c>
      <c r="V124" s="203">
        <v>1</v>
      </c>
      <c r="W124" s="203">
        <f>'Core Indicators'!EX124</f>
        <v>2</v>
      </c>
      <c r="X124" s="163">
        <f t="shared" si="54"/>
        <v>1.5</v>
      </c>
      <c r="Y124" s="203">
        <v>1</v>
      </c>
      <c r="Z124" s="163">
        <f t="shared" si="55"/>
        <v>2</v>
      </c>
      <c r="AA124" s="203">
        <f>'Core Indicators'!FF124</f>
        <v>2</v>
      </c>
      <c r="AB124" s="203">
        <f t="shared" si="56"/>
        <v>2</v>
      </c>
      <c r="AC124" s="184">
        <f>'Core Indicators'!GD124</f>
        <v>2</v>
      </c>
      <c r="AD124" s="184">
        <f>'Core Indicators'!GL124</f>
        <v>2</v>
      </c>
      <c r="AE124" s="184">
        <f>'Core Indicators'!GT124</f>
        <v>2</v>
      </c>
      <c r="AF124" s="184">
        <f>'Core Indicators'!HB124</f>
        <v>2</v>
      </c>
      <c r="AG124" s="184">
        <f t="shared" si="57"/>
        <v>2</v>
      </c>
      <c r="AH124" s="184">
        <f>'Core Indicators'!HJ124</f>
        <v>2</v>
      </c>
      <c r="AI124" s="184">
        <f>'Core Indicators'!HR124</f>
        <v>2</v>
      </c>
      <c r="AJ124" s="184">
        <f t="shared" si="58"/>
        <v>2</v>
      </c>
      <c r="AK124" s="184">
        <f>'Core Indicators'!HZ124</f>
        <v>2</v>
      </c>
      <c r="AL124" s="184">
        <f>'Core Indicators'!IH124</f>
        <v>2</v>
      </c>
      <c r="AM124" s="184">
        <f>'Core Indicators'!IP124</f>
        <v>2</v>
      </c>
      <c r="AN124" s="184">
        <f t="shared" si="59"/>
        <v>2</v>
      </c>
    </row>
    <row r="125" spans="1:40" x14ac:dyDescent="0.25">
      <c r="A125" s="203" t="str">
        <f>Lists!C:C</f>
        <v>SDN005</v>
      </c>
      <c r="B125" s="248">
        <f t="shared" si="45"/>
        <v>1.9</v>
      </c>
      <c r="C125" s="163">
        <f t="shared" si="46"/>
        <v>0</v>
      </c>
      <c r="D125" s="271">
        <f t="shared" si="47"/>
        <v>2</v>
      </c>
      <c r="E125" s="203">
        <f>'Core Indicators'!R125</f>
        <v>2</v>
      </c>
      <c r="F125" s="203">
        <f>'Core Indicators'!Z125</f>
        <v>2</v>
      </c>
      <c r="G125" s="163">
        <f t="shared" si="48"/>
        <v>2</v>
      </c>
      <c r="H125" s="203">
        <f>'Core Indicators'!AH125</f>
        <v>2</v>
      </c>
      <c r="I125" s="203">
        <f>'Core Indicators'!AP125</f>
        <v>2</v>
      </c>
      <c r="J125" s="203">
        <f>'Core Indicators'!BN125</f>
        <v>2</v>
      </c>
      <c r="K125" s="203">
        <f t="shared" si="49"/>
        <v>2</v>
      </c>
      <c r="L125" s="248">
        <f t="shared" si="50"/>
        <v>2</v>
      </c>
      <c r="M125" s="271">
        <f t="shared" si="51"/>
        <v>2</v>
      </c>
      <c r="N125" s="204">
        <f>'Core Indicators'!DJ125</f>
        <v>2</v>
      </c>
      <c r="O125" s="204">
        <f>'Core Indicators'!DR125</f>
        <v>2</v>
      </c>
      <c r="P125" s="204">
        <f>'Core Indicators'!DZ125</f>
        <v>2</v>
      </c>
      <c r="Q125" s="204">
        <f>'Core Indicators'!EH125</f>
        <v>2</v>
      </c>
      <c r="R125" s="204">
        <f>'Core Indicators'!EP125</f>
        <v>2</v>
      </c>
      <c r="S125" s="163">
        <f t="shared" si="52"/>
        <v>1.6</v>
      </c>
      <c r="T125" s="163">
        <f t="shared" si="53"/>
        <v>1.1666666666666667</v>
      </c>
      <c r="U125" s="203">
        <v>1</v>
      </c>
      <c r="V125" s="203">
        <v>1</v>
      </c>
      <c r="W125" s="203">
        <f>'Core Indicators'!EX125</f>
        <v>2</v>
      </c>
      <c r="X125" s="163">
        <f t="shared" si="54"/>
        <v>1.5</v>
      </c>
      <c r="Y125" s="203">
        <v>1</v>
      </c>
      <c r="Z125" s="163">
        <f t="shared" si="55"/>
        <v>2</v>
      </c>
      <c r="AA125" s="203">
        <f>'Core Indicators'!FF125</f>
        <v>2</v>
      </c>
      <c r="AB125" s="203">
        <f t="shared" si="56"/>
        <v>2</v>
      </c>
      <c r="AC125" s="184">
        <f>'Core Indicators'!GD125</f>
        <v>2</v>
      </c>
      <c r="AD125" s="184">
        <f>'Core Indicators'!GL125</f>
        <v>2</v>
      </c>
      <c r="AE125" s="184">
        <f>'Core Indicators'!GT125</f>
        <v>2</v>
      </c>
      <c r="AF125" s="184">
        <f>'Core Indicators'!HB125</f>
        <v>2</v>
      </c>
      <c r="AG125" s="184">
        <f t="shared" si="57"/>
        <v>2</v>
      </c>
      <c r="AH125" s="184">
        <f>'Core Indicators'!HJ125</f>
        <v>2</v>
      </c>
      <c r="AI125" s="184">
        <f>'Core Indicators'!HR125</f>
        <v>2</v>
      </c>
      <c r="AJ125" s="184">
        <f t="shared" si="58"/>
        <v>2</v>
      </c>
      <c r="AK125" s="184">
        <f>'Core Indicators'!HZ125</f>
        <v>2</v>
      </c>
      <c r="AL125" s="184">
        <f>'Core Indicators'!IH125</f>
        <v>2</v>
      </c>
      <c r="AM125" s="184">
        <f>'Core Indicators'!IP125</f>
        <v>2</v>
      </c>
      <c r="AN125" s="184">
        <f t="shared" si="59"/>
        <v>2</v>
      </c>
    </row>
    <row r="126" spans="1:40" x14ac:dyDescent="0.25">
      <c r="A126" s="203" t="str">
        <f>Lists!C:C</f>
        <v>SDN006</v>
      </c>
      <c r="B126" s="248">
        <f t="shared" si="45"/>
        <v>1.8</v>
      </c>
      <c r="C126" s="163">
        <f t="shared" si="46"/>
        <v>0</v>
      </c>
      <c r="D126" s="271">
        <f t="shared" si="47"/>
        <v>1.8</v>
      </c>
      <c r="E126" s="203">
        <f>'Core Indicators'!R126</f>
        <v>2</v>
      </c>
      <c r="F126" s="203">
        <f>'Core Indicators'!Z126</f>
        <v>1</v>
      </c>
      <c r="G126" s="163">
        <f t="shared" si="48"/>
        <v>1.5</v>
      </c>
      <c r="H126" s="203">
        <f>'Core Indicators'!AH126</f>
        <v>2</v>
      </c>
      <c r="I126" s="203">
        <f>'Core Indicators'!AP126</f>
        <v>2</v>
      </c>
      <c r="J126" s="203">
        <f>'Core Indicators'!BN126</f>
        <v>2</v>
      </c>
      <c r="K126" s="203">
        <f t="shared" si="49"/>
        <v>2</v>
      </c>
      <c r="L126" s="248">
        <f t="shared" si="50"/>
        <v>2</v>
      </c>
      <c r="M126" s="271">
        <f t="shared" si="51"/>
        <v>2</v>
      </c>
      <c r="N126" s="204">
        <f>'Core Indicators'!DJ126</f>
        <v>2</v>
      </c>
      <c r="O126" s="204">
        <f>'Core Indicators'!DR126</f>
        <v>2</v>
      </c>
      <c r="P126" s="204">
        <f>'Core Indicators'!DZ126</f>
        <v>2</v>
      </c>
      <c r="Q126" s="204">
        <f>'Core Indicators'!EH126</f>
        <v>2</v>
      </c>
      <c r="R126" s="204">
        <f>'Core Indicators'!EP126</f>
        <v>2</v>
      </c>
      <c r="S126" s="163">
        <f t="shared" si="52"/>
        <v>1.6</v>
      </c>
      <c r="T126" s="163">
        <f t="shared" si="53"/>
        <v>1.1666666666666667</v>
      </c>
      <c r="U126" s="203">
        <v>1</v>
      </c>
      <c r="V126" s="203">
        <v>1</v>
      </c>
      <c r="W126" s="203">
        <f>'Core Indicators'!EX126</f>
        <v>2</v>
      </c>
      <c r="X126" s="163">
        <f t="shared" si="54"/>
        <v>1.5</v>
      </c>
      <c r="Y126" s="203">
        <v>1</v>
      </c>
      <c r="Z126" s="163">
        <f t="shared" si="55"/>
        <v>2</v>
      </c>
      <c r="AA126" s="203">
        <f>'Core Indicators'!FF126</f>
        <v>2</v>
      </c>
      <c r="AB126" s="203">
        <f t="shared" si="56"/>
        <v>2</v>
      </c>
      <c r="AC126" s="184">
        <f>'Core Indicators'!GD126</f>
        <v>2</v>
      </c>
      <c r="AD126" s="184">
        <f>'Core Indicators'!GL126</f>
        <v>2</v>
      </c>
      <c r="AE126" s="184">
        <f>'Core Indicators'!GT126</f>
        <v>2</v>
      </c>
      <c r="AF126" s="184">
        <f>'Core Indicators'!HB126</f>
        <v>2</v>
      </c>
      <c r="AG126" s="184">
        <f t="shared" si="57"/>
        <v>2</v>
      </c>
      <c r="AH126" s="184">
        <f>'Core Indicators'!HJ126</f>
        <v>2</v>
      </c>
      <c r="AI126" s="184">
        <f>'Core Indicators'!HR126</f>
        <v>2</v>
      </c>
      <c r="AJ126" s="184">
        <f t="shared" si="58"/>
        <v>2</v>
      </c>
      <c r="AK126" s="184">
        <f>'Core Indicators'!HZ126</f>
        <v>2</v>
      </c>
      <c r="AL126" s="184">
        <f>'Core Indicators'!IH126</f>
        <v>2</v>
      </c>
      <c r="AM126" s="184">
        <f>'Core Indicators'!IP126</f>
        <v>2</v>
      </c>
      <c r="AN126" s="184">
        <f t="shared" si="59"/>
        <v>2</v>
      </c>
    </row>
    <row r="127" spans="1:40" x14ac:dyDescent="0.25">
      <c r="A127" s="203" t="str">
        <f>Lists!C:C</f>
        <v>SDN008</v>
      </c>
      <c r="B127" s="248">
        <f t="shared" si="45"/>
        <v>1.3</v>
      </c>
      <c r="C127" s="163">
        <f t="shared" si="46"/>
        <v>0</v>
      </c>
      <c r="D127" s="271">
        <f t="shared" si="47"/>
        <v>1.5</v>
      </c>
      <c r="E127" s="203">
        <f>'Core Indicators'!R127</f>
        <v>2</v>
      </c>
      <c r="F127" s="203">
        <f>'Core Indicators'!Z127</f>
        <v>1</v>
      </c>
      <c r="G127" s="163">
        <f t="shared" si="48"/>
        <v>1.5</v>
      </c>
      <c r="H127" s="203">
        <f>'Core Indicators'!AH127</f>
        <v>1</v>
      </c>
      <c r="I127" s="203">
        <f>'Core Indicators'!AP127</f>
        <v>2</v>
      </c>
      <c r="J127" s="203">
        <f>'Core Indicators'!BN127</f>
        <v>2</v>
      </c>
      <c r="K127" s="203">
        <f t="shared" si="49"/>
        <v>2</v>
      </c>
      <c r="L127" s="248">
        <f t="shared" si="50"/>
        <v>1.5</v>
      </c>
      <c r="M127" s="271">
        <f t="shared" si="51"/>
        <v>1</v>
      </c>
      <c r="N127" s="204">
        <f>'Core Indicators'!DJ127</f>
        <v>1</v>
      </c>
      <c r="O127" s="204">
        <f>'Core Indicators'!DR127</f>
        <v>1</v>
      </c>
      <c r="P127" s="204">
        <f>'Core Indicators'!DZ127</f>
        <v>1</v>
      </c>
      <c r="Q127" s="204">
        <f>'Core Indicators'!EH127</f>
        <v>1</v>
      </c>
      <c r="R127" s="204">
        <f>'Core Indicators'!EP127</f>
        <v>1</v>
      </c>
      <c r="S127" s="163">
        <f t="shared" si="52"/>
        <v>1.6</v>
      </c>
      <c r="T127" s="163">
        <f t="shared" si="53"/>
        <v>1.1666666666666667</v>
      </c>
      <c r="U127" s="203">
        <v>1</v>
      </c>
      <c r="V127" s="203">
        <v>1</v>
      </c>
      <c r="W127" s="203">
        <f>'Core Indicators'!EX127</f>
        <v>2</v>
      </c>
      <c r="X127" s="163">
        <f t="shared" si="54"/>
        <v>1.5</v>
      </c>
      <c r="Y127" s="203">
        <v>1</v>
      </c>
      <c r="Z127" s="163">
        <f t="shared" si="55"/>
        <v>2</v>
      </c>
      <c r="AA127" s="203">
        <f>'Core Indicators'!FF127</f>
        <v>2</v>
      </c>
      <c r="AB127" s="203">
        <f t="shared" si="56"/>
        <v>2</v>
      </c>
      <c r="AC127" s="184">
        <f>'Core Indicators'!GD127</f>
        <v>2</v>
      </c>
      <c r="AD127" s="184">
        <f>'Core Indicators'!GL127</f>
        <v>2</v>
      </c>
      <c r="AE127" s="184">
        <f>'Core Indicators'!GT127</f>
        <v>2</v>
      </c>
      <c r="AF127" s="184">
        <f>'Core Indicators'!HB127</f>
        <v>2</v>
      </c>
      <c r="AG127" s="184">
        <f t="shared" si="57"/>
        <v>2</v>
      </c>
      <c r="AH127" s="184">
        <f>'Core Indicators'!HJ127</f>
        <v>2</v>
      </c>
      <c r="AI127" s="184">
        <f>'Core Indicators'!HR127</f>
        <v>2</v>
      </c>
      <c r="AJ127" s="184">
        <f t="shared" si="58"/>
        <v>2</v>
      </c>
      <c r="AK127" s="184">
        <f>'Core Indicators'!HZ127</f>
        <v>2</v>
      </c>
      <c r="AL127" s="184">
        <f>'Core Indicators'!IH127</f>
        <v>2</v>
      </c>
      <c r="AM127" s="184">
        <f>'Core Indicators'!IP127</f>
        <v>2</v>
      </c>
      <c r="AN127" s="184">
        <f t="shared" si="59"/>
        <v>2</v>
      </c>
    </row>
    <row r="128" spans="1:40" x14ac:dyDescent="0.25">
      <c r="A128" s="203" t="str">
        <f>Lists!C:C</f>
        <v>SEN002</v>
      </c>
      <c r="B128" s="248">
        <f t="shared" si="45"/>
        <v>1.1000000000000001</v>
      </c>
      <c r="C128" s="163">
        <f t="shared" si="46"/>
        <v>0</v>
      </c>
      <c r="D128" s="271">
        <f t="shared" si="47"/>
        <v>1.2</v>
      </c>
      <c r="E128" s="203">
        <f>'Core Indicators'!R128</f>
        <v>2</v>
      </c>
      <c r="F128" s="203">
        <f>'Core Indicators'!Z128</f>
        <v>1</v>
      </c>
      <c r="G128" s="163">
        <f t="shared" si="48"/>
        <v>1.5</v>
      </c>
      <c r="H128" s="203">
        <f>'Core Indicators'!AH128</f>
        <v>1</v>
      </c>
      <c r="I128" s="203">
        <f>'Core Indicators'!AP128</f>
        <v>1</v>
      </c>
      <c r="J128" s="203">
        <f>'Core Indicators'!BN128</f>
        <v>1</v>
      </c>
      <c r="K128" s="203">
        <f t="shared" si="49"/>
        <v>1</v>
      </c>
      <c r="L128" s="248">
        <f t="shared" si="50"/>
        <v>1</v>
      </c>
      <c r="M128" s="271">
        <f t="shared" si="51"/>
        <v>1</v>
      </c>
      <c r="N128" s="204">
        <f>'Core Indicators'!DJ128</f>
        <v>1</v>
      </c>
      <c r="O128" s="204">
        <f>'Core Indicators'!DR128</f>
        <v>1</v>
      </c>
      <c r="P128" s="204">
        <f>'Core Indicators'!DZ128</f>
        <v>1</v>
      </c>
      <c r="Q128" s="204">
        <f>'Core Indicators'!EH128</f>
        <v>1</v>
      </c>
      <c r="R128" s="204">
        <f>'Core Indicators'!EP128</f>
        <v>1</v>
      </c>
      <c r="S128" s="163">
        <f t="shared" si="52"/>
        <v>1.3</v>
      </c>
      <c r="T128" s="163">
        <f t="shared" si="53"/>
        <v>1</v>
      </c>
      <c r="U128" s="203">
        <v>1</v>
      </c>
      <c r="V128" s="203">
        <v>1</v>
      </c>
      <c r="W128" s="203">
        <f>'Core Indicators'!EX128</f>
        <v>1</v>
      </c>
      <c r="X128" s="163">
        <f t="shared" si="54"/>
        <v>1</v>
      </c>
      <c r="Y128" s="203">
        <v>1</v>
      </c>
      <c r="Z128" s="163">
        <f t="shared" si="55"/>
        <v>1.5</v>
      </c>
      <c r="AA128" s="203">
        <f>'Core Indicators'!FF128</f>
        <v>1</v>
      </c>
      <c r="AB128" s="203">
        <f t="shared" si="56"/>
        <v>2</v>
      </c>
      <c r="AC128" s="184">
        <f>'Core Indicators'!GD128</f>
        <v>2</v>
      </c>
      <c r="AD128" s="184">
        <f>'Core Indicators'!GL128</f>
        <v>2</v>
      </c>
      <c r="AE128" s="184">
        <f>'Core Indicators'!GT128</f>
        <v>2</v>
      </c>
      <c r="AF128" s="184">
        <f>'Core Indicators'!HB128</f>
        <v>2</v>
      </c>
      <c r="AG128" s="184">
        <f t="shared" si="57"/>
        <v>2</v>
      </c>
      <c r="AH128" s="184">
        <f>'Core Indicators'!HJ128</f>
        <v>2</v>
      </c>
      <c r="AI128" s="184">
        <f>'Core Indicators'!HR128</f>
        <v>2</v>
      </c>
      <c r="AJ128" s="184">
        <f t="shared" si="58"/>
        <v>2</v>
      </c>
      <c r="AK128" s="184">
        <f>'Core Indicators'!HZ128</f>
        <v>2</v>
      </c>
      <c r="AL128" s="184">
        <f>'Core Indicators'!IH128</f>
        <v>2</v>
      </c>
      <c r="AM128" s="184">
        <f>'Core Indicators'!IP128</f>
        <v>2</v>
      </c>
      <c r="AN128" s="184">
        <f t="shared" si="59"/>
        <v>2</v>
      </c>
    </row>
    <row r="129" spans="1:40" x14ac:dyDescent="0.25">
      <c r="A129" s="203" t="str">
        <f>Lists!C:C</f>
        <v>SLV001</v>
      </c>
      <c r="B129" s="248">
        <f t="shared" si="45"/>
        <v>1.9</v>
      </c>
      <c r="C129" s="163">
        <f t="shared" si="46"/>
        <v>0</v>
      </c>
      <c r="D129" s="271">
        <f t="shared" si="47"/>
        <v>2.2000000000000002</v>
      </c>
      <c r="E129" s="203">
        <f>'Core Indicators'!R129</f>
        <v>2</v>
      </c>
      <c r="F129" s="203">
        <f>'Core Indicators'!Z129</f>
        <v>2</v>
      </c>
      <c r="G129" s="163">
        <f t="shared" si="48"/>
        <v>2</v>
      </c>
      <c r="H129" s="203">
        <f>'Core Indicators'!AH129</f>
        <v>2</v>
      </c>
      <c r="I129" s="203">
        <f>'Core Indicators'!AP129</f>
        <v>3</v>
      </c>
      <c r="J129" s="203">
        <f>'Core Indicators'!BN129</f>
        <v>2</v>
      </c>
      <c r="K129" s="203">
        <f t="shared" si="49"/>
        <v>2.5</v>
      </c>
      <c r="L129" s="248">
        <f t="shared" si="50"/>
        <v>2.2999999999999998</v>
      </c>
      <c r="M129" s="271">
        <f t="shared" si="51"/>
        <v>2</v>
      </c>
      <c r="N129" s="204">
        <f>'Core Indicators'!DJ129</f>
        <v>2</v>
      </c>
      <c r="O129" s="204">
        <f>'Core Indicators'!DR129</f>
        <v>2</v>
      </c>
      <c r="P129" s="204">
        <f>'Core Indicators'!DZ129</f>
        <v>2</v>
      </c>
      <c r="Q129" s="204" t="str">
        <f>'Core Indicators'!EH129</f>
        <v>x</v>
      </c>
      <c r="R129" s="204" t="str">
        <f>'Core Indicators'!EP129</f>
        <v>x</v>
      </c>
      <c r="S129" s="163">
        <f t="shared" si="52"/>
        <v>1.6</v>
      </c>
      <c r="T129" s="163">
        <f t="shared" si="53"/>
        <v>1.1666666666666667</v>
      </c>
      <c r="U129" s="203">
        <v>1</v>
      </c>
      <c r="V129" s="203">
        <v>1</v>
      </c>
      <c r="W129" s="203">
        <f>'Core Indicators'!EX129</f>
        <v>2</v>
      </c>
      <c r="X129" s="163">
        <f t="shared" si="54"/>
        <v>1.5</v>
      </c>
      <c r="Y129" s="203">
        <v>1</v>
      </c>
      <c r="Z129" s="163">
        <f t="shared" si="55"/>
        <v>2</v>
      </c>
      <c r="AA129" s="203">
        <f>'Core Indicators'!FF129</f>
        <v>2</v>
      </c>
      <c r="AB129" s="203">
        <f t="shared" si="56"/>
        <v>2</v>
      </c>
      <c r="AC129" s="184">
        <f>'Core Indicators'!GD129</f>
        <v>2</v>
      </c>
      <c r="AD129" s="184">
        <f>'Core Indicators'!GL129</f>
        <v>2</v>
      </c>
      <c r="AE129" s="184">
        <f>'Core Indicators'!GT129</f>
        <v>2</v>
      </c>
      <c r="AF129" s="184">
        <f>'Core Indicators'!HB129</f>
        <v>2</v>
      </c>
      <c r="AG129" s="184">
        <f t="shared" si="57"/>
        <v>2</v>
      </c>
      <c r="AH129" s="184">
        <f>'Core Indicators'!HJ129</f>
        <v>2</v>
      </c>
      <c r="AI129" s="184">
        <f>'Core Indicators'!HR129</f>
        <v>2</v>
      </c>
      <c r="AJ129" s="184">
        <f t="shared" si="58"/>
        <v>2</v>
      </c>
      <c r="AK129" s="184">
        <f>'Core Indicators'!HZ129</f>
        <v>2</v>
      </c>
      <c r="AL129" s="184">
        <f>'Core Indicators'!IH129</f>
        <v>2</v>
      </c>
      <c r="AM129" s="184">
        <f>'Core Indicators'!IP129</f>
        <v>2</v>
      </c>
      <c r="AN129" s="184">
        <f t="shared" si="59"/>
        <v>2</v>
      </c>
    </row>
    <row r="130" spans="1:40" x14ac:dyDescent="0.25">
      <c r="A130" s="203" t="str">
        <f>Lists!C:C</f>
        <v>SOM001</v>
      </c>
      <c r="B130" s="248">
        <f t="shared" si="45"/>
        <v>1.7</v>
      </c>
      <c r="C130" s="163">
        <f t="shared" si="46"/>
        <v>0</v>
      </c>
      <c r="D130" s="271">
        <f t="shared" si="47"/>
        <v>1.8</v>
      </c>
      <c r="E130" s="203">
        <f>'Core Indicators'!R130</f>
        <v>1</v>
      </c>
      <c r="F130" s="203">
        <f>'Core Indicators'!Z130</f>
        <v>2</v>
      </c>
      <c r="G130" s="163">
        <f t="shared" si="48"/>
        <v>1.5</v>
      </c>
      <c r="H130" s="203">
        <f>'Core Indicators'!AH130</f>
        <v>2</v>
      </c>
      <c r="I130" s="203">
        <f>'Core Indicators'!AP130</f>
        <v>2</v>
      </c>
      <c r="J130" s="203">
        <f>'Core Indicators'!BN130</f>
        <v>2</v>
      </c>
      <c r="K130" s="203">
        <f t="shared" si="49"/>
        <v>2</v>
      </c>
      <c r="L130" s="248">
        <f t="shared" si="50"/>
        <v>2</v>
      </c>
      <c r="M130" s="271">
        <f t="shared" si="51"/>
        <v>2</v>
      </c>
      <c r="N130" s="204">
        <f>'Core Indicators'!DJ130</f>
        <v>2</v>
      </c>
      <c r="O130" s="204">
        <f>'Core Indicators'!DR130</f>
        <v>2</v>
      </c>
      <c r="P130" s="204">
        <f>'Core Indicators'!DZ130</f>
        <v>2</v>
      </c>
      <c r="Q130" s="204">
        <f>'Core Indicators'!EH130</f>
        <v>2</v>
      </c>
      <c r="R130" s="204">
        <f>'Core Indicators'!EP130</f>
        <v>2</v>
      </c>
      <c r="S130" s="163">
        <f t="shared" si="52"/>
        <v>1.3</v>
      </c>
      <c r="T130" s="163">
        <f t="shared" si="53"/>
        <v>1.1666666666666667</v>
      </c>
      <c r="U130" s="203">
        <v>1</v>
      </c>
      <c r="V130" s="203">
        <v>1</v>
      </c>
      <c r="W130" s="203">
        <f>'Core Indicators'!EX130</f>
        <v>2</v>
      </c>
      <c r="X130" s="163">
        <f t="shared" si="54"/>
        <v>1.5</v>
      </c>
      <c r="Y130" s="203">
        <v>1</v>
      </c>
      <c r="Z130" s="163">
        <f t="shared" si="55"/>
        <v>1.5</v>
      </c>
      <c r="AA130" s="203">
        <f>'Core Indicators'!FF130</f>
        <v>1</v>
      </c>
      <c r="AB130" s="203">
        <f t="shared" si="56"/>
        <v>2</v>
      </c>
      <c r="AC130" s="184">
        <f>'Core Indicators'!GD130</f>
        <v>2</v>
      </c>
      <c r="AD130" s="184">
        <f>'Core Indicators'!GL130</f>
        <v>2</v>
      </c>
      <c r="AE130" s="184">
        <f>'Core Indicators'!GT130</f>
        <v>2</v>
      </c>
      <c r="AF130" s="184">
        <f>'Core Indicators'!HB130</f>
        <v>2</v>
      </c>
      <c r="AG130" s="184">
        <f t="shared" si="57"/>
        <v>2</v>
      </c>
      <c r="AH130" s="184">
        <f>'Core Indicators'!HJ130</f>
        <v>2</v>
      </c>
      <c r="AI130" s="184">
        <f>'Core Indicators'!HR130</f>
        <v>2</v>
      </c>
      <c r="AJ130" s="184">
        <f t="shared" si="58"/>
        <v>2</v>
      </c>
      <c r="AK130" s="184">
        <f>'Core Indicators'!HZ130</f>
        <v>2</v>
      </c>
      <c r="AL130" s="184">
        <f>'Core Indicators'!IH130</f>
        <v>2</v>
      </c>
      <c r="AM130" s="184">
        <f>'Core Indicators'!IP130</f>
        <v>2</v>
      </c>
      <c r="AN130" s="184">
        <f t="shared" si="59"/>
        <v>2</v>
      </c>
    </row>
    <row r="131" spans="1:40" x14ac:dyDescent="0.25">
      <c r="A131" s="203" t="str">
        <f>Lists!C:C</f>
        <v>SOM002</v>
      </c>
      <c r="B131" s="248">
        <f t="shared" ref="B131:B163" si="60">IF(OR(M131="x",D131="x"),"x",ROUND((5-GEOMEAN(((5-D131)/5*4+1),((5-M131)/5*4+1),((5-M131)/5*4+1)))/4*3.5+S131*0.3,1))</f>
        <v>1.9</v>
      </c>
      <c r="C131" s="163">
        <f t="shared" ref="C131:C163" si="61">COUNTIF(E131:F131,"x")+COUNTIF(H131:I131,"x")+COUNTIF(J131:J131,"x")+COUNTIF(M131,"x")+COUNTIF(U131:W131,"x")+COUNTIF(Y131:AB131,"x")</f>
        <v>0</v>
      </c>
      <c r="D131" s="271">
        <f t="shared" ref="D131:D163" si="62">IF(OR(L131="x",G131="x"),"x",ROUND((5-GEOMEAN(((5-L131)/5*4+1),((5-L131)/5*4+1),((5-G131)/5*4+1)))/4*5,1))</f>
        <v>2.2000000000000002</v>
      </c>
      <c r="E131" s="203">
        <f>'Core Indicators'!R131</f>
        <v>1</v>
      </c>
      <c r="F131" s="203">
        <f>'Core Indicators'!Z131</f>
        <v>3</v>
      </c>
      <c r="G131" s="163">
        <f t="shared" ref="G131:G162" si="63">IF(AND(F131="x",E131="x"),"x",IF(OR(F131="x",E131="x"),AVERAGE(E131,F131),ROUND((10-GEOMEAN(((10-E131)/10*9+1),((10-F131)/10*9+1)))/9*10,1)))</f>
        <v>2.1</v>
      </c>
      <c r="H131" s="203">
        <f>'Core Indicators'!AH131</f>
        <v>2</v>
      </c>
      <c r="I131" s="203">
        <f>'Core Indicators'!AP131</f>
        <v>2</v>
      </c>
      <c r="J131" s="203">
        <f>'Core Indicators'!BN131</f>
        <v>3</v>
      </c>
      <c r="K131" s="203">
        <f t="shared" ref="K131:K162" si="64">IF(AND(J131="x",I131="x"),"x",IF(OR(J131="x",I131="x"),AVERAGE(I131,J131),ROUND((10-GEOMEAN(((10-I131)/10*9+1),((10-J131)/10*9+1)))/9*10,1)))</f>
        <v>2.5</v>
      </c>
      <c r="L131" s="248">
        <f t="shared" ref="L131:L162" si="65">IF(AND(H131="x",K131="x"),"x",IF(OR(H131="x",K131="x"),AVERAGE(H131,K131),ROUND((10-GEOMEAN(((10-H131)/10*9+1),((10-K131)/10*9+1)))/9*10,1)))</f>
        <v>2.2999999999999998</v>
      </c>
      <c r="M131" s="271">
        <f t="shared" ref="M131:M162" si="66">IF(N131="x","x",AVERAGE(N131:R131))</f>
        <v>2</v>
      </c>
      <c r="N131" s="204">
        <f>'Core Indicators'!DJ131</f>
        <v>2</v>
      </c>
      <c r="O131" s="204">
        <f>'Core Indicators'!DR131</f>
        <v>2</v>
      </c>
      <c r="P131" s="204">
        <f>'Core Indicators'!DZ131</f>
        <v>2</v>
      </c>
      <c r="Q131" s="204">
        <f>'Core Indicators'!EH131</f>
        <v>2</v>
      </c>
      <c r="R131" s="204">
        <f>'Core Indicators'!EP131</f>
        <v>2</v>
      </c>
      <c r="S131" s="163">
        <f t="shared" ref="S131:S162" si="67">IF(OR(Z131="x",T131="x"),T131,ROUND((10-GEOMEAN(((10-T131)/10*9+1),((10-Z131)/10*9+1)))/9*10,1))</f>
        <v>1.6</v>
      </c>
      <c r="T131" s="163">
        <f t="shared" ref="T131:T162" si="68">AVERAGE(U131,X131,Y131)</f>
        <v>1.1666666666666667</v>
      </c>
      <c r="U131" s="203">
        <v>1</v>
      </c>
      <c r="V131" s="203">
        <v>1</v>
      </c>
      <c r="W131" s="203">
        <f>'Core Indicators'!EX131</f>
        <v>2</v>
      </c>
      <c r="X131" s="163">
        <f t="shared" ref="X131:X162" si="69">AVERAGE(V131:W131)</f>
        <v>1.5</v>
      </c>
      <c r="Y131" s="203">
        <v>1</v>
      </c>
      <c r="Z131" s="163">
        <f t="shared" ref="Z131:Z162" si="70">IF(AND(AA131="x",AB131="x"),"x",AVERAGE(AA131:AB131))</f>
        <v>2</v>
      </c>
      <c r="AA131" s="203">
        <f>'Core Indicators'!FF131</f>
        <v>2</v>
      </c>
      <c r="AB131" s="203">
        <f t="shared" ref="AB131:AB163" si="71">IF(AND(AJ131="x",AN131="x",AG131="x"),"x",(AVERAGE(AJ131,AN131,AG131)))</f>
        <v>2</v>
      </c>
      <c r="AC131" s="184">
        <f>'Core Indicators'!GD131</f>
        <v>2</v>
      </c>
      <c r="AD131" s="184">
        <f>'Core Indicators'!GL131</f>
        <v>2</v>
      </c>
      <c r="AE131" s="184">
        <f>'Core Indicators'!GT131</f>
        <v>2</v>
      </c>
      <c r="AF131" s="184">
        <f>'Core Indicators'!HB131</f>
        <v>2</v>
      </c>
      <c r="AG131" s="184">
        <f t="shared" ref="AG131:AG162" si="72">IF(AND(AC131="x",AD131="x",AE131="x",AF131="x"),"x",AVERAGE(AC131:AF131))</f>
        <v>2</v>
      </c>
      <c r="AH131" s="184">
        <f>'Core Indicators'!HJ131</f>
        <v>2</v>
      </c>
      <c r="AI131" s="184">
        <f>'Core Indicators'!HR131</f>
        <v>2</v>
      </c>
      <c r="AJ131" s="184">
        <f t="shared" ref="AJ131:AJ162" si="73">IF(AND(AH131="x",AI131="x"),"x",AVERAGE(AH131:AI131))</f>
        <v>2</v>
      </c>
      <c r="AK131" s="184">
        <f>'Core Indicators'!HZ131</f>
        <v>2</v>
      </c>
      <c r="AL131" s="184">
        <f>'Core Indicators'!IH131</f>
        <v>2</v>
      </c>
      <c r="AM131" s="184">
        <f>'Core Indicators'!IP131</f>
        <v>2</v>
      </c>
      <c r="AN131" s="184">
        <f t="shared" ref="AN131:AN162" si="74">IF(AND(AK131="x",AL131="x",AM131="x"),"x",AVERAGE(AK131:AM131))</f>
        <v>2</v>
      </c>
    </row>
    <row r="132" spans="1:40" x14ac:dyDescent="0.25">
      <c r="A132" s="203" t="str">
        <f>Lists!C:C</f>
        <v>SSD001</v>
      </c>
      <c r="B132" s="248">
        <f t="shared" si="60"/>
        <v>1.8</v>
      </c>
      <c r="C132" s="163">
        <f t="shared" si="61"/>
        <v>0</v>
      </c>
      <c r="D132" s="271">
        <f t="shared" si="62"/>
        <v>1.8</v>
      </c>
      <c r="E132" s="203">
        <f>'Core Indicators'!R132</f>
        <v>1</v>
      </c>
      <c r="F132" s="203">
        <f>'Core Indicators'!Z132</f>
        <v>2</v>
      </c>
      <c r="G132" s="163">
        <f t="shared" si="63"/>
        <v>1.5</v>
      </c>
      <c r="H132" s="203">
        <f>'Core Indicators'!AH132</f>
        <v>2</v>
      </c>
      <c r="I132" s="203">
        <f>'Core Indicators'!AP132</f>
        <v>2</v>
      </c>
      <c r="J132" s="203">
        <f>'Core Indicators'!BN132</f>
        <v>2</v>
      </c>
      <c r="K132" s="203">
        <f t="shared" si="64"/>
        <v>2</v>
      </c>
      <c r="L132" s="248">
        <f t="shared" si="65"/>
        <v>2</v>
      </c>
      <c r="M132" s="271">
        <f t="shared" si="66"/>
        <v>2</v>
      </c>
      <c r="N132" s="204">
        <f>'Core Indicators'!DJ132</f>
        <v>2</v>
      </c>
      <c r="O132" s="204">
        <f>'Core Indicators'!DR132</f>
        <v>2</v>
      </c>
      <c r="P132" s="204">
        <f>'Core Indicators'!DZ132</f>
        <v>2</v>
      </c>
      <c r="Q132" s="204">
        <f>'Core Indicators'!EH132</f>
        <v>2</v>
      </c>
      <c r="R132" s="204">
        <f>'Core Indicators'!EP132</f>
        <v>2</v>
      </c>
      <c r="S132" s="163">
        <f t="shared" si="67"/>
        <v>1.6</v>
      </c>
      <c r="T132" s="163">
        <f t="shared" si="68"/>
        <v>1.1666666666666667</v>
      </c>
      <c r="U132" s="203">
        <v>1</v>
      </c>
      <c r="V132" s="203">
        <v>1</v>
      </c>
      <c r="W132" s="203">
        <f>'Core Indicators'!EX132</f>
        <v>2</v>
      </c>
      <c r="X132" s="163">
        <f t="shared" si="69"/>
        <v>1.5</v>
      </c>
      <c r="Y132" s="203">
        <v>1</v>
      </c>
      <c r="Z132" s="163">
        <f t="shared" si="70"/>
        <v>2</v>
      </c>
      <c r="AA132" s="203">
        <f>'Core Indicators'!FF132</f>
        <v>2</v>
      </c>
      <c r="AB132" s="203">
        <f t="shared" si="71"/>
        <v>2</v>
      </c>
      <c r="AC132" s="184">
        <f>'Core Indicators'!GD132</f>
        <v>2</v>
      </c>
      <c r="AD132" s="184">
        <f>'Core Indicators'!GL132</f>
        <v>2</v>
      </c>
      <c r="AE132" s="184">
        <f>'Core Indicators'!GT132</f>
        <v>2</v>
      </c>
      <c r="AF132" s="184">
        <f>'Core Indicators'!HB132</f>
        <v>2</v>
      </c>
      <c r="AG132" s="184">
        <f t="shared" si="72"/>
        <v>2</v>
      </c>
      <c r="AH132" s="184">
        <f>'Core Indicators'!HJ132</f>
        <v>2</v>
      </c>
      <c r="AI132" s="184">
        <f>'Core Indicators'!HR132</f>
        <v>2</v>
      </c>
      <c r="AJ132" s="184">
        <f t="shared" si="73"/>
        <v>2</v>
      </c>
      <c r="AK132" s="184">
        <f>'Core Indicators'!HZ132</f>
        <v>2</v>
      </c>
      <c r="AL132" s="184">
        <f>'Core Indicators'!IH132</f>
        <v>2</v>
      </c>
      <c r="AM132" s="184">
        <f>'Core Indicators'!IP132</f>
        <v>2</v>
      </c>
      <c r="AN132" s="184">
        <f t="shared" si="74"/>
        <v>2</v>
      </c>
    </row>
    <row r="133" spans="1:40" x14ac:dyDescent="0.25">
      <c r="A133" s="203" t="str">
        <f>Lists!C:C</f>
        <v>SSD003</v>
      </c>
      <c r="B133" s="248">
        <f t="shared" si="60"/>
        <v>2.2999999999999998</v>
      </c>
      <c r="C133" s="163">
        <f t="shared" si="61"/>
        <v>0</v>
      </c>
      <c r="D133" s="271">
        <f t="shared" si="62"/>
        <v>2.7</v>
      </c>
      <c r="E133" s="203">
        <f>'Core Indicators'!R133</f>
        <v>3</v>
      </c>
      <c r="F133" s="203">
        <f>'Core Indicators'!Z133</f>
        <v>3</v>
      </c>
      <c r="G133" s="163">
        <f t="shared" si="63"/>
        <v>3</v>
      </c>
      <c r="H133" s="203">
        <f>'Core Indicators'!AH133</f>
        <v>2</v>
      </c>
      <c r="I133" s="203">
        <f>'Core Indicators'!AP133</f>
        <v>3</v>
      </c>
      <c r="J133" s="203">
        <f>'Core Indicators'!BN133</f>
        <v>3</v>
      </c>
      <c r="K133" s="203">
        <f t="shared" si="64"/>
        <v>3</v>
      </c>
      <c r="L133" s="248">
        <f t="shared" si="65"/>
        <v>2.5</v>
      </c>
      <c r="M133" s="271">
        <f t="shared" si="66"/>
        <v>2.8</v>
      </c>
      <c r="N133" s="204">
        <f>'Core Indicators'!DJ133</f>
        <v>3</v>
      </c>
      <c r="O133" s="204">
        <f>'Core Indicators'!DR133</f>
        <v>3</v>
      </c>
      <c r="P133" s="204">
        <f>'Core Indicators'!DZ133</f>
        <v>2</v>
      </c>
      <c r="Q133" s="204">
        <f>'Core Indicators'!EH133</f>
        <v>3</v>
      </c>
      <c r="R133" s="204">
        <f>'Core Indicators'!EP133</f>
        <v>3</v>
      </c>
      <c r="S133" s="163">
        <f t="shared" si="67"/>
        <v>1.3</v>
      </c>
      <c r="T133" s="163">
        <f t="shared" si="68"/>
        <v>1.1666666666666667</v>
      </c>
      <c r="U133" s="203">
        <v>1</v>
      </c>
      <c r="V133" s="203">
        <v>1</v>
      </c>
      <c r="W133" s="203">
        <f>'Core Indicators'!EX133</f>
        <v>2</v>
      </c>
      <c r="X133" s="163">
        <f t="shared" si="69"/>
        <v>1.5</v>
      </c>
      <c r="Y133" s="203">
        <v>1</v>
      </c>
      <c r="Z133" s="163">
        <f t="shared" si="70"/>
        <v>1.5</v>
      </c>
      <c r="AA133" s="203">
        <f>'Core Indicators'!FF133</f>
        <v>1</v>
      </c>
      <c r="AB133" s="203">
        <f t="shared" si="71"/>
        <v>2</v>
      </c>
      <c r="AC133" s="184">
        <f>'Core Indicators'!GD133</f>
        <v>2</v>
      </c>
      <c r="AD133" s="184">
        <f>'Core Indicators'!GL133</f>
        <v>2</v>
      </c>
      <c r="AE133" s="184">
        <f>'Core Indicators'!GT133</f>
        <v>2</v>
      </c>
      <c r="AF133" s="184">
        <f>'Core Indicators'!HB133</f>
        <v>2</v>
      </c>
      <c r="AG133" s="184">
        <f t="shared" si="72"/>
        <v>2</v>
      </c>
      <c r="AH133" s="184">
        <f>'Core Indicators'!HJ133</f>
        <v>2</v>
      </c>
      <c r="AI133" s="184">
        <f>'Core Indicators'!HR133</f>
        <v>2</v>
      </c>
      <c r="AJ133" s="184">
        <f t="shared" si="73"/>
        <v>2</v>
      </c>
      <c r="AK133" s="184">
        <f>'Core Indicators'!HZ133</f>
        <v>2</v>
      </c>
      <c r="AL133" s="184">
        <f>'Core Indicators'!IH133</f>
        <v>2</v>
      </c>
      <c r="AM133" s="184">
        <f>'Core Indicators'!IP133</f>
        <v>2</v>
      </c>
      <c r="AN133" s="184">
        <f t="shared" si="74"/>
        <v>2</v>
      </c>
    </row>
    <row r="134" spans="1:40" x14ac:dyDescent="0.25">
      <c r="A134" s="203" t="str">
        <f>Lists!C:C</f>
        <v>SVK002</v>
      </c>
      <c r="B134" s="248">
        <f t="shared" si="60"/>
        <v>1.9</v>
      </c>
      <c r="C134" s="163">
        <f t="shared" si="61"/>
        <v>0</v>
      </c>
      <c r="D134" s="271">
        <f t="shared" si="62"/>
        <v>2</v>
      </c>
      <c r="E134" s="203">
        <f>'Core Indicators'!R134</f>
        <v>2</v>
      </c>
      <c r="F134" s="203">
        <f>'Core Indicators'!Z134</f>
        <v>2</v>
      </c>
      <c r="G134" s="163">
        <f t="shared" si="63"/>
        <v>2</v>
      </c>
      <c r="H134" s="203">
        <f>'Core Indicators'!AH134</f>
        <v>2</v>
      </c>
      <c r="I134" s="203">
        <f>'Core Indicators'!AP134</f>
        <v>2</v>
      </c>
      <c r="J134" s="203">
        <f>'Core Indicators'!BN134</f>
        <v>2</v>
      </c>
      <c r="K134" s="203">
        <f t="shared" si="64"/>
        <v>2</v>
      </c>
      <c r="L134" s="248">
        <f t="shared" si="65"/>
        <v>2</v>
      </c>
      <c r="M134" s="271">
        <f t="shared" si="66"/>
        <v>2</v>
      </c>
      <c r="N134" s="204">
        <f>'Core Indicators'!DJ134</f>
        <v>2</v>
      </c>
      <c r="O134" s="204">
        <f>'Core Indicators'!DR134</f>
        <v>2</v>
      </c>
      <c r="P134" s="204">
        <f>'Core Indicators'!DZ134</f>
        <v>2</v>
      </c>
      <c r="Q134" s="204">
        <f>'Core Indicators'!EH134</f>
        <v>2</v>
      </c>
      <c r="R134" s="204">
        <f>'Core Indicators'!EP134</f>
        <v>2</v>
      </c>
      <c r="S134" s="163">
        <f t="shared" si="67"/>
        <v>1.6</v>
      </c>
      <c r="T134" s="163">
        <f t="shared" si="68"/>
        <v>1.1666666666666667</v>
      </c>
      <c r="U134" s="203">
        <v>1</v>
      </c>
      <c r="V134" s="203">
        <v>1</v>
      </c>
      <c r="W134" s="203">
        <f>'Core Indicators'!EX134</f>
        <v>2</v>
      </c>
      <c r="X134" s="163">
        <f t="shared" si="69"/>
        <v>1.5</v>
      </c>
      <c r="Y134" s="203">
        <v>1</v>
      </c>
      <c r="Z134" s="163">
        <f t="shared" si="70"/>
        <v>2</v>
      </c>
      <c r="AA134" s="203">
        <f>'Core Indicators'!FF134</f>
        <v>2</v>
      </c>
      <c r="AB134" s="203">
        <f t="shared" si="71"/>
        <v>2</v>
      </c>
      <c r="AC134" s="184">
        <f>'Core Indicators'!GD134</f>
        <v>2</v>
      </c>
      <c r="AD134" s="184">
        <f>'Core Indicators'!GL134</f>
        <v>2</v>
      </c>
      <c r="AE134" s="184">
        <f>'Core Indicators'!GT134</f>
        <v>2</v>
      </c>
      <c r="AF134" s="184">
        <f>'Core Indicators'!HB134</f>
        <v>2</v>
      </c>
      <c r="AG134" s="184">
        <f t="shared" si="72"/>
        <v>2</v>
      </c>
      <c r="AH134" s="184">
        <f>'Core Indicators'!HJ134</f>
        <v>2</v>
      </c>
      <c r="AI134" s="184">
        <f>'Core Indicators'!HR134</f>
        <v>2</v>
      </c>
      <c r="AJ134" s="184">
        <f t="shared" si="73"/>
        <v>2</v>
      </c>
      <c r="AK134" s="184">
        <f>'Core Indicators'!HZ134</f>
        <v>2</v>
      </c>
      <c r="AL134" s="184">
        <f>'Core Indicators'!IH134</f>
        <v>2</v>
      </c>
      <c r="AM134" s="184">
        <f>'Core Indicators'!IP134</f>
        <v>2</v>
      </c>
      <c r="AN134" s="184">
        <f t="shared" si="74"/>
        <v>2</v>
      </c>
    </row>
    <row r="135" spans="1:40" x14ac:dyDescent="0.25">
      <c r="A135" s="203" t="str">
        <f>Lists!C:C</f>
        <v>SWZ001</v>
      </c>
      <c r="B135" s="248">
        <f t="shared" si="60"/>
        <v>1.3</v>
      </c>
      <c r="C135" s="163">
        <f t="shared" si="61"/>
        <v>1</v>
      </c>
      <c r="D135" s="271">
        <f t="shared" si="62"/>
        <v>1.3</v>
      </c>
      <c r="E135" s="203">
        <f>'Core Indicators'!R135</f>
        <v>1</v>
      </c>
      <c r="F135" s="203">
        <f>'Core Indicators'!Z135</f>
        <v>1</v>
      </c>
      <c r="G135" s="163">
        <f t="shared" si="63"/>
        <v>1</v>
      </c>
      <c r="H135" s="203">
        <f>'Core Indicators'!AH135</f>
        <v>1</v>
      </c>
      <c r="I135" s="203" t="str">
        <f>'Core Indicators'!AP135</f>
        <v>x</v>
      </c>
      <c r="J135" s="203">
        <f>'Core Indicators'!BN135</f>
        <v>2</v>
      </c>
      <c r="K135" s="203">
        <f t="shared" si="64"/>
        <v>2</v>
      </c>
      <c r="L135" s="248">
        <f t="shared" si="65"/>
        <v>1.5</v>
      </c>
      <c r="M135" s="271">
        <f t="shared" si="66"/>
        <v>1</v>
      </c>
      <c r="N135" s="204">
        <f>'Core Indicators'!DJ135</f>
        <v>1</v>
      </c>
      <c r="O135" s="204">
        <f>'Core Indicators'!DR135</f>
        <v>1</v>
      </c>
      <c r="P135" s="204">
        <f>'Core Indicators'!DZ135</f>
        <v>1</v>
      </c>
      <c r="Q135" s="204">
        <f>'Core Indicators'!EH135</f>
        <v>1</v>
      </c>
      <c r="R135" s="204">
        <f>'Core Indicators'!EP135</f>
        <v>1</v>
      </c>
      <c r="S135" s="163">
        <f t="shared" si="67"/>
        <v>1.6</v>
      </c>
      <c r="T135" s="163">
        <f t="shared" si="68"/>
        <v>1.1666666666666667</v>
      </c>
      <c r="U135" s="203">
        <v>1</v>
      </c>
      <c r="V135" s="203">
        <v>1</v>
      </c>
      <c r="W135" s="203">
        <f>'Core Indicators'!EX135</f>
        <v>2</v>
      </c>
      <c r="X135" s="163">
        <f t="shared" si="69"/>
        <v>1.5</v>
      </c>
      <c r="Y135" s="203">
        <v>1</v>
      </c>
      <c r="Z135" s="163">
        <f t="shared" si="70"/>
        <v>2</v>
      </c>
      <c r="AA135" s="203">
        <f>'Core Indicators'!FF135</f>
        <v>2</v>
      </c>
      <c r="AB135" s="203">
        <f t="shared" si="71"/>
        <v>2</v>
      </c>
      <c r="AC135" s="184">
        <f>'Core Indicators'!GD135</f>
        <v>2</v>
      </c>
      <c r="AD135" s="184">
        <f>'Core Indicators'!GL135</f>
        <v>2</v>
      </c>
      <c r="AE135" s="184">
        <f>'Core Indicators'!GT135</f>
        <v>2</v>
      </c>
      <c r="AF135" s="184">
        <f>'Core Indicators'!HB135</f>
        <v>2</v>
      </c>
      <c r="AG135" s="184">
        <f t="shared" si="72"/>
        <v>2</v>
      </c>
      <c r="AH135" s="184">
        <f>'Core Indicators'!HJ135</f>
        <v>2</v>
      </c>
      <c r="AI135" s="184">
        <f>'Core Indicators'!HR135</f>
        <v>2</v>
      </c>
      <c r="AJ135" s="184">
        <f t="shared" si="73"/>
        <v>2</v>
      </c>
      <c r="AK135" s="184">
        <f>'Core Indicators'!HZ135</f>
        <v>2</v>
      </c>
      <c r="AL135" s="184">
        <f>'Core Indicators'!IH135</f>
        <v>2</v>
      </c>
      <c r="AM135" s="184">
        <f>'Core Indicators'!IP135</f>
        <v>2</v>
      </c>
      <c r="AN135" s="184">
        <f t="shared" si="74"/>
        <v>2</v>
      </c>
    </row>
    <row r="136" spans="1:40" x14ac:dyDescent="0.25">
      <c r="A136" s="203" t="str">
        <f>Lists!C:C</f>
        <v>SYR001</v>
      </c>
      <c r="B136" s="248">
        <f t="shared" si="60"/>
        <v>1.3</v>
      </c>
      <c r="C136" s="163">
        <f t="shared" si="61"/>
        <v>0</v>
      </c>
      <c r="D136" s="271">
        <f t="shared" si="62"/>
        <v>1.9</v>
      </c>
      <c r="E136" s="203">
        <f>'Core Indicators'!R136</f>
        <v>2</v>
      </c>
      <c r="F136" s="203">
        <f>'Core Indicators'!Z136</f>
        <v>1</v>
      </c>
      <c r="G136" s="163">
        <f t="shared" si="63"/>
        <v>1.5</v>
      </c>
      <c r="H136" s="203">
        <f>'Core Indicators'!AH136</f>
        <v>1</v>
      </c>
      <c r="I136" s="203">
        <f>'Core Indicators'!AP136</f>
        <v>3</v>
      </c>
      <c r="J136" s="203">
        <f>'Core Indicators'!BN136</f>
        <v>3</v>
      </c>
      <c r="K136" s="203">
        <f t="shared" si="64"/>
        <v>3</v>
      </c>
      <c r="L136" s="248">
        <f t="shared" si="65"/>
        <v>2.1</v>
      </c>
      <c r="M136" s="271">
        <f t="shared" si="66"/>
        <v>1</v>
      </c>
      <c r="N136" s="204">
        <f>'Core Indicators'!DJ136</f>
        <v>1</v>
      </c>
      <c r="O136" s="204">
        <f>'Core Indicators'!DR136</f>
        <v>1</v>
      </c>
      <c r="P136" s="204">
        <f>'Core Indicators'!DZ136</f>
        <v>1</v>
      </c>
      <c r="Q136" s="204">
        <f>'Core Indicators'!EH136</f>
        <v>1</v>
      </c>
      <c r="R136" s="204">
        <f>'Core Indicators'!EP136</f>
        <v>1</v>
      </c>
      <c r="S136" s="163">
        <f t="shared" si="67"/>
        <v>1.4</v>
      </c>
      <c r="T136" s="163">
        <f t="shared" si="68"/>
        <v>1.3333333333333333</v>
      </c>
      <c r="U136" s="203">
        <v>1</v>
      </c>
      <c r="V136" s="203">
        <v>1</v>
      </c>
      <c r="W136" s="203">
        <f>'Core Indicators'!EX136</f>
        <v>3</v>
      </c>
      <c r="X136" s="163">
        <f t="shared" si="69"/>
        <v>2</v>
      </c>
      <c r="Y136" s="203">
        <v>1</v>
      </c>
      <c r="Z136" s="163">
        <f t="shared" si="70"/>
        <v>1.5</v>
      </c>
      <c r="AA136" s="203">
        <f>'Core Indicators'!FF136</f>
        <v>1</v>
      </c>
      <c r="AB136" s="203">
        <f t="shared" si="71"/>
        <v>2</v>
      </c>
      <c r="AC136" s="184">
        <f>'Core Indicators'!GD136</f>
        <v>2</v>
      </c>
      <c r="AD136" s="184">
        <f>'Core Indicators'!GL136</f>
        <v>2</v>
      </c>
      <c r="AE136" s="184">
        <f>'Core Indicators'!GT136</f>
        <v>2</v>
      </c>
      <c r="AF136" s="184">
        <f>'Core Indicators'!HB136</f>
        <v>2</v>
      </c>
      <c r="AG136" s="184">
        <f t="shared" si="72"/>
        <v>2</v>
      </c>
      <c r="AH136" s="184">
        <f>'Core Indicators'!HJ136</f>
        <v>2</v>
      </c>
      <c r="AI136" s="184">
        <f>'Core Indicators'!HR136</f>
        <v>2</v>
      </c>
      <c r="AJ136" s="184">
        <f t="shared" si="73"/>
        <v>2</v>
      </c>
      <c r="AK136" s="184">
        <f>'Core Indicators'!HZ136</f>
        <v>2</v>
      </c>
      <c r="AL136" s="184">
        <f>'Core Indicators'!IH136</f>
        <v>2</v>
      </c>
      <c r="AM136" s="184">
        <f>'Core Indicators'!IP136</f>
        <v>2</v>
      </c>
      <c r="AN136" s="184">
        <f t="shared" si="74"/>
        <v>2</v>
      </c>
    </row>
    <row r="137" spans="1:40" x14ac:dyDescent="0.25">
      <c r="A137" s="203" t="str">
        <f>Lists!C:C</f>
        <v>TCD001</v>
      </c>
      <c r="B137" s="248">
        <f t="shared" si="60"/>
        <v>2.4</v>
      </c>
      <c r="C137" s="163">
        <f t="shared" si="61"/>
        <v>0</v>
      </c>
      <c r="D137" s="271">
        <f t="shared" si="62"/>
        <v>2.2999999999999998</v>
      </c>
      <c r="E137" s="203">
        <f>'Core Indicators'!R137</f>
        <v>1</v>
      </c>
      <c r="F137" s="203">
        <f>'Core Indicators'!Z137</f>
        <v>2</v>
      </c>
      <c r="G137" s="163">
        <f t="shared" si="63"/>
        <v>1.5</v>
      </c>
      <c r="H137" s="203">
        <f>'Core Indicators'!AH137</f>
        <v>3</v>
      </c>
      <c r="I137" s="203">
        <f>'Core Indicators'!AP137</f>
        <v>1</v>
      </c>
      <c r="J137" s="203">
        <f>'Core Indicators'!BN137</f>
        <v>3</v>
      </c>
      <c r="K137" s="203">
        <f t="shared" si="64"/>
        <v>2.1</v>
      </c>
      <c r="L137" s="248">
        <f t="shared" si="65"/>
        <v>2.6</v>
      </c>
      <c r="M137" s="271">
        <f t="shared" si="66"/>
        <v>3</v>
      </c>
      <c r="N137" s="204">
        <f>'Core Indicators'!DJ137</f>
        <v>3</v>
      </c>
      <c r="O137" s="204">
        <f>'Core Indicators'!DR137</f>
        <v>3</v>
      </c>
      <c r="P137" s="204">
        <f>'Core Indicators'!DZ137</f>
        <v>3</v>
      </c>
      <c r="Q137" s="204">
        <f>'Core Indicators'!EH137</f>
        <v>3</v>
      </c>
      <c r="R137" s="204">
        <f>'Core Indicators'!EP137</f>
        <v>3</v>
      </c>
      <c r="S137" s="163">
        <f t="shared" si="67"/>
        <v>1.4</v>
      </c>
      <c r="T137" s="163">
        <f t="shared" si="68"/>
        <v>1.3333333333333333</v>
      </c>
      <c r="U137" s="203">
        <v>1</v>
      </c>
      <c r="V137" s="203">
        <v>1</v>
      </c>
      <c r="W137" s="203">
        <f>'Core Indicators'!EX137</f>
        <v>3</v>
      </c>
      <c r="X137" s="163">
        <f t="shared" si="69"/>
        <v>2</v>
      </c>
      <c r="Y137" s="203">
        <v>1</v>
      </c>
      <c r="Z137" s="163">
        <f t="shared" si="70"/>
        <v>1.5</v>
      </c>
      <c r="AA137" s="203">
        <f>'Core Indicators'!FF137</f>
        <v>1</v>
      </c>
      <c r="AB137" s="203">
        <f t="shared" si="71"/>
        <v>2</v>
      </c>
      <c r="AC137" s="184">
        <f>'Core Indicators'!GD137</f>
        <v>2</v>
      </c>
      <c r="AD137" s="184">
        <f>'Core Indicators'!GL137</f>
        <v>2</v>
      </c>
      <c r="AE137" s="184">
        <f>'Core Indicators'!GT137</f>
        <v>2</v>
      </c>
      <c r="AF137" s="184">
        <f>'Core Indicators'!HB137</f>
        <v>2</v>
      </c>
      <c r="AG137" s="184">
        <f t="shared" si="72"/>
        <v>2</v>
      </c>
      <c r="AH137" s="184">
        <f>'Core Indicators'!HJ137</f>
        <v>2</v>
      </c>
      <c r="AI137" s="184">
        <f>'Core Indicators'!HR137</f>
        <v>2</v>
      </c>
      <c r="AJ137" s="184">
        <f t="shared" si="73"/>
        <v>2</v>
      </c>
      <c r="AK137" s="184">
        <f>'Core Indicators'!HZ137</f>
        <v>2</v>
      </c>
      <c r="AL137" s="184">
        <f>'Core Indicators'!IH137</f>
        <v>2</v>
      </c>
      <c r="AM137" s="184">
        <f>'Core Indicators'!IP137</f>
        <v>2</v>
      </c>
      <c r="AN137" s="184">
        <f t="shared" si="74"/>
        <v>2</v>
      </c>
    </row>
    <row r="138" spans="1:40" x14ac:dyDescent="0.25">
      <c r="A138" s="203" t="str">
        <f>Lists!C:C</f>
        <v>TCD003</v>
      </c>
      <c r="B138" s="248">
        <f t="shared" si="60"/>
        <v>2.4</v>
      </c>
      <c r="C138" s="163">
        <f t="shared" si="61"/>
        <v>0</v>
      </c>
      <c r="D138" s="271">
        <f t="shared" si="62"/>
        <v>2.2000000000000002</v>
      </c>
      <c r="E138" s="203">
        <f>'Core Indicators'!R138</f>
        <v>2</v>
      </c>
      <c r="F138" s="203">
        <f>'Core Indicators'!Z138</f>
        <v>2</v>
      </c>
      <c r="G138" s="163">
        <f t="shared" si="63"/>
        <v>2</v>
      </c>
      <c r="H138" s="203">
        <f>'Core Indicators'!AH138</f>
        <v>2</v>
      </c>
      <c r="I138" s="203">
        <f>'Core Indicators'!AP138</f>
        <v>2</v>
      </c>
      <c r="J138" s="203">
        <f>'Core Indicators'!BN138</f>
        <v>3</v>
      </c>
      <c r="K138" s="203">
        <f t="shared" si="64"/>
        <v>2.5</v>
      </c>
      <c r="L138" s="248">
        <f t="shared" si="65"/>
        <v>2.2999999999999998</v>
      </c>
      <c r="M138" s="271">
        <f t="shared" si="66"/>
        <v>3</v>
      </c>
      <c r="N138" s="204">
        <f>'Core Indicators'!DJ138</f>
        <v>3</v>
      </c>
      <c r="O138" s="204">
        <f>'Core Indicators'!DR138</f>
        <v>3</v>
      </c>
      <c r="P138" s="204">
        <f>'Core Indicators'!DZ138</f>
        <v>3</v>
      </c>
      <c r="Q138" s="204">
        <f>'Core Indicators'!EH138</f>
        <v>3</v>
      </c>
      <c r="R138" s="204">
        <f>'Core Indicators'!EP138</f>
        <v>3</v>
      </c>
      <c r="S138" s="163">
        <f t="shared" si="67"/>
        <v>1.7</v>
      </c>
      <c r="T138" s="163">
        <f t="shared" si="68"/>
        <v>1.3333333333333333</v>
      </c>
      <c r="U138" s="203">
        <v>1</v>
      </c>
      <c r="V138" s="203">
        <v>1</v>
      </c>
      <c r="W138" s="203">
        <f>'Core Indicators'!EX138</f>
        <v>3</v>
      </c>
      <c r="X138" s="163">
        <f t="shared" si="69"/>
        <v>2</v>
      </c>
      <c r="Y138" s="203">
        <v>1</v>
      </c>
      <c r="Z138" s="163">
        <f t="shared" si="70"/>
        <v>2</v>
      </c>
      <c r="AA138" s="203">
        <f>'Core Indicators'!FF138</f>
        <v>2</v>
      </c>
      <c r="AB138" s="203">
        <f t="shared" si="71"/>
        <v>2</v>
      </c>
      <c r="AC138" s="184">
        <f>'Core Indicators'!GD138</f>
        <v>2</v>
      </c>
      <c r="AD138" s="184">
        <f>'Core Indicators'!GL138</f>
        <v>2</v>
      </c>
      <c r="AE138" s="184">
        <f>'Core Indicators'!GT138</f>
        <v>2</v>
      </c>
      <c r="AF138" s="184">
        <f>'Core Indicators'!HB138</f>
        <v>2</v>
      </c>
      <c r="AG138" s="184">
        <f t="shared" si="72"/>
        <v>2</v>
      </c>
      <c r="AH138" s="184">
        <f>'Core Indicators'!HJ138</f>
        <v>2</v>
      </c>
      <c r="AI138" s="184">
        <f>'Core Indicators'!HR138</f>
        <v>2</v>
      </c>
      <c r="AJ138" s="184">
        <f t="shared" si="73"/>
        <v>2</v>
      </c>
      <c r="AK138" s="184">
        <f>'Core Indicators'!HZ138</f>
        <v>2</v>
      </c>
      <c r="AL138" s="184">
        <f>'Core Indicators'!IH138</f>
        <v>2</v>
      </c>
      <c r="AM138" s="184">
        <f>'Core Indicators'!IP138</f>
        <v>2</v>
      </c>
      <c r="AN138" s="184">
        <f t="shared" si="74"/>
        <v>2</v>
      </c>
    </row>
    <row r="139" spans="1:40" x14ac:dyDescent="0.25">
      <c r="A139" s="203" t="str">
        <f>Lists!C:C</f>
        <v>TCD004</v>
      </c>
      <c r="B139" s="248">
        <f t="shared" si="60"/>
        <v>2.1</v>
      </c>
      <c r="C139" s="163">
        <f t="shared" si="61"/>
        <v>0</v>
      </c>
      <c r="D139" s="271">
        <f t="shared" si="62"/>
        <v>2.2000000000000002</v>
      </c>
      <c r="E139" s="203">
        <f>'Core Indicators'!R139</f>
        <v>2</v>
      </c>
      <c r="F139" s="203">
        <f>'Core Indicators'!Z139</f>
        <v>2</v>
      </c>
      <c r="G139" s="163">
        <f t="shared" si="63"/>
        <v>2</v>
      </c>
      <c r="H139" s="203">
        <f>'Core Indicators'!AH139</f>
        <v>2</v>
      </c>
      <c r="I139" s="203">
        <f>'Core Indicators'!AP139</f>
        <v>2</v>
      </c>
      <c r="J139" s="203">
        <f>'Core Indicators'!BN139</f>
        <v>3</v>
      </c>
      <c r="K139" s="203">
        <f t="shared" si="64"/>
        <v>2.5</v>
      </c>
      <c r="L139" s="248">
        <f t="shared" si="65"/>
        <v>2.2999999999999998</v>
      </c>
      <c r="M139" s="271">
        <f t="shared" si="66"/>
        <v>2.2000000000000002</v>
      </c>
      <c r="N139" s="204">
        <f>'Core Indicators'!DJ139</f>
        <v>3</v>
      </c>
      <c r="O139" s="204">
        <f>'Core Indicators'!DR139</f>
        <v>2</v>
      </c>
      <c r="P139" s="204">
        <f>'Core Indicators'!DZ139</f>
        <v>2</v>
      </c>
      <c r="Q139" s="204">
        <f>'Core Indicators'!EH139</f>
        <v>2</v>
      </c>
      <c r="R139" s="204">
        <f>'Core Indicators'!EP139</f>
        <v>2</v>
      </c>
      <c r="S139" s="163">
        <f t="shared" si="67"/>
        <v>1.7</v>
      </c>
      <c r="T139" s="163">
        <f t="shared" si="68"/>
        <v>1.3333333333333333</v>
      </c>
      <c r="U139" s="203">
        <v>1</v>
      </c>
      <c r="V139" s="203">
        <v>1</v>
      </c>
      <c r="W139" s="203">
        <f>'Core Indicators'!EX139</f>
        <v>3</v>
      </c>
      <c r="X139" s="163">
        <f t="shared" si="69"/>
        <v>2</v>
      </c>
      <c r="Y139" s="203">
        <v>1</v>
      </c>
      <c r="Z139" s="163">
        <f t="shared" si="70"/>
        <v>2</v>
      </c>
      <c r="AA139" s="203">
        <f>'Core Indicators'!FF139</f>
        <v>2</v>
      </c>
      <c r="AB139" s="203">
        <f t="shared" si="71"/>
        <v>2</v>
      </c>
      <c r="AC139" s="184">
        <f>'Core Indicators'!GD139</f>
        <v>2</v>
      </c>
      <c r="AD139" s="184">
        <f>'Core Indicators'!GL139</f>
        <v>2</v>
      </c>
      <c r="AE139" s="184">
        <f>'Core Indicators'!GT139</f>
        <v>2</v>
      </c>
      <c r="AF139" s="184">
        <f>'Core Indicators'!HB139</f>
        <v>2</v>
      </c>
      <c r="AG139" s="184">
        <f t="shared" si="72"/>
        <v>2</v>
      </c>
      <c r="AH139" s="184">
        <f>'Core Indicators'!HJ139</f>
        <v>2</v>
      </c>
      <c r="AI139" s="184">
        <f>'Core Indicators'!HR139</f>
        <v>2</v>
      </c>
      <c r="AJ139" s="184">
        <f t="shared" si="73"/>
        <v>2</v>
      </c>
      <c r="AK139" s="184">
        <f>'Core Indicators'!HZ139</f>
        <v>2</v>
      </c>
      <c r="AL139" s="184">
        <f>'Core Indicators'!IH139</f>
        <v>2</v>
      </c>
      <c r="AM139" s="184">
        <f>'Core Indicators'!IP139</f>
        <v>2</v>
      </c>
      <c r="AN139" s="184">
        <f t="shared" si="74"/>
        <v>2</v>
      </c>
    </row>
    <row r="140" spans="1:40" x14ac:dyDescent="0.25">
      <c r="A140" s="203" t="str">
        <f>Lists!C:C</f>
        <v>TCD005</v>
      </c>
      <c r="B140" s="248">
        <f t="shared" si="60"/>
        <v>1.6</v>
      </c>
      <c r="C140" s="163">
        <f t="shared" si="61"/>
        <v>0</v>
      </c>
      <c r="D140" s="271">
        <f t="shared" si="62"/>
        <v>2.2000000000000002</v>
      </c>
      <c r="E140" s="203">
        <f>'Core Indicators'!R140</f>
        <v>2</v>
      </c>
      <c r="F140" s="203">
        <f>'Core Indicators'!Z140</f>
        <v>2</v>
      </c>
      <c r="G140" s="163">
        <f t="shared" si="63"/>
        <v>2</v>
      </c>
      <c r="H140" s="203">
        <f>'Core Indicators'!AH140</f>
        <v>2</v>
      </c>
      <c r="I140" s="203">
        <f>'Core Indicators'!AP140</f>
        <v>2</v>
      </c>
      <c r="J140" s="203">
        <f>'Core Indicators'!BN140</f>
        <v>3</v>
      </c>
      <c r="K140" s="203">
        <f t="shared" si="64"/>
        <v>2.5</v>
      </c>
      <c r="L140" s="248">
        <f t="shared" si="65"/>
        <v>2.2999999999999998</v>
      </c>
      <c r="M140" s="271">
        <f t="shared" si="66"/>
        <v>1.4</v>
      </c>
      <c r="N140" s="204">
        <f>'Core Indicators'!DJ140</f>
        <v>3</v>
      </c>
      <c r="O140" s="204">
        <f>'Core Indicators'!DR140</f>
        <v>2</v>
      </c>
      <c r="P140" s="204">
        <f>'Core Indicators'!DZ140</f>
        <v>2</v>
      </c>
      <c r="Q140" s="204">
        <f>'Core Indicators'!EH140</f>
        <v>0</v>
      </c>
      <c r="R140" s="204">
        <f>'Core Indicators'!EP140</f>
        <v>0</v>
      </c>
      <c r="S140" s="163">
        <f t="shared" si="67"/>
        <v>1.4</v>
      </c>
      <c r="T140" s="163">
        <f t="shared" si="68"/>
        <v>1.3333333333333333</v>
      </c>
      <c r="U140" s="203">
        <v>1</v>
      </c>
      <c r="V140" s="203">
        <v>1</v>
      </c>
      <c r="W140" s="203">
        <f>'Core Indicators'!EX140</f>
        <v>3</v>
      </c>
      <c r="X140" s="163">
        <f t="shared" si="69"/>
        <v>2</v>
      </c>
      <c r="Y140" s="203">
        <v>1</v>
      </c>
      <c r="Z140" s="163">
        <f t="shared" si="70"/>
        <v>1.5</v>
      </c>
      <c r="AA140" s="203">
        <f>'Core Indicators'!FF140</f>
        <v>1</v>
      </c>
      <c r="AB140" s="203">
        <f t="shared" si="71"/>
        <v>2</v>
      </c>
      <c r="AC140" s="184">
        <f>'Core Indicators'!GD140</f>
        <v>2</v>
      </c>
      <c r="AD140" s="184">
        <f>'Core Indicators'!GL140</f>
        <v>2</v>
      </c>
      <c r="AE140" s="184">
        <f>'Core Indicators'!GT140</f>
        <v>2</v>
      </c>
      <c r="AF140" s="184">
        <f>'Core Indicators'!HB140</f>
        <v>2</v>
      </c>
      <c r="AG140" s="184">
        <f t="shared" si="72"/>
        <v>2</v>
      </c>
      <c r="AH140" s="184">
        <f>'Core Indicators'!HJ140</f>
        <v>2</v>
      </c>
      <c r="AI140" s="184">
        <f>'Core Indicators'!HR140</f>
        <v>2</v>
      </c>
      <c r="AJ140" s="184">
        <f t="shared" si="73"/>
        <v>2</v>
      </c>
      <c r="AK140" s="184">
        <f>'Core Indicators'!HZ140</f>
        <v>2</v>
      </c>
      <c r="AL140" s="184">
        <f>'Core Indicators'!IH140</f>
        <v>2</v>
      </c>
      <c r="AM140" s="184">
        <f>'Core Indicators'!IP140</f>
        <v>2</v>
      </c>
      <c r="AN140" s="184">
        <f t="shared" si="74"/>
        <v>2</v>
      </c>
    </row>
    <row r="141" spans="1:40" x14ac:dyDescent="0.25">
      <c r="A141" s="203" t="str">
        <f>Lists!C:C</f>
        <v>TCD006</v>
      </c>
      <c r="B141" s="248">
        <f t="shared" si="60"/>
        <v>2.5</v>
      </c>
      <c r="C141" s="163">
        <f t="shared" si="61"/>
        <v>0</v>
      </c>
      <c r="D141" s="271">
        <f t="shared" si="62"/>
        <v>2.7</v>
      </c>
      <c r="E141" s="203">
        <f>'Core Indicators'!R141</f>
        <v>2</v>
      </c>
      <c r="F141" s="203">
        <f>'Core Indicators'!Z141</f>
        <v>3</v>
      </c>
      <c r="G141" s="163">
        <f t="shared" si="63"/>
        <v>2.5</v>
      </c>
      <c r="H141" s="203">
        <f>'Core Indicators'!AH141</f>
        <v>3</v>
      </c>
      <c r="I141" s="203">
        <f>'Core Indicators'!AP141</f>
        <v>2</v>
      </c>
      <c r="J141" s="203">
        <f>'Core Indicators'!BN141</f>
        <v>3</v>
      </c>
      <c r="K141" s="203">
        <f t="shared" si="64"/>
        <v>2.5</v>
      </c>
      <c r="L141" s="248">
        <f t="shared" si="65"/>
        <v>2.8</v>
      </c>
      <c r="M141" s="271">
        <f t="shared" si="66"/>
        <v>3</v>
      </c>
      <c r="N141" s="204">
        <f>'Core Indicators'!DJ141</f>
        <v>3</v>
      </c>
      <c r="O141" s="204">
        <f>'Core Indicators'!DR141</f>
        <v>3</v>
      </c>
      <c r="P141" s="204">
        <f>'Core Indicators'!DZ141</f>
        <v>3</v>
      </c>
      <c r="Q141" s="204">
        <f>'Core Indicators'!EH141</f>
        <v>3</v>
      </c>
      <c r="R141" s="204">
        <f>'Core Indicators'!EP141</f>
        <v>3</v>
      </c>
      <c r="S141" s="163">
        <f t="shared" si="67"/>
        <v>1.4</v>
      </c>
      <c r="T141" s="163">
        <f t="shared" si="68"/>
        <v>1.3333333333333333</v>
      </c>
      <c r="U141" s="203">
        <v>1</v>
      </c>
      <c r="V141" s="203">
        <v>1</v>
      </c>
      <c r="W141" s="203">
        <f>'Core Indicators'!EX141</f>
        <v>3</v>
      </c>
      <c r="X141" s="163">
        <f t="shared" si="69"/>
        <v>2</v>
      </c>
      <c r="Y141" s="203">
        <v>1</v>
      </c>
      <c r="Z141" s="163">
        <f t="shared" si="70"/>
        <v>1.5</v>
      </c>
      <c r="AA141" s="203">
        <f>'Core Indicators'!FF141</f>
        <v>1</v>
      </c>
      <c r="AB141" s="203">
        <f t="shared" si="71"/>
        <v>2</v>
      </c>
      <c r="AC141" s="184">
        <f>'Core Indicators'!GD141</f>
        <v>2</v>
      </c>
      <c r="AD141" s="184">
        <f>'Core Indicators'!GL141</f>
        <v>2</v>
      </c>
      <c r="AE141" s="184">
        <f>'Core Indicators'!GT141</f>
        <v>2</v>
      </c>
      <c r="AF141" s="184">
        <f>'Core Indicators'!HB141</f>
        <v>2</v>
      </c>
      <c r="AG141" s="184">
        <f t="shared" si="72"/>
        <v>2</v>
      </c>
      <c r="AH141" s="184">
        <f>'Core Indicators'!HJ141</f>
        <v>2</v>
      </c>
      <c r="AI141" s="184">
        <f>'Core Indicators'!HR141</f>
        <v>2</v>
      </c>
      <c r="AJ141" s="184">
        <f t="shared" si="73"/>
        <v>2</v>
      </c>
      <c r="AK141" s="184">
        <f>'Core Indicators'!HZ141</f>
        <v>2</v>
      </c>
      <c r="AL141" s="184">
        <f>'Core Indicators'!IH141</f>
        <v>2</v>
      </c>
      <c r="AM141" s="184">
        <f>'Core Indicators'!IP141</f>
        <v>2</v>
      </c>
      <c r="AN141" s="184">
        <f t="shared" si="74"/>
        <v>2</v>
      </c>
    </row>
    <row r="142" spans="1:40" x14ac:dyDescent="0.25">
      <c r="A142" s="203" t="str">
        <f>Lists!C:C</f>
        <v>THA001</v>
      </c>
      <c r="B142" s="248">
        <f t="shared" si="60"/>
        <v>2</v>
      </c>
      <c r="C142" s="163">
        <f t="shared" si="61"/>
        <v>0</v>
      </c>
      <c r="D142" s="271">
        <f t="shared" si="62"/>
        <v>2</v>
      </c>
      <c r="E142" s="203">
        <f>'Core Indicators'!R142</f>
        <v>2</v>
      </c>
      <c r="F142" s="203">
        <f>'Core Indicators'!Z142</f>
        <v>2</v>
      </c>
      <c r="G142" s="163">
        <f t="shared" si="63"/>
        <v>2</v>
      </c>
      <c r="H142" s="203">
        <f>'Core Indicators'!AH142</f>
        <v>2</v>
      </c>
      <c r="I142" s="203">
        <f>'Core Indicators'!AP142</f>
        <v>2</v>
      </c>
      <c r="J142" s="203">
        <f>'Core Indicators'!BN142</f>
        <v>2</v>
      </c>
      <c r="K142" s="203">
        <f t="shared" si="64"/>
        <v>2</v>
      </c>
      <c r="L142" s="248">
        <f t="shared" si="65"/>
        <v>2</v>
      </c>
      <c r="M142" s="271">
        <f t="shared" si="66"/>
        <v>2.2000000000000002</v>
      </c>
      <c r="N142" s="204">
        <f>'Core Indicators'!DJ142</f>
        <v>3</v>
      </c>
      <c r="O142" s="204">
        <f>'Core Indicators'!DR142</f>
        <v>2</v>
      </c>
      <c r="P142" s="204">
        <f>'Core Indicators'!DZ142</f>
        <v>2</v>
      </c>
      <c r="Q142" s="204">
        <f>'Core Indicators'!EH142</f>
        <v>2</v>
      </c>
      <c r="R142" s="204">
        <f>'Core Indicators'!EP142</f>
        <v>2</v>
      </c>
      <c r="S142" s="163">
        <f t="shared" si="67"/>
        <v>1.6</v>
      </c>
      <c r="T142" s="163">
        <f t="shared" si="68"/>
        <v>1.1666666666666667</v>
      </c>
      <c r="U142" s="203">
        <v>1</v>
      </c>
      <c r="V142" s="203">
        <v>1</v>
      </c>
      <c r="W142" s="203">
        <f>'Core Indicators'!EX142</f>
        <v>2</v>
      </c>
      <c r="X142" s="163">
        <f t="shared" si="69"/>
        <v>1.5</v>
      </c>
      <c r="Y142" s="203">
        <v>1</v>
      </c>
      <c r="Z142" s="163">
        <f t="shared" si="70"/>
        <v>2</v>
      </c>
      <c r="AA142" s="203">
        <f>'Core Indicators'!FF142</f>
        <v>2</v>
      </c>
      <c r="AB142" s="203">
        <f t="shared" si="71"/>
        <v>2</v>
      </c>
      <c r="AC142" s="184">
        <f>'Core Indicators'!GD142</f>
        <v>2</v>
      </c>
      <c r="AD142" s="184">
        <f>'Core Indicators'!GL142</f>
        <v>2</v>
      </c>
      <c r="AE142" s="184">
        <f>'Core Indicators'!GT142</f>
        <v>2</v>
      </c>
      <c r="AF142" s="184">
        <f>'Core Indicators'!HB142</f>
        <v>2</v>
      </c>
      <c r="AG142" s="184">
        <f t="shared" si="72"/>
        <v>2</v>
      </c>
      <c r="AH142" s="184">
        <f>'Core Indicators'!HJ142</f>
        <v>2</v>
      </c>
      <c r="AI142" s="184">
        <f>'Core Indicators'!HR142</f>
        <v>2</v>
      </c>
      <c r="AJ142" s="184">
        <f t="shared" si="73"/>
        <v>2</v>
      </c>
      <c r="AK142" s="184">
        <f>'Core Indicators'!HZ142</f>
        <v>2</v>
      </c>
      <c r="AL142" s="184">
        <f>'Core Indicators'!IH142</f>
        <v>2</v>
      </c>
      <c r="AM142" s="184">
        <f>'Core Indicators'!IP142</f>
        <v>2</v>
      </c>
      <c r="AN142" s="184">
        <f t="shared" si="74"/>
        <v>2</v>
      </c>
    </row>
    <row r="143" spans="1:40" x14ac:dyDescent="0.25">
      <c r="A143" s="203" t="str">
        <f>Lists!C:C</f>
        <v>THA002</v>
      </c>
      <c r="B143" s="248">
        <f t="shared" si="60"/>
        <v>1.9</v>
      </c>
      <c r="C143" s="163">
        <f t="shared" si="61"/>
        <v>2</v>
      </c>
      <c r="D143" s="271">
        <f t="shared" si="62"/>
        <v>2</v>
      </c>
      <c r="E143" s="203">
        <f>'Core Indicators'!R143</f>
        <v>2</v>
      </c>
      <c r="F143" s="203">
        <f>'Core Indicators'!Z143</f>
        <v>2</v>
      </c>
      <c r="G143" s="163">
        <f t="shared" si="63"/>
        <v>2</v>
      </c>
      <c r="H143" s="203" t="str">
        <f>'Core Indicators'!AH143</f>
        <v>x</v>
      </c>
      <c r="I143" s="203" t="str">
        <f>'Core Indicators'!AP143</f>
        <v>x</v>
      </c>
      <c r="J143" s="203">
        <f>'Core Indicators'!BN143</f>
        <v>2</v>
      </c>
      <c r="K143" s="203">
        <f t="shared" si="64"/>
        <v>2</v>
      </c>
      <c r="L143" s="248">
        <f t="shared" si="65"/>
        <v>2</v>
      </c>
      <c r="M143" s="271">
        <f t="shared" si="66"/>
        <v>2</v>
      </c>
      <c r="N143" s="204">
        <f>'Core Indicators'!DJ143</f>
        <v>2</v>
      </c>
      <c r="O143" s="204" t="str">
        <f>'Core Indicators'!DR143</f>
        <v>x</v>
      </c>
      <c r="P143" s="204" t="str">
        <f>'Core Indicators'!DZ143</f>
        <v>x</v>
      </c>
      <c r="Q143" s="204" t="str">
        <f>'Core Indicators'!EH143</f>
        <v>x</v>
      </c>
      <c r="R143" s="204" t="str">
        <f>'Core Indicators'!EP143</f>
        <v>x</v>
      </c>
      <c r="S143" s="163">
        <f t="shared" si="67"/>
        <v>1.6</v>
      </c>
      <c r="T143" s="163">
        <f t="shared" si="68"/>
        <v>1.1666666666666667</v>
      </c>
      <c r="U143" s="203">
        <v>1</v>
      </c>
      <c r="V143" s="203">
        <v>1</v>
      </c>
      <c r="W143" s="203">
        <f>'Core Indicators'!EX143</f>
        <v>2</v>
      </c>
      <c r="X143" s="163">
        <f t="shared" si="69"/>
        <v>1.5</v>
      </c>
      <c r="Y143" s="203">
        <v>1</v>
      </c>
      <c r="Z143" s="163">
        <f t="shared" si="70"/>
        <v>2</v>
      </c>
      <c r="AA143" s="203">
        <f>'Core Indicators'!FF143</f>
        <v>2</v>
      </c>
      <c r="AB143" s="203">
        <f t="shared" si="71"/>
        <v>2</v>
      </c>
      <c r="AC143" s="184">
        <f>'Core Indicators'!GD143</f>
        <v>2</v>
      </c>
      <c r="AD143" s="184">
        <f>'Core Indicators'!GL143</f>
        <v>2</v>
      </c>
      <c r="AE143" s="184">
        <f>'Core Indicators'!GT143</f>
        <v>2</v>
      </c>
      <c r="AF143" s="184">
        <f>'Core Indicators'!HB143</f>
        <v>2</v>
      </c>
      <c r="AG143" s="184">
        <f t="shared" si="72"/>
        <v>2</v>
      </c>
      <c r="AH143" s="184">
        <f>'Core Indicators'!HJ143</f>
        <v>2</v>
      </c>
      <c r="AI143" s="184">
        <f>'Core Indicators'!HR143</f>
        <v>2</v>
      </c>
      <c r="AJ143" s="184">
        <f t="shared" si="73"/>
        <v>2</v>
      </c>
      <c r="AK143" s="184">
        <f>'Core Indicators'!HZ143</f>
        <v>2</v>
      </c>
      <c r="AL143" s="184">
        <f>'Core Indicators'!IH143</f>
        <v>2</v>
      </c>
      <c r="AM143" s="184">
        <f>'Core Indicators'!IP143</f>
        <v>2</v>
      </c>
      <c r="AN143" s="184">
        <f t="shared" si="74"/>
        <v>2</v>
      </c>
    </row>
    <row r="144" spans="1:40" x14ac:dyDescent="0.25">
      <c r="A144" s="203" t="str">
        <f>Lists!C:C</f>
        <v>THA003</v>
      </c>
      <c r="B144" s="248">
        <f t="shared" si="60"/>
        <v>1.9</v>
      </c>
      <c r="C144" s="163">
        <f t="shared" si="61"/>
        <v>1</v>
      </c>
      <c r="D144" s="271">
        <f t="shared" si="62"/>
        <v>2</v>
      </c>
      <c r="E144" s="203">
        <f>'Core Indicators'!R144</f>
        <v>2</v>
      </c>
      <c r="F144" s="203">
        <f>'Core Indicators'!Z144</f>
        <v>2</v>
      </c>
      <c r="G144" s="163">
        <f t="shared" si="63"/>
        <v>2</v>
      </c>
      <c r="H144" s="203">
        <f>'Core Indicators'!AH144</f>
        <v>2</v>
      </c>
      <c r="I144" s="203">
        <f>'Core Indicators'!AP144</f>
        <v>2</v>
      </c>
      <c r="J144" s="203" t="str">
        <f>'Core Indicators'!BN144</f>
        <v>x</v>
      </c>
      <c r="K144" s="203">
        <f t="shared" si="64"/>
        <v>2</v>
      </c>
      <c r="L144" s="248">
        <f t="shared" si="65"/>
        <v>2</v>
      </c>
      <c r="M144" s="271">
        <f t="shared" si="66"/>
        <v>2</v>
      </c>
      <c r="N144" s="204">
        <f>'Core Indicators'!DJ144</f>
        <v>2</v>
      </c>
      <c r="O144" s="204">
        <f>'Core Indicators'!DR144</f>
        <v>2</v>
      </c>
      <c r="P144" s="204">
        <f>'Core Indicators'!DZ144</f>
        <v>2</v>
      </c>
      <c r="Q144" s="204">
        <f>'Core Indicators'!EH144</f>
        <v>2</v>
      </c>
      <c r="R144" s="204">
        <f>'Core Indicators'!EP144</f>
        <v>2</v>
      </c>
      <c r="S144" s="163">
        <f t="shared" si="67"/>
        <v>1.6</v>
      </c>
      <c r="T144" s="163">
        <f t="shared" si="68"/>
        <v>1.1666666666666667</v>
      </c>
      <c r="U144" s="203">
        <v>1</v>
      </c>
      <c r="V144" s="203">
        <v>1</v>
      </c>
      <c r="W144" s="203">
        <f>'Core Indicators'!EX144</f>
        <v>2</v>
      </c>
      <c r="X144" s="163">
        <f t="shared" si="69"/>
        <v>1.5</v>
      </c>
      <c r="Y144" s="203">
        <v>1</v>
      </c>
      <c r="Z144" s="163">
        <f t="shared" si="70"/>
        <v>2</v>
      </c>
      <c r="AA144" s="203">
        <f>'Core Indicators'!FF144</f>
        <v>2</v>
      </c>
      <c r="AB144" s="203">
        <f t="shared" si="71"/>
        <v>2</v>
      </c>
      <c r="AC144" s="184">
        <f>'Core Indicators'!GD144</f>
        <v>2</v>
      </c>
      <c r="AD144" s="184">
        <f>'Core Indicators'!GL144</f>
        <v>2</v>
      </c>
      <c r="AE144" s="184">
        <f>'Core Indicators'!GT144</f>
        <v>2</v>
      </c>
      <c r="AF144" s="184">
        <f>'Core Indicators'!HB144</f>
        <v>2</v>
      </c>
      <c r="AG144" s="184">
        <f t="shared" si="72"/>
        <v>2</v>
      </c>
      <c r="AH144" s="184">
        <f>'Core Indicators'!HJ144</f>
        <v>2</v>
      </c>
      <c r="AI144" s="184">
        <f>'Core Indicators'!HR144</f>
        <v>2</v>
      </c>
      <c r="AJ144" s="184">
        <f t="shared" si="73"/>
        <v>2</v>
      </c>
      <c r="AK144" s="184">
        <f>'Core Indicators'!HZ144</f>
        <v>2</v>
      </c>
      <c r="AL144" s="184">
        <f>'Core Indicators'!IH144</f>
        <v>2</v>
      </c>
      <c r="AM144" s="184">
        <f>'Core Indicators'!IP144</f>
        <v>2</v>
      </c>
      <c r="AN144" s="184">
        <f t="shared" si="74"/>
        <v>2</v>
      </c>
    </row>
    <row r="145" spans="1:40" x14ac:dyDescent="0.25">
      <c r="A145" s="203" t="str">
        <f>Lists!C:C</f>
        <v>TON002</v>
      </c>
      <c r="B145" s="248">
        <f t="shared" si="60"/>
        <v>1.2</v>
      </c>
      <c r="C145" s="163">
        <f t="shared" si="61"/>
        <v>2</v>
      </c>
      <c r="D145" s="271">
        <f t="shared" si="62"/>
        <v>1</v>
      </c>
      <c r="E145" s="203">
        <f>'Core Indicators'!R145</f>
        <v>1</v>
      </c>
      <c r="F145" s="203">
        <f>'Core Indicators'!Z145</f>
        <v>1</v>
      </c>
      <c r="G145" s="163">
        <f t="shared" si="63"/>
        <v>1</v>
      </c>
      <c r="H145" s="203">
        <f>'Core Indicators'!AH145</f>
        <v>1</v>
      </c>
      <c r="I145" s="203">
        <f>'Core Indicators'!AP145</f>
        <v>1</v>
      </c>
      <c r="J145" s="203" t="str">
        <f>'Core Indicators'!BN145</f>
        <v>x</v>
      </c>
      <c r="K145" s="203">
        <f t="shared" si="64"/>
        <v>1</v>
      </c>
      <c r="L145" s="248">
        <f t="shared" si="65"/>
        <v>1</v>
      </c>
      <c r="M145" s="271">
        <f t="shared" si="66"/>
        <v>1</v>
      </c>
      <c r="N145" s="204">
        <f>'Core Indicators'!DJ145</f>
        <v>1</v>
      </c>
      <c r="O145" s="204">
        <f>'Core Indicators'!DR145</f>
        <v>1</v>
      </c>
      <c r="P145" s="204">
        <f>'Core Indicators'!DZ145</f>
        <v>1</v>
      </c>
      <c r="Q145" s="204">
        <f>'Core Indicators'!EH145</f>
        <v>1</v>
      </c>
      <c r="R145" s="204">
        <f>'Core Indicators'!EP145</f>
        <v>1</v>
      </c>
      <c r="S145" s="163">
        <f t="shared" si="67"/>
        <v>1.5</v>
      </c>
      <c r="T145" s="163">
        <f t="shared" si="68"/>
        <v>1</v>
      </c>
      <c r="U145" s="203">
        <v>1</v>
      </c>
      <c r="V145" s="203">
        <v>1</v>
      </c>
      <c r="W145" s="203" t="str">
        <f>'Core Indicators'!EX145</f>
        <v>x</v>
      </c>
      <c r="X145" s="163">
        <f t="shared" si="69"/>
        <v>1</v>
      </c>
      <c r="Y145" s="203">
        <v>1</v>
      </c>
      <c r="Z145" s="163">
        <f t="shared" si="70"/>
        <v>2</v>
      </c>
      <c r="AA145" s="203">
        <f>'Core Indicators'!FF145</f>
        <v>2</v>
      </c>
      <c r="AB145" s="203">
        <f t="shared" si="71"/>
        <v>2</v>
      </c>
      <c r="AC145" s="184">
        <f>'Core Indicators'!GD145</f>
        <v>2</v>
      </c>
      <c r="AD145" s="184">
        <f>'Core Indicators'!GL145</f>
        <v>2</v>
      </c>
      <c r="AE145" s="184">
        <f>'Core Indicators'!GT145</f>
        <v>2</v>
      </c>
      <c r="AF145" s="184">
        <f>'Core Indicators'!HB145</f>
        <v>2</v>
      </c>
      <c r="AG145" s="184">
        <f t="shared" si="72"/>
        <v>2</v>
      </c>
      <c r="AH145" s="184">
        <f>'Core Indicators'!HJ145</f>
        <v>2</v>
      </c>
      <c r="AI145" s="184">
        <f>'Core Indicators'!HR145</f>
        <v>2</v>
      </c>
      <c r="AJ145" s="184">
        <f t="shared" si="73"/>
        <v>2</v>
      </c>
      <c r="AK145" s="184">
        <f>'Core Indicators'!HZ145</f>
        <v>2</v>
      </c>
      <c r="AL145" s="184">
        <f>'Core Indicators'!IH145</f>
        <v>2</v>
      </c>
      <c r="AM145" s="184">
        <f>'Core Indicators'!IP145</f>
        <v>2</v>
      </c>
      <c r="AN145" s="184">
        <f t="shared" si="74"/>
        <v>2</v>
      </c>
    </row>
    <row r="146" spans="1:40" x14ac:dyDescent="0.25">
      <c r="A146" s="203" t="str">
        <f>Lists!C:C</f>
        <v>TTO002</v>
      </c>
      <c r="B146" s="248">
        <f t="shared" si="60"/>
        <v>1.7</v>
      </c>
      <c r="C146" s="163">
        <f t="shared" si="61"/>
        <v>0</v>
      </c>
      <c r="D146" s="271">
        <f t="shared" si="62"/>
        <v>1.8</v>
      </c>
      <c r="E146" s="203">
        <f>'Core Indicators'!R146</f>
        <v>1</v>
      </c>
      <c r="F146" s="203">
        <f>'Core Indicators'!Z146</f>
        <v>2</v>
      </c>
      <c r="G146" s="163">
        <f t="shared" si="63"/>
        <v>1.5</v>
      </c>
      <c r="H146" s="203">
        <f>'Core Indicators'!AH146</f>
        <v>2</v>
      </c>
      <c r="I146" s="203">
        <f>'Core Indicators'!AP146</f>
        <v>2</v>
      </c>
      <c r="J146" s="203">
        <f>'Core Indicators'!BN146</f>
        <v>2</v>
      </c>
      <c r="K146" s="203">
        <f t="shared" si="64"/>
        <v>2</v>
      </c>
      <c r="L146" s="248">
        <f t="shared" si="65"/>
        <v>2</v>
      </c>
      <c r="M146" s="271">
        <f t="shared" si="66"/>
        <v>2</v>
      </c>
      <c r="N146" s="204">
        <f>'Core Indicators'!DJ146</f>
        <v>2</v>
      </c>
      <c r="O146" s="204">
        <f>'Core Indicators'!DR146</f>
        <v>2</v>
      </c>
      <c r="P146" s="204">
        <f>'Core Indicators'!DZ146</f>
        <v>2</v>
      </c>
      <c r="Q146" s="204" t="str">
        <f>'Core Indicators'!EH146</f>
        <v>x</v>
      </c>
      <c r="R146" s="204" t="str">
        <f>'Core Indicators'!EP146</f>
        <v>x</v>
      </c>
      <c r="S146" s="163">
        <f t="shared" si="67"/>
        <v>1.3</v>
      </c>
      <c r="T146" s="163">
        <f t="shared" si="68"/>
        <v>1.1666666666666667</v>
      </c>
      <c r="U146" s="203">
        <v>1</v>
      </c>
      <c r="V146" s="203">
        <v>1</v>
      </c>
      <c r="W146" s="203">
        <f>'Core Indicators'!EX146</f>
        <v>2</v>
      </c>
      <c r="X146" s="163">
        <f t="shared" si="69"/>
        <v>1.5</v>
      </c>
      <c r="Y146" s="203">
        <v>1</v>
      </c>
      <c r="Z146" s="163">
        <f t="shared" si="70"/>
        <v>1.5</v>
      </c>
      <c r="AA146" s="203">
        <f>'Core Indicators'!FF146</f>
        <v>1</v>
      </c>
      <c r="AB146" s="203">
        <f t="shared" si="71"/>
        <v>2</v>
      </c>
      <c r="AC146" s="184">
        <f>'Core Indicators'!GD146</f>
        <v>2</v>
      </c>
      <c r="AD146" s="184">
        <f>'Core Indicators'!GL146</f>
        <v>2</v>
      </c>
      <c r="AE146" s="184">
        <f>'Core Indicators'!GT146</f>
        <v>2</v>
      </c>
      <c r="AF146" s="184">
        <f>'Core Indicators'!HB146</f>
        <v>2</v>
      </c>
      <c r="AG146" s="184">
        <f t="shared" si="72"/>
        <v>2</v>
      </c>
      <c r="AH146" s="184">
        <f>'Core Indicators'!HJ146</f>
        <v>2</v>
      </c>
      <c r="AI146" s="184">
        <f>'Core Indicators'!HR146</f>
        <v>2</v>
      </c>
      <c r="AJ146" s="184">
        <f t="shared" si="73"/>
        <v>2</v>
      </c>
      <c r="AK146" s="184">
        <f>'Core Indicators'!HZ146</f>
        <v>2</v>
      </c>
      <c r="AL146" s="184">
        <f>'Core Indicators'!IH146</f>
        <v>2</v>
      </c>
      <c r="AM146" s="184">
        <f>'Core Indicators'!IP146</f>
        <v>2</v>
      </c>
      <c r="AN146" s="184">
        <f t="shared" si="74"/>
        <v>2</v>
      </c>
    </row>
    <row r="147" spans="1:40" x14ac:dyDescent="0.25">
      <c r="A147" s="203" t="str">
        <f>Lists!C:C</f>
        <v>TUN002</v>
      </c>
      <c r="B147" s="248">
        <f t="shared" si="60"/>
        <v>2</v>
      </c>
      <c r="C147" s="163">
        <f t="shared" si="61"/>
        <v>0</v>
      </c>
      <c r="D147" s="271">
        <f t="shared" si="62"/>
        <v>2</v>
      </c>
      <c r="E147" s="203">
        <f>'Core Indicators'!R147</f>
        <v>2</v>
      </c>
      <c r="F147" s="203">
        <f>'Core Indicators'!Z147</f>
        <v>1</v>
      </c>
      <c r="G147" s="163">
        <f t="shared" si="63"/>
        <v>1.5</v>
      </c>
      <c r="H147" s="203">
        <f>'Core Indicators'!AH147</f>
        <v>2</v>
      </c>
      <c r="I147" s="203">
        <f>'Core Indicators'!AP147</f>
        <v>2</v>
      </c>
      <c r="J147" s="203">
        <f>'Core Indicators'!BN147</f>
        <v>3</v>
      </c>
      <c r="K147" s="203">
        <f t="shared" si="64"/>
        <v>2.5</v>
      </c>
      <c r="L147" s="248">
        <f t="shared" si="65"/>
        <v>2.2999999999999998</v>
      </c>
      <c r="M147" s="271">
        <f t="shared" si="66"/>
        <v>2</v>
      </c>
      <c r="N147" s="204">
        <f>'Core Indicators'!DJ147</f>
        <v>2</v>
      </c>
      <c r="O147" s="204">
        <f>'Core Indicators'!DR147</f>
        <v>2</v>
      </c>
      <c r="P147" s="204">
        <f>'Core Indicators'!DZ147</f>
        <v>2</v>
      </c>
      <c r="Q147" s="204">
        <f>'Core Indicators'!EH147</f>
        <v>2</v>
      </c>
      <c r="R147" s="204">
        <f>'Core Indicators'!EP147</f>
        <v>2</v>
      </c>
      <c r="S147" s="163">
        <f t="shared" si="67"/>
        <v>1.9</v>
      </c>
      <c r="T147" s="163">
        <f t="shared" si="68"/>
        <v>1.3333333333333333</v>
      </c>
      <c r="U147" s="203">
        <v>1</v>
      </c>
      <c r="V147" s="203">
        <v>1</v>
      </c>
      <c r="W147" s="203">
        <f>'Core Indicators'!EX147</f>
        <v>3</v>
      </c>
      <c r="X147" s="163">
        <f t="shared" si="69"/>
        <v>2</v>
      </c>
      <c r="Y147" s="203">
        <v>1</v>
      </c>
      <c r="Z147" s="163">
        <f t="shared" si="70"/>
        <v>2.5</v>
      </c>
      <c r="AA147" s="203">
        <f>'Core Indicators'!FF147</f>
        <v>3</v>
      </c>
      <c r="AB147" s="203">
        <f t="shared" si="71"/>
        <v>2</v>
      </c>
      <c r="AC147" s="184">
        <f>'Core Indicators'!GD147</f>
        <v>2</v>
      </c>
      <c r="AD147" s="184">
        <f>'Core Indicators'!GL147</f>
        <v>2</v>
      </c>
      <c r="AE147" s="184">
        <f>'Core Indicators'!GT147</f>
        <v>2</v>
      </c>
      <c r="AF147" s="184">
        <f>'Core Indicators'!HB147</f>
        <v>2</v>
      </c>
      <c r="AG147" s="184">
        <f t="shared" si="72"/>
        <v>2</v>
      </c>
      <c r="AH147" s="184">
        <f>'Core Indicators'!HJ147</f>
        <v>2</v>
      </c>
      <c r="AI147" s="184">
        <f>'Core Indicators'!HR147</f>
        <v>2</v>
      </c>
      <c r="AJ147" s="184">
        <f t="shared" si="73"/>
        <v>2</v>
      </c>
      <c r="AK147" s="184">
        <f>'Core Indicators'!HZ147</f>
        <v>2</v>
      </c>
      <c r="AL147" s="184">
        <f>'Core Indicators'!IH147</f>
        <v>2</v>
      </c>
      <c r="AM147" s="184">
        <f>'Core Indicators'!IP147</f>
        <v>2</v>
      </c>
      <c r="AN147" s="184">
        <f t="shared" si="74"/>
        <v>2</v>
      </c>
    </row>
    <row r="148" spans="1:40" x14ac:dyDescent="0.25">
      <c r="A148" s="203" t="str">
        <f>Lists!C:C</f>
        <v>TUR001</v>
      </c>
      <c r="B148" s="248">
        <f t="shared" si="60"/>
        <v>2</v>
      </c>
      <c r="C148" s="163">
        <f t="shared" si="61"/>
        <v>0</v>
      </c>
      <c r="D148" s="271">
        <f t="shared" si="62"/>
        <v>2.2000000000000002</v>
      </c>
      <c r="E148" s="203">
        <f>'Core Indicators'!R148</f>
        <v>2</v>
      </c>
      <c r="F148" s="203">
        <f>'Core Indicators'!Z148</f>
        <v>2</v>
      </c>
      <c r="G148" s="163">
        <f t="shared" si="63"/>
        <v>2</v>
      </c>
      <c r="H148" s="203">
        <f>'Core Indicators'!AH148</f>
        <v>2</v>
      </c>
      <c r="I148" s="203">
        <f>'Core Indicators'!AP148</f>
        <v>2</v>
      </c>
      <c r="J148" s="203">
        <f>'Core Indicators'!BN148</f>
        <v>3</v>
      </c>
      <c r="K148" s="203">
        <f t="shared" si="64"/>
        <v>2.5</v>
      </c>
      <c r="L148" s="248">
        <f t="shared" si="65"/>
        <v>2.2999999999999998</v>
      </c>
      <c r="M148" s="271">
        <f t="shared" si="66"/>
        <v>2</v>
      </c>
      <c r="N148" s="204">
        <f>'Core Indicators'!DJ148</f>
        <v>2</v>
      </c>
      <c r="O148" s="204">
        <f>'Core Indicators'!DR148</f>
        <v>2</v>
      </c>
      <c r="P148" s="204">
        <f>'Core Indicators'!DZ148</f>
        <v>2</v>
      </c>
      <c r="Q148" s="204">
        <f>'Core Indicators'!EH148</f>
        <v>2</v>
      </c>
      <c r="R148" s="204">
        <f>'Core Indicators'!EP148</f>
        <v>2</v>
      </c>
      <c r="S148" s="163">
        <f t="shared" si="67"/>
        <v>1.7</v>
      </c>
      <c r="T148" s="163">
        <f t="shared" si="68"/>
        <v>1.3333333333333333</v>
      </c>
      <c r="U148" s="203">
        <v>1</v>
      </c>
      <c r="V148" s="203">
        <v>1</v>
      </c>
      <c r="W148" s="203">
        <f>'Core Indicators'!EX148</f>
        <v>3</v>
      </c>
      <c r="X148" s="163">
        <f t="shared" si="69"/>
        <v>2</v>
      </c>
      <c r="Y148" s="203">
        <v>1</v>
      </c>
      <c r="Z148" s="163">
        <f t="shared" si="70"/>
        <v>2</v>
      </c>
      <c r="AA148" s="203">
        <f>'Core Indicators'!FF148</f>
        <v>2</v>
      </c>
      <c r="AB148" s="203">
        <f t="shared" si="71"/>
        <v>2</v>
      </c>
      <c r="AC148" s="184">
        <f>'Core Indicators'!GD148</f>
        <v>2</v>
      </c>
      <c r="AD148" s="184">
        <f>'Core Indicators'!GL148</f>
        <v>2</v>
      </c>
      <c r="AE148" s="184">
        <f>'Core Indicators'!GT148</f>
        <v>2</v>
      </c>
      <c r="AF148" s="184">
        <f>'Core Indicators'!HB148</f>
        <v>2</v>
      </c>
      <c r="AG148" s="184">
        <f t="shared" si="72"/>
        <v>2</v>
      </c>
      <c r="AH148" s="184">
        <f>'Core Indicators'!HJ148</f>
        <v>2</v>
      </c>
      <c r="AI148" s="184">
        <f>'Core Indicators'!HR148</f>
        <v>2</v>
      </c>
      <c r="AJ148" s="184">
        <f t="shared" si="73"/>
        <v>2</v>
      </c>
      <c r="AK148" s="184">
        <f>'Core Indicators'!HZ148</f>
        <v>2</v>
      </c>
      <c r="AL148" s="184">
        <f>'Core Indicators'!IH148</f>
        <v>2</v>
      </c>
      <c r="AM148" s="184">
        <f>'Core Indicators'!IP148</f>
        <v>2</v>
      </c>
      <c r="AN148" s="184">
        <f t="shared" si="74"/>
        <v>2</v>
      </c>
    </row>
    <row r="149" spans="1:40" x14ac:dyDescent="0.25">
      <c r="A149" s="203" t="str">
        <f>Lists!C:C</f>
        <v>TUR002</v>
      </c>
      <c r="B149" s="248">
        <f t="shared" si="60"/>
        <v>1.9</v>
      </c>
      <c r="C149" s="163">
        <f t="shared" si="61"/>
        <v>1</v>
      </c>
      <c r="D149" s="271">
        <f t="shared" si="62"/>
        <v>2</v>
      </c>
      <c r="E149" s="203">
        <f>'Core Indicators'!R149</f>
        <v>2</v>
      </c>
      <c r="F149" s="203">
        <f>'Core Indicators'!Z149</f>
        <v>2</v>
      </c>
      <c r="G149" s="163">
        <f t="shared" si="63"/>
        <v>2</v>
      </c>
      <c r="H149" s="203">
        <f>'Core Indicators'!AH149</f>
        <v>2</v>
      </c>
      <c r="I149" s="203">
        <f>'Core Indicators'!AP149</f>
        <v>2</v>
      </c>
      <c r="J149" s="203" t="str">
        <f>'Core Indicators'!BN149</f>
        <v>x</v>
      </c>
      <c r="K149" s="203">
        <f t="shared" si="64"/>
        <v>2</v>
      </c>
      <c r="L149" s="248">
        <f t="shared" si="65"/>
        <v>2</v>
      </c>
      <c r="M149" s="271">
        <f t="shared" si="66"/>
        <v>2</v>
      </c>
      <c r="N149" s="204">
        <f>'Core Indicators'!DJ149</f>
        <v>2</v>
      </c>
      <c r="O149" s="204">
        <f>'Core Indicators'!DR149</f>
        <v>2</v>
      </c>
      <c r="P149" s="204">
        <f>'Core Indicators'!DZ149</f>
        <v>2</v>
      </c>
      <c r="Q149" s="204">
        <f>'Core Indicators'!EH149</f>
        <v>2</v>
      </c>
      <c r="R149" s="204">
        <f>'Core Indicators'!EP149</f>
        <v>2</v>
      </c>
      <c r="S149" s="163">
        <f t="shared" si="67"/>
        <v>1.7</v>
      </c>
      <c r="T149" s="163">
        <f t="shared" si="68"/>
        <v>1.3333333333333333</v>
      </c>
      <c r="U149" s="203">
        <v>1</v>
      </c>
      <c r="V149" s="203">
        <v>1</v>
      </c>
      <c r="W149" s="203">
        <f>'Core Indicators'!EX149</f>
        <v>3</v>
      </c>
      <c r="X149" s="163">
        <f t="shared" si="69"/>
        <v>2</v>
      </c>
      <c r="Y149" s="203">
        <v>1</v>
      </c>
      <c r="Z149" s="163">
        <f t="shared" si="70"/>
        <v>2</v>
      </c>
      <c r="AA149" s="203">
        <f>'Core Indicators'!FF149</f>
        <v>2</v>
      </c>
      <c r="AB149" s="203">
        <f t="shared" si="71"/>
        <v>2</v>
      </c>
      <c r="AC149" s="184">
        <f>'Core Indicators'!GD149</f>
        <v>2</v>
      </c>
      <c r="AD149" s="184">
        <f>'Core Indicators'!GL149</f>
        <v>2</v>
      </c>
      <c r="AE149" s="184">
        <f>'Core Indicators'!GT149</f>
        <v>2</v>
      </c>
      <c r="AF149" s="184">
        <f>'Core Indicators'!HB149</f>
        <v>2</v>
      </c>
      <c r="AG149" s="184">
        <f t="shared" si="72"/>
        <v>2</v>
      </c>
      <c r="AH149" s="184">
        <f>'Core Indicators'!HJ149</f>
        <v>2</v>
      </c>
      <c r="AI149" s="184">
        <f>'Core Indicators'!HR149</f>
        <v>2</v>
      </c>
      <c r="AJ149" s="184">
        <f t="shared" si="73"/>
        <v>2</v>
      </c>
      <c r="AK149" s="184">
        <f>'Core Indicators'!HZ149</f>
        <v>2</v>
      </c>
      <c r="AL149" s="184">
        <f>'Core Indicators'!IH149</f>
        <v>2</v>
      </c>
      <c r="AM149" s="184">
        <f>'Core Indicators'!IP149</f>
        <v>2</v>
      </c>
      <c r="AN149" s="184">
        <f t="shared" si="74"/>
        <v>2</v>
      </c>
    </row>
    <row r="150" spans="1:40" x14ac:dyDescent="0.25">
      <c r="A150" s="203" t="str">
        <f>Lists!C:C</f>
        <v>TUR003</v>
      </c>
      <c r="B150" s="248">
        <f t="shared" si="60"/>
        <v>2</v>
      </c>
      <c r="C150" s="163">
        <f t="shared" si="61"/>
        <v>0</v>
      </c>
      <c r="D150" s="271">
        <f t="shared" si="62"/>
        <v>2.2000000000000002</v>
      </c>
      <c r="E150" s="203">
        <f>'Core Indicators'!R150</f>
        <v>2</v>
      </c>
      <c r="F150" s="203">
        <f>'Core Indicators'!Z150</f>
        <v>2</v>
      </c>
      <c r="G150" s="163">
        <f t="shared" si="63"/>
        <v>2</v>
      </c>
      <c r="H150" s="203">
        <f>'Core Indicators'!AH150</f>
        <v>2</v>
      </c>
      <c r="I150" s="203">
        <f>'Core Indicators'!AP150</f>
        <v>2</v>
      </c>
      <c r="J150" s="203">
        <f>'Core Indicators'!BN150</f>
        <v>3</v>
      </c>
      <c r="K150" s="203">
        <f t="shared" si="64"/>
        <v>2.5</v>
      </c>
      <c r="L150" s="248">
        <f t="shared" si="65"/>
        <v>2.2999999999999998</v>
      </c>
      <c r="M150" s="271">
        <f t="shared" si="66"/>
        <v>2</v>
      </c>
      <c r="N150" s="204">
        <f>'Core Indicators'!DJ150</f>
        <v>2</v>
      </c>
      <c r="O150" s="204">
        <f>'Core Indicators'!DR150</f>
        <v>2</v>
      </c>
      <c r="P150" s="204">
        <f>'Core Indicators'!DZ150</f>
        <v>2</v>
      </c>
      <c r="Q150" s="204">
        <f>'Core Indicators'!EH150</f>
        <v>2</v>
      </c>
      <c r="R150" s="204">
        <f>'Core Indicators'!EP150</f>
        <v>2</v>
      </c>
      <c r="S150" s="163">
        <f t="shared" si="67"/>
        <v>1.7</v>
      </c>
      <c r="T150" s="163">
        <f t="shared" si="68"/>
        <v>1.3333333333333333</v>
      </c>
      <c r="U150" s="203">
        <v>1</v>
      </c>
      <c r="V150" s="203">
        <v>1</v>
      </c>
      <c r="W150" s="203">
        <f>'Core Indicators'!EX150</f>
        <v>3</v>
      </c>
      <c r="X150" s="163">
        <f t="shared" si="69"/>
        <v>2</v>
      </c>
      <c r="Y150" s="203">
        <v>1</v>
      </c>
      <c r="Z150" s="163">
        <f t="shared" si="70"/>
        <v>2</v>
      </c>
      <c r="AA150" s="203">
        <f>'Core Indicators'!FF150</f>
        <v>2</v>
      </c>
      <c r="AB150" s="203">
        <f t="shared" si="71"/>
        <v>2</v>
      </c>
      <c r="AC150" s="184">
        <f>'Core Indicators'!GD150</f>
        <v>2</v>
      </c>
      <c r="AD150" s="184">
        <f>'Core Indicators'!GL150</f>
        <v>2</v>
      </c>
      <c r="AE150" s="184">
        <f>'Core Indicators'!GT150</f>
        <v>2</v>
      </c>
      <c r="AF150" s="184">
        <f>'Core Indicators'!HB150</f>
        <v>2</v>
      </c>
      <c r="AG150" s="184">
        <f t="shared" si="72"/>
        <v>2</v>
      </c>
      <c r="AH150" s="184">
        <f>'Core Indicators'!HJ150</f>
        <v>2</v>
      </c>
      <c r="AI150" s="184">
        <f>'Core Indicators'!HR150</f>
        <v>2</v>
      </c>
      <c r="AJ150" s="184">
        <f t="shared" si="73"/>
        <v>2</v>
      </c>
      <c r="AK150" s="184">
        <f>'Core Indicators'!HZ150</f>
        <v>2</v>
      </c>
      <c r="AL150" s="184">
        <f>'Core Indicators'!IH150</f>
        <v>2</v>
      </c>
      <c r="AM150" s="184">
        <f>'Core Indicators'!IP150</f>
        <v>2</v>
      </c>
      <c r="AN150" s="184">
        <f t="shared" si="74"/>
        <v>2</v>
      </c>
    </row>
    <row r="151" spans="1:40" x14ac:dyDescent="0.25">
      <c r="A151" s="203" t="str">
        <f>Lists!C:C</f>
        <v>TUR004</v>
      </c>
      <c r="B151" s="248">
        <f t="shared" si="60"/>
        <v>2</v>
      </c>
      <c r="C151" s="163">
        <f t="shared" si="61"/>
        <v>0</v>
      </c>
      <c r="D151" s="271">
        <f t="shared" si="62"/>
        <v>2.2000000000000002</v>
      </c>
      <c r="E151" s="203">
        <f>'Core Indicators'!R151</f>
        <v>2</v>
      </c>
      <c r="F151" s="203">
        <f>'Core Indicators'!Z151</f>
        <v>2</v>
      </c>
      <c r="G151" s="163">
        <f t="shared" si="63"/>
        <v>2</v>
      </c>
      <c r="H151" s="203">
        <f>'Core Indicators'!AH151</f>
        <v>2</v>
      </c>
      <c r="I151" s="203">
        <f>'Core Indicators'!AP151</f>
        <v>2</v>
      </c>
      <c r="J151" s="203">
        <f>'Core Indicators'!BN151</f>
        <v>3</v>
      </c>
      <c r="K151" s="203">
        <f t="shared" si="64"/>
        <v>2.5</v>
      </c>
      <c r="L151" s="248">
        <f t="shared" si="65"/>
        <v>2.2999999999999998</v>
      </c>
      <c r="M151" s="271">
        <f t="shared" si="66"/>
        <v>2</v>
      </c>
      <c r="N151" s="204">
        <f>'Core Indicators'!DJ151</f>
        <v>2</v>
      </c>
      <c r="O151" s="204">
        <f>'Core Indicators'!DR151</f>
        <v>2</v>
      </c>
      <c r="P151" s="204">
        <f>'Core Indicators'!DZ151</f>
        <v>2</v>
      </c>
      <c r="Q151" s="204">
        <f>'Core Indicators'!EH151</f>
        <v>2</v>
      </c>
      <c r="R151" s="204">
        <f>'Core Indicators'!EP151</f>
        <v>2</v>
      </c>
      <c r="S151" s="163">
        <f t="shared" si="67"/>
        <v>1.7</v>
      </c>
      <c r="T151" s="163">
        <f t="shared" si="68"/>
        <v>1.3333333333333333</v>
      </c>
      <c r="U151" s="203">
        <v>1</v>
      </c>
      <c r="V151" s="203">
        <v>1</v>
      </c>
      <c r="W151" s="203">
        <f>'Core Indicators'!EX151</f>
        <v>3</v>
      </c>
      <c r="X151" s="163">
        <f t="shared" si="69"/>
        <v>2</v>
      </c>
      <c r="Y151" s="203">
        <v>1</v>
      </c>
      <c r="Z151" s="163">
        <f t="shared" si="70"/>
        <v>2</v>
      </c>
      <c r="AA151" s="203">
        <f>'Core Indicators'!FF151</f>
        <v>2</v>
      </c>
      <c r="AB151" s="203">
        <f t="shared" si="71"/>
        <v>2</v>
      </c>
      <c r="AC151" s="184">
        <f>'Core Indicators'!GD151</f>
        <v>2</v>
      </c>
      <c r="AD151" s="184">
        <f>'Core Indicators'!GL151</f>
        <v>2</v>
      </c>
      <c r="AE151" s="184">
        <f>'Core Indicators'!GT151</f>
        <v>2</v>
      </c>
      <c r="AF151" s="184">
        <f>'Core Indicators'!HB151</f>
        <v>2</v>
      </c>
      <c r="AG151" s="184">
        <f t="shared" si="72"/>
        <v>2</v>
      </c>
      <c r="AH151" s="184">
        <f>'Core Indicators'!HJ151</f>
        <v>2</v>
      </c>
      <c r="AI151" s="184">
        <f>'Core Indicators'!HR151</f>
        <v>2</v>
      </c>
      <c r="AJ151" s="184">
        <f t="shared" si="73"/>
        <v>2</v>
      </c>
      <c r="AK151" s="184">
        <f>'Core Indicators'!HZ151</f>
        <v>2</v>
      </c>
      <c r="AL151" s="184">
        <f>'Core Indicators'!IH151</f>
        <v>2</v>
      </c>
      <c r="AM151" s="184">
        <f>'Core Indicators'!IP151</f>
        <v>2</v>
      </c>
      <c r="AN151" s="184">
        <f t="shared" si="74"/>
        <v>2</v>
      </c>
    </row>
    <row r="152" spans="1:40" x14ac:dyDescent="0.25">
      <c r="A152" s="203" t="str">
        <f>Lists!C:C</f>
        <v>TZA001</v>
      </c>
      <c r="B152" s="248">
        <f t="shared" si="60"/>
        <v>1.9</v>
      </c>
      <c r="C152" s="163">
        <f t="shared" si="61"/>
        <v>0</v>
      </c>
      <c r="D152" s="271">
        <f t="shared" si="62"/>
        <v>1.9</v>
      </c>
      <c r="E152" s="203">
        <f>'Core Indicators'!R152</f>
        <v>2</v>
      </c>
      <c r="F152" s="203">
        <f>'Core Indicators'!Z152</f>
        <v>2</v>
      </c>
      <c r="G152" s="163">
        <f t="shared" si="63"/>
        <v>2</v>
      </c>
      <c r="H152" s="203">
        <f>'Core Indicators'!AH152</f>
        <v>2</v>
      </c>
      <c r="I152" s="203">
        <f>'Core Indicators'!AP152</f>
        <v>1</v>
      </c>
      <c r="J152" s="203">
        <f>'Core Indicators'!BN152</f>
        <v>2</v>
      </c>
      <c r="K152" s="203">
        <f t="shared" si="64"/>
        <v>1.5</v>
      </c>
      <c r="L152" s="248">
        <f t="shared" si="65"/>
        <v>1.8</v>
      </c>
      <c r="M152" s="271">
        <f t="shared" si="66"/>
        <v>2</v>
      </c>
      <c r="N152" s="204">
        <f>'Core Indicators'!DJ152</f>
        <v>2</v>
      </c>
      <c r="O152" s="204">
        <f>'Core Indicators'!DR152</f>
        <v>2</v>
      </c>
      <c r="P152" s="204">
        <f>'Core Indicators'!DZ152</f>
        <v>2</v>
      </c>
      <c r="Q152" s="204">
        <f>'Core Indicators'!EH152</f>
        <v>2</v>
      </c>
      <c r="R152" s="204">
        <f>'Core Indicators'!EP152</f>
        <v>2</v>
      </c>
      <c r="S152" s="163">
        <f t="shared" si="67"/>
        <v>1.6</v>
      </c>
      <c r="T152" s="163">
        <f t="shared" si="68"/>
        <v>1.1666666666666667</v>
      </c>
      <c r="U152" s="203">
        <v>1</v>
      </c>
      <c r="V152" s="203">
        <v>1</v>
      </c>
      <c r="W152" s="203">
        <f>'Core Indicators'!EX152</f>
        <v>2</v>
      </c>
      <c r="X152" s="163">
        <f t="shared" si="69"/>
        <v>1.5</v>
      </c>
      <c r="Y152" s="203">
        <v>1</v>
      </c>
      <c r="Z152" s="163">
        <f t="shared" si="70"/>
        <v>2</v>
      </c>
      <c r="AA152" s="203">
        <f>'Core Indicators'!FF152</f>
        <v>2</v>
      </c>
      <c r="AB152" s="203">
        <f t="shared" si="71"/>
        <v>2</v>
      </c>
      <c r="AC152" s="184">
        <f>'Core Indicators'!GD152</f>
        <v>2</v>
      </c>
      <c r="AD152" s="184">
        <f>'Core Indicators'!GL152</f>
        <v>2</v>
      </c>
      <c r="AE152" s="184">
        <f>'Core Indicators'!GT152</f>
        <v>2</v>
      </c>
      <c r="AF152" s="184">
        <f>'Core Indicators'!HB152</f>
        <v>2</v>
      </c>
      <c r="AG152" s="184">
        <f t="shared" si="72"/>
        <v>2</v>
      </c>
      <c r="AH152" s="184">
        <f>'Core Indicators'!HJ152</f>
        <v>2</v>
      </c>
      <c r="AI152" s="184">
        <f>'Core Indicators'!HR152</f>
        <v>2</v>
      </c>
      <c r="AJ152" s="184">
        <f t="shared" si="73"/>
        <v>2</v>
      </c>
      <c r="AK152" s="184">
        <f>'Core Indicators'!HZ152</f>
        <v>2</v>
      </c>
      <c r="AL152" s="184">
        <f>'Core Indicators'!IH152</f>
        <v>2</v>
      </c>
      <c r="AM152" s="184">
        <f>'Core Indicators'!IP152</f>
        <v>2</v>
      </c>
      <c r="AN152" s="184">
        <f t="shared" si="74"/>
        <v>2</v>
      </c>
    </row>
    <row r="153" spans="1:40" x14ac:dyDescent="0.25">
      <c r="A153" s="203" t="str">
        <f>Lists!C:C</f>
        <v>TZA002</v>
      </c>
      <c r="B153" s="248">
        <f t="shared" si="60"/>
        <v>1.2</v>
      </c>
      <c r="C153" s="163">
        <f t="shared" si="61"/>
        <v>0</v>
      </c>
      <c r="D153" s="271">
        <f t="shared" si="62"/>
        <v>1.2</v>
      </c>
      <c r="E153" s="203">
        <f>'Core Indicators'!R153</f>
        <v>1</v>
      </c>
      <c r="F153" s="203">
        <f>'Core Indicators'!Z153</f>
        <v>1</v>
      </c>
      <c r="G153" s="163">
        <f t="shared" si="63"/>
        <v>1</v>
      </c>
      <c r="H153" s="203">
        <f>'Core Indicators'!AH153</f>
        <v>1</v>
      </c>
      <c r="I153" s="203">
        <f>'Core Indicators'!AP153</f>
        <v>1</v>
      </c>
      <c r="J153" s="203">
        <f>'Core Indicators'!BN153</f>
        <v>2</v>
      </c>
      <c r="K153" s="203">
        <f t="shared" si="64"/>
        <v>1.5</v>
      </c>
      <c r="L153" s="248">
        <f t="shared" si="65"/>
        <v>1.3</v>
      </c>
      <c r="M153" s="271">
        <f t="shared" si="66"/>
        <v>1</v>
      </c>
      <c r="N153" s="204">
        <f>'Core Indicators'!DJ153</f>
        <v>1</v>
      </c>
      <c r="O153" s="204">
        <f>'Core Indicators'!DR153</f>
        <v>1</v>
      </c>
      <c r="P153" s="204">
        <f>'Core Indicators'!DZ153</f>
        <v>1</v>
      </c>
      <c r="Q153" s="204">
        <f>'Core Indicators'!EH153</f>
        <v>1</v>
      </c>
      <c r="R153" s="204">
        <f>'Core Indicators'!EP153</f>
        <v>1</v>
      </c>
      <c r="S153" s="163">
        <f t="shared" si="67"/>
        <v>1.6</v>
      </c>
      <c r="T153" s="163">
        <f t="shared" si="68"/>
        <v>1.1666666666666667</v>
      </c>
      <c r="U153" s="203">
        <v>1</v>
      </c>
      <c r="V153" s="203">
        <v>1</v>
      </c>
      <c r="W153" s="203">
        <f>'Core Indicators'!EX153</f>
        <v>2</v>
      </c>
      <c r="X153" s="163">
        <f t="shared" si="69"/>
        <v>1.5</v>
      </c>
      <c r="Y153" s="203">
        <v>1</v>
      </c>
      <c r="Z153" s="163">
        <f t="shared" si="70"/>
        <v>2</v>
      </c>
      <c r="AA153" s="203">
        <f>'Core Indicators'!FF153</f>
        <v>2</v>
      </c>
      <c r="AB153" s="203">
        <f t="shared" si="71"/>
        <v>2</v>
      </c>
      <c r="AC153" s="184">
        <f>'Core Indicators'!GD153</f>
        <v>2</v>
      </c>
      <c r="AD153" s="184">
        <f>'Core Indicators'!GL153</f>
        <v>2</v>
      </c>
      <c r="AE153" s="184">
        <f>'Core Indicators'!GT153</f>
        <v>2</v>
      </c>
      <c r="AF153" s="184">
        <f>'Core Indicators'!HB153</f>
        <v>2</v>
      </c>
      <c r="AG153" s="184">
        <f t="shared" si="72"/>
        <v>2</v>
      </c>
      <c r="AH153" s="184">
        <f>'Core Indicators'!HJ153</f>
        <v>2</v>
      </c>
      <c r="AI153" s="184">
        <f>'Core Indicators'!HR153</f>
        <v>2</v>
      </c>
      <c r="AJ153" s="184">
        <f t="shared" si="73"/>
        <v>2</v>
      </c>
      <c r="AK153" s="184">
        <f>'Core Indicators'!HZ153</f>
        <v>2</v>
      </c>
      <c r="AL153" s="184">
        <f>'Core Indicators'!IH153</f>
        <v>2</v>
      </c>
      <c r="AM153" s="184">
        <f>'Core Indicators'!IP153</f>
        <v>2</v>
      </c>
      <c r="AN153" s="184">
        <f t="shared" si="74"/>
        <v>2</v>
      </c>
    </row>
    <row r="154" spans="1:40" x14ac:dyDescent="0.25">
      <c r="A154" s="203" t="str">
        <f>Lists!C:C</f>
        <v>TZA003</v>
      </c>
      <c r="B154" s="248">
        <f t="shared" si="60"/>
        <v>1.4</v>
      </c>
      <c r="C154" s="163">
        <f t="shared" si="61"/>
        <v>0</v>
      </c>
      <c r="D154" s="271">
        <f t="shared" si="62"/>
        <v>1.7</v>
      </c>
      <c r="E154" s="203">
        <f>'Core Indicators'!R154</f>
        <v>2</v>
      </c>
      <c r="F154" s="203">
        <f>'Core Indicators'!Z154</f>
        <v>1</v>
      </c>
      <c r="G154" s="163">
        <f t="shared" si="63"/>
        <v>1.5</v>
      </c>
      <c r="H154" s="203">
        <f>'Core Indicators'!AH154</f>
        <v>1</v>
      </c>
      <c r="I154" s="203">
        <f>'Core Indicators'!AP154</f>
        <v>3</v>
      </c>
      <c r="J154" s="203">
        <f>'Core Indicators'!BN154</f>
        <v>2</v>
      </c>
      <c r="K154" s="203">
        <f t="shared" si="64"/>
        <v>2.5</v>
      </c>
      <c r="L154" s="248">
        <f t="shared" si="65"/>
        <v>1.8</v>
      </c>
      <c r="M154" s="271">
        <f t="shared" si="66"/>
        <v>1</v>
      </c>
      <c r="N154" s="204">
        <f>'Core Indicators'!DJ154</f>
        <v>1</v>
      </c>
      <c r="O154" s="204">
        <f>'Core Indicators'!DR154</f>
        <v>1</v>
      </c>
      <c r="P154" s="204">
        <f>'Core Indicators'!DZ154</f>
        <v>1</v>
      </c>
      <c r="Q154" s="204">
        <f>'Core Indicators'!EH154</f>
        <v>1</v>
      </c>
      <c r="R154" s="204">
        <f>'Core Indicators'!EP154</f>
        <v>1</v>
      </c>
      <c r="S154" s="163">
        <f t="shared" si="67"/>
        <v>1.9</v>
      </c>
      <c r="T154" s="163">
        <f t="shared" si="68"/>
        <v>1.1666666666666667</v>
      </c>
      <c r="U154" s="203">
        <v>1</v>
      </c>
      <c r="V154" s="203">
        <v>1</v>
      </c>
      <c r="W154" s="203">
        <f>'Core Indicators'!EX154</f>
        <v>2</v>
      </c>
      <c r="X154" s="163">
        <f t="shared" si="69"/>
        <v>1.5</v>
      </c>
      <c r="Y154" s="203">
        <v>1</v>
      </c>
      <c r="Z154" s="163">
        <f t="shared" si="70"/>
        <v>2.5</v>
      </c>
      <c r="AA154" s="203">
        <f>'Core Indicators'!FF154</f>
        <v>3</v>
      </c>
      <c r="AB154" s="203">
        <f t="shared" si="71"/>
        <v>2</v>
      </c>
      <c r="AC154" s="184">
        <f>'Core Indicators'!GD154</f>
        <v>2</v>
      </c>
      <c r="AD154" s="184">
        <f>'Core Indicators'!GL154</f>
        <v>2</v>
      </c>
      <c r="AE154" s="184">
        <f>'Core Indicators'!GT154</f>
        <v>2</v>
      </c>
      <c r="AF154" s="184">
        <f>'Core Indicators'!HB154</f>
        <v>2</v>
      </c>
      <c r="AG154" s="184">
        <f t="shared" si="72"/>
        <v>2</v>
      </c>
      <c r="AH154" s="184">
        <f>'Core Indicators'!HJ154</f>
        <v>2</v>
      </c>
      <c r="AI154" s="184">
        <f>'Core Indicators'!HR154</f>
        <v>2</v>
      </c>
      <c r="AJ154" s="184">
        <f t="shared" si="73"/>
        <v>2</v>
      </c>
      <c r="AK154" s="184">
        <f>'Core Indicators'!HZ154</f>
        <v>2</v>
      </c>
      <c r="AL154" s="184">
        <f>'Core Indicators'!IH154</f>
        <v>2</v>
      </c>
      <c r="AM154" s="184">
        <f>'Core Indicators'!IP154</f>
        <v>2</v>
      </c>
      <c r="AN154" s="184">
        <f t="shared" si="74"/>
        <v>2</v>
      </c>
    </row>
    <row r="155" spans="1:40" x14ac:dyDescent="0.25">
      <c r="A155" s="203" t="str">
        <f>Lists!C:C</f>
        <v>UGA001</v>
      </c>
      <c r="B155" s="248">
        <f t="shared" si="60"/>
        <v>1.9</v>
      </c>
      <c r="C155" s="163">
        <f t="shared" si="61"/>
        <v>0</v>
      </c>
      <c r="D155" s="271">
        <f t="shared" si="62"/>
        <v>2.2000000000000002</v>
      </c>
      <c r="E155" s="203">
        <f>'Core Indicators'!R155</f>
        <v>2</v>
      </c>
      <c r="F155" s="203">
        <f>'Core Indicators'!Z155</f>
        <v>3</v>
      </c>
      <c r="G155" s="163">
        <f t="shared" si="63"/>
        <v>2.5</v>
      </c>
      <c r="H155" s="203">
        <f>'Core Indicators'!AH155</f>
        <v>2</v>
      </c>
      <c r="I155" s="203">
        <f>'Core Indicators'!AP155</f>
        <v>2</v>
      </c>
      <c r="J155" s="203">
        <f>'Core Indicators'!BN155</f>
        <v>2</v>
      </c>
      <c r="K155" s="203">
        <f t="shared" si="64"/>
        <v>2</v>
      </c>
      <c r="L155" s="248">
        <f t="shared" si="65"/>
        <v>2</v>
      </c>
      <c r="M155" s="271">
        <f t="shared" si="66"/>
        <v>2</v>
      </c>
      <c r="N155" s="204">
        <f>'Core Indicators'!DJ155</f>
        <v>2</v>
      </c>
      <c r="O155" s="204">
        <f>'Core Indicators'!DR155</f>
        <v>2</v>
      </c>
      <c r="P155" s="204">
        <f>'Core Indicators'!DZ155</f>
        <v>2</v>
      </c>
      <c r="Q155" s="204">
        <f>'Core Indicators'!EH155</f>
        <v>2</v>
      </c>
      <c r="R155" s="204">
        <f>'Core Indicators'!EP155</f>
        <v>2</v>
      </c>
      <c r="S155" s="163">
        <f t="shared" si="67"/>
        <v>1.6</v>
      </c>
      <c r="T155" s="163">
        <f t="shared" si="68"/>
        <v>1.1666666666666667</v>
      </c>
      <c r="U155" s="203">
        <v>1</v>
      </c>
      <c r="V155" s="203">
        <v>1</v>
      </c>
      <c r="W155" s="203">
        <f>'Core Indicators'!EX155</f>
        <v>2</v>
      </c>
      <c r="X155" s="163">
        <f t="shared" si="69"/>
        <v>1.5</v>
      </c>
      <c r="Y155" s="203">
        <v>1</v>
      </c>
      <c r="Z155" s="163">
        <f t="shared" si="70"/>
        <v>2</v>
      </c>
      <c r="AA155" s="203">
        <f>'Core Indicators'!FF155</f>
        <v>2</v>
      </c>
      <c r="AB155" s="203">
        <f t="shared" si="71"/>
        <v>2</v>
      </c>
      <c r="AC155" s="184">
        <f>'Core Indicators'!GD155</f>
        <v>2</v>
      </c>
      <c r="AD155" s="184">
        <f>'Core Indicators'!GL155</f>
        <v>2</v>
      </c>
      <c r="AE155" s="184">
        <f>'Core Indicators'!GT155</f>
        <v>2</v>
      </c>
      <c r="AF155" s="184">
        <f>'Core Indicators'!HB155</f>
        <v>2</v>
      </c>
      <c r="AG155" s="184">
        <f t="shared" si="72"/>
        <v>2</v>
      </c>
      <c r="AH155" s="184">
        <f>'Core Indicators'!HJ155</f>
        <v>2</v>
      </c>
      <c r="AI155" s="184">
        <f>'Core Indicators'!HR155</f>
        <v>2</v>
      </c>
      <c r="AJ155" s="184">
        <f t="shared" si="73"/>
        <v>2</v>
      </c>
      <c r="AK155" s="184">
        <f>'Core Indicators'!HZ155</f>
        <v>2</v>
      </c>
      <c r="AL155" s="184">
        <f>'Core Indicators'!IH155</f>
        <v>2</v>
      </c>
      <c r="AM155" s="184">
        <f>'Core Indicators'!IP155</f>
        <v>2</v>
      </c>
      <c r="AN155" s="184">
        <f t="shared" si="74"/>
        <v>2</v>
      </c>
    </row>
    <row r="156" spans="1:40" x14ac:dyDescent="0.25">
      <c r="A156" s="203" t="str">
        <f>Lists!C:C</f>
        <v>UGA005</v>
      </c>
      <c r="B156" s="248">
        <f t="shared" si="60"/>
        <v>2.1</v>
      </c>
      <c r="C156" s="163">
        <f t="shared" si="61"/>
        <v>1</v>
      </c>
      <c r="D156" s="271">
        <f t="shared" si="62"/>
        <v>2.2000000000000002</v>
      </c>
      <c r="E156" s="203">
        <f>'Core Indicators'!R156</f>
        <v>2</v>
      </c>
      <c r="F156" s="203">
        <f>'Core Indicators'!Z156</f>
        <v>3</v>
      </c>
      <c r="G156" s="163">
        <f t="shared" si="63"/>
        <v>2.5</v>
      </c>
      <c r="H156" s="203">
        <f>'Core Indicators'!AH156</f>
        <v>2</v>
      </c>
      <c r="I156" s="203">
        <f>'Core Indicators'!AP156</f>
        <v>2</v>
      </c>
      <c r="J156" s="203" t="str">
        <f>'Core Indicators'!BN156</f>
        <v>x</v>
      </c>
      <c r="K156" s="203">
        <f t="shared" si="64"/>
        <v>2</v>
      </c>
      <c r="L156" s="248">
        <f t="shared" si="65"/>
        <v>2</v>
      </c>
      <c r="M156" s="271">
        <f t="shared" si="66"/>
        <v>2.4</v>
      </c>
      <c r="N156" s="204">
        <f>'Core Indicators'!DJ156</f>
        <v>2</v>
      </c>
      <c r="O156" s="204">
        <f>'Core Indicators'!DR156</f>
        <v>2</v>
      </c>
      <c r="P156" s="204">
        <f>'Core Indicators'!DZ156</f>
        <v>2</v>
      </c>
      <c r="Q156" s="204">
        <f>'Core Indicators'!EH156</f>
        <v>3</v>
      </c>
      <c r="R156" s="204">
        <f>'Core Indicators'!EP156</f>
        <v>3</v>
      </c>
      <c r="S156" s="163">
        <f t="shared" si="67"/>
        <v>1.6</v>
      </c>
      <c r="T156" s="163">
        <f t="shared" si="68"/>
        <v>1.1666666666666667</v>
      </c>
      <c r="U156" s="203">
        <v>1</v>
      </c>
      <c r="V156" s="203">
        <v>1</v>
      </c>
      <c r="W156" s="203">
        <f>'Core Indicators'!EX156</f>
        <v>2</v>
      </c>
      <c r="X156" s="163">
        <f t="shared" si="69"/>
        <v>1.5</v>
      </c>
      <c r="Y156" s="203">
        <v>1</v>
      </c>
      <c r="Z156" s="163">
        <f t="shared" si="70"/>
        <v>2</v>
      </c>
      <c r="AA156" s="203">
        <f>'Core Indicators'!FF156</f>
        <v>2</v>
      </c>
      <c r="AB156" s="203">
        <f t="shared" si="71"/>
        <v>2</v>
      </c>
      <c r="AC156" s="184">
        <f>'Core Indicators'!GD156</f>
        <v>2</v>
      </c>
      <c r="AD156" s="184">
        <f>'Core Indicators'!GL156</f>
        <v>2</v>
      </c>
      <c r="AE156" s="184">
        <f>'Core Indicators'!GT156</f>
        <v>2</v>
      </c>
      <c r="AF156" s="184">
        <f>'Core Indicators'!HB156</f>
        <v>2</v>
      </c>
      <c r="AG156" s="184">
        <f t="shared" si="72"/>
        <v>2</v>
      </c>
      <c r="AH156" s="184">
        <f>'Core Indicators'!HJ156</f>
        <v>2</v>
      </c>
      <c r="AI156" s="184">
        <f>'Core Indicators'!HR156</f>
        <v>2</v>
      </c>
      <c r="AJ156" s="184">
        <f t="shared" si="73"/>
        <v>2</v>
      </c>
      <c r="AK156" s="184">
        <f>'Core Indicators'!HZ156</f>
        <v>2</v>
      </c>
      <c r="AL156" s="184">
        <f>'Core Indicators'!IH156</f>
        <v>2</v>
      </c>
      <c r="AM156" s="184">
        <f>'Core Indicators'!IP156</f>
        <v>2</v>
      </c>
      <c r="AN156" s="184">
        <f t="shared" si="74"/>
        <v>2</v>
      </c>
    </row>
    <row r="157" spans="1:40" x14ac:dyDescent="0.25">
      <c r="A157" s="203" t="str">
        <f>Lists!C:C</f>
        <v>UGA007</v>
      </c>
      <c r="B157" s="248">
        <f t="shared" si="60"/>
        <v>1.9</v>
      </c>
      <c r="C157" s="163">
        <f t="shared" si="61"/>
        <v>1</v>
      </c>
      <c r="D157" s="271">
        <f t="shared" si="62"/>
        <v>2</v>
      </c>
      <c r="E157" s="203">
        <f>'Core Indicators'!R157</f>
        <v>2</v>
      </c>
      <c r="F157" s="203">
        <f>'Core Indicators'!Z157</f>
        <v>2</v>
      </c>
      <c r="G157" s="163">
        <f t="shared" si="63"/>
        <v>2</v>
      </c>
      <c r="H157" s="203">
        <f>'Core Indicators'!AH157</f>
        <v>2</v>
      </c>
      <c r="I157" s="203" t="str">
        <f>'Core Indicators'!AP157</f>
        <v>x</v>
      </c>
      <c r="J157" s="203">
        <f>'Core Indicators'!BN157</f>
        <v>2</v>
      </c>
      <c r="K157" s="203">
        <f t="shared" si="64"/>
        <v>2</v>
      </c>
      <c r="L157" s="248">
        <f t="shared" si="65"/>
        <v>2</v>
      </c>
      <c r="M157" s="271">
        <f t="shared" si="66"/>
        <v>2</v>
      </c>
      <c r="N157" s="204">
        <f>'Core Indicators'!DJ157</f>
        <v>2</v>
      </c>
      <c r="O157" s="204">
        <f>'Core Indicators'!DR157</f>
        <v>2</v>
      </c>
      <c r="P157" s="204">
        <f>'Core Indicators'!DZ157</f>
        <v>2</v>
      </c>
      <c r="Q157" s="204">
        <f>'Core Indicators'!EH157</f>
        <v>2</v>
      </c>
      <c r="R157" s="204">
        <f>'Core Indicators'!EP157</f>
        <v>2</v>
      </c>
      <c r="S157" s="163">
        <f t="shared" si="67"/>
        <v>1.6</v>
      </c>
      <c r="T157" s="163">
        <f t="shared" si="68"/>
        <v>1.1666666666666667</v>
      </c>
      <c r="U157" s="203">
        <v>1</v>
      </c>
      <c r="V157" s="203">
        <v>1</v>
      </c>
      <c r="W157" s="203">
        <f>'Core Indicators'!EX157</f>
        <v>2</v>
      </c>
      <c r="X157" s="163">
        <f t="shared" si="69"/>
        <v>1.5</v>
      </c>
      <c r="Y157" s="203">
        <v>1</v>
      </c>
      <c r="Z157" s="163">
        <f t="shared" si="70"/>
        <v>2</v>
      </c>
      <c r="AA157" s="203">
        <f>'Core Indicators'!FF157</f>
        <v>2</v>
      </c>
      <c r="AB157" s="203">
        <f t="shared" si="71"/>
        <v>2</v>
      </c>
      <c r="AC157" s="184">
        <f>'Core Indicators'!GD157</f>
        <v>2</v>
      </c>
      <c r="AD157" s="184">
        <f>'Core Indicators'!GL157</f>
        <v>2</v>
      </c>
      <c r="AE157" s="184">
        <f>'Core Indicators'!GT157</f>
        <v>2</v>
      </c>
      <c r="AF157" s="184">
        <f>'Core Indicators'!HB157</f>
        <v>2</v>
      </c>
      <c r="AG157" s="184">
        <f t="shared" si="72"/>
        <v>2</v>
      </c>
      <c r="AH157" s="184">
        <f>'Core Indicators'!HJ157</f>
        <v>2</v>
      </c>
      <c r="AI157" s="184">
        <f>'Core Indicators'!HR157</f>
        <v>2</v>
      </c>
      <c r="AJ157" s="184">
        <f t="shared" si="73"/>
        <v>2</v>
      </c>
      <c r="AK157" s="184">
        <f>'Core Indicators'!HZ157</f>
        <v>2</v>
      </c>
      <c r="AL157" s="184">
        <f>'Core Indicators'!IH157</f>
        <v>2</v>
      </c>
      <c r="AM157" s="184">
        <f>'Core Indicators'!IP157</f>
        <v>2</v>
      </c>
      <c r="AN157" s="184">
        <f t="shared" si="74"/>
        <v>2</v>
      </c>
    </row>
    <row r="158" spans="1:40" x14ac:dyDescent="0.25">
      <c r="A158" s="203" t="str">
        <f>Lists!C:C</f>
        <v>UKR002</v>
      </c>
      <c r="B158" s="248">
        <f t="shared" si="60"/>
        <v>1.7</v>
      </c>
      <c r="C158" s="163">
        <f t="shared" si="61"/>
        <v>0</v>
      </c>
      <c r="D158" s="271">
        <f t="shared" si="62"/>
        <v>1.7</v>
      </c>
      <c r="E158" s="203">
        <f>'Core Indicators'!R158</f>
        <v>1</v>
      </c>
      <c r="F158" s="203">
        <f>'Core Indicators'!Z158</f>
        <v>1</v>
      </c>
      <c r="G158" s="163">
        <f t="shared" si="63"/>
        <v>1</v>
      </c>
      <c r="H158" s="203">
        <f>'Core Indicators'!AH158</f>
        <v>2</v>
      </c>
      <c r="I158" s="203">
        <f>'Core Indicators'!AP158</f>
        <v>2</v>
      </c>
      <c r="J158" s="203">
        <f>'Core Indicators'!BN158</f>
        <v>2</v>
      </c>
      <c r="K158" s="203">
        <f t="shared" si="64"/>
        <v>2</v>
      </c>
      <c r="L158" s="248">
        <f t="shared" si="65"/>
        <v>2</v>
      </c>
      <c r="M158" s="271">
        <f t="shared" si="66"/>
        <v>2</v>
      </c>
      <c r="N158" s="204">
        <f>'Core Indicators'!DJ158</f>
        <v>2</v>
      </c>
      <c r="O158" s="204">
        <f>'Core Indicators'!DR158</f>
        <v>2</v>
      </c>
      <c r="P158" s="204">
        <f>'Core Indicators'!DZ158</f>
        <v>2</v>
      </c>
      <c r="Q158" s="204">
        <f>'Core Indicators'!EH158</f>
        <v>2</v>
      </c>
      <c r="R158" s="204">
        <f>'Core Indicators'!EP158</f>
        <v>2</v>
      </c>
      <c r="S158" s="163">
        <f t="shared" si="67"/>
        <v>1.3</v>
      </c>
      <c r="T158" s="163">
        <f t="shared" si="68"/>
        <v>1.1666666666666667</v>
      </c>
      <c r="U158" s="203">
        <v>1</v>
      </c>
      <c r="V158" s="203">
        <v>1</v>
      </c>
      <c r="W158" s="203">
        <f>'Core Indicators'!EX158</f>
        <v>2</v>
      </c>
      <c r="X158" s="163">
        <f t="shared" si="69"/>
        <v>1.5</v>
      </c>
      <c r="Y158" s="203">
        <v>1</v>
      </c>
      <c r="Z158" s="163">
        <f t="shared" si="70"/>
        <v>1.5</v>
      </c>
      <c r="AA158" s="203">
        <f>'Core Indicators'!FF158</f>
        <v>1</v>
      </c>
      <c r="AB158" s="203">
        <f t="shared" si="71"/>
        <v>2</v>
      </c>
      <c r="AC158" s="184">
        <f>'Core Indicators'!GD158</f>
        <v>2</v>
      </c>
      <c r="AD158" s="184">
        <f>'Core Indicators'!GL158</f>
        <v>2</v>
      </c>
      <c r="AE158" s="184">
        <f>'Core Indicators'!GT158</f>
        <v>2</v>
      </c>
      <c r="AF158" s="184">
        <f>'Core Indicators'!HB158</f>
        <v>2</v>
      </c>
      <c r="AG158" s="184">
        <f t="shared" si="72"/>
        <v>2</v>
      </c>
      <c r="AH158" s="184">
        <f>'Core Indicators'!HJ158</f>
        <v>2</v>
      </c>
      <c r="AI158" s="184">
        <f>'Core Indicators'!HR158</f>
        <v>2</v>
      </c>
      <c r="AJ158" s="184">
        <f t="shared" si="73"/>
        <v>2</v>
      </c>
      <c r="AK158" s="184">
        <f>'Core Indicators'!HZ158</f>
        <v>2</v>
      </c>
      <c r="AL158" s="184">
        <f>'Core Indicators'!IH158</f>
        <v>2</v>
      </c>
      <c r="AM158" s="184">
        <f>'Core Indicators'!IP158</f>
        <v>2</v>
      </c>
      <c r="AN158" s="184">
        <f t="shared" si="74"/>
        <v>2</v>
      </c>
    </row>
    <row r="159" spans="1:40" x14ac:dyDescent="0.25">
      <c r="A159" s="203" t="str">
        <f>Lists!C:C</f>
        <v>VEN001</v>
      </c>
      <c r="B159" s="248">
        <f t="shared" si="60"/>
        <v>2.2999999999999998</v>
      </c>
      <c r="C159" s="163">
        <f t="shared" si="61"/>
        <v>0</v>
      </c>
      <c r="D159" s="271">
        <f t="shared" si="62"/>
        <v>1.9</v>
      </c>
      <c r="E159" s="203">
        <f>'Core Indicators'!R159</f>
        <v>1</v>
      </c>
      <c r="F159" s="203">
        <f>'Core Indicators'!Z159</f>
        <v>1</v>
      </c>
      <c r="G159" s="163">
        <f t="shared" si="63"/>
        <v>1</v>
      </c>
      <c r="H159" s="203">
        <f>'Core Indicators'!AH159</f>
        <v>3</v>
      </c>
      <c r="I159" s="203">
        <f>'Core Indicators'!AP159</f>
        <v>2</v>
      </c>
      <c r="J159" s="203">
        <f>'Core Indicators'!BN159</f>
        <v>1</v>
      </c>
      <c r="K159" s="203">
        <f t="shared" si="64"/>
        <v>1.5</v>
      </c>
      <c r="L159" s="248">
        <f t="shared" si="65"/>
        <v>2.2999999999999998</v>
      </c>
      <c r="M159" s="271">
        <f t="shared" si="66"/>
        <v>3</v>
      </c>
      <c r="N159" s="204">
        <f>'Core Indicators'!DJ159</f>
        <v>3</v>
      </c>
      <c r="O159" s="204">
        <f>'Core Indicators'!DR159</f>
        <v>3</v>
      </c>
      <c r="P159" s="204">
        <f>'Core Indicators'!DZ159</f>
        <v>3</v>
      </c>
      <c r="Q159" s="204" t="str">
        <f>'Core Indicators'!EH159</f>
        <v>x</v>
      </c>
      <c r="R159" s="204" t="str">
        <f>'Core Indicators'!EP159</f>
        <v>x</v>
      </c>
      <c r="S159" s="163">
        <f t="shared" si="67"/>
        <v>1.3</v>
      </c>
      <c r="T159" s="163">
        <f t="shared" si="68"/>
        <v>1</v>
      </c>
      <c r="U159" s="203">
        <v>1</v>
      </c>
      <c r="V159" s="203">
        <v>1</v>
      </c>
      <c r="W159" s="203">
        <f>'Core Indicators'!EX159</f>
        <v>1</v>
      </c>
      <c r="X159" s="163">
        <f t="shared" si="69"/>
        <v>1</v>
      </c>
      <c r="Y159" s="203">
        <v>1</v>
      </c>
      <c r="Z159" s="163">
        <f t="shared" si="70"/>
        <v>1.5</v>
      </c>
      <c r="AA159" s="203">
        <f>'Core Indicators'!FF159</f>
        <v>1</v>
      </c>
      <c r="AB159" s="203">
        <f t="shared" si="71"/>
        <v>2</v>
      </c>
      <c r="AC159" s="184">
        <f>'Core Indicators'!GD159</f>
        <v>2</v>
      </c>
      <c r="AD159" s="184">
        <f>'Core Indicators'!GL159</f>
        <v>2</v>
      </c>
      <c r="AE159" s="184">
        <f>'Core Indicators'!GT159</f>
        <v>2</v>
      </c>
      <c r="AF159" s="184">
        <f>'Core Indicators'!HB159</f>
        <v>2</v>
      </c>
      <c r="AG159" s="184">
        <f t="shared" si="72"/>
        <v>2</v>
      </c>
      <c r="AH159" s="184">
        <f>'Core Indicators'!HJ159</f>
        <v>2</v>
      </c>
      <c r="AI159" s="184">
        <f>'Core Indicators'!HR159</f>
        <v>2</v>
      </c>
      <c r="AJ159" s="184">
        <f t="shared" si="73"/>
        <v>2</v>
      </c>
      <c r="AK159" s="184">
        <f>'Core Indicators'!HZ159</f>
        <v>2</v>
      </c>
      <c r="AL159" s="184">
        <f>'Core Indicators'!IH159</f>
        <v>2</v>
      </c>
      <c r="AM159" s="184">
        <f>'Core Indicators'!IP159</f>
        <v>2</v>
      </c>
      <c r="AN159" s="184">
        <f t="shared" si="74"/>
        <v>2</v>
      </c>
    </row>
    <row r="160" spans="1:40" x14ac:dyDescent="0.25">
      <c r="A160" s="203" t="str">
        <f>Lists!C:C</f>
        <v>YEM001</v>
      </c>
      <c r="B160" s="248">
        <f t="shared" si="60"/>
        <v>1.9</v>
      </c>
      <c r="C160" s="163">
        <f t="shared" si="61"/>
        <v>0</v>
      </c>
      <c r="D160" s="271">
        <f t="shared" si="62"/>
        <v>1.8</v>
      </c>
      <c r="E160" s="203">
        <f>'Core Indicators'!R160</f>
        <v>1</v>
      </c>
      <c r="F160" s="203">
        <f>'Core Indicators'!Z160</f>
        <v>1</v>
      </c>
      <c r="G160" s="163">
        <f t="shared" si="63"/>
        <v>1</v>
      </c>
      <c r="H160" s="203">
        <f>'Core Indicators'!AH160</f>
        <v>1</v>
      </c>
      <c r="I160" s="203">
        <f>'Core Indicators'!AP160</f>
        <v>3</v>
      </c>
      <c r="J160" s="203">
        <f>'Core Indicators'!BN160</f>
        <v>3</v>
      </c>
      <c r="K160" s="203">
        <f t="shared" si="64"/>
        <v>3</v>
      </c>
      <c r="L160" s="248">
        <f t="shared" si="65"/>
        <v>2.1</v>
      </c>
      <c r="M160" s="271">
        <f t="shared" si="66"/>
        <v>2</v>
      </c>
      <c r="N160" s="204">
        <f>'Core Indicators'!DJ160</f>
        <v>2</v>
      </c>
      <c r="O160" s="204">
        <f>'Core Indicators'!DR160</f>
        <v>2</v>
      </c>
      <c r="P160" s="204">
        <f>'Core Indicators'!DZ160</f>
        <v>2</v>
      </c>
      <c r="Q160" s="204">
        <f>'Core Indicators'!EH160</f>
        <v>2</v>
      </c>
      <c r="R160" s="204">
        <f>'Core Indicators'!EP160</f>
        <v>2</v>
      </c>
      <c r="S160" s="163">
        <f t="shared" si="67"/>
        <v>1.7</v>
      </c>
      <c r="T160" s="163">
        <f t="shared" si="68"/>
        <v>1.3333333333333333</v>
      </c>
      <c r="U160" s="203">
        <v>1</v>
      </c>
      <c r="V160" s="203">
        <v>1</v>
      </c>
      <c r="W160" s="203">
        <f>'Core Indicators'!EX160</f>
        <v>3</v>
      </c>
      <c r="X160" s="163">
        <f t="shared" si="69"/>
        <v>2</v>
      </c>
      <c r="Y160" s="203">
        <v>1</v>
      </c>
      <c r="Z160" s="163">
        <f t="shared" si="70"/>
        <v>2</v>
      </c>
      <c r="AA160" s="203">
        <f>'Core Indicators'!FF160</f>
        <v>2</v>
      </c>
      <c r="AB160" s="203">
        <f t="shared" si="71"/>
        <v>2</v>
      </c>
      <c r="AC160" s="184">
        <f>'Core Indicators'!GD160</f>
        <v>2</v>
      </c>
      <c r="AD160" s="184">
        <f>'Core Indicators'!GL160</f>
        <v>2</v>
      </c>
      <c r="AE160" s="184">
        <f>'Core Indicators'!GT160</f>
        <v>2</v>
      </c>
      <c r="AF160" s="184">
        <f>'Core Indicators'!HB160</f>
        <v>2</v>
      </c>
      <c r="AG160" s="184">
        <f t="shared" si="72"/>
        <v>2</v>
      </c>
      <c r="AH160" s="184">
        <f>'Core Indicators'!HJ160</f>
        <v>2</v>
      </c>
      <c r="AI160" s="184">
        <f>'Core Indicators'!HR160</f>
        <v>2</v>
      </c>
      <c r="AJ160" s="184">
        <f t="shared" si="73"/>
        <v>2</v>
      </c>
      <c r="AK160" s="184">
        <f>'Core Indicators'!HZ160</f>
        <v>2</v>
      </c>
      <c r="AL160" s="184">
        <f>'Core Indicators'!IH160</f>
        <v>2</v>
      </c>
      <c r="AM160" s="184">
        <f>'Core Indicators'!IP160</f>
        <v>2</v>
      </c>
      <c r="AN160" s="184">
        <f t="shared" si="74"/>
        <v>2</v>
      </c>
    </row>
    <row r="161" spans="1:40" x14ac:dyDescent="0.25">
      <c r="A161" s="203" t="str">
        <f>Lists!C:C</f>
        <v>YEM002</v>
      </c>
      <c r="B161" s="248">
        <f t="shared" si="60"/>
        <v>2.4</v>
      </c>
      <c r="C161" s="163">
        <f t="shared" si="61"/>
        <v>1</v>
      </c>
      <c r="D161" s="271">
        <f t="shared" si="62"/>
        <v>2.2000000000000002</v>
      </c>
      <c r="E161" s="203">
        <f>'Core Indicators'!R161</f>
        <v>2</v>
      </c>
      <c r="F161" s="203">
        <f>'Core Indicators'!Z161</f>
        <v>3</v>
      </c>
      <c r="G161" s="163">
        <f t="shared" si="63"/>
        <v>2.5</v>
      </c>
      <c r="H161" s="203">
        <f>'Core Indicators'!AH161</f>
        <v>2</v>
      </c>
      <c r="I161" s="203">
        <f>'Core Indicators'!AP161</f>
        <v>2</v>
      </c>
      <c r="J161" s="203" t="str">
        <f>'Core Indicators'!BN161</f>
        <v>x</v>
      </c>
      <c r="K161" s="203">
        <f t="shared" si="64"/>
        <v>2</v>
      </c>
      <c r="L161" s="248">
        <f t="shared" si="65"/>
        <v>2</v>
      </c>
      <c r="M161" s="271">
        <f t="shared" si="66"/>
        <v>3</v>
      </c>
      <c r="N161" s="204">
        <f>'Core Indicators'!DJ161</f>
        <v>3</v>
      </c>
      <c r="O161" s="204">
        <f>'Core Indicators'!DR161</f>
        <v>3</v>
      </c>
      <c r="P161" s="204">
        <f>'Core Indicators'!DZ161</f>
        <v>3</v>
      </c>
      <c r="Q161" s="204">
        <f>'Core Indicators'!EH161</f>
        <v>3</v>
      </c>
      <c r="R161" s="204">
        <f>'Core Indicators'!EP161</f>
        <v>3</v>
      </c>
      <c r="S161" s="163">
        <f t="shared" si="67"/>
        <v>1.7</v>
      </c>
      <c r="T161" s="163">
        <f t="shared" si="68"/>
        <v>1.3333333333333333</v>
      </c>
      <c r="U161" s="203">
        <v>1</v>
      </c>
      <c r="V161" s="203">
        <v>1</v>
      </c>
      <c r="W161" s="203">
        <f>'Core Indicators'!EX161</f>
        <v>3</v>
      </c>
      <c r="X161" s="163">
        <f t="shared" si="69"/>
        <v>2</v>
      </c>
      <c r="Y161" s="203">
        <v>1</v>
      </c>
      <c r="Z161" s="163">
        <f t="shared" si="70"/>
        <v>2</v>
      </c>
      <c r="AA161" s="203">
        <f>'Core Indicators'!FF161</f>
        <v>2</v>
      </c>
      <c r="AB161" s="203">
        <f t="shared" si="71"/>
        <v>2</v>
      </c>
      <c r="AC161" s="184">
        <f>'Core Indicators'!GD161</f>
        <v>2</v>
      </c>
      <c r="AD161" s="184">
        <f>'Core Indicators'!GL161</f>
        <v>2</v>
      </c>
      <c r="AE161" s="184">
        <f>'Core Indicators'!GT161</f>
        <v>2</v>
      </c>
      <c r="AF161" s="184">
        <f>'Core Indicators'!HB161</f>
        <v>2</v>
      </c>
      <c r="AG161" s="184">
        <f t="shared" si="72"/>
        <v>2</v>
      </c>
      <c r="AH161" s="184">
        <f>'Core Indicators'!HJ161</f>
        <v>2</v>
      </c>
      <c r="AI161" s="184">
        <f>'Core Indicators'!HR161</f>
        <v>2</v>
      </c>
      <c r="AJ161" s="184">
        <f t="shared" si="73"/>
        <v>2</v>
      </c>
      <c r="AK161" s="184">
        <f>'Core Indicators'!HZ161</f>
        <v>2</v>
      </c>
      <c r="AL161" s="184">
        <f>'Core Indicators'!IH161</f>
        <v>2</v>
      </c>
      <c r="AM161" s="184">
        <f>'Core Indicators'!IP161</f>
        <v>2</v>
      </c>
      <c r="AN161" s="184">
        <f t="shared" si="74"/>
        <v>2</v>
      </c>
    </row>
    <row r="162" spans="1:40" x14ac:dyDescent="0.25">
      <c r="A162" s="203" t="str">
        <f>Lists!C:C</f>
        <v>ZMB002</v>
      </c>
      <c r="B162" s="248">
        <f t="shared" si="60"/>
        <v>1.2</v>
      </c>
      <c r="C162" s="163">
        <f t="shared" si="61"/>
        <v>0</v>
      </c>
      <c r="D162" s="271">
        <f t="shared" si="62"/>
        <v>1.5</v>
      </c>
      <c r="E162" s="203">
        <f>'Core Indicators'!R162</f>
        <v>2</v>
      </c>
      <c r="F162" s="203">
        <f>'Core Indicators'!Z162</f>
        <v>1</v>
      </c>
      <c r="G162" s="163">
        <f t="shared" si="63"/>
        <v>1.5</v>
      </c>
      <c r="H162" s="203">
        <f>'Core Indicators'!AH162</f>
        <v>1</v>
      </c>
      <c r="I162" s="203">
        <f>'Core Indicators'!AP162</f>
        <v>2</v>
      </c>
      <c r="J162" s="203">
        <f>'Core Indicators'!BN162</f>
        <v>2</v>
      </c>
      <c r="K162" s="203">
        <f t="shared" si="64"/>
        <v>2</v>
      </c>
      <c r="L162" s="248">
        <f t="shared" si="65"/>
        <v>1.5</v>
      </c>
      <c r="M162" s="271">
        <f t="shared" si="66"/>
        <v>1</v>
      </c>
      <c r="N162" s="204">
        <f>'Core Indicators'!DJ162</f>
        <v>1</v>
      </c>
      <c r="O162" s="204">
        <f>'Core Indicators'!DR162</f>
        <v>1</v>
      </c>
      <c r="P162" s="204">
        <f>'Core Indicators'!DZ162</f>
        <v>1</v>
      </c>
      <c r="Q162" s="204">
        <f>'Core Indicators'!EH162</f>
        <v>1</v>
      </c>
      <c r="R162" s="204">
        <f>'Core Indicators'!EP162</f>
        <v>1</v>
      </c>
      <c r="S162" s="163">
        <f t="shared" si="67"/>
        <v>1.3</v>
      </c>
      <c r="T162" s="163">
        <f t="shared" si="68"/>
        <v>1.1666666666666667</v>
      </c>
      <c r="U162" s="203">
        <v>1</v>
      </c>
      <c r="V162" s="203">
        <v>1</v>
      </c>
      <c r="W162" s="203">
        <f>'Core Indicators'!EX162</f>
        <v>2</v>
      </c>
      <c r="X162" s="163">
        <f t="shared" si="69"/>
        <v>1.5</v>
      </c>
      <c r="Y162" s="203">
        <v>1</v>
      </c>
      <c r="Z162" s="163">
        <f t="shared" si="70"/>
        <v>1.5</v>
      </c>
      <c r="AA162" s="203">
        <f>'Core Indicators'!FF162</f>
        <v>1</v>
      </c>
      <c r="AB162" s="203">
        <f t="shared" si="71"/>
        <v>2</v>
      </c>
      <c r="AC162" s="184">
        <f>'Core Indicators'!GD162</f>
        <v>2</v>
      </c>
      <c r="AD162" s="184">
        <f>'Core Indicators'!GL162</f>
        <v>2</v>
      </c>
      <c r="AE162" s="184">
        <f>'Core Indicators'!GT162</f>
        <v>2</v>
      </c>
      <c r="AF162" s="184">
        <f>'Core Indicators'!HB162</f>
        <v>2</v>
      </c>
      <c r="AG162" s="184">
        <f t="shared" si="72"/>
        <v>2</v>
      </c>
      <c r="AH162" s="184">
        <f>'Core Indicators'!HJ162</f>
        <v>2</v>
      </c>
      <c r="AI162" s="184">
        <f>'Core Indicators'!HR162</f>
        <v>2</v>
      </c>
      <c r="AJ162" s="184">
        <f t="shared" si="73"/>
        <v>2</v>
      </c>
      <c r="AK162" s="184">
        <f>'Core Indicators'!HZ162</f>
        <v>2</v>
      </c>
      <c r="AL162" s="184">
        <f>'Core Indicators'!IH162</f>
        <v>2</v>
      </c>
      <c r="AM162" s="184">
        <f>'Core Indicators'!IP162</f>
        <v>2</v>
      </c>
      <c r="AN162" s="184">
        <f t="shared" si="74"/>
        <v>2</v>
      </c>
    </row>
    <row r="163" spans="1:40" x14ac:dyDescent="0.25">
      <c r="A163" s="203" t="str">
        <f>Lists!C:C</f>
        <v>ZWE001</v>
      </c>
      <c r="B163" s="248">
        <f t="shared" si="60"/>
        <v>1.8</v>
      </c>
      <c r="C163" s="163">
        <f t="shared" si="61"/>
        <v>0</v>
      </c>
      <c r="D163" s="271">
        <f t="shared" si="62"/>
        <v>1.8</v>
      </c>
      <c r="E163" s="203">
        <f>'Core Indicators'!R163</f>
        <v>1</v>
      </c>
      <c r="F163" s="203">
        <f>'Core Indicators'!Z163</f>
        <v>2</v>
      </c>
      <c r="G163" s="163">
        <f t="shared" ref="G163" si="75">IF(AND(F163="x",E163="x"),"x",IF(OR(F163="x",E163="x"),AVERAGE(E163,F163),ROUND((10-GEOMEAN(((10-E163)/10*9+1),((10-F163)/10*9+1)))/9*10,1)))</f>
        <v>1.5</v>
      </c>
      <c r="H163" s="203">
        <f>'Core Indicators'!AH163</f>
        <v>2</v>
      </c>
      <c r="I163" s="203">
        <f>'Core Indicators'!AP163</f>
        <v>2</v>
      </c>
      <c r="J163" s="203">
        <f>'Core Indicators'!BN163</f>
        <v>2</v>
      </c>
      <c r="K163" s="203">
        <f t="shared" ref="K163" si="76">IF(AND(J163="x",I163="x"),"x",IF(OR(J163="x",I163="x"),AVERAGE(I163,J163),ROUND((10-GEOMEAN(((10-I163)/10*9+1),((10-J163)/10*9+1)))/9*10,1)))</f>
        <v>2</v>
      </c>
      <c r="L163" s="248">
        <f t="shared" ref="L163" si="77">IF(AND(H163="x",K163="x"),"x",IF(OR(H163="x",K163="x"),AVERAGE(H163,K163),ROUND((10-GEOMEAN(((10-H163)/10*9+1),((10-K163)/10*9+1)))/9*10,1)))</f>
        <v>2</v>
      </c>
      <c r="M163" s="271">
        <f t="shared" ref="M163" si="78">IF(N163="x","x",AVERAGE(N163:R163))</f>
        <v>2</v>
      </c>
      <c r="N163" s="204">
        <f>'Core Indicators'!DJ163</f>
        <v>2</v>
      </c>
      <c r="O163" s="204">
        <f>'Core Indicators'!DR163</f>
        <v>2</v>
      </c>
      <c r="P163" s="204">
        <f>'Core Indicators'!DZ163</f>
        <v>2</v>
      </c>
      <c r="Q163" s="204">
        <f>'Core Indicators'!EH163</f>
        <v>2</v>
      </c>
      <c r="R163" s="204">
        <f>'Core Indicators'!EP163</f>
        <v>2</v>
      </c>
      <c r="S163" s="163">
        <f t="shared" ref="S163" si="79">IF(OR(Z163="x",T163="x"),T163,ROUND((10-GEOMEAN(((10-T163)/10*9+1),((10-Z163)/10*9+1)))/9*10,1))</f>
        <v>1.6</v>
      </c>
      <c r="T163" s="163">
        <f t="shared" ref="T163" si="80">AVERAGE(U163,X163,Y163)</f>
        <v>1.1666666666666667</v>
      </c>
      <c r="U163" s="203">
        <v>1</v>
      </c>
      <c r="V163" s="203">
        <v>1</v>
      </c>
      <c r="W163" s="203">
        <f>'Core Indicators'!EX163</f>
        <v>2</v>
      </c>
      <c r="X163" s="163">
        <f t="shared" ref="X163" si="81">AVERAGE(V163:W163)</f>
        <v>1.5</v>
      </c>
      <c r="Y163" s="203">
        <v>1</v>
      </c>
      <c r="Z163" s="163">
        <f t="shared" ref="Z163" si="82">IF(AND(AA163="x",AB163="x"),"x",AVERAGE(AA163:AB163))</f>
        <v>2</v>
      </c>
      <c r="AA163" s="203">
        <f>'Core Indicators'!FF163</f>
        <v>2</v>
      </c>
      <c r="AB163" s="203">
        <f t="shared" si="71"/>
        <v>2</v>
      </c>
      <c r="AC163" s="184">
        <f>'Core Indicators'!GD163</f>
        <v>2</v>
      </c>
      <c r="AD163" s="184">
        <f>'Core Indicators'!GL163</f>
        <v>2</v>
      </c>
      <c r="AE163" s="184">
        <f>'Core Indicators'!GT163</f>
        <v>2</v>
      </c>
      <c r="AF163" s="184">
        <f>'Core Indicators'!HB163</f>
        <v>2</v>
      </c>
      <c r="AG163" s="184">
        <f t="shared" ref="AG163" si="83">IF(AND(AC163="x",AD163="x",AE163="x",AF163="x"),"x",AVERAGE(AC163:AF163))</f>
        <v>2</v>
      </c>
      <c r="AH163" s="184">
        <f>'Core Indicators'!HJ163</f>
        <v>2</v>
      </c>
      <c r="AI163" s="184">
        <f>'Core Indicators'!HR163</f>
        <v>2</v>
      </c>
      <c r="AJ163" s="184">
        <f t="shared" ref="AJ163" si="84">IF(AND(AH163="x",AI163="x"),"x",AVERAGE(AH163:AI163))</f>
        <v>2</v>
      </c>
      <c r="AK163" s="184">
        <f>'Core Indicators'!HZ163</f>
        <v>2</v>
      </c>
      <c r="AL163" s="184">
        <f>'Core Indicators'!IH163</f>
        <v>2</v>
      </c>
      <c r="AM163" s="184">
        <f>'Core Indicators'!IP163</f>
        <v>2</v>
      </c>
      <c r="AN163" s="184">
        <f t="shared" ref="AN163" si="85">IF(AND(AK163="x",AL163="x",AM163="x"),"x",AVERAGE(AK163:AM163))</f>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X166"/>
  <sheetViews>
    <sheetView zoomScale="80" zoomScaleNormal="80" workbookViewId="0">
      <selection activeCell="A2" sqref="A2"/>
    </sheetView>
  </sheetViews>
  <sheetFormatPr defaultRowHeight="15" x14ac:dyDescent="0.25"/>
  <cols>
    <col min="2" max="2" width="10.5703125" style="214" bestFit="1" customWidth="1"/>
    <col min="3" max="3" width="9.5703125" style="214" customWidth="1"/>
  </cols>
  <sheetData>
    <row r="1" spans="1:22" x14ac:dyDescent="0.25">
      <c r="A1" s="314"/>
      <c r="B1" s="294"/>
      <c r="C1" s="294"/>
      <c r="D1" s="294"/>
      <c r="E1" s="294"/>
      <c r="F1" s="294"/>
      <c r="G1" s="294"/>
      <c r="H1" s="294"/>
      <c r="I1" s="294"/>
      <c r="J1" s="294"/>
      <c r="K1" s="294"/>
      <c r="L1" s="294"/>
      <c r="M1" s="294"/>
      <c r="N1" s="294"/>
      <c r="O1" s="294"/>
      <c r="P1" s="294"/>
      <c r="Q1" s="294"/>
      <c r="R1" s="294"/>
      <c r="S1" s="294"/>
      <c r="T1" s="294"/>
      <c r="U1" s="294"/>
      <c r="V1" s="294"/>
    </row>
    <row r="2" spans="1:22" x14ac:dyDescent="0.25">
      <c r="A2" s="205" t="s">
        <v>1</v>
      </c>
      <c r="B2" s="206" t="s">
        <v>8960</v>
      </c>
      <c r="C2" s="206" t="s">
        <v>8586</v>
      </c>
      <c r="D2" s="206" t="s">
        <v>8587</v>
      </c>
      <c r="E2" s="206" t="s">
        <v>8588</v>
      </c>
      <c r="F2" s="206" t="s">
        <v>8591</v>
      </c>
      <c r="G2" s="206" t="s">
        <v>8596</v>
      </c>
      <c r="H2" s="206" t="s">
        <v>8597</v>
      </c>
      <c r="I2" s="206" t="s">
        <v>8598</v>
      </c>
      <c r="J2" s="206" t="s">
        <v>8599</v>
      </c>
      <c r="K2" s="206" t="s">
        <v>8600</v>
      </c>
      <c r="L2" s="206" t="s">
        <v>8542</v>
      </c>
      <c r="M2" s="206" t="s">
        <v>2249</v>
      </c>
      <c r="N2" s="206" t="s">
        <v>2261</v>
      </c>
      <c r="O2" s="206" t="s">
        <v>2251</v>
      </c>
      <c r="P2" s="206" t="s">
        <v>2263</v>
      </c>
      <c r="Q2" s="206" t="s">
        <v>2246</v>
      </c>
      <c r="R2" s="206" t="s">
        <v>2259</v>
      </c>
      <c r="S2" s="206" t="s">
        <v>2253</v>
      </c>
      <c r="T2" s="206" t="s">
        <v>8546</v>
      </c>
      <c r="U2" s="206" t="s">
        <v>2255</v>
      </c>
      <c r="V2" s="206" t="s">
        <v>8961</v>
      </c>
    </row>
    <row r="3" spans="1:22" x14ac:dyDescent="0.25">
      <c r="A3" s="206" t="str">
        <f>Lists!C:C</f>
        <v>AFG001</v>
      </c>
      <c r="B3" s="207">
        <f>_xlfn.DAYS(About!$A$3,'Core Indicators'!U3)</f>
        <v>294</v>
      </c>
      <c r="C3" s="207">
        <f>_xlfn.DAYS(About!$A$3,'Core Indicators'!AC3)</f>
        <v>294</v>
      </c>
      <c r="D3" s="207">
        <f>_xlfn.DAYS(About!$A$3,'Core Indicators'!AK3)</f>
        <v>294</v>
      </c>
      <c r="E3" s="207">
        <f>_xlfn.DAYS(About!$A$3,'Core Indicators'!AS3)</f>
        <v>11</v>
      </c>
      <c r="F3" s="207">
        <f>_xlfn.DAYS(About!$A$3,'Core Indicators'!BQ3)</f>
        <v>11</v>
      </c>
      <c r="G3" s="207">
        <f>_xlfn.DAYS(About!$A$3,'Core Indicators'!DM3)</f>
        <v>208</v>
      </c>
      <c r="H3" s="207">
        <f>_xlfn.DAYS(About!$A$3,'Core Indicators'!DU3)</f>
        <v>208</v>
      </c>
      <c r="I3" s="207">
        <f>_xlfn.DAYS(About!$A$3,'Core Indicators'!EC3)</f>
        <v>208</v>
      </c>
      <c r="J3" s="207">
        <f>_xlfn.DAYS(About!$A$3,'Core Indicators'!EK3)</f>
        <v>208</v>
      </c>
      <c r="K3" s="207">
        <f>_xlfn.DAYS(About!$A$3,'Core Indicators'!ES3)</f>
        <v>153</v>
      </c>
      <c r="L3" s="207">
        <f>_xlfn.DAYS(About!$A$3,'Core Indicators'!FI3)</f>
        <v>642</v>
      </c>
      <c r="M3" s="207">
        <f>_xlfn.DAYS(About!$A$3,'Core Indicators'!GG3)</f>
        <v>173</v>
      </c>
      <c r="N3" s="207">
        <f>_xlfn.DAYS(About!$A$3,'Core Indicators'!GO3)</f>
        <v>173</v>
      </c>
      <c r="O3" s="207">
        <f>_xlfn.DAYS(About!$A$3,'Core Indicators'!GW3)</f>
        <v>173</v>
      </c>
      <c r="P3" s="207">
        <f>_xlfn.DAYS(About!$A$3,'Core Indicators'!HE3)</f>
        <v>173</v>
      </c>
      <c r="Q3" s="207">
        <f>_xlfn.DAYS(About!$A$3,'Core Indicators'!HM3)</f>
        <v>173</v>
      </c>
      <c r="R3" s="207">
        <f>_xlfn.DAYS(About!$A$3,'Core Indicators'!HU3)</f>
        <v>173</v>
      </c>
      <c r="S3" s="207">
        <f>_xlfn.DAYS(About!$A$3,'Core Indicators'!IC3)</f>
        <v>173</v>
      </c>
      <c r="T3" s="207">
        <f>_xlfn.DAYS(About!$A$3,'Core Indicators'!IK3)</f>
        <v>173</v>
      </c>
      <c r="U3" s="207">
        <f>_xlfn.DAYS(About!$A$3,'Core Indicators'!IS3)</f>
        <v>173</v>
      </c>
      <c r="V3" s="207">
        <f t="shared" ref="V3:V34" si="0">AVERAGE(D3:M3)</f>
        <v>211.6</v>
      </c>
    </row>
    <row r="4" spans="1:22" x14ac:dyDescent="0.25">
      <c r="A4" s="206" t="str">
        <f>Lists!C:C</f>
        <v>AFG005</v>
      </c>
      <c r="B4" s="207">
        <f>_xlfn.DAYS(About!$A$3,'Core Indicators'!U4)</f>
        <v>124</v>
      </c>
      <c r="C4" s="207">
        <f>_xlfn.DAYS(About!$A$3,'Core Indicators'!AC4)</f>
        <v>124</v>
      </c>
      <c r="D4" s="207">
        <f>_xlfn.DAYS(About!$A$3,'Core Indicators'!AK4)</f>
        <v>124</v>
      </c>
      <c r="E4" s="207">
        <f>_xlfn.DAYS(About!$A$3,'Core Indicators'!AS4)</f>
        <v>124</v>
      </c>
      <c r="F4" s="207">
        <f>_xlfn.DAYS(About!$A$3,'Core Indicators'!BQ4)</f>
        <v>124</v>
      </c>
      <c r="G4" s="207">
        <f>_xlfn.DAYS(About!$A$3,'Core Indicators'!DM4)</f>
        <v>124</v>
      </c>
      <c r="H4" s="207">
        <f>_xlfn.DAYS(About!$A$3,'Core Indicators'!DU4)</f>
        <v>124</v>
      </c>
      <c r="I4" s="207">
        <f>_xlfn.DAYS(About!$A$3,'Core Indicators'!EC4)</f>
        <v>124</v>
      </c>
      <c r="J4" s="207">
        <f>_xlfn.DAYS(About!$A$3,'Core Indicators'!EK4)</f>
        <v>124</v>
      </c>
      <c r="K4" s="207">
        <f>_xlfn.DAYS(About!$A$3,'Core Indicators'!ES4)</f>
        <v>124</v>
      </c>
      <c r="L4" s="207">
        <f>_xlfn.DAYS(About!$A$3,'Core Indicators'!FI4)</f>
        <v>124</v>
      </c>
      <c r="M4" s="207">
        <f>_xlfn.DAYS(About!$A$3,'Core Indicators'!GG4)</f>
        <v>124</v>
      </c>
      <c r="N4" s="207">
        <f>_xlfn.DAYS(About!$A$3,'Core Indicators'!GO4)</f>
        <v>124</v>
      </c>
      <c r="O4" s="207">
        <f>_xlfn.DAYS(About!$A$3,'Core Indicators'!GW4)</f>
        <v>124</v>
      </c>
      <c r="P4" s="207">
        <f>_xlfn.DAYS(About!$A$3,'Core Indicators'!HE4)</f>
        <v>124</v>
      </c>
      <c r="Q4" s="207">
        <f>_xlfn.DAYS(About!$A$3,'Core Indicators'!HM4)</f>
        <v>124</v>
      </c>
      <c r="R4" s="207">
        <f>_xlfn.DAYS(About!$A$3,'Core Indicators'!HU4)</f>
        <v>124</v>
      </c>
      <c r="S4" s="207">
        <f>_xlfn.DAYS(About!$A$3,'Core Indicators'!IC4)</f>
        <v>124</v>
      </c>
      <c r="T4" s="207">
        <f>_xlfn.DAYS(About!$A$3,'Core Indicators'!IK4)</f>
        <v>124</v>
      </c>
      <c r="U4" s="207">
        <f>_xlfn.DAYS(About!$A$3,'Core Indicators'!IS4)</f>
        <v>124</v>
      </c>
      <c r="V4" s="207">
        <f t="shared" si="0"/>
        <v>124</v>
      </c>
    </row>
    <row r="5" spans="1:22" x14ac:dyDescent="0.25">
      <c r="A5" s="206" t="str">
        <f>Lists!C:C</f>
        <v>AGO002</v>
      </c>
      <c r="B5" s="207">
        <f>_xlfn.DAYS(About!$A$3,'Core Indicators'!U5)</f>
        <v>61</v>
      </c>
      <c r="C5" s="207">
        <f>_xlfn.DAYS(About!$A$3,'Core Indicators'!AC5)</f>
        <v>123</v>
      </c>
      <c r="D5" s="207">
        <f>_xlfn.DAYS(About!$A$3,'Core Indicators'!AK5)</f>
        <v>123</v>
      </c>
      <c r="E5" s="207">
        <f>_xlfn.DAYS(About!$A$3,'Core Indicators'!AS5)</f>
        <v>27</v>
      </c>
      <c r="F5" s="207">
        <f>_xlfn.DAYS(About!$A$3,'Core Indicators'!BQ5)</f>
        <v>319</v>
      </c>
      <c r="G5" s="207">
        <f>_xlfn.DAYS(About!$A$3,'Core Indicators'!DM5)</f>
        <v>123</v>
      </c>
      <c r="H5" s="207">
        <f>_xlfn.DAYS(About!$A$3,'Core Indicators'!DU5)</f>
        <v>123</v>
      </c>
      <c r="I5" s="207">
        <f>_xlfn.DAYS(About!$A$3,'Core Indicators'!EC5)</f>
        <v>123</v>
      </c>
      <c r="J5" s="207">
        <f>_xlfn.DAYS(About!$A$3,'Core Indicators'!EK5)</f>
        <v>123</v>
      </c>
      <c r="K5" s="207">
        <f>_xlfn.DAYS(About!$A$3,'Core Indicators'!ES5)</f>
        <v>123</v>
      </c>
      <c r="L5" s="207">
        <f>_xlfn.DAYS(About!$A$3,'Core Indicators'!FI5)</f>
        <v>27</v>
      </c>
      <c r="M5" s="207">
        <f>_xlfn.DAYS(About!$A$3,'Core Indicators'!GG5)</f>
        <v>172</v>
      </c>
      <c r="N5" s="207">
        <f>_xlfn.DAYS(About!$A$3,'Core Indicators'!GO5)</f>
        <v>172</v>
      </c>
      <c r="O5" s="207">
        <f>_xlfn.DAYS(About!$A$3,'Core Indicators'!GW5)</f>
        <v>172</v>
      </c>
      <c r="P5" s="207">
        <f>_xlfn.DAYS(About!$A$3,'Core Indicators'!HE5)</f>
        <v>172</v>
      </c>
      <c r="Q5" s="207">
        <f>_xlfn.DAYS(About!$A$3,'Core Indicators'!HM5)</f>
        <v>172</v>
      </c>
      <c r="R5" s="207">
        <f>_xlfn.DAYS(About!$A$3,'Core Indicators'!HU5)</f>
        <v>172</v>
      </c>
      <c r="S5" s="207">
        <f>_xlfn.DAYS(About!$A$3,'Core Indicators'!IC5)</f>
        <v>172</v>
      </c>
      <c r="T5" s="207">
        <f>_xlfn.DAYS(About!$A$3,'Core Indicators'!IK5)</f>
        <v>172</v>
      </c>
      <c r="U5" s="207">
        <f>_xlfn.DAYS(About!$A$3,'Core Indicators'!IS5)</f>
        <v>172</v>
      </c>
      <c r="V5" s="207">
        <f t="shared" si="0"/>
        <v>128.30000000000001</v>
      </c>
    </row>
    <row r="6" spans="1:22" x14ac:dyDescent="0.25">
      <c r="A6" s="206" t="str">
        <f>Lists!C:C</f>
        <v>ARM002</v>
      </c>
      <c r="B6" s="207">
        <f>_xlfn.DAYS(About!$A$3,'Core Indicators'!U6)</f>
        <v>145</v>
      </c>
      <c r="C6" s="207">
        <f>_xlfn.DAYS(About!$A$3,'Core Indicators'!AC6)</f>
        <v>145</v>
      </c>
      <c r="D6" s="207">
        <f>_xlfn.DAYS(About!$A$3,'Core Indicators'!AK6)</f>
        <v>145</v>
      </c>
      <c r="E6" s="207">
        <f>_xlfn.DAYS(About!$A$3,'Core Indicators'!AS6)</f>
        <v>145</v>
      </c>
      <c r="F6" s="207">
        <f>_xlfn.DAYS(About!$A$3,'Core Indicators'!BQ6)</f>
        <v>4</v>
      </c>
      <c r="G6" s="207">
        <f>_xlfn.DAYS(About!$A$3,'Core Indicators'!DM6)</f>
        <v>145</v>
      </c>
      <c r="H6" s="207">
        <f>_xlfn.DAYS(About!$A$3,'Core Indicators'!DU6)</f>
        <v>145</v>
      </c>
      <c r="I6" s="207">
        <f>_xlfn.DAYS(About!$A$3,'Core Indicators'!EC6)</f>
        <v>145</v>
      </c>
      <c r="J6" s="207">
        <f>_xlfn.DAYS(About!$A$3,'Core Indicators'!EK6)</f>
        <v>642</v>
      </c>
      <c r="K6" s="207">
        <f>_xlfn.DAYS(About!$A$3,'Core Indicators'!ES6)</f>
        <v>642</v>
      </c>
      <c r="L6" s="207">
        <f>_xlfn.DAYS(About!$A$3,'Core Indicators'!FI6)</f>
        <v>642</v>
      </c>
      <c r="M6" s="207">
        <f>_xlfn.DAYS(About!$A$3,'Core Indicators'!GG6)</f>
        <v>168</v>
      </c>
      <c r="N6" s="207">
        <f>_xlfn.DAYS(About!$A$3,'Core Indicators'!GO6)</f>
        <v>168</v>
      </c>
      <c r="O6" s="207">
        <f>_xlfn.DAYS(About!$A$3,'Core Indicators'!GW6)</f>
        <v>168</v>
      </c>
      <c r="P6" s="207">
        <f>_xlfn.DAYS(About!$A$3,'Core Indicators'!HE6)</f>
        <v>168</v>
      </c>
      <c r="Q6" s="207">
        <f>_xlfn.DAYS(About!$A$3,'Core Indicators'!HM6)</f>
        <v>168</v>
      </c>
      <c r="R6" s="207">
        <f>_xlfn.DAYS(About!$A$3,'Core Indicators'!HU6)</f>
        <v>168</v>
      </c>
      <c r="S6" s="207">
        <f>_xlfn.DAYS(About!$A$3,'Core Indicators'!IC6)</f>
        <v>168</v>
      </c>
      <c r="T6" s="207">
        <f>_xlfn.DAYS(About!$A$3,'Core Indicators'!IK6)</f>
        <v>168</v>
      </c>
      <c r="U6" s="207">
        <f>_xlfn.DAYS(About!$A$3,'Core Indicators'!IS6)</f>
        <v>168</v>
      </c>
      <c r="V6" s="207">
        <f t="shared" si="0"/>
        <v>282.3</v>
      </c>
    </row>
    <row r="7" spans="1:22" x14ac:dyDescent="0.25">
      <c r="A7" s="206" t="str">
        <f>Lists!C:C</f>
        <v>AZE002</v>
      </c>
      <c r="B7" s="207">
        <f>_xlfn.DAYS(About!$A$3,'Core Indicators'!U7)</f>
        <v>98</v>
      </c>
      <c r="C7" s="207">
        <f>_xlfn.DAYS(About!$A$3,'Core Indicators'!AC7)</f>
        <v>118</v>
      </c>
      <c r="D7" s="207">
        <f>_xlfn.DAYS(About!$A$3,'Core Indicators'!AK7)</f>
        <v>118</v>
      </c>
      <c r="E7" s="207">
        <f>_xlfn.DAYS(About!$A$3,'Core Indicators'!AS7)</f>
        <v>596</v>
      </c>
      <c r="F7" s="207">
        <f>_xlfn.DAYS(About!$A$3,'Core Indicators'!BQ7)</f>
        <v>4</v>
      </c>
      <c r="G7" s="207">
        <f>_xlfn.DAYS(About!$A$3,'Core Indicators'!DM7)</f>
        <v>118</v>
      </c>
      <c r="H7" s="207">
        <f>_xlfn.DAYS(About!$A$3,'Core Indicators'!DU7)</f>
        <v>123</v>
      </c>
      <c r="I7" s="207">
        <f>_xlfn.DAYS(About!$A$3,'Core Indicators'!EC7)</f>
        <v>118</v>
      </c>
      <c r="J7" s="207">
        <f>_xlfn.DAYS(About!$A$3,'Core Indicators'!EK7)</f>
        <v>118</v>
      </c>
      <c r="K7" s="207">
        <f>_xlfn.DAYS(About!$A$3,'Core Indicators'!ES7)</f>
        <v>118</v>
      </c>
      <c r="L7" s="207">
        <f>_xlfn.DAYS(About!$A$3,'Core Indicators'!FI7)</f>
        <v>726</v>
      </c>
      <c r="M7" s="207">
        <f>_xlfn.DAYS(About!$A$3,'Core Indicators'!GG7)</f>
        <v>168</v>
      </c>
      <c r="N7" s="207">
        <f>_xlfn.DAYS(About!$A$3,'Core Indicators'!GO7)</f>
        <v>168</v>
      </c>
      <c r="O7" s="207">
        <f>_xlfn.DAYS(About!$A$3,'Core Indicators'!GW7)</f>
        <v>168</v>
      </c>
      <c r="P7" s="207">
        <f>_xlfn.DAYS(About!$A$3,'Core Indicators'!HE7)</f>
        <v>168</v>
      </c>
      <c r="Q7" s="207">
        <f>_xlfn.DAYS(About!$A$3,'Core Indicators'!HM7)</f>
        <v>168</v>
      </c>
      <c r="R7" s="207">
        <f>_xlfn.DAYS(About!$A$3,'Core Indicators'!HU7)</f>
        <v>168</v>
      </c>
      <c r="S7" s="207">
        <f>_xlfn.DAYS(About!$A$3,'Core Indicators'!IC7)</f>
        <v>168</v>
      </c>
      <c r="T7" s="207">
        <f>_xlfn.DAYS(About!$A$3,'Core Indicators'!IK7)</f>
        <v>168</v>
      </c>
      <c r="U7" s="207">
        <f>_xlfn.DAYS(About!$A$3,'Core Indicators'!IS7)</f>
        <v>168</v>
      </c>
      <c r="V7" s="207">
        <f t="shared" si="0"/>
        <v>220.7</v>
      </c>
    </row>
    <row r="8" spans="1:22" x14ac:dyDescent="0.25">
      <c r="A8" s="206" t="str">
        <f>Lists!C:C</f>
        <v>BDI001</v>
      </c>
      <c r="B8" s="207">
        <f>_xlfn.DAYS(About!$A$3,'Core Indicators'!U8)</f>
        <v>154</v>
      </c>
      <c r="C8" s="207">
        <f>_xlfn.DAYS(About!$A$3,'Core Indicators'!AC8)</f>
        <v>154</v>
      </c>
      <c r="D8" s="207">
        <f>_xlfn.DAYS(About!$A$3,'Core Indicators'!AK8)</f>
        <v>154</v>
      </c>
      <c r="E8" s="207">
        <f>_xlfn.DAYS(About!$A$3,'Core Indicators'!AS8)</f>
        <v>40</v>
      </c>
      <c r="F8" s="207">
        <f>_xlfn.DAYS(About!$A$3,'Core Indicators'!BQ8)</f>
        <v>40</v>
      </c>
      <c r="G8" s="207">
        <f>_xlfn.DAYS(About!$A$3,'Core Indicators'!DM8)</f>
        <v>154</v>
      </c>
      <c r="H8" s="207">
        <f>_xlfn.DAYS(About!$A$3,'Core Indicators'!DU8)</f>
        <v>154</v>
      </c>
      <c r="I8" s="207">
        <f>_xlfn.DAYS(About!$A$3,'Core Indicators'!EC8)</f>
        <v>154</v>
      </c>
      <c r="J8" s="207">
        <f>_xlfn.DAYS(About!$A$3,'Core Indicators'!EK8)</f>
        <v>154</v>
      </c>
      <c r="K8" s="207">
        <f>_xlfn.DAYS(About!$A$3,'Core Indicators'!ES8)</f>
        <v>154</v>
      </c>
      <c r="L8" s="207">
        <f>_xlfn.DAYS(About!$A$3,'Core Indicators'!FI8)</f>
        <v>154</v>
      </c>
      <c r="M8" s="207">
        <f>_xlfn.DAYS(About!$A$3,'Core Indicators'!GG8)</f>
        <v>172</v>
      </c>
      <c r="N8" s="207">
        <f>_xlfn.DAYS(About!$A$3,'Core Indicators'!GO8)</f>
        <v>172</v>
      </c>
      <c r="O8" s="207">
        <f>_xlfn.DAYS(About!$A$3,'Core Indicators'!GW8)</f>
        <v>172</v>
      </c>
      <c r="P8" s="207">
        <f>_xlfn.DAYS(About!$A$3,'Core Indicators'!HE8)</f>
        <v>172</v>
      </c>
      <c r="Q8" s="207">
        <f>_xlfn.DAYS(About!$A$3,'Core Indicators'!HM8)</f>
        <v>172</v>
      </c>
      <c r="R8" s="207">
        <f>_xlfn.DAYS(About!$A$3,'Core Indicators'!HU8)</f>
        <v>172</v>
      </c>
      <c r="S8" s="207">
        <f>_xlfn.DAYS(About!$A$3,'Core Indicators'!IC8)</f>
        <v>172</v>
      </c>
      <c r="T8" s="207">
        <f>_xlfn.DAYS(About!$A$3,'Core Indicators'!IK8)</f>
        <v>172</v>
      </c>
      <c r="U8" s="207">
        <f>_xlfn.DAYS(About!$A$3,'Core Indicators'!IS8)</f>
        <v>172</v>
      </c>
      <c r="V8" s="207">
        <f t="shared" si="0"/>
        <v>133</v>
      </c>
    </row>
    <row r="9" spans="1:22" x14ac:dyDescent="0.25">
      <c r="A9" s="206" t="str">
        <f>Lists!C:C</f>
        <v>BFA002</v>
      </c>
      <c r="B9" s="207">
        <f>_xlfn.DAYS(About!$A$3,'Core Indicators'!U9)</f>
        <v>49</v>
      </c>
      <c r="C9" s="207">
        <f>_xlfn.DAYS(About!$A$3,'Core Indicators'!AC9)</f>
        <v>49</v>
      </c>
      <c r="D9" s="207">
        <f>_xlfn.DAYS(About!$A$3,'Core Indicators'!AK9)</f>
        <v>49</v>
      </c>
      <c r="E9" s="207">
        <f>_xlfn.DAYS(About!$A$3,'Core Indicators'!AS9)</f>
        <v>49</v>
      </c>
      <c r="F9" s="207">
        <f>_xlfn.DAYS(About!$A$3,'Core Indicators'!BQ9)</f>
        <v>49</v>
      </c>
      <c r="G9" s="207">
        <f>_xlfn.DAYS(About!$A$3,'Core Indicators'!DM9)</f>
        <v>49</v>
      </c>
      <c r="H9" s="207">
        <f>_xlfn.DAYS(About!$A$3,'Core Indicators'!DU9)</f>
        <v>49</v>
      </c>
      <c r="I9" s="207">
        <f>_xlfn.DAYS(About!$A$3,'Core Indicators'!EC9)</f>
        <v>49</v>
      </c>
      <c r="J9" s="207">
        <f>_xlfn.DAYS(About!$A$3,'Core Indicators'!EK9)</f>
        <v>49</v>
      </c>
      <c r="K9" s="207">
        <f>_xlfn.DAYS(About!$A$3,'Core Indicators'!ES9)</f>
        <v>49</v>
      </c>
      <c r="L9" s="207">
        <f>_xlfn.DAYS(About!$A$3,'Core Indicators'!FI9)</f>
        <v>1354</v>
      </c>
      <c r="M9" s="207">
        <f>_xlfn.DAYS(About!$A$3,'Core Indicators'!GG9)</f>
        <v>189</v>
      </c>
      <c r="N9" s="207">
        <f>_xlfn.DAYS(About!$A$3,'Core Indicators'!GO9)</f>
        <v>189</v>
      </c>
      <c r="O9" s="207">
        <f>_xlfn.DAYS(About!$A$3,'Core Indicators'!GW9)</f>
        <v>189</v>
      </c>
      <c r="P9" s="207">
        <f>_xlfn.DAYS(About!$A$3,'Core Indicators'!HE9)</f>
        <v>189</v>
      </c>
      <c r="Q9" s="207">
        <f>_xlfn.DAYS(About!$A$3,'Core Indicators'!HM9)</f>
        <v>189</v>
      </c>
      <c r="R9" s="207">
        <f>_xlfn.DAYS(About!$A$3,'Core Indicators'!HU9)</f>
        <v>189</v>
      </c>
      <c r="S9" s="207">
        <f>_xlfn.DAYS(About!$A$3,'Core Indicators'!IC9)</f>
        <v>189</v>
      </c>
      <c r="T9" s="207">
        <f>_xlfn.DAYS(About!$A$3,'Core Indicators'!IK9)</f>
        <v>189</v>
      </c>
      <c r="U9" s="207">
        <f>_xlfn.DAYS(About!$A$3,'Core Indicators'!IS9)</f>
        <v>189</v>
      </c>
      <c r="V9" s="207">
        <f t="shared" si="0"/>
        <v>193.5</v>
      </c>
    </row>
    <row r="10" spans="1:22" x14ac:dyDescent="0.25">
      <c r="A10" s="206" t="str">
        <f>Lists!C:C</f>
        <v>BGD001</v>
      </c>
      <c r="B10" s="207">
        <f>_xlfn.DAYS(About!$A$3,'Core Indicators'!U10)</f>
        <v>124</v>
      </c>
      <c r="C10" s="207">
        <f>_xlfn.DAYS(About!$A$3,'Core Indicators'!AC10)</f>
        <v>4</v>
      </c>
      <c r="D10" s="207">
        <f>_xlfn.DAYS(About!$A$3,'Core Indicators'!AK10)</f>
        <v>4</v>
      </c>
      <c r="E10" s="207">
        <f>_xlfn.DAYS(About!$A$3,'Core Indicators'!AS10)</f>
        <v>4</v>
      </c>
      <c r="F10" s="207">
        <f>_xlfn.DAYS(About!$A$3,'Core Indicators'!BQ10)</f>
        <v>4</v>
      </c>
      <c r="G10" s="207">
        <f>_xlfn.DAYS(About!$A$3,'Core Indicators'!DM10)</f>
        <v>124</v>
      </c>
      <c r="H10" s="207">
        <f>_xlfn.DAYS(About!$A$3,'Core Indicators'!DU10)</f>
        <v>124</v>
      </c>
      <c r="I10" s="207">
        <f>_xlfn.DAYS(About!$A$3,'Core Indicators'!EC10)</f>
        <v>4</v>
      </c>
      <c r="J10" s="207">
        <f>_xlfn.DAYS(About!$A$3,'Core Indicators'!EK10)</f>
        <v>124</v>
      </c>
      <c r="K10" s="207">
        <f>_xlfn.DAYS(About!$A$3,'Core Indicators'!ES10)</f>
        <v>124</v>
      </c>
      <c r="L10" s="207">
        <f>_xlfn.DAYS(About!$A$3,'Core Indicators'!FI10)</f>
        <v>124</v>
      </c>
      <c r="M10" s="207">
        <f>_xlfn.DAYS(About!$A$3,'Core Indicators'!GG10)</f>
        <v>124</v>
      </c>
      <c r="N10" s="207">
        <f>_xlfn.DAYS(About!$A$3,'Core Indicators'!GO10)</f>
        <v>124</v>
      </c>
      <c r="O10" s="207">
        <f>_xlfn.DAYS(About!$A$3,'Core Indicators'!GW10)</f>
        <v>124</v>
      </c>
      <c r="P10" s="207">
        <f>_xlfn.DAYS(About!$A$3,'Core Indicators'!HE10)</f>
        <v>124</v>
      </c>
      <c r="Q10" s="207">
        <f>_xlfn.DAYS(About!$A$3,'Core Indicators'!HM10)</f>
        <v>124</v>
      </c>
      <c r="R10" s="207">
        <f>_xlfn.DAYS(About!$A$3,'Core Indicators'!HU10)</f>
        <v>124</v>
      </c>
      <c r="S10" s="207">
        <f>_xlfn.DAYS(About!$A$3,'Core Indicators'!IC10)</f>
        <v>124</v>
      </c>
      <c r="T10" s="207">
        <f>_xlfn.DAYS(About!$A$3,'Core Indicators'!IK10)</f>
        <v>124</v>
      </c>
      <c r="U10" s="207">
        <f>_xlfn.DAYS(About!$A$3,'Core Indicators'!IS10)</f>
        <v>124</v>
      </c>
      <c r="V10" s="207">
        <f t="shared" si="0"/>
        <v>76</v>
      </c>
    </row>
    <row r="11" spans="1:22" x14ac:dyDescent="0.25">
      <c r="A11" s="206" t="str">
        <f>Lists!C:C</f>
        <v>BGD002</v>
      </c>
      <c r="B11" s="207">
        <f>_xlfn.DAYS(About!$A$3,'Core Indicators'!U11)</f>
        <v>182</v>
      </c>
      <c r="C11" s="207">
        <f>_xlfn.DAYS(About!$A$3,'Core Indicators'!AC11)</f>
        <v>4</v>
      </c>
      <c r="D11" s="207">
        <f>_xlfn.DAYS(About!$A$3,'Core Indicators'!AK11)</f>
        <v>4</v>
      </c>
      <c r="E11" s="207">
        <f>_xlfn.DAYS(About!$A$3,'Core Indicators'!AS11)</f>
        <v>4</v>
      </c>
      <c r="F11" s="207">
        <f>_xlfn.DAYS(About!$A$3,'Core Indicators'!BQ11)</f>
        <v>4</v>
      </c>
      <c r="G11" s="207">
        <f>_xlfn.DAYS(About!$A$3,'Core Indicators'!DM11)</f>
        <v>117</v>
      </c>
      <c r="H11" s="207">
        <f>_xlfn.DAYS(About!$A$3,'Core Indicators'!DU11)</f>
        <v>117</v>
      </c>
      <c r="I11" s="207">
        <f>_xlfn.DAYS(About!$A$3,'Core Indicators'!EC11)</f>
        <v>4</v>
      </c>
      <c r="J11" s="207">
        <f>_xlfn.DAYS(About!$A$3,'Core Indicators'!EK11)</f>
        <v>117</v>
      </c>
      <c r="K11" s="207">
        <f>_xlfn.DAYS(About!$A$3,'Core Indicators'!ES11)</f>
        <v>117</v>
      </c>
      <c r="L11" s="207">
        <f>_xlfn.DAYS(About!$A$3,'Core Indicators'!FI11)</f>
        <v>945</v>
      </c>
      <c r="M11" s="207">
        <f>_xlfn.DAYS(About!$A$3,'Core Indicators'!GG11)</f>
        <v>165</v>
      </c>
      <c r="N11" s="207">
        <f>_xlfn.DAYS(About!$A$3,'Core Indicators'!GO11)</f>
        <v>168</v>
      </c>
      <c r="O11" s="207">
        <f>_xlfn.DAYS(About!$A$3,'Core Indicators'!GW11)</f>
        <v>168</v>
      </c>
      <c r="P11" s="207">
        <f>_xlfn.DAYS(About!$A$3,'Core Indicators'!HE11)</f>
        <v>168</v>
      </c>
      <c r="Q11" s="207">
        <f>_xlfn.DAYS(About!$A$3,'Core Indicators'!HM11)</f>
        <v>168</v>
      </c>
      <c r="R11" s="207">
        <f>_xlfn.DAYS(About!$A$3,'Core Indicators'!HU11)</f>
        <v>168</v>
      </c>
      <c r="S11" s="207">
        <f>_xlfn.DAYS(About!$A$3,'Core Indicators'!IC11)</f>
        <v>168</v>
      </c>
      <c r="T11" s="207">
        <f>_xlfn.DAYS(About!$A$3,'Core Indicators'!IK11)</f>
        <v>168</v>
      </c>
      <c r="U11" s="207">
        <f>_xlfn.DAYS(About!$A$3,'Core Indicators'!IS11)</f>
        <v>168</v>
      </c>
      <c r="V11" s="207">
        <f t="shared" si="0"/>
        <v>159.4</v>
      </c>
    </row>
    <row r="12" spans="1:22" x14ac:dyDescent="0.25">
      <c r="A12" s="206" t="str">
        <f>Lists!C:C</f>
        <v>BGD008</v>
      </c>
      <c r="B12" s="207">
        <f>_xlfn.DAYS(About!$A$3,'Core Indicators'!U12)</f>
        <v>124</v>
      </c>
      <c r="C12" s="207">
        <f>_xlfn.DAYS(About!$A$3,'Core Indicators'!AC12)</f>
        <v>124</v>
      </c>
      <c r="D12" s="207">
        <f>_xlfn.DAYS(About!$A$3,'Core Indicators'!AK12)</f>
        <v>124</v>
      </c>
      <c r="E12" s="207">
        <f>_xlfn.DAYS(About!$A$3,'Core Indicators'!AS12)</f>
        <v>67</v>
      </c>
      <c r="F12" s="207">
        <f>_xlfn.DAYS(About!$A$3,'Core Indicators'!BQ12)</f>
        <v>67</v>
      </c>
      <c r="G12" s="207">
        <f>_xlfn.DAYS(About!$A$3,'Core Indicators'!DM12)</f>
        <v>124</v>
      </c>
      <c r="H12" s="207">
        <f>_xlfn.DAYS(About!$A$3,'Core Indicators'!DU12)</f>
        <v>124</v>
      </c>
      <c r="I12" s="207">
        <f>_xlfn.DAYS(About!$A$3,'Core Indicators'!EC12)</f>
        <v>124</v>
      </c>
      <c r="J12" s="207">
        <f>_xlfn.DAYS(About!$A$3,'Core Indicators'!EK12)</f>
        <v>124</v>
      </c>
      <c r="K12" s="207">
        <f>_xlfn.DAYS(About!$A$3,'Core Indicators'!ES12)</f>
        <v>124</v>
      </c>
      <c r="L12" s="207">
        <f>_xlfn.DAYS(About!$A$3,'Core Indicators'!FI12)</f>
        <v>124</v>
      </c>
      <c r="M12" s="207">
        <f>_xlfn.DAYS(About!$A$3,'Core Indicators'!GG12)</f>
        <v>124</v>
      </c>
      <c r="N12" s="207">
        <f>_xlfn.DAYS(About!$A$3,'Core Indicators'!GO12)</f>
        <v>124</v>
      </c>
      <c r="O12" s="207">
        <f>_xlfn.DAYS(About!$A$3,'Core Indicators'!GW12)</f>
        <v>124</v>
      </c>
      <c r="P12" s="207">
        <f>_xlfn.DAYS(About!$A$3,'Core Indicators'!HE12)</f>
        <v>124</v>
      </c>
      <c r="Q12" s="207">
        <f>_xlfn.DAYS(About!$A$3,'Core Indicators'!HM12)</f>
        <v>124</v>
      </c>
      <c r="R12" s="207">
        <f>_xlfn.DAYS(About!$A$3,'Core Indicators'!HU12)</f>
        <v>124</v>
      </c>
      <c r="S12" s="207">
        <f>_xlfn.DAYS(About!$A$3,'Core Indicators'!IC12)</f>
        <v>124</v>
      </c>
      <c r="T12" s="207">
        <f>_xlfn.DAYS(About!$A$3,'Core Indicators'!IK12)</f>
        <v>124</v>
      </c>
      <c r="U12" s="207">
        <f>_xlfn.DAYS(About!$A$3,'Core Indicators'!IS12)</f>
        <v>124</v>
      </c>
      <c r="V12" s="207">
        <f t="shared" si="0"/>
        <v>112.6</v>
      </c>
    </row>
    <row r="13" spans="1:22" x14ac:dyDescent="0.25">
      <c r="A13" s="206" t="str">
        <f>Lists!C:C</f>
        <v>BRA001</v>
      </c>
      <c r="B13" s="207">
        <f>_xlfn.DAYS(About!$A$3,'Core Indicators'!U13)</f>
        <v>0</v>
      </c>
      <c r="C13" s="207">
        <f>_xlfn.DAYS(About!$A$3,'Core Indicators'!AC13)</f>
        <v>0</v>
      </c>
      <c r="D13" s="207">
        <f>_xlfn.DAYS(About!$A$3,'Core Indicators'!AK13)</f>
        <v>0</v>
      </c>
      <c r="E13" s="207">
        <f>_xlfn.DAYS(About!$A$3,'Core Indicators'!AS13)</f>
        <v>0</v>
      </c>
      <c r="F13" s="207">
        <f>_xlfn.DAYS(About!$A$3,'Core Indicators'!BQ13)</f>
        <v>0</v>
      </c>
      <c r="G13" s="207">
        <f>_xlfn.DAYS(About!$A$3,'Core Indicators'!DM13)</f>
        <v>0</v>
      </c>
      <c r="H13" s="207">
        <f>_xlfn.DAYS(About!$A$3,'Core Indicators'!DU13)</f>
        <v>0</v>
      </c>
      <c r="I13" s="207">
        <f>_xlfn.DAYS(About!$A$3,'Core Indicators'!EC13)</f>
        <v>0</v>
      </c>
      <c r="J13" s="207">
        <f>_xlfn.DAYS(About!$A$3,'Core Indicators'!EK13)</f>
        <v>0</v>
      </c>
      <c r="K13" s="207">
        <f>_xlfn.DAYS(About!$A$3,'Core Indicators'!ES13)</f>
        <v>0</v>
      </c>
      <c r="L13" s="207">
        <f>_xlfn.DAYS(About!$A$3,'Core Indicators'!FI13)</f>
        <v>0</v>
      </c>
      <c r="M13" s="207">
        <f>_xlfn.DAYS(About!$A$3,'Core Indicators'!GG13)</f>
        <v>187</v>
      </c>
      <c r="N13" s="207">
        <f>_xlfn.DAYS(About!$A$3,'Core Indicators'!GO13)</f>
        <v>187</v>
      </c>
      <c r="O13" s="207">
        <f>_xlfn.DAYS(About!$A$3,'Core Indicators'!GW13)</f>
        <v>187</v>
      </c>
      <c r="P13" s="207">
        <f>_xlfn.DAYS(About!$A$3,'Core Indicators'!HE13)</f>
        <v>187</v>
      </c>
      <c r="Q13" s="207">
        <f>_xlfn.DAYS(About!$A$3,'Core Indicators'!HM13)</f>
        <v>187</v>
      </c>
      <c r="R13" s="207">
        <f>_xlfn.DAYS(About!$A$3,'Core Indicators'!HU13)</f>
        <v>187</v>
      </c>
      <c r="S13" s="207">
        <f>_xlfn.DAYS(About!$A$3,'Core Indicators'!IC13)</f>
        <v>187</v>
      </c>
      <c r="T13" s="207">
        <f>_xlfn.DAYS(About!$A$3,'Core Indicators'!IK13)</f>
        <v>187</v>
      </c>
      <c r="U13" s="207">
        <f>_xlfn.DAYS(About!$A$3,'Core Indicators'!IS13)</f>
        <v>187</v>
      </c>
      <c r="V13" s="207">
        <f t="shared" si="0"/>
        <v>18.7</v>
      </c>
    </row>
    <row r="14" spans="1:22" x14ac:dyDescent="0.25">
      <c r="A14" s="206" t="str">
        <f>Lists!C:C</f>
        <v>BRA002</v>
      </c>
      <c r="B14" s="207">
        <f>_xlfn.DAYS(About!$A$3,'Core Indicators'!U14)</f>
        <v>0</v>
      </c>
      <c r="C14" s="207">
        <f>_xlfn.DAYS(About!$A$3,'Core Indicators'!AC14)</f>
        <v>0</v>
      </c>
      <c r="D14" s="207">
        <f>_xlfn.DAYS(About!$A$3,'Core Indicators'!AK14)</f>
        <v>0</v>
      </c>
      <c r="E14" s="207">
        <f>_xlfn.DAYS(About!$A$3,'Core Indicators'!AS14)</f>
        <v>0</v>
      </c>
      <c r="F14" s="207">
        <f>_xlfn.DAYS(About!$A$3,'Core Indicators'!BQ14)</f>
        <v>0</v>
      </c>
      <c r="G14" s="207">
        <f>_xlfn.DAYS(About!$A$3,'Core Indicators'!DM14)</f>
        <v>0</v>
      </c>
      <c r="H14" s="207">
        <f>_xlfn.DAYS(About!$A$3,'Core Indicators'!DU14)</f>
        <v>0</v>
      </c>
      <c r="I14" s="207">
        <f>_xlfn.DAYS(About!$A$3,'Core Indicators'!EC14)</f>
        <v>0</v>
      </c>
      <c r="J14" s="207">
        <f>_xlfn.DAYS(About!$A$3,'Core Indicators'!EK14)</f>
        <v>0</v>
      </c>
      <c r="K14" s="207">
        <f>_xlfn.DAYS(About!$A$3,'Core Indicators'!ES14)</f>
        <v>0</v>
      </c>
      <c r="L14" s="207">
        <f>_xlfn.DAYS(About!$A$3,'Core Indicators'!FI14)</f>
        <v>0</v>
      </c>
      <c r="M14" s="207">
        <f>_xlfn.DAYS(About!$A$3,'Core Indicators'!GG14)</f>
        <v>187</v>
      </c>
      <c r="N14" s="207">
        <f>_xlfn.DAYS(About!$A$3,'Core Indicators'!GO14)</f>
        <v>187</v>
      </c>
      <c r="O14" s="207">
        <f>_xlfn.DAYS(About!$A$3,'Core Indicators'!GW14)</f>
        <v>187</v>
      </c>
      <c r="P14" s="207">
        <f>_xlfn.DAYS(About!$A$3,'Core Indicators'!HE14)</f>
        <v>187</v>
      </c>
      <c r="Q14" s="207">
        <f>_xlfn.DAYS(About!$A$3,'Core Indicators'!HM14)</f>
        <v>187</v>
      </c>
      <c r="R14" s="207">
        <f>_xlfn.DAYS(About!$A$3,'Core Indicators'!HU14)</f>
        <v>187</v>
      </c>
      <c r="S14" s="207">
        <f>_xlfn.DAYS(About!$A$3,'Core Indicators'!IC14)</f>
        <v>187</v>
      </c>
      <c r="T14" s="207">
        <f>_xlfn.DAYS(About!$A$3,'Core Indicators'!IK14)</f>
        <v>187</v>
      </c>
      <c r="U14" s="207">
        <f>_xlfn.DAYS(About!$A$3,'Core Indicators'!IS14)</f>
        <v>187</v>
      </c>
      <c r="V14" s="207">
        <f t="shared" si="0"/>
        <v>18.7</v>
      </c>
    </row>
    <row r="15" spans="1:22" x14ac:dyDescent="0.25">
      <c r="A15" s="206" t="str">
        <f>Lists!C:C</f>
        <v>BRA003</v>
      </c>
      <c r="B15" s="207">
        <f>_xlfn.DAYS(About!$A$3,'Core Indicators'!U15)</f>
        <v>0</v>
      </c>
      <c r="C15" s="207">
        <f>_xlfn.DAYS(About!$A$3,'Core Indicators'!AC15)</f>
        <v>0</v>
      </c>
      <c r="D15" s="207">
        <f>_xlfn.DAYS(About!$A$3,'Core Indicators'!AK15)</f>
        <v>0</v>
      </c>
      <c r="E15" s="207">
        <f>_xlfn.DAYS(About!$A$3,'Core Indicators'!AS15)</f>
        <v>0</v>
      </c>
      <c r="F15" s="207">
        <f>_xlfn.DAYS(About!$A$3,'Core Indicators'!BQ15)</f>
        <v>0</v>
      </c>
      <c r="G15" s="207">
        <f>_xlfn.DAYS(About!$A$3,'Core Indicators'!DM15)</f>
        <v>0</v>
      </c>
      <c r="H15" s="207">
        <f>_xlfn.DAYS(About!$A$3,'Core Indicators'!DU15)</f>
        <v>0</v>
      </c>
      <c r="I15" s="207">
        <f>_xlfn.DAYS(About!$A$3,'Core Indicators'!EC15)</f>
        <v>0</v>
      </c>
      <c r="J15" s="207">
        <f>_xlfn.DAYS(About!$A$3,'Core Indicators'!EK15)</f>
        <v>0</v>
      </c>
      <c r="K15" s="207">
        <f>_xlfn.DAYS(About!$A$3,'Core Indicators'!ES15)</f>
        <v>0</v>
      </c>
      <c r="L15" s="207">
        <f>_xlfn.DAYS(About!$A$3,'Core Indicators'!FI15)</f>
        <v>0</v>
      </c>
      <c r="M15" s="207">
        <f>_xlfn.DAYS(About!$A$3,'Core Indicators'!GG15)</f>
        <v>187</v>
      </c>
      <c r="N15" s="207">
        <f>_xlfn.DAYS(About!$A$3,'Core Indicators'!GO15)</f>
        <v>187</v>
      </c>
      <c r="O15" s="207">
        <f>_xlfn.DAYS(About!$A$3,'Core Indicators'!GW15)</f>
        <v>187</v>
      </c>
      <c r="P15" s="207">
        <f>_xlfn.DAYS(About!$A$3,'Core Indicators'!HE15)</f>
        <v>187</v>
      </c>
      <c r="Q15" s="207">
        <f>_xlfn.DAYS(About!$A$3,'Core Indicators'!HM15)</f>
        <v>187</v>
      </c>
      <c r="R15" s="207">
        <f>_xlfn.DAYS(About!$A$3,'Core Indicators'!HU15)</f>
        <v>187</v>
      </c>
      <c r="S15" s="207">
        <f>_xlfn.DAYS(About!$A$3,'Core Indicators'!IC15)</f>
        <v>187</v>
      </c>
      <c r="T15" s="207">
        <f>_xlfn.DAYS(About!$A$3,'Core Indicators'!IK15)</f>
        <v>187</v>
      </c>
      <c r="U15" s="207">
        <f>_xlfn.DAYS(About!$A$3,'Core Indicators'!IS15)</f>
        <v>187</v>
      </c>
      <c r="V15" s="207">
        <f t="shared" si="0"/>
        <v>18.7</v>
      </c>
    </row>
    <row r="16" spans="1:22" x14ac:dyDescent="0.25">
      <c r="A16" s="206" t="str">
        <f>Lists!C:C</f>
        <v>CAF001</v>
      </c>
      <c r="B16" s="207">
        <f>_xlfn.DAYS(About!$A$3,'Core Indicators'!U16)</f>
        <v>1357</v>
      </c>
      <c r="C16" s="207">
        <f>_xlfn.DAYS(About!$A$3,'Core Indicators'!AC16)</f>
        <v>96</v>
      </c>
      <c r="D16" s="207">
        <f>_xlfn.DAYS(About!$A$3,'Core Indicators'!AK16)</f>
        <v>96</v>
      </c>
      <c r="E16" s="207">
        <f>_xlfn.DAYS(About!$A$3,'Core Indicators'!AS16)</f>
        <v>96</v>
      </c>
      <c r="F16" s="207">
        <f>_xlfn.DAYS(About!$A$3,'Core Indicators'!BQ16)</f>
        <v>96</v>
      </c>
      <c r="G16" s="207">
        <f>_xlfn.DAYS(About!$A$3,'Core Indicators'!DM16)</f>
        <v>91</v>
      </c>
      <c r="H16" s="207">
        <f>_xlfn.DAYS(About!$A$3,'Core Indicators'!DU16)</f>
        <v>91</v>
      </c>
      <c r="I16" s="207">
        <f>_xlfn.DAYS(About!$A$3,'Core Indicators'!EC16)</f>
        <v>91</v>
      </c>
      <c r="J16" s="207">
        <f>_xlfn.DAYS(About!$A$3,'Core Indicators'!EK16)</f>
        <v>91</v>
      </c>
      <c r="K16" s="207">
        <f>_xlfn.DAYS(About!$A$3,'Core Indicators'!ES16)</f>
        <v>91</v>
      </c>
      <c r="L16" s="207">
        <f>_xlfn.DAYS(About!$A$3,'Core Indicators'!FI16)</f>
        <v>945</v>
      </c>
      <c r="M16" s="207">
        <f>_xlfn.DAYS(About!$A$3,'Core Indicators'!GG16)</f>
        <v>187</v>
      </c>
      <c r="N16" s="207">
        <f>_xlfn.DAYS(About!$A$3,'Core Indicators'!GO16)</f>
        <v>187</v>
      </c>
      <c r="O16" s="207">
        <f>_xlfn.DAYS(About!$A$3,'Core Indicators'!GW16)</f>
        <v>187</v>
      </c>
      <c r="P16" s="207">
        <f>_xlfn.DAYS(About!$A$3,'Core Indicators'!HE16)</f>
        <v>187</v>
      </c>
      <c r="Q16" s="207">
        <f>_xlfn.DAYS(About!$A$3,'Core Indicators'!HM16)</f>
        <v>187</v>
      </c>
      <c r="R16" s="207">
        <f>_xlfn.DAYS(About!$A$3,'Core Indicators'!HU16)</f>
        <v>187</v>
      </c>
      <c r="S16" s="207">
        <f>_xlfn.DAYS(About!$A$3,'Core Indicators'!IC16)</f>
        <v>187</v>
      </c>
      <c r="T16" s="207">
        <f>_xlfn.DAYS(About!$A$3,'Core Indicators'!IK16)</f>
        <v>187</v>
      </c>
      <c r="U16" s="207">
        <f>_xlfn.DAYS(About!$A$3,'Core Indicators'!IS16)</f>
        <v>187</v>
      </c>
      <c r="V16" s="207">
        <f t="shared" si="0"/>
        <v>187.5</v>
      </c>
    </row>
    <row r="17" spans="1:22" x14ac:dyDescent="0.25">
      <c r="A17" s="206" t="str">
        <f>Lists!C:C</f>
        <v>CHL002</v>
      </c>
      <c r="B17" s="207">
        <f>_xlfn.DAYS(About!$A$3,'Core Indicators'!U17)</f>
        <v>61</v>
      </c>
      <c r="C17" s="207">
        <f>_xlfn.DAYS(About!$A$3,'Core Indicators'!AC17)</f>
        <v>61</v>
      </c>
      <c r="D17" s="207">
        <f>_xlfn.DAYS(About!$A$3,'Core Indicators'!AK17)</f>
        <v>61</v>
      </c>
      <c r="E17" s="207">
        <f>_xlfn.DAYS(About!$A$3,'Core Indicators'!AS17)</f>
        <v>61</v>
      </c>
      <c r="F17" s="207">
        <f>_xlfn.DAYS(About!$A$3,'Core Indicators'!BQ17)</f>
        <v>61</v>
      </c>
      <c r="G17" s="207">
        <f>_xlfn.DAYS(About!$A$3,'Core Indicators'!DM17)</f>
        <v>61</v>
      </c>
      <c r="H17" s="207">
        <f>_xlfn.DAYS(About!$A$3,'Core Indicators'!DU17)</f>
        <v>61</v>
      </c>
      <c r="I17" s="207">
        <f>_xlfn.DAYS(About!$A$3,'Core Indicators'!EC17)</f>
        <v>61</v>
      </c>
      <c r="J17" s="207">
        <f>_xlfn.DAYS(About!$A$3,'Core Indicators'!EK17)</f>
        <v>61</v>
      </c>
      <c r="K17" s="207">
        <f>_xlfn.DAYS(About!$A$3,'Core Indicators'!ES17)</f>
        <v>61</v>
      </c>
      <c r="L17" s="207">
        <f>_xlfn.DAYS(About!$A$3,'Core Indicators'!FI17)</f>
        <v>61</v>
      </c>
      <c r="M17" s="207">
        <f>_xlfn.DAYS(About!$A$3,'Core Indicators'!GG17)</f>
        <v>187</v>
      </c>
      <c r="N17" s="207">
        <f>_xlfn.DAYS(About!$A$3,'Core Indicators'!GO17)</f>
        <v>187</v>
      </c>
      <c r="O17" s="207">
        <f>_xlfn.DAYS(About!$A$3,'Core Indicators'!GW17)</f>
        <v>187</v>
      </c>
      <c r="P17" s="207">
        <f>_xlfn.DAYS(About!$A$3,'Core Indicators'!HE17)</f>
        <v>187</v>
      </c>
      <c r="Q17" s="207">
        <f>_xlfn.DAYS(About!$A$3,'Core Indicators'!HM17)</f>
        <v>187</v>
      </c>
      <c r="R17" s="207">
        <f>_xlfn.DAYS(About!$A$3,'Core Indicators'!HU17)</f>
        <v>187</v>
      </c>
      <c r="S17" s="207">
        <f>_xlfn.DAYS(About!$A$3,'Core Indicators'!IC17)</f>
        <v>187</v>
      </c>
      <c r="T17" s="207">
        <f>_xlfn.DAYS(About!$A$3,'Core Indicators'!IK17)</f>
        <v>187</v>
      </c>
      <c r="U17" s="207">
        <f>_xlfn.DAYS(About!$A$3,'Core Indicators'!IS17)</f>
        <v>187</v>
      </c>
      <c r="V17" s="207">
        <f t="shared" si="0"/>
        <v>73.599999999999994</v>
      </c>
    </row>
    <row r="18" spans="1:22" x14ac:dyDescent="0.25">
      <c r="A18" s="206" t="str">
        <f>Lists!C:C</f>
        <v>CMR001</v>
      </c>
      <c r="B18" s="207">
        <f>_xlfn.DAYS(About!$A$3,'Core Indicators'!U18)</f>
        <v>519</v>
      </c>
      <c r="C18" s="207">
        <f>_xlfn.DAYS(About!$A$3,'Core Indicators'!AC18)</f>
        <v>123</v>
      </c>
      <c r="D18" s="207">
        <f>_xlfn.DAYS(About!$A$3,'Core Indicators'!AK18)</f>
        <v>40</v>
      </c>
      <c r="E18" s="207">
        <f>_xlfn.DAYS(About!$A$3,'Core Indicators'!AS18)</f>
        <v>123</v>
      </c>
      <c r="F18" s="207">
        <f>_xlfn.DAYS(About!$A$3,'Core Indicators'!BQ18)</f>
        <v>123</v>
      </c>
      <c r="G18" s="207">
        <f>_xlfn.DAYS(About!$A$3,'Core Indicators'!DM18)</f>
        <v>40</v>
      </c>
      <c r="H18" s="207">
        <f>_xlfn.DAYS(About!$A$3,'Core Indicators'!DU18)</f>
        <v>40</v>
      </c>
      <c r="I18" s="207">
        <f>_xlfn.DAYS(About!$A$3,'Core Indicators'!EC18)</f>
        <v>40</v>
      </c>
      <c r="J18" s="207">
        <f>_xlfn.DAYS(About!$A$3,'Core Indicators'!EK18)</f>
        <v>40</v>
      </c>
      <c r="K18" s="207">
        <f>_xlfn.DAYS(About!$A$3,'Core Indicators'!ES18)</f>
        <v>40</v>
      </c>
      <c r="L18" s="207">
        <f>_xlfn.DAYS(About!$A$3,'Core Indicators'!FI18)</f>
        <v>123</v>
      </c>
      <c r="M18" s="207">
        <f>_xlfn.DAYS(About!$A$3,'Core Indicators'!GG18)</f>
        <v>174</v>
      </c>
      <c r="N18" s="207">
        <f>_xlfn.DAYS(About!$A$3,'Core Indicators'!GO18)</f>
        <v>174</v>
      </c>
      <c r="O18" s="207">
        <f>_xlfn.DAYS(About!$A$3,'Core Indicators'!GW18)</f>
        <v>174</v>
      </c>
      <c r="P18" s="207">
        <f>_xlfn.DAYS(About!$A$3,'Core Indicators'!HE18)</f>
        <v>174</v>
      </c>
      <c r="Q18" s="207">
        <f>_xlfn.DAYS(About!$A$3,'Core Indicators'!HM18)</f>
        <v>174</v>
      </c>
      <c r="R18" s="207">
        <f>_xlfn.DAYS(About!$A$3,'Core Indicators'!HU18)</f>
        <v>174</v>
      </c>
      <c r="S18" s="207">
        <f>_xlfn.DAYS(About!$A$3,'Core Indicators'!IC18)</f>
        <v>174</v>
      </c>
      <c r="T18" s="207">
        <f>_xlfn.DAYS(About!$A$3,'Core Indicators'!IK18)</f>
        <v>174</v>
      </c>
      <c r="U18" s="207">
        <f>_xlfn.DAYS(About!$A$3,'Core Indicators'!IS18)</f>
        <v>174</v>
      </c>
      <c r="V18" s="207">
        <f t="shared" si="0"/>
        <v>78.3</v>
      </c>
    </row>
    <row r="19" spans="1:22" x14ac:dyDescent="0.25">
      <c r="A19" s="206" t="str">
        <f>Lists!C:C</f>
        <v>CMR002</v>
      </c>
      <c r="B19" s="207">
        <f>_xlfn.DAYS(About!$A$3,'Core Indicators'!U19)</f>
        <v>1168</v>
      </c>
      <c r="C19" s="207">
        <f>_xlfn.DAYS(About!$A$3,'Core Indicators'!AC19)</f>
        <v>101</v>
      </c>
      <c r="D19" s="207">
        <f>_xlfn.DAYS(About!$A$3,'Core Indicators'!AK19)</f>
        <v>101</v>
      </c>
      <c r="E19" s="207">
        <f>_xlfn.DAYS(About!$A$3,'Core Indicators'!AS19)</f>
        <v>101</v>
      </c>
      <c r="F19" s="207">
        <f>_xlfn.DAYS(About!$A$3,'Core Indicators'!BQ19)</f>
        <v>101</v>
      </c>
      <c r="G19" s="207">
        <f>_xlfn.DAYS(About!$A$3,'Core Indicators'!DM19)</f>
        <v>101</v>
      </c>
      <c r="H19" s="207">
        <f>_xlfn.DAYS(About!$A$3,'Core Indicators'!DU19)</f>
        <v>101</v>
      </c>
      <c r="I19" s="207">
        <f>_xlfn.DAYS(About!$A$3,'Core Indicators'!EC19)</f>
        <v>101</v>
      </c>
      <c r="J19" s="207">
        <f>_xlfn.DAYS(About!$A$3,'Core Indicators'!EK19)</f>
        <v>101</v>
      </c>
      <c r="K19" s="207">
        <f>_xlfn.DAYS(About!$A$3,'Core Indicators'!ES19)</f>
        <v>101</v>
      </c>
      <c r="L19" s="207">
        <f>_xlfn.DAYS(About!$A$3,'Core Indicators'!FI19)</f>
        <v>62</v>
      </c>
      <c r="M19" s="207">
        <f>_xlfn.DAYS(About!$A$3,'Core Indicators'!GG19)</f>
        <v>174</v>
      </c>
      <c r="N19" s="207">
        <f>_xlfn.DAYS(About!$A$3,'Core Indicators'!GO19)</f>
        <v>174</v>
      </c>
      <c r="O19" s="207">
        <f>_xlfn.DAYS(About!$A$3,'Core Indicators'!GW19)</f>
        <v>174</v>
      </c>
      <c r="P19" s="207">
        <f>_xlfn.DAYS(About!$A$3,'Core Indicators'!HE19)</f>
        <v>174</v>
      </c>
      <c r="Q19" s="207">
        <f>_xlfn.DAYS(About!$A$3,'Core Indicators'!HM19)</f>
        <v>174</v>
      </c>
      <c r="R19" s="207">
        <f>_xlfn.DAYS(About!$A$3,'Core Indicators'!HU19)</f>
        <v>174</v>
      </c>
      <c r="S19" s="207">
        <f>_xlfn.DAYS(About!$A$3,'Core Indicators'!IC19)</f>
        <v>174</v>
      </c>
      <c r="T19" s="207">
        <f>_xlfn.DAYS(About!$A$3,'Core Indicators'!IK19)</f>
        <v>174</v>
      </c>
      <c r="U19" s="207">
        <f>_xlfn.DAYS(About!$A$3,'Core Indicators'!IS19)</f>
        <v>174</v>
      </c>
      <c r="V19" s="207">
        <f t="shared" si="0"/>
        <v>104.4</v>
      </c>
    </row>
    <row r="20" spans="1:22" x14ac:dyDescent="0.25">
      <c r="A20" s="206" t="str">
        <f>Lists!C:C</f>
        <v>CMR003</v>
      </c>
      <c r="B20" s="207">
        <f>_xlfn.DAYS(About!$A$3,'Core Indicators'!U20)</f>
        <v>224</v>
      </c>
      <c r="C20" s="207">
        <f>_xlfn.DAYS(About!$A$3,'Core Indicators'!AC20)</f>
        <v>101</v>
      </c>
      <c r="D20" s="207">
        <f>_xlfn.DAYS(About!$A$3,'Core Indicators'!AK20)</f>
        <v>101</v>
      </c>
      <c r="E20" s="207">
        <f>_xlfn.DAYS(About!$A$3,'Core Indicators'!AS20)</f>
        <v>101</v>
      </c>
      <c r="F20" s="207">
        <f>_xlfn.DAYS(About!$A$3,'Core Indicators'!BQ20)</f>
        <v>101</v>
      </c>
      <c r="G20" s="207">
        <f>_xlfn.DAYS(About!$A$3,'Core Indicators'!DM20)</f>
        <v>101</v>
      </c>
      <c r="H20" s="207">
        <f>_xlfn.DAYS(About!$A$3,'Core Indicators'!DU20)</f>
        <v>101</v>
      </c>
      <c r="I20" s="207">
        <f>_xlfn.DAYS(About!$A$3,'Core Indicators'!EC20)</f>
        <v>101</v>
      </c>
      <c r="J20" s="207">
        <f>_xlfn.DAYS(About!$A$3,'Core Indicators'!EK20)</f>
        <v>101</v>
      </c>
      <c r="K20" s="207">
        <f>_xlfn.DAYS(About!$A$3,'Core Indicators'!ES20)</f>
        <v>101</v>
      </c>
      <c r="L20" s="207">
        <f>_xlfn.DAYS(About!$A$3,'Core Indicators'!FI20)</f>
        <v>62</v>
      </c>
      <c r="M20" s="207">
        <f>_xlfn.DAYS(About!$A$3,'Core Indicators'!GG20)</f>
        <v>174</v>
      </c>
      <c r="N20" s="207">
        <f>_xlfn.DAYS(About!$A$3,'Core Indicators'!GO20)</f>
        <v>174</v>
      </c>
      <c r="O20" s="207">
        <f>_xlfn.DAYS(About!$A$3,'Core Indicators'!GW20)</f>
        <v>174</v>
      </c>
      <c r="P20" s="207">
        <f>_xlfn.DAYS(About!$A$3,'Core Indicators'!HE20)</f>
        <v>174</v>
      </c>
      <c r="Q20" s="207">
        <f>_xlfn.DAYS(About!$A$3,'Core Indicators'!HM20)</f>
        <v>174</v>
      </c>
      <c r="R20" s="207">
        <f>_xlfn.DAYS(About!$A$3,'Core Indicators'!HU20)</f>
        <v>174</v>
      </c>
      <c r="S20" s="207">
        <f>_xlfn.DAYS(About!$A$3,'Core Indicators'!IC20)</f>
        <v>174</v>
      </c>
      <c r="T20" s="207">
        <f>_xlfn.DAYS(About!$A$3,'Core Indicators'!IK20)</f>
        <v>174</v>
      </c>
      <c r="U20" s="207">
        <f>_xlfn.DAYS(About!$A$3,'Core Indicators'!IS20)</f>
        <v>174</v>
      </c>
      <c r="V20" s="207">
        <f t="shared" si="0"/>
        <v>104.4</v>
      </c>
    </row>
    <row r="21" spans="1:22" x14ac:dyDescent="0.25">
      <c r="A21" s="206" t="str">
        <f>Lists!C:C</f>
        <v>CMR004</v>
      </c>
      <c r="B21" s="207">
        <f>_xlfn.DAYS(About!$A$3,'Core Indicators'!U21)</f>
        <v>224</v>
      </c>
      <c r="C21" s="207">
        <f>_xlfn.DAYS(About!$A$3,'Core Indicators'!AC21)</f>
        <v>101</v>
      </c>
      <c r="D21" s="207">
        <f>_xlfn.DAYS(About!$A$3,'Core Indicators'!AK21)</f>
        <v>101</v>
      </c>
      <c r="E21" s="207">
        <f>_xlfn.DAYS(About!$A$3,'Core Indicators'!AS21)</f>
        <v>101</v>
      </c>
      <c r="F21" s="207">
        <f>_xlfn.DAYS(About!$A$3,'Core Indicators'!BQ21)</f>
        <v>101</v>
      </c>
      <c r="G21" s="207">
        <f>_xlfn.DAYS(About!$A$3,'Core Indicators'!DM21)</f>
        <v>101</v>
      </c>
      <c r="H21" s="207">
        <f>_xlfn.DAYS(About!$A$3,'Core Indicators'!DU21)</f>
        <v>101</v>
      </c>
      <c r="I21" s="207">
        <f>_xlfn.DAYS(About!$A$3,'Core Indicators'!EC21)</f>
        <v>101</v>
      </c>
      <c r="J21" s="207">
        <f>_xlfn.DAYS(About!$A$3,'Core Indicators'!EK21)</f>
        <v>101</v>
      </c>
      <c r="K21" s="207">
        <f>_xlfn.DAYS(About!$A$3,'Core Indicators'!ES21)</f>
        <v>101</v>
      </c>
      <c r="L21" s="207">
        <f>_xlfn.DAYS(About!$A$3,'Core Indicators'!FI21)</f>
        <v>1356</v>
      </c>
      <c r="M21" s="207">
        <f>_xlfn.DAYS(About!$A$3,'Core Indicators'!GG21)</f>
        <v>174</v>
      </c>
      <c r="N21" s="207">
        <f>_xlfn.DAYS(About!$A$3,'Core Indicators'!GO21)</f>
        <v>174</v>
      </c>
      <c r="O21" s="207">
        <f>_xlfn.DAYS(About!$A$3,'Core Indicators'!GW21)</f>
        <v>174</v>
      </c>
      <c r="P21" s="207">
        <f>_xlfn.DAYS(About!$A$3,'Core Indicators'!HE21)</f>
        <v>174</v>
      </c>
      <c r="Q21" s="207">
        <f>_xlfn.DAYS(About!$A$3,'Core Indicators'!HM21)</f>
        <v>174</v>
      </c>
      <c r="R21" s="207">
        <f>_xlfn.DAYS(About!$A$3,'Core Indicators'!HU21)</f>
        <v>174</v>
      </c>
      <c r="S21" s="207">
        <f>_xlfn.DAYS(About!$A$3,'Core Indicators'!IC21)</f>
        <v>174</v>
      </c>
      <c r="T21" s="207">
        <f>_xlfn.DAYS(About!$A$3,'Core Indicators'!IK21)</f>
        <v>174</v>
      </c>
      <c r="U21" s="207">
        <f>_xlfn.DAYS(About!$A$3,'Core Indicators'!IS21)</f>
        <v>174</v>
      </c>
      <c r="V21" s="207">
        <f t="shared" si="0"/>
        <v>233.8</v>
      </c>
    </row>
    <row r="22" spans="1:22" x14ac:dyDescent="0.25">
      <c r="A22" s="206" t="str">
        <f>Lists!C:C</f>
        <v>COD001</v>
      </c>
      <c r="B22" s="207">
        <f>_xlfn.DAYS(About!$A$3,'Core Indicators'!U22)</f>
        <v>756</v>
      </c>
      <c r="C22" s="207">
        <f>_xlfn.DAYS(About!$A$3,'Core Indicators'!AC22)</f>
        <v>102</v>
      </c>
      <c r="D22" s="207">
        <f>_xlfn.DAYS(About!$A$3,'Core Indicators'!AK22)</f>
        <v>102</v>
      </c>
      <c r="E22" s="207">
        <f>_xlfn.DAYS(About!$A$3,'Core Indicators'!AS22)</f>
        <v>102</v>
      </c>
      <c r="F22" s="207">
        <f>_xlfn.DAYS(About!$A$3,'Core Indicators'!BQ22)</f>
        <v>102</v>
      </c>
      <c r="G22" s="207">
        <f>_xlfn.DAYS(About!$A$3,'Core Indicators'!DM22)</f>
        <v>102</v>
      </c>
      <c r="H22" s="207">
        <f>_xlfn.DAYS(About!$A$3,'Core Indicators'!DU22)</f>
        <v>118</v>
      </c>
      <c r="I22" s="207">
        <f>_xlfn.DAYS(About!$A$3,'Core Indicators'!EC22)</f>
        <v>118</v>
      </c>
      <c r="J22" s="207">
        <f>_xlfn.DAYS(About!$A$3,'Core Indicators'!EK22)</f>
        <v>118</v>
      </c>
      <c r="K22" s="207">
        <f>_xlfn.DAYS(About!$A$3,'Core Indicators'!ES22)</f>
        <v>118</v>
      </c>
      <c r="L22" s="207">
        <f>_xlfn.DAYS(About!$A$3,'Core Indicators'!FI22)</f>
        <v>1356</v>
      </c>
      <c r="M22" s="207">
        <f>_xlfn.DAYS(About!$A$3,'Core Indicators'!GG22)</f>
        <v>187</v>
      </c>
      <c r="N22" s="207">
        <f>_xlfn.DAYS(About!$A$3,'Core Indicators'!GO22)</f>
        <v>187</v>
      </c>
      <c r="O22" s="207">
        <f>_xlfn.DAYS(About!$A$3,'Core Indicators'!GW22)</f>
        <v>187</v>
      </c>
      <c r="P22" s="207">
        <f>_xlfn.DAYS(About!$A$3,'Core Indicators'!HE22)</f>
        <v>187</v>
      </c>
      <c r="Q22" s="207">
        <f>_xlfn.DAYS(About!$A$3,'Core Indicators'!HM22)</f>
        <v>187</v>
      </c>
      <c r="R22" s="207">
        <f>_xlfn.DAYS(About!$A$3,'Core Indicators'!HU22)</f>
        <v>187</v>
      </c>
      <c r="S22" s="207">
        <f>_xlfn.DAYS(About!$A$3,'Core Indicators'!IC22)</f>
        <v>187</v>
      </c>
      <c r="T22" s="207">
        <f>_xlfn.DAYS(About!$A$3,'Core Indicators'!IK22)</f>
        <v>187</v>
      </c>
      <c r="U22" s="207">
        <f>_xlfn.DAYS(About!$A$3,'Core Indicators'!IS22)</f>
        <v>187</v>
      </c>
      <c r="V22" s="207">
        <f t="shared" si="0"/>
        <v>242.3</v>
      </c>
    </row>
    <row r="23" spans="1:22" x14ac:dyDescent="0.25">
      <c r="A23" s="206" t="str">
        <f>Lists!C:C</f>
        <v>COG001</v>
      </c>
      <c r="B23" s="207">
        <f>_xlfn.DAYS(About!$A$3,'Core Indicators'!U23)</f>
        <v>61</v>
      </c>
      <c r="C23" s="207">
        <f>_xlfn.DAYS(About!$A$3,'Core Indicators'!AC23)</f>
        <v>124</v>
      </c>
      <c r="D23" s="207">
        <f>_xlfn.DAYS(About!$A$3,'Core Indicators'!AK23)</f>
        <v>124</v>
      </c>
      <c r="E23" s="207">
        <f>_xlfn.DAYS(About!$A$3,'Core Indicators'!AS23)</f>
        <v>61</v>
      </c>
      <c r="F23" s="207">
        <f>_xlfn.DAYS(About!$A$3,'Core Indicators'!BQ23)</f>
        <v>27</v>
      </c>
      <c r="G23" s="207">
        <f>_xlfn.DAYS(About!$A$3,'Core Indicators'!DM23)</f>
        <v>124</v>
      </c>
      <c r="H23" s="207">
        <f>_xlfn.DAYS(About!$A$3,'Core Indicators'!DU23)</f>
        <v>124</v>
      </c>
      <c r="I23" s="207">
        <f>_xlfn.DAYS(About!$A$3,'Core Indicators'!EC23)</f>
        <v>124</v>
      </c>
      <c r="J23" s="207">
        <f>_xlfn.DAYS(About!$A$3,'Core Indicators'!EK23)</f>
        <v>124</v>
      </c>
      <c r="K23" s="207">
        <f>_xlfn.DAYS(About!$A$3,'Core Indicators'!ES23)</f>
        <v>662</v>
      </c>
      <c r="L23" s="207">
        <f>_xlfn.DAYS(About!$A$3,'Core Indicators'!FI23)</f>
        <v>61</v>
      </c>
      <c r="M23" s="207">
        <f>_xlfn.DAYS(About!$A$3,'Core Indicators'!GG23)</f>
        <v>172</v>
      </c>
      <c r="N23" s="207">
        <f>_xlfn.DAYS(About!$A$3,'Core Indicators'!GO23)</f>
        <v>172</v>
      </c>
      <c r="O23" s="207">
        <f>_xlfn.DAYS(About!$A$3,'Core Indicators'!GW23)</f>
        <v>172</v>
      </c>
      <c r="P23" s="207">
        <f>_xlfn.DAYS(About!$A$3,'Core Indicators'!HE23)</f>
        <v>172</v>
      </c>
      <c r="Q23" s="207">
        <f>_xlfn.DAYS(About!$A$3,'Core Indicators'!HM23)</f>
        <v>172</v>
      </c>
      <c r="R23" s="207">
        <f>_xlfn.DAYS(About!$A$3,'Core Indicators'!HU23)</f>
        <v>172</v>
      </c>
      <c r="S23" s="207">
        <f>_xlfn.DAYS(About!$A$3,'Core Indicators'!IC23)</f>
        <v>172</v>
      </c>
      <c r="T23" s="207">
        <f>_xlfn.DAYS(About!$A$3,'Core Indicators'!IK23)</f>
        <v>172</v>
      </c>
      <c r="U23" s="207">
        <f>_xlfn.DAYS(About!$A$3,'Core Indicators'!IS23)</f>
        <v>172</v>
      </c>
      <c r="V23" s="207">
        <f t="shared" si="0"/>
        <v>160.30000000000001</v>
      </c>
    </row>
    <row r="24" spans="1:22" x14ac:dyDescent="0.25">
      <c r="A24" s="206" t="str">
        <f>Lists!C:C</f>
        <v>COL001</v>
      </c>
      <c r="B24" s="207">
        <f>_xlfn.DAYS(About!$A$3,'Core Indicators'!U24)</f>
        <v>0</v>
      </c>
      <c r="C24" s="207">
        <f>_xlfn.DAYS(About!$A$3,'Core Indicators'!AC24)</f>
        <v>0</v>
      </c>
      <c r="D24" s="207">
        <f>_xlfn.DAYS(About!$A$3,'Core Indicators'!AK24)</f>
        <v>0</v>
      </c>
      <c r="E24" s="207">
        <f>_xlfn.DAYS(About!$A$3,'Core Indicators'!AS24)</f>
        <v>0</v>
      </c>
      <c r="F24" s="207">
        <f>_xlfn.DAYS(About!$A$3,'Core Indicators'!BQ24)</f>
        <v>0</v>
      </c>
      <c r="G24" s="207">
        <f>_xlfn.DAYS(About!$A$3,'Core Indicators'!DM24)</f>
        <v>0</v>
      </c>
      <c r="H24" s="207">
        <f>_xlfn.DAYS(About!$A$3,'Core Indicators'!DU24)</f>
        <v>0</v>
      </c>
      <c r="I24" s="207">
        <f>_xlfn.DAYS(About!$A$3,'Core Indicators'!EC24)</f>
        <v>0</v>
      </c>
      <c r="J24" s="207">
        <f>_xlfn.DAYS(About!$A$3,'Core Indicators'!EK24)</f>
        <v>0</v>
      </c>
      <c r="K24" s="207">
        <f>_xlfn.DAYS(About!$A$3,'Core Indicators'!ES24)</f>
        <v>0</v>
      </c>
      <c r="L24" s="207">
        <f>_xlfn.DAYS(About!$A$3,'Core Indicators'!FI24)</f>
        <v>0</v>
      </c>
      <c r="M24" s="207">
        <f>_xlfn.DAYS(About!$A$3,'Core Indicators'!GG24)</f>
        <v>174</v>
      </c>
      <c r="N24" s="207">
        <f>_xlfn.DAYS(About!$A$3,'Core Indicators'!GO24)</f>
        <v>174</v>
      </c>
      <c r="O24" s="207">
        <f>_xlfn.DAYS(About!$A$3,'Core Indicators'!GW24)</f>
        <v>174</v>
      </c>
      <c r="P24" s="207">
        <f>_xlfn.DAYS(About!$A$3,'Core Indicators'!HE24)</f>
        <v>174</v>
      </c>
      <c r="Q24" s="207">
        <f>_xlfn.DAYS(About!$A$3,'Core Indicators'!HM24)</f>
        <v>174</v>
      </c>
      <c r="R24" s="207">
        <f>_xlfn.DAYS(About!$A$3,'Core Indicators'!HU24)</f>
        <v>174</v>
      </c>
      <c r="S24" s="207">
        <f>_xlfn.DAYS(About!$A$3,'Core Indicators'!IC24)</f>
        <v>174</v>
      </c>
      <c r="T24" s="207">
        <f>_xlfn.DAYS(About!$A$3,'Core Indicators'!IK24)</f>
        <v>174</v>
      </c>
      <c r="U24" s="207">
        <f>_xlfn.DAYS(About!$A$3,'Core Indicators'!IS24)</f>
        <v>174</v>
      </c>
      <c r="V24" s="207">
        <f t="shared" si="0"/>
        <v>17.399999999999999</v>
      </c>
    </row>
    <row r="25" spans="1:22" x14ac:dyDescent="0.25">
      <c r="A25" s="206" t="str">
        <f>Lists!C:C</f>
        <v>COL002</v>
      </c>
      <c r="B25" s="207">
        <f>_xlfn.DAYS(About!$A$3,'Core Indicators'!U25)</f>
        <v>0</v>
      </c>
      <c r="C25" s="207">
        <f>_xlfn.DAYS(About!$A$3,'Core Indicators'!AC25)</f>
        <v>0</v>
      </c>
      <c r="D25" s="207">
        <f>_xlfn.DAYS(About!$A$3,'Core Indicators'!AK25)</f>
        <v>0</v>
      </c>
      <c r="E25" s="207">
        <f>_xlfn.DAYS(About!$A$3,'Core Indicators'!AS25)</f>
        <v>0</v>
      </c>
      <c r="F25" s="207">
        <f>_xlfn.DAYS(About!$A$3,'Core Indicators'!BQ25)</f>
        <v>0</v>
      </c>
      <c r="G25" s="207">
        <f>_xlfn.DAYS(About!$A$3,'Core Indicators'!DM25)</f>
        <v>0</v>
      </c>
      <c r="H25" s="207">
        <f>_xlfn.DAYS(About!$A$3,'Core Indicators'!DU25)</f>
        <v>0</v>
      </c>
      <c r="I25" s="207">
        <f>_xlfn.DAYS(About!$A$3,'Core Indicators'!EC25)</f>
        <v>0</v>
      </c>
      <c r="J25" s="207">
        <f>_xlfn.DAYS(About!$A$3,'Core Indicators'!EK25)</f>
        <v>0</v>
      </c>
      <c r="K25" s="207">
        <f>_xlfn.DAYS(About!$A$3,'Core Indicators'!ES25)</f>
        <v>0</v>
      </c>
      <c r="L25" s="207">
        <f>_xlfn.DAYS(About!$A$3,'Core Indicators'!FI25)</f>
        <v>0</v>
      </c>
      <c r="M25" s="207">
        <f>_xlfn.DAYS(About!$A$3,'Core Indicators'!GG25)</f>
        <v>174</v>
      </c>
      <c r="N25" s="207">
        <f>_xlfn.DAYS(About!$A$3,'Core Indicators'!GO25)</f>
        <v>174</v>
      </c>
      <c r="O25" s="207">
        <f>_xlfn.DAYS(About!$A$3,'Core Indicators'!GW25)</f>
        <v>174</v>
      </c>
      <c r="P25" s="207">
        <f>_xlfn.DAYS(About!$A$3,'Core Indicators'!HE25)</f>
        <v>174</v>
      </c>
      <c r="Q25" s="207">
        <f>_xlfn.DAYS(About!$A$3,'Core Indicators'!HM25)</f>
        <v>174</v>
      </c>
      <c r="R25" s="207">
        <f>_xlfn.DAYS(About!$A$3,'Core Indicators'!HU25)</f>
        <v>174</v>
      </c>
      <c r="S25" s="207">
        <f>_xlfn.DAYS(About!$A$3,'Core Indicators'!IC25)</f>
        <v>174</v>
      </c>
      <c r="T25" s="207">
        <f>_xlfn.DAYS(About!$A$3,'Core Indicators'!IK25)</f>
        <v>174</v>
      </c>
      <c r="U25" s="207">
        <f>_xlfn.DAYS(About!$A$3,'Core Indicators'!IS25)</f>
        <v>174</v>
      </c>
      <c r="V25" s="207">
        <f t="shared" si="0"/>
        <v>17.399999999999999</v>
      </c>
    </row>
    <row r="26" spans="1:22" x14ac:dyDescent="0.25">
      <c r="A26" s="206" t="str">
        <f>Lists!C:C</f>
        <v>CRI002</v>
      </c>
      <c r="B26" s="207">
        <f>_xlfn.DAYS(About!$A$3,'Core Indicators'!U26)</f>
        <v>7</v>
      </c>
      <c r="C26" s="207">
        <f>_xlfn.DAYS(About!$A$3,'Core Indicators'!AC26)</f>
        <v>7</v>
      </c>
      <c r="D26" s="207">
        <f>_xlfn.DAYS(About!$A$3,'Core Indicators'!AK26)</f>
        <v>7</v>
      </c>
      <c r="E26" s="207">
        <f>_xlfn.DAYS(About!$A$3,'Core Indicators'!AS26)</f>
        <v>7</v>
      </c>
      <c r="F26" s="207">
        <f>_xlfn.DAYS(About!$A$3,'Core Indicators'!BQ26)</f>
        <v>7</v>
      </c>
      <c r="G26" s="207">
        <f>_xlfn.DAYS(About!$A$3,'Core Indicators'!DM26)</f>
        <v>7</v>
      </c>
      <c r="H26" s="207">
        <f>_xlfn.DAYS(About!$A$3,'Core Indicators'!DU26)</f>
        <v>7</v>
      </c>
      <c r="I26" s="207">
        <f>_xlfn.DAYS(About!$A$3,'Core Indicators'!EC26)</f>
        <v>7</v>
      </c>
      <c r="J26" s="207">
        <f>_xlfn.DAYS(About!$A$3,'Core Indicators'!EK26)</f>
        <v>7</v>
      </c>
      <c r="K26" s="207">
        <f>_xlfn.DAYS(About!$A$3,'Core Indicators'!ES26)</f>
        <v>7</v>
      </c>
      <c r="L26" s="207">
        <f>_xlfn.DAYS(About!$A$3,'Core Indicators'!FI26)</f>
        <v>7</v>
      </c>
      <c r="M26" s="207">
        <f>_xlfn.DAYS(About!$A$3,'Core Indicators'!GG26)</f>
        <v>187</v>
      </c>
      <c r="N26" s="207">
        <f>_xlfn.DAYS(About!$A$3,'Core Indicators'!GO26)</f>
        <v>187</v>
      </c>
      <c r="O26" s="207">
        <f>_xlfn.DAYS(About!$A$3,'Core Indicators'!GW26)</f>
        <v>187</v>
      </c>
      <c r="P26" s="207">
        <f>_xlfn.DAYS(About!$A$3,'Core Indicators'!HE26)</f>
        <v>187</v>
      </c>
      <c r="Q26" s="207">
        <f>_xlfn.DAYS(About!$A$3,'Core Indicators'!HM26)</f>
        <v>187</v>
      </c>
      <c r="R26" s="207">
        <f>_xlfn.DAYS(About!$A$3,'Core Indicators'!HU26)</f>
        <v>187</v>
      </c>
      <c r="S26" s="207">
        <f>_xlfn.DAYS(About!$A$3,'Core Indicators'!IC26)</f>
        <v>187</v>
      </c>
      <c r="T26" s="207">
        <f>_xlfn.DAYS(About!$A$3,'Core Indicators'!IK26)</f>
        <v>187</v>
      </c>
      <c r="U26" s="207">
        <f>_xlfn.DAYS(About!$A$3,'Core Indicators'!IS26)</f>
        <v>187</v>
      </c>
      <c r="V26" s="207">
        <f t="shared" si="0"/>
        <v>25</v>
      </c>
    </row>
    <row r="27" spans="1:22" x14ac:dyDescent="0.25">
      <c r="A27" s="206" t="str">
        <f>Lists!C:C</f>
        <v>DJI001</v>
      </c>
      <c r="B27" s="207">
        <f>_xlfn.DAYS(About!$A$3,'Core Indicators'!U27)</f>
        <v>414</v>
      </c>
      <c r="C27" s="207">
        <f>_xlfn.DAYS(About!$A$3,'Core Indicators'!AC27)</f>
        <v>0</v>
      </c>
      <c r="D27" s="207">
        <f>_xlfn.DAYS(About!$A$3,'Core Indicators'!AK27)</f>
        <v>0</v>
      </c>
      <c r="E27" s="207">
        <f>_xlfn.DAYS(About!$A$3,'Core Indicators'!AS27)</f>
        <v>0</v>
      </c>
      <c r="F27" s="207">
        <f>_xlfn.DAYS(About!$A$3,'Core Indicators'!BQ27)</f>
        <v>97</v>
      </c>
      <c r="G27" s="207">
        <f>_xlfn.DAYS(About!$A$3,'Core Indicators'!DM27)</f>
        <v>0</v>
      </c>
      <c r="H27" s="207">
        <f>_xlfn.DAYS(About!$A$3,'Core Indicators'!DU27)</f>
        <v>0</v>
      </c>
      <c r="I27" s="207">
        <f>_xlfn.DAYS(About!$A$3,'Core Indicators'!EC27)</f>
        <v>0</v>
      </c>
      <c r="J27" s="207">
        <f>_xlfn.DAYS(About!$A$3,'Core Indicators'!EK27)</f>
        <v>0</v>
      </c>
      <c r="K27" s="207">
        <f>_xlfn.DAYS(About!$A$3,'Core Indicators'!ES27)</f>
        <v>0</v>
      </c>
      <c r="L27" s="207">
        <f>_xlfn.DAYS(About!$A$3,'Core Indicators'!FI27)</f>
        <v>414</v>
      </c>
      <c r="M27" s="207">
        <f>_xlfn.DAYS(About!$A$3,'Core Indicators'!GG27)</f>
        <v>170</v>
      </c>
      <c r="N27" s="207">
        <f>_xlfn.DAYS(About!$A$3,'Core Indicators'!GO27)</f>
        <v>170</v>
      </c>
      <c r="O27" s="207">
        <f>_xlfn.DAYS(About!$A$3,'Core Indicators'!GW27)</f>
        <v>170</v>
      </c>
      <c r="P27" s="207">
        <f>_xlfn.DAYS(About!$A$3,'Core Indicators'!HE27)</f>
        <v>170</v>
      </c>
      <c r="Q27" s="207">
        <f>_xlfn.DAYS(About!$A$3,'Core Indicators'!HM27)</f>
        <v>170</v>
      </c>
      <c r="R27" s="207">
        <f>_xlfn.DAYS(About!$A$3,'Core Indicators'!HU27)</f>
        <v>170</v>
      </c>
      <c r="S27" s="207">
        <f>_xlfn.DAYS(About!$A$3,'Core Indicators'!IC27)</f>
        <v>170</v>
      </c>
      <c r="T27" s="207">
        <f>_xlfn.DAYS(About!$A$3,'Core Indicators'!IK27)</f>
        <v>170</v>
      </c>
      <c r="U27" s="207">
        <f>_xlfn.DAYS(About!$A$3,'Core Indicators'!IS27)</f>
        <v>170</v>
      </c>
      <c r="V27" s="207">
        <f t="shared" si="0"/>
        <v>68.099999999999994</v>
      </c>
    </row>
    <row r="28" spans="1:22" x14ac:dyDescent="0.25">
      <c r="A28" s="206" t="str">
        <f>Lists!C:C</f>
        <v>DJI002</v>
      </c>
      <c r="B28" s="207">
        <f>_xlfn.DAYS(About!$A$3,'Core Indicators'!U28)</f>
        <v>97</v>
      </c>
      <c r="C28" s="207">
        <f>_xlfn.DAYS(About!$A$3,'Core Indicators'!AC28)</f>
        <v>97</v>
      </c>
      <c r="D28" s="207">
        <f>_xlfn.DAYS(About!$A$3,'Core Indicators'!AK28)</f>
        <v>0</v>
      </c>
      <c r="E28" s="207">
        <f>_xlfn.DAYS(About!$A$3,'Core Indicators'!AS28)</f>
        <v>0</v>
      </c>
      <c r="F28" s="207">
        <f>_xlfn.DAYS(About!$A$3,'Core Indicators'!BQ28)</f>
        <v>97</v>
      </c>
      <c r="G28" s="207">
        <f>_xlfn.DAYS(About!$A$3,'Core Indicators'!DM28)</f>
        <v>0</v>
      </c>
      <c r="H28" s="207">
        <f>_xlfn.DAYS(About!$A$3,'Core Indicators'!DU28)</f>
        <v>0</v>
      </c>
      <c r="I28" s="207">
        <f>_xlfn.DAYS(About!$A$3,'Core Indicators'!EC28)</f>
        <v>0</v>
      </c>
      <c r="J28" s="207">
        <f>_xlfn.DAYS(About!$A$3,'Core Indicators'!EK28)</f>
        <v>97</v>
      </c>
      <c r="K28" s="207">
        <f>_xlfn.DAYS(About!$A$3,'Core Indicators'!ES28)</f>
        <v>97</v>
      </c>
      <c r="L28" s="207">
        <f>_xlfn.DAYS(About!$A$3,'Core Indicators'!FI28)</f>
        <v>97</v>
      </c>
      <c r="M28" s="207">
        <f>_xlfn.DAYS(About!$A$3,'Core Indicators'!GG28)</f>
        <v>170</v>
      </c>
      <c r="N28" s="207">
        <f>_xlfn.DAYS(About!$A$3,'Core Indicators'!GO28)</f>
        <v>170</v>
      </c>
      <c r="O28" s="207">
        <f>_xlfn.DAYS(About!$A$3,'Core Indicators'!GW28)</f>
        <v>170</v>
      </c>
      <c r="P28" s="207">
        <f>_xlfn.DAYS(About!$A$3,'Core Indicators'!HE28)</f>
        <v>170</v>
      </c>
      <c r="Q28" s="207">
        <f>_xlfn.DAYS(About!$A$3,'Core Indicators'!HM28)</f>
        <v>170</v>
      </c>
      <c r="R28" s="207">
        <f>_xlfn.DAYS(About!$A$3,'Core Indicators'!HU28)</f>
        <v>170</v>
      </c>
      <c r="S28" s="207">
        <f>_xlfn.DAYS(About!$A$3,'Core Indicators'!IC28)</f>
        <v>170</v>
      </c>
      <c r="T28" s="207">
        <f>_xlfn.DAYS(About!$A$3,'Core Indicators'!IK28)</f>
        <v>170</v>
      </c>
      <c r="U28" s="207">
        <f>_xlfn.DAYS(About!$A$3,'Core Indicators'!IS28)</f>
        <v>170</v>
      </c>
      <c r="V28" s="207">
        <f t="shared" si="0"/>
        <v>55.8</v>
      </c>
    </row>
    <row r="29" spans="1:22" x14ac:dyDescent="0.25">
      <c r="A29" s="206" t="str">
        <f>Lists!C:C</f>
        <v>DJI003</v>
      </c>
      <c r="B29" s="207">
        <f>_xlfn.DAYS(About!$A$3,'Core Indicators'!U29)</f>
        <v>414</v>
      </c>
      <c r="C29" s="207">
        <f>_xlfn.DAYS(About!$A$3,'Core Indicators'!AC29)</f>
        <v>97</v>
      </c>
      <c r="D29" s="207">
        <f>_xlfn.DAYS(About!$A$3,'Core Indicators'!AK29)</f>
        <v>97</v>
      </c>
      <c r="E29" s="207">
        <f>_xlfn.DAYS(About!$A$3,'Core Indicators'!AS29)</f>
        <v>97</v>
      </c>
      <c r="F29" s="207">
        <f>_xlfn.DAYS(About!$A$3,'Core Indicators'!BQ29)</f>
        <v>97</v>
      </c>
      <c r="G29" s="207">
        <f>_xlfn.DAYS(About!$A$3,'Core Indicators'!DM29)</f>
        <v>97</v>
      </c>
      <c r="H29" s="207">
        <f>_xlfn.DAYS(About!$A$3,'Core Indicators'!DU29)</f>
        <v>97</v>
      </c>
      <c r="I29" s="207">
        <f>_xlfn.DAYS(About!$A$3,'Core Indicators'!EC29)</f>
        <v>97</v>
      </c>
      <c r="J29" s="207">
        <f>_xlfn.DAYS(About!$A$3,'Core Indicators'!EK29)</f>
        <v>97</v>
      </c>
      <c r="K29" s="207">
        <f>_xlfn.DAYS(About!$A$3,'Core Indicators'!ES29)</f>
        <v>97</v>
      </c>
      <c r="L29" s="207">
        <f>_xlfn.DAYS(About!$A$3,'Core Indicators'!FI29)</f>
        <v>414</v>
      </c>
      <c r="M29" s="207">
        <f>_xlfn.DAYS(About!$A$3,'Core Indicators'!GG29)</f>
        <v>170</v>
      </c>
      <c r="N29" s="207">
        <f>_xlfn.DAYS(About!$A$3,'Core Indicators'!GO29)</f>
        <v>170</v>
      </c>
      <c r="O29" s="207">
        <f>_xlfn.DAYS(About!$A$3,'Core Indicators'!GW29)</f>
        <v>170</v>
      </c>
      <c r="P29" s="207">
        <f>_xlfn.DAYS(About!$A$3,'Core Indicators'!HE29)</f>
        <v>170</v>
      </c>
      <c r="Q29" s="207">
        <f>_xlfn.DAYS(About!$A$3,'Core Indicators'!HM29)</f>
        <v>170</v>
      </c>
      <c r="R29" s="207">
        <f>_xlfn.DAYS(About!$A$3,'Core Indicators'!HU29)</f>
        <v>170</v>
      </c>
      <c r="S29" s="207">
        <f>_xlfn.DAYS(About!$A$3,'Core Indicators'!IC29)</f>
        <v>170</v>
      </c>
      <c r="T29" s="207">
        <f>_xlfn.DAYS(About!$A$3,'Core Indicators'!IK29)</f>
        <v>170</v>
      </c>
      <c r="U29" s="207">
        <f>_xlfn.DAYS(About!$A$3,'Core Indicators'!IS29)</f>
        <v>170</v>
      </c>
      <c r="V29" s="207">
        <f t="shared" si="0"/>
        <v>136</v>
      </c>
    </row>
    <row r="30" spans="1:22" x14ac:dyDescent="0.25">
      <c r="A30" s="206" t="str">
        <f>Lists!C:C</f>
        <v>DOM002</v>
      </c>
      <c r="B30" s="207">
        <f>_xlfn.DAYS(About!$A$3,'Core Indicators'!U30)</f>
        <v>7</v>
      </c>
      <c r="C30" s="207">
        <f>_xlfn.DAYS(About!$A$3,'Core Indicators'!AC30)</f>
        <v>7</v>
      </c>
      <c r="D30" s="207">
        <f>_xlfn.DAYS(About!$A$3,'Core Indicators'!AK30)</f>
        <v>7</v>
      </c>
      <c r="E30" s="207">
        <f>_xlfn.DAYS(About!$A$3,'Core Indicators'!AS30)</f>
        <v>7</v>
      </c>
      <c r="F30" s="207">
        <f>_xlfn.DAYS(About!$A$3,'Core Indicators'!BQ30)</f>
        <v>7</v>
      </c>
      <c r="G30" s="207">
        <f>_xlfn.DAYS(About!$A$3,'Core Indicators'!DM30)</f>
        <v>7</v>
      </c>
      <c r="H30" s="207">
        <f>_xlfn.DAYS(About!$A$3,'Core Indicators'!DU30)</f>
        <v>7</v>
      </c>
      <c r="I30" s="207">
        <f>_xlfn.DAYS(About!$A$3,'Core Indicators'!EC30)</f>
        <v>7</v>
      </c>
      <c r="J30" s="207">
        <f>_xlfn.DAYS(About!$A$3,'Core Indicators'!EK30)</f>
        <v>7</v>
      </c>
      <c r="K30" s="207">
        <f>_xlfn.DAYS(About!$A$3,'Core Indicators'!ES30)</f>
        <v>7</v>
      </c>
      <c r="L30" s="207">
        <f>_xlfn.DAYS(About!$A$3,'Core Indicators'!FI30)</f>
        <v>7</v>
      </c>
      <c r="M30" s="207">
        <f>_xlfn.DAYS(About!$A$3,'Core Indicators'!GG30)</f>
        <v>187</v>
      </c>
      <c r="N30" s="207">
        <f>_xlfn.DAYS(About!$A$3,'Core Indicators'!GO30)</f>
        <v>187</v>
      </c>
      <c r="O30" s="207">
        <f>_xlfn.DAYS(About!$A$3,'Core Indicators'!GW30)</f>
        <v>187</v>
      </c>
      <c r="P30" s="207">
        <f>_xlfn.DAYS(About!$A$3,'Core Indicators'!HE30)</f>
        <v>187</v>
      </c>
      <c r="Q30" s="207">
        <f>_xlfn.DAYS(About!$A$3,'Core Indicators'!HM30)</f>
        <v>187</v>
      </c>
      <c r="R30" s="207">
        <f>_xlfn.DAYS(About!$A$3,'Core Indicators'!HU30)</f>
        <v>187</v>
      </c>
      <c r="S30" s="207">
        <f>_xlfn.DAYS(About!$A$3,'Core Indicators'!IC30)</f>
        <v>187</v>
      </c>
      <c r="T30" s="207">
        <f>_xlfn.DAYS(About!$A$3,'Core Indicators'!IK30)</f>
        <v>187</v>
      </c>
      <c r="U30" s="207">
        <f>_xlfn.DAYS(About!$A$3,'Core Indicators'!IS30)</f>
        <v>187</v>
      </c>
      <c r="V30" s="207">
        <f t="shared" si="0"/>
        <v>25</v>
      </c>
    </row>
    <row r="31" spans="1:22" x14ac:dyDescent="0.25">
      <c r="A31" s="206" t="str">
        <f>Lists!C:C</f>
        <v>DZA002</v>
      </c>
      <c r="B31" s="207">
        <f>_xlfn.DAYS(About!$A$3,'Core Indicators'!U31)</f>
        <v>92</v>
      </c>
      <c r="C31" s="207">
        <f>_xlfn.DAYS(About!$A$3,'Core Indicators'!AC31)</f>
        <v>14</v>
      </c>
      <c r="D31" s="207">
        <f>_xlfn.DAYS(About!$A$3,'Core Indicators'!AK31)</f>
        <v>68</v>
      </c>
      <c r="E31" s="207">
        <f>_xlfn.DAYS(About!$A$3,'Core Indicators'!AS31)</f>
        <v>68</v>
      </c>
      <c r="F31" s="207">
        <f>_xlfn.DAYS(About!$A$3,'Core Indicators'!BQ31)</f>
        <v>14</v>
      </c>
      <c r="G31" s="207">
        <f>_xlfn.DAYS(About!$A$3,'Core Indicators'!DM31)</f>
        <v>14</v>
      </c>
      <c r="H31" s="207">
        <f>_xlfn.DAYS(About!$A$3,'Core Indicators'!DU31)</f>
        <v>68</v>
      </c>
      <c r="I31" s="207">
        <f>_xlfn.DAYS(About!$A$3,'Core Indicators'!EC31)</f>
        <v>68</v>
      </c>
      <c r="J31" s="207">
        <f>_xlfn.DAYS(About!$A$3,'Core Indicators'!EK31)</f>
        <v>68</v>
      </c>
      <c r="K31" s="207">
        <f>_xlfn.DAYS(About!$A$3,'Core Indicators'!ES31)</f>
        <v>68</v>
      </c>
      <c r="L31" s="207">
        <f>_xlfn.DAYS(About!$A$3,'Core Indicators'!FI31)</f>
        <v>92</v>
      </c>
      <c r="M31" s="207">
        <f>_xlfn.DAYS(About!$A$3,'Core Indicators'!GG31)</f>
        <v>174</v>
      </c>
      <c r="N31" s="207">
        <f>_xlfn.DAYS(About!$A$3,'Core Indicators'!GO31)</f>
        <v>174</v>
      </c>
      <c r="O31" s="207">
        <f>_xlfn.DAYS(About!$A$3,'Core Indicators'!GW31)</f>
        <v>174</v>
      </c>
      <c r="P31" s="207">
        <f>_xlfn.DAYS(About!$A$3,'Core Indicators'!HE31)</f>
        <v>174</v>
      </c>
      <c r="Q31" s="207">
        <f>_xlfn.DAYS(About!$A$3,'Core Indicators'!HM31)</f>
        <v>174</v>
      </c>
      <c r="R31" s="207">
        <f>_xlfn.DAYS(About!$A$3,'Core Indicators'!HU31)</f>
        <v>174</v>
      </c>
      <c r="S31" s="207">
        <f>_xlfn.DAYS(About!$A$3,'Core Indicators'!IC31)</f>
        <v>174</v>
      </c>
      <c r="T31" s="207">
        <f>_xlfn.DAYS(About!$A$3,'Core Indicators'!IK31)</f>
        <v>174</v>
      </c>
      <c r="U31" s="207">
        <f>_xlfn.DAYS(About!$A$3,'Core Indicators'!IS31)</f>
        <v>174</v>
      </c>
      <c r="V31" s="207">
        <f t="shared" si="0"/>
        <v>70.2</v>
      </c>
    </row>
    <row r="32" spans="1:22" x14ac:dyDescent="0.25">
      <c r="A32" s="206" t="str">
        <f>Lists!C:C</f>
        <v>DZA003</v>
      </c>
      <c r="B32" s="207">
        <f>_xlfn.DAYS(About!$A$3,'Core Indicators'!U32)</f>
        <v>92</v>
      </c>
      <c r="C32" s="207">
        <f>_xlfn.DAYS(About!$A$3,'Core Indicators'!AC32)</f>
        <v>92</v>
      </c>
      <c r="D32" s="207">
        <f>_xlfn.DAYS(About!$A$3,'Core Indicators'!AK32)</f>
        <v>92</v>
      </c>
      <c r="E32" s="207">
        <f>_xlfn.DAYS(About!$A$3,'Core Indicators'!AS32)</f>
        <v>68</v>
      </c>
      <c r="F32" s="207">
        <f>_xlfn.DAYS(About!$A$3,'Core Indicators'!BQ32)</f>
        <v>14</v>
      </c>
      <c r="G32" s="207">
        <f>_xlfn.DAYS(About!$A$3,'Core Indicators'!DM32)</f>
        <v>68</v>
      </c>
      <c r="H32" s="207">
        <f>_xlfn.DAYS(About!$A$3,'Core Indicators'!DU32)</f>
        <v>68</v>
      </c>
      <c r="I32" s="207">
        <f>_xlfn.DAYS(About!$A$3,'Core Indicators'!EC32)</f>
        <v>68</v>
      </c>
      <c r="J32" s="207">
        <f>_xlfn.DAYS(About!$A$3,'Core Indicators'!EK32)</f>
        <v>68</v>
      </c>
      <c r="K32" s="207">
        <f>_xlfn.DAYS(About!$A$3,'Core Indicators'!ES32)</f>
        <v>68</v>
      </c>
      <c r="L32" s="207">
        <f>_xlfn.DAYS(About!$A$3,'Core Indicators'!FI32)</f>
        <v>92</v>
      </c>
      <c r="M32" s="207">
        <f>_xlfn.DAYS(About!$A$3,'Core Indicators'!GG32)</f>
        <v>174</v>
      </c>
      <c r="N32" s="207">
        <f>_xlfn.DAYS(About!$A$3,'Core Indicators'!GO32)</f>
        <v>174</v>
      </c>
      <c r="O32" s="207">
        <f>_xlfn.DAYS(About!$A$3,'Core Indicators'!GW32)</f>
        <v>174</v>
      </c>
      <c r="P32" s="207">
        <f>_xlfn.DAYS(About!$A$3,'Core Indicators'!HE32)</f>
        <v>174</v>
      </c>
      <c r="Q32" s="207">
        <f>_xlfn.DAYS(About!$A$3,'Core Indicators'!HM32)</f>
        <v>174</v>
      </c>
      <c r="R32" s="207">
        <f>_xlfn.DAYS(About!$A$3,'Core Indicators'!HU32)</f>
        <v>174</v>
      </c>
      <c r="S32" s="207">
        <f>_xlfn.DAYS(About!$A$3,'Core Indicators'!IC32)</f>
        <v>174</v>
      </c>
      <c r="T32" s="207">
        <f>_xlfn.DAYS(About!$A$3,'Core Indicators'!IK32)</f>
        <v>174</v>
      </c>
      <c r="U32" s="207">
        <f>_xlfn.DAYS(About!$A$3,'Core Indicators'!IS32)</f>
        <v>174</v>
      </c>
      <c r="V32" s="207">
        <f t="shared" si="0"/>
        <v>78</v>
      </c>
    </row>
    <row r="33" spans="1:22" x14ac:dyDescent="0.25">
      <c r="A33" s="206" t="str">
        <f>Lists!C:C</f>
        <v>DZA004</v>
      </c>
      <c r="B33" s="207">
        <f>_xlfn.DAYS(About!$A$3,'Core Indicators'!U33)</f>
        <v>169</v>
      </c>
      <c r="C33" s="207">
        <f>_xlfn.DAYS(About!$A$3,'Core Indicators'!AC33)</f>
        <v>14</v>
      </c>
      <c r="D33" s="207">
        <f>_xlfn.DAYS(About!$A$3,'Core Indicators'!AK33)</f>
        <v>14</v>
      </c>
      <c r="E33" s="207">
        <f>_xlfn.DAYS(About!$A$3,'Core Indicators'!AS33)</f>
        <v>68</v>
      </c>
      <c r="F33" s="207">
        <f>_xlfn.DAYS(About!$A$3,'Core Indicators'!BQ33)</f>
        <v>14</v>
      </c>
      <c r="G33" s="207">
        <f>_xlfn.DAYS(About!$A$3,'Core Indicators'!DM33)</f>
        <v>14</v>
      </c>
      <c r="H33" s="207">
        <f>_xlfn.DAYS(About!$A$3,'Core Indicators'!DU33)</f>
        <v>14</v>
      </c>
      <c r="I33" s="207">
        <f>_xlfn.DAYS(About!$A$3,'Core Indicators'!EC33)</f>
        <v>14</v>
      </c>
      <c r="J33" s="207">
        <f>_xlfn.DAYS(About!$A$3,'Core Indicators'!EK33)</f>
        <v>14</v>
      </c>
      <c r="K33" s="207">
        <f>_xlfn.DAYS(About!$A$3,'Core Indicators'!ES33)</f>
        <v>14</v>
      </c>
      <c r="L33" s="207">
        <f>_xlfn.DAYS(About!$A$3,'Core Indicators'!FI33)</f>
        <v>169</v>
      </c>
      <c r="M33" s="207">
        <f>_xlfn.DAYS(About!$A$3,'Core Indicators'!GG33)</f>
        <v>174</v>
      </c>
      <c r="N33" s="207">
        <f>_xlfn.DAYS(About!$A$3,'Core Indicators'!GO33)</f>
        <v>174</v>
      </c>
      <c r="O33" s="207">
        <f>_xlfn.DAYS(About!$A$3,'Core Indicators'!GW33)</f>
        <v>174</v>
      </c>
      <c r="P33" s="207">
        <f>_xlfn.DAYS(About!$A$3,'Core Indicators'!HE33)</f>
        <v>174</v>
      </c>
      <c r="Q33" s="207">
        <f>_xlfn.DAYS(About!$A$3,'Core Indicators'!HM33)</f>
        <v>174</v>
      </c>
      <c r="R33" s="207">
        <f>_xlfn.DAYS(About!$A$3,'Core Indicators'!HU33)</f>
        <v>174</v>
      </c>
      <c r="S33" s="207">
        <f>_xlfn.DAYS(About!$A$3,'Core Indicators'!IC33)</f>
        <v>174</v>
      </c>
      <c r="T33" s="207">
        <f>_xlfn.DAYS(About!$A$3,'Core Indicators'!IK33)</f>
        <v>174</v>
      </c>
      <c r="U33" s="207">
        <f>_xlfn.DAYS(About!$A$3,'Core Indicators'!IS33)</f>
        <v>174</v>
      </c>
      <c r="V33" s="207">
        <f t="shared" si="0"/>
        <v>50.9</v>
      </c>
    </row>
    <row r="34" spans="1:22" x14ac:dyDescent="0.25">
      <c r="A34" s="206" t="str">
        <f>Lists!C:C</f>
        <v>ECU002</v>
      </c>
      <c r="B34" s="207">
        <f>_xlfn.DAYS(About!$A$3,'Core Indicators'!U34)</f>
        <v>61</v>
      </c>
      <c r="C34" s="207">
        <f>_xlfn.DAYS(About!$A$3,'Core Indicators'!AC34)</f>
        <v>61</v>
      </c>
      <c r="D34" s="207">
        <f>_xlfn.DAYS(About!$A$3,'Core Indicators'!AK34)</f>
        <v>61</v>
      </c>
      <c r="E34" s="207">
        <f>_xlfn.DAYS(About!$A$3,'Core Indicators'!AS34)</f>
        <v>61</v>
      </c>
      <c r="F34" s="207">
        <f>_xlfn.DAYS(About!$A$3,'Core Indicators'!BQ34)</f>
        <v>61</v>
      </c>
      <c r="G34" s="207">
        <f>_xlfn.DAYS(About!$A$3,'Core Indicators'!DM34)</f>
        <v>61</v>
      </c>
      <c r="H34" s="207">
        <f>_xlfn.DAYS(About!$A$3,'Core Indicators'!DU34)</f>
        <v>61</v>
      </c>
      <c r="I34" s="207">
        <f>_xlfn.DAYS(About!$A$3,'Core Indicators'!EC34)</f>
        <v>61</v>
      </c>
      <c r="J34" s="207">
        <f>_xlfn.DAYS(About!$A$3,'Core Indicators'!EK34)</f>
        <v>61</v>
      </c>
      <c r="K34" s="207">
        <f>_xlfn.DAYS(About!$A$3,'Core Indicators'!ES34)</f>
        <v>61</v>
      </c>
      <c r="L34" s="207">
        <f>_xlfn.DAYS(About!$A$3,'Core Indicators'!FI34)</f>
        <v>61</v>
      </c>
      <c r="M34" s="207">
        <f>_xlfn.DAYS(About!$A$3,'Core Indicators'!GG34)</f>
        <v>187</v>
      </c>
      <c r="N34" s="207">
        <f>_xlfn.DAYS(About!$A$3,'Core Indicators'!GO34)</f>
        <v>187</v>
      </c>
      <c r="O34" s="207">
        <f>_xlfn.DAYS(About!$A$3,'Core Indicators'!GW34)</f>
        <v>187</v>
      </c>
      <c r="P34" s="207">
        <f>_xlfn.DAYS(About!$A$3,'Core Indicators'!HE34)</f>
        <v>187</v>
      </c>
      <c r="Q34" s="207">
        <f>_xlfn.DAYS(About!$A$3,'Core Indicators'!HM34)</f>
        <v>187</v>
      </c>
      <c r="R34" s="207">
        <f>_xlfn.DAYS(About!$A$3,'Core Indicators'!HU34)</f>
        <v>187</v>
      </c>
      <c r="S34" s="207">
        <f>_xlfn.DAYS(About!$A$3,'Core Indicators'!IC34)</f>
        <v>187</v>
      </c>
      <c r="T34" s="207">
        <f>_xlfn.DAYS(About!$A$3,'Core Indicators'!IK34)</f>
        <v>187</v>
      </c>
      <c r="U34" s="207">
        <f>_xlfn.DAYS(About!$A$3,'Core Indicators'!IS34)</f>
        <v>187</v>
      </c>
      <c r="V34" s="207">
        <f t="shared" si="0"/>
        <v>73.599999999999994</v>
      </c>
    </row>
    <row r="35" spans="1:22" x14ac:dyDescent="0.25">
      <c r="A35" s="206" t="str">
        <f>Lists!C:C</f>
        <v>EGY002</v>
      </c>
      <c r="B35" s="207">
        <f>_xlfn.DAYS(About!$A$3,'Core Indicators'!U35)</f>
        <v>92</v>
      </c>
      <c r="C35" s="207">
        <f>_xlfn.DAYS(About!$A$3,'Core Indicators'!AC35)</f>
        <v>5</v>
      </c>
      <c r="D35" s="207">
        <f>_xlfn.DAYS(About!$A$3,'Core Indicators'!AK35)</f>
        <v>5</v>
      </c>
      <c r="E35" s="207">
        <f>_xlfn.DAYS(About!$A$3,'Core Indicators'!AS35)</f>
        <v>5</v>
      </c>
      <c r="F35" s="207">
        <f>_xlfn.DAYS(About!$A$3,'Core Indicators'!BQ35)</f>
        <v>5</v>
      </c>
      <c r="G35" s="207">
        <f>_xlfn.DAYS(About!$A$3,'Core Indicators'!DM35)</f>
        <v>5</v>
      </c>
      <c r="H35" s="207">
        <f>_xlfn.DAYS(About!$A$3,'Core Indicators'!DU35)</f>
        <v>5</v>
      </c>
      <c r="I35" s="207">
        <f>_xlfn.DAYS(About!$A$3,'Core Indicators'!EC35)</f>
        <v>5</v>
      </c>
      <c r="J35" s="207">
        <f>_xlfn.DAYS(About!$A$3,'Core Indicators'!EK35)</f>
        <v>5</v>
      </c>
      <c r="K35" s="207">
        <f>_xlfn.DAYS(About!$A$3,'Core Indicators'!ES35)</f>
        <v>5</v>
      </c>
      <c r="L35" s="207">
        <f>_xlfn.DAYS(About!$A$3,'Core Indicators'!FI35)</f>
        <v>92</v>
      </c>
      <c r="M35" s="207">
        <f>_xlfn.DAYS(About!$A$3,'Core Indicators'!GG35)</f>
        <v>174</v>
      </c>
      <c r="N35" s="207">
        <f>_xlfn.DAYS(About!$A$3,'Core Indicators'!GO35)</f>
        <v>174</v>
      </c>
      <c r="O35" s="207">
        <f>_xlfn.DAYS(About!$A$3,'Core Indicators'!GW35)</f>
        <v>174</v>
      </c>
      <c r="P35" s="207">
        <f>_xlfn.DAYS(About!$A$3,'Core Indicators'!HE35)</f>
        <v>174</v>
      </c>
      <c r="Q35" s="207">
        <f>_xlfn.DAYS(About!$A$3,'Core Indicators'!HM35)</f>
        <v>174</v>
      </c>
      <c r="R35" s="207">
        <f>_xlfn.DAYS(About!$A$3,'Core Indicators'!HU35)</f>
        <v>174</v>
      </c>
      <c r="S35" s="207">
        <f>_xlfn.DAYS(About!$A$3,'Core Indicators'!IC35)</f>
        <v>174</v>
      </c>
      <c r="T35" s="207">
        <f>_xlfn.DAYS(About!$A$3,'Core Indicators'!IK35)</f>
        <v>174</v>
      </c>
      <c r="U35" s="207">
        <f>_xlfn.DAYS(About!$A$3,'Core Indicators'!IS35)</f>
        <v>174</v>
      </c>
      <c r="V35" s="207">
        <f t="shared" ref="V35:V66" si="1">AVERAGE(D35:M35)</f>
        <v>30.6</v>
      </c>
    </row>
    <row r="36" spans="1:22" x14ac:dyDescent="0.25">
      <c r="A36" s="206" t="str">
        <f>Lists!C:C</f>
        <v>ERI001</v>
      </c>
      <c r="B36" s="207">
        <f>_xlfn.DAYS(About!$A$3,'Core Indicators'!U36)</f>
        <v>166</v>
      </c>
      <c r="C36" s="207">
        <f>_xlfn.DAYS(About!$A$3,'Core Indicators'!AC36)</f>
        <v>166</v>
      </c>
      <c r="D36" s="207">
        <f>_xlfn.DAYS(About!$A$3,'Core Indicators'!AK36)</f>
        <v>166</v>
      </c>
      <c r="E36" s="207">
        <f>_xlfn.DAYS(About!$A$3,'Core Indicators'!AS36)</f>
        <v>166</v>
      </c>
      <c r="F36" s="207">
        <f>_xlfn.DAYS(About!$A$3,'Core Indicators'!BQ36)</f>
        <v>38</v>
      </c>
      <c r="G36" s="207">
        <f>_xlfn.DAYS(About!$A$3,'Core Indicators'!DM36)</f>
        <v>166</v>
      </c>
      <c r="H36" s="207">
        <f>_xlfn.DAYS(About!$A$3,'Core Indicators'!DU36)</f>
        <v>166</v>
      </c>
      <c r="I36" s="207">
        <f>_xlfn.DAYS(About!$A$3,'Core Indicators'!EC36)</f>
        <v>166</v>
      </c>
      <c r="J36" s="207">
        <f>_xlfn.DAYS(About!$A$3,'Core Indicators'!EK36)</f>
        <v>166</v>
      </c>
      <c r="K36" s="207">
        <f>_xlfn.DAYS(About!$A$3,'Core Indicators'!ES36)</f>
        <v>166</v>
      </c>
      <c r="L36" s="207">
        <f>_xlfn.DAYS(About!$A$3,'Core Indicators'!FI36)</f>
        <v>166</v>
      </c>
      <c r="M36" s="207">
        <f>_xlfn.DAYS(About!$A$3,'Core Indicators'!GG36)</f>
        <v>171</v>
      </c>
      <c r="N36" s="207">
        <f>_xlfn.DAYS(About!$A$3,'Core Indicators'!GO36)</f>
        <v>171</v>
      </c>
      <c r="O36" s="207">
        <f>_xlfn.DAYS(About!$A$3,'Core Indicators'!GW36)</f>
        <v>171</v>
      </c>
      <c r="P36" s="207">
        <f>_xlfn.DAYS(About!$A$3,'Core Indicators'!HE36)</f>
        <v>171</v>
      </c>
      <c r="Q36" s="207">
        <f>_xlfn.DAYS(About!$A$3,'Core Indicators'!HM36)</f>
        <v>171</v>
      </c>
      <c r="R36" s="207">
        <f>_xlfn.DAYS(About!$A$3,'Core Indicators'!HU36)</f>
        <v>171</v>
      </c>
      <c r="S36" s="207">
        <f>_xlfn.DAYS(About!$A$3,'Core Indicators'!IC36)</f>
        <v>171</v>
      </c>
      <c r="T36" s="207">
        <f>_xlfn.DAYS(About!$A$3,'Core Indicators'!IK36)</f>
        <v>171</v>
      </c>
      <c r="U36" s="207">
        <f>_xlfn.DAYS(About!$A$3,'Core Indicators'!IS36)</f>
        <v>171</v>
      </c>
      <c r="V36" s="207">
        <f t="shared" si="1"/>
        <v>153.69999999999999</v>
      </c>
    </row>
    <row r="37" spans="1:22" x14ac:dyDescent="0.25">
      <c r="A37" s="206" t="str">
        <f>Lists!C:C</f>
        <v>ESP002</v>
      </c>
      <c r="B37" s="207">
        <f>_xlfn.DAYS(About!$A$3,'Core Indicators'!U37)</f>
        <v>92</v>
      </c>
      <c r="C37" s="207">
        <f>_xlfn.DAYS(About!$A$3,'Core Indicators'!AC37)</f>
        <v>14</v>
      </c>
      <c r="D37" s="207">
        <f>_xlfn.DAYS(About!$A$3,'Core Indicators'!AK37)</f>
        <v>14</v>
      </c>
      <c r="E37" s="207">
        <f>_xlfn.DAYS(About!$A$3,'Core Indicators'!AS37)</f>
        <v>14</v>
      </c>
      <c r="F37" s="207">
        <f>_xlfn.DAYS(About!$A$3,'Core Indicators'!BQ37)</f>
        <v>14</v>
      </c>
      <c r="G37" s="207">
        <f>_xlfn.DAYS(About!$A$3,'Core Indicators'!DM37)</f>
        <v>14</v>
      </c>
      <c r="H37" s="207">
        <f>_xlfn.DAYS(About!$A$3,'Core Indicators'!DU37)</f>
        <v>14</v>
      </c>
      <c r="I37" s="207">
        <f>_xlfn.DAYS(About!$A$3,'Core Indicators'!EC37)</f>
        <v>14</v>
      </c>
      <c r="J37" s="207">
        <f>_xlfn.DAYS(About!$A$3,'Core Indicators'!EK37)</f>
        <v>14</v>
      </c>
      <c r="K37" s="207">
        <f>_xlfn.DAYS(About!$A$3,'Core Indicators'!ES37)</f>
        <v>14</v>
      </c>
      <c r="L37" s="207">
        <f>_xlfn.DAYS(About!$A$3,'Core Indicators'!FI37)</f>
        <v>92</v>
      </c>
      <c r="M37" s="207">
        <f>_xlfn.DAYS(About!$A$3,'Core Indicators'!GG37)</f>
        <v>173</v>
      </c>
      <c r="N37" s="207">
        <f>_xlfn.DAYS(About!$A$3,'Core Indicators'!GO37)</f>
        <v>173</v>
      </c>
      <c r="O37" s="207">
        <f>_xlfn.DAYS(About!$A$3,'Core Indicators'!GW37)</f>
        <v>173</v>
      </c>
      <c r="P37" s="207">
        <f>_xlfn.DAYS(About!$A$3,'Core Indicators'!HE37)</f>
        <v>173</v>
      </c>
      <c r="Q37" s="207">
        <f>_xlfn.DAYS(About!$A$3,'Core Indicators'!HM37)</f>
        <v>173</v>
      </c>
      <c r="R37" s="207">
        <f>_xlfn.DAYS(About!$A$3,'Core Indicators'!HU37)</f>
        <v>173</v>
      </c>
      <c r="S37" s="207">
        <f>_xlfn.DAYS(About!$A$3,'Core Indicators'!IC37)</f>
        <v>173</v>
      </c>
      <c r="T37" s="207">
        <f>_xlfn.DAYS(About!$A$3,'Core Indicators'!IK37)</f>
        <v>173</v>
      </c>
      <c r="U37" s="207">
        <f>_xlfn.DAYS(About!$A$3,'Core Indicators'!IS37)</f>
        <v>173</v>
      </c>
      <c r="V37" s="207">
        <f t="shared" si="1"/>
        <v>37.700000000000003</v>
      </c>
    </row>
    <row r="38" spans="1:22" x14ac:dyDescent="0.25">
      <c r="A38" s="206" t="str">
        <f>Lists!C:C</f>
        <v>ETH001</v>
      </c>
      <c r="B38" s="207">
        <f>_xlfn.DAYS(About!$A$3,'Core Indicators'!U38)</f>
        <v>33</v>
      </c>
      <c r="C38" s="207">
        <f>_xlfn.DAYS(About!$A$3,'Core Indicators'!AC38)</f>
        <v>33</v>
      </c>
      <c r="D38" s="207">
        <f>_xlfn.DAYS(About!$A$3,'Core Indicators'!AK38)</f>
        <v>33</v>
      </c>
      <c r="E38" s="207">
        <f>_xlfn.DAYS(About!$A$3,'Core Indicators'!AS38)</f>
        <v>11</v>
      </c>
      <c r="F38" s="207">
        <f>_xlfn.DAYS(About!$A$3,'Core Indicators'!BQ38)</f>
        <v>33</v>
      </c>
      <c r="G38" s="207">
        <f>_xlfn.DAYS(About!$A$3,'Core Indicators'!DM38)</f>
        <v>11</v>
      </c>
      <c r="H38" s="207">
        <f>_xlfn.DAYS(About!$A$3,'Core Indicators'!DU38)</f>
        <v>11</v>
      </c>
      <c r="I38" s="207">
        <f>_xlfn.DAYS(About!$A$3,'Core Indicators'!EC38)</f>
        <v>11</v>
      </c>
      <c r="J38" s="207">
        <f>_xlfn.DAYS(About!$A$3,'Core Indicators'!EK38)</f>
        <v>11</v>
      </c>
      <c r="K38" s="207">
        <f>_xlfn.DAYS(About!$A$3,'Core Indicators'!ES38)</f>
        <v>11</v>
      </c>
      <c r="L38" s="207">
        <f>_xlfn.DAYS(About!$A$3,'Core Indicators'!FI38)</f>
        <v>129</v>
      </c>
      <c r="M38" s="207">
        <f>_xlfn.DAYS(About!$A$3,'Core Indicators'!GG38)</f>
        <v>170</v>
      </c>
      <c r="N38" s="207">
        <f>_xlfn.DAYS(About!$A$3,'Core Indicators'!GO38)</f>
        <v>170</v>
      </c>
      <c r="O38" s="207">
        <f>_xlfn.DAYS(About!$A$3,'Core Indicators'!GW38)</f>
        <v>170</v>
      </c>
      <c r="P38" s="207">
        <f>_xlfn.DAYS(About!$A$3,'Core Indicators'!HE38)</f>
        <v>170</v>
      </c>
      <c r="Q38" s="207">
        <f>_xlfn.DAYS(About!$A$3,'Core Indicators'!HM38)</f>
        <v>170</v>
      </c>
      <c r="R38" s="207">
        <f>_xlfn.DAYS(About!$A$3,'Core Indicators'!HU38)</f>
        <v>170</v>
      </c>
      <c r="S38" s="207">
        <f>_xlfn.DAYS(About!$A$3,'Core Indicators'!IC38)</f>
        <v>170</v>
      </c>
      <c r="T38" s="207">
        <f>_xlfn.DAYS(About!$A$3,'Core Indicators'!IK38)</f>
        <v>170</v>
      </c>
      <c r="U38" s="207">
        <f>_xlfn.DAYS(About!$A$3,'Core Indicators'!IS38)</f>
        <v>170</v>
      </c>
      <c r="V38" s="207">
        <f t="shared" si="1"/>
        <v>43.1</v>
      </c>
    </row>
    <row r="39" spans="1:22" x14ac:dyDescent="0.25">
      <c r="A39" s="206" t="str">
        <f>Lists!C:C</f>
        <v>ETH003</v>
      </c>
      <c r="B39" s="207">
        <f>_xlfn.DAYS(About!$A$3,'Core Indicators'!U39)</f>
        <v>33</v>
      </c>
      <c r="C39" s="207">
        <f>_xlfn.DAYS(About!$A$3,'Core Indicators'!AC39)</f>
        <v>33</v>
      </c>
      <c r="D39" s="207">
        <f>_xlfn.DAYS(About!$A$3,'Core Indicators'!AK39)</f>
        <v>33</v>
      </c>
      <c r="E39" s="207">
        <f>_xlfn.DAYS(About!$A$3,'Core Indicators'!AS39)</f>
        <v>11</v>
      </c>
      <c r="F39" s="207">
        <f>_xlfn.DAYS(About!$A$3,'Core Indicators'!BQ39)</f>
        <v>33</v>
      </c>
      <c r="G39" s="207">
        <f>_xlfn.DAYS(About!$A$3,'Core Indicators'!DM39)</f>
        <v>11</v>
      </c>
      <c r="H39" s="207">
        <f>_xlfn.DAYS(About!$A$3,'Core Indicators'!DU39)</f>
        <v>11</v>
      </c>
      <c r="I39" s="207">
        <f>_xlfn.DAYS(About!$A$3,'Core Indicators'!EC39)</f>
        <v>11</v>
      </c>
      <c r="J39" s="207">
        <f>_xlfn.DAYS(About!$A$3,'Core Indicators'!EK39)</f>
        <v>11</v>
      </c>
      <c r="K39" s="207">
        <f>_xlfn.DAYS(About!$A$3,'Core Indicators'!ES39)</f>
        <v>11</v>
      </c>
      <c r="L39" s="207">
        <f>_xlfn.DAYS(About!$A$3,'Core Indicators'!FI39)</f>
        <v>502</v>
      </c>
      <c r="M39" s="207">
        <f>_xlfn.DAYS(About!$A$3,'Core Indicators'!GG39)</f>
        <v>170</v>
      </c>
      <c r="N39" s="207">
        <f>_xlfn.DAYS(About!$A$3,'Core Indicators'!GO39)</f>
        <v>170</v>
      </c>
      <c r="O39" s="207">
        <f>_xlfn.DAYS(About!$A$3,'Core Indicators'!GW39)</f>
        <v>170</v>
      </c>
      <c r="P39" s="207">
        <f>_xlfn.DAYS(About!$A$3,'Core Indicators'!HE39)</f>
        <v>170</v>
      </c>
      <c r="Q39" s="207">
        <f>_xlfn.DAYS(About!$A$3,'Core Indicators'!HM39)</f>
        <v>170</v>
      </c>
      <c r="R39" s="207">
        <f>_xlfn.DAYS(About!$A$3,'Core Indicators'!HU39)</f>
        <v>170</v>
      </c>
      <c r="S39" s="207">
        <f>_xlfn.DAYS(About!$A$3,'Core Indicators'!IC39)</f>
        <v>170</v>
      </c>
      <c r="T39" s="207">
        <f>_xlfn.DAYS(About!$A$3,'Core Indicators'!IK39)</f>
        <v>170</v>
      </c>
      <c r="U39" s="207">
        <f>_xlfn.DAYS(About!$A$3,'Core Indicators'!IS39)</f>
        <v>170</v>
      </c>
      <c r="V39" s="207">
        <f t="shared" si="1"/>
        <v>80.400000000000006</v>
      </c>
    </row>
    <row r="40" spans="1:22" x14ac:dyDescent="0.25">
      <c r="A40" s="206" t="str">
        <f>Lists!C:C</f>
        <v>ETH004</v>
      </c>
      <c r="B40" s="207">
        <f>_xlfn.DAYS(About!$A$3,'Core Indicators'!U40)</f>
        <v>33</v>
      </c>
      <c r="C40" s="207">
        <f>_xlfn.DAYS(About!$A$3,'Core Indicators'!AC40)</f>
        <v>33</v>
      </c>
      <c r="D40" s="207">
        <f>_xlfn.DAYS(About!$A$3,'Core Indicators'!AK40)</f>
        <v>33</v>
      </c>
      <c r="E40" s="207">
        <f>_xlfn.DAYS(About!$A$3,'Core Indicators'!AS40)</f>
        <v>33</v>
      </c>
      <c r="F40" s="207">
        <f>_xlfn.DAYS(About!$A$3,'Core Indicators'!BQ40)</f>
        <v>33</v>
      </c>
      <c r="G40" s="207">
        <f>_xlfn.DAYS(About!$A$3,'Core Indicators'!DM40)</f>
        <v>11</v>
      </c>
      <c r="H40" s="207">
        <f>_xlfn.DAYS(About!$A$3,'Core Indicators'!DU40)</f>
        <v>11</v>
      </c>
      <c r="I40" s="207">
        <f>_xlfn.DAYS(About!$A$3,'Core Indicators'!EC40)</f>
        <v>11</v>
      </c>
      <c r="J40" s="207">
        <f>_xlfn.DAYS(About!$A$3,'Core Indicators'!EK40)</f>
        <v>11</v>
      </c>
      <c r="K40" s="207">
        <f>_xlfn.DAYS(About!$A$3,'Core Indicators'!ES40)</f>
        <v>11</v>
      </c>
      <c r="L40" s="207">
        <f>_xlfn.DAYS(About!$A$3,'Core Indicators'!FI40)</f>
        <v>351</v>
      </c>
      <c r="M40" s="207">
        <f>_xlfn.DAYS(About!$A$3,'Core Indicators'!GG40)</f>
        <v>170</v>
      </c>
      <c r="N40" s="207">
        <f>_xlfn.DAYS(About!$A$3,'Core Indicators'!GO40)</f>
        <v>170</v>
      </c>
      <c r="O40" s="207">
        <f>_xlfn.DAYS(About!$A$3,'Core Indicators'!GW40)</f>
        <v>170</v>
      </c>
      <c r="P40" s="207">
        <f>_xlfn.DAYS(About!$A$3,'Core Indicators'!HE40)</f>
        <v>170</v>
      </c>
      <c r="Q40" s="207">
        <f>_xlfn.DAYS(About!$A$3,'Core Indicators'!HM40)</f>
        <v>170</v>
      </c>
      <c r="R40" s="207">
        <f>_xlfn.DAYS(About!$A$3,'Core Indicators'!HU40)</f>
        <v>170</v>
      </c>
      <c r="S40" s="207">
        <f>_xlfn.DAYS(About!$A$3,'Core Indicators'!IC40)</f>
        <v>170</v>
      </c>
      <c r="T40" s="207">
        <f>_xlfn.DAYS(About!$A$3,'Core Indicators'!IK40)</f>
        <v>170</v>
      </c>
      <c r="U40" s="207">
        <f>_xlfn.DAYS(About!$A$3,'Core Indicators'!IS40)</f>
        <v>170</v>
      </c>
      <c r="V40" s="207">
        <f t="shared" si="1"/>
        <v>67.5</v>
      </c>
    </row>
    <row r="41" spans="1:22" x14ac:dyDescent="0.25">
      <c r="A41" s="206" t="str">
        <f>Lists!C:C</f>
        <v>ETH005</v>
      </c>
      <c r="B41" s="207">
        <f>_xlfn.DAYS(About!$A$3,'Core Indicators'!U41)</f>
        <v>33</v>
      </c>
      <c r="C41" s="207">
        <f>_xlfn.DAYS(About!$A$3,'Core Indicators'!AC41)</f>
        <v>33</v>
      </c>
      <c r="D41" s="207">
        <f>_xlfn.DAYS(About!$A$3,'Core Indicators'!AK41)</f>
        <v>33</v>
      </c>
      <c r="E41" s="207">
        <f>_xlfn.DAYS(About!$A$3,'Core Indicators'!AS41)</f>
        <v>11</v>
      </c>
      <c r="F41" s="207">
        <f>_xlfn.DAYS(About!$A$3,'Core Indicators'!BQ41)</f>
        <v>33</v>
      </c>
      <c r="G41" s="207">
        <f>_xlfn.DAYS(About!$A$3,'Core Indicators'!DM41)</f>
        <v>33</v>
      </c>
      <c r="H41" s="207">
        <f>_xlfn.DAYS(About!$A$3,'Core Indicators'!DU41)</f>
        <v>33</v>
      </c>
      <c r="I41" s="207">
        <f>_xlfn.DAYS(About!$A$3,'Core Indicators'!EC41)</f>
        <v>33</v>
      </c>
      <c r="J41" s="207">
        <f>_xlfn.DAYS(About!$A$3,'Core Indicators'!EK41)</f>
        <v>33</v>
      </c>
      <c r="K41" s="207">
        <f>_xlfn.DAYS(About!$A$3,'Core Indicators'!ES41)</f>
        <v>33</v>
      </c>
      <c r="L41" s="207">
        <f>_xlfn.DAYS(About!$A$3,'Core Indicators'!FI41)</f>
        <v>265</v>
      </c>
      <c r="M41" s="207">
        <f>_xlfn.DAYS(About!$A$3,'Core Indicators'!GG41)</f>
        <v>170</v>
      </c>
      <c r="N41" s="207">
        <f>_xlfn.DAYS(About!$A$3,'Core Indicators'!GO41)</f>
        <v>170</v>
      </c>
      <c r="O41" s="207">
        <f>_xlfn.DAYS(About!$A$3,'Core Indicators'!GW41)</f>
        <v>170</v>
      </c>
      <c r="P41" s="207">
        <f>_xlfn.DAYS(About!$A$3,'Core Indicators'!HE41)</f>
        <v>170</v>
      </c>
      <c r="Q41" s="207">
        <f>_xlfn.DAYS(About!$A$3,'Core Indicators'!HM41)</f>
        <v>170</v>
      </c>
      <c r="R41" s="207">
        <f>_xlfn.DAYS(About!$A$3,'Core Indicators'!HU41)</f>
        <v>170</v>
      </c>
      <c r="S41" s="207">
        <f>_xlfn.DAYS(About!$A$3,'Core Indicators'!IC41)</f>
        <v>170</v>
      </c>
      <c r="T41" s="207">
        <f>_xlfn.DAYS(About!$A$3,'Core Indicators'!IK41)</f>
        <v>170</v>
      </c>
      <c r="U41" s="207">
        <f>_xlfn.DAYS(About!$A$3,'Core Indicators'!IS41)</f>
        <v>170</v>
      </c>
      <c r="V41" s="207">
        <f t="shared" si="1"/>
        <v>67.7</v>
      </c>
    </row>
    <row r="42" spans="1:22" x14ac:dyDescent="0.25">
      <c r="A42" s="206" t="str">
        <f>Lists!C:C</f>
        <v>GMB002</v>
      </c>
      <c r="B42" s="207">
        <f>_xlfn.DAYS(About!$A$3,'Core Indicators'!U42)</f>
        <v>61</v>
      </c>
      <c r="C42" s="207">
        <f>_xlfn.DAYS(About!$A$3,'Core Indicators'!AC42)</f>
        <v>61</v>
      </c>
      <c r="D42" s="207">
        <f>_xlfn.DAYS(About!$A$3,'Core Indicators'!AK42)</f>
        <v>61</v>
      </c>
      <c r="E42" s="207">
        <f>_xlfn.DAYS(About!$A$3,'Core Indicators'!AS42)</f>
        <v>61</v>
      </c>
      <c r="F42" s="207">
        <f>_xlfn.DAYS(About!$A$3,'Core Indicators'!BQ42)</f>
        <v>61</v>
      </c>
      <c r="G42" s="207">
        <f>_xlfn.DAYS(About!$A$3,'Core Indicators'!DM42)</f>
        <v>61</v>
      </c>
      <c r="H42" s="207">
        <f>_xlfn.DAYS(About!$A$3,'Core Indicators'!DU42)</f>
        <v>61</v>
      </c>
      <c r="I42" s="207">
        <f>_xlfn.DAYS(About!$A$3,'Core Indicators'!EC42)</f>
        <v>61</v>
      </c>
      <c r="J42" s="207">
        <f>_xlfn.DAYS(About!$A$3,'Core Indicators'!EK42)</f>
        <v>61</v>
      </c>
      <c r="K42" s="207">
        <f>_xlfn.DAYS(About!$A$3,'Core Indicators'!ES42)</f>
        <v>61</v>
      </c>
      <c r="L42" s="207">
        <f>_xlfn.DAYS(About!$A$3,'Core Indicators'!FI42)</f>
        <v>61</v>
      </c>
      <c r="M42" s="207">
        <f>_xlfn.DAYS(About!$A$3,'Core Indicators'!GG42)</f>
        <v>61</v>
      </c>
      <c r="N42" s="207">
        <f>_xlfn.DAYS(About!$A$3,'Core Indicators'!GO42)</f>
        <v>61</v>
      </c>
      <c r="O42" s="207">
        <f>_xlfn.DAYS(About!$A$3,'Core Indicators'!GW42)</f>
        <v>61</v>
      </c>
      <c r="P42" s="207">
        <f>_xlfn.DAYS(About!$A$3,'Core Indicators'!HE42)</f>
        <v>61</v>
      </c>
      <c r="Q42" s="207">
        <f>_xlfn.DAYS(About!$A$3,'Core Indicators'!HM42)</f>
        <v>61</v>
      </c>
      <c r="R42" s="207">
        <f>_xlfn.DAYS(About!$A$3,'Core Indicators'!HU42)</f>
        <v>61</v>
      </c>
      <c r="S42" s="207">
        <f>_xlfn.DAYS(About!$A$3,'Core Indicators'!IC42)</f>
        <v>61</v>
      </c>
      <c r="T42" s="207">
        <f>_xlfn.DAYS(About!$A$3,'Core Indicators'!IK42)</f>
        <v>61</v>
      </c>
      <c r="U42" s="207">
        <f>_xlfn.DAYS(About!$A$3,'Core Indicators'!IS42)</f>
        <v>61</v>
      </c>
      <c r="V42" s="207">
        <f t="shared" si="1"/>
        <v>61</v>
      </c>
    </row>
    <row r="43" spans="1:22" x14ac:dyDescent="0.25">
      <c r="A43" s="206" t="str">
        <f>Lists!C:C</f>
        <v>GRC002</v>
      </c>
      <c r="B43" s="207">
        <f>_xlfn.DAYS(About!$A$3,'Core Indicators'!U43)</f>
        <v>1280</v>
      </c>
      <c r="C43" s="207">
        <f>_xlfn.DAYS(About!$A$3,'Core Indicators'!AC43)</f>
        <v>63</v>
      </c>
      <c r="D43" s="207">
        <f>_xlfn.DAYS(About!$A$3,'Core Indicators'!AK43)</f>
        <v>63</v>
      </c>
      <c r="E43" s="207">
        <f>_xlfn.DAYS(About!$A$3,'Core Indicators'!AS43)</f>
        <v>63</v>
      </c>
      <c r="F43" s="207">
        <f>_xlfn.DAYS(About!$A$3,'Core Indicators'!BQ43)</f>
        <v>3</v>
      </c>
      <c r="G43" s="207">
        <f>_xlfn.DAYS(About!$A$3,'Core Indicators'!DM43)</f>
        <v>194</v>
      </c>
      <c r="H43" s="207">
        <f>_xlfn.DAYS(About!$A$3,'Core Indicators'!DU43)</f>
        <v>61</v>
      </c>
      <c r="I43" s="207">
        <f>_xlfn.DAYS(About!$A$3,'Core Indicators'!EC43)</f>
        <v>194</v>
      </c>
      <c r="J43" s="207">
        <f>_xlfn.DAYS(About!$A$3,'Core Indicators'!EK43)</f>
        <v>194</v>
      </c>
      <c r="K43" s="207">
        <f>_xlfn.DAYS(About!$A$3,'Core Indicators'!ES43)</f>
        <v>194</v>
      </c>
      <c r="L43" s="207">
        <f>_xlfn.DAYS(About!$A$3,'Core Indicators'!FI43)</f>
        <v>1364</v>
      </c>
      <c r="M43" s="207">
        <f>_xlfn.DAYS(About!$A$3,'Core Indicators'!GG43)</f>
        <v>188</v>
      </c>
      <c r="N43" s="207">
        <f>_xlfn.DAYS(About!$A$3,'Core Indicators'!GO43)</f>
        <v>188</v>
      </c>
      <c r="O43" s="207">
        <f>_xlfn.DAYS(About!$A$3,'Core Indicators'!GW43)</f>
        <v>188</v>
      </c>
      <c r="P43" s="207">
        <f>_xlfn.DAYS(About!$A$3,'Core Indicators'!HE43)</f>
        <v>188</v>
      </c>
      <c r="Q43" s="207">
        <f>_xlfn.DAYS(About!$A$3,'Core Indicators'!HM43)</f>
        <v>188</v>
      </c>
      <c r="R43" s="207">
        <f>_xlfn.DAYS(About!$A$3,'Core Indicators'!HU43)</f>
        <v>188</v>
      </c>
      <c r="S43" s="207">
        <f>_xlfn.DAYS(About!$A$3,'Core Indicators'!IC43)</f>
        <v>188</v>
      </c>
      <c r="T43" s="207">
        <f>_xlfn.DAYS(About!$A$3,'Core Indicators'!IK43)</f>
        <v>188</v>
      </c>
      <c r="U43" s="207">
        <f>_xlfn.DAYS(About!$A$3,'Core Indicators'!IS43)</f>
        <v>188</v>
      </c>
      <c r="V43" s="207">
        <f t="shared" si="1"/>
        <v>251.8</v>
      </c>
    </row>
    <row r="44" spans="1:22" x14ac:dyDescent="0.25">
      <c r="A44" s="206" t="str">
        <f>Lists!C:C</f>
        <v>GTM001</v>
      </c>
      <c r="B44" s="207">
        <f>_xlfn.DAYS(About!$A$3,'Core Indicators'!U44)</f>
        <v>7</v>
      </c>
      <c r="C44" s="207">
        <f>_xlfn.DAYS(About!$A$3,'Core Indicators'!AC44)</f>
        <v>7</v>
      </c>
      <c r="D44" s="207">
        <f>_xlfn.DAYS(About!$A$3,'Core Indicators'!AK44)</f>
        <v>7</v>
      </c>
      <c r="E44" s="207">
        <f>_xlfn.DAYS(About!$A$3,'Core Indicators'!AS44)</f>
        <v>7</v>
      </c>
      <c r="F44" s="207">
        <f>_xlfn.DAYS(About!$A$3,'Core Indicators'!BQ44)</f>
        <v>7</v>
      </c>
      <c r="G44" s="207">
        <f>_xlfn.DAYS(About!$A$3,'Core Indicators'!DM44)</f>
        <v>7</v>
      </c>
      <c r="H44" s="207">
        <f>_xlfn.DAYS(About!$A$3,'Core Indicators'!DU44)</f>
        <v>7</v>
      </c>
      <c r="I44" s="207">
        <f>_xlfn.DAYS(About!$A$3,'Core Indicators'!EC44)</f>
        <v>7</v>
      </c>
      <c r="J44" s="207">
        <f>_xlfn.DAYS(About!$A$3,'Core Indicators'!EK44)</f>
        <v>7</v>
      </c>
      <c r="K44" s="207">
        <f>_xlfn.DAYS(About!$A$3,'Core Indicators'!ES44)</f>
        <v>7</v>
      </c>
      <c r="L44" s="207">
        <f>_xlfn.DAYS(About!$A$3,'Core Indicators'!FI44)</f>
        <v>7</v>
      </c>
      <c r="M44" s="207">
        <f>_xlfn.DAYS(About!$A$3,'Core Indicators'!GG44)</f>
        <v>179</v>
      </c>
      <c r="N44" s="207">
        <f>_xlfn.DAYS(About!$A$3,'Core Indicators'!GO44)</f>
        <v>179</v>
      </c>
      <c r="O44" s="207">
        <f>_xlfn.DAYS(About!$A$3,'Core Indicators'!GW44)</f>
        <v>179</v>
      </c>
      <c r="P44" s="207">
        <f>_xlfn.DAYS(About!$A$3,'Core Indicators'!HE44)</f>
        <v>179</v>
      </c>
      <c r="Q44" s="207">
        <f>_xlfn.DAYS(About!$A$3,'Core Indicators'!HM44)</f>
        <v>179</v>
      </c>
      <c r="R44" s="207">
        <f>_xlfn.DAYS(About!$A$3,'Core Indicators'!HU44)</f>
        <v>179</v>
      </c>
      <c r="S44" s="207">
        <f>_xlfn.DAYS(About!$A$3,'Core Indicators'!IC44)</f>
        <v>179</v>
      </c>
      <c r="T44" s="207">
        <f>_xlfn.DAYS(About!$A$3,'Core Indicators'!IK44)</f>
        <v>179</v>
      </c>
      <c r="U44" s="207">
        <f>_xlfn.DAYS(About!$A$3,'Core Indicators'!IS44)</f>
        <v>179</v>
      </c>
      <c r="V44" s="207">
        <f t="shared" si="1"/>
        <v>24.2</v>
      </c>
    </row>
    <row r="45" spans="1:22" x14ac:dyDescent="0.25">
      <c r="A45" s="206" t="str">
        <f>Lists!C:C</f>
        <v>HND001</v>
      </c>
      <c r="B45" s="207">
        <f>_xlfn.DAYS(About!$A$3,'Core Indicators'!U45)</f>
        <v>7</v>
      </c>
      <c r="C45" s="207">
        <f>_xlfn.DAYS(About!$A$3,'Core Indicators'!AC45)</f>
        <v>7</v>
      </c>
      <c r="D45" s="207">
        <f>_xlfn.DAYS(About!$A$3,'Core Indicators'!AK45)</f>
        <v>7</v>
      </c>
      <c r="E45" s="207">
        <f>_xlfn.DAYS(About!$A$3,'Core Indicators'!AS45)</f>
        <v>7</v>
      </c>
      <c r="F45" s="207">
        <f>_xlfn.DAYS(About!$A$3,'Core Indicators'!BQ45)</f>
        <v>7</v>
      </c>
      <c r="G45" s="207">
        <f>_xlfn.DAYS(About!$A$3,'Core Indicators'!DM45)</f>
        <v>7</v>
      </c>
      <c r="H45" s="207">
        <f>_xlfn.DAYS(About!$A$3,'Core Indicators'!DU45)</f>
        <v>7</v>
      </c>
      <c r="I45" s="207">
        <f>_xlfn.DAYS(About!$A$3,'Core Indicators'!EC45)</f>
        <v>7</v>
      </c>
      <c r="J45" s="207">
        <f>_xlfn.DAYS(About!$A$3,'Core Indicators'!EK45)</f>
        <v>7</v>
      </c>
      <c r="K45" s="207">
        <f>_xlfn.DAYS(About!$A$3,'Core Indicators'!ES45)</f>
        <v>7</v>
      </c>
      <c r="L45" s="207">
        <f>_xlfn.DAYS(About!$A$3,'Core Indicators'!FI45)</f>
        <v>7</v>
      </c>
      <c r="M45" s="207">
        <f>_xlfn.DAYS(About!$A$3,'Core Indicators'!GG45)</f>
        <v>179</v>
      </c>
      <c r="N45" s="207">
        <f>_xlfn.DAYS(About!$A$3,'Core Indicators'!GO45)</f>
        <v>179</v>
      </c>
      <c r="O45" s="207">
        <f>_xlfn.DAYS(About!$A$3,'Core Indicators'!GW45)</f>
        <v>179</v>
      </c>
      <c r="P45" s="207">
        <f>_xlfn.DAYS(About!$A$3,'Core Indicators'!HE45)</f>
        <v>179</v>
      </c>
      <c r="Q45" s="207">
        <f>_xlfn.DAYS(About!$A$3,'Core Indicators'!HM45)</f>
        <v>179</v>
      </c>
      <c r="R45" s="207">
        <f>_xlfn.DAYS(About!$A$3,'Core Indicators'!HU45)</f>
        <v>179</v>
      </c>
      <c r="S45" s="207">
        <f>_xlfn.DAYS(About!$A$3,'Core Indicators'!IC45)</f>
        <v>179</v>
      </c>
      <c r="T45" s="207">
        <f>_xlfn.DAYS(About!$A$3,'Core Indicators'!IK45)</f>
        <v>179</v>
      </c>
      <c r="U45" s="207">
        <f>_xlfn.DAYS(About!$A$3,'Core Indicators'!IS45)</f>
        <v>179</v>
      </c>
      <c r="V45" s="207">
        <f t="shared" si="1"/>
        <v>24.2</v>
      </c>
    </row>
    <row r="46" spans="1:22" x14ac:dyDescent="0.25">
      <c r="A46" s="206" t="str">
        <f>Lists!C:C</f>
        <v>HTI001</v>
      </c>
      <c r="B46" s="207">
        <f>_xlfn.DAYS(About!$A$3,'Core Indicators'!U46)</f>
        <v>7</v>
      </c>
      <c r="C46" s="207">
        <f>_xlfn.DAYS(About!$A$3,'Core Indicators'!AC46)</f>
        <v>7</v>
      </c>
      <c r="D46" s="207">
        <f>_xlfn.DAYS(About!$A$3,'Core Indicators'!AK46)</f>
        <v>7</v>
      </c>
      <c r="E46" s="207">
        <f>_xlfn.DAYS(About!$A$3,'Core Indicators'!AS46)</f>
        <v>7</v>
      </c>
      <c r="F46" s="207">
        <f>_xlfn.DAYS(About!$A$3,'Core Indicators'!BQ46)</f>
        <v>7</v>
      </c>
      <c r="G46" s="207">
        <f>_xlfn.DAYS(About!$A$3,'Core Indicators'!DM46)</f>
        <v>7</v>
      </c>
      <c r="H46" s="207">
        <f>_xlfn.DAYS(About!$A$3,'Core Indicators'!DU46)</f>
        <v>7</v>
      </c>
      <c r="I46" s="207">
        <f>_xlfn.DAYS(About!$A$3,'Core Indicators'!EC46)</f>
        <v>7</v>
      </c>
      <c r="J46" s="207">
        <f>_xlfn.DAYS(About!$A$3,'Core Indicators'!EK46)</f>
        <v>7</v>
      </c>
      <c r="K46" s="207">
        <f>_xlfn.DAYS(About!$A$3,'Core Indicators'!ES46)</f>
        <v>7</v>
      </c>
      <c r="L46" s="207">
        <f>_xlfn.DAYS(About!$A$3,'Core Indicators'!FI46)</f>
        <v>7</v>
      </c>
      <c r="M46" s="207">
        <f>_xlfn.DAYS(About!$A$3,'Core Indicators'!GG46)</f>
        <v>174</v>
      </c>
      <c r="N46" s="207">
        <f>_xlfn.DAYS(About!$A$3,'Core Indicators'!GO46)</f>
        <v>174</v>
      </c>
      <c r="O46" s="207">
        <f>_xlfn.DAYS(About!$A$3,'Core Indicators'!GW46)</f>
        <v>174</v>
      </c>
      <c r="P46" s="207">
        <f>_xlfn.DAYS(About!$A$3,'Core Indicators'!HE46)</f>
        <v>174</v>
      </c>
      <c r="Q46" s="207">
        <f>_xlfn.DAYS(About!$A$3,'Core Indicators'!HM46)</f>
        <v>174</v>
      </c>
      <c r="R46" s="207">
        <f>_xlfn.DAYS(About!$A$3,'Core Indicators'!HU46)</f>
        <v>174</v>
      </c>
      <c r="S46" s="207">
        <f>_xlfn.DAYS(About!$A$3,'Core Indicators'!IC46)</f>
        <v>174</v>
      </c>
      <c r="T46" s="207">
        <f>_xlfn.DAYS(About!$A$3,'Core Indicators'!IK46)</f>
        <v>174</v>
      </c>
      <c r="U46" s="207">
        <f>_xlfn.DAYS(About!$A$3,'Core Indicators'!IS46)</f>
        <v>174</v>
      </c>
      <c r="V46" s="207">
        <f t="shared" si="1"/>
        <v>23.7</v>
      </c>
    </row>
    <row r="47" spans="1:22" x14ac:dyDescent="0.25">
      <c r="A47" s="206" t="str">
        <f>Lists!C:C</f>
        <v>HTI002</v>
      </c>
      <c r="B47" s="207">
        <f>_xlfn.DAYS(About!$A$3,'Core Indicators'!U47)</f>
        <v>7</v>
      </c>
      <c r="C47" s="207">
        <f>_xlfn.DAYS(About!$A$3,'Core Indicators'!AC47)</f>
        <v>7</v>
      </c>
      <c r="D47" s="207">
        <f>_xlfn.DAYS(About!$A$3,'Core Indicators'!AK47)</f>
        <v>7</v>
      </c>
      <c r="E47" s="207">
        <f>_xlfn.DAYS(About!$A$3,'Core Indicators'!AS47)</f>
        <v>7</v>
      </c>
      <c r="F47" s="207">
        <f>_xlfn.DAYS(About!$A$3,'Core Indicators'!BQ47)</f>
        <v>7</v>
      </c>
      <c r="G47" s="207">
        <f>_xlfn.DAYS(About!$A$3,'Core Indicators'!DM47)</f>
        <v>7</v>
      </c>
      <c r="H47" s="207">
        <f>_xlfn.DAYS(About!$A$3,'Core Indicators'!DU47)</f>
        <v>7</v>
      </c>
      <c r="I47" s="207">
        <f>_xlfn.DAYS(About!$A$3,'Core Indicators'!EC47)</f>
        <v>7</v>
      </c>
      <c r="J47" s="207">
        <f>_xlfn.DAYS(About!$A$3,'Core Indicators'!EK47)</f>
        <v>7</v>
      </c>
      <c r="K47" s="207">
        <f>_xlfn.DAYS(About!$A$3,'Core Indicators'!ES47)</f>
        <v>7</v>
      </c>
      <c r="L47" s="207">
        <f>_xlfn.DAYS(About!$A$3,'Core Indicators'!FI47)</f>
        <v>7</v>
      </c>
      <c r="M47" s="207">
        <f>_xlfn.DAYS(About!$A$3,'Core Indicators'!GG47)</f>
        <v>174</v>
      </c>
      <c r="N47" s="207">
        <f>_xlfn.DAYS(About!$A$3,'Core Indicators'!GO47)</f>
        <v>174</v>
      </c>
      <c r="O47" s="207">
        <f>_xlfn.DAYS(About!$A$3,'Core Indicators'!GW47)</f>
        <v>174</v>
      </c>
      <c r="P47" s="207">
        <f>_xlfn.DAYS(About!$A$3,'Core Indicators'!HE47)</f>
        <v>174</v>
      </c>
      <c r="Q47" s="207">
        <f>_xlfn.DAYS(About!$A$3,'Core Indicators'!HM47)</f>
        <v>174</v>
      </c>
      <c r="R47" s="207">
        <f>_xlfn.DAYS(About!$A$3,'Core Indicators'!HU47)</f>
        <v>174</v>
      </c>
      <c r="S47" s="207">
        <f>_xlfn.DAYS(About!$A$3,'Core Indicators'!IC47)</f>
        <v>174</v>
      </c>
      <c r="T47" s="207">
        <f>_xlfn.DAYS(About!$A$3,'Core Indicators'!IK47)</f>
        <v>174</v>
      </c>
      <c r="U47" s="207">
        <f>_xlfn.DAYS(About!$A$3,'Core Indicators'!IS47)</f>
        <v>174</v>
      </c>
      <c r="V47" s="207">
        <f t="shared" si="1"/>
        <v>23.7</v>
      </c>
    </row>
    <row r="48" spans="1:22" x14ac:dyDescent="0.25">
      <c r="A48" s="206" t="str">
        <f>Lists!C:C</f>
        <v>HUN002</v>
      </c>
      <c r="B48" s="207">
        <f>_xlfn.DAYS(About!$A$3,'Core Indicators'!U48)</f>
        <v>92</v>
      </c>
      <c r="C48" s="207">
        <f>_xlfn.DAYS(About!$A$3,'Core Indicators'!AC48)</f>
        <v>5</v>
      </c>
      <c r="D48" s="207">
        <f>_xlfn.DAYS(About!$A$3,'Core Indicators'!AK48)</f>
        <v>5</v>
      </c>
      <c r="E48" s="207">
        <f>_xlfn.DAYS(About!$A$3,'Core Indicators'!AS48)</f>
        <v>5</v>
      </c>
      <c r="F48" s="207">
        <f>_xlfn.DAYS(About!$A$3,'Core Indicators'!BQ48)</f>
        <v>5</v>
      </c>
      <c r="G48" s="207">
        <f>_xlfn.DAYS(About!$A$3,'Core Indicators'!DM48)</f>
        <v>5</v>
      </c>
      <c r="H48" s="207">
        <f>_xlfn.DAYS(About!$A$3,'Core Indicators'!DU48)</f>
        <v>5</v>
      </c>
      <c r="I48" s="207">
        <f>_xlfn.DAYS(About!$A$3,'Core Indicators'!EC48)</f>
        <v>5</v>
      </c>
      <c r="J48" s="207">
        <f>_xlfn.DAYS(About!$A$3,'Core Indicators'!EK48)</f>
        <v>5</v>
      </c>
      <c r="K48" s="207">
        <f>_xlfn.DAYS(About!$A$3,'Core Indicators'!ES48)</f>
        <v>5</v>
      </c>
      <c r="L48" s="207">
        <f>_xlfn.DAYS(About!$A$3,'Core Indicators'!FI48)</f>
        <v>92</v>
      </c>
      <c r="M48" s="207">
        <f>_xlfn.DAYS(About!$A$3,'Core Indicators'!GG48)</f>
        <v>172</v>
      </c>
      <c r="N48" s="207">
        <f>_xlfn.DAYS(About!$A$3,'Core Indicators'!GO48)</f>
        <v>172</v>
      </c>
      <c r="O48" s="207">
        <f>_xlfn.DAYS(About!$A$3,'Core Indicators'!GW48)</f>
        <v>172</v>
      </c>
      <c r="P48" s="207">
        <f>_xlfn.DAYS(About!$A$3,'Core Indicators'!HE48)</f>
        <v>172</v>
      </c>
      <c r="Q48" s="207">
        <f>_xlfn.DAYS(About!$A$3,'Core Indicators'!HM48)</f>
        <v>172</v>
      </c>
      <c r="R48" s="207">
        <f>_xlfn.DAYS(About!$A$3,'Core Indicators'!HU48)</f>
        <v>172</v>
      </c>
      <c r="S48" s="207">
        <f>_xlfn.DAYS(About!$A$3,'Core Indicators'!IC48)</f>
        <v>172</v>
      </c>
      <c r="T48" s="207">
        <f>_xlfn.DAYS(About!$A$3,'Core Indicators'!IK48)</f>
        <v>172</v>
      </c>
      <c r="U48" s="207">
        <f>_xlfn.DAYS(About!$A$3,'Core Indicators'!IS48)</f>
        <v>172</v>
      </c>
      <c r="V48" s="207">
        <f t="shared" si="1"/>
        <v>30.4</v>
      </c>
    </row>
    <row r="49" spans="1:22" x14ac:dyDescent="0.25">
      <c r="A49" s="206" t="str">
        <f>Lists!C:C</f>
        <v>IDN002</v>
      </c>
      <c r="B49" s="207">
        <f>_xlfn.DAYS(About!$A$3,'Core Indicators'!U49)</f>
        <v>182</v>
      </c>
      <c r="C49" s="207">
        <f>_xlfn.DAYS(About!$A$3,'Core Indicators'!AC49)</f>
        <v>182</v>
      </c>
      <c r="D49" s="207">
        <f>_xlfn.DAYS(About!$A$3,'Core Indicators'!AK49)</f>
        <v>182</v>
      </c>
      <c r="E49" s="207">
        <f>_xlfn.DAYS(About!$A$3,'Core Indicators'!AS49)</f>
        <v>237</v>
      </c>
      <c r="F49" s="207">
        <f>_xlfn.DAYS(About!$A$3,'Core Indicators'!BQ49)</f>
        <v>4</v>
      </c>
      <c r="G49" s="207">
        <f>_xlfn.DAYS(About!$A$3,'Core Indicators'!DM49)</f>
        <v>147</v>
      </c>
      <c r="H49" s="207">
        <f>_xlfn.DAYS(About!$A$3,'Core Indicators'!DU49)</f>
        <v>153</v>
      </c>
      <c r="I49" s="207">
        <f>_xlfn.DAYS(About!$A$3,'Core Indicators'!EC49)</f>
        <v>182</v>
      </c>
      <c r="J49" s="207">
        <f>_xlfn.DAYS(About!$A$3,'Core Indicators'!EK49)</f>
        <v>182</v>
      </c>
      <c r="K49" s="207">
        <f>_xlfn.DAYS(About!$A$3,'Core Indicators'!ES49)</f>
        <v>182</v>
      </c>
      <c r="L49" s="207">
        <f>_xlfn.DAYS(About!$A$3,'Core Indicators'!FI49)</f>
        <v>1189</v>
      </c>
      <c r="M49" s="207">
        <f>_xlfn.DAYS(About!$A$3,'Core Indicators'!GG49)</f>
        <v>168</v>
      </c>
      <c r="N49" s="207">
        <f>_xlfn.DAYS(About!$A$3,'Core Indicators'!GO49)</f>
        <v>168</v>
      </c>
      <c r="O49" s="207">
        <f>_xlfn.DAYS(About!$A$3,'Core Indicators'!GW49)</f>
        <v>168</v>
      </c>
      <c r="P49" s="207">
        <f>_xlfn.DAYS(About!$A$3,'Core Indicators'!HE49)</f>
        <v>168</v>
      </c>
      <c r="Q49" s="207">
        <f>_xlfn.DAYS(About!$A$3,'Core Indicators'!HM49)</f>
        <v>168</v>
      </c>
      <c r="R49" s="207">
        <f>_xlfn.DAYS(About!$A$3,'Core Indicators'!HU49)</f>
        <v>168</v>
      </c>
      <c r="S49" s="207">
        <f>_xlfn.DAYS(About!$A$3,'Core Indicators'!IC49)</f>
        <v>168</v>
      </c>
      <c r="T49" s="207">
        <f>_xlfn.DAYS(About!$A$3,'Core Indicators'!IK49)</f>
        <v>168</v>
      </c>
      <c r="U49" s="207">
        <f>_xlfn.DAYS(About!$A$3,'Core Indicators'!IS49)</f>
        <v>168</v>
      </c>
      <c r="V49" s="207">
        <f t="shared" si="1"/>
        <v>262.60000000000002</v>
      </c>
    </row>
    <row r="50" spans="1:22" x14ac:dyDescent="0.25">
      <c r="A50" s="206" t="str">
        <f>Lists!C:C</f>
        <v>IND002</v>
      </c>
      <c r="B50" s="207">
        <f>_xlfn.DAYS(About!$A$3,'Core Indicators'!U50)</f>
        <v>642</v>
      </c>
      <c r="C50" s="207">
        <f>_xlfn.DAYS(About!$A$3,'Core Indicators'!AC50)</f>
        <v>642</v>
      </c>
      <c r="D50" s="207">
        <f>_xlfn.DAYS(About!$A$3,'Core Indicators'!AK50)</f>
        <v>642</v>
      </c>
      <c r="E50" s="207">
        <f>_xlfn.DAYS(About!$A$3,'Core Indicators'!AS50)</f>
        <v>642</v>
      </c>
      <c r="F50" s="207">
        <f>_xlfn.DAYS(About!$A$3,'Core Indicators'!BQ50)</f>
        <v>4</v>
      </c>
      <c r="G50" s="207">
        <f>_xlfn.DAYS(About!$A$3,'Core Indicators'!DM50)</f>
        <v>642</v>
      </c>
      <c r="H50" s="207">
        <f>_xlfn.DAYS(About!$A$3,'Core Indicators'!DU50)</f>
        <v>642</v>
      </c>
      <c r="I50" s="207">
        <f>_xlfn.DAYS(About!$A$3,'Core Indicators'!EC50)</f>
        <v>642</v>
      </c>
      <c r="J50" s="207">
        <f>_xlfn.DAYS(About!$A$3,'Core Indicators'!EK50)</f>
        <v>642</v>
      </c>
      <c r="K50" s="207">
        <f>_xlfn.DAYS(About!$A$3,'Core Indicators'!ES50)</f>
        <v>642</v>
      </c>
      <c r="L50" s="207">
        <f>_xlfn.DAYS(About!$A$3,'Core Indicators'!FI50)</f>
        <v>1069</v>
      </c>
      <c r="M50" s="207">
        <f>_xlfn.DAYS(About!$A$3,'Core Indicators'!GG50)</f>
        <v>168</v>
      </c>
      <c r="N50" s="207">
        <f>_xlfn.DAYS(About!$A$3,'Core Indicators'!GO50)</f>
        <v>168</v>
      </c>
      <c r="O50" s="207">
        <f>_xlfn.DAYS(About!$A$3,'Core Indicators'!GW50)</f>
        <v>168</v>
      </c>
      <c r="P50" s="207">
        <f>_xlfn.DAYS(About!$A$3,'Core Indicators'!HE50)</f>
        <v>168</v>
      </c>
      <c r="Q50" s="207">
        <f>_xlfn.DAYS(About!$A$3,'Core Indicators'!HM50)</f>
        <v>168</v>
      </c>
      <c r="R50" s="207">
        <f>_xlfn.DAYS(About!$A$3,'Core Indicators'!HU50)</f>
        <v>168</v>
      </c>
      <c r="S50" s="207">
        <f>_xlfn.DAYS(About!$A$3,'Core Indicators'!IC50)</f>
        <v>168</v>
      </c>
      <c r="T50" s="207">
        <f>_xlfn.DAYS(About!$A$3,'Core Indicators'!IK50)</f>
        <v>168</v>
      </c>
      <c r="U50" s="207">
        <f>_xlfn.DAYS(About!$A$3,'Core Indicators'!IS50)</f>
        <v>168</v>
      </c>
      <c r="V50" s="207">
        <f t="shared" si="1"/>
        <v>573.5</v>
      </c>
    </row>
    <row r="51" spans="1:22" x14ac:dyDescent="0.25">
      <c r="A51" s="206" t="str">
        <f>Lists!C:C</f>
        <v>IRN004</v>
      </c>
      <c r="B51" s="207">
        <f>_xlfn.DAYS(About!$A$3,'Core Indicators'!U51)</f>
        <v>595</v>
      </c>
      <c r="C51" s="207">
        <f>_xlfn.DAYS(About!$A$3,'Core Indicators'!AC51)</f>
        <v>595</v>
      </c>
      <c r="D51" s="207">
        <f>_xlfn.DAYS(About!$A$3,'Core Indicators'!AK51)</f>
        <v>132</v>
      </c>
      <c r="E51" s="207">
        <f>_xlfn.DAYS(About!$A$3,'Core Indicators'!AS51)</f>
        <v>132</v>
      </c>
      <c r="F51" s="207">
        <f>_xlfn.DAYS(About!$A$3,'Core Indicators'!BQ51)</f>
        <v>208</v>
      </c>
      <c r="G51" s="207">
        <f>_xlfn.DAYS(About!$A$3,'Core Indicators'!DM51)</f>
        <v>132</v>
      </c>
      <c r="H51" s="207">
        <f>_xlfn.DAYS(About!$A$3,'Core Indicators'!DU51)</f>
        <v>208</v>
      </c>
      <c r="I51" s="207">
        <f>_xlfn.DAYS(About!$A$3,'Core Indicators'!EC51)</f>
        <v>132</v>
      </c>
      <c r="J51" s="207">
        <f>_xlfn.DAYS(About!$A$3,'Core Indicators'!EK51)</f>
        <v>132</v>
      </c>
      <c r="K51" s="207">
        <f>_xlfn.DAYS(About!$A$3,'Core Indicators'!ES51)</f>
        <v>208</v>
      </c>
      <c r="L51" s="207">
        <f>_xlfn.DAYS(About!$A$3,'Core Indicators'!FI51)</f>
        <v>595</v>
      </c>
      <c r="M51" s="207">
        <f>_xlfn.DAYS(About!$A$3,'Core Indicators'!GG51)</f>
        <v>176</v>
      </c>
      <c r="N51" s="207">
        <f>_xlfn.DAYS(About!$A$3,'Core Indicators'!GO51)</f>
        <v>176</v>
      </c>
      <c r="O51" s="207">
        <f>_xlfn.DAYS(About!$A$3,'Core Indicators'!GW51)</f>
        <v>176</v>
      </c>
      <c r="P51" s="207">
        <f>_xlfn.DAYS(About!$A$3,'Core Indicators'!HE51)</f>
        <v>176</v>
      </c>
      <c r="Q51" s="207">
        <f>_xlfn.DAYS(About!$A$3,'Core Indicators'!HM51)</f>
        <v>176</v>
      </c>
      <c r="R51" s="207">
        <f>_xlfn.DAYS(About!$A$3,'Core Indicators'!HU51)</f>
        <v>176</v>
      </c>
      <c r="S51" s="207">
        <f>_xlfn.DAYS(About!$A$3,'Core Indicators'!IC51)</f>
        <v>176</v>
      </c>
      <c r="T51" s="207">
        <f>_xlfn.DAYS(About!$A$3,'Core Indicators'!IK51)</f>
        <v>176</v>
      </c>
      <c r="U51" s="207">
        <f>_xlfn.DAYS(About!$A$3,'Core Indicators'!IS51)</f>
        <v>176</v>
      </c>
      <c r="V51" s="207">
        <f t="shared" si="1"/>
        <v>205.5</v>
      </c>
    </row>
    <row r="52" spans="1:22" x14ac:dyDescent="0.25">
      <c r="A52" s="206" t="str">
        <f>Lists!C:C</f>
        <v>IRQ001</v>
      </c>
      <c r="B52" s="207">
        <f>_xlfn.DAYS(About!$A$3,'Core Indicators'!U52)</f>
        <v>209</v>
      </c>
      <c r="C52" s="207">
        <f>_xlfn.DAYS(About!$A$3,'Core Indicators'!AC52)</f>
        <v>0</v>
      </c>
      <c r="D52" s="207">
        <f>_xlfn.DAYS(About!$A$3,'Core Indicators'!AK52)</f>
        <v>0</v>
      </c>
      <c r="E52" s="207">
        <f>_xlfn.DAYS(About!$A$3,'Core Indicators'!AS52)</f>
        <v>0</v>
      </c>
      <c r="F52" s="207">
        <f>_xlfn.DAYS(About!$A$3,'Core Indicators'!BQ52)</f>
        <v>3</v>
      </c>
      <c r="G52" s="207">
        <f>_xlfn.DAYS(About!$A$3,'Core Indicators'!DM52)</f>
        <v>0</v>
      </c>
      <c r="H52" s="207">
        <f>_xlfn.DAYS(About!$A$3,'Core Indicators'!DU52)</f>
        <v>0</v>
      </c>
      <c r="I52" s="207">
        <f>_xlfn.DAYS(About!$A$3,'Core Indicators'!EC52)</f>
        <v>0</v>
      </c>
      <c r="J52" s="207">
        <f>_xlfn.DAYS(About!$A$3,'Core Indicators'!EK52)</f>
        <v>0</v>
      </c>
      <c r="K52" s="207">
        <f>_xlfn.DAYS(About!$A$3,'Core Indicators'!ES52)</f>
        <v>0</v>
      </c>
      <c r="L52" s="207">
        <f>_xlfn.DAYS(About!$A$3,'Core Indicators'!FI52)</f>
        <v>915</v>
      </c>
      <c r="M52" s="207">
        <f>_xlfn.DAYS(About!$A$3,'Core Indicators'!GG52)</f>
        <v>172</v>
      </c>
      <c r="N52" s="207">
        <f>_xlfn.DAYS(About!$A$3,'Core Indicators'!GO52)</f>
        <v>172</v>
      </c>
      <c r="O52" s="207">
        <f>_xlfn.DAYS(About!$A$3,'Core Indicators'!GW52)</f>
        <v>172</v>
      </c>
      <c r="P52" s="207">
        <f>_xlfn.DAYS(About!$A$3,'Core Indicators'!HE52)</f>
        <v>172</v>
      </c>
      <c r="Q52" s="207">
        <f>_xlfn.DAYS(About!$A$3,'Core Indicators'!HM52)</f>
        <v>172</v>
      </c>
      <c r="R52" s="207">
        <f>_xlfn.DAYS(About!$A$3,'Core Indicators'!HU52)</f>
        <v>172</v>
      </c>
      <c r="S52" s="207">
        <f>_xlfn.DAYS(About!$A$3,'Core Indicators'!IC52)</f>
        <v>172</v>
      </c>
      <c r="T52" s="207">
        <f>_xlfn.DAYS(About!$A$3,'Core Indicators'!IK52)</f>
        <v>172</v>
      </c>
      <c r="U52" s="207">
        <f>_xlfn.DAYS(About!$A$3,'Core Indicators'!IS52)</f>
        <v>172</v>
      </c>
      <c r="V52" s="207">
        <f t="shared" si="1"/>
        <v>109</v>
      </c>
    </row>
    <row r="53" spans="1:22" x14ac:dyDescent="0.25">
      <c r="A53" s="206" t="str">
        <f>Lists!C:C</f>
        <v>IRQ002</v>
      </c>
      <c r="B53" s="207">
        <f>_xlfn.DAYS(About!$A$3,'Core Indicators'!U53)</f>
        <v>209</v>
      </c>
      <c r="C53" s="207">
        <f>_xlfn.DAYS(About!$A$3,'Core Indicators'!AC53)</f>
        <v>209</v>
      </c>
      <c r="D53" s="207">
        <f>_xlfn.DAYS(About!$A$3,'Core Indicators'!AK53)</f>
        <v>209</v>
      </c>
      <c r="E53" s="207">
        <f>_xlfn.DAYS(About!$A$3,'Core Indicators'!AS53)</f>
        <v>209</v>
      </c>
      <c r="F53" s="207">
        <f>_xlfn.DAYS(About!$A$3,'Core Indicators'!BQ53)</f>
        <v>3</v>
      </c>
      <c r="G53" s="207">
        <f>_xlfn.DAYS(About!$A$3,'Core Indicators'!DM53)</f>
        <v>209</v>
      </c>
      <c r="H53" s="207">
        <f>_xlfn.DAYS(About!$A$3,'Core Indicators'!DU53)</f>
        <v>209</v>
      </c>
      <c r="I53" s="207">
        <f>_xlfn.DAYS(About!$A$3,'Core Indicators'!EC53)</f>
        <v>209</v>
      </c>
      <c r="J53" s="207">
        <f>_xlfn.DAYS(About!$A$3,'Core Indicators'!EK53)</f>
        <v>209</v>
      </c>
      <c r="K53" s="207">
        <f>_xlfn.DAYS(About!$A$3,'Core Indicators'!ES53)</f>
        <v>209</v>
      </c>
      <c r="L53" s="207">
        <f>_xlfn.DAYS(About!$A$3,'Core Indicators'!FI53)</f>
        <v>998</v>
      </c>
      <c r="M53" s="207">
        <f>_xlfn.DAYS(About!$A$3,'Core Indicators'!GG53)</f>
        <v>172</v>
      </c>
      <c r="N53" s="207">
        <f>_xlfn.DAYS(About!$A$3,'Core Indicators'!GO53)</f>
        <v>172</v>
      </c>
      <c r="O53" s="207">
        <f>_xlfn.DAYS(About!$A$3,'Core Indicators'!GW53)</f>
        <v>172</v>
      </c>
      <c r="P53" s="207">
        <f>_xlfn.DAYS(About!$A$3,'Core Indicators'!HE53)</f>
        <v>172</v>
      </c>
      <c r="Q53" s="207">
        <f>_xlfn.DAYS(About!$A$3,'Core Indicators'!HM53)</f>
        <v>172</v>
      </c>
      <c r="R53" s="207">
        <f>_xlfn.DAYS(About!$A$3,'Core Indicators'!HU53)</f>
        <v>172</v>
      </c>
      <c r="S53" s="207">
        <f>_xlfn.DAYS(About!$A$3,'Core Indicators'!IC53)</f>
        <v>172</v>
      </c>
      <c r="T53" s="207">
        <f>_xlfn.DAYS(About!$A$3,'Core Indicators'!IK53)</f>
        <v>172</v>
      </c>
      <c r="U53" s="207">
        <f>_xlfn.DAYS(About!$A$3,'Core Indicators'!IS53)</f>
        <v>172</v>
      </c>
      <c r="V53" s="207">
        <f t="shared" si="1"/>
        <v>263.60000000000002</v>
      </c>
    </row>
    <row r="54" spans="1:22" x14ac:dyDescent="0.25">
      <c r="A54" s="206" t="str">
        <f>Lists!C:C</f>
        <v>IRQ003</v>
      </c>
      <c r="B54" s="207">
        <f>_xlfn.DAYS(About!$A$3,'Core Indicators'!U54)</f>
        <v>209</v>
      </c>
      <c r="C54" s="207">
        <f>_xlfn.DAYS(About!$A$3,'Core Indicators'!AC54)</f>
        <v>42</v>
      </c>
      <c r="D54" s="207">
        <f>_xlfn.DAYS(About!$A$3,'Core Indicators'!AK54)</f>
        <v>209</v>
      </c>
      <c r="E54" s="207">
        <f>_xlfn.DAYS(About!$A$3,'Core Indicators'!AS54)</f>
        <v>3</v>
      </c>
      <c r="F54" s="207">
        <f>_xlfn.DAYS(About!$A$3,'Core Indicators'!BQ54)</f>
        <v>209</v>
      </c>
      <c r="G54" s="207">
        <f>_xlfn.DAYS(About!$A$3,'Core Indicators'!DM54)</f>
        <v>3</v>
      </c>
      <c r="H54" s="207">
        <f>_xlfn.DAYS(About!$A$3,'Core Indicators'!DU54)</f>
        <v>3</v>
      </c>
      <c r="I54" s="207">
        <f>_xlfn.DAYS(About!$A$3,'Core Indicators'!EC54)</f>
        <v>3</v>
      </c>
      <c r="J54" s="207">
        <f>_xlfn.DAYS(About!$A$3,'Core Indicators'!EK54)</f>
        <v>3</v>
      </c>
      <c r="K54" s="207">
        <f>_xlfn.DAYS(About!$A$3,'Core Indicators'!ES54)</f>
        <v>3</v>
      </c>
      <c r="L54" s="207">
        <f>_xlfn.DAYS(About!$A$3,'Core Indicators'!FI54)</f>
        <v>1354</v>
      </c>
      <c r="M54" s="207">
        <f>_xlfn.DAYS(About!$A$3,'Core Indicators'!GG54)</f>
        <v>172</v>
      </c>
      <c r="N54" s="207">
        <f>_xlfn.DAYS(About!$A$3,'Core Indicators'!GO54)</f>
        <v>172</v>
      </c>
      <c r="O54" s="207">
        <f>_xlfn.DAYS(About!$A$3,'Core Indicators'!GW54)</f>
        <v>172</v>
      </c>
      <c r="P54" s="207">
        <f>_xlfn.DAYS(About!$A$3,'Core Indicators'!HE54)</f>
        <v>172</v>
      </c>
      <c r="Q54" s="207">
        <f>_xlfn.DAYS(About!$A$3,'Core Indicators'!HM54)</f>
        <v>172</v>
      </c>
      <c r="R54" s="207">
        <f>_xlfn.DAYS(About!$A$3,'Core Indicators'!HU54)</f>
        <v>172</v>
      </c>
      <c r="S54" s="207">
        <f>_xlfn.DAYS(About!$A$3,'Core Indicators'!IC54)</f>
        <v>172</v>
      </c>
      <c r="T54" s="207">
        <f>_xlfn.DAYS(About!$A$3,'Core Indicators'!IK54)</f>
        <v>172</v>
      </c>
      <c r="U54" s="207">
        <f>_xlfn.DAYS(About!$A$3,'Core Indicators'!IS54)</f>
        <v>172</v>
      </c>
      <c r="V54" s="207">
        <f t="shared" si="1"/>
        <v>196.2</v>
      </c>
    </row>
    <row r="55" spans="1:22" x14ac:dyDescent="0.25">
      <c r="A55" s="206" t="str">
        <f>Lists!C:C</f>
        <v>ITA002</v>
      </c>
      <c r="B55" s="207">
        <f>_xlfn.DAYS(About!$A$3,'Core Indicators'!U55)</f>
        <v>92</v>
      </c>
      <c r="C55" s="207">
        <f>_xlfn.DAYS(About!$A$3,'Core Indicators'!AC55)</f>
        <v>5</v>
      </c>
      <c r="D55" s="207">
        <f>_xlfn.DAYS(About!$A$3,'Core Indicators'!AK55)</f>
        <v>5</v>
      </c>
      <c r="E55" s="207">
        <f>_xlfn.DAYS(About!$A$3,'Core Indicators'!AS55)</f>
        <v>5</v>
      </c>
      <c r="F55" s="207">
        <f>_xlfn.DAYS(About!$A$3,'Core Indicators'!BQ55)</f>
        <v>5</v>
      </c>
      <c r="G55" s="207">
        <f>_xlfn.DAYS(About!$A$3,'Core Indicators'!DM55)</f>
        <v>5</v>
      </c>
      <c r="H55" s="207">
        <f>_xlfn.DAYS(About!$A$3,'Core Indicators'!DU55)</f>
        <v>5</v>
      </c>
      <c r="I55" s="207">
        <f>_xlfn.DAYS(About!$A$3,'Core Indicators'!EC55)</f>
        <v>5</v>
      </c>
      <c r="J55" s="207">
        <f>_xlfn.DAYS(About!$A$3,'Core Indicators'!EK55)</f>
        <v>5</v>
      </c>
      <c r="K55" s="207">
        <f>_xlfn.DAYS(About!$A$3,'Core Indicators'!ES55)</f>
        <v>5</v>
      </c>
      <c r="L55" s="207">
        <f>_xlfn.DAYS(About!$A$3,'Core Indicators'!FI55)</f>
        <v>92</v>
      </c>
      <c r="M55" s="207">
        <f>_xlfn.DAYS(About!$A$3,'Core Indicators'!GG55)</f>
        <v>173</v>
      </c>
      <c r="N55" s="207">
        <f>_xlfn.DAYS(About!$A$3,'Core Indicators'!GO55)</f>
        <v>173</v>
      </c>
      <c r="O55" s="207">
        <f>_xlfn.DAYS(About!$A$3,'Core Indicators'!GW55)</f>
        <v>173</v>
      </c>
      <c r="P55" s="207">
        <f>_xlfn.DAYS(About!$A$3,'Core Indicators'!HE55)</f>
        <v>173</v>
      </c>
      <c r="Q55" s="207">
        <f>_xlfn.DAYS(About!$A$3,'Core Indicators'!HM55)</f>
        <v>173</v>
      </c>
      <c r="R55" s="207">
        <f>_xlfn.DAYS(About!$A$3,'Core Indicators'!HU55)</f>
        <v>173</v>
      </c>
      <c r="S55" s="207">
        <f>_xlfn.DAYS(About!$A$3,'Core Indicators'!IC55)</f>
        <v>173</v>
      </c>
      <c r="T55" s="207">
        <f>_xlfn.DAYS(About!$A$3,'Core Indicators'!IK55)</f>
        <v>173</v>
      </c>
      <c r="U55" s="207">
        <f>_xlfn.DAYS(About!$A$3,'Core Indicators'!IS55)</f>
        <v>173</v>
      </c>
      <c r="V55" s="207">
        <f t="shared" si="1"/>
        <v>30.5</v>
      </c>
    </row>
    <row r="56" spans="1:22" x14ac:dyDescent="0.25">
      <c r="A56" s="206" t="str">
        <f>Lists!C:C</f>
        <v>JOR002</v>
      </c>
      <c r="B56" s="207">
        <f>_xlfn.DAYS(About!$A$3,'Core Indicators'!U56)</f>
        <v>489</v>
      </c>
      <c r="C56" s="207">
        <f>_xlfn.DAYS(About!$A$3,'Core Indicators'!AC56)</f>
        <v>489</v>
      </c>
      <c r="D56" s="207">
        <f>_xlfn.DAYS(About!$A$3,'Core Indicators'!AK56)</f>
        <v>3</v>
      </c>
      <c r="E56" s="207">
        <f>_xlfn.DAYS(About!$A$3,'Core Indicators'!AS56)</f>
        <v>3</v>
      </c>
      <c r="F56" s="207">
        <f>_xlfn.DAYS(About!$A$3,'Core Indicators'!BQ56)</f>
        <v>700</v>
      </c>
      <c r="G56" s="207">
        <f>_xlfn.DAYS(About!$A$3,'Core Indicators'!DM56)</f>
        <v>104</v>
      </c>
      <c r="H56" s="207">
        <f>_xlfn.DAYS(About!$A$3,'Core Indicators'!DU56)</f>
        <v>104</v>
      </c>
      <c r="I56" s="207">
        <f>_xlfn.DAYS(About!$A$3,'Core Indicators'!EC56)</f>
        <v>207</v>
      </c>
      <c r="J56" s="207">
        <f>_xlfn.DAYS(About!$A$3,'Core Indicators'!EK56)</f>
        <v>207</v>
      </c>
      <c r="K56" s="207">
        <f>_xlfn.DAYS(About!$A$3,'Core Indicators'!ES56)</f>
        <v>207</v>
      </c>
      <c r="L56" s="207">
        <f>_xlfn.DAYS(About!$A$3,'Core Indicators'!FI56)</f>
        <v>850</v>
      </c>
      <c r="M56" s="207">
        <f>_xlfn.DAYS(About!$A$3,'Core Indicators'!GG56)</f>
        <v>175</v>
      </c>
      <c r="N56" s="207">
        <f>_xlfn.DAYS(About!$A$3,'Core Indicators'!GO56)</f>
        <v>175</v>
      </c>
      <c r="O56" s="207">
        <f>_xlfn.DAYS(About!$A$3,'Core Indicators'!GW56)</f>
        <v>175</v>
      </c>
      <c r="P56" s="207">
        <f>_xlfn.DAYS(About!$A$3,'Core Indicators'!HE56)</f>
        <v>175</v>
      </c>
      <c r="Q56" s="207">
        <f>_xlfn.DAYS(About!$A$3,'Core Indicators'!HM56)</f>
        <v>175</v>
      </c>
      <c r="R56" s="207">
        <f>_xlfn.DAYS(About!$A$3,'Core Indicators'!HU56)</f>
        <v>175</v>
      </c>
      <c r="S56" s="207">
        <f>_xlfn.DAYS(About!$A$3,'Core Indicators'!IC56)</f>
        <v>175</v>
      </c>
      <c r="T56" s="207">
        <f>_xlfn.DAYS(About!$A$3,'Core Indicators'!IK56)</f>
        <v>175</v>
      </c>
      <c r="U56" s="207">
        <f>_xlfn.DAYS(About!$A$3,'Core Indicators'!IS56)</f>
        <v>175</v>
      </c>
      <c r="V56" s="207">
        <f t="shared" si="1"/>
        <v>256</v>
      </c>
    </row>
    <row r="57" spans="1:22" x14ac:dyDescent="0.25">
      <c r="A57" s="206" t="str">
        <f>Lists!C:C</f>
        <v>KEN001</v>
      </c>
      <c r="B57" s="207">
        <f>_xlfn.DAYS(About!$A$3,'Core Indicators'!U57)</f>
        <v>129</v>
      </c>
      <c r="C57" s="207">
        <f>_xlfn.DAYS(About!$A$3,'Core Indicators'!AC57)</f>
        <v>28</v>
      </c>
      <c r="D57" s="207">
        <f>_xlfn.DAYS(About!$A$3,'Core Indicators'!AK57)</f>
        <v>28</v>
      </c>
      <c r="E57" s="207">
        <f>_xlfn.DAYS(About!$A$3,'Core Indicators'!AS57)</f>
        <v>56</v>
      </c>
      <c r="F57" s="207">
        <f>_xlfn.DAYS(About!$A$3,'Core Indicators'!BQ57)</f>
        <v>56</v>
      </c>
      <c r="G57" s="207">
        <f>_xlfn.DAYS(About!$A$3,'Core Indicators'!DM57)</f>
        <v>34</v>
      </c>
      <c r="H57" s="207">
        <f>_xlfn.DAYS(About!$A$3,'Core Indicators'!DU57)</f>
        <v>34</v>
      </c>
      <c r="I57" s="207">
        <f>_xlfn.DAYS(About!$A$3,'Core Indicators'!EC57)</f>
        <v>34</v>
      </c>
      <c r="J57" s="207">
        <f>_xlfn.DAYS(About!$A$3,'Core Indicators'!EK57)</f>
        <v>34</v>
      </c>
      <c r="K57" s="207">
        <f>_xlfn.DAYS(About!$A$3,'Core Indicators'!ES57)</f>
        <v>34</v>
      </c>
      <c r="L57" s="207">
        <f>_xlfn.DAYS(About!$A$3,'Core Indicators'!FI57)</f>
        <v>129</v>
      </c>
      <c r="M57" s="207">
        <f>_xlfn.DAYS(About!$A$3,'Core Indicators'!GG57)</f>
        <v>172</v>
      </c>
      <c r="N57" s="207">
        <f>_xlfn.DAYS(About!$A$3,'Core Indicators'!GO57)</f>
        <v>172</v>
      </c>
      <c r="O57" s="207">
        <f>_xlfn.DAYS(About!$A$3,'Core Indicators'!GW57)</f>
        <v>172</v>
      </c>
      <c r="P57" s="207">
        <f>_xlfn.DAYS(About!$A$3,'Core Indicators'!HE57)</f>
        <v>172</v>
      </c>
      <c r="Q57" s="207">
        <f>_xlfn.DAYS(About!$A$3,'Core Indicators'!HM57)</f>
        <v>172</v>
      </c>
      <c r="R57" s="207">
        <f>_xlfn.DAYS(About!$A$3,'Core Indicators'!HU57)</f>
        <v>172</v>
      </c>
      <c r="S57" s="207">
        <f>_xlfn.DAYS(About!$A$3,'Core Indicators'!IC57)</f>
        <v>172</v>
      </c>
      <c r="T57" s="207">
        <f>_xlfn.DAYS(About!$A$3,'Core Indicators'!IK57)</f>
        <v>172</v>
      </c>
      <c r="U57" s="207">
        <f>_xlfn.DAYS(About!$A$3,'Core Indicators'!IS57)</f>
        <v>172</v>
      </c>
      <c r="V57" s="207">
        <f t="shared" si="1"/>
        <v>61.1</v>
      </c>
    </row>
    <row r="58" spans="1:22" x14ac:dyDescent="0.25">
      <c r="A58" s="206" t="str">
        <f>Lists!C:C</f>
        <v>KEN002</v>
      </c>
      <c r="B58" s="207">
        <f>_xlfn.DAYS(About!$A$3,'Core Indicators'!U58)</f>
        <v>129</v>
      </c>
      <c r="C58" s="207">
        <f>_xlfn.DAYS(About!$A$3,'Core Indicators'!AC58)</f>
        <v>56</v>
      </c>
      <c r="D58" s="207">
        <f>_xlfn.DAYS(About!$A$3,'Core Indicators'!AK58)</f>
        <v>56</v>
      </c>
      <c r="E58" s="207">
        <f>_xlfn.DAYS(About!$A$3,'Core Indicators'!AS58)</f>
        <v>56</v>
      </c>
      <c r="F58" s="207">
        <f>_xlfn.DAYS(About!$A$3,'Core Indicators'!BQ58)</f>
        <v>129</v>
      </c>
      <c r="G58" s="207">
        <f>_xlfn.DAYS(About!$A$3,'Core Indicators'!DM58)</f>
        <v>56</v>
      </c>
      <c r="H58" s="207">
        <f>_xlfn.DAYS(About!$A$3,'Core Indicators'!DU58)</f>
        <v>56</v>
      </c>
      <c r="I58" s="207">
        <f>_xlfn.DAYS(About!$A$3,'Core Indicators'!EC58)</f>
        <v>56</v>
      </c>
      <c r="J58" s="207">
        <f>_xlfn.DAYS(About!$A$3,'Core Indicators'!EK58)</f>
        <v>56</v>
      </c>
      <c r="K58" s="207">
        <f>_xlfn.DAYS(About!$A$3,'Core Indicators'!ES58)</f>
        <v>56</v>
      </c>
      <c r="L58" s="207">
        <f>_xlfn.DAYS(About!$A$3,'Core Indicators'!FI58)</f>
        <v>129</v>
      </c>
      <c r="M58" s="207">
        <f>_xlfn.DAYS(About!$A$3,'Core Indicators'!GG58)</f>
        <v>172</v>
      </c>
      <c r="N58" s="207">
        <f>_xlfn.DAYS(About!$A$3,'Core Indicators'!GO58)</f>
        <v>172</v>
      </c>
      <c r="O58" s="207">
        <f>_xlfn.DAYS(About!$A$3,'Core Indicators'!GW58)</f>
        <v>172</v>
      </c>
      <c r="P58" s="207">
        <f>_xlfn.DAYS(About!$A$3,'Core Indicators'!HE58)</f>
        <v>172</v>
      </c>
      <c r="Q58" s="207">
        <f>_xlfn.DAYS(About!$A$3,'Core Indicators'!HM58)</f>
        <v>172</v>
      </c>
      <c r="R58" s="207">
        <f>_xlfn.DAYS(About!$A$3,'Core Indicators'!HU58)</f>
        <v>172</v>
      </c>
      <c r="S58" s="207">
        <f>_xlfn.DAYS(About!$A$3,'Core Indicators'!IC58)</f>
        <v>172</v>
      </c>
      <c r="T58" s="207">
        <f>_xlfn.DAYS(About!$A$3,'Core Indicators'!IK58)</f>
        <v>172</v>
      </c>
      <c r="U58" s="207">
        <f>_xlfn.DAYS(About!$A$3,'Core Indicators'!IS58)</f>
        <v>172</v>
      </c>
      <c r="V58" s="207">
        <f t="shared" si="1"/>
        <v>82.2</v>
      </c>
    </row>
    <row r="59" spans="1:22" x14ac:dyDescent="0.25">
      <c r="A59" s="206" t="str">
        <f>Lists!C:C</f>
        <v>KEN003</v>
      </c>
      <c r="B59" s="207">
        <f>_xlfn.DAYS(About!$A$3,'Core Indicators'!U59)</f>
        <v>129</v>
      </c>
      <c r="C59" s="207">
        <f>_xlfn.DAYS(About!$A$3,'Core Indicators'!AC59)</f>
        <v>28</v>
      </c>
      <c r="D59" s="207">
        <f>_xlfn.DAYS(About!$A$3,'Core Indicators'!AK59)</f>
        <v>28</v>
      </c>
      <c r="E59" s="207">
        <f>_xlfn.DAYS(About!$A$3,'Core Indicators'!AS59)</f>
        <v>129</v>
      </c>
      <c r="F59" s="207">
        <f>_xlfn.DAYS(About!$A$3,'Core Indicators'!BQ59)</f>
        <v>56</v>
      </c>
      <c r="G59" s="207">
        <f>_xlfn.DAYS(About!$A$3,'Core Indicators'!DM59)</f>
        <v>24</v>
      </c>
      <c r="H59" s="207">
        <f>_xlfn.DAYS(About!$A$3,'Core Indicators'!DU59)</f>
        <v>24</v>
      </c>
      <c r="I59" s="207">
        <f>_xlfn.DAYS(About!$A$3,'Core Indicators'!EC59)</f>
        <v>24</v>
      </c>
      <c r="J59" s="207">
        <f>_xlfn.DAYS(About!$A$3,'Core Indicators'!EK59)</f>
        <v>24</v>
      </c>
      <c r="K59" s="207">
        <f>_xlfn.DAYS(About!$A$3,'Core Indicators'!ES59)</f>
        <v>24</v>
      </c>
      <c r="L59" s="207">
        <f>_xlfn.DAYS(About!$A$3,'Core Indicators'!FI59)</f>
        <v>129</v>
      </c>
      <c r="M59" s="207">
        <f>_xlfn.DAYS(About!$A$3,'Core Indicators'!GG59)</f>
        <v>172</v>
      </c>
      <c r="N59" s="207">
        <f>_xlfn.DAYS(About!$A$3,'Core Indicators'!GO59)</f>
        <v>172</v>
      </c>
      <c r="O59" s="207">
        <f>_xlfn.DAYS(About!$A$3,'Core Indicators'!GW59)</f>
        <v>172</v>
      </c>
      <c r="P59" s="207">
        <f>_xlfn.DAYS(About!$A$3,'Core Indicators'!HE59)</f>
        <v>172</v>
      </c>
      <c r="Q59" s="207">
        <f>_xlfn.DAYS(About!$A$3,'Core Indicators'!HM59)</f>
        <v>172</v>
      </c>
      <c r="R59" s="207">
        <f>_xlfn.DAYS(About!$A$3,'Core Indicators'!HU59)</f>
        <v>172</v>
      </c>
      <c r="S59" s="207">
        <f>_xlfn.DAYS(About!$A$3,'Core Indicators'!IC59)</f>
        <v>172</v>
      </c>
      <c r="T59" s="207">
        <f>_xlfn.DAYS(About!$A$3,'Core Indicators'!IK59)</f>
        <v>172</v>
      </c>
      <c r="U59" s="207">
        <f>_xlfn.DAYS(About!$A$3,'Core Indicators'!IS59)</f>
        <v>172</v>
      </c>
      <c r="V59" s="207">
        <f t="shared" si="1"/>
        <v>63.4</v>
      </c>
    </row>
    <row r="60" spans="1:22" x14ac:dyDescent="0.25">
      <c r="A60" s="206" t="str">
        <f>Lists!C:C</f>
        <v>LBN002</v>
      </c>
      <c r="B60" s="207">
        <f>_xlfn.DAYS(About!$A$3,'Core Indicators'!U60)</f>
        <v>446</v>
      </c>
      <c r="C60" s="207">
        <f>_xlfn.DAYS(About!$A$3,'Core Indicators'!AC60)</f>
        <v>63</v>
      </c>
      <c r="D60" s="207">
        <f>_xlfn.DAYS(About!$A$3,'Core Indicators'!AK60)</f>
        <v>63</v>
      </c>
      <c r="E60" s="207">
        <f>_xlfn.DAYS(About!$A$3,'Core Indicators'!AS60)</f>
        <v>201</v>
      </c>
      <c r="F60" s="207">
        <f>_xlfn.DAYS(About!$A$3,'Core Indicators'!BQ60)</f>
        <v>201</v>
      </c>
      <c r="G60" s="207">
        <f>_xlfn.DAYS(About!$A$3,'Core Indicators'!DM60)</f>
        <v>63</v>
      </c>
      <c r="H60" s="207">
        <f>_xlfn.DAYS(About!$A$3,'Core Indicators'!DU60)</f>
        <v>63</v>
      </c>
      <c r="I60" s="207">
        <f>_xlfn.DAYS(About!$A$3,'Core Indicators'!EC60)</f>
        <v>201</v>
      </c>
      <c r="J60" s="207">
        <f>_xlfn.DAYS(About!$A$3,'Core Indicators'!EK60)</f>
        <v>201</v>
      </c>
      <c r="K60" s="207">
        <f>_xlfn.DAYS(About!$A$3,'Core Indicators'!ES60)</f>
        <v>201</v>
      </c>
      <c r="L60" s="207">
        <f>_xlfn.DAYS(About!$A$3,'Core Indicators'!FI60)</f>
        <v>878</v>
      </c>
      <c r="M60" s="207">
        <f>_xlfn.DAYS(About!$A$3,'Core Indicators'!GG60)</f>
        <v>169</v>
      </c>
      <c r="N60" s="207">
        <f>_xlfn.DAYS(About!$A$3,'Core Indicators'!GO60)</f>
        <v>169</v>
      </c>
      <c r="O60" s="207">
        <f>_xlfn.DAYS(About!$A$3,'Core Indicators'!GW60)</f>
        <v>169</v>
      </c>
      <c r="P60" s="207">
        <f>_xlfn.DAYS(About!$A$3,'Core Indicators'!HE60)</f>
        <v>169</v>
      </c>
      <c r="Q60" s="207">
        <f>_xlfn.DAYS(About!$A$3,'Core Indicators'!HM60)</f>
        <v>169</v>
      </c>
      <c r="R60" s="207">
        <f>_xlfn.DAYS(About!$A$3,'Core Indicators'!HU60)</f>
        <v>169</v>
      </c>
      <c r="S60" s="207">
        <f>_xlfn.DAYS(About!$A$3,'Core Indicators'!IC60)</f>
        <v>169</v>
      </c>
      <c r="T60" s="207">
        <f>_xlfn.DAYS(About!$A$3,'Core Indicators'!IK60)</f>
        <v>169</v>
      </c>
      <c r="U60" s="207">
        <f>_xlfn.DAYS(About!$A$3,'Core Indicators'!IS60)</f>
        <v>169</v>
      </c>
      <c r="V60" s="207">
        <f t="shared" si="1"/>
        <v>224.1</v>
      </c>
    </row>
    <row r="61" spans="1:22" x14ac:dyDescent="0.25">
      <c r="A61" s="206" t="str">
        <f>Lists!C:C</f>
        <v>LBN004</v>
      </c>
      <c r="B61" s="207">
        <f>_xlfn.DAYS(About!$A$3,'Core Indicators'!U61)</f>
        <v>446</v>
      </c>
      <c r="C61" s="207">
        <f>_xlfn.DAYS(About!$A$3,'Core Indicators'!AC61)</f>
        <v>63</v>
      </c>
      <c r="D61" s="207">
        <f>_xlfn.DAYS(About!$A$3,'Core Indicators'!AK61)</f>
        <v>63</v>
      </c>
      <c r="E61" s="207">
        <f>_xlfn.DAYS(About!$A$3,'Core Indicators'!AS61)</f>
        <v>201</v>
      </c>
      <c r="F61" s="207">
        <f>_xlfn.DAYS(About!$A$3,'Core Indicators'!BQ61)</f>
        <v>3</v>
      </c>
      <c r="G61" s="207">
        <f>_xlfn.DAYS(About!$A$3,'Core Indicators'!DM61)</f>
        <v>63</v>
      </c>
      <c r="H61" s="207">
        <f>_xlfn.DAYS(About!$A$3,'Core Indicators'!DU61)</f>
        <v>63</v>
      </c>
      <c r="I61" s="207">
        <f>_xlfn.DAYS(About!$A$3,'Core Indicators'!EC61)</f>
        <v>201</v>
      </c>
      <c r="J61" s="207">
        <f>_xlfn.DAYS(About!$A$3,'Core Indicators'!EK61)</f>
        <v>201</v>
      </c>
      <c r="K61" s="207">
        <f>_xlfn.DAYS(About!$A$3,'Core Indicators'!ES61)</f>
        <v>201</v>
      </c>
      <c r="L61" s="207">
        <f>_xlfn.DAYS(About!$A$3,'Core Indicators'!FI61)</f>
        <v>915</v>
      </c>
      <c r="M61" s="207">
        <f>_xlfn.DAYS(About!$A$3,'Core Indicators'!GG61)</f>
        <v>169</v>
      </c>
      <c r="N61" s="207">
        <f>_xlfn.DAYS(About!$A$3,'Core Indicators'!GO61)</f>
        <v>169</v>
      </c>
      <c r="O61" s="207">
        <f>_xlfn.DAYS(About!$A$3,'Core Indicators'!GW61)</f>
        <v>169</v>
      </c>
      <c r="P61" s="207">
        <f>_xlfn.DAYS(About!$A$3,'Core Indicators'!HE61)</f>
        <v>169</v>
      </c>
      <c r="Q61" s="207">
        <f>_xlfn.DAYS(About!$A$3,'Core Indicators'!HM61)</f>
        <v>169</v>
      </c>
      <c r="R61" s="207">
        <f>_xlfn.DAYS(About!$A$3,'Core Indicators'!HU61)</f>
        <v>169</v>
      </c>
      <c r="S61" s="207">
        <f>_xlfn.DAYS(About!$A$3,'Core Indicators'!IC61)</f>
        <v>169</v>
      </c>
      <c r="T61" s="207">
        <f>_xlfn.DAYS(About!$A$3,'Core Indicators'!IK61)</f>
        <v>169</v>
      </c>
      <c r="U61" s="207">
        <f>_xlfn.DAYS(About!$A$3,'Core Indicators'!IS61)</f>
        <v>169</v>
      </c>
      <c r="V61" s="207">
        <f t="shared" si="1"/>
        <v>208</v>
      </c>
    </row>
    <row r="62" spans="1:22" x14ac:dyDescent="0.25">
      <c r="A62" s="206" t="str">
        <f>Lists!C:C</f>
        <v>LBY001</v>
      </c>
      <c r="B62" s="207">
        <f>_xlfn.DAYS(About!$A$3,'Core Indicators'!U62)</f>
        <v>92</v>
      </c>
      <c r="C62" s="207">
        <f>_xlfn.DAYS(About!$A$3,'Core Indicators'!AC62)</f>
        <v>92</v>
      </c>
      <c r="D62" s="207">
        <f>_xlfn.DAYS(About!$A$3,'Core Indicators'!AK62)</f>
        <v>92</v>
      </c>
      <c r="E62" s="207">
        <f>_xlfn.DAYS(About!$A$3,'Core Indicators'!AS62)</f>
        <v>5</v>
      </c>
      <c r="F62" s="207">
        <f>_xlfn.DAYS(About!$A$3,'Core Indicators'!BQ62)</f>
        <v>5</v>
      </c>
      <c r="G62" s="207">
        <f>_xlfn.DAYS(About!$A$3,'Core Indicators'!DM62)</f>
        <v>92</v>
      </c>
      <c r="H62" s="207">
        <f>_xlfn.DAYS(About!$A$3,'Core Indicators'!DU62)</f>
        <v>92</v>
      </c>
      <c r="I62" s="207">
        <f>_xlfn.DAYS(About!$A$3,'Core Indicators'!EC62)</f>
        <v>92</v>
      </c>
      <c r="J62" s="207">
        <f>_xlfn.DAYS(About!$A$3,'Core Indicators'!EK62)</f>
        <v>92</v>
      </c>
      <c r="K62" s="207">
        <f>_xlfn.DAYS(About!$A$3,'Core Indicators'!ES62)</f>
        <v>92</v>
      </c>
      <c r="L62" s="207">
        <f>_xlfn.DAYS(About!$A$3,'Core Indicators'!FI62)</f>
        <v>92</v>
      </c>
      <c r="M62" s="207">
        <f>_xlfn.DAYS(About!$A$3,'Core Indicators'!GG62)</f>
        <v>169</v>
      </c>
      <c r="N62" s="207">
        <f>_xlfn.DAYS(About!$A$3,'Core Indicators'!GO62)</f>
        <v>169</v>
      </c>
      <c r="O62" s="207">
        <f>_xlfn.DAYS(About!$A$3,'Core Indicators'!GW62)</f>
        <v>169</v>
      </c>
      <c r="P62" s="207">
        <f>_xlfn.DAYS(About!$A$3,'Core Indicators'!HE62)</f>
        <v>169</v>
      </c>
      <c r="Q62" s="207">
        <f>_xlfn.DAYS(About!$A$3,'Core Indicators'!HM62)</f>
        <v>169</v>
      </c>
      <c r="R62" s="207">
        <f>_xlfn.DAYS(About!$A$3,'Core Indicators'!HU62)</f>
        <v>169</v>
      </c>
      <c r="S62" s="207">
        <f>_xlfn.DAYS(About!$A$3,'Core Indicators'!IC62)</f>
        <v>169</v>
      </c>
      <c r="T62" s="207">
        <f>_xlfn.DAYS(About!$A$3,'Core Indicators'!IK62)</f>
        <v>169</v>
      </c>
      <c r="U62" s="207">
        <f>_xlfn.DAYS(About!$A$3,'Core Indicators'!IS62)</f>
        <v>169</v>
      </c>
      <c r="V62" s="207">
        <f t="shared" si="1"/>
        <v>82.3</v>
      </c>
    </row>
    <row r="63" spans="1:22" x14ac:dyDescent="0.25">
      <c r="A63" s="206" t="str">
        <f>Lists!C:C</f>
        <v>LBY002</v>
      </c>
      <c r="B63" s="207">
        <f>_xlfn.DAYS(About!$A$3,'Core Indicators'!U63)</f>
        <v>92</v>
      </c>
      <c r="C63" s="207">
        <f>_xlfn.DAYS(About!$A$3,'Core Indicators'!AC63)</f>
        <v>92</v>
      </c>
      <c r="D63" s="207">
        <f>_xlfn.DAYS(About!$A$3,'Core Indicators'!AK63)</f>
        <v>5</v>
      </c>
      <c r="E63" s="207">
        <f>_xlfn.DAYS(About!$A$3,'Core Indicators'!AS63)</f>
        <v>5</v>
      </c>
      <c r="F63" s="207">
        <f>_xlfn.DAYS(About!$A$3,'Core Indicators'!BQ63)</f>
        <v>5</v>
      </c>
      <c r="G63" s="207">
        <f>_xlfn.DAYS(About!$A$3,'Core Indicators'!DM63)</f>
        <v>5</v>
      </c>
      <c r="H63" s="207">
        <f>_xlfn.DAYS(About!$A$3,'Core Indicators'!DU63)</f>
        <v>5</v>
      </c>
      <c r="I63" s="207">
        <f>_xlfn.DAYS(About!$A$3,'Core Indicators'!EC63)</f>
        <v>5</v>
      </c>
      <c r="J63" s="207">
        <f>_xlfn.DAYS(About!$A$3,'Core Indicators'!EK63)</f>
        <v>5</v>
      </c>
      <c r="K63" s="207">
        <f>_xlfn.DAYS(About!$A$3,'Core Indicators'!ES63)</f>
        <v>5</v>
      </c>
      <c r="L63" s="207">
        <f>_xlfn.DAYS(About!$A$3,'Core Indicators'!FI63)</f>
        <v>92</v>
      </c>
      <c r="M63" s="207">
        <f>_xlfn.DAYS(About!$A$3,'Core Indicators'!GG63)</f>
        <v>169</v>
      </c>
      <c r="N63" s="207">
        <f>_xlfn.DAYS(About!$A$3,'Core Indicators'!GO63)</f>
        <v>169</v>
      </c>
      <c r="O63" s="207">
        <f>_xlfn.DAYS(About!$A$3,'Core Indicators'!GW63)</f>
        <v>169</v>
      </c>
      <c r="P63" s="207">
        <f>_xlfn.DAYS(About!$A$3,'Core Indicators'!HE63)</f>
        <v>169</v>
      </c>
      <c r="Q63" s="207">
        <f>_xlfn.DAYS(About!$A$3,'Core Indicators'!HM63)</f>
        <v>169</v>
      </c>
      <c r="R63" s="207">
        <f>_xlfn.DAYS(About!$A$3,'Core Indicators'!HU63)</f>
        <v>169</v>
      </c>
      <c r="S63" s="207">
        <f>_xlfn.DAYS(About!$A$3,'Core Indicators'!IC63)</f>
        <v>169</v>
      </c>
      <c r="T63" s="207">
        <f>_xlfn.DAYS(About!$A$3,'Core Indicators'!IK63)</f>
        <v>169</v>
      </c>
      <c r="U63" s="207">
        <f>_xlfn.DAYS(About!$A$3,'Core Indicators'!IS63)</f>
        <v>169</v>
      </c>
      <c r="V63" s="207">
        <f t="shared" si="1"/>
        <v>30.1</v>
      </c>
    </row>
    <row r="64" spans="1:22" x14ac:dyDescent="0.25">
      <c r="A64" s="206" t="str">
        <f>Lists!C:C</f>
        <v>LKA002</v>
      </c>
      <c r="B64" s="207">
        <f>_xlfn.DAYS(About!$A$3,'Core Indicators'!U64)</f>
        <v>133</v>
      </c>
      <c r="C64" s="207">
        <f>_xlfn.DAYS(About!$A$3,'Core Indicators'!AC64)</f>
        <v>133</v>
      </c>
      <c r="D64" s="207">
        <f>_xlfn.DAYS(About!$A$3,'Core Indicators'!AK64)</f>
        <v>133</v>
      </c>
      <c r="E64" s="207">
        <f>_xlfn.DAYS(About!$A$3,'Core Indicators'!AS64)</f>
        <v>133</v>
      </c>
      <c r="F64" s="207">
        <f>_xlfn.DAYS(About!$A$3,'Core Indicators'!BQ64)</f>
        <v>4</v>
      </c>
      <c r="G64" s="207">
        <f>_xlfn.DAYS(About!$A$3,'Core Indicators'!DM64)</f>
        <v>133</v>
      </c>
      <c r="H64" s="207">
        <f>_xlfn.DAYS(About!$A$3,'Core Indicators'!DU64)</f>
        <v>133</v>
      </c>
      <c r="I64" s="207">
        <f>_xlfn.DAYS(About!$A$3,'Core Indicators'!EC64)</f>
        <v>133</v>
      </c>
      <c r="J64" s="207">
        <f>_xlfn.DAYS(About!$A$3,'Core Indicators'!EK64)</f>
        <v>133</v>
      </c>
      <c r="K64" s="207">
        <f>_xlfn.DAYS(About!$A$3,'Core Indicators'!ES64)</f>
        <v>133</v>
      </c>
      <c r="L64" s="207">
        <f>_xlfn.DAYS(About!$A$3,'Core Indicators'!FI64)</f>
        <v>133</v>
      </c>
      <c r="M64" s="207">
        <f>_xlfn.DAYS(About!$A$3,'Core Indicators'!GG64)</f>
        <v>132</v>
      </c>
      <c r="N64" s="207">
        <f>_xlfn.DAYS(About!$A$3,'Core Indicators'!GO64)</f>
        <v>132</v>
      </c>
      <c r="O64" s="207">
        <f>_xlfn.DAYS(About!$A$3,'Core Indicators'!GW64)</f>
        <v>132</v>
      </c>
      <c r="P64" s="207">
        <f>_xlfn.DAYS(About!$A$3,'Core Indicators'!HE64)</f>
        <v>132</v>
      </c>
      <c r="Q64" s="207">
        <f>_xlfn.DAYS(About!$A$3,'Core Indicators'!HM64)</f>
        <v>132</v>
      </c>
      <c r="R64" s="207">
        <f>_xlfn.DAYS(About!$A$3,'Core Indicators'!HU64)</f>
        <v>132</v>
      </c>
      <c r="S64" s="207">
        <f>_xlfn.DAYS(About!$A$3,'Core Indicators'!IC64)</f>
        <v>132</v>
      </c>
      <c r="T64" s="207">
        <f>_xlfn.DAYS(About!$A$3,'Core Indicators'!IK64)</f>
        <v>132</v>
      </c>
      <c r="U64" s="207">
        <f>_xlfn.DAYS(About!$A$3,'Core Indicators'!IS64)</f>
        <v>132</v>
      </c>
      <c r="V64" s="207">
        <f t="shared" si="1"/>
        <v>120</v>
      </c>
    </row>
    <row r="65" spans="1:22" x14ac:dyDescent="0.25">
      <c r="A65" s="206" t="str">
        <f>Lists!C:C</f>
        <v>LSO002</v>
      </c>
      <c r="B65" s="207">
        <f>_xlfn.DAYS(About!$A$3,'Core Indicators'!U65)</f>
        <v>0</v>
      </c>
      <c r="C65" s="207">
        <f>_xlfn.DAYS(About!$A$3,'Core Indicators'!AC65)</f>
        <v>0</v>
      </c>
      <c r="D65" s="207">
        <f>_xlfn.DAYS(About!$A$3,'Core Indicators'!AK65)</f>
        <v>0</v>
      </c>
      <c r="E65" s="207">
        <f>_xlfn.DAYS(About!$A$3,'Core Indicators'!AS65)</f>
        <v>0</v>
      </c>
      <c r="F65" s="207">
        <f>_xlfn.DAYS(About!$A$3,'Core Indicators'!BQ65)</f>
        <v>0</v>
      </c>
      <c r="G65" s="207">
        <f>_xlfn.DAYS(About!$A$3,'Core Indicators'!DM65)</f>
        <v>0</v>
      </c>
      <c r="H65" s="207">
        <f>_xlfn.DAYS(About!$A$3,'Core Indicators'!DU65)</f>
        <v>0</v>
      </c>
      <c r="I65" s="207">
        <f>_xlfn.DAYS(About!$A$3,'Core Indicators'!EC65)</f>
        <v>0</v>
      </c>
      <c r="J65" s="207">
        <f>_xlfn.DAYS(About!$A$3,'Core Indicators'!EK65)</f>
        <v>0</v>
      </c>
      <c r="K65" s="207">
        <f>_xlfn.DAYS(About!$A$3,'Core Indicators'!ES65)</f>
        <v>0</v>
      </c>
      <c r="L65" s="207">
        <f>_xlfn.DAYS(About!$A$3,'Core Indicators'!FI65)</f>
        <v>32</v>
      </c>
      <c r="M65" s="207">
        <f>_xlfn.DAYS(About!$A$3,'Core Indicators'!GG65)</f>
        <v>170</v>
      </c>
      <c r="N65" s="207">
        <f>_xlfn.DAYS(About!$A$3,'Core Indicators'!GO65)</f>
        <v>170</v>
      </c>
      <c r="O65" s="207">
        <f>_xlfn.DAYS(About!$A$3,'Core Indicators'!GW65)</f>
        <v>170</v>
      </c>
      <c r="P65" s="207">
        <f>_xlfn.DAYS(About!$A$3,'Core Indicators'!HE65)</f>
        <v>170</v>
      </c>
      <c r="Q65" s="207">
        <f>_xlfn.DAYS(About!$A$3,'Core Indicators'!HM65)</f>
        <v>170</v>
      </c>
      <c r="R65" s="207">
        <f>_xlfn.DAYS(About!$A$3,'Core Indicators'!HU65)</f>
        <v>170</v>
      </c>
      <c r="S65" s="207">
        <f>_xlfn.DAYS(About!$A$3,'Core Indicators'!IC65)</f>
        <v>170</v>
      </c>
      <c r="T65" s="207">
        <f>_xlfn.DAYS(About!$A$3,'Core Indicators'!IK65)</f>
        <v>170</v>
      </c>
      <c r="U65" s="207">
        <f>_xlfn.DAYS(About!$A$3,'Core Indicators'!IS65)</f>
        <v>170</v>
      </c>
      <c r="V65" s="207">
        <f t="shared" si="1"/>
        <v>20.2</v>
      </c>
    </row>
    <row r="66" spans="1:22" x14ac:dyDescent="0.25">
      <c r="A66" s="206" t="str">
        <f>Lists!C:C</f>
        <v>MAR002</v>
      </c>
      <c r="B66" s="207">
        <f>_xlfn.DAYS(About!$A$3,'Core Indicators'!U66)</f>
        <v>92</v>
      </c>
      <c r="C66" s="207">
        <f>_xlfn.DAYS(About!$A$3,'Core Indicators'!AC66)</f>
        <v>14</v>
      </c>
      <c r="D66" s="207">
        <f>_xlfn.DAYS(About!$A$3,'Core Indicators'!AK66)</f>
        <v>92</v>
      </c>
      <c r="E66" s="207">
        <f>_xlfn.DAYS(About!$A$3,'Core Indicators'!AS66)</f>
        <v>92</v>
      </c>
      <c r="F66" s="207">
        <f>_xlfn.DAYS(About!$A$3,'Core Indicators'!BQ66)</f>
        <v>14</v>
      </c>
      <c r="G66" s="207">
        <f>_xlfn.DAYS(About!$A$3,'Core Indicators'!DM66)</f>
        <v>14</v>
      </c>
      <c r="H66" s="207">
        <f>_xlfn.DAYS(About!$A$3,'Core Indicators'!DU66)</f>
        <v>92</v>
      </c>
      <c r="I66" s="207">
        <f>_xlfn.DAYS(About!$A$3,'Core Indicators'!EC66)</f>
        <v>92</v>
      </c>
      <c r="J66" s="207">
        <f>_xlfn.DAYS(About!$A$3,'Core Indicators'!EK66)</f>
        <v>92</v>
      </c>
      <c r="K66" s="207">
        <f>_xlfn.DAYS(About!$A$3,'Core Indicators'!ES66)</f>
        <v>92</v>
      </c>
      <c r="L66" s="207">
        <f>_xlfn.DAYS(About!$A$3,'Core Indicators'!FI66)</f>
        <v>92</v>
      </c>
      <c r="M66" s="207">
        <f>_xlfn.DAYS(About!$A$3,'Core Indicators'!GG66)</f>
        <v>174</v>
      </c>
      <c r="N66" s="207">
        <f>_xlfn.DAYS(About!$A$3,'Core Indicators'!GO66)</f>
        <v>174</v>
      </c>
      <c r="O66" s="207">
        <f>_xlfn.DAYS(About!$A$3,'Core Indicators'!GW66)</f>
        <v>174</v>
      </c>
      <c r="P66" s="207">
        <f>_xlfn.DAYS(About!$A$3,'Core Indicators'!HE66)</f>
        <v>174</v>
      </c>
      <c r="Q66" s="207">
        <f>_xlfn.DAYS(About!$A$3,'Core Indicators'!HM66)</f>
        <v>174</v>
      </c>
      <c r="R66" s="207">
        <f>_xlfn.DAYS(About!$A$3,'Core Indicators'!HU66)</f>
        <v>174</v>
      </c>
      <c r="S66" s="207">
        <f>_xlfn.DAYS(About!$A$3,'Core Indicators'!IC66)</f>
        <v>174</v>
      </c>
      <c r="T66" s="207">
        <f>_xlfn.DAYS(About!$A$3,'Core Indicators'!IK66)</f>
        <v>174</v>
      </c>
      <c r="U66" s="207">
        <f>_xlfn.DAYS(About!$A$3,'Core Indicators'!IS66)</f>
        <v>174</v>
      </c>
      <c r="V66" s="207">
        <f t="shared" si="1"/>
        <v>84.6</v>
      </c>
    </row>
    <row r="67" spans="1:22" x14ac:dyDescent="0.25">
      <c r="A67" s="206" t="str">
        <f>Lists!C:C</f>
        <v>MDA002</v>
      </c>
      <c r="B67" s="207">
        <f>_xlfn.DAYS(About!$A$3,'Core Indicators'!U67)</f>
        <v>92</v>
      </c>
      <c r="C67" s="207">
        <f>_xlfn.DAYS(About!$A$3,'Core Indicators'!AC67)</f>
        <v>5</v>
      </c>
      <c r="D67" s="207">
        <f>_xlfn.DAYS(About!$A$3,'Core Indicators'!AK67)</f>
        <v>5</v>
      </c>
      <c r="E67" s="207">
        <f>_xlfn.DAYS(About!$A$3,'Core Indicators'!AS67)</f>
        <v>5</v>
      </c>
      <c r="F67" s="207">
        <f>_xlfn.DAYS(About!$A$3,'Core Indicators'!BQ67)</f>
        <v>5</v>
      </c>
      <c r="G67" s="207">
        <f>_xlfn.DAYS(About!$A$3,'Core Indicators'!DM67)</f>
        <v>5</v>
      </c>
      <c r="H67" s="207">
        <f>_xlfn.DAYS(About!$A$3,'Core Indicators'!DU67)</f>
        <v>5</v>
      </c>
      <c r="I67" s="207">
        <f>_xlfn.DAYS(About!$A$3,'Core Indicators'!EC67)</f>
        <v>5</v>
      </c>
      <c r="J67" s="207">
        <f>_xlfn.DAYS(About!$A$3,'Core Indicators'!EK67)</f>
        <v>5</v>
      </c>
      <c r="K67" s="207">
        <f>_xlfn.DAYS(About!$A$3,'Core Indicators'!ES67)</f>
        <v>5</v>
      </c>
      <c r="L67" s="207">
        <f>_xlfn.DAYS(About!$A$3,'Core Indicators'!FI67)</f>
        <v>92</v>
      </c>
      <c r="M67" s="207">
        <f>_xlfn.DAYS(About!$A$3,'Core Indicators'!GG67)</f>
        <v>172</v>
      </c>
      <c r="N67" s="207">
        <f>_xlfn.DAYS(About!$A$3,'Core Indicators'!GO67)</f>
        <v>172</v>
      </c>
      <c r="O67" s="207">
        <f>_xlfn.DAYS(About!$A$3,'Core Indicators'!GW67)</f>
        <v>172</v>
      </c>
      <c r="P67" s="207">
        <f>_xlfn.DAYS(About!$A$3,'Core Indicators'!HE67)</f>
        <v>172</v>
      </c>
      <c r="Q67" s="207">
        <f>_xlfn.DAYS(About!$A$3,'Core Indicators'!HM67)</f>
        <v>172</v>
      </c>
      <c r="R67" s="207">
        <f>_xlfn.DAYS(About!$A$3,'Core Indicators'!HU67)</f>
        <v>172</v>
      </c>
      <c r="S67" s="207">
        <f>_xlfn.DAYS(About!$A$3,'Core Indicators'!IC67)</f>
        <v>172</v>
      </c>
      <c r="T67" s="207">
        <f>_xlfn.DAYS(About!$A$3,'Core Indicators'!IK67)</f>
        <v>172</v>
      </c>
      <c r="U67" s="207">
        <f>_xlfn.DAYS(About!$A$3,'Core Indicators'!IS67)</f>
        <v>172</v>
      </c>
      <c r="V67" s="207">
        <f t="shared" ref="V67:V98" si="2">AVERAGE(D67:M67)</f>
        <v>30.4</v>
      </c>
    </row>
    <row r="68" spans="1:22" x14ac:dyDescent="0.25">
      <c r="A68" s="206" t="str">
        <f>Lists!C:C</f>
        <v>MDG001</v>
      </c>
      <c r="B68" s="207">
        <f>_xlfn.DAYS(About!$A$3,'Core Indicators'!U68)</f>
        <v>34</v>
      </c>
      <c r="C68" s="207">
        <f>_xlfn.DAYS(About!$A$3,'Core Indicators'!AC68)</f>
        <v>34</v>
      </c>
      <c r="D68" s="207">
        <f>_xlfn.DAYS(About!$A$3,'Core Indicators'!AK68)</f>
        <v>34</v>
      </c>
      <c r="E68" s="207">
        <f>_xlfn.DAYS(About!$A$3,'Core Indicators'!AS68)</f>
        <v>34</v>
      </c>
      <c r="F68" s="207">
        <f>_xlfn.DAYS(About!$A$3,'Core Indicators'!BQ68)</f>
        <v>34</v>
      </c>
      <c r="G68" s="207">
        <f>_xlfn.DAYS(About!$A$3,'Core Indicators'!DM68)</f>
        <v>34</v>
      </c>
      <c r="H68" s="207">
        <f>_xlfn.DAYS(About!$A$3,'Core Indicators'!DU68)</f>
        <v>34</v>
      </c>
      <c r="I68" s="207">
        <f>_xlfn.DAYS(About!$A$3,'Core Indicators'!EC68)</f>
        <v>34</v>
      </c>
      <c r="J68" s="207">
        <f>_xlfn.DAYS(About!$A$3,'Core Indicators'!EK68)</f>
        <v>34</v>
      </c>
      <c r="K68" s="207">
        <f>_xlfn.DAYS(About!$A$3,'Core Indicators'!ES68)</f>
        <v>34</v>
      </c>
      <c r="L68" s="207">
        <f>_xlfn.DAYS(About!$A$3,'Core Indicators'!FI68)</f>
        <v>34</v>
      </c>
      <c r="M68" s="207">
        <f>_xlfn.DAYS(About!$A$3,'Core Indicators'!GG68)</f>
        <v>170</v>
      </c>
      <c r="N68" s="207">
        <f>_xlfn.DAYS(About!$A$3,'Core Indicators'!GO68)</f>
        <v>170</v>
      </c>
      <c r="O68" s="207">
        <f>_xlfn.DAYS(About!$A$3,'Core Indicators'!GW68)</f>
        <v>170</v>
      </c>
      <c r="P68" s="207">
        <f>_xlfn.DAYS(About!$A$3,'Core Indicators'!HE68)</f>
        <v>170</v>
      </c>
      <c r="Q68" s="207">
        <f>_xlfn.DAYS(About!$A$3,'Core Indicators'!HM68)</f>
        <v>170</v>
      </c>
      <c r="R68" s="207">
        <f>_xlfn.DAYS(About!$A$3,'Core Indicators'!HU68)</f>
        <v>170</v>
      </c>
      <c r="S68" s="207">
        <f>_xlfn.DAYS(About!$A$3,'Core Indicators'!IC68)</f>
        <v>170</v>
      </c>
      <c r="T68" s="207">
        <f>_xlfn.DAYS(About!$A$3,'Core Indicators'!IK68)</f>
        <v>170</v>
      </c>
      <c r="U68" s="207">
        <f>_xlfn.DAYS(About!$A$3,'Core Indicators'!IS68)</f>
        <v>170</v>
      </c>
      <c r="V68" s="207">
        <f t="shared" si="2"/>
        <v>47.6</v>
      </c>
    </row>
    <row r="69" spans="1:22" x14ac:dyDescent="0.25">
      <c r="A69" s="206" t="str">
        <f>Lists!C:C</f>
        <v>MDG002</v>
      </c>
      <c r="B69" s="207">
        <f>_xlfn.DAYS(About!$A$3,'Core Indicators'!U69)</f>
        <v>34</v>
      </c>
      <c r="C69" s="207">
        <f>_xlfn.DAYS(About!$A$3,'Core Indicators'!AC69)</f>
        <v>34</v>
      </c>
      <c r="D69" s="207">
        <f>_xlfn.DAYS(About!$A$3,'Core Indicators'!AK69)</f>
        <v>34</v>
      </c>
      <c r="E69" s="207">
        <f>_xlfn.DAYS(About!$A$3,'Core Indicators'!AS69)</f>
        <v>34</v>
      </c>
      <c r="F69" s="207">
        <f>_xlfn.DAYS(About!$A$3,'Core Indicators'!BQ69)</f>
        <v>34</v>
      </c>
      <c r="G69" s="207">
        <f>_xlfn.DAYS(About!$A$3,'Core Indicators'!DM69)</f>
        <v>34</v>
      </c>
      <c r="H69" s="207">
        <f>_xlfn.DAYS(About!$A$3,'Core Indicators'!DU69)</f>
        <v>34</v>
      </c>
      <c r="I69" s="207">
        <f>_xlfn.DAYS(About!$A$3,'Core Indicators'!EC69)</f>
        <v>34</v>
      </c>
      <c r="J69" s="207">
        <f>_xlfn.DAYS(About!$A$3,'Core Indicators'!EK69)</f>
        <v>34</v>
      </c>
      <c r="K69" s="207">
        <f>_xlfn.DAYS(About!$A$3,'Core Indicators'!ES69)</f>
        <v>34</v>
      </c>
      <c r="L69" s="207">
        <f>_xlfn.DAYS(About!$A$3,'Core Indicators'!FI69)</f>
        <v>34</v>
      </c>
      <c r="M69" s="207">
        <f>_xlfn.DAYS(About!$A$3,'Core Indicators'!GG69)</f>
        <v>170</v>
      </c>
      <c r="N69" s="207">
        <f>_xlfn.DAYS(About!$A$3,'Core Indicators'!GO69)</f>
        <v>170</v>
      </c>
      <c r="O69" s="207">
        <f>_xlfn.DAYS(About!$A$3,'Core Indicators'!GW69)</f>
        <v>170</v>
      </c>
      <c r="P69" s="207">
        <f>_xlfn.DAYS(About!$A$3,'Core Indicators'!HE69)</f>
        <v>170</v>
      </c>
      <c r="Q69" s="207">
        <f>_xlfn.DAYS(About!$A$3,'Core Indicators'!HM69)</f>
        <v>170</v>
      </c>
      <c r="R69" s="207">
        <f>_xlfn.DAYS(About!$A$3,'Core Indicators'!HU69)</f>
        <v>170</v>
      </c>
      <c r="S69" s="207">
        <f>_xlfn.DAYS(About!$A$3,'Core Indicators'!IC69)</f>
        <v>170</v>
      </c>
      <c r="T69" s="207">
        <f>_xlfn.DAYS(About!$A$3,'Core Indicators'!IK69)</f>
        <v>170</v>
      </c>
      <c r="U69" s="207">
        <f>_xlfn.DAYS(About!$A$3,'Core Indicators'!IS69)</f>
        <v>170</v>
      </c>
      <c r="V69" s="207">
        <f t="shared" si="2"/>
        <v>47.6</v>
      </c>
    </row>
    <row r="70" spans="1:22" x14ac:dyDescent="0.25">
      <c r="A70" s="206" t="str">
        <f>Lists!C:C</f>
        <v>MDG006</v>
      </c>
      <c r="B70" s="207">
        <f>_xlfn.DAYS(About!$A$3,'Core Indicators'!U70)</f>
        <v>34</v>
      </c>
      <c r="C70" s="207">
        <f>_xlfn.DAYS(About!$A$3,'Core Indicators'!AC70)</f>
        <v>34</v>
      </c>
      <c r="D70" s="207">
        <f>_xlfn.DAYS(About!$A$3,'Core Indicators'!AK70)</f>
        <v>34</v>
      </c>
      <c r="E70" s="207">
        <f>_xlfn.DAYS(About!$A$3,'Core Indicators'!AS70)</f>
        <v>34</v>
      </c>
      <c r="F70" s="207">
        <f>_xlfn.DAYS(About!$A$3,'Core Indicators'!BQ70)</f>
        <v>34</v>
      </c>
      <c r="G70" s="207">
        <f>_xlfn.DAYS(About!$A$3,'Core Indicators'!DM70)</f>
        <v>34</v>
      </c>
      <c r="H70" s="207">
        <f>_xlfn.DAYS(About!$A$3,'Core Indicators'!DU70)</f>
        <v>34</v>
      </c>
      <c r="I70" s="207">
        <f>_xlfn.DAYS(About!$A$3,'Core Indicators'!EC70)</f>
        <v>34</v>
      </c>
      <c r="J70" s="207">
        <f>_xlfn.DAYS(About!$A$3,'Core Indicators'!EK70)</f>
        <v>34</v>
      </c>
      <c r="K70" s="207">
        <f>_xlfn.DAYS(About!$A$3,'Core Indicators'!ES70)</f>
        <v>34</v>
      </c>
      <c r="L70" s="207">
        <f>_xlfn.DAYS(About!$A$3,'Core Indicators'!FI70)</f>
        <v>34</v>
      </c>
      <c r="M70" s="207">
        <f>_xlfn.DAYS(About!$A$3,'Core Indicators'!GG70)</f>
        <v>170</v>
      </c>
      <c r="N70" s="207">
        <f>_xlfn.DAYS(About!$A$3,'Core Indicators'!GO70)</f>
        <v>170</v>
      </c>
      <c r="O70" s="207">
        <f>_xlfn.DAYS(About!$A$3,'Core Indicators'!GW70)</f>
        <v>170</v>
      </c>
      <c r="P70" s="207">
        <f>_xlfn.DAYS(About!$A$3,'Core Indicators'!HE70)</f>
        <v>170</v>
      </c>
      <c r="Q70" s="207">
        <f>_xlfn.DAYS(About!$A$3,'Core Indicators'!HM70)</f>
        <v>170</v>
      </c>
      <c r="R70" s="207">
        <f>_xlfn.DAYS(About!$A$3,'Core Indicators'!HU70)</f>
        <v>170</v>
      </c>
      <c r="S70" s="207">
        <f>_xlfn.DAYS(About!$A$3,'Core Indicators'!IC70)</f>
        <v>170</v>
      </c>
      <c r="T70" s="207">
        <f>_xlfn.DAYS(About!$A$3,'Core Indicators'!IK70)</f>
        <v>170</v>
      </c>
      <c r="U70" s="207">
        <f>_xlfn.DAYS(About!$A$3,'Core Indicators'!IS70)</f>
        <v>170</v>
      </c>
      <c r="V70" s="207">
        <f t="shared" si="2"/>
        <v>47.6</v>
      </c>
    </row>
    <row r="71" spans="1:22" x14ac:dyDescent="0.25">
      <c r="A71" s="206" t="str">
        <f>Lists!C:C</f>
        <v>MEX001</v>
      </c>
      <c r="B71" s="207">
        <f>_xlfn.DAYS(About!$A$3,'Core Indicators'!U71)</f>
        <v>7</v>
      </c>
      <c r="C71" s="207">
        <f>_xlfn.DAYS(About!$A$3,'Core Indicators'!AC71)</f>
        <v>7</v>
      </c>
      <c r="D71" s="207">
        <f>_xlfn.DAYS(About!$A$3,'Core Indicators'!AK71)</f>
        <v>7</v>
      </c>
      <c r="E71" s="207">
        <f>_xlfn.DAYS(About!$A$3,'Core Indicators'!AS71)</f>
        <v>7</v>
      </c>
      <c r="F71" s="207">
        <f>_xlfn.DAYS(About!$A$3,'Core Indicators'!BQ71)</f>
        <v>7</v>
      </c>
      <c r="G71" s="207">
        <f>_xlfn.DAYS(About!$A$3,'Core Indicators'!DM71)</f>
        <v>7</v>
      </c>
      <c r="H71" s="207">
        <f>_xlfn.DAYS(About!$A$3,'Core Indicators'!DU71)</f>
        <v>7</v>
      </c>
      <c r="I71" s="207">
        <f>_xlfn.DAYS(About!$A$3,'Core Indicators'!EC71)</f>
        <v>7</v>
      </c>
      <c r="J71" s="207">
        <f>_xlfn.DAYS(About!$A$3,'Core Indicators'!EK71)</f>
        <v>7</v>
      </c>
      <c r="K71" s="207">
        <f>_xlfn.DAYS(About!$A$3,'Core Indicators'!ES71)</f>
        <v>7</v>
      </c>
      <c r="L71" s="207">
        <f>_xlfn.DAYS(About!$A$3,'Core Indicators'!FI71)</f>
        <v>7</v>
      </c>
      <c r="M71" s="207">
        <f>_xlfn.DAYS(About!$A$3,'Core Indicators'!GG71)</f>
        <v>172</v>
      </c>
      <c r="N71" s="207">
        <f>_xlfn.DAYS(About!$A$3,'Core Indicators'!GO71)</f>
        <v>172</v>
      </c>
      <c r="O71" s="207">
        <f>_xlfn.DAYS(About!$A$3,'Core Indicators'!GW71)</f>
        <v>172</v>
      </c>
      <c r="P71" s="207">
        <f>_xlfn.DAYS(About!$A$3,'Core Indicators'!HE71)</f>
        <v>172</v>
      </c>
      <c r="Q71" s="207">
        <f>_xlfn.DAYS(About!$A$3,'Core Indicators'!HM71)</f>
        <v>172</v>
      </c>
      <c r="R71" s="207">
        <f>_xlfn.DAYS(About!$A$3,'Core Indicators'!HU71)</f>
        <v>172</v>
      </c>
      <c r="S71" s="207">
        <f>_xlfn.DAYS(About!$A$3,'Core Indicators'!IC71)</f>
        <v>172</v>
      </c>
      <c r="T71" s="207">
        <f>_xlfn.DAYS(About!$A$3,'Core Indicators'!IK71)</f>
        <v>172</v>
      </c>
      <c r="U71" s="207">
        <f>_xlfn.DAYS(About!$A$3,'Core Indicators'!IS71)</f>
        <v>172</v>
      </c>
      <c r="V71" s="207">
        <f t="shared" si="2"/>
        <v>23.5</v>
      </c>
    </row>
    <row r="72" spans="1:22" x14ac:dyDescent="0.25">
      <c r="A72" s="206" t="str">
        <f>Lists!C:C</f>
        <v>MEX002</v>
      </c>
      <c r="B72" s="207">
        <f>_xlfn.DAYS(About!$A$3,'Core Indicators'!U72)</f>
        <v>7</v>
      </c>
      <c r="C72" s="207">
        <f>_xlfn.DAYS(About!$A$3,'Core Indicators'!AC72)</f>
        <v>7</v>
      </c>
      <c r="D72" s="207">
        <f>_xlfn.DAYS(About!$A$3,'Core Indicators'!AK72)</f>
        <v>7</v>
      </c>
      <c r="E72" s="207">
        <f>_xlfn.DAYS(About!$A$3,'Core Indicators'!AS72)</f>
        <v>7</v>
      </c>
      <c r="F72" s="207">
        <f>_xlfn.DAYS(About!$A$3,'Core Indicators'!BQ72)</f>
        <v>7</v>
      </c>
      <c r="G72" s="207">
        <f>_xlfn.DAYS(About!$A$3,'Core Indicators'!DM72)</f>
        <v>7</v>
      </c>
      <c r="H72" s="207">
        <f>_xlfn.DAYS(About!$A$3,'Core Indicators'!DU72)</f>
        <v>7</v>
      </c>
      <c r="I72" s="207">
        <f>_xlfn.DAYS(About!$A$3,'Core Indicators'!EC72)</f>
        <v>7</v>
      </c>
      <c r="J72" s="207">
        <f>_xlfn.DAYS(About!$A$3,'Core Indicators'!EK72)</f>
        <v>7</v>
      </c>
      <c r="K72" s="207">
        <f>_xlfn.DAYS(About!$A$3,'Core Indicators'!ES72)</f>
        <v>7</v>
      </c>
      <c r="L72" s="207">
        <f>_xlfn.DAYS(About!$A$3,'Core Indicators'!FI72)</f>
        <v>7</v>
      </c>
      <c r="M72" s="207">
        <f>_xlfn.DAYS(About!$A$3,'Core Indicators'!GG72)</f>
        <v>172</v>
      </c>
      <c r="N72" s="207">
        <f>_xlfn.DAYS(About!$A$3,'Core Indicators'!GO72)</f>
        <v>172</v>
      </c>
      <c r="O72" s="207">
        <f>_xlfn.DAYS(About!$A$3,'Core Indicators'!GW72)</f>
        <v>172</v>
      </c>
      <c r="P72" s="207">
        <f>_xlfn.DAYS(About!$A$3,'Core Indicators'!HE72)</f>
        <v>172</v>
      </c>
      <c r="Q72" s="207">
        <f>_xlfn.DAYS(About!$A$3,'Core Indicators'!HM72)</f>
        <v>172</v>
      </c>
      <c r="R72" s="207">
        <f>_xlfn.DAYS(About!$A$3,'Core Indicators'!HU72)</f>
        <v>172</v>
      </c>
      <c r="S72" s="207">
        <f>_xlfn.DAYS(About!$A$3,'Core Indicators'!IC72)</f>
        <v>172</v>
      </c>
      <c r="T72" s="207">
        <f>_xlfn.DAYS(About!$A$3,'Core Indicators'!IK72)</f>
        <v>172</v>
      </c>
      <c r="U72" s="207">
        <f>_xlfn.DAYS(About!$A$3,'Core Indicators'!IS72)</f>
        <v>172</v>
      </c>
      <c r="V72" s="207">
        <f t="shared" si="2"/>
        <v>23.5</v>
      </c>
    </row>
    <row r="73" spans="1:22" x14ac:dyDescent="0.25">
      <c r="A73" s="206" t="str">
        <f>Lists!C:C</f>
        <v>MEX003</v>
      </c>
      <c r="B73" s="207">
        <f>_xlfn.DAYS(About!$A$3,'Core Indicators'!U73)</f>
        <v>7</v>
      </c>
      <c r="C73" s="207">
        <f>_xlfn.DAYS(About!$A$3,'Core Indicators'!AC73)</f>
        <v>7</v>
      </c>
      <c r="D73" s="207">
        <f>_xlfn.DAYS(About!$A$3,'Core Indicators'!AK73)</f>
        <v>7</v>
      </c>
      <c r="E73" s="207">
        <f>_xlfn.DAYS(About!$A$3,'Core Indicators'!AS73)</f>
        <v>7</v>
      </c>
      <c r="F73" s="207">
        <f>_xlfn.DAYS(About!$A$3,'Core Indicators'!BQ73)</f>
        <v>7</v>
      </c>
      <c r="G73" s="207">
        <f>_xlfn.DAYS(About!$A$3,'Core Indicators'!DM73)</f>
        <v>7</v>
      </c>
      <c r="H73" s="207">
        <f>_xlfn.DAYS(About!$A$3,'Core Indicators'!DU73)</f>
        <v>7</v>
      </c>
      <c r="I73" s="207">
        <f>_xlfn.DAYS(About!$A$3,'Core Indicators'!EC73)</f>
        <v>7</v>
      </c>
      <c r="J73" s="207">
        <f>_xlfn.DAYS(About!$A$3,'Core Indicators'!EK73)</f>
        <v>7</v>
      </c>
      <c r="K73" s="207">
        <f>_xlfn.DAYS(About!$A$3,'Core Indicators'!ES73)</f>
        <v>7</v>
      </c>
      <c r="L73" s="207">
        <f>_xlfn.DAYS(About!$A$3,'Core Indicators'!FI73)</f>
        <v>7</v>
      </c>
      <c r="M73" s="207">
        <f>_xlfn.DAYS(About!$A$3,'Core Indicators'!GG73)</f>
        <v>172</v>
      </c>
      <c r="N73" s="207">
        <f>_xlfn.DAYS(About!$A$3,'Core Indicators'!GO73)</f>
        <v>172</v>
      </c>
      <c r="O73" s="207">
        <f>_xlfn.DAYS(About!$A$3,'Core Indicators'!GW73)</f>
        <v>172</v>
      </c>
      <c r="P73" s="207">
        <f>_xlfn.DAYS(About!$A$3,'Core Indicators'!HE73)</f>
        <v>172</v>
      </c>
      <c r="Q73" s="207">
        <f>_xlfn.DAYS(About!$A$3,'Core Indicators'!HM73)</f>
        <v>172</v>
      </c>
      <c r="R73" s="207">
        <f>_xlfn.DAYS(About!$A$3,'Core Indicators'!HU73)</f>
        <v>172</v>
      </c>
      <c r="S73" s="207">
        <f>_xlfn.DAYS(About!$A$3,'Core Indicators'!IC73)</f>
        <v>172</v>
      </c>
      <c r="T73" s="207">
        <f>_xlfn.DAYS(About!$A$3,'Core Indicators'!IK73)</f>
        <v>172</v>
      </c>
      <c r="U73" s="207">
        <f>_xlfn.DAYS(About!$A$3,'Core Indicators'!IS73)</f>
        <v>172</v>
      </c>
      <c r="V73" s="207">
        <f t="shared" si="2"/>
        <v>23.5</v>
      </c>
    </row>
    <row r="74" spans="1:22" x14ac:dyDescent="0.25">
      <c r="A74" s="206" t="str">
        <f>Lists!C:C</f>
        <v>MLI001</v>
      </c>
      <c r="B74" s="207">
        <f>_xlfn.DAYS(About!$A$3,'Core Indicators'!U74)</f>
        <v>61</v>
      </c>
      <c r="C74" s="207">
        <f>_xlfn.DAYS(About!$A$3,'Core Indicators'!AC74)</f>
        <v>56</v>
      </c>
      <c r="D74" s="207">
        <f>_xlfn.DAYS(About!$A$3,'Core Indicators'!AK74)</f>
        <v>49</v>
      </c>
      <c r="E74" s="207">
        <f>_xlfn.DAYS(About!$A$3,'Core Indicators'!AS74)</f>
        <v>56</v>
      </c>
      <c r="F74" s="207">
        <f>_xlfn.DAYS(About!$A$3,'Core Indicators'!BQ74)</f>
        <v>27</v>
      </c>
      <c r="G74" s="207">
        <f>_xlfn.DAYS(About!$A$3,'Core Indicators'!DM74)</f>
        <v>49</v>
      </c>
      <c r="H74" s="207">
        <f>_xlfn.DAYS(About!$A$3,'Core Indicators'!DU74)</f>
        <v>49</v>
      </c>
      <c r="I74" s="207">
        <f>_xlfn.DAYS(About!$A$3,'Core Indicators'!EC74)</f>
        <v>49</v>
      </c>
      <c r="J74" s="207">
        <f>_xlfn.DAYS(About!$A$3,'Core Indicators'!EK74)</f>
        <v>49</v>
      </c>
      <c r="K74" s="207">
        <f>_xlfn.DAYS(About!$A$3,'Core Indicators'!ES74)</f>
        <v>49</v>
      </c>
      <c r="L74" s="207">
        <f>_xlfn.DAYS(About!$A$3,'Core Indicators'!FI74)</f>
        <v>27</v>
      </c>
      <c r="M74" s="207">
        <f>_xlfn.DAYS(About!$A$3,'Core Indicators'!GG74)</f>
        <v>189</v>
      </c>
      <c r="N74" s="207">
        <f>_xlfn.DAYS(About!$A$3,'Core Indicators'!GO74)</f>
        <v>189</v>
      </c>
      <c r="O74" s="207">
        <f>_xlfn.DAYS(About!$A$3,'Core Indicators'!GW74)</f>
        <v>189</v>
      </c>
      <c r="P74" s="207">
        <f>_xlfn.DAYS(About!$A$3,'Core Indicators'!HE74)</f>
        <v>189</v>
      </c>
      <c r="Q74" s="207">
        <f>_xlfn.DAYS(About!$A$3,'Core Indicators'!HM74)</f>
        <v>189</v>
      </c>
      <c r="R74" s="207">
        <f>_xlfn.DAYS(About!$A$3,'Core Indicators'!HU74)</f>
        <v>189</v>
      </c>
      <c r="S74" s="207">
        <f>_xlfn.DAYS(About!$A$3,'Core Indicators'!IC74)</f>
        <v>189</v>
      </c>
      <c r="T74" s="207">
        <f>_xlfn.DAYS(About!$A$3,'Core Indicators'!IK74)</f>
        <v>189</v>
      </c>
      <c r="U74" s="207">
        <f>_xlfn.DAYS(About!$A$3,'Core Indicators'!IS74)</f>
        <v>189</v>
      </c>
      <c r="V74" s="207">
        <f t="shared" si="2"/>
        <v>59.3</v>
      </c>
    </row>
    <row r="75" spans="1:22" x14ac:dyDescent="0.25">
      <c r="A75" s="206" t="str">
        <f>Lists!C:C</f>
        <v>MMR001</v>
      </c>
      <c r="B75" s="207">
        <f>_xlfn.DAYS(About!$A$3,'Core Indicators'!U75)</f>
        <v>175</v>
      </c>
      <c r="C75" s="207">
        <f>_xlfn.DAYS(About!$A$3,'Core Indicators'!AC75)</f>
        <v>146</v>
      </c>
      <c r="D75" s="207">
        <f>_xlfn.DAYS(About!$A$3,'Core Indicators'!AK75)</f>
        <v>146</v>
      </c>
      <c r="E75" s="207">
        <f>_xlfn.DAYS(About!$A$3,'Core Indicators'!AS75)</f>
        <v>4</v>
      </c>
      <c r="F75" s="207">
        <f>_xlfn.DAYS(About!$A$3,'Core Indicators'!BQ75)</f>
        <v>4</v>
      </c>
      <c r="G75" s="207">
        <f>_xlfn.DAYS(About!$A$3,'Core Indicators'!DM75)</f>
        <v>146</v>
      </c>
      <c r="H75" s="207">
        <f>_xlfn.DAYS(About!$A$3,'Core Indicators'!DU75)</f>
        <v>175</v>
      </c>
      <c r="I75" s="207">
        <f>_xlfn.DAYS(About!$A$3,'Core Indicators'!EC75)</f>
        <v>175</v>
      </c>
      <c r="J75" s="207">
        <f>_xlfn.DAYS(About!$A$3,'Core Indicators'!EK75)</f>
        <v>146</v>
      </c>
      <c r="K75" s="207">
        <f>_xlfn.DAYS(About!$A$3,'Core Indicators'!ES75)</f>
        <v>175</v>
      </c>
      <c r="L75" s="207">
        <f>_xlfn.DAYS(About!$A$3,'Core Indicators'!FI75)</f>
        <v>637</v>
      </c>
      <c r="M75" s="207">
        <f>_xlfn.DAYS(About!$A$3,'Core Indicators'!GG75)</f>
        <v>168</v>
      </c>
      <c r="N75" s="207">
        <f>_xlfn.DAYS(About!$A$3,'Core Indicators'!GO75)</f>
        <v>168</v>
      </c>
      <c r="O75" s="207">
        <f>_xlfn.DAYS(About!$A$3,'Core Indicators'!GW75)</f>
        <v>168</v>
      </c>
      <c r="P75" s="207">
        <f>_xlfn.DAYS(About!$A$3,'Core Indicators'!HE75)</f>
        <v>168</v>
      </c>
      <c r="Q75" s="207">
        <f>_xlfn.DAYS(About!$A$3,'Core Indicators'!HM75)</f>
        <v>168</v>
      </c>
      <c r="R75" s="207">
        <f>_xlfn.DAYS(About!$A$3,'Core Indicators'!HU75)</f>
        <v>168</v>
      </c>
      <c r="S75" s="207">
        <f>_xlfn.DAYS(About!$A$3,'Core Indicators'!IC75)</f>
        <v>168</v>
      </c>
      <c r="T75" s="207">
        <f>_xlfn.DAYS(About!$A$3,'Core Indicators'!IK75)</f>
        <v>168</v>
      </c>
      <c r="U75" s="207">
        <f>_xlfn.DAYS(About!$A$3,'Core Indicators'!IS75)</f>
        <v>168</v>
      </c>
      <c r="V75" s="207">
        <f t="shared" si="2"/>
        <v>177.6</v>
      </c>
    </row>
    <row r="76" spans="1:22" x14ac:dyDescent="0.25">
      <c r="A76" s="206" t="str">
        <f>Lists!C:C</f>
        <v>MMR002</v>
      </c>
      <c r="B76" s="207">
        <f>_xlfn.DAYS(About!$A$3,'Core Indicators'!U76)</f>
        <v>175</v>
      </c>
      <c r="C76" s="207">
        <f>_xlfn.DAYS(About!$A$3,'Core Indicators'!AC76)</f>
        <v>146</v>
      </c>
      <c r="D76" s="207">
        <f>_xlfn.DAYS(About!$A$3,'Core Indicators'!AK76)</f>
        <v>146</v>
      </c>
      <c r="E76" s="207">
        <f>_xlfn.DAYS(About!$A$3,'Core Indicators'!AS76)</f>
        <v>4</v>
      </c>
      <c r="F76" s="207">
        <f>_xlfn.DAYS(About!$A$3,'Core Indicators'!BQ76)</f>
        <v>4</v>
      </c>
      <c r="G76" s="207">
        <f>_xlfn.DAYS(About!$A$3,'Core Indicators'!DM76)</f>
        <v>146</v>
      </c>
      <c r="H76" s="207">
        <f>_xlfn.DAYS(About!$A$3,'Core Indicators'!DU76)</f>
        <v>146</v>
      </c>
      <c r="I76" s="207">
        <f>_xlfn.DAYS(About!$A$3,'Core Indicators'!EC76)</f>
        <v>281</v>
      </c>
      <c r="J76" s="207">
        <f>_xlfn.DAYS(About!$A$3,'Core Indicators'!EK76)</f>
        <v>146</v>
      </c>
      <c r="K76" s="207">
        <f>_xlfn.DAYS(About!$A$3,'Core Indicators'!ES76)</f>
        <v>281</v>
      </c>
      <c r="L76" s="207">
        <f>_xlfn.DAYS(About!$A$3,'Core Indicators'!FI76)</f>
        <v>637</v>
      </c>
      <c r="M76" s="207">
        <f>_xlfn.DAYS(About!$A$3,'Core Indicators'!GG76)</f>
        <v>168</v>
      </c>
      <c r="N76" s="207">
        <f>_xlfn.DAYS(About!$A$3,'Core Indicators'!GO76)</f>
        <v>168</v>
      </c>
      <c r="O76" s="207">
        <f>_xlfn.DAYS(About!$A$3,'Core Indicators'!GW76)</f>
        <v>168</v>
      </c>
      <c r="P76" s="207">
        <f>_xlfn.DAYS(About!$A$3,'Core Indicators'!HE76)</f>
        <v>168</v>
      </c>
      <c r="Q76" s="207">
        <f>_xlfn.DAYS(About!$A$3,'Core Indicators'!HM76)</f>
        <v>168</v>
      </c>
      <c r="R76" s="207">
        <f>_xlfn.DAYS(About!$A$3,'Core Indicators'!HU76)</f>
        <v>168</v>
      </c>
      <c r="S76" s="207">
        <f>_xlfn.DAYS(About!$A$3,'Core Indicators'!IC76)</f>
        <v>168</v>
      </c>
      <c r="T76" s="207">
        <f>_xlfn.DAYS(About!$A$3,'Core Indicators'!IK76)</f>
        <v>168</v>
      </c>
      <c r="U76" s="207">
        <f>_xlfn.DAYS(About!$A$3,'Core Indicators'!IS76)</f>
        <v>168</v>
      </c>
      <c r="V76" s="207">
        <f t="shared" si="2"/>
        <v>195.9</v>
      </c>
    </row>
    <row r="77" spans="1:22" x14ac:dyDescent="0.25">
      <c r="A77" s="206" t="str">
        <f>Lists!C:C</f>
        <v>MMR003</v>
      </c>
      <c r="B77" s="207">
        <f>_xlfn.DAYS(About!$A$3,'Core Indicators'!U77)</f>
        <v>637</v>
      </c>
      <c r="C77" s="207">
        <f>_xlfn.DAYS(About!$A$3,'Core Indicators'!AC77)</f>
        <v>280</v>
      </c>
      <c r="D77" s="207">
        <f>_xlfn.DAYS(About!$A$3,'Core Indicators'!AK77)</f>
        <v>280</v>
      </c>
      <c r="E77" s="207">
        <f>_xlfn.DAYS(About!$A$3,'Core Indicators'!AS77)</f>
        <v>67</v>
      </c>
      <c r="F77" s="207">
        <f>_xlfn.DAYS(About!$A$3,'Core Indicators'!BQ77)</f>
        <v>4</v>
      </c>
      <c r="G77" s="207">
        <f>_xlfn.DAYS(About!$A$3,'Core Indicators'!DM77)</f>
        <v>280</v>
      </c>
      <c r="H77" s="207">
        <f>_xlfn.DAYS(About!$A$3,'Core Indicators'!DU77)</f>
        <v>280</v>
      </c>
      <c r="I77" s="207">
        <f>_xlfn.DAYS(About!$A$3,'Core Indicators'!EC77)</f>
        <v>280</v>
      </c>
      <c r="J77" s="207">
        <f>_xlfn.DAYS(About!$A$3,'Core Indicators'!EK77)</f>
        <v>280</v>
      </c>
      <c r="K77" s="207">
        <f>_xlfn.DAYS(About!$A$3,'Core Indicators'!ES77)</f>
        <v>280</v>
      </c>
      <c r="L77" s="207">
        <f>_xlfn.DAYS(About!$A$3,'Core Indicators'!FI77)</f>
        <v>637</v>
      </c>
      <c r="M77" s="207">
        <f>_xlfn.DAYS(About!$A$3,'Core Indicators'!GG77)</f>
        <v>168</v>
      </c>
      <c r="N77" s="207">
        <f>_xlfn.DAYS(About!$A$3,'Core Indicators'!GO77)</f>
        <v>168</v>
      </c>
      <c r="O77" s="207">
        <f>_xlfn.DAYS(About!$A$3,'Core Indicators'!GW77)</f>
        <v>168</v>
      </c>
      <c r="P77" s="207">
        <f>_xlfn.DAYS(About!$A$3,'Core Indicators'!HE77)</f>
        <v>168</v>
      </c>
      <c r="Q77" s="207">
        <f>_xlfn.DAYS(About!$A$3,'Core Indicators'!HM77)</f>
        <v>168</v>
      </c>
      <c r="R77" s="207">
        <f>_xlfn.DAYS(About!$A$3,'Core Indicators'!HU77)</f>
        <v>168</v>
      </c>
      <c r="S77" s="207">
        <f>_xlfn.DAYS(About!$A$3,'Core Indicators'!IC77)</f>
        <v>168</v>
      </c>
      <c r="T77" s="207">
        <f>_xlfn.DAYS(About!$A$3,'Core Indicators'!IK77)</f>
        <v>168</v>
      </c>
      <c r="U77" s="207">
        <f>_xlfn.DAYS(About!$A$3,'Core Indicators'!IS77)</f>
        <v>168</v>
      </c>
      <c r="V77" s="207">
        <f t="shared" si="2"/>
        <v>255.6</v>
      </c>
    </row>
    <row r="78" spans="1:22" x14ac:dyDescent="0.25">
      <c r="A78" s="206" t="str">
        <f>Lists!C:C</f>
        <v>MMR004</v>
      </c>
      <c r="B78" s="207">
        <f>_xlfn.DAYS(About!$A$3,'Core Indicators'!U78)</f>
        <v>175</v>
      </c>
      <c r="C78" s="207">
        <f>_xlfn.DAYS(About!$A$3,'Core Indicators'!AC78)</f>
        <v>146</v>
      </c>
      <c r="D78" s="207">
        <f>_xlfn.DAYS(About!$A$3,'Core Indicators'!AK78)</f>
        <v>175</v>
      </c>
      <c r="E78" s="207">
        <f>_xlfn.DAYS(About!$A$3,'Core Indicators'!AS78)</f>
        <v>4</v>
      </c>
      <c r="F78" s="207">
        <f>_xlfn.DAYS(About!$A$3,'Core Indicators'!BQ78)</f>
        <v>4</v>
      </c>
      <c r="G78" s="207">
        <f>_xlfn.DAYS(About!$A$3,'Core Indicators'!DM78)</f>
        <v>146</v>
      </c>
      <c r="H78" s="207">
        <f>_xlfn.DAYS(About!$A$3,'Core Indicators'!DU78)</f>
        <v>175</v>
      </c>
      <c r="I78" s="207">
        <f>_xlfn.DAYS(About!$A$3,'Core Indicators'!EC78)</f>
        <v>175</v>
      </c>
      <c r="J78" s="207">
        <f>_xlfn.DAYS(About!$A$3,'Core Indicators'!EK78)</f>
        <v>175</v>
      </c>
      <c r="K78" s="207">
        <f>_xlfn.DAYS(About!$A$3,'Core Indicators'!ES78)</f>
        <v>175</v>
      </c>
      <c r="L78" s="207">
        <f>_xlfn.DAYS(About!$A$3,'Core Indicators'!FI78)</f>
        <v>495</v>
      </c>
      <c r="M78" s="207">
        <f>_xlfn.DAYS(About!$A$3,'Core Indicators'!GG78)</f>
        <v>168</v>
      </c>
      <c r="N78" s="207">
        <f>_xlfn.DAYS(About!$A$3,'Core Indicators'!GO78)</f>
        <v>168</v>
      </c>
      <c r="O78" s="207">
        <f>_xlfn.DAYS(About!$A$3,'Core Indicators'!GW78)</f>
        <v>168</v>
      </c>
      <c r="P78" s="207">
        <f>_xlfn.DAYS(About!$A$3,'Core Indicators'!HE78)</f>
        <v>168</v>
      </c>
      <c r="Q78" s="207">
        <f>_xlfn.DAYS(About!$A$3,'Core Indicators'!HM78)</f>
        <v>168</v>
      </c>
      <c r="R78" s="207">
        <f>_xlfn.DAYS(About!$A$3,'Core Indicators'!HU78)</f>
        <v>168</v>
      </c>
      <c r="S78" s="207">
        <f>_xlfn.DAYS(About!$A$3,'Core Indicators'!IC78)</f>
        <v>168</v>
      </c>
      <c r="T78" s="207">
        <f>_xlfn.DAYS(About!$A$3,'Core Indicators'!IK78)</f>
        <v>168</v>
      </c>
      <c r="U78" s="207">
        <f>_xlfn.DAYS(About!$A$3,'Core Indicators'!IS78)</f>
        <v>168</v>
      </c>
      <c r="V78" s="207">
        <f t="shared" si="2"/>
        <v>169.2</v>
      </c>
    </row>
    <row r="79" spans="1:22" x14ac:dyDescent="0.25">
      <c r="A79" s="206" t="str">
        <f>Lists!C:C</f>
        <v>MOZ001</v>
      </c>
      <c r="B79" s="207">
        <f>_xlfn.DAYS(About!$A$3,'Core Indicators'!U79)</f>
        <v>273</v>
      </c>
      <c r="C79" s="207">
        <f>_xlfn.DAYS(About!$A$3,'Core Indicators'!AC79)</f>
        <v>273</v>
      </c>
      <c r="D79" s="207">
        <f>_xlfn.DAYS(About!$A$3,'Core Indicators'!AK79)</f>
        <v>192</v>
      </c>
      <c r="E79" s="207">
        <f>_xlfn.DAYS(About!$A$3,'Core Indicators'!AS79)</f>
        <v>96</v>
      </c>
      <c r="F79" s="207">
        <f>_xlfn.DAYS(About!$A$3,'Core Indicators'!BQ79)</f>
        <v>96</v>
      </c>
      <c r="G79" s="207">
        <f>_xlfn.DAYS(About!$A$3,'Core Indicators'!DM79)</f>
        <v>192</v>
      </c>
      <c r="H79" s="207">
        <f>_xlfn.DAYS(About!$A$3,'Core Indicators'!DU79)</f>
        <v>192</v>
      </c>
      <c r="I79" s="207">
        <f>_xlfn.DAYS(About!$A$3,'Core Indicators'!EC79)</f>
        <v>192</v>
      </c>
      <c r="J79" s="207">
        <f>_xlfn.DAYS(About!$A$3,'Core Indicators'!EK79)</f>
        <v>192</v>
      </c>
      <c r="K79" s="207">
        <f>_xlfn.DAYS(About!$A$3,'Core Indicators'!ES79)</f>
        <v>192</v>
      </c>
      <c r="L79" s="207">
        <f>_xlfn.DAYS(About!$A$3,'Core Indicators'!FI79)</f>
        <v>220</v>
      </c>
      <c r="M79" s="207">
        <f>_xlfn.DAYS(About!$A$3,'Core Indicators'!GG79)</f>
        <v>171</v>
      </c>
      <c r="N79" s="207">
        <f>_xlfn.DAYS(About!$A$3,'Core Indicators'!GO79)</f>
        <v>171</v>
      </c>
      <c r="O79" s="207">
        <f>_xlfn.DAYS(About!$A$3,'Core Indicators'!GW79)</f>
        <v>171</v>
      </c>
      <c r="P79" s="207">
        <f>_xlfn.DAYS(About!$A$3,'Core Indicators'!HE79)</f>
        <v>171</v>
      </c>
      <c r="Q79" s="207">
        <f>_xlfn.DAYS(About!$A$3,'Core Indicators'!HM79)</f>
        <v>171</v>
      </c>
      <c r="R79" s="207">
        <f>_xlfn.DAYS(About!$A$3,'Core Indicators'!HU79)</f>
        <v>171</v>
      </c>
      <c r="S79" s="207">
        <f>_xlfn.DAYS(About!$A$3,'Core Indicators'!IC79)</f>
        <v>171</v>
      </c>
      <c r="T79" s="207">
        <f>_xlfn.DAYS(About!$A$3,'Core Indicators'!IK79)</f>
        <v>171</v>
      </c>
      <c r="U79" s="207">
        <f>_xlfn.DAYS(About!$A$3,'Core Indicators'!IS79)</f>
        <v>171</v>
      </c>
      <c r="V79" s="207">
        <f t="shared" si="2"/>
        <v>173.5</v>
      </c>
    </row>
    <row r="80" spans="1:22" x14ac:dyDescent="0.25">
      <c r="A80" s="206" t="str">
        <f>Lists!C:C</f>
        <v>MOZ004</v>
      </c>
      <c r="B80" s="207">
        <f>_xlfn.DAYS(About!$A$3,'Core Indicators'!U80)</f>
        <v>612</v>
      </c>
      <c r="C80" s="207">
        <f>_xlfn.DAYS(About!$A$3,'Core Indicators'!AC80)</f>
        <v>473</v>
      </c>
      <c r="D80" s="207">
        <f>_xlfn.DAYS(About!$A$3,'Core Indicators'!AK80)</f>
        <v>273</v>
      </c>
      <c r="E80" s="207">
        <f>_xlfn.DAYS(About!$A$3,'Core Indicators'!AS80)</f>
        <v>96</v>
      </c>
      <c r="F80" s="207">
        <f>_xlfn.DAYS(About!$A$3,'Core Indicators'!BQ80)</f>
        <v>96</v>
      </c>
      <c r="G80" s="207">
        <f>_xlfn.DAYS(About!$A$3,'Core Indicators'!DM80)</f>
        <v>220</v>
      </c>
      <c r="H80" s="207">
        <f>_xlfn.DAYS(About!$A$3,'Core Indicators'!DU80)</f>
        <v>220</v>
      </c>
      <c r="I80" s="207">
        <f>_xlfn.DAYS(About!$A$3,'Core Indicators'!EC80)</f>
        <v>220</v>
      </c>
      <c r="J80" s="207">
        <f>_xlfn.DAYS(About!$A$3,'Core Indicators'!EK80)</f>
        <v>220</v>
      </c>
      <c r="K80" s="207">
        <f>_xlfn.DAYS(About!$A$3,'Core Indicators'!ES80)</f>
        <v>220</v>
      </c>
      <c r="L80" s="207">
        <f>_xlfn.DAYS(About!$A$3,'Core Indicators'!FI80)</f>
        <v>473</v>
      </c>
      <c r="M80" s="207">
        <f>_xlfn.DAYS(About!$A$3,'Core Indicators'!GG80)</f>
        <v>171</v>
      </c>
      <c r="N80" s="207">
        <f>_xlfn.DAYS(About!$A$3,'Core Indicators'!GO80)</f>
        <v>171</v>
      </c>
      <c r="O80" s="207">
        <f>_xlfn.DAYS(About!$A$3,'Core Indicators'!GW80)</f>
        <v>171</v>
      </c>
      <c r="P80" s="207">
        <f>_xlfn.DAYS(About!$A$3,'Core Indicators'!HE80)</f>
        <v>171</v>
      </c>
      <c r="Q80" s="207">
        <f>_xlfn.DAYS(About!$A$3,'Core Indicators'!HM80)</f>
        <v>171</v>
      </c>
      <c r="R80" s="207">
        <f>_xlfn.DAYS(About!$A$3,'Core Indicators'!HU80)</f>
        <v>171</v>
      </c>
      <c r="S80" s="207">
        <f>_xlfn.DAYS(About!$A$3,'Core Indicators'!IC80)</f>
        <v>171</v>
      </c>
      <c r="T80" s="207">
        <f>_xlfn.DAYS(About!$A$3,'Core Indicators'!IK80)</f>
        <v>171</v>
      </c>
      <c r="U80" s="207">
        <f>_xlfn.DAYS(About!$A$3,'Core Indicators'!IS80)</f>
        <v>171</v>
      </c>
      <c r="V80" s="207">
        <f t="shared" si="2"/>
        <v>220.9</v>
      </c>
    </row>
    <row r="81" spans="1:22" x14ac:dyDescent="0.25">
      <c r="A81" s="206" t="str">
        <f>Lists!C:C</f>
        <v>MOZ008</v>
      </c>
      <c r="B81" s="207">
        <f>_xlfn.DAYS(About!$A$3,'Core Indicators'!U81)</f>
        <v>220</v>
      </c>
      <c r="C81" s="207">
        <f>_xlfn.DAYS(About!$A$3,'Core Indicators'!AC81)</f>
        <v>220</v>
      </c>
      <c r="D81" s="207">
        <f>_xlfn.DAYS(About!$A$3,'Core Indicators'!AK81)</f>
        <v>192</v>
      </c>
      <c r="E81" s="207">
        <f>_xlfn.DAYS(About!$A$3,'Core Indicators'!AS81)</f>
        <v>192</v>
      </c>
      <c r="F81" s="207">
        <f>_xlfn.DAYS(About!$A$3,'Core Indicators'!BQ81)</f>
        <v>192</v>
      </c>
      <c r="G81" s="207">
        <f>_xlfn.DAYS(About!$A$3,'Core Indicators'!DM81)</f>
        <v>192</v>
      </c>
      <c r="H81" s="207">
        <f>_xlfn.DAYS(About!$A$3,'Core Indicators'!DU81)</f>
        <v>192</v>
      </c>
      <c r="I81" s="207">
        <f>_xlfn.DAYS(About!$A$3,'Core Indicators'!EC81)</f>
        <v>192</v>
      </c>
      <c r="J81" s="207">
        <f>_xlfn.DAYS(About!$A$3,'Core Indicators'!EK81)</f>
        <v>192</v>
      </c>
      <c r="K81" s="207">
        <f>_xlfn.DAYS(About!$A$3,'Core Indicators'!ES81)</f>
        <v>192</v>
      </c>
      <c r="L81" s="207">
        <f>_xlfn.DAYS(About!$A$3,'Core Indicators'!FI81)</f>
        <v>220</v>
      </c>
      <c r="M81" s="207">
        <f>_xlfn.DAYS(About!$A$3,'Core Indicators'!GG81)</f>
        <v>171</v>
      </c>
      <c r="N81" s="207">
        <f>_xlfn.DAYS(About!$A$3,'Core Indicators'!GO81)</f>
        <v>171</v>
      </c>
      <c r="O81" s="207">
        <f>_xlfn.DAYS(About!$A$3,'Core Indicators'!GW81)</f>
        <v>171</v>
      </c>
      <c r="P81" s="207">
        <f>_xlfn.DAYS(About!$A$3,'Core Indicators'!HE81)</f>
        <v>171</v>
      </c>
      <c r="Q81" s="207">
        <f>_xlfn.DAYS(About!$A$3,'Core Indicators'!HM81)</f>
        <v>171</v>
      </c>
      <c r="R81" s="207">
        <f>_xlfn.DAYS(About!$A$3,'Core Indicators'!HU81)</f>
        <v>171</v>
      </c>
      <c r="S81" s="207">
        <f>_xlfn.DAYS(About!$A$3,'Core Indicators'!IC81)</f>
        <v>171</v>
      </c>
      <c r="T81" s="207">
        <f>_xlfn.DAYS(About!$A$3,'Core Indicators'!IK81)</f>
        <v>171</v>
      </c>
      <c r="U81" s="207">
        <f>_xlfn.DAYS(About!$A$3,'Core Indicators'!IS81)</f>
        <v>171</v>
      </c>
      <c r="V81" s="207">
        <f t="shared" si="2"/>
        <v>192.7</v>
      </c>
    </row>
    <row r="82" spans="1:22" x14ac:dyDescent="0.25">
      <c r="A82" s="206" t="str">
        <f>Lists!C:C</f>
        <v>MRT002</v>
      </c>
      <c r="B82" s="207">
        <f>_xlfn.DAYS(About!$A$3,'Core Indicators'!U82)</f>
        <v>97</v>
      </c>
      <c r="C82" s="207">
        <f>_xlfn.DAYS(About!$A$3,'Core Indicators'!AC82)</f>
        <v>97</v>
      </c>
      <c r="D82" s="207">
        <f>_xlfn.DAYS(About!$A$3,'Core Indicators'!AK82)</f>
        <v>97</v>
      </c>
      <c r="E82" s="207">
        <f>_xlfn.DAYS(About!$A$3,'Core Indicators'!AS82)</f>
        <v>12</v>
      </c>
      <c r="F82" s="207">
        <f>_xlfn.DAYS(About!$A$3,'Core Indicators'!BQ82)</f>
        <v>12</v>
      </c>
      <c r="G82" s="207">
        <f>_xlfn.DAYS(About!$A$3,'Core Indicators'!DM82)</f>
        <v>97</v>
      </c>
      <c r="H82" s="207">
        <f>_xlfn.DAYS(About!$A$3,'Core Indicators'!DU82)</f>
        <v>12</v>
      </c>
      <c r="I82" s="207">
        <f>_xlfn.DAYS(About!$A$3,'Core Indicators'!EC82)</f>
        <v>12</v>
      </c>
      <c r="J82" s="207">
        <f>_xlfn.DAYS(About!$A$3,'Core Indicators'!EK82)</f>
        <v>12</v>
      </c>
      <c r="K82" s="207">
        <f>_xlfn.DAYS(About!$A$3,'Core Indicators'!ES82)</f>
        <v>12</v>
      </c>
      <c r="L82" s="207">
        <f>_xlfn.DAYS(About!$A$3,'Core Indicators'!FI82)</f>
        <v>42</v>
      </c>
      <c r="M82" s="207">
        <f>_xlfn.DAYS(About!$A$3,'Core Indicators'!GG82)</f>
        <v>169</v>
      </c>
      <c r="N82" s="207">
        <f>_xlfn.DAYS(About!$A$3,'Core Indicators'!GO82)</f>
        <v>169</v>
      </c>
      <c r="O82" s="207">
        <f>_xlfn.DAYS(About!$A$3,'Core Indicators'!GW82)</f>
        <v>169</v>
      </c>
      <c r="P82" s="207">
        <f>_xlfn.DAYS(About!$A$3,'Core Indicators'!HE82)</f>
        <v>169</v>
      </c>
      <c r="Q82" s="207">
        <f>_xlfn.DAYS(About!$A$3,'Core Indicators'!HM82)</f>
        <v>169</v>
      </c>
      <c r="R82" s="207">
        <f>_xlfn.DAYS(About!$A$3,'Core Indicators'!HU82)</f>
        <v>169</v>
      </c>
      <c r="S82" s="207">
        <f>_xlfn.DAYS(About!$A$3,'Core Indicators'!IC82)</f>
        <v>169</v>
      </c>
      <c r="T82" s="207">
        <f>_xlfn.DAYS(About!$A$3,'Core Indicators'!IK82)</f>
        <v>169</v>
      </c>
      <c r="U82" s="207">
        <f>_xlfn.DAYS(About!$A$3,'Core Indicators'!IS82)</f>
        <v>169</v>
      </c>
      <c r="V82" s="207">
        <f t="shared" si="2"/>
        <v>47.7</v>
      </c>
    </row>
    <row r="83" spans="1:22" x14ac:dyDescent="0.25">
      <c r="A83" s="206" t="str">
        <f>Lists!C:C</f>
        <v>MRT003</v>
      </c>
      <c r="B83" s="207">
        <f>_xlfn.DAYS(About!$A$3,'Core Indicators'!U83)</f>
        <v>763</v>
      </c>
      <c r="C83" s="207">
        <f>_xlfn.DAYS(About!$A$3,'Core Indicators'!AC83)</f>
        <v>97</v>
      </c>
      <c r="D83" s="207">
        <f>_xlfn.DAYS(About!$A$3,'Core Indicators'!AK83)</f>
        <v>97</v>
      </c>
      <c r="E83" s="207">
        <f>_xlfn.DAYS(About!$A$3,'Core Indicators'!AS83)</f>
        <v>796</v>
      </c>
      <c r="F83" s="207">
        <f>_xlfn.DAYS(About!$A$3,'Core Indicators'!BQ83)</f>
        <v>12</v>
      </c>
      <c r="G83" s="207">
        <f>_xlfn.DAYS(About!$A$3,'Core Indicators'!DM83)</f>
        <v>97</v>
      </c>
      <c r="H83" s="207">
        <f>_xlfn.DAYS(About!$A$3,'Core Indicators'!DU83)</f>
        <v>97</v>
      </c>
      <c r="I83" s="207">
        <f>_xlfn.DAYS(About!$A$3,'Core Indicators'!EC83)</f>
        <v>97</v>
      </c>
      <c r="J83" s="207">
        <f>_xlfn.DAYS(About!$A$3,'Core Indicators'!EK83)</f>
        <v>97</v>
      </c>
      <c r="K83" s="207">
        <f>_xlfn.DAYS(About!$A$3,'Core Indicators'!ES83)</f>
        <v>97</v>
      </c>
      <c r="L83" s="207">
        <f>_xlfn.DAYS(About!$A$3,'Core Indicators'!FI83)</f>
        <v>64</v>
      </c>
      <c r="M83" s="207">
        <f>_xlfn.DAYS(About!$A$3,'Core Indicators'!GG83)</f>
        <v>169</v>
      </c>
      <c r="N83" s="207">
        <f>_xlfn.DAYS(About!$A$3,'Core Indicators'!GO83)</f>
        <v>169</v>
      </c>
      <c r="O83" s="207">
        <f>_xlfn.DAYS(About!$A$3,'Core Indicators'!GW83)</f>
        <v>169</v>
      </c>
      <c r="P83" s="207">
        <f>_xlfn.DAYS(About!$A$3,'Core Indicators'!HE83)</f>
        <v>169</v>
      </c>
      <c r="Q83" s="207">
        <f>_xlfn.DAYS(About!$A$3,'Core Indicators'!HM83)</f>
        <v>169</v>
      </c>
      <c r="R83" s="207">
        <f>_xlfn.DAYS(About!$A$3,'Core Indicators'!HU83)</f>
        <v>169</v>
      </c>
      <c r="S83" s="207">
        <f>_xlfn.DAYS(About!$A$3,'Core Indicators'!IC83)</f>
        <v>169</v>
      </c>
      <c r="T83" s="207">
        <f>_xlfn.DAYS(About!$A$3,'Core Indicators'!IK83)</f>
        <v>169</v>
      </c>
      <c r="U83" s="207">
        <f>_xlfn.DAYS(About!$A$3,'Core Indicators'!IS83)</f>
        <v>169</v>
      </c>
      <c r="V83" s="207">
        <f t="shared" si="2"/>
        <v>162.30000000000001</v>
      </c>
    </row>
    <row r="84" spans="1:22" x14ac:dyDescent="0.25">
      <c r="A84" s="206" t="str">
        <f>Lists!C:C</f>
        <v>MWI002</v>
      </c>
      <c r="B84" s="207">
        <f>_xlfn.DAYS(About!$A$3,'Core Indicators'!U84)</f>
        <v>414</v>
      </c>
      <c r="C84" s="207">
        <f>_xlfn.DAYS(About!$A$3,'Core Indicators'!AC84)</f>
        <v>414</v>
      </c>
      <c r="D84" s="207">
        <f>_xlfn.DAYS(About!$A$3,'Core Indicators'!AK84)</f>
        <v>12</v>
      </c>
      <c r="E84" s="207">
        <f>_xlfn.DAYS(About!$A$3,'Core Indicators'!AS84)</f>
        <v>12</v>
      </c>
      <c r="F84" s="207">
        <f>_xlfn.DAYS(About!$A$3,'Core Indicators'!BQ84)</f>
        <v>12</v>
      </c>
      <c r="G84" s="207">
        <f>_xlfn.DAYS(About!$A$3,'Core Indicators'!DM84)</f>
        <v>12</v>
      </c>
      <c r="H84" s="207">
        <f>_xlfn.DAYS(About!$A$3,'Core Indicators'!DU84)</f>
        <v>12</v>
      </c>
      <c r="I84" s="207">
        <f>_xlfn.DAYS(About!$A$3,'Core Indicators'!EC84)</f>
        <v>12</v>
      </c>
      <c r="J84" s="207">
        <f>_xlfn.DAYS(About!$A$3,'Core Indicators'!EK84)</f>
        <v>12</v>
      </c>
      <c r="K84" s="207">
        <f>_xlfn.DAYS(About!$A$3,'Core Indicators'!ES84)</f>
        <v>12</v>
      </c>
      <c r="L84" s="207">
        <f>_xlfn.DAYS(About!$A$3,'Core Indicators'!FI84)</f>
        <v>250</v>
      </c>
      <c r="M84" s="207">
        <f>_xlfn.DAYS(About!$A$3,'Core Indicators'!GG84)</f>
        <v>170</v>
      </c>
      <c r="N84" s="207">
        <f>_xlfn.DAYS(About!$A$3,'Core Indicators'!GO84)</f>
        <v>170</v>
      </c>
      <c r="O84" s="207">
        <f>_xlfn.DAYS(About!$A$3,'Core Indicators'!GW84)</f>
        <v>170</v>
      </c>
      <c r="P84" s="207">
        <f>_xlfn.DAYS(About!$A$3,'Core Indicators'!HE84)</f>
        <v>170</v>
      </c>
      <c r="Q84" s="207">
        <f>_xlfn.DAYS(About!$A$3,'Core Indicators'!HM84)</f>
        <v>170</v>
      </c>
      <c r="R84" s="207">
        <f>_xlfn.DAYS(About!$A$3,'Core Indicators'!HU84)</f>
        <v>170</v>
      </c>
      <c r="S84" s="207">
        <f>_xlfn.DAYS(About!$A$3,'Core Indicators'!IC84)</f>
        <v>170</v>
      </c>
      <c r="T84" s="207">
        <f>_xlfn.DAYS(About!$A$3,'Core Indicators'!IK84)</f>
        <v>170</v>
      </c>
      <c r="U84" s="207">
        <f>_xlfn.DAYS(About!$A$3,'Core Indicators'!IS84)</f>
        <v>170</v>
      </c>
      <c r="V84" s="207">
        <f t="shared" si="2"/>
        <v>51.6</v>
      </c>
    </row>
    <row r="85" spans="1:22" x14ac:dyDescent="0.25">
      <c r="A85" s="206" t="str">
        <f>Lists!C:C</f>
        <v>MWI004</v>
      </c>
      <c r="B85" s="207">
        <f>_xlfn.DAYS(About!$A$3,'Core Indicators'!U85)</f>
        <v>273</v>
      </c>
      <c r="C85" s="207">
        <f>_xlfn.DAYS(About!$A$3,'Core Indicators'!AC85)</f>
        <v>273</v>
      </c>
      <c r="D85" s="207">
        <f>_xlfn.DAYS(About!$A$3,'Core Indicators'!AK85)</f>
        <v>62</v>
      </c>
      <c r="E85" s="207">
        <f>_xlfn.DAYS(About!$A$3,'Core Indicators'!AS85)</f>
        <v>71</v>
      </c>
      <c r="F85" s="207">
        <f>_xlfn.DAYS(About!$A$3,'Core Indicators'!BQ85)</f>
        <v>62</v>
      </c>
      <c r="G85" s="207">
        <f>_xlfn.DAYS(About!$A$3,'Core Indicators'!DM85)</f>
        <v>118</v>
      </c>
      <c r="H85" s="207">
        <f>_xlfn.DAYS(About!$A$3,'Core Indicators'!DU85)</f>
        <v>70</v>
      </c>
      <c r="I85" s="207">
        <f>_xlfn.DAYS(About!$A$3,'Core Indicators'!EC85)</f>
        <v>70</v>
      </c>
      <c r="J85" s="207">
        <f>_xlfn.DAYS(About!$A$3,'Core Indicators'!EK85)</f>
        <v>70</v>
      </c>
      <c r="K85" s="207">
        <f>_xlfn.DAYS(About!$A$3,'Core Indicators'!ES85)</f>
        <v>70</v>
      </c>
      <c r="L85" s="207">
        <f>_xlfn.DAYS(About!$A$3,'Core Indicators'!FI85)</f>
        <v>273</v>
      </c>
      <c r="M85" s="207">
        <f>_xlfn.DAYS(About!$A$3,'Core Indicators'!GG85)</f>
        <v>170</v>
      </c>
      <c r="N85" s="207">
        <f>_xlfn.DAYS(About!$A$3,'Core Indicators'!GO85)</f>
        <v>170</v>
      </c>
      <c r="O85" s="207">
        <f>_xlfn.DAYS(About!$A$3,'Core Indicators'!GW85)</f>
        <v>170</v>
      </c>
      <c r="P85" s="207">
        <f>_xlfn.DAYS(About!$A$3,'Core Indicators'!HE85)</f>
        <v>170</v>
      </c>
      <c r="Q85" s="207">
        <f>_xlfn.DAYS(About!$A$3,'Core Indicators'!HM85)</f>
        <v>170</v>
      </c>
      <c r="R85" s="207">
        <f>_xlfn.DAYS(About!$A$3,'Core Indicators'!HU85)</f>
        <v>170</v>
      </c>
      <c r="S85" s="207">
        <f>_xlfn.DAYS(About!$A$3,'Core Indicators'!IC85)</f>
        <v>170</v>
      </c>
      <c r="T85" s="207">
        <f>_xlfn.DAYS(About!$A$3,'Core Indicators'!IK85)</f>
        <v>170</v>
      </c>
      <c r="U85" s="207">
        <f>_xlfn.DAYS(About!$A$3,'Core Indicators'!IS85)</f>
        <v>170</v>
      </c>
      <c r="V85" s="207">
        <f t="shared" si="2"/>
        <v>103.6</v>
      </c>
    </row>
    <row r="86" spans="1:22" x14ac:dyDescent="0.25">
      <c r="A86" s="206" t="str">
        <f>Lists!C:C</f>
        <v>MYS001</v>
      </c>
      <c r="B86" s="207">
        <f>_xlfn.DAYS(About!$A$3,'Core Indicators'!U86)</f>
        <v>153</v>
      </c>
      <c r="C86" s="207">
        <f>_xlfn.DAYS(About!$A$3,'Core Indicators'!AC86)</f>
        <v>153</v>
      </c>
      <c r="D86" s="207">
        <f>_xlfn.DAYS(About!$A$3,'Core Indicators'!AK86)</f>
        <v>153</v>
      </c>
      <c r="E86" s="207">
        <f>_xlfn.DAYS(About!$A$3,'Core Indicators'!AS86)</f>
        <v>4</v>
      </c>
      <c r="F86" s="207">
        <f>_xlfn.DAYS(About!$A$3,'Core Indicators'!BQ86)</f>
        <v>126</v>
      </c>
      <c r="G86" s="207">
        <f>_xlfn.DAYS(About!$A$3,'Core Indicators'!DM86)</f>
        <v>201</v>
      </c>
      <c r="H86" s="207">
        <f>_xlfn.DAYS(About!$A$3,'Core Indicators'!DU86)</f>
        <v>4</v>
      </c>
      <c r="I86" s="207">
        <f>_xlfn.DAYS(About!$A$3,'Core Indicators'!EC86)</f>
        <v>4</v>
      </c>
      <c r="J86" s="207">
        <f>_xlfn.DAYS(About!$A$3,'Core Indicators'!EK86)</f>
        <v>201</v>
      </c>
      <c r="K86" s="207">
        <f>_xlfn.DAYS(About!$A$3,'Core Indicators'!ES86)</f>
        <v>201</v>
      </c>
      <c r="L86" s="207">
        <f>_xlfn.DAYS(About!$A$3,'Core Indicators'!FI86)</f>
        <v>581</v>
      </c>
      <c r="M86" s="207">
        <f>_xlfn.DAYS(About!$A$3,'Core Indicators'!GG86)</f>
        <v>168</v>
      </c>
      <c r="N86" s="207">
        <f>_xlfn.DAYS(About!$A$3,'Core Indicators'!GO86)</f>
        <v>168</v>
      </c>
      <c r="O86" s="207">
        <f>_xlfn.DAYS(About!$A$3,'Core Indicators'!GW86)</f>
        <v>168</v>
      </c>
      <c r="P86" s="207">
        <f>_xlfn.DAYS(About!$A$3,'Core Indicators'!HE86)</f>
        <v>168</v>
      </c>
      <c r="Q86" s="207">
        <f>_xlfn.DAYS(About!$A$3,'Core Indicators'!HM86)</f>
        <v>168</v>
      </c>
      <c r="R86" s="207">
        <f>_xlfn.DAYS(About!$A$3,'Core Indicators'!HU86)</f>
        <v>168</v>
      </c>
      <c r="S86" s="207">
        <f>_xlfn.DAYS(About!$A$3,'Core Indicators'!IC86)</f>
        <v>168</v>
      </c>
      <c r="T86" s="207">
        <f>_xlfn.DAYS(About!$A$3,'Core Indicators'!IK86)</f>
        <v>168</v>
      </c>
      <c r="U86" s="207">
        <f>_xlfn.DAYS(About!$A$3,'Core Indicators'!IS86)</f>
        <v>168</v>
      </c>
      <c r="V86" s="207">
        <f t="shared" si="2"/>
        <v>164.3</v>
      </c>
    </row>
    <row r="87" spans="1:22" x14ac:dyDescent="0.25">
      <c r="A87" s="206" t="str">
        <f>Lists!C:C</f>
        <v>NAM002</v>
      </c>
      <c r="B87" s="207">
        <f>_xlfn.DAYS(About!$A$3,'Core Indicators'!U87)</f>
        <v>42</v>
      </c>
      <c r="C87" s="207">
        <f>_xlfn.DAYS(About!$A$3,'Core Indicators'!AC87)</f>
        <v>308</v>
      </c>
      <c r="D87" s="207">
        <f>_xlfn.DAYS(About!$A$3,'Core Indicators'!AK87)</f>
        <v>308</v>
      </c>
      <c r="E87" s="207">
        <f>_xlfn.DAYS(About!$A$3,'Core Indicators'!AS87)</f>
        <v>997</v>
      </c>
      <c r="F87" s="207">
        <f>_xlfn.DAYS(About!$A$3,'Core Indicators'!BQ87)</f>
        <v>12</v>
      </c>
      <c r="G87" s="207">
        <f>_xlfn.DAYS(About!$A$3,'Core Indicators'!DM87)</f>
        <v>308</v>
      </c>
      <c r="H87" s="207">
        <f>_xlfn.DAYS(About!$A$3,'Core Indicators'!DU87)</f>
        <v>308</v>
      </c>
      <c r="I87" s="207">
        <f>_xlfn.DAYS(About!$A$3,'Core Indicators'!EC87)</f>
        <v>308</v>
      </c>
      <c r="J87" s="207">
        <f>_xlfn.DAYS(About!$A$3,'Core Indicators'!EK87)</f>
        <v>308</v>
      </c>
      <c r="K87" s="207">
        <f>_xlfn.DAYS(About!$A$3,'Core Indicators'!ES87)</f>
        <v>308</v>
      </c>
      <c r="L87" s="207">
        <f>_xlfn.DAYS(About!$A$3,'Core Indicators'!FI87)</f>
        <v>477</v>
      </c>
      <c r="M87" s="207">
        <f>_xlfn.DAYS(About!$A$3,'Core Indicators'!GG87)</f>
        <v>170</v>
      </c>
      <c r="N87" s="207">
        <f>_xlfn.DAYS(About!$A$3,'Core Indicators'!GO87)</f>
        <v>170</v>
      </c>
      <c r="O87" s="207">
        <f>_xlfn.DAYS(About!$A$3,'Core Indicators'!GW87)</f>
        <v>170</v>
      </c>
      <c r="P87" s="207">
        <f>_xlfn.DAYS(About!$A$3,'Core Indicators'!HE87)</f>
        <v>170</v>
      </c>
      <c r="Q87" s="207">
        <f>_xlfn.DAYS(About!$A$3,'Core Indicators'!HM87)</f>
        <v>170</v>
      </c>
      <c r="R87" s="207">
        <f>_xlfn.DAYS(About!$A$3,'Core Indicators'!HU87)</f>
        <v>170</v>
      </c>
      <c r="S87" s="207">
        <f>_xlfn.DAYS(About!$A$3,'Core Indicators'!IC87)</f>
        <v>170</v>
      </c>
      <c r="T87" s="207">
        <f>_xlfn.DAYS(About!$A$3,'Core Indicators'!IK87)</f>
        <v>170</v>
      </c>
      <c r="U87" s="207">
        <f>_xlfn.DAYS(About!$A$3,'Core Indicators'!IS87)</f>
        <v>170</v>
      </c>
      <c r="V87" s="207">
        <f t="shared" si="2"/>
        <v>350.4</v>
      </c>
    </row>
    <row r="88" spans="1:22" x14ac:dyDescent="0.25">
      <c r="A88" s="206" t="str">
        <f>Lists!C:C</f>
        <v>NER001</v>
      </c>
      <c r="B88" s="207">
        <f>_xlfn.DAYS(About!$A$3,'Core Indicators'!U88)</f>
        <v>61</v>
      </c>
      <c r="C88" s="207">
        <f>_xlfn.DAYS(About!$A$3,'Core Indicators'!AC88)</f>
        <v>40</v>
      </c>
      <c r="D88" s="207">
        <f>_xlfn.DAYS(About!$A$3,'Core Indicators'!AK88)</f>
        <v>40</v>
      </c>
      <c r="E88" s="207">
        <f>_xlfn.DAYS(About!$A$3,'Core Indicators'!AS88)</f>
        <v>61</v>
      </c>
      <c r="F88" s="207">
        <f>_xlfn.DAYS(About!$A$3,'Core Indicators'!BQ88)</f>
        <v>27</v>
      </c>
      <c r="G88" s="207">
        <f>_xlfn.DAYS(About!$A$3,'Core Indicators'!DM88)</f>
        <v>40</v>
      </c>
      <c r="H88" s="207">
        <f>_xlfn.DAYS(About!$A$3,'Core Indicators'!DU88)</f>
        <v>40</v>
      </c>
      <c r="I88" s="207">
        <f>_xlfn.DAYS(About!$A$3,'Core Indicators'!EC88)</f>
        <v>40</v>
      </c>
      <c r="J88" s="207">
        <f>_xlfn.DAYS(About!$A$3,'Core Indicators'!EK88)</f>
        <v>40</v>
      </c>
      <c r="K88" s="207">
        <f>_xlfn.DAYS(About!$A$3,'Core Indicators'!ES88)</f>
        <v>40</v>
      </c>
      <c r="L88" s="207">
        <f>_xlfn.DAYS(About!$A$3,'Core Indicators'!FI88)</f>
        <v>27</v>
      </c>
      <c r="M88" s="207">
        <f>_xlfn.DAYS(About!$A$3,'Core Indicators'!GG88)</f>
        <v>189</v>
      </c>
      <c r="N88" s="207">
        <f>_xlfn.DAYS(About!$A$3,'Core Indicators'!GO88)</f>
        <v>189</v>
      </c>
      <c r="O88" s="207">
        <f>_xlfn.DAYS(About!$A$3,'Core Indicators'!GW88)</f>
        <v>189</v>
      </c>
      <c r="P88" s="207">
        <f>_xlfn.DAYS(About!$A$3,'Core Indicators'!HE88)</f>
        <v>189</v>
      </c>
      <c r="Q88" s="207">
        <f>_xlfn.DAYS(About!$A$3,'Core Indicators'!HM88)</f>
        <v>189</v>
      </c>
      <c r="R88" s="207">
        <f>_xlfn.DAYS(About!$A$3,'Core Indicators'!HU88)</f>
        <v>189</v>
      </c>
      <c r="S88" s="207">
        <f>_xlfn.DAYS(About!$A$3,'Core Indicators'!IC88)</f>
        <v>189</v>
      </c>
      <c r="T88" s="207">
        <f>_xlfn.DAYS(About!$A$3,'Core Indicators'!IK88)</f>
        <v>189</v>
      </c>
      <c r="U88" s="207">
        <f>_xlfn.DAYS(About!$A$3,'Core Indicators'!IS88)</f>
        <v>189</v>
      </c>
      <c r="V88" s="207">
        <f t="shared" si="2"/>
        <v>54.4</v>
      </c>
    </row>
    <row r="89" spans="1:22" x14ac:dyDescent="0.25">
      <c r="A89" s="206" t="str">
        <f>Lists!C:C</f>
        <v>NER002</v>
      </c>
      <c r="B89" s="207">
        <f>_xlfn.DAYS(About!$A$3,'Core Indicators'!U89)</f>
        <v>1357</v>
      </c>
      <c r="C89" s="207">
        <f>_xlfn.DAYS(About!$A$3,'Core Indicators'!AC89)</f>
        <v>62</v>
      </c>
      <c r="D89" s="207">
        <f>_xlfn.DAYS(About!$A$3,'Core Indicators'!AK89)</f>
        <v>62</v>
      </c>
      <c r="E89" s="207">
        <f>_xlfn.DAYS(About!$A$3,'Core Indicators'!AS89)</f>
        <v>62</v>
      </c>
      <c r="F89" s="207">
        <f>_xlfn.DAYS(About!$A$3,'Core Indicators'!BQ89)</f>
        <v>62</v>
      </c>
      <c r="G89" s="207">
        <f>_xlfn.DAYS(About!$A$3,'Core Indicators'!DM89)</f>
        <v>62</v>
      </c>
      <c r="H89" s="207">
        <f>_xlfn.DAYS(About!$A$3,'Core Indicators'!DU89)</f>
        <v>62</v>
      </c>
      <c r="I89" s="207">
        <f>_xlfn.DAYS(About!$A$3,'Core Indicators'!EC89)</f>
        <v>62</v>
      </c>
      <c r="J89" s="207">
        <f>_xlfn.DAYS(About!$A$3,'Core Indicators'!EK89)</f>
        <v>62</v>
      </c>
      <c r="K89" s="207">
        <f>_xlfn.DAYS(About!$A$3,'Core Indicators'!ES89)</f>
        <v>62</v>
      </c>
      <c r="L89" s="207">
        <f>_xlfn.DAYS(About!$A$3,'Core Indicators'!FI89)</f>
        <v>62</v>
      </c>
      <c r="M89" s="207">
        <f>_xlfn.DAYS(About!$A$3,'Core Indicators'!GG89)</f>
        <v>189</v>
      </c>
      <c r="N89" s="207">
        <f>_xlfn.DAYS(About!$A$3,'Core Indicators'!GO89)</f>
        <v>189</v>
      </c>
      <c r="O89" s="207">
        <f>_xlfn.DAYS(About!$A$3,'Core Indicators'!GW89)</f>
        <v>189</v>
      </c>
      <c r="P89" s="207">
        <f>_xlfn.DAYS(About!$A$3,'Core Indicators'!HE89)</f>
        <v>189</v>
      </c>
      <c r="Q89" s="207">
        <f>_xlfn.DAYS(About!$A$3,'Core Indicators'!HM89)</f>
        <v>189</v>
      </c>
      <c r="R89" s="207">
        <f>_xlfn.DAYS(About!$A$3,'Core Indicators'!HU89)</f>
        <v>189</v>
      </c>
      <c r="S89" s="207">
        <f>_xlfn.DAYS(About!$A$3,'Core Indicators'!IC89)</f>
        <v>189</v>
      </c>
      <c r="T89" s="207">
        <f>_xlfn.DAYS(About!$A$3,'Core Indicators'!IK89)</f>
        <v>189</v>
      </c>
      <c r="U89" s="207">
        <f>_xlfn.DAYS(About!$A$3,'Core Indicators'!IS89)</f>
        <v>189</v>
      </c>
      <c r="V89" s="207">
        <f t="shared" si="2"/>
        <v>74.7</v>
      </c>
    </row>
    <row r="90" spans="1:22" x14ac:dyDescent="0.25">
      <c r="A90" s="206" t="str">
        <f>Lists!C:C</f>
        <v>NER003</v>
      </c>
      <c r="B90" s="207">
        <f>_xlfn.DAYS(About!$A$3,'Core Indicators'!U90)</f>
        <v>1357</v>
      </c>
      <c r="C90" s="207">
        <f>_xlfn.DAYS(About!$A$3,'Core Indicators'!AC90)</f>
        <v>49</v>
      </c>
      <c r="D90" s="207">
        <f>_xlfn.DAYS(About!$A$3,'Core Indicators'!AK90)</f>
        <v>49</v>
      </c>
      <c r="E90" s="207">
        <f>_xlfn.DAYS(About!$A$3,'Core Indicators'!AS90)</f>
        <v>62</v>
      </c>
      <c r="F90" s="207">
        <f>_xlfn.DAYS(About!$A$3,'Core Indicators'!BQ90)</f>
        <v>27</v>
      </c>
      <c r="G90" s="207">
        <f>_xlfn.DAYS(About!$A$3,'Core Indicators'!DM90)</f>
        <v>49</v>
      </c>
      <c r="H90" s="207">
        <f>_xlfn.DAYS(About!$A$3,'Core Indicators'!DU90)</f>
        <v>62</v>
      </c>
      <c r="I90" s="207">
        <f>_xlfn.DAYS(About!$A$3,'Core Indicators'!EC90)</f>
        <v>62</v>
      </c>
      <c r="J90" s="207">
        <f>_xlfn.DAYS(About!$A$3,'Core Indicators'!EK90)</f>
        <v>62</v>
      </c>
      <c r="K90" s="207">
        <f>_xlfn.DAYS(About!$A$3,'Core Indicators'!ES90)</f>
        <v>62</v>
      </c>
      <c r="L90" s="207">
        <f>_xlfn.DAYS(About!$A$3,'Core Indicators'!FI90)</f>
        <v>1357</v>
      </c>
      <c r="M90" s="207">
        <f>_xlfn.DAYS(About!$A$3,'Core Indicators'!GG90)</f>
        <v>189</v>
      </c>
      <c r="N90" s="207">
        <f>_xlfn.DAYS(About!$A$3,'Core Indicators'!GO90)</f>
        <v>189</v>
      </c>
      <c r="O90" s="207">
        <f>_xlfn.DAYS(About!$A$3,'Core Indicators'!GW90)</f>
        <v>189</v>
      </c>
      <c r="P90" s="207">
        <f>_xlfn.DAYS(About!$A$3,'Core Indicators'!HE90)</f>
        <v>189</v>
      </c>
      <c r="Q90" s="207">
        <f>_xlfn.DAYS(About!$A$3,'Core Indicators'!HM90)</f>
        <v>189</v>
      </c>
      <c r="R90" s="207">
        <f>_xlfn.DAYS(About!$A$3,'Core Indicators'!HU90)</f>
        <v>189</v>
      </c>
      <c r="S90" s="207">
        <f>_xlfn.DAYS(About!$A$3,'Core Indicators'!IC90)</f>
        <v>189</v>
      </c>
      <c r="T90" s="207">
        <f>_xlfn.DAYS(About!$A$3,'Core Indicators'!IK90)</f>
        <v>189</v>
      </c>
      <c r="U90" s="207">
        <f>_xlfn.DAYS(About!$A$3,'Core Indicators'!IS90)</f>
        <v>189</v>
      </c>
      <c r="V90" s="207">
        <f t="shared" si="2"/>
        <v>198.1</v>
      </c>
    </row>
    <row r="91" spans="1:22" x14ac:dyDescent="0.25">
      <c r="A91" s="206" t="str">
        <f>Lists!C:C</f>
        <v>NER004</v>
      </c>
      <c r="B91" s="207">
        <f>_xlfn.DAYS(About!$A$3,'Core Indicators'!U91)</f>
        <v>640</v>
      </c>
      <c r="C91" s="207">
        <f>_xlfn.DAYS(About!$A$3,'Core Indicators'!AC91)</f>
        <v>49</v>
      </c>
      <c r="D91" s="207">
        <f>_xlfn.DAYS(About!$A$3,'Core Indicators'!AK91)</f>
        <v>42</v>
      </c>
      <c r="E91" s="207">
        <f>_xlfn.DAYS(About!$A$3,'Core Indicators'!AS91)</f>
        <v>62</v>
      </c>
      <c r="F91" s="207">
        <f>_xlfn.DAYS(About!$A$3,'Core Indicators'!BQ91)</f>
        <v>27</v>
      </c>
      <c r="G91" s="207">
        <f>_xlfn.DAYS(About!$A$3,'Core Indicators'!DM91)</f>
        <v>49</v>
      </c>
      <c r="H91" s="207">
        <f>_xlfn.DAYS(About!$A$3,'Core Indicators'!DU91)</f>
        <v>42</v>
      </c>
      <c r="I91" s="207">
        <f>_xlfn.DAYS(About!$A$3,'Core Indicators'!EC91)</f>
        <v>42</v>
      </c>
      <c r="J91" s="207">
        <f>_xlfn.DAYS(About!$A$3,'Core Indicators'!EK91)</f>
        <v>42</v>
      </c>
      <c r="K91" s="207">
        <f>_xlfn.DAYS(About!$A$3,'Core Indicators'!ES91)</f>
        <v>42</v>
      </c>
      <c r="L91" s="207">
        <f>_xlfn.DAYS(About!$A$3,'Core Indicators'!FI91)</f>
        <v>62</v>
      </c>
      <c r="M91" s="207">
        <f>_xlfn.DAYS(About!$A$3,'Core Indicators'!GG91)</f>
        <v>189</v>
      </c>
      <c r="N91" s="207">
        <f>_xlfn.DAYS(About!$A$3,'Core Indicators'!GO91)</f>
        <v>189</v>
      </c>
      <c r="O91" s="207">
        <f>_xlfn.DAYS(About!$A$3,'Core Indicators'!GW91)</f>
        <v>189</v>
      </c>
      <c r="P91" s="207">
        <f>_xlfn.DAYS(About!$A$3,'Core Indicators'!HE91)</f>
        <v>189</v>
      </c>
      <c r="Q91" s="207">
        <f>_xlfn.DAYS(About!$A$3,'Core Indicators'!HM91)</f>
        <v>189</v>
      </c>
      <c r="R91" s="207">
        <f>_xlfn.DAYS(About!$A$3,'Core Indicators'!HU91)</f>
        <v>189</v>
      </c>
      <c r="S91" s="207">
        <f>_xlfn.DAYS(About!$A$3,'Core Indicators'!IC91)</f>
        <v>189</v>
      </c>
      <c r="T91" s="207">
        <f>_xlfn.DAYS(About!$A$3,'Core Indicators'!IK91)</f>
        <v>189</v>
      </c>
      <c r="U91" s="207">
        <f>_xlfn.DAYS(About!$A$3,'Core Indicators'!IS91)</f>
        <v>189</v>
      </c>
      <c r="V91" s="207">
        <f t="shared" si="2"/>
        <v>59.9</v>
      </c>
    </row>
    <row r="92" spans="1:22" x14ac:dyDescent="0.25">
      <c r="A92" s="206" t="str">
        <f>Lists!C:C</f>
        <v>NGA001</v>
      </c>
      <c r="B92" s="207">
        <f>_xlfn.DAYS(About!$A$3,'Core Indicators'!U92)</f>
        <v>32</v>
      </c>
      <c r="C92" s="207">
        <f>_xlfn.DAYS(About!$A$3,'Core Indicators'!AC92)</f>
        <v>32</v>
      </c>
      <c r="D92" s="207">
        <f>_xlfn.DAYS(About!$A$3,'Core Indicators'!AK92)</f>
        <v>6</v>
      </c>
      <c r="E92" s="207">
        <f>_xlfn.DAYS(About!$A$3,'Core Indicators'!AS92)</f>
        <v>6</v>
      </c>
      <c r="F92" s="207">
        <f>_xlfn.DAYS(About!$A$3,'Core Indicators'!BQ92)</f>
        <v>6</v>
      </c>
      <c r="G92" s="207">
        <f>_xlfn.DAYS(About!$A$3,'Core Indicators'!DM92)</f>
        <v>6</v>
      </c>
      <c r="H92" s="207">
        <f>_xlfn.DAYS(About!$A$3,'Core Indicators'!DU92)</f>
        <v>6</v>
      </c>
      <c r="I92" s="207">
        <f>_xlfn.DAYS(About!$A$3,'Core Indicators'!EC92)</f>
        <v>6</v>
      </c>
      <c r="J92" s="207">
        <f>_xlfn.DAYS(About!$A$3,'Core Indicators'!EK92)</f>
        <v>6</v>
      </c>
      <c r="K92" s="207">
        <f>_xlfn.DAYS(About!$A$3,'Core Indicators'!ES92)</f>
        <v>6</v>
      </c>
      <c r="L92" s="207">
        <f>_xlfn.DAYS(About!$A$3,'Core Indicators'!FI92)</f>
        <v>1216</v>
      </c>
      <c r="M92" s="207">
        <f>_xlfn.DAYS(About!$A$3,'Core Indicators'!GG92)</f>
        <v>169</v>
      </c>
      <c r="N92" s="207">
        <f>_xlfn.DAYS(About!$A$3,'Core Indicators'!GO92)</f>
        <v>169</v>
      </c>
      <c r="O92" s="207">
        <f>_xlfn.DAYS(About!$A$3,'Core Indicators'!GW92)</f>
        <v>169</v>
      </c>
      <c r="P92" s="207">
        <f>_xlfn.DAYS(About!$A$3,'Core Indicators'!HE92)</f>
        <v>169</v>
      </c>
      <c r="Q92" s="207">
        <f>_xlfn.DAYS(About!$A$3,'Core Indicators'!HM92)</f>
        <v>169</v>
      </c>
      <c r="R92" s="207">
        <f>_xlfn.DAYS(About!$A$3,'Core Indicators'!HU92)</f>
        <v>169</v>
      </c>
      <c r="S92" s="207">
        <f>_xlfn.DAYS(About!$A$3,'Core Indicators'!IC92)</f>
        <v>169</v>
      </c>
      <c r="T92" s="207">
        <f>_xlfn.DAYS(About!$A$3,'Core Indicators'!IK92)</f>
        <v>169</v>
      </c>
      <c r="U92" s="207">
        <f>_xlfn.DAYS(About!$A$3,'Core Indicators'!IS92)</f>
        <v>169</v>
      </c>
      <c r="V92" s="207">
        <f t="shared" si="2"/>
        <v>143.30000000000001</v>
      </c>
    </row>
    <row r="93" spans="1:22" x14ac:dyDescent="0.25">
      <c r="A93" s="206" t="str">
        <f>Lists!C:C</f>
        <v>NGA003</v>
      </c>
      <c r="B93" s="207">
        <f>_xlfn.DAYS(About!$A$3,'Core Indicators'!U93)</f>
        <v>32</v>
      </c>
      <c r="C93" s="207">
        <f>_xlfn.DAYS(About!$A$3,'Core Indicators'!AC93)</f>
        <v>124</v>
      </c>
      <c r="D93" s="207">
        <f>_xlfn.DAYS(About!$A$3,'Core Indicators'!AK93)</f>
        <v>32</v>
      </c>
      <c r="E93" s="207">
        <f>_xlfn.DAYS(About!$A$3,'Core Indicators'!AS93)</f>
        <v>32</v>
      </c>
      <c r="F93" s="207">
        <f>_xlfn.DAYS(About!$A$3,'Core Indicators'!BQ93)</f>
        <v>6</v>
      </c>
      <c r="G93" s="207">
        <f>_xlfn.DAYS(About!$A$3,'Core Indicators'!DM93)</f>
        <v>32</v>
      </c>
      <c r="H93" s="207">
        <f>_xlfn.DAYS(About!$A$3,'Core Indicators'!DU93)</f>
        <v>32</v>
      </c>
      <c r="I93" s="207">
        <f>_xlfn.DAYS(About!$A$3,'Core Indicators'!EC93)</f>
        <v>32</v>
      </c>
      <c r="J93" s="207">
        <f>_xlfn.DAYS(About!$A$3,'Core Indicators'!EK93)</f>
        <v>32</v>
      </c>
      <c r="K93" s="207">
        <f>_xlfn.DAYS(About!$A$3,'Core Indicators'!ES93)</f>
        <v>32</v>
      </c>
      <c r="L93" s="207">
        <f>_xlfn.DAYS(About!$A$3,'Core Indicators'!FI93)</f>
        <v>1217</v>
      </c>
      <c r="M93" s="207">
        <f>_xlfn.DAYS(About!$A$3,'Core Indicators'!GG93)</f>
        <v>169</v>
      </c>
      <c r="N93" s="207">
        <f>_xlfn.DAYS(About!$A$3,'Core Indicators'!GO93)</f>
        <v>169</v>
      </c>
      <c r="O93" s="207">
        <f>_xlfn.DAYS(About!$A$3,'Core Indicators'!GW93)</f>
        <v>169</v>
      </c>
      <c r="P93" s="207">
        <f>_xlfn.DAYS(About!$A$3,'Core Indicators'!HE93)</f>
        <v>169</v>
      </c>
      <c r="Q93" s="207">
        <f>_xlfn.DAYS(About!$A$3,'Core Indicators'!HM93)</f>
        <v>169</v>
      </c>
      <c r="R93" s="207">
        <f>_xlfn.DAYS(About!$A$3,'Core Indicators'!HU93)</f>
        <v>169</v>
      </c>
      <c r="S93" s="207">
        <f>_xlfn.DAYS(About!$A$3,'Core Indicators'!IC93)</f>
        <v>169</v>
      </c>
      <c r="T93" s="207">
        <f>_xlfn.DAYS(About!$A$3,'Core Indicators'!IK93)</f>
        <v>169</v>
      </c>
      <c r="U93" s="207">
        <f>_xlfn.DAYS(About!$A$3,'Core Indicators'!IS93)</f>
        <v>169</v>
      </c>
      <c r="V93" s="207">
        <f t="shared" si="2"/>
        <v>161.6</v>
      </c>
    </row>
    <row r="94" spans="1:22" x14ac:dyDescent="0.25">
      <c r="A94" s="206" t="str">
        <f>Lists!C:C</f>
        <v>NGA004</v>
      </c>
      <c r="B94" s="207">
        <f>_xlfn.DAYS(About!$A$3,'Core Indicators'!U94)</f>
        <v>32</v>
      </c>
      <c r="C94" s="207">
        <f>_xlfn.DAYS(About!$A$3,'Core Indicators'!AC94)</f>
        <v>32</v>
      </c>
      <c r="D94" s="207">
        <f>_xlfn.DAYS(About!$A$3,'Core Indicators'!AK94)</f>
        <v>32</v>
      </c>
      <c r="E94" s="207">
        <f>_xlfn.DAYS(About!$A$3,'Core Indicators'!AS94)</f>
        <v>32</v>
      </c>
      <c r="F94" s="207">
        <f>_xlfn.DAYS(About!$A$3,'Core Indicators'!BQ94)</f>
        <v>6</v>
      </c>
      <c r="G94" s="207">
        <f>_xlfn.DAYS(About!$A$3,'Core Indicators'!DM94)</f>
        <v>32</v>
      </c>
      <c r="H94" s="207">
        <f>_xlfn.DAYS(About!$A$3,'Core Indicators'!DU94)</f>
        <v>32</v>
      </c>
      <c r="I94" s="207">
        <f>_xlfn.DAYS(About!$A$3,'Core Indicators'!EC94)</f>
        <v>32</v>
      </c>
      <c r="J94" s="207">
        <f>_xlfn.DAYS(About!$A$3,'Core Indicators'!EK94)</f>
        <v>32</v>
      </c>
      <c r="K94" s="207">
        <f>_xlfn.DAYS(About!$A$3,'Core Indicators'!ES94)</f>
        <v>32</v>
      </c>
      <c r="L94" s="207">
        <f>_xlfn.DAYS(About!$A$3,'Core Indicators'!FI94)</f>
        <v>1218</v>
      </c>
      <c r="M94" s="207">
        <f>_xlfn.DAYS(About!$A$3,'Core Indicators'!GG94)</f>
        <v>172</v>
      </c>
      <c r="N94" s="207">
        <f>_xlfn.DAYS(About!$A$3,'Core Indicators'!GO94)</f>
        <v>172</v>
      </c>
      <c r="O94" s="207">
        <f>_xlfn.DAYS(About!$A$3,'Core Indicators'!GW94)</f>
        <v>172</v>
      </c>
      <c r="P94" s="207">
        <f>_xlfn.DAYS(About!$A$3,'Core Indicators'!HE94)</f>
        <v>172</v>
      </c>
      <c r="Q94" s="207">
        <f>_xlfn.DAYS(About!$A$3,'Core Indicators'!HM94)</f>
        <v>172</v>
      </c>
      <c r="R94" s="207">
        <f>_xlfn.DAYS(About!$A$3,'Core Indicators'!HU94)</f>
        <v>172</v>
      </c>
      <c r="S94" s="207">
        <f>_xlfn.DAYS(About!$A$3,'Core Indicators'!IC94)</f>
        <v>172</v>
      </c>
      <c r="T94" s="207">
        <f>_xlfn.DAYS(About!$A$3,'Core Indicators'!IK94)</f>
        <v>172</v>
      </c>
      <c r="U94" s="207">
        <f>_xlfn.DAYS(About!$A$3,'Core Indicators'!IS94)</f>
        <v>172</v>
      </c>
      <c r="V94" s="207">
        <f t="shared" si="2"/>
        <v>162</v>
      </c>
    </row>
    <row r="95" spans="1:22" x14ac:dyDescent="0.25">
      <c r="A95" s="206" t="str">
        <f>Lists!C:C</f>
        <v>NGA007</v>
      </c>
      <c r="B95" s="207">
        <f>_xlfn.DAYS(About!$A$3,'Core Indicators'!U95)</f>
        <v>32</v>
      </c>
      <c r="C95" s="207">
        <f>_xlfn.DAYS(About!$A$3,'Core Indicators'!AC95)</f>
        <v>32</v>
      </c>
      <c r="D95" s="207">
        <f>_xlfn.DAYS(About!$A$3,'Core Indicators'!AK95)</f>
        <v>32</v>
      </c>
      <c r="E95" s="207">
        <f>_xlfn.DAYS(About!$A$3,'Core Indicators'!AS95)</f>
        <v>32</v>
      </c>
      <c r="F95" s="207">
        <f>_xlfn.DAYS(About!$A$3,'Core Indicators'!BQ95)</f>
        <v>6</v>
      </c>
      <c r="G95" s="207">
        <f>_xlfn.DAYS(About!$A$3,'Core Indicators'!DM95)</f>
        <v>32</v>
      </c>
      <c r="H95" s="207">
        <f>_xlfn.DAYS(About!$A$3,'Core Indicators'!DU95)</f>
        <v>32</v>
      </c>
      <c r="I95" s="207">
        <f>_xlfn.DAYS(About!$A$3,'Core Indicators'!EC95)</f>
        <v>32</v>
      </c>
      <c r="J95" s="207">
        <f>_xlfn.DAYS(About!$A$3,'Core Indicators'!EK95)</f>
        <v>32</v>
      </c>
      <c r="K95" s="207">
        <f>_xlfn.DAYS(About!$A$3,'Core Indicators'!ES95)</f>
        <v>32</v>
      </c>
      <c r="L95" s="207">
        <f>_xlfn.DAYS(About!$A$3,'Core Indicators'!FI95)</f>
        <v>1050</v>
      </c>
      <c r="M95" s="207">
        <f>_xlfn.DAYS(About!$A$3,'Core Indicators'!GG95)</f>
        <v>171</v>
      </c>
      <c r="N95" s="207">
        <f>_xlfn.DAYS(About!$A$3,'Core Indicators'!GO95)</f>
        <v>171</v>
      </c>
      <c r="O95" s="207">
        <f>_xlfn.DAYS(About!$A$3,'Core Indicators'!GW95)</f>
        <v>171</v>
      </c>
      <c r="P95" s="207">
        <f>_xlfn.DAYS(About!$A$3,'Core Indicators'!HE95)</f>
        <v>171</v>
      </c>
      <c r="Q95" s="207">
        <f>_xlfn.DAYS(About!$A$3,'Core Indicators'!HM95)</f>
        <v>171</v>
      </c>
      <c r="R95" s="207">
        <f>_xlfn.DAYS(About!$A$3,'Core Indicators'!HU95)</f>
        <v>171</v>
      </c>
      <c r="S95" s="207">
        <f>_xlfn.DAYS(About!$A$3,'Core Indicators'!IC95)</f>
        <v>171</v>
      </c>
      <c r="T95" s="207">
        <f>_xlfn.DAYS(About!$A$3,'Core Indicators'!IK95)</f>
        <v>171</v>
      </c>
      <c r="U95" s="207">
        <f>_xlfn.DAYS(About!$A$3,'Core Indicators'!IS95)</f>
        <v>171</v>
      </c>
      <c r="V95" s="207">
        <f t="shared" si="2"/>
        <v>145.1</v>
      </c>
    </row>
    <row r="96" spans="1:22" x14ac:dyDescent="0.25">
      <c r="A96" s="206" t="str">
        <f>Lists!C:C</f>
        <v>NGA008</v>
      </c>
      <c r="B96" s="207">
        <f>_xlfn.DAYS(About!$A$3,'Core Indicators'!U96)</f>
        <v>32</v>
      </c>
      <c r="C96" s="207">
        <f>_xlfn.DAYS(About!$A$3,'Core Indicators'!AC96)</f>
        <v>32</v>
      </c>
      <c r="D96" s="207">
        <f>_xlfn.DAYS(About!$A$3,'Core Indicators'!AK96)</f>
        <v>6</v>
      </c>
      <c r="E96" s="207">
        <f>_xlfn.DAYS(About!$A$3,'Core Indicators'!AS96)</f>
        <v>6</v>
      </c>
      <c r="F96" s="207">
        <f>_xlfn.DAYS(About!$A$3,'Core Indicators'!BQ96)</f>
        <v>98</v>
      </c>
      <c r="G96" s="207">
        <f>_xlfn.DAYS(About!$A$3,'Core Indicators'!DM96)</f>
        <v>6</v>
      </c>
      <c r="H96" s="207">
        <f>_xlfn.DAYS(About!$A$3,'Core Indicators'!DU96)</f>
        <v>6</v>
      </c>
      <c r="I96" s="207">
        <f>_xlfn.DAYS(About!$A$3,'Core Indicators'!EC96)</f>
        <v>6</v>
      </c>
      <c r="J96" s="207">
        <f>_xlfn.DAYS(About!$A$3,'Core Indicators'!EK96)</f>
        <v>6</v>
      </c>
      <c r="K96" s="207">
        <f>_xlfn.DAYS(About!$A$3,'Core Indicators'!ES96)</f>
        <v>6</v>
      </c>
      <c r="L96" s="207">
        <f>_xlfn.DAYS(About!$A$3,'Core Indicators'!FI96)</f>
        <v>1006</v>
      </c>
      <c r="M96" s="207">
        <f>_xlfn.DAYS(About!$A$3,'Core Indicators'!GG96)</f>
        <v>171</v>
      </c>
      <c r="N96" s="207">
        <f>_xlfn.DAYS(About!$A$3,'Core Indicators'!GO96)</f>
        <v>171</v>
      </c>
      <c r="O96" s="207">
        <f>_xlfn.DAYS(About!$A$3,'Core Indicators'!GW96)</f>
        <v>171</v>
      </c>
      <c r="P96" s="207">
        <f>_xlfn.DAYS(About!$A$3,'Core Indicators'!HE96)</f>
        <v>171</v>
      </c>
      <c r="Q96" s="207">
        <f>_xlfn.DAYS(About!$A$3,'Core Indicators'!HM96)</f>
        <v>171</v>
      </c>
      <c r="R96" s="207">
        <f>_xlfn.DAYS(About!$A$3,'Core Indicators'!HU96)</f>
        <v>171</v>
      </c>
      <c r="S96" s="207">
        <f>_xlfn.DAYS(About!$A$3,'Core Indicators'!IC96)</f>
        <v>171</v>
      </c>
      <c r="T96" s="207">
        <f>_xlfn.DAYS(About!$A$3,'Core Indicators'!IK96)</f>
        <v>171</v>
      </c>
      <c r="U96" s="207">
        <f>_xlfn.DAYS(About!$A$3,'Core Indicators'!IS96)</f>
        <v>171</v>
      </c>
      <c r="V96" s="207">
        <f t="shared" si="2"/>
        <v>131.69999999999999</v>
      </c>
    </row>
    <row r="97" spans="1:22" x14ac:dyDescent="0.25">
      <c r="A97" s="206" t="str">
        <f>Lists!C:C</f>
        <v>NIC001</v>
      </c>
      <c r="B97" s="207">
        <f>_xlfn.DAYS(About!$A$3,'Core Indicators'!U97)</f>
        <v>7</v>
      </c>
      <c r="C97" s="207">
        <f>_xlfn.DAYS(About!$A$3,'Core Indicators'!AC97)</f>
        <v>7</v>
      </c>
      <c r="D97" s="207">
        <f>_xlfn.DAYS(About!$A$3,'Core Indicators'!AK97)</f>
        <v>7</v>
      </c>
      <c r="E97" s="207">
        <f>_xlfn.DAYS(About!$A$3,'Core Indicators'!AS97)</f>
        <v>7</v>
      </c>
      <c r="F97" s="207">
        <f>_xlfn.DAYS(About!$A$3,'Core Indicators'!BQ97)</f>
        <v>7</v>
      </c>
      <c r="G97" s="207">
        <f>_xlfn.DAYS(About!$A$3,'Core Indicators'!DM97)</f>
        <v>7</v>
      </c>
      <c r="H97" s="207">
        <f>_xlfn.DAYS(About!$A$3,'Core Indicators'!DU97)</f>
        <v>7</v>
      </c>
      <c r="I97" s="207">
        <f>_xlfn.DAYS(About!$A$3,'Core Indicators'!EC97)</f>
        <v>7</v>
      </c>
      <c r="J97" s="207">
        <f>_xlfn.DAYS(About!$A$3,'Core Indicators'!EK97)</f>
        <v>7</v>
      </c>
      <c r="K97" s="207">
        <f>_xlfn.DAYS(About!$A$3,'Core Indicators'!ES97)</f>
        <v>7</v>
      </c>
      <c r="L97" s="207">
        <f>_xlfn.DAYS(About!$A$3,'Core Indicators'!FI97)</f>
        <v>7</v>
      </c>
      <c r="M97" s="207">
        <f>_xlfn.DAYS(About!$A$3,'Core Indicators'!GG97)</f>
        <v>187</v>
      </c>
      <c r="N97" s="207">
        <f>_xlfn.DAYS(About!$A$3,'Core Indicators'!GO97)</f>
        <v>187</v>
      </c>
      <c r="O97" s="207">
        <f>_xlfn.DAYS(About!$A$3,'Core Indicators'!GW97)</f>
        <v>187</v>
      </c>
      <c r="P97" s="207">
        <f>_xlfn.DAYS(About!$A$3,'Core Indicators'!HE97)</f>
        <v>187</v>
      </c>
      <c r="Q97" s="207">
        <f>_xlfn.DAYS(About!$A$3,'Core Indicators'!HM97)</f>
        <v>187</v>
      </c>
      <c r="R97" s="207">
        <f>_xlfn.DAYS(About!$A$3,'Core Indicators'!HU97)</f>
        <v>187</v>
      </c>
      <c r="S97" s="207">
        <f>_xlfn.DAYS(About!$A$3,'Core Indicators'!IC97)</f>
        <v>187</v>
      </c>
      <c r="T97" s="207">
        <f>_xlfn.DAYS(About!$A$3,'Core Indicators'!IK97)</f>
        <v>187</v>
      </c>
      <c r="U97" s="207">
        <f>_xlfn.DAYS(About!$A$3,'Core Indicators'!IS97)</f>
        <v>187</v>
      </c>
      <c r="V97" s="207">
        <f t="shared" si="2"/>
        <v>25</v>
      </c>
    </row>
    <row r="98" spans="1:22" x14ac:dyDescent="0.25">
      <c r="A98" s="206" t="str">
        <f>Lists!C:C</f>
        <v>PAK001</v>
      </c>
      <c r="B98" s="207">
        <f>_xlfn.DAYS(About!$A$3,'Core Indicators'!U98)</f>
        <v>307</v>
      </c>
      <c r="C98" s="207">
        <f>_xlfn.DAYS(About!$A$3,'Core Indicators'!AC98)</f>
        <v>294</v>
      </c>
      <c r="D98" s="207">
        <f>_xlfn.DAYS(About!$A$3,'Core Indicators'!AK98)</f>
        <v>56</v>
      </c>
      <c r="E98" s="207">
        <f>_xlfn.DAYS(About!$A$3,'Core Indicators'!AS98)</f>
        <v>35</v>
      </c>
      <c r="F98" s="207">
        <f>_xlfn.DAYS(About!$A$3,'Core Indicators'!BQ98)</f>
        <v>0</v>
      </c>
      <c r="G98" s="207">
        <f>_xlfn.DAYS(About!$A$3,'Core Indicators'!DM98)</f>
        <v>0</v>
      </c>
      <c r="H98" s="207">
        <f>_xlfn.DAYS(About!$A$3,'Core Indicators'!DU98)</f>
        <v>0</v>
      </c>
      <c r="I98" s="207">
        <f>_xlfn.DAYS(About!$A$3,'Core Indicators'!EC98)</f>
        <v>0</v>
      </c>
      <c r="J98" s="207">
        <f>_xlfn.DAYS(About!$A$3,'Core Indicators'!EK98)</f>
        <v>56</v>
      </c>
      <c r="K98" s="207">
        <f>_xlfn.DAYS(About!$A$3,'Core Indicators'!ES98)</f>
        <v>56</v>
      </c>
      <c r="L98" s="207">
        <f>_xlfn.DAYS(About!$A$3,'Core Indicators'!FI98)</f>
        <v>1362</v>
      </c>
      <c r="M98" s="207">
        <f>_xlfn.DAYS(About!$A$3,'Core Indicators'!GG98)</f>
        <v>175</v>
      </c>
      <c r="N98" s="207">
        <f>_xlfn.DAYS(About!$A$3,'Core Indicators'!GO98)</f>
        <v>175</v>
      </c>
      <c r="O98" s="207">
        <f>_xlfn.DAYS(About!$A$3,'Core Indicators'!GW98)</f>
        <v>175</v>
      </c>
      <c r="P98" s="207">
        <f>_xlfn.DAYS(About!$A$3,'Core Indicators'!HE98)</f>
        <v>175</v>
      </c>
      <c r="Q98" s="207">
        <f>_xlfn.DAYS(About!$A$3,'Core Indicators'!HM98)</f>
        <v>175</v>
      </c>
      <c r="R98" s="207">
        <f>_xlfn.DAYS(About!$A$3,'Core Indicators'!HU98)</f>
        <v>175</v>
      </c>
      <c r="S98" s="207">
        <f>_xlfn.DAYS(About!$A$3,'Core Indicators'!IC98)</f>
        <v>175</v>
      </c>
      <c r="T98" s="207">
        <f>_xlfn.DAYS(About!$A$3,'Core Indicators'!IK98)</f>
        <v>175</v>
      </c>
      <c r="U98" s="207">
        <f>_xlfn.DAYS(About!$A$3,'Core Indicators'!IS98)</f>
        <v>175</v>
      </c>
      <c r="V98" s="207">
        <f t="shared" si="2"/>
        <v>174</v>
      </c>
    </row>
    <row r="99" spans="1:22" x14ac:dyDescent="0.25">
      <c r="A99" s="206" t="str">
        <f>Lists!C:C</f>
        <v>PAK004</v>
      </c>
      <c r="B99" s="207">
        <f>_xlfn.DAYS(About!$A$3,'Core Indicators'!U99)</f>
        <v>65</v>
      </c>
      <c r="C99" s="207">
        <f>_xlfn.DAYS(About!$A$3,'Core Indicators'!AC99)</f>
        <v>65</v>
      </c>
      <c r="D99" s="207">
        <f>_xlfn.DAYS(About!$A$3,'Core Indicators'!AK99)</f>
        <v>307</v>
      </c>
      <c r="E99" s="207">
        <f>_xlfn.DAYS(About!$A$3,'Core Indicators'!AS99)</f>
        <v>307</v>
      </c>
      <c r="F99" s="207">
        <f>_xlfn.DAYS(About!$A$3,'Core Indicators'!BQ99)</f>
        <v>208</v>
      </c>
      <c r="G99" s="207">
        <f>_xlfn.DAYS(About!$A$3,'Core Indicators'!DM99)</f>
        <v>307</v>
      </c>
      <c r="H99" s="207">
        <f>_xlfn.DAYS(About!$A$3,'Core Indicators'!DU99)</f>
        <v>307</v>
      </c>
      <c r="I99" s="207">
        <f>_xlfn.DAYS(About!$A$3,'Core Indicators'!EC99)</f>
        <v>307</v>
      </c>
      <c r="J99" s="207">
        <f>_xlfn.DAYS(About!$A$3,'Core Indicators'!EK99)</f>
        <v>307</v>
      </c>
      <c r="K99" s="207">
        <f>_xlfn.DAYS(About!$A$3,'Core Indicators'!ES99)</f>
        <v>307</v>
      </c>
      <c r="L99" s="207">
        <f>_xlfn.DAYS(About!$A$3,'Core Indicators'!FI99)</f>
        <v>1342</v>
      </c>
      <c r="M99" s="207">
        <f>_xlfn.DAYS(About!$A$3,'Core Indicators'!GG99)</f>
        <v>168</v>
      </c>
      <c r="N99" s="207">
        <f>_xlfn.DAYS(About!$A$3,'Core Indicators'!GO99)</f>
        <v>168</v>
      </c>
      <c r="O99" s="207">
        <f>_xlfn.DAYS(About!$A$3,'Core Indicators'!GW99)</f>
        <v>168</v>
      </c>
      <c r="P99" s="207">
        <f>_xlfn.DAYS(About!$A$3,'Core Indicators'!HE99)</f>
        <v>168</v>
      </c>
      <c r="Q99" s="207">
        <f>_xlfn.DAYS(About!$A$3,'Core Indicators'!HM99)</f>
        <v>168</v>
      </c>
      <c r="R99" s="207">
        <f>_xlfn.DAYS(About!$A$3,'Core Indicators'!HU99)</f>
        <v>168</v>
      </c>
      <c r="S99" s="207">
        <f>_xlfn.DAYS(About!$A$3,'Core Indicators'!IC99)</f>
        <v>168</v>
      </c>
      <c r="T99" s="207">
        <f>_xlfn.DAYS(About!$A$3,'Core Indicators'!IK99)</f>
        <v>168</v>
      </c>
      <c r="U99" s="207">
        <f>_xlfn.DAYS(About!$A$3,'Core Indicators'!IS99)</f>
        <v>168</v>
      </c>
      <c r="V99" s="207">
        <f t="shared" ref="V99:V130" si="3">AVERAGE(D99:M99)</f>
        <v>386.7</v>
      </c>
    </row>
    <row r="100" spans="1:22" x14ac:dyDescent="0.25">
      <c r="A100" s="206" t="str">
        <f>Lists!C:C</f>
        <v>PAK005</v>
      </c>
      <c r="B100" s="207">
        <f>_xlfn.DAYS(About!$A$3,'Core Indicators'!U100)</f>
        <v>61</v>
      </c>
      <c r="C100" s="207">
        <f>_xlfn.DAYS(About!$A$3,'Core Indicators'!AC100)</f>
        <v>61</v>
      </c>
      <c r="D100" s="207">
        <f>_xlfn.DAYS(About!$A$3,'Core Indicators'!AK100)</f>
        <v>61</v>
      </c>
      <c r="E100" s="207">
        <f>_xlfn.DAYS(About!$A$3,'Core Indicators'!AS100)</f>
        <v>0</v>
      </c>
      <c r="F100" s="207">
        <f>_xlfn.DAYS(About!$A$3,'Core Indicators'!BQ100)</f>
        <v>0</v>
      </c>
      <c r="G100" s="207">
        <f>_xlfn.DAYS(About!$A$3,'Core Indicators'!DM100)</f>
        <v>61</v>
      </c>
      <c r="H100" s="207">
        <f>_xlfn.DAYS(About!$A$3,'Core Indicators'!DU100)</f>
        <v>0</v>
      </c>
      <c r="I100" s="207">
        <f>_xlfn.DAYS(About!$A$3,'Core Indicators'!EC100)</f>
        <v>0</v>
      </c>
      <c r="J100" s="207">
        <f>_xlfn.DAYS(About!$A$3,'Core Indicators'!EK100)</f>
        <v>61</v>
      </c>
      <c r="K100" s="207">
        <f>_xlfn.DAYS(About!$A$3,'Core Indicators'!ES100)</f>
        <v>95</v>
      </c>
      <c r="L100" s="207">
        <f>_xlfn.DAYS(About!$A$3,'Core Indicators'!FI100)</f>
        <v>95</v>
      </c>
      <c r="M100" s="207">
        <f>_xlfn.DAYS(About!$A$3,'Core Indicators'!GG100)</f>
        <v>95</v>
      </c>
      <c r="N100" s="207">
        <f>_xlfn.DAYS(About!$A$3,'Core Indicators'!GO100)</f>
        <v>95</v>
      </c>
      <c r="O100" s="207">
        <f>_xlfn.DAYS(About!$A$3,'Core Indicators'!GW100)</f>
        <v>95</v>
      </c>
      <c r="P100" s="207">
        <f>_xlfn.DAYS(About!$A$3,'Core Indicators'!HE100)</f>
        <v>95</v>
      </c>
      <c r="Q100" s="207">
        <f>_xlfn.DAYS(About!$A$3,'Core Indicators'!HM100)</f>
        <v>95</v>
      </c>
      <c r="R100" s="207">
        <f>_xlfn.DAYS(About!$A$3,'Core Indicators'!HU100)</f>
        <v>95</v>
      </c>
      <c r="S100" s="207">
        <f>_xlfn.DAYS(About!$A$3,'Core Indicators'!IC100)</f>
        <v>95</v>
      </c>
      <c r="T100" s="207">
        <f>_xlfn.DAYS(About!$A$3,'Core Indicators'!IK100)</f>
        <v>95</v>
      </c>
      <c r="U100" s="207">
        <f>_xlfn.DAYS(About!$A$3,'Core Indicators'!IS100)</f>
        <v>95</v>
      </c>
      <c r="V100" s="207">
        <f t="shared" si="3"/>
        <v>46.8</v>
      </c>
    </row>
    <row r="101" spans="1:22" x14ac:dyDescent="0.25">
      <c r="A101" s="206" t="str">
        <f>Lists!C:C</f>
        <v>PAN002</v>
      </c>
      <c r="B101" s="207">
        <f>_xlfn.DAYS(About!$A$3,'Core Indicators'!U101)</f>
        <v>7</v>
      </c>
      <c r="C101" s="207">
        <f>_xlfn.DAYS(About!$A$3,'Core Indicators'!AC101)</f>
        <v>7</v>
      </c>
      <c r="D101" s="207">
        <f>_xlfn.DAYS(About!$A$3,'Core Indicators'!AK101)</f>
        <v>7</v>
      </c>
      <c r="E101" s="207">
        <f>_xlfn.DAYS(About!$A$3,'Core Indicators'!AS101)</f>
        <v>7</v>
      </c>
      <c r="F101" s="207">
        <f>_xlfn.DAYS(About!$A$3,'Core Indicators'!BQ101)</f>
        <v>7</v>
      </c>
      <c r="G101" s="207">
        <f>_xlfn.DAYS(About!$A$3,'Core Indicators'!DM101)</f>
        <v>7</v>
      </c>
      <c r="H101" s="207">
        <f>_xlfn.DAYS(About!$A$3,'Core Indicators'!DU101)</f>
        <v>7</v>
      </c>
      <c r="I101" s="207">
        <f>_xlfn.DAYS(About!$A$3,'Core Indicators'!EC101)</f>
        <v>7</v>
      </c>
      <c r="J101" s="207">
        <f>_xlfn.DAYS(About!$A$3,'Core Indicators'!EK101)</f>
        <v>7</v>
      </c>
      <c r="K101" s="207">
        <f>_xlfn.DAYS(About!$A$3,'Core Indicators'!ES101)</f>
        <v>7</v>
      </c>
      <c r="L101" s="207">
        <f>_xlfn.DAYS(About!$A$3,'Core Indicators'!FI101)</f>
        <v>7</v>
      </c>
      <c r="M101" s="207">
        <f>_xlfn.DAYS(About!$A$3,'Core Indicators'!GG101)</f>
        <v>187</v>
      </c>
      <c r="N101" s="207">
        <f>_xlfn.DAYS(About!$A$3,'Core Indicators'!GO101)</f>
        <v>187</v>
      </c>
      <c r="O101" s="207">
        <f>_xlfn.DAYS(About!$A$3,'Core Indicators'!GW101)</f>
        <v>187</v>
      </c>
      <c r="P101" s="207">
        <f>_xlfn.DAYS(About!$A$3,'Core Indicators'!HE101)</f>
        <v>187</v>
      </c>
      <c r="Q101" s="207">
        <f>_xlfn.DAYS(About!$A$3,'Core Indicators'!HM101)</f>
        <v>187</v>
      </c>
      <c r="R101" s="207">
        <f>_xlfn.DAYS(About!$A$3,'Core Indicators'!HU101)</f>
        <v>187</v>
      </c>
      <c r="S101" s="207">
        <f>_xlfn.DAYS(About!$A$3,'Core Indicators'!IC101)</f>
        <v>187</v>
      </c>
      <c r="T101" s="207">
        <f>_xlfn.DAYS(About!$A$3,'Core Indicators'!IK101)</f>
        <v>187</v>
      </c>
      <c r="U101" s="207">
        <f>_xlfn.DAYS(About!$A$3,'Core Indicators'!IS101)</f>
        <v>187</v>
      </c>
      <c r="V101" s="207">
        <f t="shared" si="3"/>
        <v>25</v>
      </c>
    </row>
    <row r="102" spans="1:22" x14ac:dyDescent="0.25">
      <c r="A102" s="206" t="str">
        <f>Lists!C:C</f>
        <v>PER002</v>
      </c>
      <c r="B102" s="207">
        <f>_xlfn.DAYS(About!$A$3,'Core Indicators'!U102)</f>
        <v>61</v>
      </c>
      <c r="C102" s="207">
        <f>_xlfn.DAYS(About!$A$3,'Core Indicators'!AC102)</f>
        <v>61</v>
      </c>
      <c r="D102" s="207">
        <f>_xlfn.DAYS(About!$A$3,'Core Indicators'!AK102)</f>
        <v>61</v>
      </c>
      <c r="E102" s="207">
        <f>_xlfn.DAYS(About!$A$3,'Core Indicators'!AS102)</f>
        <v>61</v>
      </c>
      <c r="F102" s="207">
        <f>_xlfn.DAYS(About!$A$3,'Core Indicators'!BQ102)</f>
        <v>61</v>
      </c>
      <c r="G102" s="207">
        <f>_xlfn.DAYS(About!$A$3,'Core Indicators'!DM102)</f>
        <v>61</v>
      </c>
      <c r="H102" s="207">
        <f>_xlfn.DAYS(About!$A$3,'Core Indicators'!DU102)</f>
        <v>61</v>
      </c>
      <c r="I102" s="207">
        <f>_xlfn.DAYS(About!$A$3,'Core Indicators'!EC102)</f>
        <v>61</v>
      </c>
      <c r="J102" s="207">
        <f>_xlfn.DAYS(About!$A$3,'Core Indicators'!EK102)</f>
        <v>61</v>
      </c>
      <c r="K102" s="207">
        <f>_xlfn.DAYS(About!$A$3,'Core Indicators'!ES102)</f>
        <v>61</v>
      </c>
      <c r="L102" s="207">
        <f>_xlfn.DAYS(About!$A$3,'Core Indicators'!FI102)</f>
        <v>61</v>
      </c>
      <c r="M102" s="207">
        <f>_xlfn.DAYS(About!$A$3,'Core Indicators'!GG102)</f>
        <v>182</v>
      </c>
      <c r="N102" s="207">
        <f>_xlfn.DAYS(About!$A$3,'Core Indicators'!GO102)</f>
        <v>182</v>
      </c>
      <c r="O102" s="207">
        <f>_xlfn.DAYS(About!$A$3,'Core Indicators'!GW102)</f>
        <v>182</v>
      </c>
      <c r="P102" s="207">
        <f>_xlfn.DAYS(About!$A$3,'Core Indicators'!HE102)</f>
        <v>182</v>
      </c>
      <c r="Q102" s="207">
        <f>_xlfn.DAYS(About!$A$3,'Core Indicators'!HM102)</f>
        <v>182</v>
      </c>
      <c r="R102" s="207">
        <f>_xlfn.DAYS(About!$A$3,'Core Indicators'!HU102)</f>
        <v>182</v>
      </c>
      <c r="S102" s="207">
        <f>_xlfn.DAYS(About!$A$3,'Core Indicators'!IC102)</f>
        <v>182</v>
      </c>
      <c r="T102" s="207">
        <f>_xlfn.DAYS(About!$A$3,'Core Indicators'!IK102)</f>
        <v>182</v>
      </c>
      <c r="U102" s="207">
        <f>_xlfn.DAYS(About!$A$3,'Core Indicators'!IS102)</f>
        <v>182</v>
      </c>
      <c r="V102" s="207">
        <f t="shared" si="3"/>
        <v>73.099999999999994</v>
      </c>
    </row>
    <row r="103" spans="1:22" x14ac:dyDescent="0.25">
      <c r="A103" s="206" t="str">
        <f>Lists!C:C</f>
        <v>PHL001</v>
      </c>
      <c r="B103" s="207">
        <f>_xlfn.DAYS(About!$A$3,'Core Indicators'!U103)</f>
        <v>43</v>
      </c>
      <c r="C103" s="207">
        <f>_xlfn.DAYS(About!$A$3,'Core Indicators'!AC103)</f>
        <v>43</v>
      </c>
      <c r="D103" s="207">
        <f>_xlfn.DAYS(About!$A$3,'Core Indicators'!AK103)</f>
        <v>4</v>
      </c>
      <c r="E103" s="207">
        <f>_xlfn.DAYS(About!$A$3,'Core Indicators'!AS103)</f>
        <v>4</v>
      </c>
      <c r="F103" s="207">
        <f>_xlfn.DAYS(About!$A$3,'Core Indicators'!BQ103)</f>
        <v>4</v>
      </c>
      <c r="G103" s="207">
        <f>_xlfn.DAYS(About!$A$3,'Core Indicators'!DM103)</f>
        <v>4</v>
      </c>
      <c r="H103" s="207">
        <f>_xlfn.DAYS(About!$A$3,'Core Indicators'!DU103)</f>
        <v>4</v>
      </c>
      <c r="I103" s="207">
        <f>_xlfn.DAYS(About!$A$3,'Core Indicators'!EC103)</f>
        <v>4</v>
      </c>
      <c r="J103" s="207">
        <f>_xlfn.DAYS(About!$A$3,'Core Indicators'!EK103)</f>
        <v>42</v>
      </c>
      <c r="K103" s="207">
        <f>_xlfn.DAYS(About!$A$3,'Core Indicators'!ES103)</f>
        <v>42</v>
      </c>
      <c r="L103" s="207">
        <f>_xlfn.DAYS(About!$A$3,'Core Indicators'!FI103)</f>
        <v>316</v>
      </c>
      <c r="M103" s="207">
        <f>_xlfn.DAYS(About!$A$3,'Core Indicators'!GG103)</f>
        <v>42</v>
      </c>
      <c r="N103" s="207">
        <f>_xlfn.DAYS(About!$A$3,'Core Indicators'!GO103)</f>
        <v>42</v>
      </c>
      <c r="O103" s="207">
        <f>_xlfn.DAYS(About!$A$3,'Core Indicators'!GW103)</f>
        <v>42</v>
      </c>
      <c r="P103" s="207">
        <f>_xlfn.DAYS(About!$A$3,'Core Indicators'!HE103)</f>
        <v>42</v>
      </c>
      <c r="Q103" s="207">
        <f>_xlfn.DAYS(About!$A$3,'Core Indicators'!HM103)</f>
        <v>42</v>
      </c>
      <c r="R103" s="207">
        <f>_xlfn.DAYS(About!$A$3,'Core Indicators'!HU103)</f>
        <v>42</v>
      </c>
      <c r="S103" s="207">
        <f>_xlfn.DAYS(About!$A$3,'Core Indicators'!IC103)</f>
        <v>42</v>
      </c>
      <c r="T103" s="207">
        <f>_xlfn.DAYS(About!$A$3,'Core Indicators'!IK103)</f>
        <v>42</v>
      </c>
      <c r="U103" s="207">
        <f>_xlfn.DAYS(About!$A$3,'Core Indicators'!IS103)</f>
        <v>42</v>
      </c>
      <c r="V103" s="207">
        <f t="shared" si="3"/>
        <v>46.6</v>
      </c>
    </row>
    <row r="104" spans="1:22" x14ac:dyDescent="0.25">
      <c r="A104" s="206" t="str">
        <f>Lists!C:C</f>
        <v>PHL003</v>
      </c>
      <c r="B104" s="207">
        <f>_xlfn.DAYS(About!$A$3,'Core Indicators'!U104)</f>
        <v>1067</v>
      </c>
      <c r="C104" s="207">
        <f>_xlfn.DAYS(About!$A$3,'Core Indicators'!AC104)</f>
        <v>462</v>
      </c>
      <c r="D104" s="207">
        <f>_xlfn.DAYS(About!$A$3,'Core Indicators'!AK104)</f>
        <v>4</v>
      </c>
      <c r="E104" s="207">
        <f>_xlfn.DAYS(About!$A$3,'Core Indicators'!AS104)</f>
        <v>4</v>
      </c>
      <c r="F104" s="207">
        <f>_xlfn.DAYS(About!$A$3,'Core Indicators'!BQ104)</f>
        <v>4</v>
      </c>
      <c r="G104" s="207">
        <f>_xlfn.DAYS(About!$A$3,'Core Indicators'!DM104)</f>
        <v>4</v>
      </c>
      <c r="H104" s="207">
        <f>_xlfn.DAYS(About!$A$3,'Core Indicators'!DU104)</f>
        <v>607</v>
      </c>
      <c r="I104" s="207">
        <f>_xlfn.DAYS(About!$A$3,'Core Indicators'!EC104)</f>
        <v>4</v>
      </c>
      <c r="J104" s="207">
        <f>_xlfn.DAYS(About!$A$3,'Core Indicators'!EK104)</f>
        <v>607</v>
      </c>
      <c r="K104" s="207">
        <f>_xlfn.DAYS(About!$A$3,'Core Indicators'!ES104)</f>
        <v>607</v>
      </c>
      <c r="L104" s="207">
        <f>_xlfn.DAYS(About!$A$3,'Core Indicators'!FI104)</f>
        <v>1067</v>
      </c>
      <c r="M104" s="207">
        <f>_xlfn.DAYS(About!$A$3,'Core Indicators'!GG104)</f>
        <v>168</v>
      </c>
      <c r="N104" s="207">
        <f>_xlfn.DAYS(About!$A$3,'Core Indicators'!GO104)</f>
        <v>168</v>
      </c>
      <c r="O104" s="207">
        <f>_xlfn.DAYS(About!$A$3,'Core Indicators'!GW104)</f>
        <v>168</v>
      </c>
      <c r="P104" s="207">
        <f>_xlfn.DAYS(About!$A$3,'Core Indicators'!HE104)</f>
        <v>168</v>
      </c>
      <c r="Q104" s="207">
        <f>_xlfn.DAYS(About!$A$3,'Core Indicators'!HM104)</f>
        <v>168</v>
      </c>
      <c r="R104" s="207">
        <f>_xlfn.DAYS(About!$A$3,'Core Indicators'!HU104)</f>
        <v>168</v>
      </c>
      <c r="S104" s="207">
        <f>_xlfn.DAYS(About!$A$3,'Core Indicators'!IC104)</f>
        <v>168</v>
      </c>
      <c r="T104" s="207">
        <f>_xlfn.DAYS(About!$A$3,'Core Indicators'!IK104)</f>
        <v>168</v>
      </c>
      <c r="U104" s="207">
        <f>_xlfn.DAYS(About!$A$3,'Core Indicators'!IS104)</f>
        <v>168</v>
      </c>
      <c r="V104" s="207">
        <f t="shared" si="3"/>
        <v>307.60000000000002</v>
      </c>
    </row>
    <row r="105" spans="1:22" x14ac:dyDescent="0.25">
      <c r="A105" s="206" t="str">
        <f>Lists!C:C</f>
        <v>PHL010</v>
      </c>
      <c r="B105" s="207">
        <f>_xlfn.DAYS(About!$A$3,'Core Indicators'!U105)</f>
        <v>281</v>
      </c>
      <c r="C105" s="207">
        <f>_xlfn.DAYS(About!$A$3,'Core Indicators'!AC105)</f>
        <v>316</v>
      </c>
      <c r="D105" s="207">
        <f>_xlfn.DAYS(About!$A$3,'Core Indicators'!AK105)</f>
        <v>4</v>
      </c>
      <c r="E105" s="207">
        <f>_xlfn.DAYS(About!$A$3,'Core Indicators'!AS105)</f>
        <v>4</v>
      </c>
      <c r="F105" s="207">
        <f>_xlfn.DAYS(About!$A$3,'Core Indicators'!BQ105)</f>
        <v>99</v>
      </c>
      <c r="G105" s="207">
        <f>_xlfn.DAYS(About!$A$3,'Core Indicators'!DM105)</f>
        <v>4</v>
      </c>
      <c r="H105" s="207">
        <f>_xlfn.DAYS(About!$A$3,'Core Indicators'!DU105)</f>
        <v>4</v>
      </c>
      <c r="I105" s="207">
        <f>_xlfn.DAYS(About!$A$3,'Core Indicators'!EC105)</f>
        <v>316</v>
      </c>
      <c r="J105" s="207">
        <f>_xlfn.DAYS(About!$A$3,'Core Indicators'!EK105)</f>
        <v>316</v>
      </c>
      <c r="K105" s="207">
        <f>_xlfn.DAYS(About!$A$3,'Core Indicators'!ES105)</f>
        <v>316</v>
      </c>
      <c r="L105" s="207">
        <f>_xlfn.DAYS(About!$A$3,'Core Indicators'!FI105)</f>
        <v>316</v>
      </c>
      <c r="M105" s="207">
        <f>_xlfn.DAYS(About!$A$3,'Core Indicators'!GG105)</f>
        <v>168</v>
      </c>
      <c r="N105" s="207">
        <f>_xlfn.DAYS(About!$A$3,'Core Indicators'!GO105)</f>
        <v>168</v>
      </c>
      <c r="O105" s="207">
        <f>_xlfn.DAYS(About!$A$3,'Core Indicators'!GW105)</f>
        <v>168</v>
      </c>
      <c r="P105" s="207">
        <f>_xlfn.DAYS(About!$A$3,'Core Indicators'!HE105)</f>
        <v>168</v>
      </c>
      <c r="Q105" s="207">
        <f>_xlfn.DAYS(About!$A$3,'Core Indicators'!HM105)</f>
        <v>168</v>
      </c>
      <c r="R105" s="207">
        <f>_xlfn.DAYS(About!$A$3,'Core Indicators'!HU105)</f>
        <v>168</v>
      </c>
      <c r="S105" s="207">
        <f>_xlfn.DAYS(About!$A$3,'Core Indicators'!IC105)</f>
        <v>168</v>
      </c>
      <c r="T105" s="207">
        <f>_xlfn.DAYS(About!$A$3,'Core Indicators'!IK105)</f>
        <v>168</v>
      </c>
      <c r="U105" s="207">
        <f>_xlfn.DAYS(About!$A$3,'Core Indicators'!IS105)</f>
        <v>168</v>
      </c>
      <c r="V105" s="207">
        <f t="shared" si="3"/>
        <v>154.69999999999999</v>
      </c>
    </row>
    <row r="106" spans="1:22" x14ac:dyDescent="0.25">
      <c r="A106" s="206" t="str">
        <f>Lists!C:C</f>
        <v>PHL011</v>
      </c>
      <c r="B106" s="207">
        <f>_xlfn.DAYS(About!$A$3,'Core Indicators'!U106)</f>
        <v>43</v>
      </c>
      <c r="C106" s="207">
        <f>_xlfn.DAYS(About!$A$3,'Core Indicators'!AC106)</f>
        <v>43</v>
      </c>
      <c r="D106" s="207">
        <f>_xlfn.DAYS(About!$A$3,'Core Indicators'!AK106)</f>
        <v>43</v>
      </c>
      <c r="E106" s="207">
        <f>_xlfn.DAYS(About!$A$3,'Core Indicators'!AS106)</f>
        <v>43</v>
      </c>
      <c r="F106" s="207">
        <f>_xlfn.DAYS(About!$A$3,'Core Indicators'!BQ106)</f>
        <v>43</v>
      </c>
      <c r="G106" s="207">
        <f>_xlfn.DAYS(About!$A$3,'Core Indicators'!DM106)</f>
        <v>43</v>
      </c>
      <c r="H106" s="207">
        <f>_xlfn.DAYS(About!$A$3,'Core Indicators'!DU106)</f>
        <v>43</v>
      </c>
      <c r="I106" s="207">
        <f>_xlfn.DAYS(About!$A$3,'Core Indicators'!EC106)</f>
        <v>43</v>
      </c>
      <c r="J106" s="207">
        <f>_xlfn.DAYS(About!$A$3,'Core Indicators'!EK106)</f>
        <v>43</v>
      </c>
      <c r="K106" s="207">
        <f>_xlfn.DAYS(About!$A$3,'Core Indicators'!ES106)</f>
        <v>43</v>
      </c>
      <c r="L106" s="207">
        <f>_xlfn.DAYS(About!$A$3,'Core Indicators'!FI106)</f>
        <v>43</v>
      </c>
      <c r="M106" s="207">
        <f>_xlfn.DAYS(About!$A$3,'Core Indicators'!GG106)</f>
        <v>43</v>
      </c>
      <c r="N106" s="207">
        <f>_xlfn.DAYS(About!$A$3,'Core Indicators'!GO106)</f>
        <v>43</v>
      </c>
      <c r="O106" s="207">
        <f>_xlfn.DAYS(About!$A$3,'Core Indicators'!GW106)</f>
        <v>43</v>
      </c>
      <c r="P106" s="207">
        <f>_xlfn.DAYS(About!$A$3,'Core Indicators'!HE106)</f>
        <v>43</v>
      </c>
      <c r="Q106" s="207">
        <f>_xlfn.DAYS(About!$A$3,'Core Indicators'!HM106)</f>
        <v>43</v>
      </c>
      <c r="R106" s="207">
        <f>_xlfn.DAYS(About!$A$3,'Core Indicators'!HU106)</f>
        <v>43</v>
      </c>
      <c r="S106" s="207">
        <f>_xlfn.DAYS(About!$A$3,'Core Indicators'!IC106)</f>
        <v>43</v>
      </c>
      <c r="T106" s="207">
        <f>_xlfn.DAYS(About!$A$3,'Core Indicators'!IK106)</f>
        <v>43</v>
      </c>
      <c r="U106" s="207">
        <f>_xlfn.DAYS(About!$A$3,'Core Indicators'!IS106)</f>
        <v>43</v>
      </c>
      <c r="V106" s="207">
        <f t="shared" si="3"/>
        <v>43</v>
      </c>
    </row>
    <row r="107" spans="1:22" x14ac:dyDescent="0.25">
      <c r="A107" s="206" t="str">
        <f>Lists!C:C</f>
        <v>PNG003</v>
      </c>
      <c r="B107" s="207">
        <f>_xlfn.DAYS(About!$A$3,'Core Indicators'!U107)</f>
        <v>4</v>
      </c>
      <c r="C107" s="207">
        <f>_xlfn.DAYS(About!$A$3,'Core Indicators'!AC107)</f>
        <v>4</v>
      </c>
      <c r="D107" s="207">
        <f>_xlfn.DAYS(About!$A$3,'Core Indicators'!AK107)</f>
        <v>43</v>
      </c>
      <c r="E107" s="207">
        <f>_xlfn.DAYS(About!$A$3,'Core Indicators'!AS107)</f>
        <v>43</v>
      </c>
      <c r="F107" s="207">
        <f>_xlfn.DAYS(About!$A$3,'Core Indicators'!BQ107)</f>
        <v>4</v>
      </c>
      <c r="G107" s="207">
        <f>_xlfn.DAYS(About!$A$3,'Core Indicators'!DM107)</f>
        <v>4</v>
      </c>
      <c r="H107" s="207">
        <f>_xlfn.DAYS(About!$A$3,'Core Indicators'!DU107)</f>
        <v>42</v>
      </c>
      <c r="I107" s="207">
        <f>_xlfn.DAYS(About!$A$3,'Core Indicators'!EC107)</f>
        <v>43</v>
      </c>
      <c r="J107" s="207">
        <f>_xlfn.DAYS(About!$A$3,'Core Indicators'!EK107)</f>
        <v>43</v>
      </c>
      <c r="K107" s="207">
        <f>_xlfn.DAYS(About!$A$3,'Core Indicators'!ES107)</f>
        <v>42</v>
      </c>
      <c r="L107" s="207">
        <f>_xlfn.DAYS(About!$A$3,'Core Indicators'!FI107)</f>
        <v>43</v>
      </c>
      <c r="M107" s="207">
        <f>_xlfn.DAYS(About!$A$3,'Core Indicators'!GG107)</f>
        <v>42</v>
      </c>
      <c r="N107" s="207">
        <f>_xlfn.DAYS(About!$A$3,'Core Indicators'!GO107)</f>
        <v>42</v>
      </c>
      <c r="O107" s="207">
        <f>_xlfn.DAYS(About!$A$3,'Core Indicators'!GW107)</f>
        <v>42</v>
      </c>
      <c r="P107" s="207">
        <f>_xlfn.DAYS(About!$A$3,'Core Indicators'!HE107)</f>
        <v>42</v>
      </c>
      <c r="Q107" s="207">
        <f>_xlfn.DAYS(About!$A$3,'Core Indicators'!HM107)</f>
        <v>42</v>
      </c>
      <c r="R107" s="207">
        <f>_xlfn.DAYS(About!$A$3,'Core Indicators'!HU107)</f>
        <v>42</v>
      </c>
      <c r="S107" s="207">
        <f>_xlfn.DAYS(About!$A$3,'Core Indicators'!IC107)</f>
        <v>42</v>
      </c>
      <c r="T107" s="207">
        <f>_xlfn.DAYS(About!$A$3,'Core Indicators'!IK107)</f>
        <v>42</v>
      </c>
      <c r="U107" s="207">
        <f>_xlfn.DAYS(About!$A$3,'Core Indicators'!IS107)</f>
        <v>42</v>
      </c>
      <c r="V107" s="207">
        <f t="shared" si="3"/>
        <v>34.9</v>
      </c>
    </row>
    <row r="108" spans="1:22" x14ac:dyDescent="0.25">
      <c r="A108" s="206" t="str">
        <f>Lists!C:C</f>
        <v>POL002</v>
      </c>
      <c r="B108" s="207">
        <f>_xlfn.DAYS(About!$A$3,'Core Indicators'!U108)</f>
        <v>92</v>
      </c>
      <c r="C108" s="207">
        <f>_xlfn.DAYS(About!$A$3,'Core Indicators'!AC108)</f>
        <v>5</v>
      </c>
      <c r="D108" s="207">
        <f>_xlfn.DAYS(About!$A$3,'Core Indicators'!AK108)</f>
        <v>5</v>
      </c>
      <c r="E108" s="207">
        <f>_xlfn.DAYS(About!$A$3,'Core Indicators'!AS108)</f>
        <v>5</v>
      </c>
      <c r="F108" s="207">
        <f>_xlfn.DAYS(About!$A$3,'Core Indicators'!BQ108)</f>
        <v>5</v>
      </c>
      <c r="G108" s="207">
        <f>_xlfn.DAYS(About!$A$3,'Core Indicators'!DM108)</f>
        <v>5</v>
      </c>
      <c r="H108" s="207">
        <f>_xlfn.DAYS(About!$A$3,'Core Indicators'!DU108)</f>
        <v>5</v>
      </c>
      <c r="I108" s="207">
        <f>_xlfn.DAYS(About!$A$3,'Core Indicators'!EC108)</f>
        <v>5</v>
      </c>
      <c r="J108" s="207">
        <f>_xlfn.DAYS(About!$A$3,'Core Indicators'!EK108)</f>
        <v>5</v>
      </c>
      <c r="K108" s="207">
        <f>_xlfn.DAYS(About!$A$3,'Core Indicators'!ES108)</f>
        <v>5</v>
      </c>
      <c r="L108" s="207">
        <f>_xlfn.DAYS(About!$A$3,'Core Indicators'!FI108)</f>
        <v>92</v>
      </c>
      <c r="M108" s="207">
        <f>_xlfn.DAYS(About!$A$3,'Core Indicators'!GG108)</f>
        <v>172</v>
      </c>
      <c r="N108" s="207">
        <f>_xlfn.DAYS(About!$A$3,'Core Indicators'!GO108)</f>
        <v>172</v>
      </c>
      <c r="O108" s="207">
        <f>_xlfn.DAYS(About!$A$3,'Core Indicators'!GW108)</f>
        <v>172</v>
      </c>
      <c r="P108" s="207">
        <f>_xlfn.DAYS(About!$A$3,'Core Indicators'!HE108)</f>
        <v>172</v>
      </c>
      <c r="Q108" s="207">
        <f>_xlfn.DAYS(About!$A$3,'Core Indicators'!HM108)</f>
        <v>172</v>
      </c>
      <c r="R108" s="207">
        <f>_xlfn.DAYS(About!$A$3,'Core Indicators'!HU108)</f>
        <v>172</v>
      </c>
      <c r="S108" s="207">
        <f>_xlfn.DAYS(About!$A$3,'Core Indicators'!IC108)</f>
        <v>172</v>
      </c>
      <c r="T108" s="207">
        <f>_xlfn.DAYS(About!$A$3,'Core Indicators'!IK108)</f>
        <v>172</v>
      </c>
      <c r="U108" s="207">
        <f>_xlfn.DAYS(About!$A$3,'Core Indicators'!IS108)</f>
        <v>172</v>
      </c>
      <c r="V108" s="207">
        <f t="shared" si="3"/>
        <v>30.4</v>
      </c>
    </row>
    <row r="109" spans="1:22" x14ac:dyDescent="0.25">
      <c r="A109" s="206" t="str">
        <f>Lists!C:C</f>
        <v>PRK001</v>
      </c>
      <c r="B109" s="207">
        <f>_xlfn.DAYS(About!$A$3,'Core Indicators'!U109)</f>
        <v>587</v>
      </c>
      <c r="C109" s="207">
        <f>_xlfn.DAYS(About!$A$3,'Core Indicators'!AC109)</f>
        <v>587</v>
      </c>
      <c r="D109" s="207">
        <f>_xlfn.DAYS(About!$A$3,'Core Indicators'!AK109)</f>
        <v>587</v>
      </c>
      <c r="E109" s="207">
        <f>_xlfn.DAYS(About!$A$3,'Core Indicators'!AS109)</f>
        <v>501</v>
      </c>
      <c r="F109" s="207">
        <f>_xlfn.DAYS(About!$A$3,'Core Indicators'!BQ109)</f>
        <v>4</v>
      </c>
      <c r="G109" s="207">
        <f>_xlfn.DAYS(About!$A$3,'Core Indicators'!DM109)</f>
        <v>945</v>
      </c>
      <c r="H109" s="207">
        <f>_xlfn.DAYS(About!$A$3,'Core Indicators'!DU109)</f>
        <v>945</v>
      </c>
      <c r="I109" s="207">
        <f>_xlfn.DAYS(About!$A$3,'Core Indicators'!EC109)</f>
        <v>945</v>
      </c>
      <c r="J109" s="207">
        <f>_xlfn.DAYS(About!$A$3,'Core Indicators'!EK109)</f>
        <v>945</v>
      </c>
      <c r="K109" s="207">
        <f>_xlfn.DAYS(About!$A$3,'Core Indicators'!ES109)</f>
        <v>945</v>
      </c>
      <c r="L109" s="207">
        <f>_xlfn.DAYS(About!$A$3,'Core Indicators'!FI109)</f>
        <v>1372</v>
      </c>
      <c r="M109" s="207">
        <f>_xlfn.DAYS(About!$A$3,'Core Indicators'!GG109)</f>
        <v>168</v>
      </c>
      <c r="N109" s="207">
        <f>_xlfn.DAYS(About!$A$3,'Core Indicators'!GO109)</f>
        <v>168</v>
      </c>
      <c r="O109" s="207">
        <f>_xlfn.DAYS(About!$A$3,'Core Indicators'!GW109)</f>
        <v>168</v>
      </c>
      <c r="P109" s="207">
        <f>_xlfn.DAYS(About!$A$3,'Core Indicators'!HE109)</f>
        <v>168</v>
      </c>
      <c r="Q109" s="207">
        <f>_xlfn.DAYS(About!$A$3,'Core Indicators'!HM109)</f>
        <v>168</v>
      </c>
      <c r="R109" s="207">
        <f>_xlfn.DAYS(About!$A$3,'Core Indicators'!HU109)</f>
        <v>168</v>
      </c>
      <c r="S109" s="207">
        <f>_xlfn.DAYS(About!$A$3,'Core Indicators'!IC109)</f>
        <v>168</v>
      </c>
      <c r="T109" s="207">
        <f>_xlfn.DAYS(About!$A$3,'Core Indicators'!IK109)</f>
        <v>168</v>
      </c>
      <c r="U109" s="207">
        <f>_xlfn.DAYS(About!$A$3,'Core Indicators'!IS109)</f>
        <v>168</v>
      </c>
      <c r="V109" s="207">
        <f t="shared" si="3"/>
        <v>735.7</v>
      </c>
    </row>
    <row r="110" spans="1:22" x14ac:dyDescent="0.25">
      <c r="A110" s="206" t="str">
        <f>Lists!C:C</f>
        <v>PSE002</v>
      </c>
      <c r="B110" s="207">
        <f>_xlfn.DAYS(About!$A$3,'Core Indicators'!U110)</f>
        <v>285</v>
      </c>
      <c r="C110" s="207">
        <f>_xlfn.DAYS(About!$A$3,'Core Indicators'!AC110)</f>
        <v>285</v>
      </c>
      <c r="D110" s="207">
        <f>_xlfn.DAYS(About!$A$3,'Core Indicators'!AK110)</f>
        <v>285</v>
      </c>
      <c r="E110" s="207">
        <f>_xlfn.DAYS(About!$A$3,'Core Indicators'!AS110)</f>
        <v>285</v>
      </c>
      <c r="F110" s="207">
        <f>_xlfn.DAYS(About!$A$3,'Core Indicators'!BQ110)</f>
        <v>3</v>
      </c>
      <c r="G110" s="207">
        <f>_xlfn.DAYS(About!$A$3,'Core Indicators'!DM110)</f>
        <v>3</v>
      </c>
      <c r="H110" s="207">
        <f>_xlfn.DAYS(About!$A$3,'Core Indicators'!DU110)</f>
        <v>3</v>
      </c>
      <c r="I110" s="207">
        <f>_xlfn.DAYS(About!$A$3,'Core Indicators'!EC110)</f>
        <v>3</v>
      </c>
      <c r="J110" s="207">
        <f>_xlfn.DAYS(About!$A$3,'Core Indicators'!EK110)</f>
        <v>3</v>
      </c>
      <c r="K110" s="207">
        <f>_xlfn.DAYS(About!$A$3,'Core Indicators'!ES110)</f>
        <v>209</v>
      </c>
      <c r="L110" s="207">
        <f>_xlfn.DAYS(About!$A$3,'Core Indicators'!FI110)</f>
        <v>1362</v>
      </c>
      <c r="M110" s="207">
        <f>_xlfn.DAYS(About!$A$3,'Core Indicators'!GG110)</f>
        <v>175</v>
      </c>
      <c r="N110" s="207">
        <f>_xlfn.DAYS(About!$A$3,'Core Indicators'!GO110)</f>
        <v>175</v>
      </c>
      <c r="O110" s="207">
        <f>_xlfn.DAYS(About!$A$3,'Core Indicators'!GW110)</f>
        <v>175</v>
      </c>
      <c r="P110" s="207">
        <f>_xlfn.DAYS(About!$A$3,'Core Indicators'!HE110)</f>
        <v>175</v>
      </c>
      <c r="Q110" s="207">
        <f>_xlfn.DAYS(About!$A$3,'Core Indicators'!HM110)</f>
        <v>175</v>
      </c>
      <c r="R110" s="207">
        <f>_xlfn.DAYS(About!$A$3,'Core Indicators'!HU110)</f>
        <v>175</v>
      </c>
      <c r="S110" s="207">
        <f>_xlfn.DAYS(About!$A$3,'Core Indicators'!IC110)</f>
        <v>175</v>
      </c>
      <c r="T110" s="207">
        <f>_xlfn.DAYS(About!$A$3,'Core Indicators'!IK110)</f>
        <v>175</v>
      </c>
      <c r="U110" s="207">
        <f>_xlfn.DAYS(About!$A$3,'Core Indicators'!IS110)</f>
        <v>175</v>
      </c>
      <c r="V110" s="207">
        <f t="shared" si="3"/>
        <v>233.1</v>
      </c>
    </row>
    <row r="111" spans="1:22" x14ac:dyDescent="0.25">
      <c r="A111" s="206" t="str">
        <f>Lists!C:C</f>
        <v>REG001</v>
      </c>
      <c r="B111" s="207">
        <f>_xlfn.DAYS(About!$A$3,'Core Indicators'!U111)</f>
        <v>886</v>
      </c>
      <c r="C111" s="207">
        <f>_xlfn.DAYS(About!$A$3,'Core Indicators'!AC111)</f>
        <v>62</v>
      </c>
      <c r="D111" s="207">
        <f>_xlfn.DAYS(About!$A$3,'Core Indicators'!AK111)</f>
        <v>62</v>
      </c>
      <c r="E111" s="207">
        <f>_xlfn.DAYS(About!$A$3,'Core Indicators'!AS111)</f>
        <v>62</v>
      </c>
      <c r="F111" s="207">
        <f>_xlfn.DAYS(About!$A$3,'Core Indicators'!BQ111)</f>
        <v>62</v>
      </c>
      <c r="G111" s="207">
        <f>_xlfn.DAYS(About!$A$3,'Core Indicators'!DM111)</f>
        <v>62</v>
      </c>
      <c r="H111" s="207">
        <f>_xlfn.DAYS(About!$A$3,'Core Indicators'!DU111)</f>
        <v>62</v>
      </c>
      <c r="I111" s="207">
        <f>_xlfn.DAYS(About!$A$3,'Core Indicators'!EC111)</f>
        <v>62</v>
      </c>
      <c r="J111" s="207">
        <f>_xlfn.DAYS(About!$A$3,'Core Indicators'!EK111)</f>
        <v>62</v>
      </c>
      <c r="K111" s="207">
        <f>_xlfn.DAYS(About!$A$3,'Core Indicators'!ES111)</f>
        <v>62</v>
      </c>
      <c r="L111" s="207">
        <f>_xlfn.DAYS(About!$A$3,'Core Indicators'!FI111)</f>
        <v>1279</v>
      </c>
      <c r="M111" s="207">
        <f>_xlfn.DAYS(About!$A$3,'Core Indicators'!GG111)</f>
        <v>189</v>
      </c>
      <c r="N111" s="207">
        <f>_xlfn.DAYS(About!$A$3,'Core Indicators'!GO111)</f>
        <v>189</v>
      </c>
      <c r="O111" s="207">
        <f>_xlfn.DAYS(About!$A$3,'Core Indicators'!GW111)</f>
        <v>189</v>
      </c>
      <c r="P111" s="207">
        <f>_xlfn.DAYS(About!$A$3,'Core Indicators'!HE111)</f>
        <v>189</v>
      </c>
      <c r="Q111" s="207">
        <f>_xlfn.DAYS(About!$A$3,'Core Indicators'!HM111)</f>
        <v>189</v>
      </c>
      <c r="R111" s="207">
        <f>_xlfn.DAYS(About!$A$3,'Core Indicators'!HU111)</f>
        <v>189</v>
      </c>
      <c r="S111" s="207">
        <f>_xlfn.DAYS(About!$A$3,'Core Indicators'!IC111)</f>
        <v>189</v>
      </c>
      <c r="T111" s="207">
        <f>_xlfn.DAYS(About!$A$3,'Core Indicators'!IK111)</f>
        <v>189</v>
      </c>
      <c r="U111" s="207">
        <f>_xlfn.DAYS(About!$A$3,'Core Indicators'!IS111)</f>
        <v>189</v>
      </c>
      <c r="V111" s="207">
        <f t="shared" si="3"/>
        <v>196.4</v>
      </c>
    </row>
    <row r="112" spans="1:22" x14ac:dyDescent="0.25">
      <c r="A112" s="206" t="str">
        <f>Lists!C:C</f>
        <v>REG002</v>
      </c>
      <c r="B112" s="207">
        <f>_xlfn.DAYS(About!$A$3,'Core Indicators'!U112)</f>
        <v>63</v>
      </c>
      <c r="C112" s="207">
        <f>_xlfn.DAYS(About!$A$3,'Core Indicators'!AC112)</f>
        <v>63</v>
      </c>
      <c r="D112" s="207">
        <f>_xlfn.DAYS(About!$A$3,'Core Indicators'!AK112)</f>
        <v>63</v>
      </c>
      <c r="E112" s="207">
        <f>_xlfn.DAYS(About!$A$3,'Core Indicators'!AS112)</f>
        <v>63</v>
      </c>
      <c r="F112" s="207">
        <f>_xlfn.DAYS(About!$A$3,'Core Indicators'!BQ112)</f>
        <v>63</v>
      </c>
      <c r="G112" s="207">
        <f>_xlfn.DAYS(About!$A$3,'Core Indicators'!DM112)</f>
        <v>63</v>
      </c>
      <c r="H112" s="207">
        <f>_xlfn.DAYS(About!$A$3,'Core Indicators'!DU112)</f>
        <v>63</v>
      </c>
      <c r="I112" s="207">
        <f>_xlfn.DAYS(About!$A$3,'Core Indicators'!EC112)</f>
        <v>63</v>
      </c>
      <c r="J112" s="207">
        <f>_xlfn.DAYS(About!$A$3,'Core Indicators'!EK112)</f>
        <v>63</v>
      </c>
      <c r="K112" s="207">
        <f>_xlfn.DAYS(About!$A$3,'Core Indicators'!ES112)</f>
        <v>231</v>
      </c>
      <c r="L112" s="207">
        <f>_xlfn.DAYS(About!$A$3,'Core Indicators'!FI112)</f>
        <v>63</v>
      </c>
      <c r="M112" s="207">
        <f>_xlfn.DAYS(About!$A$3,'Core Indicators'!GG112)</f>
        <v>171</v>
      </c>
      <c r="N112" s="207">
        <f>_xlfn.DAYS(About!$A$3,'Core Indicators'!GO112)</f>
        <v>171</v>
      </c>
      <c r="O112" s="207">
        <f>_xlfn.DAYS(About!$A$3,'Core Indicators'!GW112)</f>
        <v>171</v>
      </c>
      <c r="P112" s="207">
        <f>_xlfn.DAYS(About!$A$3,'Core Indicators'!HE112)</f>
        <v>171</v>
      </c>
      <c r="Q112" s="207">
        <f>_xlfn.DAYS(About!$A$3,'Core Indicators'!HM112)</f>
        <v>171</v>
      </c>
      <c r="R112" s="207">
        <f>_xlfn.DAYS(About!$A$3,'Core Indicators'!HU112)</f>
        <v>171</v>
      </c>
      <c r="S112" s="207">
        <f>_xlfn.DAYS(About!$A$3,'Core Indicators'!IC112)</f>
        <v>171</v>
      </c>
      <c r="T112" s="207">
        <f>_xlfn.DAYS(About!$A$3,'Core Indicators'!IK112)</f>
        <v>171</v>
      </c>
      <c r="U112" s="207">
        <f>_xlfn.DAYS(About!$A$3,'Core Indicators'!IS112)</f>
        <v>171</v>
      </c>
      <c r="V112" s="207">
        <f t="shared" si="3"/>
        <v>90.6</v>
      </c>
    </row>
    <row r="113" spans="1:22" x14ac:dyDescent="0.25">
      <c r="A113" s="206" t="str">
        <f>Lists!C:C</f>
        <v>REG003</v>
      </c>
      <c r="B113" s="207">
        <f>_xlfn.DAYS(About!$A$3,'Core Indicators'!U113)</f>
        <v>65</v>
      </c>
      <c r="C113" s="207">
        <f>_xlfn.DAYS(About!$A$3,'Core Indicators'!AC113)</f>
        <v>65</v>
      </c>
      <c r="D113" s="207">
        <f>_xlfn.DAYS(About!$A$3,'Core Indicators'!AK113)</f>
        <v>755</v>
      </c>
      <c r="E113" s="207">
        <f>_xlfn.DAYS(About!$A$3,'Core Indicators'!AS113)</f>
        <v>1078</v>
      </c>
      <c r="F113" s="207">
        <f>_xlfn.DAYS(About!$A$3,'Core Indicators'!BQ113)</f>
        <v>0</v>
      </c>
      <c r="G113" s="207">
        <f>_xlfn.DAYS(About!$A$3,'Core Indicators'!DM113)</f>
        <v>1078</v>
      </c>
      <c r="H113" s="207">
        <f>_xlfn.DAYS(About!$A$3,'Core Indicators'!DU113)</f>
        <v>1285</v>
      </c>
      <c r="I113" s="207">
        <f>_xlfn.DAYS(About!$A$3,'Core Indicators'!EC113)</f>
        <v>1285</v>
      </c>
      <c r="J113" s="207">
        <f>_xlfn.DAYS(About!$A$3,'Core Indicators'!EK113)</f>
        <v>1285</v>
      </c>
      <c r="K113" s="207">
        <f>_xlfn.DAYS(About!$A$3,'Core Indicators'!ES113)</f>
        <v>1285</v>
      </c>
      <c r="L113" s="207">
        <f>_xlfn.DAYS(About!$A$3,'Core Indicators'!FI113)</f>
        <v>1285</v>
      </c>
      <c r="M113" s="207">
        <f>_xlfn.DAYS(About!$A$3,'Core Indicators'!GG113)</f>
        <v>168</v>
      </c>
      <c r="N113" s="207">
        <f>_xlfn.DAYS(About!$A$3,'Core Indicators'!GO113)</f>
        <v>168</v>
      </c>
      <c r="O113" s="207">
        <f>_xlfn.DAYS(About!$A$3,'Core Indicators'!GW113)</f>
        <v>168</v>
      </c>
      <c r="P113" s="207">
        <f>_xlfn.DAYS(About!$A$3,'Core Indicators'!HE113)</f>
        <v>168</v>
      </c>
      <c r="Q113" s="207">
        <f>_xlfn.DAYS(About!$A$3,'Core Indicators'!HM113)</f>
        <v>168</v>
      </c>
      <c r="R113" s="207">
        <f>_xlfn.DAYS(About!$A$3,'Core Indicators'!HU113)</f>
        <v>168</v>
      </c>
      <c r="S113" s="207">
        <f>_xlfn.DAYS(About!$A$3,'Core Indicators'!IC113)</f>
        <v>168</v>
      </c>
      <c r="T113" s="207">
        <f>_xlfn.DAYS(About!$A$3,'Core Indicators'!IK113)</f>
        <v>168</v>
      </c>
      <c r="U113" s="207">
        <f>_xlfn.DAYS(About!$A$3,'Core Indicators'!IS113)</f>
        <v>168</v>
      </c>
      <c r="V113" s="207">
        <f t="shared" si="3"/>
        <v>950.4</v>
      </c>
    </row>
    <row r="114" spans="1:22" x14ac:dyDescent="0.25">
      <c r="A114" s="206" t="str">
        <f>Lists!C:C</f>
        <v>REG004</v>
      </c>
      <c r="B114" s="207">
        <f>_xlfn.DAYS(About!$A$3,'Core Indicators'!U114)</f>
        <v>32</v>
      </c>
      <c r="C114" s="207">
        <f>_xlfn.DAYS(About!$A$3,'Core Indicators'!AC114)</f>
        <v>32</v>
      </c>
      <c r="D114" s="207">
        <f>_xlfn.DAYS(About!$A$3,'Core Indicators'!AK114)</f>
        <v>32</v>
      </c>
      <c r="E114" s="207">
        <f>_xlfn.DAYS(About!$A$3,'Core Indicators'!AS114)</f>
        <v>32</v>
      </c>
      <c r="F114" s="207">
        <f>_xlfn.DAYS(About!$A$3,'Core Indicators'!BQ114)</f>
        <v>32</v>
      </c>
      <c r="G114" s="207">
        <f>_xlfn.DAYS(About!$A$3,'Core Indicators'!DM114)</f>
        <v>32</v>
      </c>
      <c r="H114" s="207">
        <f>_xlfn.DAYS(About!$A$3,'Core Indicators'!DU114)</f>
        <v>32</v>
      </c>
      <c r="I114" s="207">
        <f>_xlfn.DAYS(About!$A$3,'Core Indicators'!EC114)</f>
        <v>32</v>
      </c>
      <c r="J114" s="207">
        <f>_xlfn.DAYS(About!$A$3,'Core Indicators'!EK114)</f>
        <v>32</v>
      </c>
      <c r="K114" s="207">
        <f>_xlfn.DAYS(About!$A$3,'Core Indicators'!ES114)</f>
        <v>32</v>
      </c>
      <c r="L114" s="207">
        <f>_xlfn.DAYS(About!$A$3,'Core Indicators'!FI114)</f>
        <v>1259</v>
      </c>
      <c r="M114" s="207">
        <f>_xlfn.DAYS(About!$A$3,'Core Indicators'!GG114)</f>
        <v>169</v>
      </c>
      <c r="N114" s="207">
        <f>_xlfn.DAYS(About!$A$3,'Core Indicators'!GO114)</f>
        <v>169</v>
      </c>
      <c r="O114" s="207">
        <f>_xlfn.DAYS(About!$A$3,'Core Indicators'!GW114)</f>
        <v>169</v>
      </c>
      <c r="P114" s="207">
        <f>_xlfn.DAYS(About!$A$3,'Core Indicators'!HE114)</f>
        <v>169</v>
      </c>
      <c r="Q114" s="207">
        <f>_xlfn.DAYS(About!$A$3,'Core Indicators'!HM114)</f>
        <v>169</v>
      </c>
      <c r="R114" s="207">
        <f>_xlfn.DAYS(About!$A$3,'Core Indicators'!HU114)</f>
        <v>169</v>
      </c>
      <c r="S114" s="207">
        <f>_xlfn.DAYS(About!$A$3,'Core Indicators'!IC114)</f>
        <v>169</v>
      </c>
      <c r="T114" s="207">
        <f>_xlfn.DAYS(About!$A$3,'Core Indicators'!IK114)</f>
        <v>169</v>
      </c>
      <c r="U114" s="207">
        <f>_xlfn.DAYS(About!$A$3,'Core Indicators'!IS114)</f>
        <v>169</v>
      </c>
      <c r="V114" s="207">
        <f t="shared" si="3"/>
        <v>168.4</v>
      </c>
    </row>
    <row r="115" spans="1:22" x14ac:dyDescent="0.25">
      <c r="A115" s="206" t="str">
        <f>Lists!C:C</f>
        <v>REG006</v>
      </c>
      <c r="B115" s="207">
        <f>_xlfn.DAYS(About!$A$3,'Core Indicators'!U115)</f>
        <v>193</v>
      </c>
      <c r="C115" s="207">
        <f>_xlfn.DAYS(About!$A$3,'Core Indicators'!AC115)</f>
        <v>58</v>
      </c>
      <c r="D115" s="207">
        <f>_xlfn.DAYS(About!$A$3,'Core Indicators'!AK115)</f>
        <v>38</v>
      </c>
      <c r="E115" s="207">
        <f>_xlfn.DAYS(About!$A$3,'Core Indicators'!AS115)</f>
        <v>38</v>
      </c>
      <c r="F115" s="207">
        <f>_xlfn.DAYS(About!$A$3,'Core Indicators'!BQ115)</f>
        <v>38</v>
      </c>
      <c r="G115" s="207">
        <f>_xlfn.DAYS(About!$A$3,'Core Indicators'!DM115)</f>
        <v>38</v>
      </c>
      <c r="H115" s="207">
        <f>_xlfn.DAYS(About!$A$3,'Core Indicators'!DU115)</f>
        <v>38</v>
      </c>
      <c r="I115" s="207">
        <f>_xlfn.DAYS(About!$A$3,'Core Indicators'!EC115)</f>
        <v>38</v>
      </c>
      <c r="J115" s="207">
        <f>_xlfn.DAYS(About!$A$3,'Core Indicators'!EK115)</f>
        <v>38</v>
      </c>
      <c r="K115" s="207">
        <f>_xlfn.DAYS(About!$A$3,'Core Indicators'!ES115)</f>
        <v>193</v>
      </c>
      <c r="L115" s="207">
        <f>_xlfn.DAYS(About!$A$3,'Core Indicators'!FI115)</f>
        <v>1262</v>
      </c>
      <c r="M115" s="207">
        <f>_xlfn.DAYS(About!$A$3,'Core Indicators'!GG115)</f>
        <v>169</v>
      </c>
      <c r="N115" s="207">
        <f>_xlfn.DAYS(About!$A$3,'Core Indicators'!GO115)</f>
        <v>169</v>
      </c>
      <c r="O115" s="207">
        <f>_xlfn.DAYS(About!$A$3,'Core Indicators'!GW115)</f>
        <v>169</v>
      </c>
      <c r="P115" s="207">
        <f>_xlfn.DAYS(About!$A$3,'Core Indicators'!HE115)</f>
        <v>169</v>
      </c>
      <c r="Q115" s="207">
        <f>_xlfn.DAYS(About!$A$3,'Core Indicators'!HM115)</f>
        <v>169</v>
      </c>
      <c r="R115" s="207">
        <f>_xlfn.DAYS(About!$A$3,'Core Indicators'!HU115)</f>
        <v>169</v>
      </c>
      <c r="S115" s="207">
        <f>_xlfn.DAYS(About!$A$3,'Core Indicators'!IC115)</f>
        <v>169</v>
      </c>
      <c r="T115" s="207">
        <f>_xlfn.DAYS(About!$A$3,'Core Indicators'!IK115)</f>
        <v>169</v>
      </c>
      <c r="U115" s="207">
        <f>_xlfn.DAYS(About!$A$3,'Core Indicators'!IS115)</f>
        <v>169</v>
      </c>
      <c r="V115" s="207">
        <f t="shared" si="3"/>
        <v>189</v>
      </c>
    </row>
    <row r="116" spans="1:22" x14ac:dyDescent="0.25">
      <c r="A116" s="206" t="str">
        <f>Lists!C:C</f>
        <v>REG007</v>
      </c>
      <c r="B116" s="207">
        <f>_xlfn.DAYS(About!$A$3,'Core Indicators'!U116)</f>
        <v>5</v>
      </c>
      <c r="C116" s="207">
        <f>_xlfn.DAYS(About!$A$3,'Core Indicators'!AC116)</f>
        <v>5</v>
      </c>
      <c r="D116" s="207">
        <f>_xlfn.DAYS(About!$A$3,'Core Indicators'!AK116)</f>
        <v>5</v>
      </c>
      <c r="E116" s="207">
        <f>_xlfn.DAYS(About!$A$3,'Core Indicators'!AS116)</f>
        <v>5</v>
      </c>
      <c r="F116" s="207">
        <f>_xlfn.DAYS(About!$A$3,'Core Indicators'!BQ116)</f>
        <v>5</v>
      </c>
      <c r="G116" s="207">
        <f>_xlfn.DAYS(About!$A$3,'Core Indicators'!DM116)</f>
        <v>5</v>
      </c>
      <c r="H116" s="207">
        <f>_xlfn.DAYS(About!$A$3,'Core Indicators'!DU116)</f>
        <v>5</v>
      </c>
      <c r="I116" s="207">
        <f>_xlfn.DAYS(About!$A$3,'Core Indicators'!EC116)</f>
        <v>5</v>
      </c>
      <c r="J116" s="207">
        <f>_xlfn.DAYS(About!$A$3,'Core Indicators'!EK116)</f>
        <v>5</v>
      </c>
      <c r="K116" s="207">
        <f>_xlfn.DAYS(About!$A$3,'Core Indicators'!ES116)</f>
        <v>5</v>
      </c>
      <c r="L116" s="207">
        <f>_xlfn.DAYS(About!$A$3,'Core Indicators'!FI116)</f>
        <v>64</v>
      </c>
      <c r="M116" s="207">
        <f>_xlfn.DAYS(About!$A$3,'Core Indicators'!GG116)</f>
        <v>169</v>
      </c>
      <c r="N116" s="207">
        <f>_xlfn.DAYS(About!$A$3,'Core Indicators'!GO116)</f>
        <v>169</v>
      </c>
      <c r="O116" s="207">
        <f>_xlfn.DAYS(About!$A$3,'Core Indicators'!GW116)</f>
        <v>169</v>
      </c>
      <c r="P116" s="207">
        <f>_xlfn.DAYS(About!$A$3,'Core Indicators'!HE116)</f>
        <v>169</v>
      </c>
      <c r="Q116" s="207">
        <f>_xlfn.DAYS(About!$A$3,'Core Indicators'!HM116)</f>
        <v>169</v>
      </c>
      <c r="R116" s="207">
        <f>_xlfn.DAYS(About!$A$3,'Core Indicators'!HU116)</f>
        <v>169</v>
      </c>
      <c r="S116" s="207">
        <f>_xlfn.DAYS(About!$A$3,'Core Indicators'!IC116)</f>
        <v>169</v>
      </c>
      <c r="T116" s="207">
        <f>_xlfn.DAYS(About!$A$3,'Core Indicators'!IK116)</f>
        <v>169</v>
      </c>
      <c r="U116" s="207">
        <f>_xlfn.DAYS(About!$A$3,'Core Indicators'!IS116)</f>
        <v>169</v>
      </c>
      <c r="V116" s="207">
        <f t="shared" si="3"/>
        <v>27.3</v>
      </c>
    </row>
    <row r="117" spans="1:22" x14ac:dyDescent="0.25">
      <c r="A117" s="206" t="str">
        <f>Lists!C:C</f>
        <v>REG008</v>
      </c>
      <c r="B117" s="207">
        <f>_xlfn.DAYS(About!$A$3,'Core Indicators'!U117)</f>
        <v>14</v>
      </c>
      <c r="C117" s="207">
        <f>_xlfn.DAYS(About!$A$3,'Core Indicators'!AC117)</f>
        <v>14</v>
      </c>
      <c r="D117" s="207">
        <f>_xlfn.DAYS(About!$A$3,'Core Indicators'!AK117)</f>
        <v>14</v>
      </c>
      <c r="E117" s="207">
        <f>_xlfn.DAYS(About!$A$3,'Core Indicators'!AS117)</f>
        <v>14</v>
      </c>
      <c r="F117" s="207">
        <f>_xlfn.DAYS(About!$A$3,'Core Indicators'!BQ117)</f>
        <v>14</v>
      </c>
      <c r="G117" s="207">
        <f>_xlfn.DAYS(About!$A$3,'Core Indicators'!DM117)</f>
        <v>14</v>
      </c>
      <c r="H117" s="207">
        <f>_xlfn.DAYS(About!$A$3,'Core Indicators'!DU117)</f>
        <v>14</v>
      </c>
      <c r="I117" s="207">
        <f>_xlfn.DAYS(About!$A$3,'Core Indicators'!EC117)</f>
        <v>14</v>
      </c>
      <c r="J117" s="207">
        <f>_xlfn.DAYS(About!$A$3,'Core Indicators'!EK117)</f>
        <v>14</v>
      </c>
      <c r="K117" s="207">
        <f>_xlfn.DAYS(About!$A$3,'Core Indicators'!ES117)</f>
        <v>14</v>
      </c>
      <c r="L117" s="207">
        <f>_xlfn.DAYS(About!$A$3,'Core Indicators'!FI117)</f>
        <v>64</v>
      </c>
      <c r="M117" s="207">
        <f>_xlfn.DAYS(About!$A$3,'Core Indicators'!GG117)</f>
        <v>169</v>
      </c>
      <c r="N117" s="207">
        <f>_xlfn.DAYS(About!$A$3,'Core Indicators'!GO117)</f>
        <v>169</v>
      </c>
      <c r="O117" s="207">
        <f>_xlfn.DAYS(About!$A$3,'Core Indicators'!GW117)</f>
        <v>169</v>
      </c>
      <c r="P117" s="207">
        <f>_xlfn.DAYS(About!$A$3,'Core Indicators'!HE117)</f>
        <v>169</v>
      </c>
      <c r="Q117" s="207">
        <f>_xlfn.DAYS(About!$A$3,'Core Indicators'!HM117)</f>
        <v>169</v>
      </c>
      <c r="R117" s="207">
        <f>_xlfn.DAYS(About!$A$3,'Core Indicators'!HU117)</f>
        <v>169</v>
      </c>
      <c r="S117" s="207">
        <f>_xlfn.DAYS(About!$A$3,'Core Indicators'!IC117)</f>
        <v>169</v>
      </c>
      <c r="T117" s="207">
        <f>_xlfn.DAYS(About!$A$3,'Core Indicators'!IK117)</f>
        <v>169</v>
      </c>
      <c r="U117" s="207">
        <f>_xlfn.DAYS(About!$A$3,'Core Indicators'!IS117)</f>
        <v>169</v>
      </c>
      <c r="V117" s="207">
        <f t="shared" si="3"/>
        <v>34.5</v>
      </c>
    </row>
    <row r="118" spans="1:22" x14ac:dyDescent="0.25">
      <c r="A118" s="206" t="str">
        <f>Lists!C:C</f>
        <v>REG011</v>
      </c>
      <c r="B118" s="207">
        <f>_xlfn.DAYS(About!$A$3,'Core Indicators'!U118)</f>
        <v>595</v>
      </c>
      <c r="C118" s="207">
        <f>_xlfn.DAYS(About!$A$3,'Core Indicators'!AC118)</f>
        <v>4</v>
      </c>
      <c r="D118" s="207">
        <f>_xlfn.DAYS(About!$A$3,'Core Indicators'!AK118)</f>
        <v>4</v>
      </c>
      <c r="E118" s="207">
        <f>_xlfn.DAYS(About!$A$3,'Core Indicators'!AS118)</f>
        <v>4</v>
      </c>
      <c r="F118" s="207">
        <f>_xlfn.DAYS(About!$A$3,'Core Indicators'!BQ118)</f>
        <v>4</v>
      </c>
      <c r="G118" s="207">
        <f>_xlfn.DAYS(About!$A$3,'Core Indicators'!DM118)</f>
        <v>146</v>
      </c>
      <c r="H118" s="207">
        <f>_xlfn.DAYS(About!$A$3,'Core Indicators'!DU118)</f>
        <v>123</v>
      </c>
      <c r="I118" s="207">
        <f>_xlfn.DAYS(About!$A$3,'Core Indicators'!EC118)</f>
        <v>4</v>
      </c>
      <c r="J118" s="207">
        <f>_xlfn.DAYS(About!$A$3,'Core Indicators'!EK118)</f>
        <v>146</v>
      </c>
      <c r="K118" s="207">
        <f>_xlfn.DAYS(About!$A$3,'Core Indicators'!ES118)</f>
        <v>280</v>
      </c>
      <c r="L118" s="207">
        <f>_xlfn.DAYS(About!$A$3,'Core Indicators'!FI118)</f>
        <v>595</v>
      </c>
      <c r="M118" s="207">
        <f>_xlfn.DAYS(About!$A$3,'Core Indicators'!GG118)</f>
        <v>168</v>
      </c>
      <c r="N118" s="207">
        <f>_xlfn.DAYS(About!$A$3,'Core Indicators'!GO118)</f>
        <v>168</v>
      </c>
      <c r="O118" s="207">
        <f>_xlfn.DAYS(About!$A$3,'Core Indicators'!GW118)</f>
        <v>168</v>
      </c>
      <c r="P118" s="207">
        <f>_xlfn.DAYS(About!$A$3,'Core Indicators'!HE118)</f>
        <v>168</v>
      </c>
      <c r="Q118" s="207">
        <f>_xlfn.DAYS(About!$A$3,'Core Indicators'!HM118)</f>
        <v>168</v>
      </c>
      <c r="R118" s="207">
        <f>_xlfn.DAYS(About!$A$3,'Core Indicators'!HU118)</f>
        <v>168</v>
      </c>
      <c r="S118" s="207">
        <f>_xlfn.DAYS(About!$A$3,'Core Indicators'!IC118)</f>
        <v>168</v>
      </c>
      <c r="T118" s="207">
        <f>_xlfn.DAYS(About!$A$3,'Core Indicators'!IK118)</f>
        <v>168</v>
      </c>
      <c r="U118" s="207">
        <f>_xlfn.DAYS(About!$A$3,'Core Indicators'!IS118)</f>
        <v>168</v>
      </c>
      <c r="V118" s="207">
        <f t="shared" si="3"/>
        <v>147.4</v>
      </c>
    </row>
    <row r="119" spans="1:22" x14ac:dyDescent="0.25">
      <c r="A119" s="206" t="str">
        <f>Lists!C:C</f>
        <v>REG012</v>
      </c>
      <c r="B119" s="207">
        <f>_xlfn.DAYS(About!$A$3,'Core Indicators'!U119)</f>
        <v>0</v>
      </c>
      <c r="C119" s="207">
        <f>_xlfn.DAYS(About!$A$3,'Core Indicators'!AC119)</f>
        <v>0</v>
      </c>
      <c r="D119" s="207">
        <f>_xlfn.DAYS(About!$A$3,'Core Indicators'!AK119)</f>
        <v>0</v>
      </c>
      <c r="E119" s="207">
        <f>_xlfn.DAYS(About!$A$3,'Core Indicators'!AS119)</f>
        <v>0</v>
      </c>
      <c r="F119" s="207">
        <f>_xlfn.DAYS(About!$A$3,'Core Indicators'!BQ119)</f>
        <v>0</v>
      </c>
      <c r="G119" s="207">
        <f>_xlfn.DAYS(About!$A$3,'Core Indicators'!DM119)</f>
        <v>0</v>
      </c>
      <c r="H119" s="207">
        <f>_xlfn.DAYS(About!$A$3,'Core Indicators'!DU119)</f>
        <v>0</v>
      </c>
      <c r="I119" s="207">
        <f>_xlfn.DAYS(About!$A$3,'Core Indicators'!EC119)</f>
        <v>0</v>
      </c>
      <c r="J119" s="207">
        <f>_xlfn.DAYS(About!$A$3,'Core Indicators'!EK119)</f>
        <v>0</v>
      </c>
      <c r="K119" s="207">
        <f>_xlfn.DAYS(About!$A$3,'Core Indicators'!ES119)</f>
        <v>0</v>
      </c>
      <c r="L119" s="207">
        <f>_xlfn.DAYS(About!$A$3,'Core Indicators'!FI119)</f>
        <v>0</v>
      </c>
      <c r="M119" s="207">
        <f>_xlfn.DAYS(About!$A$3,'Core Indicators'!GG119)</f>
        <v>170</v>
      </c>
      <c r="N119" s="207">
        <f>_xlfn.DAYS(About!$A$3,'Core Indicators'!GO119)</f>
        <v>170</v>
      </c>
      <c r="O119" s="207">
        <f>_xlfn.DAYS(About!$A$3,'Core Indicators'!GW119)</f>
        <v>170</v>
      </c>
      <c r="P119" s="207">
        <f>_xlfn.DAYS(About!$A$3,'Core Indicators'!HE119)</f>
        <v>170</v>
      </c>
      <c r="Q119" s="207">
        <f>_xlfn.DAYS(About!$A$3,'Core Indicators'!HM119)</f>
        <v>170</v>
      </c>
      <c r="R119" s="207">
        <f>_xlfn.DAYS(About!$A$3,'Core Indicators'!HU119)</f>
        <v>170</v>
      </c>
      <c r="S119" s="207">
        <f>_xlfn.DAYS(About!$A$3,'Core Indicators'!IC119)</f>
        <v>170</v>
      </c>
      <c r="T119" s="207">
        <f>_xlfn.DAYS(About!$A$3,'Core Indicators'!IK119)</f>
        <v>170</v>
      </c>
      <c r="U119" s="207">
        <f>_xlfn.DAYS(About!$A$3,'Core Indicators'!IS119)</f>
        <v>170</v>
      </c>
      <c r="V119" s="207">
        <f t="shared" si="3"/>
        <v>17</v>
      </c>
    </row>
    <row r="120" spans="1:22" x14ac:dyDescent="0.25">
      <c r="A120" s="206" t="str">
        <f>Lists!C:C</f>
        <v>REG013</v>
      </c>
      <c r="B120" s="207">
        <f>_xlfn.DAYS(About!$A$3,'Core Indicators'!U120)</f>
        <v>126</v>
      </c>
      <c r="C120" s="207">
        <f>_xlfn.DAYS(About!$A$3,'Core Indicators'!AC120)</f>
        <v>126</v>
      </c>
      <c r="D120" s="207">
        <f>_xlfn.DAYS(About!$A$3,'Core Indicators'!AK120)</f>
        <v>126</v>
      </c>
      <c r="E120" s="207">
        <f>_xlfn.DAYS(About!$A$3,'Core Indicators'!AS120)</f>
        <v>126</v>
      </c>
      <c r="F120" s="207">
        <f>_xlfn.DAYS(About!$A$3,'Core Indicators'!BQ120)</f>
        <v>4</v>
      </c>
      <c r="G120" s="207">
        <f>_xlfn.DAYS(About!$A$3,'Core Indicators'!DM120)</f>
        <v>126</v>
      </c>
      <c r="H120" s="207">
        <f>_xlfn.DAYS(About!$A$3,'Core Indicators'!DU120)</f>
        <v>126</v>
      </c>
      <c r="I120" s="207">
        <f>_xlfn.DAYS(About!$A$3,'Core Indicators'!EC120)</f>
        <v>126</v>
      </c>
      <c r="J120" s="207">
        <f>_xlfn.DAYS(About!$A$3,'Core Indicators'!EK120)</f>
        <v>126</v>
      </c>
      <c r="K120" s="207">
        <f>_xlfn.DAYS(About!$A$3,'Core Indicators'!ES120)</f>
        <v>126</v>
      </c>
      <c r="L120" s="207">
        <f>_xlfn.DAYS(About!$A$3,'Core Indicators'!FI120)</f>
        <v>126</v>
      </c>
      <c r="M120" s="207">
        <f>_xlfn.DAYS(About!$A$3,'Core Indicators'!GG120)</f>
        <v>168</v>
      </c>
      <c r="N120" s="207">
        <f>_xlfn.DAYS(About!$A$3,'Core Indicators'!GO120)</f>
        <v>168</v>
      </c>
      <c r="O120" s="207">
        <f>_xlfn.DAYS(About!$A$3,'Core Indicators'!GW120)</f>
        <v>168</v>
      </c>
      <c r="P120" s="207">
        <f>_xlfn.DAYS(About!$A$3,'Core Indicators'!HE120)</f>
        <v>168</v>
      </c>
      <c r="Q120" s="207">
        <f>_xlfn.DAYS(About!$A$3,'Core Indicators'!HM120)</f>
        <v>168</v>
      </c>
      <c r="R120" s="207">
        <f>_xlfn.DAYS(About!$A$3,'Core Indicators'!HU120)</f>
        <v>168</v>
      </c>
      <c r="S120" s="207">
        <f>_xlfn.DAYS(About!$A$3,'Core Indicators'!IC120)</f>
        <v>168</v>
      </c>
      <c r="T120" s="207">
        <f>_xlfn.DAYS(About!$A$3,'Core Indicators'!IK120)</f>
        <v>168</v>
      </c>
      <c r="U120" s="207">
        <f>_xlfn.DAYS(About!$A$3,'Core Indicators'!IS120)</f>
        <v>168</v>
      </c>
      <c r="V120" s="207">
        <f t="shared" si="3"/>
        <v>118</v>
      </c>
    </row>
    <row r="121" spans="1:22" x14ac:dyDescent="0.25">
      <c r="A121" s="206" t="str">
        <f>Lists!C:C</f>
        <v>REG014</v>
      </c>
      <c r="B121" s="207">
        <f>_xlfn.DAYS(About!$A$3,'Core Indicators'!U121)</f>
        <v>60</v>
      </c>
      <c r="C121" s="207">
        <f>_xlfn.DAYS(About!$A$3,'Core Indicators'!AC121)</f>
        <v>32</v>
      </c>
      <c r="D121" s="207">
        <f>_xlfn.DAYS(About!$A$3,'Core Indicators'!AK121)</f>
        <v>32</v>
      </c>
      <c r="E121" s="207">
        <f>_xlfn.DAYS(About!$A$3,'Core Indicators'!AS121)</f>
        <v>60</v>
      </c>
      <c r="F121" s="207">
        <f>_xlfn.DAYS(About!$A$3,'Core Indicators'!BQ121)</f>
        <v>32</v>
      </c>
      <c r="G121" s="207">
        <f>_xlfn.DAYS(About!$A$3,'Core Indicators'!DM121)</f>
        <v>32</v>
      </c>
      <c r="H121" s="207">
        <f>_xlfn.DAYS(About!$A$3,'Core Indicators'!DU121)</f>
        <v>32</v>
      </c>
      <c r="I121" s="207">
        <f>_xlfn.DAYS(About!$A$3,'Core Indicators'!EC121)</f>
        <v>32</v>
      </c>
      <c r="J121" s="207">
        <f>_xlfn.DAYS(About!$A$3,'Core Indicators'!EK121)</f>
        <v>32</v>
      </c>
      <c r="K121" s="207">
        <f>_xlfn.DAYS(About!$A$3,'Core Indicators'!ES121)</f>
        <v>32</v>
      </c>
      <c r="L121" s="207">
        <f>_xlfn.DAYS(About!$A$3,'Core Indicators'!FI121)</f>
        <v>243</v>
      </c>
      <c r="M121" s="207">
        <f>_xlfn.DAYS(About!$A$3,'Core Indicators'!GG121)</f>
        <v>170</v>
      </c>
      <c r="N121" s="207">
        <f>_xlfn.DAYS(About!$A$3,'Core Indicators'!GO121)</f>
        <v>170</v>
      </c>
      <c r="O121" s="207">
        <f>_xlfn.DAYS(About!$A$3,'Core Indicators'!GW121)</f>
        <v>170</v>
      </c>
      <c r="P121" s="207">
        <f>_xlfn.DAYS(About!$A$3,'Core Indicators'!HE121)</f>
        <v>170</v>
      </c>
      <c r="Q121" s="207">
        <f>_xlfn.DAYS(About!$A$3,'Core Indicators'!HM121)</f>
        <v>170</v>
      </c>
      <c r="R121" s="207">
        <f>_xlfn.DAYS(About!$A$3,'Core Indicators'!HU121)</f>
        <v>170</v>
      </c>
      <c r="S121" s="207">
        <f>_xlfn.DAYS(About!$A$3,'Core Indicators'!IC121)</f>
        <v>170</v>
      </c>
      <c r="T121" s="207">
        <f>_xlfn.DAYS(About!$A$3,'Core Indicators'!IK121)</f>
        <v>170</v>
      </c>
      <c r="U121" s="207">
        <f>_xlfn.DAYS(About!$A$3,'Core Indicators'!IS121)</f>
        <v>170</v>
      </c>
      <c r="V121" s="207">
        <f t="shared" si="3"/>
        <v>69.7</v>
      </c>
    </row>
    <row r="122" spans="1:22" x14ac:dyDescent="0.25">
      <c r="A122" s="206" t="str">
        <f>Lists!C:C</f>
        <v>ROU002</v>
      </c>
      <c r="B122" s="207">
        <f>_xlfn.DAYS(About!$A$3,'Core Indicators'!U122)</f>
        <v>92</v>
      </c>
      <c r="C122" s="207">
        <f>_xlfn.DAYS(About!$A$3,'Core Indicators'!AC122)</f>
        <v>5</v>
      </c>
      <c r="D122" s="207">
        <f>_xlfn.DAYS(About!$A$3,'Core Indicators'!AK122)</f>
        <v>5</v>
      </c>
      <c r="E122" s="207">
        <f>_xlfn.DAYS(About!$A$3,'Core Indicators'!AS122)</f>
        <v>5</v>
      </c>
      <c r="F122" s="207">
        <f>_xlfn.DAYS(About!$A$3,'Core Indicators'!BQ122)</f>
        <v>5</v>
      </c>
      <c r="G122" s="207">
        <f>_xlfn.DAYS(About!$A$3,'Core Indicators'!DM122)</f>
        <v>5</v>
      </c>
      <c r="H122" s="207">
        <f>_xlfn.DAYS(About!$A$3,'Core Indicators'!DU122)</f>
        <v>5</v>
      </c>
      <c r="I122" s="207">
        <f>_xlfn.DAYS(About!$A$3,'Core Indicators'!EC122)</f>
        <v>5</v>
      </c>
      <c r="J122" s="207">
        <f>_xlfn.DAYS(About!$A$3,'Core Indicators'!EK122)</f>
        <v>5</v>
      </c>
      <c r="K122" s="207">
        <f>_xlfn.DAYS(About!$A$3,'Core Indicators'!ES122)</f>
        <v>5</v>
      </c>
      <c r="L122" s="207">
        <f>_xlfn.DAYS(About!$A$3,'Core Indicators'!FI122)</f>
        <v>92</v>
      </c>
      <c r="M122" s="207">
        <f>_xlfn.DAYS(About!$A$3,'Core Indicators'!GG122)</f>
        <v>172</v>
      </c>
      <c r="N122" s="207">
        <f>_xlfn.DAYS(About!$A$3,'Core Indicators'!GO122)</f>
        <v>172</v>
      </c>
      <c r="O122" s="207">
        <f>_xlfn.DAYS(About!$A$3,'Core Indicators'!GW122)</f>
        <v>172</v>
      </c>
      <c r="P122" s="207">
        <f>_xlfn.DAYS(About!$A$3,'Core Indicators'!HE122)</f>
        <v>172</v>
      </c>
      <c r="Q122" s="207">
        <f>_xlfn.DAYS(About!$A$3,'Core Indicators'!HM122)</f>
        <v>172</v>
      </c>
      <c r="R122" s="207">
        <f>_xlfn.DAYS(About!$A$3,'Core Indicators'!HU122)</f>
        <v>172</v>
      </c>
      <c r="S122" s="207">
        <f>_xlfn.DAYS(About!$A$3,'Core Indicators'!IC122)</f>
        <v>172</v>
      </c>
      <c r="T122" s="207">
        <f>_xlfn.DAYS(About!$A$3,'Core Indicators'!IK122)</f>
        <v>172</v>
      </c>
      <c r="U122" s="207">
        <f>_xlfn.DAYS(About!$A$3,'Core Indicators'!IS122)</f>
        <v>172</v>
      </c>
      <c r="V122" s="207">
        <f t="shared" si="3"/>
        <v>30.4</v>
      </c>
    </row>
    <row r="123" spans="1:22" x14ac:dyDescent="0.25">
      <c r="A123" s="206" t="str">
        <f>Lists!C:C</f>
        <v>RWA002</v>
      </c>
      <c r="B123" s="207">
        <f>_xlfn.DAYS(About!$A$3,'Core Indicators'!U123)</f>
        <v>215</v>
      </c>
      <c r="C123" s="207">
        <f>_xlfn.DAYS(About!$A$3,'Core Indicators'!AC123)</f>
        <v>215</v>
      </c>
      <c r="D123" s="207">
        <f>_xlfn.DAYS(About!$A$3,'Core Indicators'!AK123)</f>
        <v>47</v>
      </c>
      <c r="E123" s="207">
        <f>_xlfn.DAYS(About!$A$3,'Core Indicators'!AS123)</f>
        <v>47</v>
      </c>
      <c r="F123" s="207">
        <f>_xlfn.DAYS(About!$A$3,'Core Indicators'!BQ123)</f>
        <v>731</v>
      </c>
      <c r="G123" s="207">
        <f>_xlfn.DAYS(About!$A$3,'Core Indicators'!DM123)</f>
        <v>47</v>
      </c>
      <c r="H123" s="207">
        <f>_xlfn.DAYS(About!$A$3,'Core Indicators'!DU123)</f>
        <v>47</v>
      </c>
      <c r="I123" s="207">
        <f>_xlfn.DAYS(About!$A$3,'Core Indicators'!EC123)</f>
        <v>47</v>
      </c>
      <c r="J123" s="207">
        <f>_xlfn.DAYS(About!$A$3,'Core Indicators'!EK123)</f>
        <v>47</v>
      </c>
      <c r="K123" s="207">
        <f>_xlfn.DAYS(About!$A$3,'Core Indicators'!ES123)</f>
        <v>47</v>
      </c>
      <c r="L123" s="207">
        <f>_xlfn.DAYS(About!$A$3,'Core Indicators'!FI123)</f>
        <v>215</v>
      </c>
      <c r="M123" s="207">
        <f>_xlfn.DAYS(About!$A$3,'Core Indicators'!GG123)</f>
        <v>174</v>
      </c>
      <c r="N123" s="207">
        <f>_xlfn.DAYS(About!$A$3,'Core Indicators'!GO123)</f>
        <v>174</v>
      </c>
      <c r="O123" s="207">
        <f>_xlfn.DAYS(About!$A$3,'Core Indicators'!GW123)</f>
        <v>174</v>
      </c>
      <c r="P123" s="207">
        <f>_xlfn.DAYS(About!$A$3,'Core Indicators'!HE123)</f>
        <v>174</v>
      </c>
      <c r="Q123" s="207">
        <f>_xlfn.DAYS(About!$A$3,'Core Indicators'!HM123)</f>
        <v>174</v>
      </c>
      <c r="R123" s="207">
        <f>_xlfn.DAYS(About!$A$3,'Core Indicators'!HU123)</f>
        <v>174</v>
      </c>
      <c r="S123" s="207">
        <f>_xlfn.DAYS(About!$A$3,'Core Indicators'!IC123)</f>
        <v>174</v>
      </c>
      <c r="T123" s="207">
        <f>_xlfn.DAYS(About!$A$3,'Core Indicators'!IK123)</f>
        <v>174</v>
      </c>
      <c r="U123" s="207">
        <f>_xlfn.DAYS(About!$A$3,'Core Indicators'!IS123)</f>
        <v>174</v>
      </c>
      <c r="V123" s="207">
        <f t="shared" si="3"/>
        <v>144.9</v>
      </c>
    </row>
    <row r="124" spans="1:22" x14ac:dyDescent="0.25">
      <c r="A124" s="206" t="str">
        <f>Lists!C:C</f>
        <v>SDN001</v>
      </c>
      <c r="B124" s="207">
        <f>_xlfn.DAYS(About!$A$3,'Core Indicators'!U124)</f>
        <v>490</v>
      </c>
      <c r="C124" s="207">
        <f>_xlfn.DAYS(About!$A$3,'Core Indicators'!AC124)</f>
        <v>308</v>
      </c>
      <c r="D124" s="207">
        <f>_xlfn.DAYS(About!$A$3,'Core Indicators'!AK124)</f>
        <v>308</v>
      </c>
      <c r="E124" s="207">
        <f>_xlfn.DAYS(About!$A$3,'Core Indicators'!AS124)</f>
        <v>14</v>
      </c>
      <c r="F124" s="207">
        <f>_xlfn.DAYS(About!$A$3,'Core Indicators'!BQ124)</f>
        <v>14</v>
      </c>
      <c r="G124" s="207">
        <f>_xlfn.DAYS(About!$A$3,'Core Indicators'!DM124)</f>
        <v>308</v>
      </c>
      <c r="H124" s="207">
        <f>_xlfn.DAYS(About!$A$3,'Core Indicators'!DU124)</f>
        <v>308</v>
      </c>
      <c r="I124" s="207">
        <f>_xlfn.DAYS(About!$A$3,'Core Indicators'!EC124)</f>
        <v>308</v>
      </c>
      <c r="J124" s="207">
        <f>_xlfn.DAYS(About!$A$3,'Core Indicators'!EK124)</f>
        <v>308</v>
      </c>
      <c r="K124" s="207">
        <f>_xlfn.DAYS(About!$A$3,'Core Indicators'!ES124)</f>
        <v>308</v>
      </c>
      <c r="L124" s="207">
        <f>_xlfn.DAYS(About!$A$3,'Core Indicators'!FI124)</f>
        <v>490</v>
      </c>
      <c r="M124" s="207">
        <f>_xlfn.DAYS(About!$A$3,'Core Indicators'!GG124)</f>
        <v>170</v>
      </c>
      <c r="N124" s="207">
        <f>_xlfn.DAYS(About!$A$3,'Core Indicators'!GO124)</f>
        <v>170</v>
      </c>
      <c r="O124" s="207">
        <f>_xlfn.DAYS(About!$A$3,'Core Indicators'!GW124)</f>
        <v>170</v>
      </c>
      <c r="P124" s="207">
        <f>_xlfn.DAYS(About!$A$3,'Core Indicators'!HE124)</f>
        <v>170</v>
      </c>
      <c r="Q124" s="207">
        <f>_xlfn.DAYS(About!$A$3,'Core Indicators'!HM124)</f>
        <v>170</v>
      </c>
      <c r="R124" s="207">
        <f>_xlfn.DAYS(About!$A$3,'Core Indicators'!HU124)</f>
        <v>170</v>
      </c>
      <c r="S124" s="207">
        <f>_xlfn.DAYS(About!$A$3,'Core Indicators'!IC124)</f>
        <v>170</v>
      </c>
      <c r="T124" s="207">
        <f>_xlfn.DAYS(About!$A$3,'Core Indicators'!IK124)</f>
        <v>170</v>
      </c>
      <c r="U124" s="207">
        <f>_xlfn.DAYS(About!$A$3,'Core Indicators'!IS124)</f>
        <v>61</v>
      </c>
      <c r="V124" s="207">
        <f t="shared" si="3"/>
        <v>253.6</v>
      </c>
    </row>
    <row r="125" spans="1:22" x14ac:dyDescent="0.25">
      <c r="A125" s="206" t="str">
        <f>Lists!C:C</f>
        <v>SDN005</v>
      </c>
      <c r="B125" s="207">
        <f>_xlfn.DAYS(About!$A$3,'Core Indicators'!U125)</f>
        <v>490</v>
      </c>
      <c r="C125" s="207">
        <f>_xlfn.DAYS(About!$A$3,'Core Indicators'!AC125)</f>
        <v>490</v>
      </c>
      <c r="D125" s="207">
        <f>_xlfn.DAYS(About!$A$3,'Core Indicators'!AK125)</f>
        <v>490</v>
      </c>
      <c r="E125" s="207">
        <f>_xlfn.DAYS(About!$A$3,'Core Indicators'!AS125)</f>
        <v>14</v>
      </c>
      <c r="F125" s="207">
        <f>_xlfn.DAYS(About!$A$3,'Core Indicators'!BQ125)</f>
        <v>14</v>
      </c>
      <c r="G125" s="207">
        <f>_xlfn.DAYS(About!$A$3,'Core Indicators'!DM125)</f>
        <v>40</v>
      </c>
      <c r="H125" s="207">
        <f>_xlfn.DAYS(About!$A$3,'Core Indicators'!DU125)</f>
        <v>14</v>
      </c>
      <c r="I125" s="207">
        <f>_xlfn.DAYS(About!$A$3,'Core Indicators'!EC125)</f>
        <v>14</v>
      </c>
      <c r="J125" s="207">
        <f>_xlfn.DAYS(About!$A$3,'Core Indicators'!EK125)</f>
        <v>14</v>
      </c>
      <c r="K125" s="207">
        <f>_xlfn.DAYS(About!$A$3,'Core Indicators'!ES125)</f>
        <v>14</v>
      </c>
      <c r="L125" s="207">
        <f>_xlfn.DAYS(About!$A$3,'Core Indicators'!FI125)</f>
        <v>413</v>
      </c>
      <c r="M125" s="207">
        <f>_xlfn.DAYS(About!$A$3,'Core Indicators'!GG125)</f>
        <v>170</v>
      </c>
      <c r="N125" s="207">
        <f>_xlfn.DAYS(About!$A$3,'Core Indicators'!GO125)</f>
        <v>170</v>
      </c>
      <c r="O125" s="207">
        <f>_xlfn.DAYS(About!$A$3,'Core Indicators'!GW125)</f>
        <v>170</v>
      </c>
      <c r="P125" s="207">
        <f>_xlfn.DAYS(About!$A$3,'Core Indicators'!HE125)</f>
        <v>170</v>
      </c>
      <c r="Q125" s="207">
        <f>_xlfn.DAYS(About!$A$3,'Core Indicators'!HM125)</f>
        <v>170</v>
      </c>
      <c r="R125" s="207">
        <f>_xlfn.DAYS(About!$A$3,'Core Indicators'!HU125)</f>
        <v>170</v>
      </c>
      <c r="S125" s="207">
        <f>_xlfn.DAYS(About!$A$3,'Core Indicators'!IC125)</f>
        <v>170</v>
      </c>
      <c r="T125" s="207">
        <f>_xlfn.DAYS(About!$A$3,'Core Indicators'!IK125)</f>
        <v>170</v>
      </c>
      <c r="U125" s="207">
        <f>_xlfn.DAYS(About!$A$3,'Core Indicators'!IS125)</f>
        <v>170</v>
      </c>
      <c r="V125" s="207">
        <f t="shared" si="3"/>
        <v>119.7</v>
      </c>
    </row>
    <row r="126" spans="1:22" x14ac:dyDescent="0.25">
      <c r="A126" s="206" t="str">
        <f>Lists!C:C</f>
        <v>SDN006</v>
      </c>
      <c r="B126" s="207">
        <f>_xlfn.DAYS(About!$A$3,'Core Indicators'!U126)</f>
        <v>61</v>
      </c>
      <c r="C126" s="207">
        <f>_xlfn.DAYS(About!$A$3,'Core Indicators'!AC126)</f>
        <v>61</v>
      </c>
      <c r="D126" s="207">
        <f>_xlfn.DAYS(About!$A$3,'Core Indicators'!AK126)</f>
        <v>14</v>
      </c>
      <c r="E126" s="207">
        <f>_xlfn.DAYS(About!$A$3,'Core Indicators'!AS126)</f>
        <v>14</v>
      </c>
      <c r="F126" s="207">
        <f>_xlfn.DAYS(About!$A$3,'Core Indicators'!BQ126)</f>
        <v>14</v>
      </c>
      <c r="G126" s="207">
        <f>_xlfn.DAYS(About!$A$3,'Core Indicators'!DM126)</f>
        <v>14</v>
      </c>
      <c r="H126" s="207">
        <f>_xlfn.DAYS(About!$A$3,'Core Indicators'!DU126)</f>
        <v>14</v>
      </c>
      <c r="I126" s="207">
        <f>_xlfn.DAYS(About!$A$3,'Core Indicators'!EC126)</f>
        <v>14</v>
      </c>
      <c r="J126" s="207">
        <f>_xlfn.DAYS(About!$A$3,'Core Indicators'!EK126)</f>
        <v>14</v>
      </c>
      <c r="K126" s="207">
        <f>_xlfn.DAYS(About!$A$3,'Core Indicators'!ES126)</f>
        <v>14</v>
      </c>
      <c r="L126" s="207">
        <f>_xlfn.DAYS(About!$A$3,'Core Indicators'!FI126)</f>
        <v>61</v>
      </c>
      <c r="M126" s="207">
        <f>_xlfn.DAYS(About!$A$3,'Core Indicators'!GG126)</f>
        <v>61</v>
      </c>
      <c r="N126" s="207">
        <f>_xlfn.DAYS(About!$A$3,'Core Indicators'!GO126)</f>
        <v>61</v>
      </c>
      <c r="O126" s="207">
        <f>_xlfn.DAYS(About!$A$3,'Core Indicators'!GW126)</f>
        <v>61</v>
      </c>
      <c r="P126" s="207">
        <f>_xlfn.DAYS(About!$A$3,'Core Indicators'!HE126)</f>
        <v>61</v>
      </c>
      <c r="Q126" s="207">
        <f>_xlfn.DAYS(About!$A$3,'Core Indicators'!HM126)</f>
        <v>61</v>
      </c>
      <c r="R126" s="207">
        <f>_xlfn.DAYS(About!$A$3,'Core Indicators'!HU126)</f>
        <v>61</v>
      </c>
      <c r="S126" s="207">
        <f>_xlfn.DAYS(About!$A$3,'Core Indicators'!IC126)</f>
        <v>61</v>
      </c>
      <c r="T126" s="207">
        <f>_xlfn.DAYS(About!$A$3,'Core Indicators'!IK126)</f>
        <v>61</v>
      </c>
      <c r="U126" s="207">
        <f>_xlfn.DAYS(About!$A$3,'Core Indicators'!IS126)</f>
        <v>61</v>
      </c>
      <c r="V126" s="207">
        <f t="shared" si="3"/>
        <v>23.4</v>
      </c>
    </row>
    <row r="127" spans="1:22" x14ac:dyDescent="0.25">
      <c r="A127" s="206" t="str">
        <f>Lists!C:C</f>
        <v>SDN008</v>
      </c>
      <c r="B127" s="207">
        <f>_xlfn.DAYS(About!$A$3,'Core Indicators'!U127)</f>
        <v>127</v>
      </c>
      <c r="C127" s="207">
        <f>_xlfn.DAYS(About!$A$3,'Core Indicators'!AC127)</f>
        <v>127</v>
      </c>
      <c r="D127" s="207">
        <f>_xlfn.DAYS(About!$A$3,'Core Indicators'!AK127)</f>
        <v>127</v>
      </c>
      <c r="E127" s="207">
        <f>_xlfn.DAYS(About!$A$3,'Core Indicators'!AS127)</f>
        <v>14</v>
      </c>
      <c r="F127" s="207">
        <f>_xlfn.DAYS(About!$A$3,'Core Indicators'!BQ127)</f>
        <v>14</v>
      </c>
      <c r="G127" s="207">
        <f>_xlfn.DAYS(About!$A$3,'Core Indicators'!DM127)</f>
        <v>127</v>
      </c>
      <c r="H127" s="207">
        <f>_xlfn.DAYS(About!$A$3,'Core Indicators'!DU127)</f>
        <v>127</v>
      </c>
      <c r="I127" s="207">
        <f>_xlfn.DAYS(About!$A$3,'Core Indicators'!EC127)</f>
        <v>127</v>
      </c>
      <c r="J127" s="207">
        <f>_xlfn.DAYS(About!$A$3,'Core Indicators'!EK127)</f>
        <v>127</v>
      </c>
      <c r="K127" s="207">
        <f>_xlfn.DAYS(About!$A$3,'Core Indicators'!ES127)</f>
        <v>127</v>
      </c>
      <c r="L127" s="207">
        <f>_xlfn.DAYS(About!$A$3,'Core Indicators'!FI127)</f>
        <v>549</v>
      </c>
      <c r="M127" s="207">
        <f>_xlfn.DAYS(About!$A$3,'Core Indicators'!GG127)</f>
        <v>170</v>
      </c>
      <c r="N127" s="207">
        <f>_xlfn.DAYS(About!$A$3,'Core Indicators'!GO127)</f>
        <v>170</v>
      </c>
      <c r="O127" s="207">
        <f>_xlfn.DAYS(About!$A$3,'Core Indicators'!GW127)</f>
        <v>170</v>
      </c>
      <c r="P127" s="207">
        <f>_xlfn.DAYS(About!$A$3,'Core Indicators'!HE127)</f>
        <v>170</v>
      </c>
      <c r="Q127" s="207">
        <f>_xlfn.DAYS(About!$A$3,'Core Indicators'!HM127)</f>
        <v>170</v>
      </c>
      <c r="R127" s="207">
        <f>_xlfn.DAYS(About!$A$3,'Core Indicators'!HU127)</f>
        <v>170</v>
      </c>
      <c r="S127" s="207">
        <f>_xlfn.DAYS(About!$A$3,'Core Indicators'!IC127)</f>
        <v>170</v>
      </c>
      <c r="T127" s="207">
        <f>_xlfn.DAYS(About!$A$3,'Core Indicators'!IK127)</f>
        <v>170</v>
      </c>
      <c r="U127" s="207">
        <f>_xlfn.DAYS(About!$A$3,'Core Indicators'!IS127)</f>
        <v>170</v>
      </c>
      <c r="V127" s="207">
        <f t="shared" si="3"/>
        <v>150.9</v>
      </c>
    </row>
    <row r="128" spans="1:22" x14ac:dyDescent="0.25">
      <c r="A128" s="206" t="str">
        <f>Lists!C:C</f>
        <v>SEN002</v>
      </c>
      <c r="B128" s="207">
        <f>_xlfn.DAYS(About!$A$3,'Core Indicators'!U128)</f>
        <v>61</v>
      </c>
      <c r="C128" s="207">
        <f>_xlfn.DAYS(About!$A$3,'Core Indicators'!AC128)</f>
        <v>61</v>
      </c>
      <c r="D128" s="207">
        <f>_xlfn.DAYS(About!$A$3,'Core Indicators'!AK128)</f>
        <v>61</v>
      </c>
      <c r="E128" s="207">
        <f>_xlfn.DAYS(About!$A$3,'Core Indicators'!AS128)</f>
        <v>27</v>
      </c>
      <c r="F128" s="207">
        <f>_xlfn.DAYS(About!$A$3,'Core Indicators'!BQ128)</f>
        <v>61</v>
      </c>
      <c r="G128" s="207">
        <f>_xlfn.DAYS(About!$A$3,'Core Indicators'!DM128)</f>
        <v>61</v>
      </c>
      <c r="H128" s="207">
        <f>_xlfn.DAYS(About!$A$3,'Core Indicators'!DU128)</f>
        <v>61</v>
      </c>
      <c r="I128" s="207">
        <f>_xlfn.DAYS(About!$A$3,'Core Indicators'!EC128)</f>
        <v>61</v>
      </c>
      <c r="J128" s="207">
        <f>_xlfn.DAYS(About!$A$3,'Core Indicators'!EK128)</f>
        <v>61</v>
      </c>
      <c r="K128" s="207">
        <f>_xlfn.DAYS(About!$A$3,'Core Indicators'!ES128)</f>
        <v>61</v>
      </c>
      <c r="L128" s="207">
        <f>_xlfn.DAYS(About!$A$3,'Core Indicators'!FI128)</f>
        <v>27</v>
      </c>
      <c r="M128" s="207">
        <f>_xlfn.DAYS(About!$A$3,'Core Indicators'!GG128)</f>
        <v>172</v>
      </c>
      <c r="N128" s="207">
        <f>_xlfn.DAYS(About!$A$3,'Core Indicators'!GO128)</f>
        <v>172</v>
      </c>
      <c r="O128" s="207">
        <f>_xlfn.DAYS(About!$A$3,'Core Indicators'!GW128)</f>
        <v>172</v>
      </c>
      <c r="P128" s="207">
        <f>_xlfn.DAYS(About!$A$3,'Core Indicators'!HE128)</f>
        <v>172</v>
      </c>
      <c r="Q128" s="207">
        <f>_xlfn.DAYS(About!$A$3,'Core Indicators'!HM128)</f>
        <v>172</v>
      </c>
      <c r="R128" s="207">
        <f>_xlfn.DAYS(About!$A$3,'Core Indicators'!HU128)</f>
        <v>172</v>
      </c>
      <c r="S128" s="207">
        <f>_xlfn.DAYS(About!$A$3,'Core Indicators'!IC128)</f>
        <v>172</v>
      </c>
      <c r="T128" s="207">
        <f>_xlfn.DAYS(About!$A$3,'Core Indicators'!IK128)</f>
        <v>172</v>
      </c>
      <c r="U128" s="207">
        <f>_xlfn.DAYS(About!$A$3,'Core Indicators'!IS128)</f>
        <v>172</v>
      </c>
      <c r="V128" s="207">
        <f t="shared" si="3"/>
        <v>65.3</v>
      </c>
    </row>
    <row r="129" spans="1:22" x14ac:dyDescent="0.25">
      <c r="A129" s="206" t="str">
        <f>Lists!C:C</f>
        <v>SLV001</v>
      </c>
      <c r="B129" s="207">
        <f>_xlfn.DAYS(About!$A$3,'Core Indicators'!U129)</f>
        <v>7</v>
      </c>
      <c r="C129" s="207">
        <f>_xlfn.DAYS(About!$A$3,'Core Indicators'!AC129)</f>
        <v>7</v>
      </c>
      <c r="D129" s="207">
        <f>_xlfn.DAYS(About!$A$3,'Core Indicators'!AK129)</f>
        <v>7</v>
      </c>
      <c r="E129" s="207">
        <f>_xlfn.DAYS(About!$A$3,'Core Indicators'!AS129)</f>
        <v>7</v>
      </c>
      <c r="F129" s="207">
        <f>_xlfn.DAYS(About!$A$3,'Core Indicators'!BQ129)</f>
        <v>7</v>
      </c>
      <c r="G129" s="207">
        <f>_xlfn.DAYS(About!$A$3,'Core Indicators'!DM129)</f>
        <v>7</v>
      </c>
      <c r="H129" s="207">
        <f>_xlfn.DAYS(About!$A$3,'Core Indicators'!DU129)</f>
        <v>7</v>
      </c>
      <c r="I129" s="207">
        <f>_xlfn.DAYS(About!$A$3,'Core Indicators'!EC129)</f>
        <v>7</v>
      </c>
      <c r="J129" s="207">
        <f>_xlfn.DAYS(About!$A$3,'Core Indicators'!EK129)</f>
        <v>7</v>
      </c>
      <c r="K129" s="207">
        <f>_xlfn.DAYS(About!$A$3,'Core Indicators'!ES129)</f>
        <v>7</v>
      </c>
      <c r="L129" s="207">
        <f>_xlfn.DAYS(About!$A$3,'Core Indicators'!FI129)</f>
        <v>7</v>
      </c>
      <c r="M129" s="207">
        <f>_xlfn.DAYS(About!$A$3,'Core Indicators'!GG129)</f>
        <v>179</v>
      </c>
      <c r="N129" s="207">
        <f>_xlfn.DAYS(About!$A$3,'Core Indicators'!GO129)</f>
        <v>179</v>
      </c>
      <c r="O129" s="207">
        <f>_xlfn.DAYS(About!$A$3,'Core Indicators'!GW129)</f>
        <v>179</v>
      </c>
      <c r="P129" s="207">
        <f>_xlfn.DAYS(About!$A$3,'Core Indicators'!HE129)</f>
        <v>179</v>
      </c>
      <c r="Q129" s="207">
        <f>_xlfn.DAYS(About!$A$3,'Core Indicators'!HM129)</f>
        <v>179</v>
      </c>
      <c r="R129" s="207">
        <f>_xlfn.DAYS(About!$A$3,'Core Indicators'!HU129)</f>
        <v>179</v>
      </c>
      <c r="S129" s="207">
        <f>_xlfn.DAYS(About!$A$3,'Core Indicators'!IC129)</f>
        <v>179</v>
      </c>
      <c r="T129" s="207">
        <f>_xlfn.DAYS(About!$A$3,'Core Indicators'!IK129)</f>
        <v>179</v>
      </c>
      <c r="U129" s="207">
        <f>_xlfn.DAYS(About!$A$3,'Core Indicators'!IS129)</f>
        <v>179</v>
      </c>
      <c r="V129" s="207">
        <f t="shared" si="3"/>
        <v>24.2</v>
      </c>
    </row>
    <row r="130" spans="1:22" x14ac:dyDescent="0.25">
      <c r="A130" s="206" t="str">
        <f>Lists!C:C</f>
        <v>SOM001</v>
      </c>
      <c r="B130" s="207">
        <f>_xlfn.DAYS(About!$A$3,'Core Indicators'!U130)</f>
        <v>1106</v>
      </c>
      <c r="C130" s="207">
        <f>_xlfn.DAYS(About!$A$3,'Core Indicators'!AC130)</f>
        <v>44</v>
      </c>
      <c r="D130" s="207">
        <f>_xlfn.DAYS(About!$A$3,'Core Indicators'!AK130)</f>
        <v>44</v>
      </c>
      <c r="E130" s="207">
        <f>_xlfn.DAYS(About!$A$3,'Core Indicators'!AS130)</f>
        <v>5</v>
      </c>
      <c r="F130" s="207">
        <f>_xlfn.DAYS(About!$A$3,'Core Indicators'!BQ130)</f>
        <v>5</v>
      </c>
      <c r="G130" s="207">
        <f>_xlfn.DAYS(About!$A$3,'Core Indicators'!DM130)</f>
        <v>44</v>
      </c>
      <c r="H130" s="207">
        <f>_xlfn.DAYS(About!$A$3,'Core Indicators'!DU130)</f>
        <v>44</v>
      </c>
      <c r="I130" s="207">
        <f>_xlfn.DAYS(About!$A$3,'Core Indicators'!EC130)</f>
        <v>44</v>
      </c>
      <c r="J130" s="207">
        <f>_xlfn.DAYS(About!$A$3,'Core Indicators'!EK130)</f>
        <v>44</v>
      </c>
      <c r="K130" s="207">
        <f>_xlfn.DAYS(About!$A$3,'Core Indicators'!ES130)</f>
        <v>44</v>
      </c>
      <c r="L130" s="207">
        <f>_xlfn.DAYS(About!$A$3,'Core Indicators'!FI130)</f>
        <v>1369</v>
      </c>
      <c r="M130" s="207">
        <f>_xlfn.DAYS(About!$A$3,'Core Indicators'!GG130)</f>
        <v>174</v>
      </c>
      <c r="N130" s="207">
        <f>_xlfn.DAYS(About!$A$3,'Core Indicators'!GO130)</f>
        <v>174</v>
      </c>
      <c r="O130" s="207">
        <f>_xlfn.DAYS(About!$A$3,'Core Indicators'!GW130)</f>
        <v>174</v>
      </c>
      <c r="P130" s="207">
        <f>_xlfn.DAYS(About!$A$3,'Core Indicators'!HE130)</f>
        <v>174</v>
      </c>
      <c r="Q130" s="207">
        <f>_xlfn.DAYS(About!$A$3,'Core Indicators'!HM130)</f>
        <v>174</v>
      </c>
      <c r="R130" s="207">
        <f>_xlfn.DAYS(About!$A$3,'Core Indicators'!HU130)</f>
        <v>174</v>
      </c>
      <c r="S130" s="207">
        <f>_xlfn.DAYS(About!$A$3,'Core Indicators'!IC130)</f>
        <v>174</v>
      </c>
      <c r="T130" s="207">
        <f>_xlfn.DAYS(About!$A$3,'Core Indicators'!IK130)</f>
        <v>174</v>
      </c>
      <c r="U130" s="207">
        <f>_xlfn.DAYS(About!$A$3,'Core Indicators'!IS130)</f>
        <v>174</v>
      </c>
      <c r="V130" s="207">
        <f t="shared" si="3"/>
        <v>181.7</v>
      </c>
    </row>
    <row r="131" spans="1:22" x14ac:dyDescent="0.25">
      <c r="A131" s="206" t="str">
        <f>Lists!C:C</f>
        <v>SOM002</v>
      </c>
      <c r="B131" s="207">
        <f>_xlfn.DAYS(About!$A$3,'Core Indicators'!U131)</f>
        <v>90</v>
      </c>
      <c r="C131" s="207">
        <f>_xlfn.DAYS(About!$A$3,'Core Indicators'!AC131)</f>
        <v>44</v>
      </c>
      <c r="D131" s="207">
        <f>_xlfn.DAYS(About!$A$3,'Core Indicators'!AK131)</f>
        <v>5</v>
      </c>
      <c r="E131" s="207">
        <f>_xlfn.DAYS(About!$A$3,'Core Indicators'!AS131)</f>
        <v>5</v>
      </c>
      <c r="F131" s="207">
        <f>_xlfn.DAYS(About!$A$3,'Core Indicators'!BQ131)</f>
        <v>5</v>
      </c>
      <c r="G131" s="207">
        <f>_xlfn.DAYS(About!$A$3,'Core Indicators'!DM131)</f>
        <v>5</v>
      </c>
      <c r="H131" s="207">
        <f>_xlfn.DAYS(About!$A$3,'Core Indicators'!DU131)</f>
        <v>5</v>
      </c>
      <c r="I131" s="207">
        <f>_xlfn.DAYS(About!$A$3,'Core Indicators'!EC131)</f>
        <v>5</v>
      </c>
      <c r="J131" s="207">
        <f>_xlfn.DAYS(About!$A$3,'Core Indicators'!EK131)</f>
        <v>5</v>
      </c>
      <c r="K131" s="207">
        <f>_xlfn.DAYS(About!$A$3,'Core Indicators'!ES131)</f>
        <v>5</v>
      </c>
      <c r="L131" s="207">
        <f>_xlfn.DAYS(About!$A$3,'Core Indicators'!FI131)</f>
        <v>525</v>
      </c>
      <c r="M131" s="207">
        <f>_xlfn.DAYS(About!$A$3,'Core Indicators'!GG131)</f>
        <v>172</v>
      </c>
      <c r="N131" s="207">
        <f>_xlfn.DAYS(About!$A$3,'Core Indicators'!GO131)</f>
        <v>172</v>
      </c>
      <c r="O131" s="207">
        <f>_xlfn.DAYS(About!$A$3,'Core Indicators'!GW131)</f>
        <v>172</v>
      </c>
      <c r="P131" s="207">
        <f>_xlfn.DAYS(About!$A$3,'Core Indicators'!HE131)</f>
        <v>172</v>
      </c>
      <c r="Q131" s="207">
        <f>_xlfn.DAYS(About!$A$3,'Core Indicators'!HM131)</f>
        <v>172</v>
      </c>
      <c r="R131" s="207">
        <f>_xlfn.DAYS(About!$A$3,'Core Indicators'!HU131)</f>
        <v>172</v>
      </c>
      <c r="S131" s="207">
        <f>_xlfn.DAYS(About!$A$3,'Core Indicators'!IC131)</f>
        <v>172</v>
      </c>
      <c r="T131" s="207">
        <f>_xlfn.DAYS(About!$A$3,'Core Indicators'!IK131)</f>
        <v>172</v>
      </c>
      <c r="U131" s="207">
        <f>_xlfn.DAYS(About!$A$3,'Core Indicators'!IS131)</f>
        <v>172</v>
      </c>
      <c r="V131" s="207">
        <f t="shared" ref="V131:V163" si="4">AVERAGE(D131:M131)</f>
        <v>73.7</v>
      </c>
    </row>
    <row r="132" spans="1:22" x14ac:dyDescent="0.25">
      <c r="A132" s="206" t="str">
        <f>Lists!C:C</f>
        <v>SSD001</v>
      </c>
      <c r="B132" s="207">
        <f>_xlfn.DAYS(About!$A$3,'Core Indicators'!U132)</f>
        <v>1221</v>
      </c>
      <c r="C132" s="207">
        <f>_xlfn.DAYS(About!$A$3,'Core Indicators'!AC132)</f>
        <v>215</v>
      </c>
      <c r="D132" s="207">
        <f>_xlfn.DAYS(About!$A$3,'Core Indicators'!AK132)</f>
        <v>215</v>
      </c>
      <c r="E132" s="207">
        <f>_xlfn.DAYS(About!$A$3,'Core Indicators'!AS132)</f>
        <v>38</v>
      </c>
      <c r="F132" s="207">
        <f>_xlfn.DAYS(About!$A$3,'Core Indicators'!BQ132)</f>
        <v>7</v>
      </c>
      <c r="G132" s="207">
        <f>_xlfn.DAYS(About!$A$3,'Core Indicators'!DM132)</f>
        <v>38</v>
      </c>
      <c r="H132" s="207">
        <f>_xlfn.DAYS(About!$A$3,'Core Indicators'!DU132)</f>
        <v>38</v>
      </c>
      <c r="I132" s="207">
        <f>_xlfn.DAYS(About!$A$3,'Core Indicators'!EC132)</f>
        <v>38</v>
      </c>
      <c r="J132" s="207">
        <f>_xlfn.DAYS(About!$A$3,'Core Indicators'!EK132)</f>
        <v>38</v>
      </c>
      <c r="K132" s="207">
        <f>_xlfn.DAYS(About!$A$3,'Core Indicators'!ES132)</f>
        <v>38</v>
      </c>
      <c r="L132" s="207">
        <f>_xlfn.DAYS(About!$A$3,'Core Indicators'!FI132)</f>
        <v>215</v>
      </c>
      <c r="M132" s="207">
        <f>_xlfn.DAYS(About!$A$3,'Core Indicators'!GG132)</f>
        <v>174</v>
      </c>
      <c r="N132" s="207">
        <f>_xlfn.DAYS(About!$A$3,'Core Indicators'!GO132)</f>
        <v>174</v>
      </c>
      <c r="O132" s="207">
        <f>_xlfn.DAYS(About!$A$3,'Core Indicators'!GW132)</f>
        <v>174</v>
      </c>
      <c r="P132" s="207">
        <f>_xlfn.DAYS(About!$A$3,'Core Indicators'!HE132)</f>
        <v>174</v>
      </c>
      <c r="Q132" s="207">
        <f>_xlfn.DAYS(About!$A$3,'Core Indicators'!HM132)</f>
        <v>174</v>
      </c>
      <c r="R132" s="207">
        <f>_xlfn.DAYS(About!$A$3,'Core Indicators'!HU132)</f>
        <v>174</v>
      </c>
      <c r="S132" s="207">
        <f>_xlfn.DAYS(About!$A$3,'Core Indicators'!IC132)</f>
        <v>174</v>
      </c>
      <c r="T132" s="207">
        <f>_xlfn.DAYS(About!$A$3,'Core Indicators'!IK132)</f>
        <v>174</v>
      </c>
      <c r="U132" s="207">
        <f>_xlfn.DAYS(About!$A$3,'Core Indicators'!IS132)</f>
        <v>174</v>
      </c>
      <c r="V132" s="207">
        <f t="shared" si="4"/>
        <v>83.9</v>
      </c>
    </row>
    <row r="133" spans="1:22" x14ac:dyDescent="0.25">
      <c r="A133" s="206" t="str">
        <f>Lists!C:C</f>
        <v>SSD003</v>
      </c>
      <c r="B133" s="207">
        <f>_xlfn.DAYS(About!$A$3,'Core Indicators'!U133)</f>
        <v>7</v>
      </c>
      <c r="C133" s="207">
        <f>_xlfn.DAYS(About!$A$3,'Core Indicators'!AC133)</f>
        <v>7</v>
      </c>
      <c r="D133" s="207">
        <f>_xlfn.DAYS(About!$A$3,'Core Indicators'!AK133)</f>
        <v>7</v>
      </c>
      <c r="E133" s="207">
        <f>_xlfn.DAYS(About!$A$3,'Core Indicators'!AS133)</f>
        <v>7</v>
      </c>
      <c r="F133" s="207">
        <f>_xlfn.DAYS(About!$A$3,'Core Indicators'!BQ133)</f>
        <v>7</v>
      </c>
      <c r="G133" s="207">
        <f>_xlfn.DAYS(About!$A$3,'Core Indicators'!DM133)</f>
        <v>7</v>
      </c>
      <c r="H133" s="207">
        <f>_xlfn.DAYS(About!$A$3,'Core Indicators'!DU133)</f>
        <v>7</v>
      </c>
      <c r="I133" s="207">
        <f>_xlfn.DAYS(About!$A$3,'Core Indicators'!EC133)</f>
        <v>7</v>
      </c>
      <c r="J133" s="207">
        <f>_xlfn.DAYS(About!$A$3,'Core Indicators'!EK133)</f>
        <v>7</v>
      </c>
      <c r="K133" s="207">
        <f>_xlfn.DAYS(About!$A$3,'Core Indicators'!ES133)</f>
        <v>7</v>
      </c>
      <c r="L133" s="207">
        <f>_xlfn.DAYS(About!$A$3,'Core Indicators'!FI133)</f>
        <v>7</v>
      </c>
      <c r="M133" s="207">
        <f>_xlfn.DAYS(About!$A$3,'Core Indicators'!GG133)</f>
        <v>7</v>
      </c>
      <c r="N133" s="207">
        <f>_xlfn.DAYS(About!$A$3,'Core Indicators'!GO133)</f>
        <v>7</v>
      </c>
      <c r="O133" s="207">
        <f>_xlfn.DAYS(About!$A$3,'Core Indicators'!GW133)</f>
        <v>7</v>
      </c>
      <c r="P133" s="207">
        <f>_xlfn.DAYS(About!$A$3,'Core Indicators'!HE133)</f>
        <v>7</v>
      </c>
      <c r="Q133" s="207">
        <f>_xlfn.DAYS(About!$A$3,'Core Indicators'!HM133)</f>
        <v>7</v>
      </c>
      <c r="R133" s="207">
        <f>_xlfn.DAYS(About!$A$3,'Core Indicators'!HU133)</f>
        <v>7</v>
      </c>
      <c r="S133" s="207">
        <f>_xlfn.DAYS(About!$A$3,'Core Indicators'!IC133)</f>
        <v>7</v>
      </c>
      <c r="T133" s="207">
        <f>_xlfn.DAYS(About!$A$3,'Core Indicators'!IK133)</f>
        <v>7</v>
      </c>
      <c r="U133" s="207">
        <f>_xlfn.DAYS(About!$A$3,'Core Indicators'!IS133)</f>
        <v>7</v>
      </c>
      <c r="V133" s="207">
        <f t="shared" si="4"/>
        <v>7</v>
      </c>
    </row>
    <row r="134" spans="1:22" x14ac:dyDescent="0.25">
      <c r="A134" s="206" t="str">
        <f>Lists!C:C</f>
        <v>SVK002</v>
      </c>
      <c r="B134" s="207">
        <f>_xlfn.DAYS(About!$A$3,'Core Indicators'!U134)</f>
        <v>92</v>
      </c>
      <c r="C134" s="207">
        <f>_xlfn.DAYS(About!$A$3,'Core Indicators'!AC134)</f>
        <v>5</v>
      </c>
      <c r="D134" s="207">
        <f>_xlfn.DAYS(About!$A$3,'Core Indicators'!AK134)</f>
        <v>5</v>
      </c>
      <c r="E134" s="207">
        <f>_xlfn.DAYS(About!$A$3,'Core Indicators'!AS134)</f>
        <v>5</v>
      </c>
      <c r="F134" s="207">
        <f>_xlfn.DAYS(About!$A$3,'Core Indicators'!BQ134)</f>
        <v>5</v>
      </c>
      <c r="G134" s="207">
        <f>_xlfn.DAYS(About!$A$3,'Core Indicators'!DM134)</f>
        <v>5</v>
      </c>
      <c r="H134" s="207">
        <f>_xlfn.DAYS(About!$A$3,'Core Indicators'!DU134)</f>
        <v>5</v>
      </c>
      <c r="I134" s="207">
        <f>_xlfn.DAYS(About!$A$3,'Core Indicators'!EC134)</f>
        <v>5</v>
      </c>
      <c r="J134" s="207">
        <f>_xlfn.DAYS(About!$A$3,'Core Indicators'!EK134)</f>
        <v>5</v>
      </c>
      <c r="K134" s="207">
        <f>_xlfn.DAYS(About!$A$3,'Core Indicators'!ES134)</f>
        <v>5</v>
      </c>
      <c r="L134" s="207">
        <f>_xlfn.DAYS(About!$A$3,'Core Indicators'!FI134)</f>
        <v>92</v>
      </c>
      <c r="M134" s="207">
        <f>_xlfn.DAYS(About!$A$3,'Core Indicators'!GG134)</f>
        <v>172</v>
      </c>
      <c r="N134" s="207">
        <f>_xlfn.DAYS(About!$A$3,'Core Indicators'!GO134)</f>
        <v>172</v>
      </c>
      <c r="O134" s="207">
        <f>_xlfn.DAYS(About!$A$3,'Core Indicators'!GW134)</f>
        <v>172</v>
      </c>
      <c r="P134" s="207">
        <f>_xlfn.DAYS(About!$A$3,'Core Indicators'!HE134)</f>
        <v>172</v>
      </c>
      <c r="Q134" s="207">
        <f>_xlfn.DAYS(About!$A$3,'Core Indicators'!HM134)</f>
        <v>172</v>
      </c>
      <c r="R134" s="207">
        <f>_xlfn.DAYS(About!$A$3,'Core Indicators'!HU134)</f>
        <v>172</v>
      </c>
      <c r="S134" s="207">
        <f>_xlfn.DAYS(About!$A$3,'Core Indicators'!IC134)</f>
        <v>172</v>
      </c>
      <c r="T134" s="207">
        <f>_xlfn.DAYS(About!$A$3,'Core Indicators'!IK134)</f>
        <v>172</v>
      </c>
      <c r="U134" s="207">
        <f>_xlfn.DAYS(About!$A$3,'Core Indicators'!IS134)</f>
        <v>172</v>
      </c>
      <c r="V134" s="207">
        <f t="shared" si="4"/>
        <v>30.4</v>
      </c>
    </row>
    <row r="135" spans="1:22" x14ac:dyDescent="0.25">
      <c r="A135" s="206" t="str">
        <f>Lists!C:C</f>
        <v>SWZ001</v>
      </c>
      <c r="B135" s="207">
        <f>_xlfn.DAYS(About!$A$3,'Core Indicators'!U135)</f>
        <v>42</v>
      </c>
      <c r="C135" s="207">
        <f>_xlfn.DAYS(About!$A$3,'Core Indicators'!AC135)</f>
        <v>18</v>
      </c>
      <c r="D135" s="207">
        <f>_xlfn.DAYS(About!$A$3,'Core Indicators'!AK135)</f>
        <v>18</v>
      </c>
      <c r="E135" s="207">
        <f>_xlfn.DAYS(About!$A$3,'Core Indicators'!AS135)</f>
        <v>991</v>
      </c>
      <c r="F135" s="207">
        <f>_xlfn.DAYS(About!$A$3,'Core Indicators'!BQ135)</f>
        <v>18</v>
      </c>
      <c r="G135" s="207">
        <f>_xlfn.DAYS(About!$A$3,'Core Indicators'!DM135)</f>
        <v>18</v>
      </c>
      <c r="H135" s="207">
        <f>_xlfn.DAYS(About!$A$3,'Core Indicators'!DU135)</f>
        <v>18</v>
      </c>
      <c r="I135" s="207">
        <f>_xlfn.DAYS(About!$A$3,'Core Indicators'!EC135)</f>
        <v>18</v>
      </c>
      <c r="J135" s="207">
        <f>_xlfn.DAYS(About!$A$3,'Core Indicators'!EK135)</f>
        <v>18</v>
      </c>
      <c r="K135" s="207">
        <f>_xlfn.DAYS(About!$A$3,'Core Indicators'!ES135)</f>
        <v>18</v>
      </c>
      <c r="L135" s="207">
        <f>_xlfn.DAYS(About!$A$3,'Core Indicators'!FI135)</f>
        <v>18</v>
      </c>
      <c r="M135" s="207">
        <f>_xlfn.DAYS(About!$A$3,'Core Indicators'!GG135)</f>
        <v>170</v>
      </c>
      <c r="N135" s="207">
        <f>_xlfn.DAYS(About!$A$3,'Core Indicators'!GO135)</f>
        <v>170</v>
      </c>
      <c r="O135" s="207">
        <f>_xlfn.DAYS(About!$A$3,'Core Indicators'!GW135)</f>
        <v>170</v>
      </c>
      <c r="P135" s="207">
        <f>_xlfn.DAYS(About!$A$3,'Core Indicators'!HE135)</f>
        <v>170</v>
      </c>
      <c r="Q135" s="207">
        <f>_xlfn.DAYS(About!$A$3,'Core Indicators'!HM135)</f>
        <v>170</v>
      </c>
      <c r="R135" s="207">
        <f>_xlfn.DAYS(About!$A$3,'Core Indicators'!HU135)</f>
        <v>170</v>
      </c>
      <c r="S135" s="207">
        <f>_xlfn.DAYS(About!$A$3,'Core Indicators'!IC135)</f>
        <v>170</v>
      </c>
      <c r="T135" s="207">
        <f>_xlfn.DAYS(About!$A$3,'Core Indicators'!IK135)</f>
        <v>170</v>
      </c>
      <c r="U135" s="207">
        <f>_xlfn.DAYS(About!$A$3,'Core Indicators'!IS135)</f>
        <v>170</v>
      </c>
      <c r="V135" s="207">
        <f t="shared" si="4"/>
        <v>130.5</v>
      </c>
    </row>
    <row r="136" spans="1:22" x14ac:dyDescent="0.25">
      <c r="A136" s="206" t="str">
        <f>Lists!C:C</f>
        <v>SYR001</v>
      </c>
      <c r="B136" s="207">
        <f>_xlfn.DAYS(About!$A$3,'Core Indicators'!U136)</f>
        <v>250</v>
      </c>
      <c r="C136" s="207">
        <f>_xlfn.DAYS(About!$A$3,'Core Indicators'!AC136)</f>
        <v>250</v>
      </c>
      <c r="D136" s="207">
        <f>_xlfn.DAYS(About!$A$3,'Core Indicators'!AK136)</f>
        <v>250</v>
      </c>
      <c r="E136" s="207">
        <f>_xlfn.DAYS(About!$A$3,'Core Indicators'!AS136)</f>
        <v>34</v>
      </c>
      <c r="F136" s="207">
        <f>_xlfn.DAYS(About!$A$3,'Core Indicators'!BQ136)</f>
        <v>3</v>
      </c>
      <c r="G136" s="207">
        <f>_xlfn.DAYS(About!$A$3,'Core Indicators'!DM136)</f>
        <v>207</v>
      </c>
      <c r="H136" s="207">
        <f>_xlfn.DAYS(About!$A$3,'Core Indicators'!DU136)</f>
        <v>207</v>
      </c>
      <c r="I136" s="207">
        <f>_xlfn.DAYS(About!$A$3,'Core Indicators'!EC136)</f>
        <v>207</v>
      </c>
      <c r="J136" s="207">
        <f>_xlfn.DAYS(About!$A$3,'Core Indicators'!EK136)</f>
        <v>207</v>
      </c>
      <c r="K136" s="207">
        <f>_xlfn.DAYS(About!$A$3,'Core Indicators'!ES136)</f>
        <v>207</v>
      </c>
      <c r="L136" s="207">
        <f>_xlfn.DAYS(About!$A$3,'Core Indicators'!FI136)</f>
        <v>1370</v>
      </c>
      <c r="M136" s="207">
        <f>_xlfn.DAYS(About!$A$3,'Core Indicators'!GG136)</f>
        <v>169</v>
      </c>
      <c r="N136" s="207">
        <f>_xlfn.DAYS(About!$A$3,'Core Indicators'!GO136)</f>
        <v>169</v>
      </c>
      <c r="O136" s="207">
        <f>_xlfn.DAYS(About!$A$3,'Core Indicators'!GW136)</f>
        <v>169</v>
      </c>
      <c r="P136" s="207">
        <f>_xlfn.DAYS(About!$A$3,'Core Indicators'!HE136)</f>
        <v>169</v>
      </c>
      <c r="Q136" s="207">
        <f>_xlfn.DAYS(About!$A$3,'Core Indicators'!HM136)</f>
        <v>169</v>
      </c>
      <c r="R136" s="207">
        <f>_xlfn.DAYS(About!$A$3,'Core Indicators'!HU136)</f>
        <v>169</v>
      </c>
      <c r="S136" s="207">
        <f>_xlfn.DAYS(About!$A$3,'Core Indicators'!IC136)</f>
        <v>169</v>
      </c>
      <c r="T136" s="207">
        <f>_xlfn.DAYS(About!$A$3,'Core Indicators'!IK136)</f>
        <v>169</v>
      </c>
      <c r="U136" s="207">
        <f>_xlfn.DAYS(About!$A$3,'Core Indicators'!IS136)</f>
        <v>169</v>
      </c>
      <c r="V136" s="207">
        <f t="shared" si="4"/>
        <v>286.10000000000002</v>
      </c>
    </row>
    <row r="137" spans="1:22" x14ac:dyDescent="0.25">
      <c r="A137" s="206" t="str">
        <f>Lists!C:C</f>
        <v>TCD001</v>
      </c>
      <c r="B137" s="207">
        <f>_xlfn.DAYS(About!$A$3,'Core Indicators'!U137)</f>
        <v>678</v>
      </c>
      <c r="C137" s="207">
        <f>_xlfn.DAYS(About!$A$3,'Core Indicators'!AC137)</f>
        <v>584</v>
      </c>
      <c r="D137" s="207">
        <f>_xlfn.DAYS(About!$A$3,'Core Indicators'!AK137)</f>
        <v>678</v>
      </c>
      <c r="E137" s="207">
        <f>_xlfn.DAYS(About!$A$3,'Core Indicators'!AS137)</f>
        <v>343</v>
      </c>
      <c r="F137" s="207">
        <f>_xlfn.DAYS(About!$A$3,'Core Indicators'!BQ137)</f>
        <v>96</v>
      </c>
      <c r="G137" s="207">
        <f>_xlfn.DAYS(About!$A$3,'Core Indicators'!DM137)</f>
        <v>678</v>
      </c>
      <c r="H137" s="207">
        <f>_xlfn.DAYS(About!$A$3,'Core Indicators'!DU137)</f>
        <v>678</v>
      </c>
      <c r="I137" s="207">
        <f>_xlfn.DAYS(About!$A$3,'Core Indicators'!EC137)</f>
        <v>96</v>
      </c>
      <c r="J137" s="207">
        <f>_xlfn.DAYS(About!$A$3,'Core Indicators'!EK137)</f>
        <v>96</v>
      </c>
      <c r="K137" s="207">
        <f>_xlfn.DAYS(About!$A$3,'Core Indicators'!ES137)</f>
        <v>96</v>
      </c>
      <c r="L137" s="207">
        <f>_xlfn.DAYS(About!$A$3,'Core Indicators'!FI137)</f>
        <v>678</v>
      </c>
      <c r="M137" s="207">
        <f>_xlfn.DAYS(About!$A$3,'Core Indicators'!GG137)</f>
        <v>173</v>
      </c>
      <c r="N137" s="207">
        <f>_xlfn.DAYS(About!$A$3,'Core Indicators'!GO137)</f>
        <v>173</v>
      </c>
      <c r="O137" s="207">
        <f>_xlfn.DAYS(About!$A$3,'Core Indicators'!GW137)</f>
        <v>173</v>
      </c>
      <c r="P137" s="207">
        <f>_xlfn.DAYS(About!$A$3,'Core Indicators'!HE137)</f>
        <v>173</v>
      </c>
      <c r="Q137" s="207">
        <f>_xlfn.DAYS(About!$A$3,'Core Indicators'!HM137)</f>
        <v>173</v>
      </c>
      <c r="R137" s="207">
        <f>_xlfn.DAYS(About!$A$3,'Core Indicators'!HU137)</f>
        <v>173</v>
      </c>
      <c r="S137" s="207">
        <f>_xlfn.DAYS(About!$A$3,'Core Indicators'!IC137)</f>
        <v>173</v>
      </c>
      <c r="T137" s="207">
        <f>_xlfn.DAYS(About!$A$3,'Core Indicators'!IK137)</f>
        <v>173</v>
      </c>
      <c r="U137" s="207">
        <f>_xlfn.DAYS(About!$A$3,'Core Indicators'!IS137)</f>
        <v>173</v>
      </c>
      <c r="V137" s="207">
        <f t="shared" si="4"/>
        <v>361.2</v>
      </c>
    </row>
    <row r="138" spans="1:22" x14ac:dyDescent="0.25">
      <c r="A138" s="206" t="str">
        <f>Lists!C:C</f>
        <v>TCD003</v>
      </c>
      <c r="B138" s="207">
        <f>_xlfn.DAYS(About!$A$3,'Core Indicators'!U138)</f>
        <v>1354</v>
      </c>
      <c r="C138" s="207">
        <f>_xlfn.DAYS(About!$A$3,'Core Indicators'!AC138)</f>
        <v>96</v>
      </c>
      <c r="D138" s="207">
        <f>_xlfn.DAYS(About!$A$3,'Core Indicators'!AK138)</f>
        <v>96</v>
      </c>
      <c r="E138" s="207">
        <f>_xlfn.DAYS(About!$A$3,'Core Indicators'!AS138)</f>
        <v>96</v>
      </c>
      <c r="F138" s="207">
        <f>_xlfn.DAYS(About!$A$3,'Core Indicators'!BQ138)</f>
        <v>96</v>
      </c>
      <c r="G138" s="207">
        <f>_xlfn.DAYS(About!$A$3,'Core Indicators'!DM138)</f>
        <v>96</v>
      </c>
      <c r="H138" s="207">
        <f>_xlfn.DAYS(About!$A$3,'Core Indicators'!DU138)</f>
        <v>96</v>
      </c>
      <c r="I138" s="207">
        <f>_xlfn.DAYS(About!$A$3,'Core Indicators'!EC138)</f>
        <v>96</v>
      </c>
      <c r="J138" s="207">
        <f>_xlfn.DAYS(About!$A$3,'Core Indicators'!EK138)</f>
        <v>96</v>
      </c>
      <c r="K138" s="207">
        <f>_xlfn.DAYS(About!$A$3,'Core Indicators'!ES138)</f>
        <v>96</v>
      </c>
      <c r="L138" s="207">
        <f>_xlfn.DAYS(About!$A$3,'Core Indicators'!FI138)</f>
        <v>1354</v>
      </c>
      <c r="M138" s="207">
        <f>_xlfn.DAYS(About!$A$3,'Core Indicators'!GG138)</f>
        <v>173</v>
      </c>
      <c r="N138" s="207">
        <f>_xlfn.DAYS(About!$A$3,'Core Indicators'!GO138)</f>
        <v>173</v>
      </c>
      <c r="O138" s="207">
        <f>_xlfn.DAYS(About!$A$3,'Core Indicators'!GW138)</f>
        <v>173</v>
      </c>
      <c r="P138" s="207">
        <f>_xlfn.DAYS(About!$A$3,'Core Indicators'!HE138)</f>
        <v>173</v>
      </c>
      <c r="Q138" s="207">
        <f>_xlfn.DAYS(About!$A$3,'Core Indicators'!HM138)</f>
        <v>173</v>
      </c>
      <c r="R138" s="207">
        <f>_xlfn.DAYS(About!$A$3,'Core Indicators'!HU138)</f>
        <v>173</v>
      </c>
      <c r="S138" s="207">
        <f>_xlfn.DAYS(About!$A$3,'Core Indicators'!IC138)</f>
        <v>173</v>
      </c>
      <c r="T138" s="207">
        <f>_xlfn.DAYS(About!$A$3,'Core Indicators'!IK138)</f>
        <v>173</v>
      </c>
      <c r="U138" s="207">
        <f>_xlfn.DAYS(About!$A$3,'Core Indicators'!IS138)</f>
        <v>173</v>
      </c>
      <c r="V138" s="207">
        <f t="shared" si="4"/>
        <v>229.5</v>
      </c>
    </row>
    <row r="139" spans="1:22" x14ac:dyDescent="0.25">
      <c r="A139" s="206" t="str">
        <f>Lists!C:C</f>
        <v>TCD004</v>
      </c>
      <c r="B139" s="207">
        <f>_xlfn.DAYS(About!$A$3,'Core Indicators'!U139)</f>
        <v>951</v>
      </c>
      <c r="C139" s="207">
        <f>_xlfn.DAYS(About!$A$3,'Core Indicators'!AC139)</f>
        <v>91</v>
      </c>
      <c r="D139" s="207">
        <f>_xlfn.DAYS(About!$A$3,'Core Indicators'!AK139)</f>
        <v>91</v>
      </c>
      <c r="E139" s="207">
        <f>_xlfn.DAYS(About!$A$3,'Core Indicators'!AS139)</f>
        <v>96</v>
      </c>
      <c r="F139" s="207">
        <f>_xlfn.DAYS(About!$A$3,'Core Indicators'!BQ139)</f>
        <v>96</v>
      </c>
      <c r="G139" s="207">
        <f>_xlfn.DAYS(About!$A$3,'Core Indicators'!DM139)</f>
        <v>96</v>
      </c>
      <c r="H139" s="207">
        <f>_xlfn.DAYS(About!$A$3,'Core Indicators'!DU139)</f>
        <v>91</v>
      </c>
      <c r="I139" s="207">
        <f>_xlfn.DAYS(About!$A$3,'Core Indicators'!EC139)</f>
        <v>91</v>
      </c>
      <c r="J139" s="207">
        <f>_xlfn.DAYS(About!$A$3,'Core Indicators'!EK139)</f>
        <v>91</v>
      </c>
      <c r="K139" s="207">
        <f>_xlfn.DAYS(About!$A$3,'Core Indicators'!ES139)</f>
        <v>91</v>
      </c>
      <c r="L139" s="207">
        <f>_xlfn.DAYS(About!$A$3,'Core Indicators'!FI139)</f>
        <v>1354</v>
      </c>
      <c r="M139" s="207">
        <f>_xlfn.DAYS(About!$A$3,'Core Indicators'!GG139)</f>
        <v>173</v>
      </c>
      <c r="N139" s="207">
        <f>_xlfn.DAYS(About!$A$3,'Core Indicators'!GO139)</f>
        <v>173</v>
      </c>
      <c r="O139" s="207">
        <f>_xlfn.DAYS(About!$A$3,'Core Indicators'!GW139)</f>
        <v>173</v>
      </c>
      <c r="P139" s="207">
        <f>_xlfn.DAYS(About!$A$3,'Core Indicators'!HE139)</f>
        <v>173</v>
      </c>
      <c r="Q139" s="207">
        <f>_xlfn.DAYS(About!$A$3,'Core Indicators'!HM139)</f>
        <v>173</v>
      </c>
      <c r="R139" s="207">
        <f>_xlfn.DAYS(About!$A$3,'Core Indicators'!HU139)</f>
        <v>173</v>
      </c>
      <c r="S139" s="207">
        <f>_xlfn.DAYS(About!$A$3,'Core Indicators'!IC139)</f>
        <v>173</v>
      </c>
      <c r="T139" s="207">
        <f>_xlfn.DAYS(About!$A$3,'Core Indicators'!IK139)</f>
        <v>173</v>
      </c>
      <c r="U139" s="207">
        <f>_xlfn.DAYS(About!$A$3,'Core Indicators'!IS139)</f>
        <v>173</v>
      </c>
      <c r="V139" s="207">
        <f t="shared" si="4"/>
        <v>227</v>
      </c>
    </row>
    <row r="140" spans="1:22" x14ac:dyDescent="0.25">
      <c r="A140" s="206" t="str">
        <f>Lists!C:C</f>
        <v>TCD005</v>
      </c>
      <c r="B140" s="207">
        <f>_xlfn.DAYS(About!$A$3,'Core Indicators'!U140)</f>
        <v>951</v>
      </c>
      <c r="C140" s="207">
        <f>_xlfn.DAYS(About!$A$3,'Core Indicators'!AC140)</f>
        <v>96</v>
      </c>
      <c r="D140" s="207">
        <f>_xlfn.DAYS(About!$A$3,'Core Indicators'!AK140)</f>
        <v>96</v>
      </c>
      <c r="E140" s="207">
        <f>_xlfn.DAYS(About!$A$3,'Core Indicators'!AS140)</f>
        <v>96</v>
      </c>
      <c r="F140" s="207">
        <f>_xlfn.DAYS(About!$A$3,'Core Indicators'!BQ140)</f>
        <v>96</v>
      </c>
      <c r="G140" s="207">
        <f>_xlfn.DAYS(About!$A$3,'Core Indicators'!DM140)</f>
        <v>96</v>
      </c>
      <c r="H140" s="207">
        <f>_xlfn.DAYS(About!$A$3,'Core Indicators'!DU140)</f>
        <v>91</v>
      </c>
      <c r="I140" s="207">
        <f>_xlfn.DAYS(About!$A$3,'Core Indicators'!EC140)</f>
        <v>91</v>
      </c>
      <c r="J140" s="207">
        <f>_xlfn.DAYS(About!$A$3,'Core Indicators'!EK140)</f>
        <v>96</v>
      </c>
      <c r="K140" s="207">
        <f>_xlfn.DAYS(About!$A$3,'Core Indicators'!ES140)</f>
        <v>96</v>
      </c>
      <c r="L140" s="207">
        <f>_xlfn.DAYS(About!$A$3,'Core Indicators'!FI140)</f>
        <v>62</v>
      </c>
      <c r="M140" s="207">
        <f>_xlfn.DAYS(About!$A$3,'Core Indicators'!GG140)</f>
        <v>173</v>
      </c>
      <c r="N140" s="207">
        <f>_xlfn.DAYS(About!$A$3,'Core Indicators'!GO140)</f>
        <v>173</v>
      </c>
      <c r="O140" s="207">
        <f>_xlfn.DAYS(About!$A$3,'Core Indicators'!GW140)</f>
        <v>173</v>
      </c>
      <c r="P140" s="207">
        <f>_xlfn.DAYS(About!$A$3,'Core Indicators'!HE140)</f>
        <v>173</v>
      </c>
      <c r="Q140" s="207">
        <f>_xlfn.DAYS(About!$A$3,'Core Indicators'!HM140)</f>
        <v>173</v>
      </c>
      <c r="R140" s="207">
        <f>_xlfn.DAYS(About!$A$3,'Core Indicators'!HU140)</f>
        <v>173</v>
      </c>
      <c r="S140" s="207">
        <f>_xlfn.DAYS(About!$A$3,'Core Indicators'!IC140)</f>
        <v>173</v>
      </c>
      <c r="T140" s="207">
        <f>_xlfn.DAYS(About!$A$3,'Core Indicators'!IK140)</f>
        <v>173</v>
      </c>
      <c r="U140" s="207">
        <f>_xlfn.DAYS(About!$A$3,'Core Indicators'!IS140)</f>
        <v>173</v>
      </c>
      <c r="V140" s="207">
        <f t="shared" si="4"/>
        <v>99.3</v>
      </c>
    </row>
    <row r="141" spans="1:22" x14ac:dyDescent="0.25">
      <c r="A141" s="206" t="str">
        <f>Lists!C:C</f>
        <v>TCD006</v>
      </c>
      <c r="B141" s="207">
        <f>_xlfn.DAYS(About!$A$3,'Core Indicators'!U141)</f>
        <v>1354</v>
      </c>
      <c r="C141" s="207">
        <f>_xlfn.DAYS(About!$A$3,'Core Indicators'!AC141)</f>
        <v>951</v>
      </c>
      <c r="D141" s="207">
        <f>_xlfn.DAYS(About!$A$3,'Core Indicators'!AK141)</f>
        <v>951</v>
      </c>
      <c r="E141" s="207">
        <f>_xlfn.DAYS(About!$A$3,'Core Indicators'!AS141)</f>
        <v>1354</v>
      </c>
      <c r="F141" s="207">
        <f>_xlfn.DAYS(About!$A$3,'Core Indicators'!BQ141)</f>
        <v>96</v>
      </c>
      <c r="G141" s="207">
        <f>_xlfn.DAYS(About!$A$3,'Core Indicators'!DM141)</f>
        <v>824</v>
      </c>
      <c r="H141" s="207">
        <f>_xlfn.DAYS(About!$A$3,'Core Indicators'!DU141)</f>
        <v>824</v>
      </c>
      <c r="I141" s="207">
        <f>_xlfn.DAYS(About!$A$3,'Core Indicators'!EC141)</f>
        <v>824</v>
      </c>
      <c r="J141" s="207">
        <f>_xlfn.DAYS(About!$A$3,'Core Indicators'!EK141)</f>
        <v>824</v>
      </c>
      <c r="K141" s="207">
        <f>_xlfn.DAYS(About!$A$3,'Core Indicators'!ES141)</f>
        <v>824</v>
      </c>
      <c r="L141" s="207">
        <f>_xlfn.DAYS(About!$A$3,'Core Indicators'!FI141)</f>
        <v>1096</v>
      </c>
      <c r="M141" s="207">
        <f>_xlfn.DAYS(About!$A$3,'Core Indicators'!GG141)</f>
        <v>173</v>
      </c>
      <c r="N141" s="207">
        <f>_xlfn.DAYS(About!$A$3,'Core Indicators'!GO141)</f>
        <v>173</v>
      </c>
      <c r="O141" s="207">
        <f>_xlfn.DAYS(About!$A$3,'Core Indicators'!GW141)</f>
        <v>173</v>
      </c>
      <c r="P141" s="207">
        <f>_xlfn.DAYS(About!$A$3,'Core Indicators'!HE141)</f>
        <v>173</v>
      </c>
      <c r="Q141" s="207">
        <f>_xlfn.DAYS(About!$A$3,'Core Indicators'!HM141)</f>
        <v>173</v>
      </c>
      <c r="R141" s="207">
        <f>_xlfn.DAYS(About!$A$3,'Core Indicators'!HU141)</f>
        <v>173</v>
      </c>
      <c r="S141" s="207">
        <f>_xlfn.DAYS(About!$A$3,'Core Indicators'!IC141)</f>
        <v>173</v>
      </c>
      <c r="T141" s="207">
        <f>_xlfn.DAYS(About!$A$3,'Core Indicators'!IK141)</f>
        <v>173</v>
      </c>
      <c r="U141" s="207">
        <f>_xlfn.DAYS(About!$A$3,'Core Indicators'!IS141)</f>
        <v>173</v>
      </c>
      <c r="V141" s="207">
        <f t="shared" si="4"/>
        <v>779</v>
      </c>
    </row>
    <row r="142" spans="1:22" x14ac:dyDescent="0.25">
      <c r="A142" s="206" t="str">
        <f>Lists!C:C</f>
        <v>THA001</v>
      </c>
      <c r="B142" s="207">
        <f>_xlfn.DAYS(About!$A$3,'Core Indicators'!U142)</f>
        <v>1189</v>
      </c>
      <c r="C142" s="207">
        <f>_xlfn.DAYS(About!$A$3,'Core Indicators'!AC142)</f>
        <v>4</v>
      </c>
      <c r="D142" s="207">
        <f>_xlfn.DAYS(About!$A$3,'Core Indicators'!AK142)</f>
        <v>4</v>
      </c>
      <c r="E142" s="207">
        <f>_xlfn.DAYS(About!$A$3,'Core Indicators'!AS142)</f>
        <v>4</v>
      </c>
      <c r="F142" s="207">
        <f>_xlfn.DAYS(About!$A$3,'Core Indicators'!BQ142)</f>
        <v>4</v>
      </c>
      <c r="G142" s="207">
        <f>_xlfn.DAYS(About!$A$3,'Core Indicators'!DM142)</f>
        <v>4</v>
      </c>
      <c r="H142" s="207">
        <f>_xlfn.DAYS(About!$A$3,'Core Indicators'!DU142)</f>
        <v>182</v>
      </c>
      <c r="I142" s="207">
        <f>_xlfn.DAYS(About!$A$3,'Core Indicators'!EC142)</f>
        <v>4</v>
      </c>
      <c r="J142" s="207">
        <f>_xlfn.DAYS(About!$A$3,'Core Indicators'!EK142)</f>
        <v>182</v>
      </c>
      <c r="K142" s="207">
        <f>_xlfn.DAYS(About!$A$3,'Core Indicators'!ES142)</f>
        <v>182</v>
      </c>
      <c r="L142" s="207">
        <f>_xlfn.DAYS(About!$A$3,'Core Indicators'!FI142)</f>
        <v>1356</v>
      </c>
      <c r="M142" s="207">
        <f>_xlfn.DAYS(About!$A$3,'Core Indicators'!GG142)</f>
        <v>168</v>
      </c>
      <c r="N142" s="207">
        <f>_xlfn.DAYS(About!$A$3,'Core Indicators'!GO142)</f>
        <v>168</v>
      </c>
      <c r="O142" s="207">
        <f>_xlfn.DAYS(About!$A$3,'Core Indicators'!GW142)</f>
        <v>168</v>
      </c>
      <c r="P142" s="207">
        <f>_xlfn.DAYS(About!$A$3,'Core Indicators'!HE142)</f>
        <v>168</v>
      </c>
      <c r="Q142" s="207">
        <f>_xlfn.DAYS(About!$A$3,'Core Indicators'!HM142)</f>
        <v>168</v>
      </c>
      <c r="R142" s="207">
        <f>_xlfn.DAYS(About!$A$3,'Core Indicators'!HU142)</f>
        <v>168</v>
      </c>
      <c r="S142" s="207">
        <f>_xlfn.DAYS(About!$A$3,'Core Indicators'!IC142)</f>
        <v>168</v>
      </c>
      <c r="T142" s="207">
        <f>_xlfn.DAYS(About!$A$3,'Core Indicators'!IK142)</f>
        <v>168</v>
      </c>
      <c r="U142" s="207">
        <f>_xlfn.DAYS(About!$A$3,'Core Indicators'!IS142)</f>
        <v>168</v>
      </c>
      <c r="V142" s="207">
        <f t="shared" si="4"/>
        <v>209</v>
      </c>
    </row>
    <row r="143" spans="1:22" x14ac:dyDescent="0.25">
      <c r="A143" s="206" t="str">
        <f>Lists!C:C</f>
        <v>THA002</v>
      </c>
      <c r="B143" s="207">
        <f>_xlfn.DAYS(About!$A$3,'Core Indicators'!U143)</f>
        <v>1189</v>
      </c>
      <c r="C143" s="207">
        <f>_xlfn.DAYS(About!$A$3,'Core Indicators'!AC143)</f>
        <v>1189</v>
      </c>
      <c r="D143" s="207">
        <f>_xlfn.DAYS(About!$A$3,'Core Indicators'!AK143)</f>
        <v>369</v>
      </c>
      <c r="E143" s="207">
        <f>_xlfn.DAYS(About!$A$3,'Core Indicators'!AS143)</f>
        <v>1189</v>
      </c>
      <c r="F143" s="207">
        <f>_xlfn.DAYS(About!$A$3,'Core Indicators'!BQ143)</f>
        <v>4</v>
      </c>
      <c r="G143" s="207">
        <f>_xlfn.DAYS(About!$A$3,'Core Indicators'!DM143)</f>
        <v>182</v>
      </c>
      <c r="H143" s="207">
        <f>_xlfn.DAYS(About!$A$3,'Core Indicators'!DU143)</f>
        <v>945</v>
      </c>
      <c r="I143" s="207">
        <f>_xlfn.DAYS(About!$A$3,'Core Indicators'!EC143)</f>
        <v>945</v>
      </c>
      <c r="J143" s="207">
        <f>_xlfn.DAYS(About!$A$3,'Core Indicators'!EK143)</f>
        <v>945</v>
      </c>
      <c r="K143" s="207">
        <f>_xlfn.DAYS(About!$A$3,'Core Indicators'!ES143)</f>
        <v>945</v>
      </c>
      <c r="L143" s="207">
        <f>_xlfn.DAYS(About!$A$3,'Core Indicators'!FI143)</f>
        <v>1356</v>
      </c>
      <c r="M143" s="207">
        <f>_xlfn.DAYS(About!$A$3,'Core Indicators'!GG143)</f>
        <v>168</v>
      </c>
      <c r="N143" s="207">
        <f>_xlfn.DAYS(About!$A$3,'Core Indicators'!GO143)</f>
        <v>168</v>
      </c>
      <c r="O143" s="207">
        <f>_xlfn.DAYS(About!$A$3,'Core Indicators'!GW143)</f>
        <v>168</v>
      </c>
      <c r="P143" s="207">
        <f>_xlfn.DAYS(About!$A$3,'Core Indicators'!HE143)</f>
        <v>168</v>
      </c>
      <c r="Q143" s="207">
        <f>_xlfn.DAYS(About!$A$3,'Core Indicators'!HM143)</f>
        <v>168</v>
      </c>
      <c r="R143" s="207">
        <f>_xlfn.DAYS(About!$A$3,'Core Indicators'!HU143)</f>
        <v>168</v>
      </c>
      <c r="S143" s="207">
        <f>_xlfn.DAYS(About!$A$3,'Core Indicators'!IC143)</f>
        <v>168</v>
      </c>
      <c r="T143" s="207">
        <f>_xlfn.DAYS(About!$A$3,'Core Indicators'!IK143)</f>
        <v>168</v>
      </c>
      <c r="U143" s="207">
        <f>_xlfn.DAYS(About!$A$3,'Core Indicators'!IS143)</f>
        <v>168</v>
      </c>
      <c r="V143" s="207">
        <f t="shared" si="4"/>
        <v>704.8</v>
      </c>
    </row>
    <row r="144" spans="1:22" x14ac:dyDescent="0.25">
      <c r="A144" s="206" t="str">
        <f>Lists!C:C</f>
        <v>THA003</v>
      </c>
      <c r="B144" s="207">
        <f>_xlfn.DAYS(About!$A$3,'Core Indicators'!U144)</f>
        <v>182</v>
      </c>
      <c r="C144" s="207">
        <f>_xlfn.DAYS(About!$A$3,'Core Indicators'!AC144)</f>
        <v>4</v>
      </c>
      <c r="D144" s="207">
        <f>_xlfn.DAYS(About!$A$3,'Core Indicators'!AK144)</f>
        <v>4</v>
      </c>
      <c r="E144" s="207">
        <f>_xlfn.DAYS(About!$A$3,'Core Indicators'!AS144)</f>
        <v>4</v>
      </c>
      <c r="F144" s="207">
        <f>_xlfn.DAYS(About!$A$3,'Core Indicators'!BQ144)</f>
        <v>641</v>
      </c>
      <c r="G144" s="207">
        <f>_xlfn.DAYS(About!$A$3,'Core Indicators'!DM144)</f>
        <v>4</v>
      </c>
      <c r="H144" s="207">
        <f>_xlfn.DAYS(About!$A$3,'Core Indicators'!DU144)</f>
        <v>182</v>
      </c>
      <c r="I144" s="207">
        <f>_xlfn.DAYS(About!$A$3,'Core Indicators'!EC144)</f>
        <v>4</v>
      </c>
      <c r="J144" s="207">
        <f>_xlfn.DAYS(About!$A$3,'Core Indicators'!EK144)</f>
        <v>182</v>
      </c>
      <c r="K144" s="207">
        <f>_xlfn.DAYS(About!$A$3,'Core Indicators'!ES144)</f>
        <v>182</v>
      </c>
      <c r="L144" s="207">
        <f>_xlfn.DAYS(About!$A$3,'Core Indicators'!FI144)</f>
        <v>1356</v>
      </c>
      <c r="M144" s="207">
        <f>_xlfn.DAYS(About!$A$3,'Core Indicators'!GG144)</f>
        <v>168</v>
      </c>
      <c r="N144" s="207">
        <f>_xlfn.DAYS(About!$A$3,'Core Indicators'!GO144)</f>
        <v>168</v>
      </c>
      <c r="O144" s="207">
        <f>_xlfn.DAYS(About!$A$3,'Core Indicators'!GW144)</f>
        <v>168</v>
      </c>
      <c r="P144" s="207">
        <f>_xlfn.DAYS(About!$A$3,'Core Indicators'!HE144)</f>
        <v>168</v>
      </c>
      <c r="Q144" s="207">
        <f>_xlfn.DAYS(About!$A$3,'Core Indicators'!HM144)</f>
        <v>168</v>
      </c>
      <c r="R144" s="207">
        <f>_xlfn.DAYS(About!$A$3,'Core Indicators'!HU144)</f>
        <v>168</v>
      </c>
      <c r="S144" s="207">
        <f>_xlfn.DAYS(About!$A$3,'Core Indicators'!IC144)</f>
        <v>168</v>
      </c>
      <c r="T144" s="207">
        <f>_xlfn.DAYS(About!$A$3,'Core Indicators'!IK144)</f>
        <v>168</v>
      </c>
      <c r="U144" s="207">
        <f>_xlfn.DAYS(About!$A$3,'Core Indicators'!IS144)</f>
        <v>168</v>
      </c>
      <c r="V144" s="207">
        <f t="shared" si="4"/>
        <v>272.7</v>
      </c>
    </row>
    <row r="145" spans="1:22" x14ac:dyDescent="0.25">
      <c r="A145" s="206" t="str">
        <f>Lists!C:C</f>
        <v>TON002</v>
      </c>
      <c r="B145" s="207">
        <f>_xlfn.DAYS(About!$A$3,'Core Indicators'!U145)</f>
        <v>285</v>
      </c>
      <c r="C145" s="207">
        <f>_xlfn.DAYS(About!$A$3,'Core Indicators'!AC145)</f>
        <v>285</v>
      </c>
      <c r="D145" s="207">
        <f>_xlfn.DAYS(About!$A$3,'Core Indicators'!AK145)</f>
        <v>217</v>
      </c>
      <c r="E145" s="207">
        <f>_xlfn.DAYS(About!$A$3,'Core Indicators'!AS145)</f>
        <v>38</v>
      </c>
      <c r="F145" s="207">
        <f>_xlfn.DAYS(About!$A$3,'Core Indicators'!BQ145)</f>
        <v>38</v>
      </c>
      <c r="G145" s="207">
        <f>_xlfn.DAYS(About!$A$3,'Core Indicators'!DM145)</f>
        <v>38</v>
      </c>
      <c r="H145" s="207">
        <f>_xlfn.DAYS(About!$A$3,'Core Indicators'!DU145)</f>
        <v>38</v>
      </c>
      <c r="I145" s="207">
        <f>_xlfn.DAYS(About!$A$3,'Core Indicators'!EC145)</f>
        <v>38</v>
      </c>
      <c r="J145" s="207">
        <f>_xlfn.DAYS(About!$A$3,'Core Indicators'!EK145)</f>
        <v>217</v>
      </c>
      <c r="K145" s="207">
        <f>_xlfn.DAYS(About!$A$3,'Core Indicators'!ES145)</f>
        <v>217</v>
      </c>
      <c r="L145" s="207">
        <f>_xlfn.DAYS(About!$A$3,'Core Indicators'!FI145)</f>
        <v>285</v>
      </c>
      <c r="M145" s="207">
        <f>_xlfn.DAYS(About!$A$3,'Core Indicators'!GG145)</f>
        <v>168</v>
      </c>
      <c r="N145" s="207">
        <f>_xlfn.DAYS(About!$A$3,'Core Indicators'!GO145)</f>
        <v>168</v>
      </c>
      <c r="O145" s="207">
        <f>_xlfn.DAYS(About!$A$3,'Core Indicators'!GW145)</f>
        <v>168</v>
      </c>
      <c r="P145" s="207">
        <f>_xlfn.DAYS(About!$A$3,'Core Indicators'!HE145)</f>
        <v>168</v>
      </c>
      <c r="Q145" s="207">
        <f>_xlfn.DAYS(About!$A$3,'Core Indicators'!HM145)</f>
        <v>168</v>
      </c>
      <c r="R145" s="207">
        <f>_xlfn.DAYS(About!$A$3,'Core Indicators'!HU145)</f>
        <v>168</v>
      </c>
      <c r="S145" s="207">
        <f>_xlfn.DAYS(About!$A$3,'Core Indicators'!IC145)</f>
        <v>168</v>
      </c>
      <c r="T145" s="207">
        <f>_xlfn.DAYS(About!$A$3,'Core Indicators'!IK145)</f>
        <v>168</v>
      </c>
      <c r="U145" s="207">
        <f>_xlfn.DAYS(About!$A$3,'Core Indicators'!IS145)</f>
        <v>168</v>
      </c>
      <c r="V145" s="207">
        <f t="shared" si="4"/>
        <v>129.4</v>
      </c>
    </row>
    <row r="146" spans="1:22" x14ac:dyDescent="0.25">
      <c r="A146" s="206" t="str">
        <f>Lists!C:C</f>
        <v>TTO002</v>
      </c>
      <c r="B146" s="207">
        <f>_xlfn.DAYS(About!$A$3,'Core Indicators'!U146)</f>
        <v>61</v>
      </c>
      <c r="C146" s="207">
        <f>_xlfn.DAYS(About!$A$3,'Core Indicators'!AC146)</f>
        <v>61</v>
      </c>
      <c r="D146" s="207">
        <f>_xlfn.DAYS(About!$A$3,'Core Indicators'!AK146)</f>
        <v>61</v>
      </c>
      <c r="E146" s="207">
        <f>_xlfn.DAYS(About!$A$3,'Core Indicators'!AS146)</f>
        <v>61</v>
      </c>
      <c r="F146" s="207">
        <f>_xlfn.DAYS(About!$A$3,'Core Indicators'!BQ146)</f>
        <v>61</v>
      </c>
      <c r="G146" s="207">
        <f>_xlfn.DAYS(About!$A$3,'Core Indicators'!DM146)</f>
        <v>61</v>
      </c>
      <c r="H146" s="207">
        <f>_xlfn.DAYS(About!$A$3,'Core Indicators'!DU146)</f>
        <v>61</v>
      </c>
      <c r="I146" s="207">
        <f>_xlfn.DAYS(About!$A$3,'Core Indicators'!EC146)</f>
        <v>61</v>
      </c>
      <c r="J146" s="207">
        <f>_xlfn.DAYS(About!$A$3,'Core Indicators'!EK146)</f>
        <v>61</v>
      </c>
      <c r="K146" s="207">
        <f>_xlfn.DAYS(About!$A$3,'Core Indicators'!ES146)</f>
        <v>61</v>
      </c>
      <c r="L146" s="207">
        <f>_xlfn.DAYS(About!$A$3,'Core Indicators'!FI146)</f>
        <v>61</v>
      </c>
      <c r="M146" s="207">
        <f>_xlfn.DAYS(About!$A$3,'Core Indicators'!GG146)</f>
        <v>179</v>
      </c>
      <c r="N146" s="207">
        <f>_xlfn.DAYS(About!$A$3,'Core Indicators'!GO146)</f>
        <v>179</v>
      </c>
      <c r="O146" s="207">
        <f>_xlfn.DAYS(About!$A$3,'Core Indicators'!GW146)</f>
        <v>179</v>
      </c>
      <c r="P146" s="207">
        <f>_xlfn.DAYS(About!$A$3,'Core Indicators'!HE146)</f>
        <v>179</v>
      </c>
      <c r="Q146" s="207">
        <f>_xlfn.DAYS(About!$A$3,'Core Indicators'!HM146)</f>
        <v>179</v>
      </c>
      <c r="R146" s="207">
        <f>_xlfn.DAYS(About!$A$3,'Core Indicators'!HU146)</f>
        <v>179</v>
      </c>
      <c r="S146" s="207">
        <f>_xlfn.DAYS(About!$A$3,'Core Indicators'!IC146)</f>
        <v>179</v>
      </c>
      <c r="T146" s="207">
        <f>_xlfn.DAYS(About!$A$3,'Core Indicators'!IK146)</f>
        <v>179</v>
      </c>
      <c r="U146" s="207">
        <f>_xlfn.DAYS(About!$A$3,'Core Indicators'!IS146)</f>
        <v>179</v>
      </c>
      <c r="V146" s="207">
        <f t="shared" si="4"/>
        <v>72.8</v>
      </c>
    </row>
    <row r="147" spans="1:22" x14ac:dyDescent="0.25">
      <c r="A147" s="206" t="str">
        <f>Lists!C:C</f>
        <v>TUN002</v>
      </c>
      <c r="B147" s="207">
        <f>_xlfn.DAYS(About!$A$3,'Core Indicators'!U147)</f>
        <v>92</v>
      </c>
      <c r="C147" s="207">
        <f>_xlfn.DAYS(About!$A$3,'Core Indicators'!AC147)</f>
        <v>5</v>
      </c>
      <c r="D147" s="207">
        <f>_xlfn.DAYS(About!$A$3,'Core Indicators'!AK147)</f>
        <v>5</v>
      </c>
      <c r="E147" s="207">
        <f>_xlfn.DAYS(About!$A$3,'Core Indicators'!AS147)</f>
        <v>5</v>
      </c>
      <c r="F147" s="207">
        <f>_xlfn.DAYS(About!$A$3,'Core Indicators'!BQ147)</f>
        <v>5</v>
      </c>
      <c r="G147" s="207">
        <f>_xlfn.DAYS(About!$A$3,'Core Indicators'!DM147)</f>
        <v>5</v>
      </c>
      <c r="H147" s="207">
        <f>_xlfn.DAYS(About!$A$3,'Core Indicators'!DU147)</f>
        <v>5</v>
      </c>
      <c r="I147" s="207">
        <f>_xlfn.DAYS(About!$A$3,'Core Indicators'!EC147)</f>
        <v>5</v>
      </c>
      <c r="J147" s="207">
        <f>_xlfn.DAYS(About!$A$3,'Core Indicators'!EK147)</f>
        <v>5</v>
      </c>
      <c r="K147" s="207">
        <f>_xlfn.DAYS(About!$A$3,'Core Indicators'!ES147)</f>
        <v>5</v>
      </c>
      <c r="L147" s="207">
        <f>_xlfn.DAYS(About!$A$3,'Core Indicators'!FI147)</f>
        <v>92</v>
      </c>
      <c r="M147" s="207">
        <f>_xlfn.DAYS(About!$A$3,'Core Indicators'!GG147)</f>
        <v>174</v>
      </c>
      <c r="N147" s="207">
        <f>_xlfn.DAYS(About!$A$3,'Core Indicators'!GO147)</f>
        <v>174</v>
      </c>
      <c r="O147" s="207">
        <f>_xlfn.DAYS(About!$A$3,'Core Indicators'!GW147)</f>
        <v>174</v>
      </c>
      <c r="P147" s="207">
        <f>_xlfn.DAYS(About!$A$3,'Core Indicators'!HE147)</f>
        <v>174</v>
      </c>
      <c r="Q147" s="207">
        <f>_xlfn.DAYS(About!$A$3,'Core Indicators'!HM147)</f>
        <v>174</v>
      </c>
      <c r="R147" s="207">
        <f>_xlfn.DAYS(About!$A$3,'Core Indicators'!HU147)</f>
        <v>174</v>
      </c>
      <c r="S147" s="207">
        <f>_xlfn.DAYS(About!$A$3,'Core Indicators'!IC147)</f>
        <v>174</v>
      </c>
      <c r="T147" s="207">
        <f>_xlfn.DAYS(About!$A$3,'Core Indicators'!IK147)</f>
        <v>174</v>
      </c>
      <c r="U147" s="207">
        <f>_xlfn.DAYS(About!$A$3,'Core Indicators'!IS147)</f>
        <v>174</v>
      </c>
      <c r="V147" s="207">
        <f t="shared" si="4"/>
        <v>30.6</v>
      </c>
    </row>
    <row r="148" spans="1:22" x14ac:dyDescent="0.25">
      <c r="A148" s="206" t="str">
        <f>Lists!C:C</f>
        <v>TUR001</v>
      </c>
      <c r="B148" s="207">
        <f>_xlfn.DAYS(About!$A$3,'Core Indicators'!U148)</f>
        <v>1354</v>
      </c>
      <c r="C148" s="207">
        <f>_xlfn.DAYS(About!$A$3,'Core Indicators'!AC148)</f>
        <v>42</v>
      </c>
      <c r="D148" s="207">
        <f>_xlfn.DAYS(About!$A$3,'Core Indicators'!AK148)</f>
        <v>3</v>
      </c>
      <c r="E148" s="207">
        <f>_xlfn.DAYS(About!$A$3,'Core Indicators'!AS148)</f>
        <v>3</v>
      </c>
      <c r="F148" s="207">
        <f>_xlfn.DAYS(About!$A$3,'Core Indicators'!BQ148)</f>
        <v>34</v>
      </c>
      <c r="G148" s="207">
        <f>_xlfn.DAYS(About!$A$3,'Core Indicators'!DM148)</f>
        <v>3</v>
      </c>
      <c r="H148" s="207">
        <f>_xlfn.DAYS(About!$A$3,'Core Indicators'!DU148)</f>
        <v>3</v>
      </c>
      <c r="I148" s="207">
        <f>_xlfn.DAYS(About!$A$3,'Core Indicators'!EC148)</f>
        <v>3</v>
      </c>
      <c r="J148" s="207">
        <f>_xlfn.DAYS(About!$A$3,'Core Indicators'!EK148)</f>
        <v>3</v>
      </c>
      <c r="K148" s="207">
        <f>_xlfn.DAYS(About!$A$3,'Core Indicators'!ES148)</f>
        <v>3</v>
      </c>
      <c r="L148" s="207">
        <f>_xlfn.DAYS(About!$A$3,'Core Indicators'!FI148)</f>
        <v>1354</v>
      </c>
      <c r="M148" s="207">
        <f>_xlfn.DAYS(About!$A$3,'Core Indicators'!GG148)</f>
        <v>169</v>
      </c>
      <c r="N148" s="207">
        <f>_xlfn.DAYS(About!$A$3,'Core Indicators'!GO148)</f>
        <v>169</v>
      </c>
      <c r="O148" s="207">
        <f>_xlfn.DAYS(About!$A$3,'Core Indicators'!GW148)</f>
        <v>169</v>
      </c>
      <c r="P148" s="207">
        <f>_xlfn.DAYS(About!$A$3,'Core Indicators'!HE148)</f>
        <v>169</v>
      </c>
      <c r="Q148" s="207">
        <f>_xlfn.DAYS(About!$A$3,'Core Indicators'!HM148)</f>
        <v>169</v>
      </c>
      <c r="R148" s="207">
        <f>_xlfn.DAYS(About!$A$3,'Core Indicators'!HU148)</f>
        <v>169</v>
      </c>
      <c r="S148" s="207">
        <f>_xlfn.DAYS(About!$A$3,'Core Indicators'!IC148)</f>
        <v>169</v>
      </c>
      <c r="T148" s="207">
        <f>_xlfn.DAYS(About!$A$3,'Core Indicators'!IK148)</f>
        <v>169</v>
      </c>
      <c r="U148" s="207">
        <f>_xlfn.DAYS(About!$A$3,'Core Indicators'!IS148)</f>
        <v>169</v>
      </c>
      <c r="V148" s="207">
        <f t="shared" si="4"/>
        <v>157.80000000000001</v>
      </c>
    </row>
    <row r="149" spans="1:22" x14ac:dyDescent="0.25">
      <c r="A149" s="206" t="str">
        <f>Lists!C:C</f>
        <v>TUR002</v>
      </c>
      <c r="B149" s="207">
        <f>_xlfn.DAYS(About!$A$3,'Core Indicators'!U149)</f>
        <v>1354</v>
      </c>
      <c r="C149" s="207">
        <f>_xlfn.DAYS(About!$A$3,'Core Indicators'!AC149)</f>
        <v>306</v>
      </c>
      <c r="D149" s="207">
        <f>_xlfn.DAYS(About!$A$3,'Core Indicators'!AK149)</f>
        <v>3</v>
      </c>
      <c r="E149" s="207">
        <f>_xlfn.DAYS(About!$A$3,'Core Indicators'!AS149)</f>
        <v>3</v>
      </c>
      <c r="F149" s="207">
        <f>_xlfn.DAYS(About!$A$3,'Core Indicators'!BQ149)</f>
        <v>194</v>
      </c>
      <c r="G149" s="207">
        <f>_xlfn.DAYS(About!$A$3,'Core Indicators'!DM149)</f>
        <v>3</v>
      </c>
      <c r="H149" s="207">
        <f>_xlfn.DAYS(About!$A$3,'Core Indicators'!DU149)</f>
        <v>3</v>
      </c>
      <c r="I149" s="207">
        <f>_xlfn.DAYS(About!$A$3,'Core Indicators'!EC149)</f>
        <v>3</v>
      </c>
      <c r="J149" s="207">
        <f>_xlfn.DAYS(About!$A$3,'Core Indicators'!EK149)</f>
        <v>3</v>
      </c>
      <c r="K149" s="207">
        <f>_xlfn.DAYS(About!$A$3,'Core Indicators'!ES149)</f>
        <v>33</v>
      </c>
      <c r="L149" s="207">
        <f>_xlfn.DAYS(About!$A$3,'Core Indicators'!FI149)</f>
        <v>1354</v>
      </c>
      <c r="M149" s="207">
        <f>_xlfn.DAYS(About!$A$3,'Core Indicators'!GG149)</f>
        <v>169</v>
      </c>
      <c r="N149" s="207">
        <f>_xlfn.DAYS(About!$A$3,'Core Indicators'!GO149)</f>
        <v>169</v>
      </c>
      <c r="O149" s="207">
        <f>_xlfn.DAYS(About!$A$3,'Core Indicators'!GW149)</f>
        <v>169</v>
      </c>
      <c r="P149" s="207">
        <f>_xlfn.DAYS(About!$A$3,'Core Indicators'!HE149)</f>
        <v>169</v>
      </c>
      <c r="Q149" s="207">
        <f>_xlfn.DAYS(About!$A$3,'Core Indicators'!HM149)</f>
        <v>169</v>
      </c>
      <c r="R149" s="207">
        <f>_xlfn.DAYS(About!$A$3,'Core Indicators'!HU149)</f>
        <v>169</v>
      </c>
      <c r="S149" s="207">
        <f>_xlfn.DAYS(About!$A$3,'Core Indicators'!IC149)</f>
        <v>169</v>
      </c>
      <c r="T149" s="207">
        <f>_xlfn.DAYS(About!$A$3,'Core Indicators'!IK149)</f>
        <v>169</v>
      </c>
      <c r="U149" s="207">
        <f>_xlfn.DAYS(About!$A$3,'Core Indicators'!IS149)</f>
        <v>169</v>
      </c>
      <c r="V149" s="207">
        <f t="shared" si="4"/>
        <v>176.8</v>
      </c>
    </row>
    <row r="150" spans="1:22" x14ac:dyDescent="0.25">
      <c r="A150" s="206" t="str">
        <f>Lists!C:C</f>
        <v>TUR003</v>
      </c>
      <c r="B150" s="207">
        <f>_xlfn.DAYS(About!$A$3,'Core Indicators'!U150)</f>
        <v>1354</v>
      </c>
      <c r="C150" s="207">
        <f>_xlfn.DAYS(About!$A$3,'Core Indicators'!AC150)</f>
        <v>306</v>
      </c>
      <c r="D150" s="207">
        <f>_xlfn.DAYS(About!$A$3,'Core Indicators'!AK150)</f>
        <v>3</v>
      </c>
      <c r="E150" s="207">
        <f>_xlfn.DAYS(About!$A$3,'Core Indicators'!AS150)</f>
        <v>3</v>
      </c>
      <c r="F150" s="207">
        <f>_xlfn.DAYS(About!$A$3,'Core Indicators'!BQ150)</f>
        <v>33</v>
      </c>
      <c r="G150" s="207">
        <f>_xlfn.DAYS(About!$A$3,'Core Indicators'!DM150)</f>
        <v>3</v>
      </c>
      <c r="H150" s="207">
        <f>_xlfn.DAYS(About!$A$3,'Core Indicators'!DU150)</f>
        <v>3</v>
      </c>
      <c r="I150" s="207">
        <f>_xlfn.DAYS(About!$A$3,'Core Indicators'!EC150)</f>
        <v>3</v>
      </c>
      <c r="J150" s="207">
        <f>_xlfn.DAYS(About!$A$3,'Core Indicators'!EK150)</f>
        <v>3</v>
      </c>
      <c r="K150" s="207">
        <f>_xlfn.DAYS(About!$A$3,'Core Indicators'!ES150)</f>
        <v>61</v>
      </c>
      <c r="L150" s="207">
        <f>_xlfn.DAYS(About!$A$3,'Core Indicators'!FI150)</f>
        <v>1354</v>
      </c>
      <c r="M150" s="207">
        <f>_xlfn.DAYS(About!$A$3,'Core Indicators'!GG150)</f>
        <v>169</v>
      </c>
      <c r="N150" s="207">
        <f>_xlfn.DAYS(About!$A$3,'Core Indicators'!GO150)</f>
        <v>169</v>
      </c>
      <c r="O150" s="207">
        <f>_xlfn.DAYS(About!$A$3,'Core Indicators'!GW150)</f>
        <v>169</v>
      </c>
      <c r="P150" s="207">
        <f>_xlfn.DAYS(About!$A$3,'Core Indicators'!HE150)</f>
        <v>169</v>
      </c>
      <c r="Q150" s="207">
        <f>_xlfn.DAYS(About!$A$3,'Core Indicators'!HM150)</f>
        <v>169</v>
      </c>
      <c r="R150" s="207">
        <f>_xlfn.DAYS(About!$A$3,'Core Indicators'!HU150)</f>
        <v>169</v>
      </c>
      <c r="S150" s="207">
        <f>_xlfn.DAYS(About!$A$3,'Core Indicators'!IC150)</f>
        <v>169</v>
      </c>
      <c r="T150" s="207">
        <f>_xlfn.DAYS(About!$A$3,'Core Indicators'!IK150)</f>
        <v>169</v>
      </c>
      <c r="U150" s="207">
        <f>_xlfn.DAYS(About!$A$3,'Core Indicators'!IS150)</f>
        <v>169</v>
      </c>
      <c r="V150" s="207">
        <f t="shared" si="4"/>
        <v>163.5</v>
      </c>
    </row>
    <row r="151" spans="1:22" x14ac:dyDescent="0.25">
      <c r="A151" s="206" t="str">
        <f>Lists!C:C</f>
        <v>TUR004</v>
      </c>
      <c r="B151" s="207">
        <f>_xlfn.DAYS(About!$A$3,'Core Indicators'!U151)</f>
        <v>1354</v>
      </c>
      <c r="C151" s="207">
        <f>_xlfn.DAYS(About!$A$3,'Core Indicators'!AC151)</f>
        <v>1354</v>
      </c>
      <c r="D151" s="207">
        <f>_xlfn.DAYS(About!$A$3,'Core Indicators'!AK151)</f>
        <v>1354</v>
      </c>
      <c r="E151" s="207">
        <f>_xlfn.DAYS(About!$A$3,'Core Indicators'!AS151)</f>
        <v>1354</v>
      </c>
      <c r="F151" s="207">
        <f>_xlfn.DAYS(About!$A$3,'Core Indicators'!BQ151)</f>
        <v>61</v>
      </c>
      <c r="G151" s="207">
        <f>_xlfn.DAYS(About!$A$3,'Core Indicators'!DM151)</f>
        <v>1354</v>
      </c>
      <c r="H151" s="207">
        <f>_xlfn.DAYS(About!$A$3,'Core Indicators'!DU151)</f>
        <v>1354</v>
      </c>
      <c r="I151" s="207">
        <f>_xlfn.DAYS(About!$A$3,'Core Indicators'!EC151)</f>
        <v>1354</v>
      </c>
      <c r="J151" s="207">
        <f>_xlfn.DAYS(About!$A$3,'Core Indicators'!EK151)</f>
        <v>1354</v>
      </c>
      <c r="K151" s="207">
        <f>_xlfn.DAYS(About!$A$3,'Core Indicators'!ES151)</f>
        <v>1354</v>
      </c>
      <c r="L151" s="207">
        <f>_xlfn.DAYS(About!$A$3,'Core Indicators'!FI151)</f>
        <v>1354</v>
      </c>
      <c r="M151" s="207">
        <f>_xlfn.DAYS(About!$A$3,'Core Indicators'!GG151)</f>
        <v>169</v>
      </c>
      <c r="N151" s="207">
        <f>_xlfn.DAYS(About!$A$3,'Core Indicators'!GO151)</f>
        <v>169</v>
      </c>
      <c r="O151" s="207">
        <f>_xlfn.DAYS(About!$A$3,'Core Indicators'!GW151)</f>
        <v>169</v>
      </c>
      <c r="P151" s="207">
        <f>_xlfn.DAYS(About!$A$3,'Core Indicators'!HE151)</f>
        <v>169</v>
      </c>
      <c r="Q151" s="207">
        <f>_xlfn.DAYS(About!$A$3,'Core Indicators'!HM151)</f>
        <v>169</v>
      </c>
      <c r="R151" s="207">
        <f>_xlfn.DAYS(About!$A$3,'Core Indicators'!HU151)</f>
        <v>169</v>
      </c>
      <c r="S151" s="207">
        <f>_xlfn.DAYS(About!$A$3,'Core Indicators'!IC151)</f>
        <v>169</v>
      </c>
      <c r="T151" s="207">
        <f>_xlfn.DAYS(About!$A$3,'Core Indicators'!IK151)</f>
        <v>169</v>
      </c>
      <c r="U151" s="207">
        <f>_xlfn.DAYS(About!$A$3,'Core Indicators'!IS151)</f>
        <v>169</v>
      </c>
      <c r="V151" s="207">
        <f t="shared" si="4"/>
        <v>1106.2</v>
      </c>
    </row>
    <row r="152" spans="1:22" x14ac:dyDescent="0.25">
      <c r="A152" s="206" t="str">
        <f>Lists!C:C</f>
        <v>TZA001</v>
      </c>
      <c r="B152" s="207">
        <f>_xlfn.DAYS(About!$A$3,'Core Indicators'!U152)</f>
        <v>230</v>
      </c>
      <c r="C152" s="207">
        <f>_xlfn.DAYS(About!$A$3,'Core Indicators'!AC152)</f>
        <v>7</v>
      </c>
      <c r="D152" s="207">
        <f>_xlfn.DAYS(About!$A$3,'Core Indicators'!AK152)</f>
        <v>7</v>
      </c>
      <c r="E152" s="207">
        <f>_xlfn.DAYS(About!$A$3,'Core Indicators'!AS152)</f>
        <v>7</v>
      </c>
      <c r="F152" s="207">
        <f>_xlfn.DAYS(About!$A$3,'Core Indicators'!BQ152)</f>
        <v>7</v>
      </c>
      <c r="G152" s="207">
        <f>_xlfn.DAYS(About!$A$3,'Core Indicators'!DM152)</f>
        <v>7</v>
      </c>
      <c r="H152" s="207">
        <f>_xlfn.DAYS(About!$A$3,'Core Indicators'!DU152)</f>
        <v>7</v>
      </c>
      <c r="I152" s="207">
        <f>_xlfn.DAYS(About!$A$3,'Core Indicators'!EC152)</f>
        <v>7</v>
      </c>
      <c r="J152" s="207">
        <f>_xlfn.DAYS(About!$A$3,'Core Indicators'!EK152)</f>
        <v>7</v>
      </c>
      <c r="K152" s="207">
        <f>_xlfn.DAYS(About!$A$3,'Core Indicators'!ES152)</f>
        <v>7</v>
      </c>
      <c r="L152" s="207">
        <f>_xlfn.DAYS(About!$A$3,'Core Indicators'!FI152)</f>
        <v>62</v>
      </c>
      <c r="M152" s="207">
        <f>_xlfn.DAYS(About!$A$3,'Core Indicators'!GG152)</f>
        <v>170</v>
      </c>
      <c r="N152" s="207">
        <f>_xlfn.DAYS(About!$A$3,'Core Indicators'!GO152)</f>
        <v>170</v>
      </c>
      <c r="O152" s="207">
        <f>_xlfn.DAYS(About!$A$3,'Core Indicators'!GW152)</f>
        <v>170</v>
      </c>
      <c r="P152" s="207">
        <f>_xlfn.DAYS(About!$A$3,'Core Indicators'!HE152)</f>
        <v>170</v>
      </c>
      <c r="Q152" s="207">
        <f>_xlfn.DAYS(About!$A$3,'Core Indicators'!HM152)</f>
        <v>170</v>
      </c>
      <c r="R152" s="207">
        <f>_xlfn.DAYS(About!$A$3,'Core Indicators'!HU152)</f>
        <v>170</v>
      </c>
      <c r="S152" s="207">
        <f>_xlfn.DAYS(About!$A$3,'Core Indicators'!IC152)</f>
        <v>170</v>
      </c>
      <c r="T152" s="207">
        <f>_xlfn.DAYS(About!$A$3,'Core Indicators'!IK152)</f>
        <v>170</v>
      </c>
      <c r="U152" s="207">
        <f>_xlfn.DAYS(About!$A$3,'Core Indicators'!IS152)</f>
        <v>170</v>
      </c>
      <c r="V152" s="207">
        <f t="shared" si="4"/>
        <v>28.8</v>
      </c>
    </row>
    <row r="153" spans="1:22" x14ac:dyDescent="0.25">
      <c r="A153" s="206" t="str">
        <f>Lists!C:C</f>
        <v>TZA002</v>
      </c>
      <c r="B153" s="207">
        <f>_xlfn.DAYS(About!$A$3,'Core Indicators'!U153)</f>
        <v>250</v>
      </c>
      <c r="C153" s="207">
        <f>_xlfn.DAYS(About!$A$3,'Core Indicators'!AC153)</f>
        <v>477</v>
      </c>
      <c r="D153" s="207">
        <f>_xlfn.DAYS(About!$A$3,'Core Indicators'!AK153)</f>
        <v>477</v>
      </c>
      <c r="E153" s="207">
        <f>_xlfn.DAYS(About!$A$3,'Core Indicators'!AS153)</f>
        <v>7</v>
      </c>
      <c r="F153" s="207">
        <f>_xlfn.DAYS(About!$A$3,'Core Indicators'!BQ153)</f>
        <v>7</v>
      </c>
      <c r="G153" s="207">
        <f>_xlfn.DAYS(About!$A$3,'Core Indicators'!DM153)</f>
        <v>7</v>
      </c>
      <c r="H153" s="207">
        <f>_xlfn.DAYS(About!$A$3,'Core Indicators'!DU153)</f>
        <v>7</v>
      </c>
      <c r="I153" s="207">
        <f>_xlfn.DAYS(About!$A$3,'Core Indicators'!EC153)</f>
        <v>7</v>
      </c>
      <c r="J153" s="207">
        <f>_xlfn.DAYS(About!$A$3,'Core Indicators'!EK153)</f>
        <v>7</v>
      </c>
      <c r="K153" s="207">
        <f>_xlfn.DAYS(About!$A$3,'Core Indicators'!ES153)</f>
        <v>7</v>
      </c>
      <c r="L153" s="207">
        <f>_xlfn.DAYS(About!$A$3,'Core Indicators'!FI153)</f>
        <v>477</v>
      </c>
      <c r="M153" s="207">
        <f>_xlfn.DAYS(About!$A$3,'Core Indicators'!GG153)</f>
        <v>170</v>
      </c>
      <c r="N153" s="207">
        <f>_xlfn.DAYS(About!$A$3,'Core Indicators'!GO153)</f>
        <v>170</v>
      </c>
      <c r="O153" s="207">
        <f>_xlfn.DAYS(About!$A$3,'Core Indicators'!GW153)</f>
        <v>170</v>
      </c>
      <c r="P153" s="207">
        <f>_xlfn.DAYS(About!$A$3,'Core Indicators'!HE153)</f>
        <v>170</v>
      </c>
      <c r="Q153" s="207">
        <f>_xlfn.DAYS(About!$A$3,'Core Indicators'!HM153)</f>
        <v>170</v>
      </c>
      <c r="R153" s="207">
        <f>_xlfn.DAYS(About!$A$3,'Core Indicators'!HU153)</f>
        <v>170</v>
      </c>
      <c r="S153" s="207">
        <f>_xlfn.DAYS(About!$A$3,'Core Indicators'!IC153)</f>
        <v>170</v>
      </c>
      <c r="T153" s="207">
        <f>_xlfn.DAYS(About!$A$3,'Core Indicators'!IK153)</f>
        <v>170</v>
      </c>
      <c r="U153" s="207">
        <f>_xlfn.DAYS(About!$A$3,'Core Indicators'!IS153)</f>
        <v>170</v>
      </c>
      <c r="V153" s="207">
        <f t="shared" si="4"/>
        <v>117.3</v>
      </c>
    </row>
    <row r="154" spans="1:22" x14ac:dyDescent="0.25">
      <c r="A154" s="206" t="str">
        <f>Lists!C:C</f>
        <v>TZA003</v>
      </c>
      <c r="B154" s="207">
        <f>_xlfn.DAYS(About!$A$3,'Core Indicators'!U154)</f>
        <v>230</v>
      </c>
      <c r="C154" s="207">
        <f>_xlfn.DAYS(About!$A$3,'Core Indicators'!AC154)</f>
        <v>154</v>
      </c>
      <c r="D154" s="207">
        <f>_xlfn.DAYS(About!$A$3,'Core Indicators'!AK154)</f>
        <v>154</v>
      </c>
      <c r="E154" s="207">
        <f>_xlfn.DAYS(About!$A$3,'Core Indicators'!AS154)</f>
        <v>230</v>
      </c>
      <c r="F154" s="207">
        <f>_xlfn.DAYS(About!$A$3,'Core Indicators'!BQ154)</f>
        <v>7</v>
      </c>
      <c r="G154" s="207">
        <f>_xlfn.DAYS(About!$A$3,'Core Indicators'!DM154)</f>
        <v>154</v>
      </c>
      <c r="H154" s="207">
        <f>_xlfn.DAYS(About!$A$3,'Core Indicators'!DU154)</f>
        <v>154</v>
      </c>
      <c r="I154" s="207">
        <f>_xlfn.DAYS(About!$A$3,'Core Indicators'!EC154)</f>
        <v>154</v>
      </c>
      <c r="J154" s="207">
        <f>_xlfn.DAYS(About!$A$3,'Core Indicators'!EK154)</f>
        <v>154</v>
      </c>
      <c r="K154" s="207">
        <f>_xlfn.DAYS(About!$A$3,'Core Indicators'!ES154)</f>
        <v>154</v>
      </c>
      <c r="L154" s="207">
        <f>_xlfn.DAYS(About!$A$3,'Core Indicators'!FI154)</f>
        <v>230</v>
      </c>
      <c r="M154" s="207">
        <f>_xlfn.DAYS(About!$A$3,'Core Indicators'!GG154)</f>
        <v>170</v>
      </c>
      <c r="N154" s="207">
        <f>_xlfn.DAYS(About!$A$3,'Core Indicators'!GO154)</f>
        <v>170</v>
      </c>
      <c r="O154" s="207">
        <f>_xlfn.DAYS(About!$A$3,'Core Indicators'!GW154)</f>
        <v>170</v>
      </c>
      <c r="P154" s="207">
        <f>_xlfn.DAYS(About!$A$3,'Core Indicators'!HE154)</f>
        <v>170</v>
      </c>
      <c r="Q154" s="207">
        <f>_xlfn.DAYS(About!$A$3,'Core Indicators'!HM154)</f>
        <v>170</v>
      </c>
      <c r="R154" s="207">
        <f>_xlfn.DAYS(About!$A$3,'Core Indicators'!HU154)</f>
        <v>170</v>
      </c>
      <c r="S154" s="207">
        <f>_xlfn.DAYS(About!$A$3,'Core Indicators'!IC154)</f>
        <v>170</v>
      </c>
      <c r="T154" s="207">
        <f>_xlfn.DAYS(About!$A$3,'Core Indicators'!IK154)</f>
        <v>170</v>
      </c>
      <c r="U154" s="207">
        <f>_xlfn.DAYS(About!$A$3,'Core Indicators'!IS154)</f>
        <v>170</v>
      </c>
      <c r="V154" s="207">
        <f t="shared" si="4"/>
        <v>156.1</v>
      </c>
    </row>
    <row r="155" spans="1:22" x14ac:dyDescent="0.25">
      <c r="A155" s="206" t="str">
        <f>Lists!C:C</f>
        <v>UGA001</v>
      </c>
      <c r="B155" s="207">
        <f>_xlfn.DAYS(About!$A$3,'Core Indicators'!U155)</f>
        <v>96</v>
      </c>
      <c r="C155" s="207">
        <f>_xlfn.DAYS(About!$A$3,'Core Indicators'!AC155)</f>
        <v>34</v>
      </c>
      <c r="D155" s="207">
        <f>_xlfn.DAYS(About!$A$3,'Core Indicators'!AK155)</f>
        <v>7</v>
      </c>
      <c r="E155" s="207">
        <f>_xlfn.DAYS(About!$A$3,'Core Indicators'!AS155)</f>
        <v>7</v>
      </c>
      <c r="F155" s="207">
        <f>_xlfn.DAYS(About!$A$3,'Core Indicators'!BQ155)</f>
        <v>34</v>
      </c>
      <c r="G155" s="207">
        <f>_xlfn.DAYS(About!$A$3,'Core Indicators'!DM155)</f>
        <v>7</v>
      </c>
      <c r="H155" s="207">
        <f>_xlfn.DAYS(About!$A$3,'Core Indicators'!DU155)</f>
        <v>7</v>
      </c>
      <c r="I155" s="207">
        <f>_xlfn.DAYS(About!$A$3,'Core Indicators'!EC155)</f>
        <v>7</v>
      </c>
      <c r="J155" s="207">
        <f>_xlfn.DAYS(About!$A$3,'Core Indicators'!EK155)</f>
        <v>7</v>
      </c>
      <c r="K155" s="207">
        <f>_xlfn.DAYS(About!$A$3,'Core Indicators'!ES155)</f>
        <v>7</v>
      </c>
      <c r="L155" s="207">
        <f>_xlfn.DAYS(About!$A$3,'Core Indicators'!FI155)</f>
        <v>96</v>
      </c>
      <c r="M155" s="207">
        <f>_xlfn.DAYS(About!$A$3,'Core Indicators'!GG155)</f>
        <v>96</v>
      </c>
      <c r="N155" s="207">
        <f>_xlfn.DAYS(About!$A$3,'Core Indicators'!GO155)</f>
        <v>96</v>
      </c>
      <c r="O155" s="207">
        <f>_xlfn.DAYS(About!$A$3,'Core Indicators'!GW155)</f>
        <v>96</v>
      </c>
      <c r="P155" s="207">
        <f>_xlfn.DAYS(About!$A$3,'Core Indicators'!HE155)</f>
        <v>96</v>
      </c>
      <c r="Q155" s="207">
        <f>_xlfn.DAYS(About!$A$3,'Core Indicators'!HM155)</f>
        <v>96</v>
      </c>
      <c r="R155" s="207">
        <f>_xlfn.DAYS(About!$A$3,'Core Indicators'!HU155)</f>
        <v>96</v>
      </c>
      <c r="S155" s="207">
        <f>_xlfn.DAYS(About!$A$3,'Core Indicators'!IC155)</f>
        <v>96</v>
      </c>
      <c r="T155" s="207">
        <f>_xlfn.DAYS(About!$A$3,'Core Indicators'!IK155)</f>
        <v>96</v>
      </c>
      <c r="U155" s="207">
        <f>_xlfn.DAYS(About!$A$3,'Core Indicators'!IS155)</f>
        <v>96</v>
      </c>
      <c r="V155" s="207">
        <f t="shared" si="4"/>
        <v>27.5</v>
      </c>
    </row>
    <row r="156" spans="1:22" x14ac:dyDescent="0.25">
      <c r="A156" s="206" t="str">
        <f>Lists!C:C</f>
        <v>UGA005</v>
      </c>
      <c r="B156" s="207">
        <f>_xlfn.DAYS(About!$A$3,'Core Indicators'!U156)</f>
        <v>96</v>
      </c>
      <c r="C156" s="207">
        <f>_xlfn.DAYS(About!$A$3,'Core Indicators'!AC156)</f>
        <v>34</v>
      </c>
      <c r="D156" s="207">
        <f>_xlfn.DAYS(About!$A$3,'Core Indicators'!AK156)</f>
        <v>7</v>
      </c>
      <c r="E156" s="207">
        <f>_xlfn.DAYS(About!$A$3,'Core Indicators'!AS156)</f>
        <v>7</v>
      </c>
      <c r="F156" s="207">
        <f>_xlfn.DAYS(About!$A$3,'Core Indicators'!BQ156)</f>
        <v>878</v>
      </c>
      <c r="G156" s="207">
        <f>_xlfn.DAYS(About!$A$3,'Core Indicators'!DM156)</f>
        <v>7</v>
      </c>
      <c r="H156" s="207">
        <f>_xlfn.DAYS(About!$A$3,'Core Indicators'!DU156)</f>
        <v>7</v>
      </c>
      <c r="I156" s="207">
        <f>_xlfn.DAYS(About!$A$3,'Core Indicators'!EC156)</f>
        <v>7</v>
      </c>
      <c r="J156" s="207">
        <f>_xlfn.DAYS(About!$A$3,'Core Indicators'!EK156)</f>
        <v>7</v>
      </c>
      <c r="K156" s="207">
        <f>_xlfn.DAYS(About!$A$3,'Core Indicators'!ES156)</f>
        <v>7</v>
      </c>
      <c r="L156" s="207">
        <f>_xlfn.DAYS(About!$A$3,'Core Indicators'!FI156)</f>
        <v>826</v>
      </c>
      <c r="M156" s="207">
        <f>_xlfn.DAYS(About!$A$3,'Core Indicators'!GG156)</f>
        <v>171</v>
      </c>
      <c r="N156" s="207">
        <f>_xlfn.DAYS(About!$A$3,'Core Indicators'!GO156)</f>
        <v>171</v>
      </c>
      <c r="O156" s="207">
        <f>_xlfn.DAYS(About!$A$3,'Core Indicators'!GW156)</f>
        <v>171</v>
      </c>
      <c r="P156" s="207">
        <f>_xlfn.DAYS(About!$A$3,'Core Indicators'!HE156)</f>
        <v>171</v>
      </c>
      <c r="Q156" s="207">
        <f>_xlfn.DAYS(About!$A$3,'Core Indicators'!HM156)</f>
        <v>171</v>
      </c>
      <c r="R156" s="207">
        <f>_xlfn.DAYS(About!$A$3,'Core Indicators'!HU156)</f>
        <v>171</v>
      </c>
      <c r="S156" s="207">
        <f>_xlfn.DAYS(About!$A$3,'Core Indicators'!IC156)</f>
        <v>171</v>
      </c>
      <c r="T156" s="207">
        <f>_xlfn.DAYS(About!$A$3,'Core Indicators'!IK156)</f>
        <v>171</v>
      </c>
      <c r="U156" s="207">
        <f>_xlfn.DAYS(About!$A$3,'Core Indicators'!IS156)</f>
        <v>171</v>
      </c>
      <c r="V156" s="207">
        <f t="shared" si="4"/>
        <v>192.4</v>
      </c>
    </row>
    <row r="157" spans="1:22" x14ac:dyDescent="0.25">
      <c r="A157" s="206" t="str">
        <f>Lists!C:C</f>
        <v>UGA007</v>
      </c>
      <c r="B157" s="207">
        <f>_xlfn.DAYS(About!$A$3,'Core Indicators'!U157)</f>
        <v>96</v>
      </c>
      <c r="C157" s="207">
        <f>_xlfn.DAYS(About!$A$3,'Core Indicators'!AC157)</f>
        <v>96</v>
      </c>
      <c r="D157" s="207">
        <f>_xlfn.DAYS(About!$A$3,'Core Indicators'!AK157)</f>
        <v>34</v>
      </c>
      <c r="E157" s="207">
        <f>_xlfn.DAYS(About!$A$3,'Core Indicators'!AS157)</f>
        <v>96</v>
      </c>
      <c r="F157" s="207">
        <f>_xlfn.DAYS(About!$A$3,'Core Indicators'!BQ157)</f>
        <v>96</v>
      </c>
      <c r="G157" s="207">
        <f>_xlfn.DAYS(About!$A$3,'Core Indicators'!DM157)</f>
        <v>34</v>
      </c>
      <c r="H157" s="207">
        <f>_xlfn.DAYS(About!$A$3,'Core Indicators'!DU157)</f>
        <v>34</v>
      </c>
      <c r="I157" s="207">
        <f>_xlfn.DAYS(About!$A$3,'Core Indicators'!EC157)</f>
        <v>34</v>
      </c>
      <c r="J157" s="207">
        <f>_xlfn.DAYS(About!$A$3,'Core Indicators'!EK157)</f>
        <v>34</v>
      </c>
      <c r="K157" s="207">
        <f>_xlfn.DAYS(About!$A$3,'Core Indicators'!ES157)</f>
        <v>34</v>
      </c>
      <c r="L157" s="207">
        <f>_xlfn.DAYS(About!$A$3,'Core Indicators'!FI157)</f>
        <v>96</v>
      </c>
      <c r="M157" s="207">
        <f>_xlfn.DAYS(About!$A$3,'Core Indicators'!GG157)</f>
        <v>96</v>
      </c>
      <c r="N157" s="207">
        <f>_xlfn.DAYS(About!$A$3,'Core Indicators'!GO157)</f>
        <v>96</v>
      </c>
      <c r="O157" s="207">
        <f>_xlfn.DAYS(About!$A$3,'Core Indicators'!GW157)</f>
        <v>96</v>
      </c>
      <c r="P157" s="207">
        <f>_xlfn.DAYS(About!$A$3,'Core Indicators'!HE157)</f>
        <v>96</v>
      </c>
      <c r="Q157" s="207">
        <f>_xlfn.DAYS(About!$A$3,'Core Indicators'!HM157)</f>
        <v>96</v>
      </c>
      <c r="R157" s="207">
        <f>_xlfn.DAYS(About!$A$3,'Core Indicators'!HU157)</f>
        <v>96</v>
      </c>
      <c r="S157" s="207">
        <f>_xlfn.DAYS(About!$A$3,'Core Indicators'!IC157)</f>
        <v>96</v>
      </c>
      <c r="T157" s="207">
        <f>_xlfn.DAYS(About!$A$3,'Core Indicators'!IK157)</f>
        <v>96</v>
      </c>
      <c r="U157" s="207">
        <f>_xlfn.DAYS(About!$A$3,'Core Indicators'!IS157)</f>
        <v>96</v>
      </c>
      <c r="V157" s="207">
        <f t="shared" si="4"/>
        <v>58.8</v>
      </c>
    </row>
    <row r="158" spans="1:22" x14ac:dyDescent="0.25">
      <c r="A158" s="206" t="str">
        <f>Lists!C:C</f>
        <v>UKR002</v>
      </c>
      <c r="B158" s="207">
        <f>_xlfn.DAYS(About!$A$3,'Core Indicators'!U158)</f>
        <v>92</v>
      </c>
      <c r="C158" s="207">
        <f>_xlfn.DAYS(About!$A$3,'Core Indicators'!AC158)</f>
        <v>5</v>
      </c>
      <c r="D158" s="207">
        <f>_xlfn.DAYS(About!$A$3,'Core Indicators'!AK158)</f>
        <v>5</v>
      </c>
      <c r="E158" s="207">
        <f>_xlfn.DAYS(About!$A$3,'Core Indicators'!AS158)</f>
        <v>5</v>
      </c>
      <c r="F158" s="207">
        <f>_xlfn.DAYS(About!$A$3,'Core Indicators'!BQ158)</f>
        <v>5</v>
      </c>
      <c r="G158" s="207">
        <f>_xlfn.DAYS(About!$A$3,'Core Indicators'!DM158)</f>
        <v>5</v>
      </c>
      <c r="H158" s="207">
        <f>_xlfn.DAYS(About!$A$3,'Core Indicators'!DU158)</f>
        <v>5</v>
      </c>
      <c r="I158" s="207">
        <f>_xlfn.DAYS(About!$A$3,'Core Indicators'!EC158)</f>
        <v>5</v>
      </c>
      <c r="J158" s="207">
        <f>_xlfn.DAYS(About!$A$3,'Core Indicators'!EK158)</f>
        <v>5</v>
      </c>
      <c r="K158" s="207">
        <f>_xlfn.DAYS(About!$A$3,'Core Indicators'!ES158)</f>
        <v>5</v>
      </c>
      <c r="L158" s="207">
        <f>_xlfn.DAYS(About!$A$3,'Core Indicators'!FI158)</f>
        <v>92</v>
      </c>
      <c r="M158" s="207">
        <f>_xlfn.DAYS(About!$A$3,'Core Indicators'!GG158)</f>
        <v>173</v>
      </c>
      <c r="N158" s="207">
        <f>_xlfn.DAYS(About!$A$3,'Core Indicators'!GO158)</f>
        <v>173</v>
      </c>
      <c r="O158" s="207">
        <f>_xlfn.DAYS(About!$A$3,'Core Indicators'!GW158)</f>
        <v>173</v>
      </c>
      <c r="P158" s="207">
        <f>_xlfn.DAYS(About!$A$3,'Core Indicators'!HE158)</f>
        <v>173</v>
      </c>
      <c r="Q158" s="207">
        <f>_xlfn.DAYS(About!$A$3,'Core Indicators'!HM158)</f>
        <v>173</v>
      </c>
      <c r="R158" s="207">
        <f>_xlfn.DAYS(About!$A$3,'Core Indicators'!HU158)</f>
        <v>173</v>
      </c>
      <c r="S158" s="207">
        <f>_xlfn.DAYS(About!$A$3,'Core Indicators'!IC158)</f>
        <v>173</v>
      </c>
      <c r="T158" s="207">
        <f>_xlfn.DAYS(About!$A$3,'Core Indicators'!IK158)</f>
        <v>173</v>
      </c>
      <c r="U158" s="207">
        <f>_xlfn.DAYS(About!$A$3,'Core Indicators'!IS158)</f>
        <v>173</v>
      </c>
      <c r="V158" s="207">
        <f t="shared" si="4"/>
        <v>30.5</v>
      </c>
    </row>
    <row r="159" spans="1:22" x14ac:dyDescent="0.25">
      <c r="A159" s="206" t="str">
        <f>Lists!C:C</f>
        <v>VEN001</v>
      </c>
      <c r="B159" s="207">
        <f>_xlfn.DAYS(About!$A$3,'Core Indicators'!U159)</f>
        <v>0</v>
      </c>
      <c r="C159" s="207">
        <f>_xlfn.DAYS(About!$A$3,'Core Indicators'!AC159)</f>
        <v>0</v>
      </c>
      <c r="D159" s="207">
        <f>_xlfn.DAYS(About!$A$3,'Core Indicators'!AK159)</f>
        <v>0</v>
      </c>
      <c r="E159" s="207">
        <f>_xlfn.DAYS(About!$A$3,'Core Indicators'!AS159)</f>
        <v>0</v>
      </c>
      <c r="F159" s="207">
        <f>_xlfn.DAYS(About!$A$3,'Core Indicators'!BQ159)</f>
        <v>0</v>
      </c>
      <c r="G159" s="207">
        <f>_xlfn.DAYS(About!$A$3,'Core Indicators'!DM159)</f>
        <v>0</v>
      </c>
      <c r="H159" s="207">
        <f>_xlfn.DAYS(About!$A$3,'Core Indicators'!DU159)</f>
        <v>0</v>
      </c>
      <c r="I159" s="207">
        <f>_xlfn.DAYS(About!$A$3,'Core Indicators'!EC159)</f>
        <v>0</v>
      </c>
      <c r="J159" s="207">
        <f>_xlfn.DAYS(About!$A$3,'Core Indicators'!EK159)</f>
        <v>0</v>
      </c>
      <c r="K159" s="207">
        <f>_xlfn.DAYS(About!$A$3,'Core Indicators'!ES159)</f>
        <v>0</v>
      </c>
      <c r="L159" s="207">
        <f>_xlfn.DAYS(About!$A$3,'Core Indicators'!FI159)</f>
        <v>0</v>
      </c>
      <c r="M159" s="207">
        <f>_xlfn.DAYS(About!$A$3,'Core Indicators'!GG159)</f>
        <v>187</v>
      </c>
      <c r="N159" s="207">
        <f>_xlfn.DAYS(About!$A$3,'Core Indicators'!GO159)</f>
        <v>187</v>
      </c>
      <c r="O159" s="207">
        <f>_xlfn.DAYS(About!$A$3,'Core Indicators'!GW159)</f>
        <v>187</v>
      </c>
      <c r="P159" s="207">
        <f>_xlfn.DAYS(About!$A$3,'Core Indicators'!HE159)</f>
        <v>187</v>
      </c>
      <c r="Q159" s="207">
        <f>_xlfn.DAYS(About!$A$3,'Core Indicators'!HM159)</f>
        <v>187</v>
      </c>
      <c r="R159" s="207">
        <f>_xlfn.DAYS(About!$A$3,'Core Indicators'!HU159)</f>
        <v>187</v>
      </c>
      <c r="S159" s="207">
        <f>_xlfn.DAYS(About!$A$3,'Core Indicators'!IC159)</f>
        <v>187</v>
      </c>
      <c r="T159" s="207">
        <f>_xlfn.DAYS(About!$A$3,'Core Indicators'!IK159)</f>
        <v>187</v>
      </c>
      <c r="U159" s="207">
        <f>_xlfn.DAYS(About!$A$3,'Core Indicators'!IS159)</f>
        <v>187</v>
      </c>
      <c r="V159" s="207">
        <f t="shared" si="4"/>
        <v>18.7</v>
      </c>
    </row>
    <row r="160" spans="1:22" x14ac:dyDescent="0.25">
      <c r="A160" s="206" t="str">
        <f>Lists!C:C</f>
        <v>YEM001</v>
      </c>
      <c r="B160" s="207">
        <f>_xlfn.DAYS(About!$A$3,'Core Indicators'!U160)</f>
        <v>32</v>
      </c>
      <c r="C160" s="207">
        <f>_xlfn.DAYS(About!$A$3,'Core Indicators'!AC160)</f>
        <v>32</v>
      </c>
      <c r="D160" s="207">
        <f>_xlfn.DAYS(About!$A$3,'Core Indicators'!AK160)</f>
        <v>32</v>
      </c>
      <c r="E160" s="207">
        <f>_xlfn.DAYS(About!$A$3,'Core Indicators'!AS160)</f>
        <v>32</v>
      </c>
      <c r="F160" s="207">
        <f>_xlfn.DAYS(About!$A$3,'Core Indicators'!BQ160)</f>
        <v>32</v>
      </c>
      <c r="G160" s="207">
        <f>_xlfn.DAYS(About!$A$3,'Core Indicators'!DM160)</f>
        <v>32</v>
      </c>
      <c r="H160" s="207">
        <f>_xlfn.DAYS(About!$A$3,'Core Indicators'!DU160)</f>
        <v>32</v>
      </c>
      <c r="I160" s="207">
        <f>_xlfn.DAYS(About!$A$3,'Core Indicators'!EC160)</f>
        <v>32</v>
      </c>
      <c r="J160" s="207">
        <f>_xlfn.DAYS(About!$A$3,'Core Indicators'!EK160)</f>
        <v>32</v>
      </c>
      <c r="K160" s="207">
        <f>_xlfn.DAYS(About!$A$3,'Core Indicators'!ES160)</f>
        <v>32</v>
      </c>
      <c r="L160" s="207">
        <f>_xlfn.DAYS(About!$A$3,'Core Indicators'!FI160)</f>
        <v>32</v>
      </c>
      <c r="M160" s="207">
        <f>_xlfn.DAYS(About!$A$3,'Core Indicators'!GG160)</f>
        <v>168</v>
      </c>
      <c r="N160" s="207">
        <f>_xlfn.DAYS(About!$A$3,'Core Indicators'!GO160)</f>
        <v>168</v>
      </c>
      <c r="O160" s="207">
        <f>_xlfn.DAYS(About!$A$3,'Core Indicators'!GW160)</f>
        <v>168</v>
      </c>
      <c r="P160" s="207">
        <f>_xlfn.DAYS(About!$A$3,'Core Indicators'!HE160)</f>
        <v>168</v>
      </c>
      <c r="Q160" s="207">
        <f>_xlfn.DAYS(About!$A$3,'Core Indicators'!HM160)</f>
        <v>168</v>
      </c>
      <c r="R160" s="207">
        <f>_xlfn.DAYS(About!$A$3,'Core Indicators'!HU160)</f>
        <v>168</v>
      </c>
      <c r="S160" s="207">
        <f>_xlfn.DAYS(About!$A$3,'Core Indicators'!IC160)</f>
        <v>168</v>
      </c>
      <c r="T160" s="207">
        <f>_xlfn.DAYS(About!$A$3,'Core Indicators'!IK160)</f>
        <v>168</v>
      </c>
      <c r="U160" s="207">
        <f>_xlfn.DAYS(About!$A$3,'Core Indicators'!IS160)</f>
        <v>168</v>
      </c>
      <c r="V160" s="207">
        <f t="shared" si="4"/>
        <v>45.6</v>
      </c>
    </row>
    <row r="161" spans="1:24" x14ac:dyDescent="0.25">
      <c r="A161" s="206" t="str">
        <f>Lists!C:C</f>
        <v>YEM002</v>
      </c>
      <c r="B161" s="207">
        <f>_xlfn.DAYS(About!$A$3,'Core Indicators'!U161)</f>
        <v>32</v>
      </c>
      <c r="C161" s="207">
        <f>_xlfn.DAYS(About!$A$3,'Core Indicators'!AC161)</f>
        <v>32</v>
      </c>
      <c r="D161" s="207">
        <f>_xlfn.DAYS(About!$A$3,'Core Indicators'!AK161)</f>
        <v>32</v>
      </c>
      <c r="E161" s="207">
        <f>_xlfn.DAYS(About!$A$3,'Core Indicators'!AS161)</f>
        <v>32</v>
      </c>
      <c r="F161" s="207">
        <f>_xlfn.DAYS(About!$A$3,'Core Indicators'!BQ161)</f>
        <v>32</v>
      </c>
      <c r="G161" s="207">
        <f>_xlfn.DAYS(About!$A$3,'Core Indicators'!DM161)</f>
        <v>32</v>
      </c>
      <c r="H161" s="207">
        <f>_xlfn.DAYS(About!$A$3,'Core Indicators'!DU161)</f>
        <v>32</v>
      </c>
      <c r="I161" s="207">
        <f>_xlfn.DAYS(About!$A$3,'Core Indicators'!EC161)</f>
        <v>32</v>
      </c>
      <c r="J161" s="207">
        <f>_xlfn.DAYS(About!$A$3,'Core Indicators'!EK161)</f>
        <v>32</v>
      </c>
      <c r="K161" s="207">
        <f>_xlfn.DAYS(About!$A$3,'Core Indicators'!ES161)</f>
        <v>32</v>
      </c>
      <c r="L161" s="207">
        <f>_xlfn.DAYS(About!$A$3,'Core Indicators'!FI161)</f>
        <v>32</v>
      </c>
      <c r="M161" s="207">
        <f>_xlfn.DAYS(About!$A$3,'Core Indicators'!GG161)</f>
        <v>168</v>
      </c>
      <c r="N161" s="207">
        <f>_xlfn.DAYS(About!$A$3,'Core Indicators'!GO161)</f>
        <v>168</v>
      </c>
      <c r="O161" s="207">
        <f>_xlfn.DAYS(About!$A$3,'Core Indicators'!GW161)</f>
        <v>168</v>
      </c>
      <c r="P161" s="207">
        <f>_xlfn.DAYS(About!$A$3,'Core Indicators'!HE161)</f>
        <v>168</v>
      </c>
      <c r="Q161" s="207">
        <f>_xlfn.DAYS(About!$A$3,'Core Indicators'!HM161)</f>
        <v>168</v>
      </c>
      <c r="R161" s="207">
        <f>_xlfn.DAYS(About!$A$3,'Core Indicators'!HU161)</f>
        <v>168</v>
      </c>
      <c r="S161" s="207">
        <f>_xlfn.DAYS(About!$A$3,'Core Indicators'!IC161)</f>
        <v>168</v>
      </c>
      <c r="T161" s="207">
        <f>_xlfn.DAYS(About!$A$3,'Core Indicators'!IK161)</f>
        <v>168</v>
      </c>
      <c r="U161" s="207">
        <f>_xlfn.DAYS(About!$A$3,'Core Indicators'!IS161)</f>
        <v>168</v>
      </c>
      <c r="V161" s="207">
        <f t="shared" si="4"/>
        <v>45.6</v>
      </c>
    </row>
    <row r="162" spans="1:24" x14ac:dyDescent="0.25">
      <c r="A162" s="206" t="str">
        <f>Lists!C:C</f>
        <v>ZMB002</v>
      </c>
      <c r="B162" s="207">
        <f>_xlfn.DAYS(About!$A$3,'Core Indicators'!U162)</f>
        <v>414</v>
      </c>
      <c r="C162" s="207">
        <f>_xlfn.DAYS(About!$A$3,'Core Indicators'!AC162)</f>
        <v>12</v>
      </c>
      <c r="D162" s="207">
        <f>_xlfn.DAYS(About!$A$3,'Core Indicators'!AK162)</f>
        <v>12</v>
      </c>
      <c r="E162" s="207">
        <f>_xlfn.DAYS(About!$A$3,'Core Indicators'!AS162)</f>
        <v>1158</v>
      </c>
      <c r="F162" s="207">
        <f>_xlfn.DAYS(About!$A$3,'Core Indicators'!BQ162)</f>
        <v>12</v>
      </c>
      <c r="G162" s="207">
        <f>_xlfn.DAYS(About!$A$3,'Core Indicators'!DM162)</f>
        <v>12</v>
      </c>
      <c r="H162" s="207">
        <f>_xlfn.DAYS(About!$A$3,'Core Indicators'!DU162)</f>
        <v>12</v>
      </c>
      <c r="I162" s="207">
        <f>_xlfn.DAYS(About!$A$3,'Core Indicators'!EC162)</f>
        <v>12</v>
      </c>
      <c r="J162" s="207">
        <f>_xlfn.DAYS(About!$A$3,'Core Indicators'!EK162)</f>
        <v>12</v>
      </c>
      <c r="K162" s="207">
        <f>_xlfn.DAYS(About!$A$3,'Core Indicators'!ES162)</f>
        <v>12</v>
      </c>
      <c r="L162" s="207">
        <f>_xlfn.DAYS(About!$A$3,'Core Indicators'!FI162)</f>
        <v>414</v>
      </c>
      <c r="M162" s="207">
        <f>_xlfn.DAYS(About!$A$3,'Core Indicators'!GG162)</f>
        <v>170</v>
      </c>
      <c r="N162" s="207">
        <f>_xlfn.DAYS(About!$A$3,'Core Indicators'!GO162)</f>
        <v>170</v>
      </c>
      <c r="O162" s="207">
        <f>_xlfn.DAYS(About!$A$3,'Core Indicators'!GW162)</f>
        <v>170</v>
      </c>
      <c r="P162" s="207">
        <f>_xlfn.DAYS(About!$A$3,'Core Indicators'!HE162)</f>
        <v>170</v>
      </c>
      <c r="Q162" s="207">
        <f>_xlfn.DAYS(About!$A$3,'Core Indicators'!HM162)</f>
        <v>170</v>
      </c>
      <c r="R162" s="207">
        <f>_xlfn.DAYS(About!$A$3,'Core Indicators'!HU162)</f>
        <v>170</v>
      </c>
      <c r="S162" s="207">
        <f>_xlfn.DAYS(About!$A$3,'Core Indicators'!IC162)</f>
        <v>170</v>
      </c>
      <c r="T162" s="207">
        <f>_xlfn.DAYS(About!$A$3,'Core Indicators'!IK162)</f>
        <v>170</v>
      </c>
      <c r="U162" s="207">
        <f>_xlfn.DAYS(About!$A$3,'Core Indicators'!IS162)</f>
        <v>170</v>
      </c>
      <c r="V162" s="207">
        <f t="shared" si="4"/>
        <v>182.6</v>
      </c>
    </row>
    <row r="163" spans="1:24" x14ac:dyDescent="0.25">
      <c r="A163" s="206" t="str">
        <f>Lists!C:C</f>
        <v>ZWE001</v>
      </c>
      <c r="B163" s="207">
        <f>_xlfn.DAYS(About!$A$3,'Core Indicators'!U163)</f>
        <v>47</v>
      </c>
      <c r="C163" s="207">
        <f>_xlfn.DAYS(About!$A$3,'Core Indicators'!AC163)</f>
        <v>7</v>
      </c>
      <c r="D163" s="207">
        <f>_xlfn.DAYS(About!$A$3,'Core Indicators'!AK163)</f>
        <v>308</v>
      </c>
      <c r="E163" s="207">
        <f>_xlfn.DAYS(About!$A$3,'Core Indicators'!AS163)</f>
        <v>7</v>
      </c>
      <c r="F163" s="207">
        <f>_xlfn.DAYS(About!$A$3,'Core Indicators'!BQ163)</f>
        <v>7</v>
      </c>
      <c r="G163" s="207">
        <f>_xlfn.DAYS(About!$A$3,'Core Indicators'!DM163)</f>
        <v>7</v>
      </c>
      <c r="H163" s="207">
        <f>_xlfn.DAYS(About!$A$3,'Core Indicators'!DU163)</f>
        <v>308</v>
      </c>
      <c r="I163" s="207">
        <f>_xlfn.DAYS(About!$A$3,'Core Indicators'!EC163)</f>
        <v>308</v>
      </c>
      <c r="J163" s="207">
        <f>_xlfn.DAYS(About!$A$3,'Core Indicators'!EK163)</f>
        <v>308</v>
      </c>
      <c r="K163" s="207">
        <f>_xlfn.DAYS(About!$A$3,'Core Indicators'!ES163)</f>
        <v>308</v>
      </c>
      <c r="L163" s="207">
        <f>_xlfn.DAYS(About!$A$3,'Core Indicators'!FI163)</f>
        <v>205</v>
      </c>
      <c r="M163" s="207">
        <f>_xlfn.DAYS(About!$A$3,'Core Indicators'!GG163)</f>
        <v>170</v>
      </c>
      <c r="N163" s="207">
        <f>_xlfn.DAYS(About!$A$3,'Core Indicators'!GO163)</f>
        <v>170</v>
      </c>
      <c r="O163" s="207">
        <f>_xlfn.DAYS(About!$A$3,'Core Indicators'!GW163)</f>
        <v>170</v>
      </c>
      <c r="P163" s="207">
        <f>_xlfn.DAYS(About!$A$3,'Core Indicators'!HE163)</f>
        <v>170</v>
      </c>
      <c r="Q163" s="207">
        <f>_xlfn.DAYS(About!$A$3,'Core Indicators'!HM163)</f>
        <v>170</v>
      </c>
      <c r="R163" s="207">
        <f>_xlfn.DAYS(About!$A$3,'Core Indicators'!HU163)</f>
        <v>170</v>
      </c>
      <c r="S163" s="207">
        <f>_xlfn.DAYS(About!$A$3,'Core Indicators'!IC163)</f>
        <v>170</v>
      </c>
      <c r="T163" s="207">
        <f>_xlfn.DAYS(About!$A$3,'Core Indicators'!IK163)</f>
        <v>170</v>
      </c>
      <c r="U163" s="207">
        <f>_xlfn.DAYS(About!$A$3,'Core Indicators'!IS163)</f>
        <v>170</v>
      </c>
      <c r="V163" s="207">
        <f t="shared" si="4"/>
        <v>193.6</v>
      </c>
    </row>
    <row r="165" spans="1:24" x14ac:dyDescent="0.25">
      <c r="W165" t="s">
        <v>8512</v>
      </c>
      <c r="X165">
        <f>MIN(V3:V300)</f>
        <v>7</v>
      </c>
    </row>
    <row r="166" spans="1:24" x14ac:dyDescent="0.25">
      <c r="W166" t="s">
        <v>8511</v>
      </c>
      <c r="X166">
        <f>MAX(V3:V300)</f>
        <v>1106.2</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zoomScale="80" zoomScaleNormal="80" workbookViewId="0">
      <selection activeCell="A2" sqref="A2"/>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51" customFormat="1" ht="15" customHeight="1" x14ac:dyDescent="0.3">
      <c r="A1" s="291"/>
      <c r="B1" s="315"/>
      <c r="C1" s="315"/>
      <c r="D1" s="315"/>
      <c r="E1" s="315"/>
      <c r="F1" s="315"/>
      <c r="G1" s="315"/>
      <c r="H1" s="315"/>
      <c r="I1" s="315"/>
      <c r="J1" s="315"/>
    </row>
    <row r="2" spans="1:10" ht="15.6" customHeight="1" thickBot="1" x14ac:dyDescent="0.3">
      <c r="A2" s="111" t="s">
        <v>8962</v>
      </c>
      <c r="B2" s="111" t="s">
        <v>8963</v>
      </c>
      <c r="C2" s="111" t="s">
        <v>8964</v>
      </c>
      <c r="D2" s="111" t="s">
        <v>8965</v>
      </c>
      <c r="E2" s="111" t="s">
        <v>8966</v>
      </c>
      <c r="F2" s="111" t="s">
        <v>8967</v>
      </c>
      <c r="G2" s="111" t="s">
        <v>8968</v>
      </c>
      <c r="H2" s="111" t="s">
        <v>8969</v>
      </c>
      <c r="I2" s="111" t="s">
        <v>8970</v>
      </c>
      <c r="J2" s="111" t="s">
        <v>8971</v>
      </c>
    </row>
    <row r="3" spans="1:10" ht="65.099999999999994" customHeight="1" x14ac:dyDescent="0.25">
      <c r="A3" s="107" t="s">
        <v>8972</v>
      </c>
      <c r="B3" s="31" t="s">
        <v>8476</v>
      </c>
      <c r="C3" s="31" t="s">
        <v>8495</v>
      </c>
      <c r="D3" s="31" t="s">
        <v>8960</v>
      </c>
      <c r="E3" s="31" t="s">
        <v>8973</v>
      </c>
      <c r="F3" s="31" t="s">
        <v>8974</v>
      </c>
      <c r="G3" s="31"/>
      <c r="H3" s="31" t="s">
        <v>8975</v>
      </c>
      <c r="I3" s="31"/>
      <c r="J3" s="112"/>
    </row>
    <row r="4" spans="1:10" ht="65.099999999999994" customHeight="1" x14ac:dyDescent="0.25">
      <c r="A4" s="107" t="s">
        <v>8972</v>
      </c>
      <c r="B4" s="31" t="s">
        <v>8476</v>
      </c>
      <c r="C4" s="31" t="s">
        <v>8495</v>
      </c>
      <c r="D4" s="31" t="s">
        <v>8976</v>
      </c>
      <c r="E4" s="112" t="s">
        <v>8977</v>
      </c>
      <c r="F4" s="31" t="s">
        <v>8974</v>
      </c>
      <c r="G4" s="31"/>
      <c r="H4" s="31" t="s">
        <v>8975</v>
      </c>
      <c r="I4" s="31"/>
      <c r="J4" s="112"/>
    </row>
    <row r="5" spans="1:10" ht="65.099999999999994" customHeight="1" x14ac:dyDescent="0.25">
      <c r="A5" s="107" t="s">
        <v>8972</v>
      </c>
      <c r="B5" s="31" t="s">
        <v>8476</v>
      </c>
      <c r="C5" s="31" t="s">
        <v>8499</v>
      </c>
      <c r="D5" s="112" t="s">
        <v>8586</v>
      </c>
      <c r="E5" s="112" t="s">
        <v>8978</v>
      </c>
      <c r="F5" s="31" t="s">
        <v>8974</v>
      </c>
      <c r="G5" s="31"/>
      <c r="H5" s="31" t="s">
        <v>8979</v>
      </c>
      <c r="I5" s="31"/>
      <c r="J5" s="112"/>
    </row>
    <row r="6" spans="1:10" ht="65.099999999999994" customHeight="1" x14ac:dyDescent="0.25">
      <c r="A6" s="107" t="s">
        <v>8972</v>
      </c>
      <c r="B6" s="31" t="s">
        <v>8476</v>
      </c>
      <c r="C6" s="31" t="s">
        <v>8499</v>
      </c>
      <c r="D6" s="112" t="s">
        <v>8980</v>
      </c>
      <c r="E6" s="112" t="s">
        <v>8981</v>
      </c>
      <c r="F6" s="31" t="s">
        <v>8974</v>
      </c>
      <c r="G6" s="31"/>
      <c r="H6" s="31" t="s">
        <v>8979</v>
      </c>
      <c r="I6" s="31"/>
      <c r="J6" s="112"/>
    </row>
    <row r="7" spans="1:10" ht="65.099999999999994" customHeight="1" x14ac:dyDescent="0.25">
      <c r="A7" s="107" t="s">
        <v>8972</v>
      </c>
      <c r="B7" s="112" t="s">
        <v>8982</v>
      </c>
      <c r="C7" s="112" t="s">
        <v>619</v>
      </c>
      <c r="D7" s="112" t="s">
        <v>619</v>
      </c>
      <c r="E7" s="112" t="s">
        <v>8587</v>
      </c>
      <c r="F7" s="31" t="s">
        <v>8974</v>
      </c>
      <c r="G7" s="31"/>
      <c r="H7" s="31" t="s">
        <v>8983</v>
      </c>
      <c r="I7" s="31"/>
      <c r="J7" s="112"/>
    </row>
    <row r="8" spans="1:10" ht="65.099999999999994" customHeight="1" x14ac:dyDescent="0.25">
      <c r="A8" s="107" t="s">
        <v>8972</v>
      </c>
      <c r="B8" s="112" t="s">
        <v>8982</v>
      </c>
      <c r="C8" s="112" t="s">
        <v>619</v>
      </c>
      <c r="D8" s="112" t="s">
        <v>8984</v>
      </c>
      <c r="E8" s="112" t="s">
        <v>8985</v>
      </c>
      <c r="F8" s="31" t="s">
        <v>8974</v>
      </c>
      <c r="G8" s="31"/>
      <c r="H8" s="31" t="s">
        <v>8983</v>
      </c>
      <c r="I8" s="31"/>
      <c r="J8" s="112"/>
    </row>
    <row r="9" spans="1:10" ht="65.099999999999994" customHeight="1" x14ac:dyDescent="0.25">
      <c r="A9" s="107" t="s">
        <v>8972</v>
      </c>
      <c r="B9" s="112" t="s">
        <v>8982</v>
      </c>
      <c r="C9" s="112" t="s">
        <v>8510</v>
      </c>
      <c r="D9" s="112" t="s">
        <v>531</v>
      </c>
      <c r="E9" s="112" t="s">
        <v>8588</v>
      </c>
      <c r="F9" s="31" t="s">
        <v>8974</v>
      </c>
      <c r="G9" s="31"/>
      <c r="H9" s="31" t="s">
        <v>8986</v>
      </c>
      <c r="I9" s="31"/>
      <c r="J9" s="112"/>
    </row>
    <row r="10" spans="1:10" ht="65.099999999999994" customHeight="1" x14ac:dyDescent="0.25">
      <c r="A10" s="107" t="s">
        <v>8972</v>
      </c>
      <c r="B10" s="112" t="s">
        <v>8982</v>
      </c>
      <c r="C10" s="112" t="s">
        <v>8510</v>
      </c>
      <c r="D10" s="112" t="s">
        <v>8987</v>
      </c>
      <c r="E10" s="112" t="s">
        <v>8988</v>
      </c>
      <c r="F10" s="31" t="s">
        <v>8974</v>
      </c>
      <c r="G10" s="31"/>
      <c r="H10" s="31" t="s">
        <v>8986</v>
      </c>
      <c r="I10" s="31"/>
      <c r="J10" s="112"/>
    </row>
    <row r="11" spans="1:10" ht="26.1" hidden="1" customHeight="1" x14ac:dyDescent="0.25">
      <c r="A11" s="107" t="s">
        <v>8972</v>
      </c>
      <c r="B11" s="112" t="s">
        <v>8982</v>
      </c>
      <c r="C11" s="112" t="s">
        <v>8510</v>
      </c>
      <c r="D11" s="112" t="s">
        <v>8989</v>
      </c>
      <c r="E11" s="112" t="s">
        <v>8990</v>
      </c>
      <c r="F11" s="112"/>
      <c r="G11" s="31"/>
      <c r="H11" s="31" t="s">
        <v>8991</v>
      </c>
      <c r="I11" s="31"/>
      <c r="J11" s="112"/>
    </row>
    <row r="12" spans="1:10" ht="65.099999999999994" customHeight="1" x14ac:dyDescent="0.25">
      <c r="A12" s="107" t="s">
        <v>8972</v>
      </c>
      <c r="B12" s="112" t="s">
        <v>8982</v>
      </c>
      <c r="C12" s="112" t="s">
        <v>8510</v>
      </c>
      <c r="D12" s="112" t="s">
        <v>8992</v>
      </c>
      <c r="E12" s="112" t="s">
        <v>8591</v>
      </c>
      <c r="F12" s="31" t="s">
        <v>8974</v>
      </c>
      <c r="G12" s="31"/>
      <c r="H12" s="31" t="s">
        <v>8991</v>
      </c>
      <c r="I12" s="31"/>
      <c r="J12" s="112"/>
    </row>
    <row r="13" spans="1:10" ht="65.099999999999994" customHeight="1" x14ac:dyDescent="0.25">
      <c r="A13" s="107" t="s">
        <v>8972</v>
      </c>
      <c r="B13" s="112" t="s">
        <v>8982</v>
      </c>
      <c r="C13" s="112" t="s">
        <v>8510</v>
      </c>
      <c r="D13" s="112" t="s">
        <v>8508</v>
      </c>
      <c r="E13" s="112" t="s">
        <v>8993</v>
      </c>
      <c r="F13" s="31" t="s">
        <v>8974</v>
      </c>
      <c r="G13" s="31"/>
      <c r="H13" s="31" t="s">
        <v>8991</v>
      </c>
      <c r="I13" s="31"/>
      <c r="J13" s="112"/>
    </row>
    <row r="14" spans="1:10" ht="26.1" hidden="1" customHeight="1" x14ac:dyDescent="0.25">
      <c r="A14" s="107" t="s">
        <v>8972</v>
      </c>
      <c r="B14" s="112" t="s">
        <v>8994</v>
      </c>
      <c r="C14" s="112" t="s">
        <v>8995</v>
      </c>
      <c r="D14" s="112" t="s">
        <v>8592</v>
      </c>
      <c r="E14" s="112" t="s">
        <v>8996</v>
      </c>
      <c r="F14" s="112"/>
      <c r="G14" s="31"/>
      <c r="H14" s="31" t="s">
        <v>8997</v>
      </c>
      <c r="I14" s="31"/>
      <c r="J14" s="112"/>
    </row>
    <row r="15" spans="1:10" ht="26.1" hidden="1" customHeight="1" x14ac:dyDescent="0.25">
      <c r="A15" s="107" t="s">
        <v>8972</v>
      </c>
      <c r="B15" s="112" t="s">
        <v>8994</v>
      </c>
      <c r="C15" s="112" t="s">
        <v>8995</v>
      </c>
      <c r="D15" s="112" t="s">
        <v>8593</v>
      </c>
      <c r="E15" s="112" t="s">
        <v>8998</v>
      </c>
      <c r="F15" s="112"/>
      <c r="G15" s="31"/>
      <c r="H15" s="31" t="s">
        <v>8997</v>
      </c>
      <c r="I15" s="31"/>
      <c r="J15" s="112"/>
    </row>
    <row r="16" spans="1:10" ht="26.1" hidden="1" customHeight="1" x14ac:dyDescent="0.25">
      <c r="A16" s="107" t="s">
        <v>8972</v>
      </c>
      <c r="B16" s="112" t="s">
        <v>8994</v>
      </c>
      <c r="C16" s="112" t="s">
        <v>8999</v>
      </c>
      <c r="D16" s="112" t="s">
        <v>9000</v>
      </c>
      <c r="E16" s="112" t="s">
        <v>9001</v>
      </c>
      <c r="F16" s="112"/>
      <c r="G16" s="31"/>
      <c r="H16" s="31"/>
      <c r="I16" s="31"/>
      <c r="J16" s="112"/>
    </row>
    <row r="17" spans="1:10" ht="26.1" customHeight="1" x14ac:dyDescent="0.25">
      <c r="A17" s="113" t="s">
        <v>8478</v>
      </c>
      <c r="B17" s="112" t="s">
        <v>7020</v>
      </c>
      <c r="C17" s="112"/>
      <c r="D17" s="112" t="s">
        <v>9002</v>
      </c>
      <c r="E17" s="112"/>
      <c r="F17" s="112" t="s">
        <v>9003</v>
      </c>
      <c r="G17" s="112"/>
      <c r="H17" s="112" t="s">
        <v>9004</v>
      </c>
      <c r="I17" s="112"/>
      <c r="J17" s="112"/>
    </row>
    <row r="18" spans="1:10" ht="51.95" customHeight="1" x14ac:dyDescent="0.25">
      <c r="A18" s="113" t="s">
        <v>8478</v>
      </c>
      <c r="B18" s="112" t="s">
        <v>8479</v>
      </c>
      <c r="C18" s="112" t="s">
        <v>9005</v>
      </c>
      <c r="D18" s="112" t="s">
        <v>8519</v>
      </c>
      <c r="E18" s="112" t="s">
        <v>9006</v>
      </c>
      <c r="F18" s="112" t="s">
        <v>9003</v>
      </c>
      <c r="G18" s="112"/>
      <c r="H18" s="112" t="s">
        <v>9004</v>
      </c>
      <c r="I18" s="112"/>
      <c r="J18" s="112"/>
    </row>
    <row r="19" spans="1:10" ht="78" customHeight="1" x14ac:dyDescent="0.25">
      <c r="A19" s="113" t="s">
        <v>8478</v>
      </c>
      <c r="B19" s="112" t="s">
        <v>8479</v>
      </c>
      <c r="C19" s="112" t="s">
        <v>9007</v>
      </c>
      <c r="D19" s="112" t="s">
        <v>8520</v>
      </c>
      <c r="E19" s="112" t="s">
        <v>9008</v>
      </c>
      <c r="F19" s="112" t="s">
        <v>9003</v>
      </c>
      <c r="G19" s="112"/>
      <c r="H19" s="112" t="s">
        <v>9004</v>
      </c>
      <c r="I19" s="112"/>
      <c r="J19" s="112"/>
    </row>
    <row r="20" spans="1:10" ht="143.1" customHeight="1" x14ac:dyDescent="0.25">
      <c r="A20" s="113" t="s">
        <v>8478</v>
      </c>
      <c r="B20" s="112" t="s">
        <v>8479</v>
      </c>
      <c r="C20" s="112" t="s">
        <v>9009</v>
      </c>
      <c r="D20" s="112" t="s">
        <v>8521</v>
      </c>
      <c r="E20" s="112" t="s">
        <v>9010</v>
      </c>
      <c r="F20" s="112" t="s">
        <v>9003</v>
      </c>
      <c r="G20" s="112"/>
      <c r="H20" s="112" t="s">
        <v>9004</v>
      </c>
      <c r="I20" s="112"/>
      <c r="J20" s="112"/>
    </row>
    <row r="21" spans="1:10" ht="117" customHeight="1" x14ac:dyDescent="0.25">
      <c r="A21" s="113" t="s">
        <v>8478</v>
      </c>
      <c r="B21" s="112" t="s">
        <v>8479</v>
      </c>
      <c r="C21" s="112" t="s">
        <v>9011</v>
      </c>
      <c r="D21" s="112" t="s">
        <v>8522</v>
      </c>
      <c r="E21" s="112" t="s">
        <v>9012</v>
      </c>
      <c r="F21" s="112" t="s">
        <v>9003</v>
      </c>
      <c r="G21" s="112"/>
      <c r="H21" s="112" t="s">
        <v>9004</v>
      </c>
      <c r="I21" s="112"/>
      <c r="J21" s="112"/>
    </row>
    <row r="22" spans="1:10" ht="90.95" customHeight="1" x14ac:dyDescent="0.25">
      <c r="A22" s="113" t="s">
        <v>8478</v>
      </c>
      <c r="B22" s="112" t="s">
        <v>8479</v>
      </c>
      <c r="C22" s="112" t="s">
        <v>9013</v>
      </c>
      <c r="D22" s="112" t="s">
        <v>8523</v>
      </c>
      <c r="E22" s="112" t="s">
        <v>9014</v>
      </c>
      <c r="F22" s="112" t="s">
        <v>9003</v>
      </c>
      <c r="G22" s="112"/>
      <c r="H22" s="112" t="s">
        <v>9004</v>
      </c>
      <c r="I22" s="112"/>
      <c r="J22" s="112"/>
    </row>
    <row r="23" spans="1:10" ht="104.1" customHeight="1" x14ac:dyDescent="0.25">
      <c r="A23" s="114" t="s">
        <v>8480</v>
      </c>
      <c r="B23" s="112" t="s">
        <v>8481</v>
      </c>
      <c r="C23" s="112" t="s">
        <v>9015</v>
      </c>
      <c r="D23" s="112" t="s">
        <v>8529</v>
      </c>
      <c r="E23" s="112" t="s">
        <v>9016</v>
      </c>
      <c r="F23" s="112"/>
      <c r="G23" s="112"/>
      <c r="H23" s="112" t="s">
        <v>9017</v>
      </c>
      <c r="I23" s="112" t="s">
        <v>9018</v>
      </c>
      <c r="J23" s="112" t="s">
        <v>9019</v>
      </c>
    </row>
    <row r="24" spans="1:10" ht="90.95" customHeight="1" x14ac:dyDescent="0.25">
      <c r="A24" s="114" t="s">
        <v>8480</v>
      </c>
      <c r="B24" s="112" t="s">
        <v>8481</v>
      </c>
      <c r="C24" s="112" t="s">
        <v>9015</v>
      </c>
      <c r="D24" s="112" t="s">
        <v>9020</v>
      </c>
      <c r="E24" s="112" t="s">
        <v>9021</v>
      </c>
      <c r="F24" s="112"/>
      <c r="G24" s="112"/>
      <c r="H24" s="112" t="s">
        <v>9022</v>
      </c>
      <c r="I24" s="112" t="s">
        <v>9023</v>
      </c>
      <c r="J24" s="115" t="s">
        <v>9024</v>
      </c>
    </row>
    <row r="25" spans="1:10" ht="78" customHeight="1" x14ac:dyDescent="0.25">
      <c r="A25" s="114" t="s">
        <v>8480</v>
      </c>
      <c r="B25" s="112" t="s">
        <v>8481</v>
      </c>
      <c r="C25" s="112" t="s">
        <v>9025</v>
      </c>
      <c r="D25" s="112" t="s">
        <v>8614</v>
      </c>
      <c r="E25" s="112" t="s">
        <v>9026</v>
      </c>
      <c r="F25" s="112"/>
      <c r="G25" s="112"/>
      <c r="H25" s="112" t="s">
        <v>9027</v>
      </c>
      <c r="I25" s="112" t="s">
        <v>9028</v>
      </c>
      <c r="J25" s="112" t="s">
        <v>9029</v>
      </c>
    </row>
    <row r="26" spans="1:10" ht="90.95" customHeight="1" x14ac:dyDescent="0.25">
      <c r="A26" s="114" t="s">
        <v>8480</v>
      </c>
      <c r="B26" s="112" t="s">
        <v>8481</v>
      </c>
      <c r="C26" s="112" t="s">
        <v>9025</v>
      </c>
      <c r="D26" s="112" t="s">
        <v>8525</v>
      </c>
      <c r="E26" s="112" t="s">
        <v>9030</v>
      </c>
      <c r="F26" s="112"/>
      <c r="G26" s="112"/>
      <c r="H26" s="112" t="s">
        <v>9031</v>
      </c>
      <c r="I26" s="112"/>
      <c r="J26" s="112" t="s">
        <v>9032</v>
      </c>
    </row>
    <row r="27" spans="1:10" ht="78" customHeight="1" x14ac:dyDescent="0.25">
      <c r="A27" s="114" t="s">
        <v>8480</v>
      </c>
      <c r="B27" s="112" t="s">
        <v>8481</v>
      </c>
      <c r="C27" s="112" t="s">
        <v>9033</v>
      </c>
      <c r="D27" s="112" t="s">
        <v>8615</v>
      </c>
      <c r="E27" s="112" t="s">
        <v>9034</v>
      </c>
      <c r="F27" s="112" t="s">
        <v>9035</v>
      </c>
      <c r="G27" s="112"/>
      <c r="H27" s="112" t="s">
        <v>9036</v>
      </c>
      <c r="I27" s="112"/>
      <c r="J27" s="112" t="s">
        <v>9037</v>
      </c>
    </row>
    <row r="28" spans="1:10" ht="65.099999999999994" customHeight="1" x14ac:dyDescent="0.25">
      <c r="A28" s="114" t="s">
        <v>8480</v>
      </c>
      <c r="B28" s="112" t="s">
        <v>8481</v>
      </c>
      <c r="C28" s="112" t="s">
        <v>9033</v>
      </c>
      <c r="D28" s="112" t="s">
        <v>8531</v>
      </c>
      <c r="E28" s="112" t="s">
        <v>9038</v>
      </c>
      <c r="F28" s="112" t="s">
        <v>9039</v>
      </c>
      <c r="G28" s="112"/>
      <c r="H28" s="112" t="s">
        <v>374</v>
      </c>
      <c r="I28" s="112"/>
      <c r="J28" s="112" t="s">
        <v>9040</v>
      </c>
    </row>
    <row r="29" spans="1:10" ht="39" customHeight="1" x14ac:dyDescent="0.25">
      <c r="A29" s="114" t="s">
        <v>8480</v>
      </c>
      <c r="B29" s="112" t="s">
        <v>8481</v>
      </c>
      <c r="C29" s="112" t="s">
        <v>8536</v>
      </c>
      <c r="D29" s="112" t="s">
        <v>9041</v>
      </c>
      <c r="E29" s="112" t="s">
        <v>9042</v>
      </c>
      <c r="F29" s="112"/>
      <c r="G29" s="112"/>
      <c r="H29" s="112" t="s">
        <v>9043</v>
      </c>
      <c r="I29" s="112" t="s">
        <v>9044</v>
      </c>
      <c r="J29" s="112" t="s">
        <v>9045</v>
      </c>
    </row>
    <row r="30" spans="1:10" ht="26.1" customHeight="1" x14ac:dyDescent="0.25">
      <c r="A30" s="114" t="s">
        <v>8480</v>
      </c>
      <c r="B30" s="112" t="s">
        <v>8481</v>
      </c>
      <c r="C30" s="112" t="s">
        <v>8536</v>
      </c>
      <c r="D30" s="112" t="s">
        <v>9046</v>
      </c>
      <c r="E30" s="112" t="s">
        <v>9047</v>
      </c>
      <c r="F30" s="112"/>
      <c r="G30" s="112"/>
      <c r="H30" s="112" t="s">
        <v>9048</v>
      </c>
      <c r="I30" s="112"/>
      <c r="J30" s="112"/>
    </row>
    <row r="31" spans="1:10" ht="51.95" customHeight="1" x14ac:dyDescent="0.25">
      <c r="A31" s="114" t="s">
        <v>8480</v>
      </c>
      <c r="B31" s="112" t="s">
        <v>8481</v>
      </c>
      <c r="C31" s="112" t="s">
        <v>8541</v>
      </c>
      <c r="D31" s="112" t="s">
        <v>9049</v>
      </c>
      <c r="E31" s="112" t="s">
        <v>9050</v>
      </c>
      <c r="F31" s="112"/>
      <c r="G31" s="112"/>
      <c r="H31" s="112" t="s">
        <v>9051</v>
      </c>
      <c r="I31" s="112"/>
      <c r="J31" s="112" t="s">
        <v>9052</v>
      </c>
    </row>
    <row r="32" spans="1:10" ht="90.95" customHeight="1" x14ac:dyDescent="0.25">
      <c r="A32" s="114" t="s">
        <v>8480</v>
      </c>
      <c r="B32" s="112" t="s">
        <v>8481</v>
      </c>
      <c r="C32" s="112" t="s">
        <v>8541</v>
      </c>
      <c r="D32" s="112" t="s">
        <v>9053</v>
      </c>
      <c r="E32" s="112" t="s">
        <v>9030</v>
      </c>
      <c r="F32" s="112"/>
      <c r="G32" s="112"/>
      <c r="H32" s="112" t="s">
        <v>9031</v>
      </c>
      <c r="I32" s="112"/>
      <c r="J32" s="112" t="s">
        <v>9032</v>
      </c>
    </row>
    <row r="33" spans="1:10" ht="51.95" customHeight="1" x14ac:dyDescent="0.25">
      <c r="A33" s="114" t="s">
        <v>8480</v>
      </c>
      <c r="B33" s="112" t="s">
        <v>8481</v>
      </c>
      <c r="C33" s="112" t="s">
        <v>8541</v>
      </c>
      <c r="D33" s="112" t="s">
        <v>8618</v>
      </c>
      <c r="E33" s="112" t="s">
        <v>9054</v>
      </c>
      <c r="F33" s="112"/>
      <c r="G33" s="112"/>
      <c r="H33" s="112" t="s">
        <v>9055</v>
      </c>
      <c r="I33" s="112"/>
      <c r="J33" s="112" t="s">
        <v>9056</v>
      </c>
    </row>
    <row r="34" spans="1:10" ht="51.95" customHeight="1" x14ac:dyDescent="0.25">
      <c r="A34" s="114" t="s">
        <v>8480</v>
      </c>
      <c r="B34" s="112" t="s">
        <v>8481</v>
      </c>
      <c r="C34" s="112" t="s">
        <v>8541</v>
      </c>
      <c r="D34" s="112" t="s">
        <v>9057</v>
      </c>
      <c r="E34" s="112" t="s">
        <v>9058</v>
      </c>
      <c r="F34" s="112" t="s">
        <v>9059</v>
      </c>
      <c r="G34" s="112"/>
      <c r="H34" s="112" t="s">
        <v>9060</v>
      </c>
      <c r="I34" s="112"/>
      <c r="J34" s="112" t="s">
        <v>9061</v>
      </c>
    </row>
    <row r="35" spans="1:10" ht="51.95" customHeight="1" x14ac:dyDescent="0.25">
      <c r="A35" s="114" t="s">
        <v>8480</v>
      </c>
      <c r="B35" s="112" t="s">
        <v>8482</v>
      </c>
      <c r="C35" s="112" t="s">
        <v>8543</v>
      </c>
      <c r="D35" s="112" t="s">
        <v>9062</v>
      </c>
      <c r="E35" s="112" t="s">
        <v>9063</v>
      </c>
      <c r="F35" s="112" t="s">
        <v>9064</v>
      </c>
      <c r="G35" s="112"/>
      <c r="H35" s="112" t="s">
        <v>9065</v>
      </c>
      <c r="I35" s="112"/>
      <c r="J35" s="112" t="s">
        <v>9066</v>
      </c>
    </row>
    <row r="36" spans="1:10" ht="90.95" customHeight="1" x14ac:dyDescent="0.25">
      <c r="A36" s="114" t="s">
        <v>8480</v>
      </c>
      <c r="B36" s="112" t="s">
        <v>8482</v>
      </c>
      <c r="C36" s="112" t="s">
        <v>8548</v>
      </c>
      <c r="D36" s="112" t="s">
        <v>2249</v>
      </c>
      <c r="E36" s="112" t="s">
        <v>9067</v>
      </c>
      <c r="F36" s="112"/>
      <c r="G36" s="112"/>
      <c r="H36" s="112" t="s">
        <v>9066</v>
      </c>
      <c r="I36" s="112" t="s">
        <v>9068</v>
      </c>
      <c r="J36" s="112" t="s">
        <v>9069</v>
      </c>
    </row>
    <row r="37" spans="1:10" ht="78" customHeight="1" x14ac:dyDescent="0.25">
      <c r="A37" s="114" t="s">
        <v>8480</v>
      </c>
      <c r="B37" s="112" t="s">
        <v>8482</v>
      </c>
      <c r="C37" s="112" t="s">
        <v>8548</v>
      </c>
      <c r="D37" s="112" t="s">
        <v>2261</v>
      </c>
      <c r="E37" s="112" t="s">
        <v>9070</v>
      </c>
      <c r="F37" s="112"/>
      <c r="G37" s="112"/>
      <c r="H37" s="112" t="s">
        <v>9066</v>
      </c>
      <c r="I37" s="112" t="s">
        <v>9068</v>
      </c>
      <c r="J37" s="112" t="s">
        <v>9069</v>
      </c>
    </row>
    <row r="38" spans="1:10" ht="51.95" customHeight="1" x14ac:dyDescent="0.25">
      <c r="A38" s="114" t="s">
        <v>8480</v>
      </c>
      <c r="B38" s="112" t="s">
        <v>8482</v>
      </c>
      <c r="C38" s="112" t="s">
        <v>8548</v>
      </c>
      <c r="D38" s="112" t="s">
        <v>2251</v>
      </c>
      <c r="E38" s="112" t="s">
        <v>9071</v>
      </c>
      <c r="F38" s="112"/>
      <c r="G38" s="112"/>
      <c r="H38" s="112" t="s">
        <v>9066</v>
      </c>
      <c r="I38" s="112" t="s">
        <v>9068</v>
      </c>
      <c r="J38" s="112" t="s">
        <v>9069</v>
      </c>
    </row>
    <row r="39" spans="1:10" ht="65.099999999999994" customHeight="1" x14ac:dyDescent="0.25">
      <c r="A39" s="114" t="s">
        <v>8480</v>
      </c>
      <c r="B39" s="112" t="s">
        <v>8482</v>
      </c>
      <c r="C39" s="112" t="s">
        <v>8548</v>
      </c>
      <c r="D39" s="112" t="s">
        <v>2263</v>
      </c>
      <c r="E39" s="112" t="s">
        <v>9072</v>
      </c>
      <c r="F39" s="112"/>
      <c r="G39" s="112"/>
      <c r="H39" s="112" t="s">
        <v>9066</v>
      </c>
      <c r="I39" s="112" t="s">
        <v>9068</v>
      </c>
      <c r="J39" s="112" t="s">
        <v>9069</v>
      </c>
    </row>
    <row r="40" spans="1:10" ht="51.95" customHeight="1" x14ac:dyDescent="0.25">
      <c r="A40" s="114" t="s">
        <v>8480</v>
      </c>
      <c r="B40" s="112" t="s">
        <v>8482</v>
      </c>
      <c r="C40" s="112" t="s">
        <v>8548</v>
      </c>
      <c r="D40" s="112" t="s">
        <v>2246</v>
      </c>
      <c r="E40" s="112" t="s">
        <v>9073</v>
      </c>
      <c r="F40" s="112"/>
      <c r="G40" s="112"/>
      <c r="H40" s="112" t="s">
        <v>9066</v>
      </c>
      <c r="I40" s="112" t="s">
        <v>9068</v>
      </c>
      <c r="J40" s="112" t="s">
        <v>9069</v>
      </c>
    </row>
    <row r="41" spans="1:10" ht="78" customHeight="1" x14ac:dyDescent="0.25">
      <c r="A41" s="114" t="s">
        <v>8480</v>
      </c>
      <c r="B41" s="112" t="s">
        <v>8482</v>
      </c>
      <c r="C41" s="112" t="s">
        <v>8548</v>
      </c>
      <c r="D41" s="112" t="s">
        <v>2259</v>
      </c>
      <c r="E41" s="112" t="s">
        <v>9074</v>
      </c>
      <c r="F41" s="112"/>
      <c r="G41" s="112"/>
      <c r="H41" s="112" t="s">
        <v>9066</v>
      </c>
      <c r="I41" s="112" t="s">
        <v>9068</v>
      </c>
      <c r="J41" s="112" t="s">
        <v>9069</v>
      </c>
    </row>
    <row r="42" spans="1:10" ht="51.95" customHeight="1" x14ac:dyDescent="0.25">
      <c r="A42" s="114" t="s">
        <v>8480</v>
      </c>
      <c r="B42" s="112" t="s">
        <v>8482</v>
      </c>
      <c r="C42" s="112" t="s">
        <v>8548</v>
      </c>
      <c r="D42" s="112" t="s">
        <v>2253</v>
      </c>
      <c r="E42" s="112" t="s">
        <v>9075</v>
      </c>
      <c r="F42" s="112"/>
      <c r="G42" s="112"/>
      <c r="H42" s="112" t="s">
        <v>9066</v>
      </c>
      <c r="I42" s="112" t="s">
        <v>9068</v>
      </c>
      <c r="J42" s="112" t="s">
        <v>9069</v>
      </c>
    </row>
    <row r="43" spans="1:10" ht="39" customHeight="1" x14ac:dyDescent="0.25">
      <c r="A43" s="114" t="s">
        <v>8480</v>
      </c>
      <c r="B43" s="112" t="s">
        <v>8482</v>
      </c>
      <c r="C43" s="112" t="s">
        <v>8548</v>
      </c>
      <c r="D43" s="112" t="s">
        <v>8546</v>
      </c>
      <c r="E43" s="112" t="s">
        <v>9076</v>
      </c>
      <c r="F43" s="112"/>
      <c r="G43" s="112"/>
      <c r="H43" s="112" t="s">
        <v>9066</v>
      </c>
      <c r="I43" s="112" t="s">
        <v>9068</v>
      </c>
      <c r="J43" s="112" t="s">
        <v>9069</v>
      </c>
    </row>
    <row r="44" spans="1:10" ht="78" customHeight="1" x14ac:dyDescent="0.25">
      <c r="A44" s="114" t="s">
        <v>8480</v>
      </c>
      <c r="B44" s="112" t="s">
        <v>8482</v>
      </c>
      <c r="C44" s="112" t="s">
        <v>8548</v>
      </c>
      <c r="D44" s="112" t="s">
        <v>2255</v>
      </c>
      <c r="E44" s="112" t="s">
        <v>9077</v>
      </c>
      <c r="F44" s="112"/>
      <c r="G44" s="112"/>
      <c r="H44" s="112" t="s">
        <v>9066</v>
      </c>
      <c r="I44" s="112" t="s">
        <v>9068</v>
      </c>
      <c r="J44" s="112" t="s">
        <v>9069</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AX254"/>
  <sheetViews>
    <sheetView topLeftCell="A58" zoomScale="80" zoomScaleNormal="80" workbookViewId="0">
      <pane xSplit="3" topLeftCell="D1" activePane="topRight" state="frozen"/>
      <selection pane="topRight" activeCell="C1" sqref="C1"/>
    </sheetView>
  </sheetViews>
  <sheetFormatPr defaultRowHeight="15" x14ac:dyDescent="0.25"/>
  <cols>
    <col min="1" max="1" width="25" style="214" hidden="1" customWidth="1"/>
    <col min="2" max="2" width="40" style="214" hidden="1" customWidth="1"/>
    <col min="3" max="3" width="10" style="214" customWidth="1"/>
    <col min="4" max="4" width="12" style="214" customWidth="1"/>
    <col min="5" max="50" width="10" style="214" customWidth="1"/>
  </cols>
  <sheetData>
    <row r="1" spans="1:50" x14ac:dyDescent="0.25">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row>
    <row r="2" spans="1:50" x14ac:dyDescent="0.25">
      <c r="A2" s="273" t="s">
        <v>2</v>
      </c>
      <c r="B2" s="273" t="s">
        <v>0</v>
      </c>
      <c r="C2" s="273" t="s">
        <v>1</v>
      </c>
      <c r="D2" s="273" t="s">
        <v>9078</v>
      </c>
      <c r="E2" s="274">
        <v>43466</v>
      </c>
      <c r="F2" s="274">
        <v>43497</v>
      </c>
      <c r="G2" s="274">
        <v>43525</v>
      </c>
      <c r="H2" s="274">
        <v>43556</v>
      </c>
      <c r="I2" s="274">
        <v>43586</v>
      </c>
      <c r="J2" s="274">
        <v>43617</v>
      </c>
      <c r="K2" s="274">
        <v>43647</v>
      </c>
      <c r="L2" s="274">
        <v>43678</v>
      </c>
      <c r="M2" s="274">
        <v>43709</v>
      </c>
      <c r="N2" s="274">
        <v>43739</v>
      </c>
      <c r="O2" s="274">
        <v>43770</v>
      </c>
      <c r="P2" s="274">
        <v>43800</v>
      </c>
      <c r="Q2" s="274">
        <v>43831</v>
      </c>
      <c r="R2" s="274">
        <v>43862</v>
      </c>
      <c r="S2" s="274">
        <v>43891</v>
      </c>
      <c r="T2" s="274">
        <v>43922</v>
      </c>
      <c r="U2" s="274">
        <v>43952</v>
      </c>
      <c r="V2" s="274">
        <v>43983</v>
      </c>
      <c r="W2" s="274">
        <v>44013</v>
      </c>
      <c r="X2" s="274">
        <v>44044</v>
      </c>
      <c r="Y2" s="274">
        <v>44075</v>
      </c>
      <c r="Z2" s="274">
        <v>44105</v>
      </c>
      <c r="AA2" s="274">
        <v>44136</v>
      </c>
      <c r="AB2" s="274">
        <v>44166</v>
      </c>
      <c r="AC2" s="274">
        <v>44197</v>
      </c>
      <c r="AD2" s="274">
        <v>44228</v>
      </c>
      <c r="AE2" s="274">
        <v>44256</v>
      </c>
      <c r="AF2" s="274">
        <v>44287</v>
      </c>
      <c r="AG2" s="274">
        <v>44317</v>
      </c>
      <c r="AH2" s="274">
        <v>44348</v>
      </c>
      <c r="AI2" s="274">
        <v>44378</v>
      </c>
      <c r="AJ2" s="274">
        <v>44409</v>
      </c>
      <c r="AK2" s="274">
        <v>44440</v>
      </c>
      <c r="AL2" s="274">
        <v>44470</v>
      </c>
      <c r="AM2" s="274">
        <v>44501</v>
      </c>
      <c r="AN2" s="274">
        <v>44531</v>
      </c>
      <c r="AO2" s="274">
        <v>44562</v>
      </c>
      <c r="AP2" s="274">
        <v>44593</v>
      </c>
      <c r="AQ2" s="274">
        <v>44621</v>
      </c>
      <c r="AR2" s="274">
        <v>44652</v>
      </c>
      <c r="AS2" s="274">
        <v>44682</v>
      </c>
      <c r="AT2" s="274">
        <v>44713</v>
      </c>
      <c r="AU2" s="274">
        <v>44743</v>
      </c>
      <c r="AV2" s="274">
        <v>44774</v>
      </c>
      <c r="AW2" s="274">
        <v>44805</v>
      </c>
      <c r="AX2" s="274">
        <v>44835</v>
      </c>
    </row>
    <row r="3" spans="1:50" x14ac:dyDescent="0.25">
      <c r="A3" t="s">
        <v>62</v>
      </c>
      <c r="B3" t="s">
        <v>60</v>
      </c>
      <c r="C3" t="s">
        <v>61</v>
      </c>
      <c r="D3" s="275" t="str">
        <f t="shared" ref="D3:D66" si="0">IF(AX3="-","-",IFERROR(IF(ROUND(AVERAGE(AV3:AX3),1)=ROUND(AVERAGE(AS3:AU3),1),"Stable",IF(ROUND(AVERAGE(AV3:AX3),1)&lt;ROUND(AVERAGE(AS3:AU3),1),"Decreasing",IF(ROUND(AVERAGE(AV3:AX3),1)&gt;ROUND(AVERAGE(AS3:AU3),1),"Increasing"))),"-"))</f>
        <v>Stable</v>
      </c>
      <c r="E3" s="275">
        <v>4.4000000000000004</v>
      </c>
      <c r="F3" s="275">
        <v>4.4000000000000004</v>
      </c>
      <c r="G3" s="275">
        <v>4.4000000000000004</v>
      </c>
      <c r="H3" s="275">
        <v>4.5</v>
      </c>
      <c r="I3" s="275">
        <v>4.5</v>
      </c>
      <c r="J3" s="275">
        <v>4.5</v>
      </c>
      <c r="K3" s="275">
        <v>4.5</v>
      </c>
      <c r="L3" s="275">
        <v>4.5</v>
      </c>
      <c r="M3" s="275">
        <v>4.5</v>
      </c>
      <c r="N3" s="275">
        <v>4.4000000000000004</v>
      </c>
      <c r="O3" s="275">
        <v>4.4000000000000004</v>
      </c>
      <c r="P3" s="275">
        <v>4.4000000000000004</v>
      </c>
      <c r="Q3" s="275">
        <v>4.4000000000000004</v>
      </c>
      <c r="R3" s="275">
        <v>4.4000000000000004</v>
      </c>
      <c r="S3" s="275">
        <v>4.5</v>
      </c>
      <c r="T3" s="275">
        <v>4.5</v>
      </c>
      <c r="U3" s="275">
        <v>4.5</v>
      </c>
      <c r="V3" s="275">
        <v>4.5</v>
      </c>
      <c r="W3" s="275">
        <v>4.5</v>
      </c>
      <c r="X3" s="275">
        <v>4.5</v>
      </c>
      <c r="Y3" s="275">
        <v>4.5999999999999996</v>
      </c>
      <c r="Z3" s="275">
        <v>4.5999999999999996</v>
      </c>
      <c r="AA3" s="275">
        <v>4.5999999999999996</v>
      </c>
      <c r="AB3" s="275">
        <v>4.5999999999999996</v>
      </c>
      <c r="AC3" s="275">
        <v>4.5999999999999996</v>
      </c>
      <c r="AD3" s="275">
        <v>4.5999999999999996</v>
      </c>
      <c r="AE3" s="275">
        <v>4.5999999999999996</v>
      </c>
      <c r="AF3" s="275">
        <v>4.5999999999999996</v>
      </c>
      <c r="AG3" s="275">
        <v>4.5999999999999996</v>
      </c>
      <c r="AH3" s="275">
        <v>4.7</v>
      </c>
      <c r="AI3" s="275">
        <v>4.7</v>
      </c>
      <c r="AJ3" s="275">
        <v>4.7</v>
      </c>
      <c r="AK3" s="275">
        <v>4.7</v>
      </c>
      <c r="AL3" s="275">
        <v>4.7</v>
      </c>
      <c r="AM3" s="275">
        <v>4.7</v>
      </c>
      <c r="AN3" s="275">
        <v>4.7</v>
      </c>
      <c r="AO3" s="275">
        <v>4.5999999999999996</v>
      </c>
      <c r="AP3" s="275">
        <v>4.5999999999999996</v>
      </c>
      <c r="AQ3" s="275">
        <v>4.5999999999999996</v>
      </c>
      <c r="AR3" s="275">
        <v>4.5</v>
      </c>
      <c r="AS3" s="275">
        <v>4.4000000000000004</v>
      </c>
      <c r="AT3" s="275">
        <v>4.5</v>
      </c>
      <c r="AU3" s="275">
        <v>4.5</v>
      </c>
      <c r="AV3" s="275">
        <v>4.5</v>
      </c>
      <c r="AW3" s="275">
        <v>4.5</v>
      </c>
      <c r="AX3" s="275">
        <f>_xlfn.IFNA(VLOOKUP(C3,'INFORM Severity - hidden'!$C$5:$G$300,5,FALSE),"-")</f>
        <v>4.5</v>
      </c>
    </row>
    <row r="4" spans="1:50" x14ac:dyDescent="0.25">
      <c r="A4"/>
      <c r="B4"/>
      <c r="C4" t="s">
        <v>9079</v>
      </c>
      <c r="D4" s="275" t="str">
        <f t="shared" si="0"/>
        <v>-</v>
      </c>
      <c r="E4" s="275">
        <v>4.0999999999999996</v>
      </c>
      <c r="F4" s="275" t="s">
        <v>9080</v>
      </c>
      <c r="G4" s="275" t="s">
        <v>9080</v>
      </c>
      <c r="H4" s="275" t="s">
        <v>9080</v>
      </c>
      <c r="I4" s="275" t="s">
        <v>9080</v>
      </c>
      <c r="J4" s="275" t="s">
        <v>9080</v>
      </c>
      <c r="K4" s="275" t="s">
        <v>9080</v>
      </c>
      <c r="L4" s="275" t="s">
        <v>9080</v>
      </c>
      <c r="M4" s="275" t="s">
        <v>9080</v>
      </c>
      <c r="N4" s="275" t="s">
        <v>9080</v>
      </c>
      <c r="O4" s="275" t="s">
        <v>9080</v>
      </c>
      <c r="P4" s="275" t="s">
        <v>9080</v>
      </c>
      <c r="Q4" s="275" t="s">
        <v>9080</v>
      </c>
      <c r="R4" s="275" t="s">
        <v>9080</v>
      </c>
      <c r="S4" s="275" t="s">
        <v>9080</v>
      </c>
      <c r="T4" s="275" t="s">
        <v>9080</v>
      </c>
      <c r="U4" s="275" t="s">
        <v>9080</v>
      </c>
      <c r="V4" s="275" t="s">
        <v>9080</v>
      </c>
      <c r="W4" s="275" t="s">
        <v>9080</v>
      </c>
      <c r="X4" s="275" t="s">
        <v>9080</v>
      </c>
      <c r="Y4" s="275" t="s">
        <v>9080</v>
      </c>
      <c r="Z4" s="275" t="s">
        <v>9080</v>
      </c>
      <c r="AA4" s="275" t="s">
        <v>9080</v>
      </c>
      <c r="AB4" s="275" t="s">
        <v>9080</v>
      </c>
      <c r="AC4" s="275" t="s">
        <v>9080</v>
      </c>
      <c r="AD4" s="275" t="s">
        <v>9080</v>
      </c>
      <c r="AE4" s="275" t="s">
        <v>9080</v>
      </c>
      <c r="AF4" s="275" t="s">
        <v>9080</v>
      </c>
      <c r="AG4" s="275" t="s">
        <v>9080</v>
      </c>
      <c r="AH4" s="275" t="s">
        <v>9080</v>
      </c>
      <c r="AI4" s="275" t="s">
        <v>9080</v>
      </c>
      <c r="AJ4" s="275" t="s">
        <v>9080</v>
      </c>
      <c r="AK4" s="275" t="s">
        <v>9080</v>
      </c>
      <c r="AL4" s="275" t="s">
        <v>9080</v>
      </c>
      <c r="AM4" s="275" t="s">
        <v>9080</v>
      </c>
      <c r="AN4" s="275" t="s">
        <v>9080</v>
      </c>
      <c r="AO4" s="275" t="s">
        <v>9080</v>
      </c>
      <c r="AP4" s="275" t="s">
        <v>9080</v>
      </c>
      <c r="AQ4" s="275" t="s">
        <v>9080</v>
      </c>
      <c r="AR4" s="275" t="s">
        <v>9080</v>
      </c>
      <c r="AS4" s="275" t="s">
        <v>9080</v>
      </c>
      <c r="AT4" s="275" t="s">
        <v>9080</v>
      </c>
      <c r="AU4" s="275" t="s">
        <v>9080</v>
      </c>
      <c r="AV4" s="275" t="s">
        <v>9080</v>
      </c>
      <c r="AW4" s="275" t="s">
        <v>9080</v>
      </c>
      <c r="AX4" s="275" t="str">
        <f>_xlfn.IFNA(VLOOKUP(C4,'INFORM Severity - hidden'!$C$5:$G$300,5,FALSE),"-")</f>
        <v>-</v>
      </c>
    </row>
    <row r="5" spans="1:50" x14ac:dyDescent="0.25">
      <c r="A5"/>
      <c r="B5"/>
      <c r="C5" t="s">
        <v>9081</v>
      </c>
      <c r="D5" s="275" t="str">
        <f t="shared" si="0"/>
        <v>-</v>
      </c>
      <c r="E5" s="275">
        <v>3.9</v>
      </c>
      <c r="F5" s="275" t="s">
        <v>9080</v>
      </c>
      <c r="G5" s="275" t="s">
        <v>9080</v>
      </c>
      <c r="H5" s="275" t="s">
        <v>9080</v>
      </c>
      <c r="I5" s="275" t="s">
        <v>9080</v>
      </c>
      <c r="J5" s="275" t="s">
        <v>9080</v>
      </c>
      <c r="K5" s="275" t="s">
        <v>9080</v>
      </c>
      <c r="L5" s="275" t="s">
        <v>9080</v>
      </c>
      <c r="M5" s="275" t="s">
        <v>9080</v>
      </c>
      <c r="N5" s="275" t="s">
        <v>9080</v>
      </c>
      <c r="O5" s="275" t="s">
        <v>9080</v>
      </c>
      <c r="P5" s="275" t="s">
        <v>9080</v>
      </c>
      <c r="Q5" s="275" t="s">
        <v>9080</v>
      </c>
      <c r="R5" s="275" t="s">
        <v>9080</v>
      </c>
      <c r="S5" s="275" t="s">
        <v>9080</v>
      </c>
      <c r="T5" s="275" t="s">
        <v>9080</v>
      </c>
      <c r="U5" s="275" t="s">
        <v>9080</v>
      </c>
      <c r="V5" s="275" t="s">
        <v>9080</v>
      </c>
      <c r="W5" s="275" t="s">
        <v>9080</v>
      </c>
      <c r="X5" s="275" t="s">
        <v>9080</v>
      </c>
      <c r="Y5" s="275" t="s">
        <v>9080</v>
      </c>
      <c r="Z5" s="275" t="s">
        <v>9080</v>
      </c>
      <c r="AA5" s="275" t="s">
        <v>9080</v>
      </c>
      <c r="AB5" s="275" t="s">
        <v>9080</v>
      </c>
      <c r="AC5" s="275" t="s">
        <v>9080</v>
      </c>
      <c r="AD5" s="275" t="s">
        <v>9080</v>
      </c>
      <c r="AE5" s="275" t="s">
        <v>9080</v>
      </c>
      <c r="AF5" s="275" t="s">
        <v>9080</v>
      </c>
      <c r="AG5" s="275" t="s">
        <v>9080</v>
      </c>
      <c r="AH5" s="275" t="s">
        <v>9080</v>
      </c>
      <c r="AI5" s="275" t="s">
        <v>9080</v>
      </c>
      <c r="AJ5" s="275" t="s">
        <v>9080</v>
      </c>
      <c r="AK5" s="275" t="s">
        <v>9080</v>
      </c>
      <c r="AL5" s="275" t="s">
        <v>9080</v>
      </c>
      <c r="AM5" s="275" t="s">
        <v>9080</v>
      </c>
      <c r="AN5" s="275" t="s">
        <v>9080</v>
      </c>
      <c r="AO5" s="275" t="s">
        <v>9080</v>
      </c>
      <c r="AP5" s="275" t="s">
        <v>9080</v>
      </c>
      <c r="AQ5" s="275" t="s">
        <v>9080</v>
      </c>
      <c r="AR5" s="275" t="s">
        <v>9080</v>
      </c>
      <c r="AS5" s="275" t="s">
        <v>9080</v>
      </c>
      <c r="AT5" s="275" t="s">
        <v>9080</v>
      </c>
      <c r="AU5" s="275" t="s">
        <v>9080</v>
      </c>
      <c r="AV5" s="275" t="s">
        <v>9080</v>
      </c>
      <c r="AW5" s="275" t="s">
        <v>9080</v>
      </c>
      <c r="AX5" s="275" t="str">
        <f>_xlfn.IFNA(VLOOKUP(C5,'INFORM Severity - hidden'!$C$5:$G$300,5,FALSE),"-")</f>
        <v>-</v>
      </c>
    </row>
    <row r="6" spans="1:50" x14ac:dyDescent="0.25">
      <c r="A6"/>
      <c r="B6"/>
      <c r="C6" t="s">
        <v>9082</v>
      </c>
      <c r="D6" s="275" t="str">
        <f t="shared" si="0"/>
        <v>-</v>
      </c>
      <c r="E6" s="275" t="s">
        <v>9080</v>
      </c>
      <c r="F6" s="275" t="s">
        <v>9080</v>
      </c>
      <c r="G6" s="275">
        <v>2.1</v>
      </c>
      <c r="H6" s="275">
        <v>2.2000000000000002</v>
      </c>
      <c r="I6" s="275" t="s">
        <v>9080</v>
      </c>
      <c r="J6" s="275" t="s">
        <v>9080</v>
      </c>
      <c r="K6" s="275" t="s">
        <v>9080</v>
      </c>
      <c r="L6" s="275" t="s">
        <v>9080</v>
      </c>
      <c r="M6" s="275" t="s">
        <v>9080</v>
      </c>
      <c r="N6" s="275" t="s">
        <v>9080</v>
      </c>
      <c r="O6" s="275" t="s">
        <v>9080</v>
      </c>
      <c r="P6" s="275" t="s">
        <v>9080</v>
      </c>
      <c r="Q6" s="275" t="s">
        <v>9080</v>
      </c>
      <c r="R6" s="275" t="s">
        <v>9080</v>
      </c>
      <c r="S6" s="275" t="s">
        <v>9080</v>
      </c>
      <c r="T6" s="275" t="s">
        <v>9080</v>
      </c>
      <c r="U6" s="275" t="s">
        <v>9080</v>
      </c>
      <c r="V6" s="275" t="s">
        <v>9080</v>
      </c>
      <c r="W6" s="275" t="s">
        <v>9080</v>
      </c>
      <c r="X6" s="275" t="s">
        <v>9080</v>
      </c>
      <c r="Y6" s="275" t="s">
        <v>9080</v>
      </c>
      <c r="Z6" s="275" t="s">
        <v>9080</v>
      </c>
      <c r="AA6" s="275" t="s">
        <v>9080</v>
      </c>
      <c r="AB6" s="275" t="s">
        <v>9080</v>
      </c>
      <c r="AC6" s="275" t="s">
        <v>9080</v>
      </c>
      <c r="AD6" s="275" t="s">
        <v>9080</v>
      </c>
      <c r="AE6" s="275" t="s">
        <v>9080</v>
      </c>
      <c r="AF6" s="275" t="s">
        <v>9080</v>
      </c>
      <c r="AG6" s="275" t="s">
        <v>9080</v>
      </c>
      <c r="AH6" s="275" t="s">
        <v>9080</v>
      </c>
      <c r="AI6" s="275" t="s">
        <v>9080</v>
      </c>
      <c r="AJ6" s="275" t="s">
        <v>9080</v>
      </c>
      <c r="AK6" s="275" t="s">
        <v>9080</v>
      </c>
      <c r="AL6" s="275" t="s">
        <v>9080</v>
      </c>
      <c r="AM6" s="275" t="s">
        <v>9080</v>
      </c>
      <c r="AN6" s="275" t="s">
        <v>9080</v>
      </c>
      <c r="AO6" s="275" t="s">
        <v>9080</v>
      </c>
      <c r="AP6" s="275" t="s">
        <v>9080</v>
      </c>
      <c r="AQ6" s="275" t="s">
        <v>9080</v>
      </c>
      <c r="AR6" s="275" t="s">
        <v>9080</v>
      </c>
      <c r="AS6" s="275" t="s">
        <v>9080</v>
      </c>
      <c r="AT6" s="275" t="s">
        <v>9080</v>
      </c>
      <c r="AU6" s="275" t="s">
        <v>9080</v>
      </c>
      <c r="AV6" s="275" t="s">
        <v>9080</v>
      </c>
      <c r="AW6" s="275" t="s">
        <v>9080</v>
      </c>
      <c r="AX6" s="275" t="str">
        <f>_xlfn.IFNA(VLOOKUP(C6,'INFORM Severity - hidden'!$C$5:$G$300,5,FALSE),"-")</f>
        <v>-</v>
      </c>
    </row>
    <row r="7" spans="1:50" x14ac:dyDescent="0.25">
      <c r="A7" t="s">
        <v>62</v>
      </c>
      <c r="B7" t="s">
        <v>4090</v>
      </c>
      <c r="C7" t="s">
        <v>4091</v>
      </c>
      <c r="D7" s="275" t="str">
        <f t="shared" si="0"/>
        <v>Stable</v>
      </c>
      <c r="E7" s="275" t="s">
        <v>9080</v>
      </c>
      <c r="F7" s="275" t="s">
        <v>9080</v>
      </c>
      <c r="G7" s="275" t="s">
        <v>9080</v>
      </c>
      <c r="H7" s="275" t="s">
        <v>9080</v>
      </c>
      <c r="I7" s="275" t="s">
        <v>9080</v>
      </c>
      <c r="J7" s="275" t="s">
        <v>9080</v>
      </c>
      <c r="K7" s="275" t="s">
        <v>9080</v>
      </c>
      <c r="L7" s="275" t="s">
        <v>9080</v>
      </c>
      <c r="M7" s="275" t="s">
        <v>9080</v>
      </c>
      <c r="N7" s="275" t="s">
        <v>9080</v>
      </c>
      <c r="O7" s="275" t="s">
        <v>9080</v>
      </c>
      <c r="P7" s="275" t="s">
        <v>9080</v>
      </c>
      <c r="Q7" s="275" t="s">
        <v>9080</v>
      </c>
      <c r="R7" s="275" t="s">
        <v>9080</v>
      </c>
      <c r="S7" s="275" t="s">
        <v>9080</v>
      </c>
      <c r="T7" s="275" t="s">
        <v>9080</v>
      </c>
      <c r="U7" s="275" t="s">
        <v>9080</v>
      </c>
      <c r="V7" s="275" t="s">
        <v>9080</v>
      </c>
      <c r="W7" s="275" t="s">
        <v>9080</v>
      </c>
      <c r="X7" s="275" t="s">
        <v>9080</v>
      </c>
      <c r="Y7" s="275" t="s">
        <v>9080</v>
      </c>
      <c r="Z7" s="275" t="s">
        <v>9080</v>
      </c>
      <c r="AA7" s="275" t="s">
        <v>9080</v>
      </c>
      <c r="AB7" s="275" t="s">
        <v>9080</v>
      </c>
      <c r="AC7" s="275" t="s">
        <v>9080</v>
      </c>
      <c r="AD7" s="275" t="s">
        <v>9080</v>
      </c>
      <c r="AE7" s="275" t="s">
        <v>9080</v>
      </c>
      <c r="AF7" s="275" t="s">
        <v>9080</v>
      </c>
      <c r="AG7" s="275" t="s">
        <v>9080</v>
      </c>
      <c r="AH7" s="275" t="s">
        <v>9080</v>
      </c>
      <c r="AI7" s="275" t="s">
        <v>9080</v>
      </c>
      <c r="AJ7" s="275" t="s">
        <v>9080</v>
      </c>
      <c r="AK7" s="275" t="s">
        <v>9080</v>
      </c>
      <c r="AL7" s="275" t="s">
        <v>9080</v>
      </c>
      <c r="AM7" s="275" t="s">
        <v>9080</v>
      </c>
      <c r="AN7" s="275" t="s">
        <v>9080</v>
      </c>
      <c r="AO7" s="275" t="s">
        <v>9080</v>
      </c>
      <c r="AP7" s="275" t="s">
        <v>9080</v>
      </c>
      <c r="AQ7" s="275" t="s">
        <v>9080</v>
      </c>
      <c r="AR7" s="275" t="s">
        <v>9080</v>
      </c>
      <c r="AS7" s="275" t="s">
        <v>9080</v>
      </c>
      <c r="AT7" s="275">
        <v>3</v>
      </c>
      <c r="AU7" s="275">
        <v>3</v>
      </c>
      <c r="AV7" s="275">
        <v>3</v>
      </c>
      <c r="AW7" s="275">
        <v>3</v>
      </c>
      <c r="AX7" s="275">
        <f>_xlfn.IFNA(VLOOKUP(C7,'INFORM Severity - hidden'!$C$5:$G$300,5,FALSE),"-")</f>
        <v>3</v>
      </c>
    </row>
    <row r="8" spans="1:50" x14ac:dyDescent="0.25">
      <c r="A8" t="s">
        <v>1700</v>
      </c>
      <c r="B8" t="s">
        <v>1698</v>
      </c>
      <c r="C8" t="s">
        <v>1699</v>
      </c>
      <c r="D8" s="275" t="str">
        <f t="shared" si="0"/>
        <v>Increasing</v>
      </c>
      <c r="E8" s="275" t="s">
        <v>9080</v>
      </c>
      <c r="F8" s="275" t="s">
        <v>9080</v>
      </c>
      <c r="G8" s="275" t="s">
        <v>9080</v>
      </c>
      <c r="H8" s="275" t="s">
        <v>9080</v>
      </c>
      <c r="I8" s="275" t="s">
        <v>9080</v>
      </c>
      <c r="J8" s="275" t="s">
        <v>9080</v>
      </c>
      <c r="K8" s="275" t="s">
        <v>9080</v>
      </c>
      <c r="L8" s="275" t="s">
        <v>9080</v>
      </c>
      <c r="M8" s="275" t="s">
        <v>9080</v>
      </c>
      <c r="N8" s="275" t="s">
        <v>9080</v>
      </c>
      <c r="O8" s="275" t="s">
        <v>9080</v>
      </c>
      <c r="P8" s="275" t="s">
        <v>9080</v>
      </c>
      <c r="Q8" s="275" t="s">
        <v>9080</v>
      </c>
      <c r="R8" s="275" t="s">
        <v>9080</v>
      </c>
      <c r="S8" s="275" t="s">
        <v>9080</v>
      </c>
      <c r="T8" s="275" t="s">
        <v>9080</v>
      </c>
      <c r="U8" s="275" t="s">
        <v>9080</v>
      </c>
      <c r="V8" s="275" t="s">
        <v>9080</v>
      </c>
      <c r="W8" s="275" t="s">
        <v>9080</v>
      </c>
      <c r="X8" s="275" t="s">
        <v>9080</v>
      </c>
      <c r="Y8" s="275" t="s">
        <v>9080</v>
      </c>
      <c r="Z8" s="275" t="s">
        <v>9080</v>
      </c>
      <c r="AA8" s="275" t="s">
        <v>9080</v>
      </c>
      <c r="AB8" s="275" t="s">
        <v>9080</v>
      </c>
      <c r="AC8" s="275" t="s">
        <v>9080</v>
      </c>
      <c r="AD8" s="275" t="s">
        <v>9080</v>
      </c>
      <c r="AE8" s="275" t="s">
        <v>9080</v>
      </c>
      <c r="AF8" s="275" t="s">
        <v>9080</v>
      </c>
      <c r="AG8" s="275" t="s">
        <v>9080</v>
      </c>
      <c r="AH8" s="275" t="s">
        <v>9080</v>
      </c>
      <c r="AI8" s="275" t="s">
        <v>9080</v>
      </c>
      <c r="AJ8" s="275" t="s">
        <v>9080</v>
      </c>
      <c r="AK8" s="275" t="s">
        <v>9080</v>
      </c>
      <c r="AL8" s="275" t="s">
        <v>9080</v>
      </c>
      <c r="AM8" s="275" t="s">
        <v>9080</v>
      </c>
      <c r="AN8" s="275">
        <v>3.1</v>
      </c>
      <c r="AO8" s="275">
        <v>3.1</v>
      </c>
      <c r="AP8" s="275">
        <v>3.1</v>
      </c>
      <c r="AQ8" s="275">
        <v>3.1</v>
      </c>
      <c r="AR8" s="275">
        <v>3.1</v>
      </c>
      <c r="AS8" s="275">
        <v>3.1</v>
      </c>
      <c r="AT8" s="275">
        <v>3.2</v>
      </c>
      <c r="AU8" s="275">
        <v>3.2</v>
      </c>
      <c r="AV8" s="275">
        <v>3.3</v>
      </c>
      <c r="AW8" s="275">
        <v>3.3</v>
      </c>
      <c r="AX8" s="275">
        <f>_xlfn.IFNA(VLOOKUP(C8,'INFORM Severity - hidden'!$C$5:$G$300,5,FALSE),"-")</f>
        <v>3.3</v>
      </c>
    </row>
    <row r="9" spans="1:50" x14ac:dyDescent="0.25">
      <c r="A9"/>
      <c r="B9"/>
      <c r="C9" t="s">
        <v>9083</v>
      </c>
      <c r="D9" s="275" t="str">
        <f t="shared" si="0"/>
        <v>-</v>
      </c>
      <c r="E9" s="275" t="s">
        <v>9080</v>
      </c>
      <c r="F9" s="275">
        <v>0.9</v>
      </c>
      <c r="G9" s="275" t="s">
        <v>9080</v>
      </c>
      <c r="H9" s="275" t="s">
        <v>9080</v>
      </c>
      <c r="I9" s="275" t="s">
        <v>9080</v>
      </c>
      <c r="J9" s="275" t="s">
        <v>9080</v>
      </c>
      <c r="K9" s="275" t="s">
        <v>9080</v>
      </c>
      <c r="L9" s="275" t="s">
        <v>9080</v>
      </c>
      <c r="M9" s="275" t="s">
        <v>9080</v>
      </c>
      <c r="N9" s="275" t="s">
        <v>9080</v>
      </c>
      <c r="O9" s="275" t="s">
        <v>9080</v>
      </c>
      <c r="P9" s="275" t="s">
        <v>9080</v>
      </c>
      <c r="Q9" s="275" t="s">
        <v>9080</v>
      </c>
      <c r="R9" s="275" t="s">
        <v>9080</v>
      </c>
      <c r="S9" s="275" t="s">
        <v>9080</v>
      </c>
      <c r="T9" s="275" t="s">
        <v>9080</v>
      </c>
      <c r="U9" s="275" t="s">
        <v>9080</v>
      </c>
      <c r="V9" s="275" t="s">
        <v>9080</v>
      </c>
      <c r="W9" s="275" t="s">
        <v>9080</v>
      </c>
      <c r="X9" s="275" t="s">
        <v>9080</v>
      </c>
      <c r="Y9" s="275" t="s">
        <v>9080</v>
      </c>
      <c r="Z9" s="275" t="s">
        <v>9080</v>
      </c>
      <c r="AA9" s="275" t="s">
        <v>9080</v>
      </c>
      <c r="AB9" s="275" t="s">
        <v>9080</v>
      </c>
      <c r="AC9" s="275" t="s">
        <v>9080</v>
      </c>
      <c r="AD9" s="275" t="s">
        <v>9080</v>
      </c>
      <c r="AE9" s="275" t="s">
        <v>9080</v>
      </c>
      <c r="AF9" s="275" t="s">
        <v>9080</v>
      </c>
      <c r="AG9" s="275" t="s">
        <v>9080</v>
      </c>
      <c r="AH9" s="275" t="s">
        <v>9080</v>
      </c>
      <c r="AI9" s="275" t="s">
        <v>9080</v>
      </c>
      <c r="AJ9" s="275" t="s">
        <v>9080</v>
      </c>
      <c r="AK9" s="275" t="s">
        <v>9080</v>
      </c>
      <c r="AL9" s="275" t="s">
        <v>9080</v>
      </c>
      <c r="AM9" s="275" t="s">
        <v>9080</v>
      </c>
      <c r="AN9" s="275" t="s">
        <v>9080</v>
      </c>
      <c r="AO9" s="275" t="s">
        <v>9080</v>
      </c>
      <c r="AP9" s="275" t="s">
        <v>9080</v>
      </c>
      <c r="AQ9" s="275" t="s">
        <v>9080</v>
      </c>
      <c r="AR9" s="275" t="s">
        <v>9080</v>
      </c>
      <c r="AS9" s="275" t="s">
        <v>9080</v>
      </c>
      <c r="AT9" s="275" t="s">
        <v>9080</v>
      </c>
      <c r="AU9" s="275" t="s">
        <v>9080</v>
      </c>
      <c r="AV9" s="275" t="s">
        <v>9080</v>
      </c>
      <c r="AW9" s="275" t="s">
        <v>9080</v>
      </c>
      <c r="AX9" s="275" t="str">
        <f>_xlfn.IFNA(VLOOKUP(C9,'INFORM Severity - hidden'!$C$5:$G$300,5,FALSE),"-")</f>
        <v>-</v>
      </c>
    </row>
    <row r="10" spans="1:50" x14ac:dyDescent="0.25">
      <c r="A10" t="s">
        <v>1324</v>
      </c>
      <c r="B10" t="s">
        <v>1322</v>
      </c>
      <c r="C10" t="s">
        <v>1323</v>
      </c>
      <c r="D10" s="275" t="str">
        <f t="shared" si="0"/>
        <v>Decreasing</v>
      </c>
      <c r="E10" s="275" t="s">
        <v>9080</v>
      </c>
      <c r="F10" s="275" t="s">
        <v>9080</v>
      </c>
      <c r="G10" s="275" t="s">
        <v>9080</v>
      </c>
      <c r="H10" s="275" t="s">
        <v>9080</v>
      </c>
      <c r="I10" s="275" t="s">
        <v>9080</v>
      </c>
      <c r="J10" s="275" t="s">
        <v>9080</v>
      </c>
      <c r="K10" s="275" t="s">
        <v>9080</v>
      </c>
      <c r="L10" s="275" t="s">
        <v>9080</v>
      </c>
      <c r="M10" s="275" t="s">
        <v>9080</v>
      </c>
      <c r="N10" s="275" t="s">
        <v>9080</v>
      </c>
      <c r="O10" s="275" t="s">
        <v>9080</v>
      </c>
      <c r="P10" s="275" t="s">
        <v>9080</v>
      </c>
      <c r="Q10" s="275" t="s">
        <v>9080</v>
      </c>
      <c r="R10" s="275" t="s">
        <v>9080</v>
      </c>
      <c r="S10" s="275" t="s">
        <v>9080</v>
      </c>
      <c r="T10" s="275" t="s">
        <v>9080</v>
      </c>
      <c r="U10" s="275" t="s">
        <v>9080</v>
      </c>
      <c r="V10" s="275" t="s">
        <v>9080</v>
      </c>
      <c r="W10" s="275" t="s">
        <v>9080</v>
      </c>
      <c r="X10" s="275" t="s">
        <v>9080</v>
      </c>
      <c r="Y10" s="275" t="s">
        <v>9080</v>
      </c>
      <c r="Z10" s="275" t="s">
        <v>9080</v>
      </c>
      <c r="AA10" s="275" t="s">
        <v>9080</v>
      </c>
      <c r="AB10" s="275" t="s">
        <v>9080</v>
      </c>
      <c r="AC10" s="275">
        <v>1.7</v>
      </c>
      <c r="AD10" s="275">
        <v>1.7</v>
      </c>
      <c r="AE10" s="275">
        <v>1.6</v>
      </c>
      <c r="AF10" s="275">
        <v>1.7</v>
      </c>
      <c r="AG10" s="275">
        <v>1.7</v>
      </c>
      <c r="AH10" s="275">
        <v>1.7</v>
      </c>
      <c r="AI10" s="275">
        <v>1.7</v>
      </c>
      <c r="AJ10" s="275">
        <v>1.6</v>
      </c>
      <c r="AK10" s="275">
        <v>1.6</v>
      </c>
      <c r="AL10" s="275">
        <v>1.5</v>
      </c>
      <c r="AM10" s="275">
        <v>1.5</v>
      </c>
      <c r="AN10" s="275">
        <v>1.5</v>
      </c>
      <c r="AO10" s="275">
        <v>1.5</v>
      </c>
      <c r="AP10" s="275">
        <v>1.5</v>
      </c>
      <c r="AQ10" s="275">
        <v>1.5</v>
      </c>
      <c r="AR10" s="275">
        <v>1.5</v>
      </c>
      <c r="AS10" s="275">
        <v>1.5</v>
      </c>
      <c r="AT10" s="275">
        <v>1.3</v>
      </c>
      <c r="AU10" s="275">
        <v>1.3</v>
      </c>
      <c r="AV10" s="275">
        <v>1.3</v>
      </c>
      <c r="AW10" s="275">
        <v>1.3</v>
      </c>
      <c r="AX10" s="275">
        <f>_xlfn.IFNA(VLOOKUP(C10,'INFORM Severity - hidden'!$C$5:$G$300,5,FALSE),"-")</f>
        <v>1.3</v>
      </c>
    </row>
    <row r="11" spans="1:50" x14ac:dyDescent="0.25">
      <c r="A11" t="s">
        <v>1334</v>
      </c>
      <c r="B11" t="s">
        <v>1332</v>
      </c>
      <c r="C11" t="s">
        <v>1333</v>
      </c>
      <c r="D11" s="275" t="str">
        <f t="shared" si="0"/>
        <v>Stable</v>
      </c>
      <c r="E11" s="275" t="s">
        <v>9080</v>
      </c>
      <c r="F11" s="275" t="s">
        <v>9080</v>
      </c>
      <c r="G11" s="275" t="s">
        <v>9080</v>
      </c>
      <c r="H11" s="275" t="s">
        <v>9080</v>
      </c>
      <c r="I11" s="275" t="s">
        <v>9080</v>
      </c>
      <c r="J11" s="275" t="s">
        <v>9080</v>
      </c>
      <c r="K11" s="275" t="s">
        <v>9080</v>
      </c>
      <c r="L11" s="275" t="s">
        <v>9080</v>
      </c>
      <c r="M11" s="275" t="s">
        <v>9080</v>
      </c>
      <c r="N11" s="275" t="s">
        <v>9080</v>
      </c>
      <c r="O11" s="275" t="s">
        <v>9080</v>
      </c>
      <c r="P11" s="275" t="s">
        <v>9080</v>
      </c>
      <c r="Q11" s="275" t="s">
        <v>9080</v>
      </c>
      <c r="R11" s="275" t="s">
        <v>9080</v>
      </c>
      <c r="S11" s="275" t="s">
        <v>9080</v>
      </c>
      <c r="T11" s="275" t="s">
        <v>9080</v>
      </c>
      <c r="U11" s="275" t="s">
        <v>9080</v>
      </c>
      <c r="V11" s="275" t="s">
        <v>9080</v>
      </c>
      <c r="W11" s="275" t="s">
        <v>9080</v>
      </c>
      <c r="X11" s="275" t="s">
        <v>9080</v>
      </c>
      <c r="Y11" s="275" t="s">
        <v>9080</v>
      </c>
      <c r="Z11" s="275" t="s">
        <v>9080</v>
      </c>
      <c r="AA11" s="275" t="s">
        <v>9080</v>
      </c>
      <c r="AB11" s="275" t="s">
        <v>9080</v>
      </c>
      <c r="AC11" s="275" t="s">
        <v>9080</v>
      </c>
      <c r="AD11" s="275" t="s">
        <v>9080</v>
      </c>
      <c r="AE11" s="275" t="s">
        <v>9080</v>
      </c>
      <c r="AF11" s="275" t="s">
        <v>9080</v>
      </c>
      <c r="AG11" s="275" t="s">
        <v>9080</v>
      </c>
      <c r="AH11" s="275" t="s">
        <v>9080</v>
      </c>
      <c r="AI11" s="275" t="s">
        <v>9080</v>
      </c>
      <c r="AJ11" s="275" t="s">
        <v>9080</v>
      </c>
      <c r="AK11" s="275" t="s">
        <v>9080</v>
      </c>
      <c r="AL11" s="275" t="s">
        <v>9080</v>
      </c>
      <c r="AM11" s="275" t="s">
        <v>9080</v>
      </c>
      <c r="AN11" s="275" t="s">
        <v>9080</v>
      </c>
      <c r="AO11" s="275" t="s">
        <v>9080</v>
      </c>
      <c r="AP11" s="275" t="s">
        <v>9080</v>
      </c>
      <c r="AQ11" s="275" t="s">
        <v>9080</v>
      </c>
      <c r="AR11" s="275" t="s">
        <v>9080</v>
      </c>
      <c r="AS11" s="275" t="s">
        <v>9080</v>
      </c>
      <c r="AT11" s="275" t="s">
        <v>9080</v>
      </c>
      <c r="AU11" s="275">
        <v>1.8</v>
      </c>
      <c r="AV11" s="275">
        <v>1.8</v>
      </c>
      <c r="AW11" s="275">
        <v>1.8</v>
      </c>
      <c r="AX11" s="275">
        <f>_xlfn.IFNA(VLOOKUP(C11,'INFORM Severity - hidden'!$C$5:$G$300,5,FALSE),"-")</f>
        <v>1.8</v>
      </c>
    </row>
    <row r="12" spans="1:50" x14ac:dyDescent="0.25">
      <c r="A12" t="s">
        <v>648</v>
      </c>
      <c r="B12" t="s">
        <v>646</v>
      </c>
      <c r="C12" t="s">
        <v>647</v>
      </c>
      <c r="D12" s="275" t="str">
        <f t="shared" si="0"/>
        <v>Stable</v>
      </c>
      <c r="E12" s="275" t="s">
        <v>9080</v>
      </c>
      <c r="F12" s="275">
        <v>3.5</v>
      </c>
      <c r="G12" s="275">
        <v>3.5</v>
      </c>
      <c r="H12" s="275">
        <v>3.8</v>
      </c>
      <c r="I12" s="275">
        <v>3.8</v>
      </c>
      <c r="J12" s="275">
        <v>3.8</v>
      </c>
      <c r="K12" s="275">
        <v>3.8</v>
      </c>
      <c r="L12" s="275">
        <v>3.8</v>
      </c>
      <c r="M12" s="275">
        <v>3.8</v>
      </c>
      <c r="N12" s="275">
        <v>3.8</v>
      </c>
      <c r="O12" s="275">
        <v>3.8</v>
      </c>
      <c r="P12" s="275">
        <v>3.8</v>
      </c>
      <c r="Q12" s="275">
        <v>3.7</v>
      </c>
      <c r="R12" s="275">
        <v>3.7</v>
      </c>
      <c r="S12" s="275">
        <v>3.3</v>
      </c>
      <c r="T12" s="275">
        <v>3.3</v>
      </c>
      <c r="U12" s="275">
        <v>3.2</v>
      </c>
      <c r="V12" s="275">
        <v>3.3</v>
      </c>
      <c r="W12" s="275">
        <v>3.3</v>
      </c>
      <c r="X12" s="275">
        <v>3.3</v>
      </c>
      <c r="Y12" s="275">
        <v>3.3</v>
      </c>
      <c r="Z12" s="275">
        <v>3.4</v>
      </c>
      <c r="AA12" s="275">
        <v>3.3</v>
      </c>
      <c r="AB12" s="275">
        <v>3.3</v>
      </c>
      <c r="AC12" s="275">
        <v>3.3</v>
      </c>
      <c r="AD12" s="275">
        <v>3.3</v>
      </c>
      <c r="AE12" s="275">
        <v>3.8</v>
      </c>
      <c r="AF12" s="275">
        <v>3.8</v>
      </c>
      <c r="AG12" s="275">
        <v>3.8</v>
      </c>
      <c r="AH12" s="275">
        <v>3.8</v>
      </c>
      <c r="AI12" s="275">
        <v>3.8</v>
      </c>
      <c r="AJ12" s="275">
        <v>3.8</v>
      </c>
      <c r="AK12" s="275">
        <v>3.8</v>
      </c>
      <c r="AL12" s="275">
        <v>3.8</v>
      </c>
      <c r="AM12" s="275">
        <v>3.8</v>
      </c>
      <c r="AN12" s="275">
        <v>3.8</v>
      </c>
      <c r="AO12" s="275">
        <v>3.8</v>
      </c>
      <c r="AP12" s="275">
        <v>3.8</v>
      </c>
      <c r="AQ12" s="275">
        <v>3.5</v>
      </c>
      <c r="AR12" s="275">
        <v>3.5</v>
      </c>
      <c r="AS12" s="275">
        <v>3.5</v>
      </c>
      <c r="AT12" s="275">
        <v>3.5</v>
      </c>
      <c r="AU12" s="275">
        <v>3.5</v>
      </c>
      <c r="AV12" s="275">
        <v>3.5</v>
      </c>
      <c r="AW12" s="275">
        <v>3.5</v>
      </c>
      <c r="AX12" s="275">
        <f>_xlfn.IFNA(VLOOKUP(C12,'INFORM Severity - hidden'!$C$5:$G$300,5,FALSE),"-")</f>
        <v>3.5</v>
      </c>
    </row>
    <row r="13" spans="1:50" x14ac:dyDescent="0.25">
      <c r="A13"/>
      <c r="B13"/>
      <c r="C13" t="s">
        <v>9084</v>
      </c>
      <c r="D13" s="275" t="str">
        <f t="shared" si="0"/>
        <v>-</v>
      </c>
      <c r="E13" s="275" t="s">
        <v>9080</v>
      </c>
      <c r="F13" s="275">
        <v>3.5</v>
      </c>
      <c r="G13" s="275">
        <v>3.5</v>
      </c>
      <c r="H13" s="275" t="s">
        <v>9080</v>
      </c>
      <c r="I13" s="275" t="s">
        <v>9080</v>
      </c>
      <c r="J13" s="275" t="s">
        <v>9080</v>
      </c>
      <c r="K13" s="275" t="s">
        <v>9080</v>
      </c>
      <c r="L13" s="275" t="s">
        <v>9080</v>
      </c>
      <c r="M13" s="275" t="s">
        <v>9080</v>
      </c>
      <c r="N13" s="275" t="s">
        <v>9080</v>
      </c>
      <c r="O13" s="275" t="s">
        <v>9080</v>
      </c>
      <c r="P13" s="275" t="s">
        <v>9080</v>
      </c>
      <c r="Q13" s="275" t="s">
        <v>9080</v>
      </c>
      <c r="R13" s="275" t="s">
        <v>9080</v>
      </c>
      <c r="S13" s="275" t="s">
        <v>9080</v>
      </c>
      <c r="T13" s="275" t="s">
        <v>9080</v>
      </c>
      <c r="U13" s="275" t="s">
        <v>9080</v>
      </c>
      <c r="V13" s="275" t="s">
        <v>9080</v>
      </c>
      <c r="W13" s="275" t="s">
        <v>9080</v>
      </c>
      <c r="X13" s="275" t="s">
        <v>9080</v>
      </c>
      <c r="Y13" s="275" t="s">
        <v>9080</v>
      </c>
      <c r="Z13" s="275" t="s">
        <v>9080</v>
      </c>
      <c r="AA13" s="275" t="s">
        <v>9080</v>
      </c>
      <c r="AB13" s="275" t="s">
        <v>9080</v>
      </c>
      <c r="AC13" s="275" t="s">
        <v>9080</v>
      </c>
      <c r="AD13" s="275" t="s">
        <v>9080</v>
      </c>
      <c r="AE13" s="275" t="s">
        <v>9080</v>
      </c>
      <c r="AF13" s="275" t="s">
        <v>9080</v>
      </c>
      <c r="AG13" s="275" t="s">
        <v>9080</v>
      </c>
      <c r="AH13" s="275" t="s">
        <v>9080</v>
      </c>
      <c r="AI13" s="275" t="s">
        <v>9080</v>
      </c>
      <c r="AJ13" s="275" t="s">
        <v>9080</v>
      </c>
      <c r="AK13" s="275" t="s">
        <v>9080</v>
      </c>
      <c r="AL13" s="275" t="s">
        <v>9080</v>
      </c>
      <c r="AM13" s="275" t="s">
        <v>9080</v>
      </c>
      <c r="AN13" s="275" t="s">
        <v>9080</v>
      </c>
      <c r="AO13" s="275" t="s">
        <v>9080</v>
      </c>
      <c r="AP13" s="275" t="s">
        <v>9080</v>
      </c>
      <c r="AQ13" s="275" t="s">
        <v>9080</v>
      </c>
      <c r="AR13" s="275" t="s">
        <v>9080</v>
      </c>
      <c r="AS13" s="275" t="s">
        <v>9080</v>
      </c>
      <c r="AT13" s="275" t="s">
        <v>9080</v>
      </c>
      <c r="AU13" s="275" t="s">
        <v>9080</v>
      </c>
      <c r="AV13" s="275" t="s">
        <v>9080</v>
      </c>
      <c r="AW13" s="275" t="s">
        <v>9080</v>
      </c>
      <c r="AX13" s="275" t="str">
        <f>_xlfn.IFNA(VLOOKUP(C13,'INFORM Severity - hidden'!$C$5:$G$300,5,FALSE),"-")</f>
        <v>-</v>
      </c>
    </row>
    <row r="14" spans="1:50" x14ac:dyDescent="0.25">
      <c r="A14"/>
      <c r="B14"/>
      <c r="C14" t="s">
        <v>9085</v>
      </c>
      <c r="D14" s="275" t="str">
        <f t="shared" si="0"/>
        <v>-</v>
      </c>
      <c r="E14" s="275" t="s">
        <v>9080</v>
      </c>
      <c r="F14" s="275">
        <v>1.7</v>
      </c>
      <c r="G14" s="275">
        <v>1.7</v>
      </c>
      <c r="H14" s="275" t="s">
        <v>9080</v>
      </c>
      <c r="I14" s="275" t="s">
        <v>9080</v>
      </c>
      <c r="J14" s="275" t="s">
        <v>9080</v>
      </c>
      <c r="K14" s="275" t="s">
        <v>9080</v>
      </c>
      <c r="L14" s="275" t="s">
        <v>9080</v>
      </c>
      <c r="M14" s="275" t="s">
        <v>9080</v>
      </c>
      <c r="N14" s="275" t="s">
        <v>9080</v>
      </c>
      <c r="O14" s="275" t="s">
        <v>9080</v>
      </c>
      <c r="P14" s="275" t="s">
        <v>9080</v>
      </c>
      <c r="Q14" s="275" t="s">
        <v>9080</v>
      </c>
      <c r="R14" s="275" t="s">
        <v>9080</v>
      </c>
      <c r="S14" s="275" t="s">
        <v>9080</v>
      </c>
      <c r="T14" s="275" t="s">
        <v>9080</v>
      </c>
      <c r="U14" s="275" t="s">
        <v>9080</v>
      </c>
      <c r="V14" s="275" t="s">
        <v>9080</v>
      </c>
      <c r="W14" s="275" t="s">
        <v>9080</v>
      </c>
      <c r="X14" s="275" t="s">
        <v>9080</v>
      </c>
      <c r="Y14" s="275" t="s">
        <v>9080</v>
      </c>
      <c r="Z14" s="275" t="s">
        <v>9080</v>
      </c>
      <c r="AA14" s="275" t="s">
        <v>9080</v>
      </c>
      <c r="AB14" s="275" t="s">
        <v>9080</v>
      </c>
      <c r="AC14" s="275" t="s">
        <v>9080</v>
      </c>
      <c r="AD14" s="275" t="s">
        <v>9080</v>
      </c>
      <c r="AE14" s="275" t="s">
        <v>9080</v>
      </c>
      <c r="AF14" s="275" t="s">
        <v>9080</v>
      </c>
      <c r="AG14" s="275" t="s">
        <v>9080</v>
      </c>
      <c r="AH14" s="275" t="s">
        <v>9080</v>
      </c>
      <c r="AI14" s="275" t="s">
        <v>9080</v>
      </c>
      <c r="AJ14" s="275" t="s">
        <v>9080</v>
      </c>
      <c r="AK14" s="275" t="s">
        <v>9080</v>
      </c>
      <c r="AL14" s="275" t="s">
        <v>9080</v>
      </c>
      <c r="AM14" s="275" t="s">
        <v>9080</v>
      </c>
      <c r="AN14" s="275" t="s">
        <v>9080</v>
      </c>
      <c r="AO14" s="275" t="s">
        <v>9080</v>
      </c>
      <c r="AP14" s="275" t="s">
        <v>9080</v>
      </c>
      <c r="AQ14" s="275" t="s">
        <v>9080</v>
      </c>
      <c r="AR14" s="275" t="s">
        <v>9080</v>
      </c>
      <c r="AS14" s="275" t="s">
        <v>9080</v>
      </c>
      <c r="AT14" s="275" t="s">
        <v>9080</v>
      </c>
      <c r="AU14" s="275" t="s">
        <v>9080</v>
      </c>
      <c r="AV14" s="275" t="s">
        <v>9080</v>
      </c>
      <c r="AW14" s="275" t="s">
        <v>9080</v>
      </c>
      <c r="AX14" s="275" t="str">
        <f>_xlfn.IFNA(VLOOKUP(C14,'INFORM Severity - hidden'!$C$5:$G$300,5,FALSE),"-")</f>
        <v>-</v>
      </c>
    </row>
    <row r="15" spans="1:50" x14ac:dyDescent="0.25">
      <c r="A15" t="s">
        <v>385</v>
      </c>
      <c r="B15" t="s">
        <v>383</v>
      </c>
      <c r="C15" t="s">
        <v>384</v>
      </c>
      <c r="D15" s="275" t="str">
        <f t="shared" si="0"/>
        <v>Decreasing</v>
      </c>
      <c r="E15" s="275" t="s">
        <v>9080</v>
      </c>
      <c r="F15" s="275">
        <v>3</v>
      </c>
      <c r="G15" s="275">
        <v>3.1</v>
      </c>
      <c r="H15" s="275">
        <v>3.2</v>
      </c>
      <c r="I15" s="275">
        <v>3.2</v>
      </c>
      <c r="J15" s="275">
        <v>3.1</v>
      </c>
      <c r="K15" s="275">
        <v>3.2</v>
      </c>
      <c r="L15" s="275">
        <v>3.2</v>
      </c>
      <c r="M15" s="275">
        <v>3.2</v>
      </c>
      <c r="N15" s="275">
        <v>3.2</v>
      </c>
      <c r="O15" s="275">
        <v>3.2</v>
      </c>
      <c r="P15" s="275">
        <v>3.2</v>
      </c>
      <c r="Q15" s="275">
        <v>3.2</v>
      </c>
      <c r="R15" s="275">
        <v>3.4</v>
      </c>
      <c r="S15" s="275">
        <v>3.4</v>
      </c>
      <c r="T15" s="275">
        <v>3.4</v>
      </c>
      <c r="U15" s="275">
        <v>3.4</v>
      </c>
      <c r="V15" s="275">
        <v>3.9</v>
      </c>
      <c r="W15" s="275">
        <v>3.9</v>
      </c>
      <c r="X15" s="275">
        <v>3.9</v>
      </c>
      <c r="Y15" s="275">
        <v>3.9</v>
      </c>
      <c r="Z15" s="275">
        <v>3.8</v>
      </c>
      <c r="AA15" s="275">
        <v>3.9</v>
      </c>
      <c r="AB15" s="275">
        <v>4</v>
      </c>
      <c r="AC15" s="275">
        <v>3.9</v>
      </c>
      <c r="AD15" s="275">
        <v>3.9</v>
      </c>
      <c r="AE15" s="275">
        <v>3.9</v>
      </c>
      <c r="AF15" s="275">
        <v>4</v>
      </c>
      <c r="AG15" s="275">
        <v>4</v>
      </c>
      <c r="AH15" s="275">
        <v>4</v>
      </c>
      <c r="AI15" s="275">
        <v>4</v>
      </c>
      <c r="AJ15" s="275">
        <v>4</v>
      </c>
      <c r="AK15" s="275">
        <v>4</v>
      </c>
      <c r="AL15" s="275">
        <v>4</v>
      </c>
      <c r="AM15" s="275">
        <v>3.9</v>
      </c>
      <c r="AN15" s="275">
        <v>3.9</v>
      </c>
      <c r="AO15" s="275">
        <v>3.9</v>
      </c>
      <c r="AP15" s="275">
        <v>3.9</v>
      </c>
      <c r="AQ15" s="275">
        <v>3.9</v>
      </c>
      <c r="AR15" s="275">
        <v>3.9</v>
      </c>
      <c r="AS15" s="275">
        <v>3.9</v>
      </c>
      <c r="AT15" s="275">
        <v>3.9</v>
      </c>
      <c r="AU15" s="275">
        <v>3.9</v>
      </c>
      <c r="AV15" s="275">
        <v>3.9</v>
      </c>
      <c r="AW15" s="275">
        <v>3.7</v>
      </c>
      <c r="AX15" s="275">
        <f>_xlfn.IFNA(VLOOKUP(C15,'INFORM Severity - hidden'!$C$5:$G$300,5,FALSE),"-")</f>
        <v>3.7</v>
      </c>
    </row>
    <row r="16" spans="1:50" x14ac:dyDescent="0.25">
      <c r="A16"/>
      <c r="B16"/>
      <c r="C16" t="s">
        <v>9086</v>
      </c>
      <c r="D16" s="275" t="str">
        <f t="shared" si="0"/>
        <v>-</v>
      </c>
      <c r="E16" s="275" t="s">
        <v>9080</v>
      </c>
      <c r="F16" s="275" t="s">
        <v>9080</v>
      </c>
      <c r="G16" s="275" t="s">
        <v>9080</v>
      </c>
      <c r="H16" s="275" t="s">
        <v>9080</v>
      </c>
      <c r="I16" s="275" t="s">
        <v>9080</v>
      </c>
      <c r="J16" s="275" t="s">
        <v>9080</v>
      </c>
      <c r="K16" s="275" t="s">
        <v>9080</v>
      </c>
      <c r="L16" s="275" t="s">
        <v>9080</v>
      </c>
      <c r="M16" s="275" t="s">
        <v>9080</v>
      </c>
      <c r="N16" s="275" t="s">
        <v>9080</v>
      </c>
      <c r="O16" s="275" t="s">
        <v>9080</v>
      </c>
      <c r="P16" s="275" t="s">
        <v>9080</v>
      </c>
      <c r="Q16" s="275" t="s">
        <v>9080</v>
      </c>
      <c r="R16" s="275" t="s">
        <v>9080</v>
      </c>
      <c r="S16" s="275" t="s">
        <v>9080</v>
      </c>
      <c r="T16" s="275" t="s">
        <v>9080</v>
      </c>
      <c r="U16" s="275" t="s">
        <v>9080</v>
      </c>
      <c r="V16" s="275" t="s">
        <v>9080</v>
      </c>
      <c r="W16" s="275" t="s">
        <v>9080</v>
      </c>
      <c r="X16" s="275" t="s">
        <v>9080</v>
      </c>
      <c r="Y16" s="275">
        <v>2.4</v>
      </c>
      <c r="Z16" s="275">
        <v>2.2999999999999998</v>
      </c>
      <c r="AA16" s="275">
        <v>2.4</v>
      </c>
      <c r="AB16" s="275">
        <v>2.4</v>
      </c>
      <c r="AC16" s="275">
        <v>2.4</v>
      </c>
      <c r="AD16" s="275" t="s">
        <v>9080</v>
      </c>
      <c r="AE16" s="275" t="s">
        <v>9080</v>
      </c>
      <c r="AF16" s="275" t="s">
        <v>9080</v>
      </c>
      <c r="AG16" s="275" t="s">
        <v>9080</v>
      </c>
      <c r="AH16" s="275" t="s">
        <v>9080</v>
      </c>
      <c r="AI16" s="275" t="s">
        <v>9080</v>
      </c>
      <c r="AJ16" s="275" t="s">
        <v>9080</v>
      </c>
      <c r="AK16" s="275" t="s">
        <v>9080</v>
      </c>
      <c r="AL16" s="275" t="s">
        <v>9080</v>
      </c>
      <c r="AM16" s="275" t="s">
        <v>9080</v>
      </c>
      <c r="AN16" s="275" t="s">
        <v>9080</v>
      </c>
      <c r="AO16" s="275" t="s">
        <v>9080</v>
      </c>
      <c r="AP16" s="275" t="s">
        <v>9080</v>
      </c>
      <c r="AQ16" s="275" t="s">
        <v>9080</v>
      </c>
      <c r="AR16" s="275" t="s">
        <v>9080</v>
      </c>
      <c r="AS16" s="275" t="s">
        <v>9080</v>
      </c>
      <c r="AT16" s="275" t="s">
        <v>9080</v>
      </c>
      <c r="AU16" s="275" t="s">
        <v>9080</v>
      </c>
      <c r="AV16" s="275" t="s">
        <v>9080</v>
      </c>
      <c r="AW16" s="275" t="s">
        <v>9080</v>
      </c>
      <c r="AX16" s="275" t="str">
        <f>_xlfn.IFNA(VLOOKUP(C16,'INFORM Severity - hidden'!$C$5:$G$300,5,FALSE),"-")</f>
        <v>-</v>
      </c>
    </row>
    <row r="17" spans="1:50" x14ac:dyDescent="0.25">
      <c r="A17"/>
      <c r="B17"/>
      <c r="C17" t="s">
        <v>9087</v>
      </c>
      <c r="D17" s="275" t="str">
        <f t="shared" si="0"/>
        <v>-</v>
      </c>
      <c r="E17" s="275" t="s">
        <v>9080</v>
      </c>
      <c r="F17" s="275" t="s">
        <v>9080</v>
      </c>
      <c r="G17" s="275" t="s">
        <v>9080</v>
      </c>
      <c r="H17" s="275" t="s">
        <v>9080</v>
      </c>
      <c r="I17" s="275" t="s">
        <v>9080</v>
      </c>
      <c r="J17" s="275" t="s">
        <v>9080</v>
      </c>
      <c r="K17" s="275" t="s">
        <v>9080</v>
      </c>
      <c r="L17" s="275" t="s">
        <v>9080</v>
      </c>
      <c r="M17" s="275" t="s">
        <v>9080</v>
      </c>
      <c r="N17" s="275" t="s">
        <v>9080</v>
      </c>
      <c r="O17" s="275" t="s">
        <v>9080</v>
      </c>
      <c r="P17" s="275" t="s">
        <v>9080</v>
      </c>
      <c r="Q17" s="275" t="s">
        <v>9080</v>
      </c>
      <c r="R17" s="275" t="s">
        <v>9080</v>
      </c>
      <c r="S17" s="275" t="s">
        <v>9080</v>
      </c>
      <c r="T17" s="275" t="s">
        <v>9080</v>
      </c>
      <c r="U17" s="275" t="s">
        <v>9080</v>
      </c>
      <c r="V17" s="275" t="s">
        <v>9080</v>
      </c>
      <c r="W17" s="275" t="s">
        <v>9080</v>
      </c>
      <c r="X17" s="275" t="s">
        <v>9080</v>
      </c>
      <c r="Y17" s="275" t="s">
        <v>9080</v>
      </c>
      <c r="Z17" s="275" t="s">
        <v>9080</v>
      </c>
      <c r="AA17" s="275">
        <v>3.9</v>
      </c>
      <c r="AB17" s="275">
        <v>3.9</v>
      </c>
      <c r="AC17" s="275">
        <v>3.8</v>
      </c>
      <c r="AD17" s="275" t="s">
        <v>9080</v>
      </c>
      <c r="AE17" s="275" t="s">
        <v>9080</v>
      </c>
      <c r="AF17" s="275" t="s">
        <v>9080</v>
      </c>
      <c r="AG17" s="275" t="s">
        <v>9080</v>
      </c>
      <c r="AH17" s="275" t="s">
        <v>9080</v>
      </c>
      <c r="AI17" s="275" t="s">
        <v>9080</v>
      </c>
      <c r="AJ17" s="275" t="s">
        <v>9080</v>
      </c>
      <c r="AK17" s="275" t="s">
        <v>9080</v>
      </c>
      <c r="AL17" s="275" t="s">
        <v>9080</v>
      </c>
      <c r="AM17" s="275" t="s">
        <v>9080</v>
      </c>
      <c r="AN17" s="275" t="s">
        <v>9080</v>
      </c>
      <c r="AO17" s="275" t="s">
        <v>9080</v>
      </c>
      <c r="AP17" s="275" t="s">
        <v>9080</v>
      </c>
      <c r="AQ17" s="275" t="s">
        <v>9080</v>
      </c>
      <c r="AR17" s="275" t="s">
        <v>9080</v>
      </c>
      <c r="AS17" s="275" t="s">
        <v>9080</v>
      </c>
      <c r="AT17" s="275" t="s">
        <v>9080</v>
      </c>
      <c r="AU17" s="275" t="s">
        <v>9080</v>
      </c>
      <c r="AV17" s="275" t="s">
        <v>9080</v>
      </c>
      <c r="AW17" s="275" t="s">
        <v>9080</v>
      </c>
      <c r="AX17" s="275" t="str">
        <f>_xlfn.IFNA(VLOOKUP(C17,'INFORM Severity - hidden'!$C$5:$G$300,5,FALSE),"-")</f>
        <v>-</v>
      </c>
    </row>
    <row r="18" spans="1:50" x14ac:dyDescent="0.25">
      <c r="A18" t="s">
        <v>126</v>
      </c>
      <c r="B18" t="s">
        <v>1181</v>
      </c>
      <c r="C18" t="s">
        <v>1182</v>
      </c>
      <c r="D18" s="275" t="str">
        <f t="shared" si="0"/>
        <v>Stable</v>
      </c>
      <c r="E18" s="275" t="s">
        <v>9080</v>
      </c>
      <c r="F18" s="275" t="s">
        <v>9080</v>
      </c>
      <c r="G18" s="275" t="s">
        <v>9080</v>
      </c>
      <c r="H18" s="275" t="s">
        <v>9080</v>
      </c>
      <c r="I18" s="275" t="s">
        <v>9080</v>
      </c>
      <c r="J18" s="275" t="s">
        <v>9080</v>
      </c>
      <c r="K18" s="275" t="s">
        <v>9080</v>
      </c>
      <c r="L18" s="275" t="s">
        <v>9080</v>
      </c>
      <c r="M18" s="275" t="s">
        <v>9080</v>
      </c>
      <c r="N18" s="275" t="s">
        <v>9080</v>
      </c>
      <c r="O18" s="275" t="s">
        <v>9080</v>
      </c>
      <c r="P18" s="275" t="s">
        <v>9080</v>
      </c>
      <c r="Q18" s="275" t="s">
        <v>9080</v>
      </c>
      <c r="R18" s="275" t="s">
        <v>9080</v>
      </c>
      <c r="S18" s="275" t="s">
        <v>9080</v>
      </c>
      <c r="T18" s="275" t="s">
        <v>9080</v>
      </c>
      <c r="U18" s="275" t="s">
        <v>9080</v>
      </c>
      <c r="V18" s="275">
        <v>2.9</v>
      </c>
      <c r="W18" s="275">
        <v>3.2</v>
      </c>
      <c r="X18" s="275">
        <v>3.2</v>
      </c>
      <c r="Y18" s="275">
        <v>3.2</v>
      </c>
      <c r="Z18" s="275">
        <v>2.9</v>
      </c>
      <c r="AA18" s="275">
        <v>2.9</v>
      </c>
      <c r="AB18" s="275">
        <v>2.9</v>
      </c>
      <c r="AC18" s="275" t="s">
        <v>9080</v>
      </c>
      <c r="AD18" s="275" t="s">
        <v>9080</v>
      </c>
      <c r="AE18" s="275" t="s">
        <v>9080</v>
      </c>
      <c r="AF18" s="275" t="s">
        <v>9080</v>
      </c>
      <c r="AG18" s="275" t="s">
        <v>9080</v>
      </c>
      <c r="AH18" s="275" t="s">
        <v>9080</v>
      </c>
      <c r="AI18" s="275" t="s">
        <v>9080</v>
      </c>
      <c r="AJ18" s="275" t="s">
        <v>9080</v>
      </c>
      <c r="AK18" s="275" t="s">
        <v>9080</v>
      </c>
      <c r="AL18" s="275" t="s">
        <v>9080</v>
      </c>
      <c r="AM18" s="275" t="s">
        <v>9080</v>
      </c>
      <c r="AN18" s="275" t="s">
        <v>9080</v>
      </c>
      <c r="AO18" s="275" t="s">
        <v>9080</v>
      </c>
      <c r="AP18" s="275" t="s">
        <v>9080</v>
      </c>
      <c r="AQ18" s="275" t="s">
        <v>9080</v>
      </c>
      <c r="AR18" s="275" t="s">
        <v>9080</v>
      </c>
      <c r="AS18" s="275" t="s">
        <v>9080</v>
      </c>
      <c r="AT18" s="275">
        <v>3.4</v>
      </c>
      <c r="AU18" s="275">
        <v>3.4</v>
      </c>
      <c r="AV18" s="275">
        <v>3.4</v>
      </c>
      <c r="AW18" s="275">
        <v>3.4</v>
      </c>
      <c r="AX18" s="275">
        <f>_xlfn.IFNA(VLOOKUP(C18,'INFORM Severity - hidden'!$C$5:$G$300,5,FALSE),"-")</f>
        <v>3.4</v>
      </c>
    </row>
    <row r="19" spans="1:50" x14ac:dyDescent="0.25">
      <c r="A19" t="s">
        <v>126</v>
      </c>
      <c r="B19" t="s">
        <v>124</v>
      </c>
      <c r="C19" t="s">
        <v>125</v>
      </c>
      <c r="D19" s="275" t="str">
        <f t="shared" si="0"/>
        <v>Increasing</v>
      </c>
      <c r="E19" s="275" t="s">
        <v>9080</v>
      </c>
      <c r="F19" s="275">
        <v>3.3</v>
      </c>
      <c r="G19" s="275">
        <v>3.3</v>
      </c>
      <c r="H19" s="275">
        <v>3.1</v>
      </c>
      <c r="I19" s="275">
        <v>3.1</v>
      </c>
      <c r="J19" s="275">
        <v>3.1</v>
      </c>
      <c r="K19" s="275">
        <v>3.1</v>
      </c>
      <c r="L19" s="275">
        <v>3.1</v>
      </c>
      <c r="M19" s="275">
        <v>3.1</v>
      </c>
      <c r="N19" s="275">
        <v>3.2</v>
      </c>
      <c r="O19" s="275">
        <v>3.2</v>
      </c>
      <c r="P19" s="275">
        <v>3.2</v>
      </c>
      <c r="Q19" s="275">
        <v>3.2</v>
      </c>
      <c r="R19" s="275">
        <v>3.2</v>
      </c>
      <c r="S19" s="275">
        <v>3.1</v>
      </c>
      <c r="T19" s="275">
        <v>3.1</v>
      </c>
      <c r="U19" s="275">
        <v>3.2</v>
      </c>
      <c r="V19" s="275">
        <v>3.3</v>
      </c>
      <c r="W19" s="275">
        <v>3.3</v>
      </c>
      <c r="X19" s="275">
        <v>3.3</v>
      </c>
      <c r="Y19" s="275">
        <v>3.3</v>
      </c>
      <c r="Z19" s="275">
        <v>3.3</v>
      </c>
      <c r="AA19" s="275">
        <v>3.3</v>
      </c>
      <c r="AB19" s="275">
        <v>3.3</v>
      </c>
      <c r="AC19" s="275">
        <v>3.2</v>
      </c>
      <c r="AD19" s="275">
        <v>3.2</v>
      </c>
      <c r="AE19" s="275">
        <v>3.2</v>
      </c>
      <c r="AF19" s="275">
        <v>3.2</v>
      </c>
      <c r="AG19" s="275">
        <v>3.2</v>
      </c>
      <c r="AH19" s="275">
        <v>3.2</v>
      </c>
      <c r="AI19" s="275">
        <v>3.2</v>
      </c>
      <c r="AJ19" s="275">
        <v>3.2</v>
      </c>
      <c r="AK19" s="275">
        <v>3.1</v>
      </c>
      <c r="AL19" s="275">
        <v>3.1</v>
      </c>
      <c r="AM19" s="275">
        <v>3.2</v>
      </c>
      <c r="AN19" s="275">
        <v>3.2</v>
      </c>
      <c r="AO19" s="275">
        <v>3.2</v>
      </c>
      <c r="AP19" s="275">
        <v>3.2</v>
      </c>
      <c r="AQ19" s="275">
        <v>3.2</v>
      </c>
      <c r="AR19" s="275">
        <v>3.2</v>
      </c>
      <c r="AS19" s="275">
        <v>3</v>
      </c>
      <c r="AT19" s="275">
        <v>3</v>
      </c>
      <c r="AU19" s="275">
        <v>3.1</v>
      </c>
      <c r="AV19" s="275">
        <v>3</v>
      </c>
      <c r="AW19" s="275">
        <v>3.1</v>
      </c>
      <c r="AX19" s="275">
        <f>_xlfn.IFNA(VLOOKUP(C19,'INFORM Severity - hidden'!$C$5:$G$300,5,FALSE),"-")</f>
        <v>3.1</v>
      </c>
    </row>
    <row r="20" spans="1:50" x14ac:dyDescent="0.25">
      <c r="A20"/>
      <c r="B20"/>
      <c r="C20" t="s">
        <v>9088</v>
      </c>
      <c r="D20" s="275" t="str">
        <f t="shared" si="0"/>
        <v>-</v>
      </c>
      <c r="E20" s="275" t="s">
        <v>9080</v>
      </c>
      <c r="F20" s="275" t="s">
        <v>9080</v>
      </c>
      <c r="G20" s="275" t="s">
        <v>9080</v>
      </c>
      <c r="H20" s="275" t="s">
        <v>9080</v>
      </c>
      <c r="I20" s="275" t="s">
        <v>9080</v>
      </c>
      <c r="J20" s="275" t="s">
        <v>9080</v>
      </c>
      <c r="K20" s="275" t="s">
        <v>9080</v>
      </c>
      <c r="L20" s="275">
        <v>3.1</v>
      </c>
      <c r="M20" s="275">
        <v>3.1</v>
      </c>
      <c r="N20" s="275">
        <v>3.2</v>
      </c>
      <c r="O20" s="275">
        <v>3.2</v>
      </c>
      <c r="P20" s="275">
        <v>3.2</v>
      </c>
      <c r="Q20" s="275">
        <v>3.2</v>
      </c>
      <c r="R20" s="275">
        <v>3.2</v>
      </c>
      <c r="S20" s="275">
        <v>3.2</v>
      </c>
      <c r="T20" s="275">
        <v>3.2</v>
      </c>
      <c r="U20" s="275">
        <v>3.2</v>
      </c>
      <c r="V20" s="275">
        <v>3.1</v>
      </c>
      <c r="W20" s="275">
        <v>3.3</v>
      </c>
      <c r="X20" s="275">
        <v>3.3</v>
      </c>
      <c r="Y20" s="275">
        <v>3.3</v>
      </c>
      <c r="Z20" s="275">
        <v>3.3</v>
      </c>
      <c r="AA20" s="275" t="s">
        <v>9080</v>
      </c>
      <c r="AB20" s="275" t="s">
        <v>9080</v>
      </c>
      <c r="AC20" s="275" t="s">
        <v>9080</v>
      </c>
      <c r="AD20" s="275" t="s">
        <v>9080</v>
      </c>
      <c r="AE20" s="275" t="s">
        <v>9080</v>
      </c>
      <c r="AF20" s="275" t="s">
        <v>9080</v>
      </c>
      <c r="AG20" s="275" t="s">
        <v>9080</v>
      </c>
      <c r="AH20" s="275" t="s">
        <v>9080</v>
      </c>
      <c r="AI20" s="275" t="s">
        <v>9080</v>
      </c>
      <c r="AJ20" s="275" t="s">
        <v>9080</v>
      </c>
      <c r="AK20" s="275" t="s">
        <v>9080</v>
      </c>
      <c r="AL20" s="275" t="s">
        <v>9080</v>
      </c>
      <c r="AM20" s="275" t="s">
        <v>9080</v>
      </c>
      <c r="AN20" s="275" t="s">
        <v>9080</v>
      </c>
      <c r="AO20" s="275" t="s">
        <v>9080</v>
      </c>
      <c r="AP20" s="275" t="s">
        <v>9080</v>
      </c>
      <c r="AQ20" s="275" t="s">
        <v>9080</v>
      </c>
      <c r="AR20" s="275" t="s">
        <v>9080</v>
      </c>
      <c r="AS20" s="275" t="s">
        <v>9080</v>
      </c>
      <c r="AT20" s="275" t="s">
        <v>9080</v>
      </c>
      <c r="AU20" s="275" t="s">
        <v>9080</v>
      </c>
      <c r="AV20" s="275" t="s">
        <v>9080</v>
      </c>
      <c r="AW20" s="275" t="s">
        <v>9080</v>
      </c>
      <c r="AX20" s="275" t="str">
        <f>_xlfn.IFNA(VLOOKUP(C20,'INFORM Severity - hidden'!$C$5:$G$300,5,FALSE),"-")</f>
        <v>-</v>
      </c>
    </row>
    <row r="21" spans="1:50" x14ac:dyDescent="0.25">
      <c r="A21"/>
      <c r="B21"/>
      <c r="C21" t="s">
        <v>9089</v>
      </c>
      <c r="D21" s="275" t="str">
        <f t="shared" si="0"/>
        <v>-</v>
      </c>
      <c r="E21" s="275" t="s">
        <v>9080</v>
      </c>
      <c r="F21" s="275" t="s">
        <v>9080</v>
      </c>
      <c r="G21" s="275" t="s">
        <v>9080</v>
      </c>
      <c r="H21" s="275" t="s">
        <v>9080</v>
      </c>
      <c r="I21" s="275" t="s">
        <v>9080</v>
      </c>
      <c r="J21" s="275" t="s">
        <v>9080</v>
      </c>
      <c r="K21" s="275" t="s">
        <v>9080</v>
      </c>
      <c r="L21" s="275" t="s">
        <v>9080</v>
      </c>
      <c r="M21" s="275" t="s">
        <v>9080</v>
      </c>
      <c r="N21" s="275" t="s">
        <v>9080</v>
      </c>
      <c r="O21" s="275" t="s">
        <v>9080</v>
      </c>
      <c r="P21" s="275" t="s">
        <v>9080</v>
      </c>
      <c r="Q21" s="275" t="s">
        <v>9080</v>
      </c>
      <c r="R21" s="275" t="s">
        <v>9080</v>
      </c>
      <c r="S21" s="275" t="s">
        <v>9080</v>
      </c>
      <c r="T21" s="275" t="s">
        <v>9080</v>
      </c>
      <c r="U21" s="275" t="s">
        <v>9080</v>
      </c>
      <c r="V21" s="275">
        <v>2.4</v>
      </c>
      <c r="W21" s="275">
        <v>2.5</v>
      </c>
      <c r="X21" s="275">
        <v>2.5</v>
      </c>
      <c r="Y21" s="275">
        <v>2.5</v>
      </c>
      <c r="Z21" s="275">
        <v>2.5</v>
      </c>
      <c r="AA21" s="275">
        <v>2.6</v>
      </c>
      <c r="AB21" s="275">
        <v>2.6</v>
      </c>
      <c r="AC21" s="275" t="s">
        <v>9080</v>
      </c>
      <c r="AD21" s="275" t="s">
        <v>9080</v>
      </c>
      <c r="AE21" s="275" t="s">
        <v>9080</v>
      </c>
      <c r="AF21" s="275" t="s">
        <v>9080</v>
      </c>
      <c r="AG21" s="275" t="s">
        <v>9080</v>
      </c>
      <c r="AH21" s="275" t="s">
        <v>9080</v>
      </c>
      <c r="AI21" s="275" t="s">
        <v>9080</v>
      </c>
      <c r="AJ21" s="275" t="s">
        <v>9080</v>
      </c>
      <c r="AK21" s="275" t="s">
        <v>9080</v>
      </c>
      <c r="AL21" s="275" t="s">
        <v>9080</v>
      </c>
      <c r="AM21" s="275" t="s">
        <v>9080</v>
      </c>
      <c r="AN21" s="275" t="s">
        <v>9080</v>
      </c>
      <c r="AO21" s="275" t="s">
        <v>9080</v>
      </c>
      <c r="AP21" s="275" t="s">
        <v>9080</v>
      </c>
      <c r="AQ21" s="275" t="s">
        <v>9080</v>
      </c>
      <c r="AR21" s="275" t="s">
        <v>9080</v>
      </c>
      <c r="AS21" s="275" t="s">
        <v>9080</v>
      </c>
      <c r="AT21" s="275" t="s">
        <v>9080</v>
      </c>
      <c r="AU21" s="275" t="s">
        <v>9080</v>
      </c>
      <c r="AV21" s="275" t="s">
        <v>9080</v>
      </c>
      <c r="AW21" s="275" t="s">
        <v>9080</v>
      </c>
      <c r="AX21" s="275" t="str">
        <f>_xlfn.IFNA(VLOOKUP(C21,'INFORM Severity - hidden'!$C$5:$G$300,5,FALSE),"-")</f>
        <v>-</v>
      </c>
    </row>
    <row r="22" spans="1:50" x14ac:dyDescent="0.25">
      <c r="A22"/>
      <c r="B22"/>
      <c r="C22" t="s">
        <v>9090</v>
      </c>
      <c r="D22" s="275" t="str">
        <f t="shared" si="0"/>
        <v>-</v>
      </c>
      <c r="E22" s="275" t="s">
        <v>9080</v>
      </c>
      <c r="F22" s="275" t="s">
        <v>9080</v>
      </c>
      <c r="G22" s="275" t="s">
        <v>9080</v>
      </c>
      <c r="H22" s="275" t="s">
        <v>9080</v>
      </c>
      <c r="I22" s="275" t="s">
        <v>9080</v>
      </c>
      <c r="J22" s="275" t="s">
        <v>9080</v>
      </c>
      <c r="K22" s="275" t="s">
        <v>9080</v>
      </c>
      <c r="L22" s="275" t="s">
        <v>9080</v>
      </c>
      <c r="M22" s="275" t="s">
        <v>9080</v>
      </c>
      <c r="N22" s="275" t="s">
        <v>9080</v>
      </c>
      <c r="O22" s="275" t="s">
        <v>9080</v>
      </c>
      <c r="P22" s="275" t="s">
        <v>9080</v>
      </c>
      <c r="Q22" s="275" t="s">
        <v>9080</v>
      </c>
      <c r="R22" s="275" t="s">
        <v>9080</v>
      </c>
      <c r="S22" s="275" t="s">
        <v>9080</v>
      </c>
      <c r="T22" s="275" t="s">
        <v>9080</v>
      </c>
      <c r="U22" s="275" t="s">
        <v>9080</v>
      </c>
      <c r="V22" s="275" t="s">
        <v>9080</v>
      </c>
      <c r="W22" s="275" t="s">
        <v>9080</v>
      </c>
      <c r="X22" s="275" t="s">
        <v>9080</v>
      </c>
      <c r="Y22" s="275">
        <v>2.1</v>
      </c>
      <c r="Z22" s="275">
        <v>2.1</v>
      </c>
      <c r="AA22" s="275">
        <v>2.4</v>
      </c>
      <c r="AB22" s="275" t="s">
        <v>9080</v>
      </c>
      <c r="AC22" s="275" t="s">
        <v>9080</v>
      </c>
      <c r="AD22" s="275" t="s">
        <v>9080</v>
      </c>
      <c r="AE22" s="275" t="s">
        <v>9080</v>
      </c>
      <c r="AF22" s="275" t="s">
        <v>9080</v>
      </c>
      <c r="AG22" s="275" t="s">
        <v>9080</v>
      </c>
      <c r="AH22" s="275" t="s">
        <v>9080</v>
      </c>
      <c r="AI22" s="275" t="s">
        <v>9080</v>
      </c>
      <c r="AJ22" s="275" t="s">
        <v>9080</v>
      </c>
      <c r="AK22" s="275" t="s">
        <v>9080</v>
      </c>
      <c r="AL22" s="275" t="s">
        <v>9080</v>
      </c>
      <c r="AM22" s="275" t="s">
        <v>9080</v>
      </c>
      <c r="AN22" s="275" t="s">
        <v>9080</v>
      </c>
      <c r="AO22" s="275" t="s">
        <v>9080</v>
      </c>
      <c r="AP22" s="275" t="s">
        <v>9080</v>
      </c>
      <c r="AQ22" s="275" t="s">
        <v>9080</v>
      </c>
      <c r="AR22" s="275" t="s">
        <v>9080</v>
      </c>
      <c r="AS22" s="275" t="s">
        <v>9080</v>
      </c>
      <c r="AT22" s="275" t="s">
        <v>9080</v>
      </c>
      <c r="AU22" s="275" t="s">
        <v>9080</v>
      </c>
      <c r="AV22" s="275" t="s">
        <v>9080</v>
      </c>
      <c r="AW22" s="275" t="s">
        <v>9080</v>
      </c>
      <c r="AX22" s="275" t="str">
        <f>_xlfn.IFNA(VLOOKUP(C22,'INFORM Severity - hidden'!$C$5:$G$300,5,FALSE),"-")</f>
        <v>-</v>
      </c>
    </row>
    <row r="23" spans="1:50" x14ac:dyDescent="0.25">
      <c r="A23" t="s">
        <v>126</v>
      </c>
      <c r="B23" t="s">
        <v>4140</v>
      </c>
      <c r="C23" t="s">
        <v>4141</v>
      </c>
      <c r="D23" s="275" t="str">
        <f t="shared" si="0"/>
        <v>Decreasing</v>
      </c>
      <c r="E23" s="275" t="s">
        <v>9080</v>
      </c>
      <c r="F23" s="275" t="s">
        <v>9080</v>
      </c>
      <c r="G23" s="275" t="s">
        <v>9080</v>
      </c>
      <c r="H23" s="275" t="s">
        <v>9080</v>
      </c>
      <c r="I23" s="275" t="s">
        <v>9080</v>
      </c>
      <c r="J23" s="275" t="s">
        <v>9080</v>
      </c>
      <c r="K23" s="275" t="s">
        <v>9080</v>
      </c>
      <c r="L23" s="275" t="s">
        <v>9080</v>
      </c>
      <c r="M23" s="275" t="s">
        <v>9080</v>
      </c>
      <c r="N23" s="275" t="s">
        <v>9080</v>
      </c>
      <c r="O23" s="275" t="s">
        <v>9080</v>
      </c>
      <c r="P23" s="275" t="s">
        <v>9080</v>
      </c>
      <c r="Q23" s="275" t="s">
        <v>9080</v>
      </c>
      <c r="R23" s="275" t="s">
        <v>9080</v>
      </c>
      <c r="S23" s="275" t="s">
        <v>9080</v>
      </c>
      <c r="T23" s="275" t="s">
        <v>9080</v>
      </c>
      <c r="U23" s="275" t="s">
        <v>9080</v>
      </c>
      <c r="V23" s="275" t="s">
        <v>9080</v>
      </c>
      <c r="W23" s="275" t="s">
        <v>9080</v>
      </c>
      <c r="X23" s="275" t="s">
        <v>9080</v>
      </c>
      <c r="Y23" s="275" t="s">
        <v>9080</v>
      </c>
      <c r="Z23" s="275" t="s">
        <v>9080</v>
      </c>
      <c r="AA23" s="275" t="s">
        <v>9080</v>
      </c>
      <c r="AB23" s="275" t="s">
        <v>9080</v>
      </c>
      <c r="AC23" s="275" t="s">
        <v>9080</v>
      </c>
      <c r="AD23" s="275" t="s">
        <v>9080</v>
      </c>
      <c r="AE23" s="275" t="s">
        <v>9080</v>
      </c>
      <c r="AF23" s="275" t="s">
        <v>9080</v>
      </c>
      <c r="AG23" s="275" t="s">
        <v>9080</v>
      </c>
      <c r="AH23" s="275" t="s">
        <v>9080</v>
      </c>
      <c r="AI23" s="275" t="s">
        <v>9080</v>
      </c>
      <c r="AJ23" s="275" t="s">
        <v>9080</v>
      </c>
      <c r="AK23" s="275" t="s">
        <v>9080</v>
      </c>
      <c r="AL23" s="275" t="s">
        <v>9080</v>
      </c>
      <c r="AM23" s="275" t="s">
        <v>9080</v>
      </c>
      <c r="AN23" s="275" t="s">
        <v>9080</v>
      </c>
      <c r="AO23" s="275" t="s">
        <v>9080</v>
      </c>
      <c r="AP23" s="275" t="s">
        <v>9080</v>
      </c>
      <c r="AQ23" s="275" t="s">
        <v>9080</v>
      </c>
      <c r="AR23" s="275" t="s">
        <v>9080</v>
      </c>
      <c r="AS23" s="275" t="s">
        <v>9080</v>
      </c>
      <c r="AT23" s="275">
        <v>3.1</v>
      </c>
      <c r="AU23" s="275">
        <v>3</v>
      </c>
      <c r="AV23" s="275">
        <v>3</v>
      </c>
      <c r="AW23" s="275">
        <v>3</v>
      </c>
      <c r="AX23" s="275">
        <f>_xlfn.IFNA(VLOOKUP(C23,'INFORM Severity - hidden'!$C$5:$G$300,5,FALSE),"-")</f>
        <v>3</v>
      </c>
    </row>
    <row r="24" spans="1:50" x14ac:dyDescent="0.25">
      <c r="A24"/>
      <c r="B24"/>
      <c r="C24" t="s">
        <v>9091</v>
      </c>
      <c r="D24" s="275" t="str">
        <f t="shared" si="0"/>
        <v>-</v>
      </c>
      <c r="E24" s="275" t="s">
        <v>9080</v>
      </c>
      <c r="F24" s="275" t="s">
        <v>9080</v>
      </c>
      <c r="G24" s="275" t="s">
        <v>9080</v>
      </c>
      <c r="H24" s="275" t="s">
        <v>9080</v>
      </c>
      <c r="I24" s="275" t="s">
        <v>9080</v>
      </c>
      <c r="J24" s="275" t="s">
        <v>9080</v>
      </c>
      <c r="K24" s="275" t="s">
        <v>9080</v>
      </c>
      <c r="L24" s="275" t="s">
        <v>9080</v>
      </c>
      <c r="M24" s="275" t="s">
        <v>9080</v>
      </c>
      <c r="N24" s="275">
        <v>1.7</v>
      </c>
      <c r="O24" s="275">
        <v>1.7</v>
      </c>
      <c r="P24" s="275">
        <v>1.7</v>
      </c>
      <c r="Q24" s="275">
        <v>1.7</v>
      </c>
      <c r="R24" s="275">
        <v>1.7</v>
      </c>
      <c r="S24" s="275" t="s">
        <v>9080</v>
      </c>
      <c r="T24" s="275" t="s">
        <v>9080</v>
      </c>
      <c r="U24" s="275" t="s">
        <v>9080</v>
      </c>
      <c r="V24" s="275" t="s">
        <v>9080</v>
      </c>
      <c r="W24" s="275" t="s">
        <v>9080</v>
      </c>
      <c r="X24" s="275" t="s">
        <v>9080</v>
      </c>
      <c r="Y24" s="275" t="s">
        <v>9080</v>
      </c>
      <c r="Z24" s="275" t="s">
        <v>9080</v>
      </c>
      <c r="AA24" s="275" t="s">
        <v>9080</v>
      </c>
      <c r="AB24" s="275" t="s">
        <v>9080</v>
      </c>
      <c r="AC24" s="275" t="s">
        <v>9080</v>
      </c>
      <c r="AD24" s="275" t="s">
        <v>9080</v>
      </c>
      <c r="AE24" s="275" t="s">
        <v>9080</v>
      </c>
      <c r="AF24" s="275" t="s">
        <v>9080</v>
      </c>
      <c r="AG24" s="275" t="s">
        <v>9080</v>
      </c>
      <c r="AH24" s="275" t="s">
        <v>9080</v>
      </c>
      <c r="AI24" s="275" t="s">
        <v>9080</v>
      </c>
      <c r="AJ24" s="275" t="s">
        <v>9080</v>
      </c>
      <c r="AK24" s="275" t="s">
        <v>9080</v>
      </c>
      <c r="AL24" s="275" t="s">
        <v>9080</v>
      </c>
      <c r="AM24" s="275" t="s">
        <v>9080</v>
      </c>
      <c r="AN24" s="275" t="s">
        <v>9080</v>
      </c>
      <c r="AO24" s="275" t="s">
        <v>9080</v>
      </c>
      <c r="AP24" s="275" t="s">
        <v>9080</v>
      </c>
      <c r="AQ24" s="275" t="s">
        <v>9080</v>
      </c>
      <c r="AR24" s="275" t="s">
        <v>9080</v>
      </c>
      <c r="AS24" s="275" t="s">
        <v>9080</v>
      </c>
      <c r="AT24" s="275" t="s">
        <v>9080</v>
      </c>
      <c r="AU24" s="275" t="s">
        <v>9080</v>
      </c>
      <c r="AV24" s="275" t="s">
        <v>9080</v>
      </c>
      <c r="AW24" s="275" t="s">
        <v>9080</v>
      </c>
      <c r="AX24" s="275" t="str">
        <f>_xlfn.IFNA(VLOOKUP(C24,'INFORM Severity - hidden'!$C$5:$G$300,5,FALSE),"-")</f>
        <v>-</v>
      </c>
    </row>
    <row r="25" spans="1:50" x14ac:dyDescent="0.25">
      <c r="A25"/>
      <c r="B25"/>
      <c r="C25" t="s">
        <v>9092</v>
      </c>
      <c r="D25" s="275" t="str">
        <f t="shared" si="0"/>
        <v>-</v>
      </c>
      <c r="E25" s="275" t="s">
        <v>9080</v>
      </c>
      <c r="F25" s="275">
        <v>0.8</v>
      </c>
      <c r="G25" s="275" t="s">
        <v>9080</v>
      </c>
      <c r="H25" s="275" t="s">
        <v>9080</v>
      </c>
      <c r="I25" s="275" t="s">
        <v>9080</v>
      </c>
      <c r="J25" s="275" t="s">
        <v>9080</v>
      </c>
      <c r="K25" s="275" t="s">
        <v>9080</v>
      </c>
      <c r="L25" s="275" t="s">
        <v>9080</v>
      </c>
      <c r="M25" s="275" t="s">
        <v>9080</v>
      </c>
      <c r="N25" s="275" t="s">
        <v>9080</v>
      </c>
      <c r="O25" s="275" t="s">
        <v>9080</v>
      </c>
      <c r="P25" s="275" t="s">
        <v>9080</v>
      </c>
      <c r="Q25" s="275" t="s">
        <v>9080</v>
      </c>
      <c r="R25" s="275" t="s">
        <v>9080</v>
      </c>
      <c r="S25" s="275" t="s">
        <v>9080</v>
      </c>
      <c r="T25" s="275" t="s">
        <v>9080</v>
      </c>
      <c r="U25" s="275" t="s">
        <v>9080</v>
      </c>
      <c r="V25" s="275" t="s">
        <v>9080</v>
      </c>
      <c r="W25" s="275" t="s">
        <v>9080</v>
      </c>
      <c r="X25" s="275" t="s">
        <v>9080</v>
      </c>
      <c r="Y25" s="275" t="s">
        <v>9080</v>
      </c>
      <c r="Z25" s="275" t="s">
        <v>9080</v>
      </c>
      <c r="AA25" s="275" t="s">
        <v>9080</v>
      </c>
      <c r="AB25" s="275" t="s">
        <v>9080</v>
      </c>
      <c r="AC25" s="275" t="s">
        <v>9080</v>
      </c>
      <c r="AD25" s="275" t="s">
        <v>9080</v>
      </c>
      <c r="AE25" s="275" t="s">
        <v>9080</v>
      </c>
      <c r="AF25" s="275" t="s">
        <v>9080</v>
      </c>
      <c r="AG25" s="275" t="s">
        <v>9080</v>
      </c>
      <c r="AH25" s="275" t="s">
        <v>9080</v>
      </c>
      <c r="AI25" s="275" t="s">
        <v>9080</v>
      </c>
      <c r="AJ25" s="275" t="s">
        <v>9080</v>
      </c>
      <c r="AK25" s="275" t="s">
        <v>9080</v>
      </c>
      <c r="AL25" s="275" t="s">
        <v>9080</v>
      </c>
      <c r="AM25" s="275" t="s">
        <v>9080</v>
      </c>
      <c r="AN25" s="275" t="s">
        <v>9080</v>
      </c>
      <c r="AO25" s="275" t="s">
        <v>9080</v>
      </c>
      <c r="AP25" s="275" t="s">
        <v>9080</v>
      </c>
      <c r="AQ25" s="275" t="s">
        <v>9080</v>
      </c>
      <c r="AR25" s="275" t="s">
        <v>9080</v>
      </c>
      <c r="AS25" s="275" t="s">
        <v>9080</v>
      </c>
      <c r="AT25" s="275" t="s">
        <v>9080</v>
      </c>
      <c r="AU25" s="275" t="s">
        <v>9080</v>
      </c>
      <c r="AV25" s="275" t="s">
        <v>9080</v>
      </c>
      <c r="AW25" s="275" t="s">
        <v>9080</v>
      </c>
      <c r="AX25" s="275" t="str">
        <f>_xlfn.IFNA(VLOOKUP(C25,'INFORM Severity - hidden'!$C$5:$G$300,5,FALSE),"-")</f>
        <v>-</v>
      </c>
    </row>
    <row r="26" spans="1:50" x14ac:dyDescent="0.25">
      <c r="A26" t="s">
        <v>2330</v>
      </c>
      <c r="B26" t="s">
        <v>2328</v>
      </c>
      <c r="C26" t="s">
        <v>2329</v>
      </c>
      <c r="D26" s="275" t="str">
        <f t="shared" si="0"/>
        <v>Increasing</v>
      </c>
      <c r="E26" s="275" t="s">
        <v>9080</v>
      </c>
      <c r="F26" s="275" t="s">
        <v>9080</v>
      </c>
      <c r="G26" s="275" t="s">
        <v>9080</v>
      </c>
      <c r="H26" s="275" t="s">
        <v>9080</v>
      </c>
      <c r="I26" s="275" t="s">
        <v>9080</v>
      </c>
      <c r="J26" s="275" t="s">
        <v>9080</v>
      </c>
      <c r="K26" s="275" t="s">
        <v>9080</v>
      </c>
      <c r="L26" s="275" t="s">
        <v>9080</v>
      </c>
      <c r="M26" s="275" t="s">
        <v>9080</v>
      </c>
      <c r="N26" s="275" t="s">
        <v>9080</v>
      </c>
      <c r="O26" s="275" t="s">
        <v>9080</v>
      </c>
      <c r="P26" s="275" t="s">
        <v>9080</v>
      </c>
      <c r="Q26" s="275" t="s">
        <v>9080</v>
      </c>
      <c r="R26" s="275" t="s">
        <v>9080</v>
      </c>
      <c r="S26" s="275" t="s">
        <v>9080</v>
      </c>
      <c r="T26" s="275" t="s">
        <v>9080</v>
      </c>
      <c r="U26" s="275" t="s">
        <v>9080</v>
      </c>
      <c r="V26" s="275" t="s">
        <v>9080</v>
      </c>
      <c r="W26" s="275" t="s">
        <v>9080</v>
      </c>
      <c r="X26" s="275" t="s">
        <v>9080</v>
      </c>
      <c r="Y26" s="275" t="s">
        <v>9080</v>
      </c>
      <c r="Z26" s="275" t="s">
        <v>9080</v>
      </c>
      <c r="AA26" s="275" t="s">
        <v>9080</v>
      </c>
      <c r="AB26" s="275" t="s">
        <v>9080</v>
      </c>
      <c r="AC26" s="275" t="s">
        <v>9080</v>
      </c>
      <c r="AD26" s="275" t="s">
        <v>9080</v>
      </c>
      <c r="AE26" s="275" t="s">
        <v>9080</v>
      </c>
      <c r="AF26" s="275" t="s">
        <v>9080</v>
      </c>
      <c r="AG26" s="275" t="s">
        <v>9080</v>
      </c>
      <c r="AH26" s="275" t="s">
        <v>9080</v>
      </c>
      <c r="AI26" s="275" t="s">
        <v>9080</v>
      </c>
      <c r="AJ26" s="275" t="s">
        <v>9080</v>
      </c>
      <c r="AK26" s="275" t="s">
        <v>9080</v>
      </c>
      <c r="AL26" s="275" t="s">
        <v>9080</v>
      </c>
      <c r="AM26" s="275" t="s">
        <v>9080</v>
      </c>
      <c r="AN26" s="275" t="s">
        <v>9080</v>
      </c>
      <c r="AO26" s="275">
        <v>2.2000000000000002</v>
      </c>
      <c r="AP26" s="275">
        <v>2.2000000000000002</v>
      </c>
      <c r="AQ26" s="275">
        <v>2.1</v>
      </c>
      <c r="AR26" s="275">
        <v>2.1</v>
      </c>
      <c r="AS26" s="275">
        <v>2.1</v>
      </c>
      <c r="AT26" s="275">
        <v>2.8</v>
      </c>
      <c r="AU26" s="275">
        <v>2.8</v>
      </c>
      <c r="AV26" s="275">
        <v>2.5</v>
      </c>
      <c r="AW26" s="275">
        <v>2.8</v>
      </c>
      <c r="AX26" s="275">
        <f>_xlfn.IFNA(VLOOKUP(C26,'INFORM Severity - hidden'!$C$5:$G$300,5,FALSE),"-")</f>
        <v>2.8</v>
      </c>
    </row>
    <row r="27" spans="1:50" x14ac:dyDescent="0.25">
      <c r="A27" t="s">
        <v>2330</v>
      </c>
      <c r="B27" t="s">
        <v>2340</v>
      </c>
      <c r="C27" t="s">
        <v>2341</v>
      </c>
      <c r="D27" s="275" t="str">
        <f t="shared" si="0"/>
        <v>Stable</v>
      </c>
      <c r="E27" s="275" t="s">
        <v>9080</v>
      </c>
      <c r="F27" s="275">
        <v>1.7</v>
      </c>
      <c r="G27" s="275">
        <v>1.7</v>
      </c>
      <c r="H27" s="275">
        <v>2.2000000000000002</v>
      </c>
      <c r="I27" s="275">
        <v>2.4</v>
      </c>
      <c r="J27" s="275">
        <v>2.4</v>
      </c>
      <c r="K27" s="275">
        <v>2.4</v>
      </c>
      <c r="L27" s="275">
        <v>2.4</v>
      </c>
      <c r="M27" s="275">
        <v>2.4</v>
      </c>
      <c r="N27" s="275">
        <v>2.4</v>
      </c>
      <c r="O27" s="275">
        <v>2.2000000000000002</v>
      </c>
      <c r="P27" s="275">
        <v>2.2000000000000002</v>
      </c>
      <c r="Q27" s="275">
        <v>2.2000000000000002</v>
      </c>
      <c r="R27" s="275">
        <v>2.2000000000000002</v>
      </c>
      <c r="S27" s="275">
        <v>2.2000000000000002</v>
      </c>
      <c r="T27" s="275">
        <v>2.2000000000000002</v>
      </c>
      <c r="U27" s="275">
        <v>2.2000000000000002</v>
      </c>
      <c r="V27" s="275">
        <v>2.2000000000000002</v>
      </c>
      <c r="W27" s="275">
        <v>2.2000000000000002</v>
      </c>
      <c r="X27" s="275">
        <v>2.2000000000000002</v>
      </c>
      <c r="Y27" s="275">
        <v>2.2999999999999998</v>
      </c>
      <c r="Z27" s="275">
        <v>2.4</v>
      </c>
      <c r="AA27" s="275">
        <v>2.5</v>
      </c>
      <c r="AB27" s="275">
        <v>2.5</v>
      </c>
      <c r="AC27" s="275">
        <v>2.5</v>
      </c>
      <c r="AD27" s="275">
        <v>2.5</v>
      </c>
      <c r="AE27" s="275">
        <v>2.5</v>
      </c>
      <c r="AF27" s="275">
        <v>2.5</v>
      </c>
      <c r="AG27" s="275">
        <v>2.5</v>
      </c>
      <c r="AH27" s="275">
        <v>2.6</v>
      </c>
      <c r="AI27" s="275">
        <v>2.6</v>
      </c>
      <c r="AJ27" s="275">
        <v>2.6</v>
      </c>
      <c r="AK27" s="275">
        <v>2.6</v>
      </c>
      <c r="AL27" s="275">
        <v>2.5</v>
      </c>
      <c r="AM27" s="275">
        <v>2.5</v>
      </c>
      <c r="AN27" s="275">
        <v>2.5</v>
      </c>
      <c r="AO27" s="275">
        <v>2.5</v>
      </c>
      <c r="AP27" s="275">
        <v>2.5</v>
      </c>
      <c r="AQ27" s="275">
        <v>2.4</v>
      </c>
      <c r="AR27" s="275">
        <v>2.4</v>
      </c>
      <c r="AS27" s="275">
        <v>2.4</v>
      </c>
      <c r="AT27" s="275">
        <v>2.4</v>
      </c>
      <c r="AU27" s="275">
        <v>2.4</v>
      </c>
      <c r="AV27" s="275">
        <v>2.2999999999999998</v>
      </c>
      <c r="AW27" s="275">
        <v>2.4</v>
      </c>
      <c r="AX27" s="275">
        <f>_xlfn.IFNA(VLOOKUP(C27,'INFORM Severity - hidden'!$C$5:$G$300,5,FALSE),"-")</f>
        <v>2.4</v>
      </c>
    </row>
    <row r="28" spans="1:50" x14ac:dyDescent="0.25">
      <c r="A28" t="s">
        <v>2330</v>
      </c>
      <c r="B28" t="s">
        <v>2351</v>
      </c>
      <c r="C28" t="s">
        <v>2352</v>
      </c>
      <c r="D28" s="275" t="str">
        <f t="shared" si="0"/>
        <v>Stable</v>
      </c>
      <c r="E28" s="275" t="s">
        <v>9080</v>
      </c>
      <c r="F28" s="275" t="s">
        <v>9080</v>
      </c>
      <c r="G28" s="275" t="s">
        <v>9080</v>
      </c>
      <c r="H28" s="275" t="s">
        <v>9080</v>
      </c>
      <c r="I28" s="275" t="s">
        <v>9080</v>
      </c>
      <c r="J28" s="275" t="s">
        <v>9080</v>
      </c>
      <c r="K28" s="275" t="s">
        <v>9080</v>
      </c>
      <c r="L28" s="275" t="s">
        <v>9080</v>
      </c>
      <c r="M28" s="275" t="s">
        <v>9080</v>
      </c>
      <c r="N28" s="275" t="s">
        <v>9080</v>
      </c>
      <c r="O28" s="275" t="s">
        <v>9080</v>
      </c>
      <c r="P28" s="275" t="s">
        <v>9080</v>
      </c>
      <c r="Q28" s="275" t="s">
        <v>9080</v>
      </c>
      <c r="R28" s="275" t="s">
        <v>9080</v>
      </c>
      <c r="S28" s="275" t="s">
        <v>9080</v>
      </c>
      <c r="T28" s="275" t="s">
        <v>9080</v>
      </c>
      <c r="U28" s="275" t="s">
        <v>9080</v>
      </c>
      <c r="V28" s="275" t="s">
        <v>9080</v>
      </c>
      <c r="W28" s="275" t="s">
        <v>9080</v>
      </c>
      <c r="X28" s="275" t="s">
        <v>9080</v>
      </c>
      <c r="Y28" s="275" t="s">
        <v>9080</v>
      </c>
      <c r="Z28" s="275" t="s">
        <v>9080</v>
      </c>
      <c r="AA28" s="275" t="s">
        <v>9080</v>
      </c>
      <c r="AB28" s="275" t="s">
        <v>9080</v>
      </c>
      <c r="AC28" s="275" t="s">
        <v>9080</v>
      </c>
      <c r="AD28" s="275" t="s">
        <v>9080</v>
      </c>
      <c r="AE28" s="275" t="s">
        <v>9080</v>
      </c>
      <c r="AF28" s="275" t="s">
        <v>9080</v>
      </c>
      <c r="AG28" s="275" t="s">
        <v>9080</v>
      </c>
      <c r="AH28" s="275" t="s">
        <v>9080</v>
      </c>
      <c r="AI28" s="275" t="s">
        <v>9080</v>
      </c>
      <c r="AJ28" s="275" t="s">
        <v>9080</v>
      </c>
      <c r="AK28" s="275" t="s">
        <v>9080</v>
      </c>
      <c r="AL28" s="275" t="s">
        <v>9080</v>
      </c>
      <c r="AM28" s="275" t="s">
        <v>9080</v>
      </c>
      <c r="AN28" s="275" t="s">
        <v>9080</v>
      </c>
      <c r="AO28" s="275">
        <v>1.9</v>
      </c>
      <c r="AP28" s="275">
        <v>2</v>
      </c>
      <c r="AQ28" s="275">
        <v>2</v>
      </c>
      <c r="AR28" s="275">
        <v>2</v>
      </c>
      <c r="AS28" s="275">
        <v>2</v>
      </c>
      <c r="AT28" s="275">
        <v>2.2000000000000002</v>
      </c>
      <c r="AU28" s="275">
        <v>2.1</v>
      </c>
      <c r="AV28" s="275">
        <v>2</v>
      </c>
      <c r="AW28" s="275">
        <v>2.1</v>
      </c>
      <c r="AX28" s="275">
        <f>_xlfn.IFNA(VLOOKUP(C28,'INFORM Severity - hidden'!$C$5:$G$300,5,FALSE),"-")</f>
        <v>2.1</v>
      </c>
    </row>
    <row r="29" spans="1:50" x14ac:dyDescent="0.25">
      <c r="A29" t="s">
        <v>183</v>
      </c>
      <c r="B29" t="s">
        <v>181</v>
      </c>
      <c r="C29" t="s">
        <v>182</v>
      </c>
      <c r="D29" s="275" t="str">
        <f t="shared" si="0"/>
        <v>Stable</v>
      </c>
      <c r="E29" s="275" t="s">
        <v>9080</v>
      </c>
      <c r="F29" s="275">
        <v>4</v>
      </c>
      <c r="G29" s="275">
        <v>4</v>
      </c>
      <c r="H29" s="275">
        <v>4</v>
      </c>
      <c r="I29" s="275">
        <v>4</v>
      </c>
      <c r="J29" s="275">
        <v>4</v>
      </c>
      <c r="K29" s="275">
        <v>4</v>
      </c>
      <c r="L29" s="275">
        <v>4</v>
      </c>
      <c r="M29" s="275">
        <v>4</v>
      </c>
      <c r="N29" s="275">
        <v>4</v>
      </c>
      <c r="O29" s="275">
        <v>3.9</v>
      </c>
      <c r="P29" s="275">
        <v>3.9</v>
      </c>
      <c r="Q29" s="275">
        <v>3.9</v>
      </c>
      <c r="R29" s="275">
        <v>3.9</v>
      </c>
      <c r="S29" s="275">
        <v>4</v>
      </c>
      <c r="T29" s="275">
        <v>4</v>
      </c>
      <c r="U29" s="275">
        <v>4</v>
      </c>
      <c r="V29" s="275">
        <v>4</v>
      </c>
      <c r="W29" s="275">
        <v>4</v>
      </c>
      <c r="X29" s="275">
        <v>4</v>
      </c>
      <c r="Y29" s="275">
        <v>4</v>
      </c>
      <c r="Z29" s="275">
        <v>4</v>
      </c>
      <c r="AA29" s="275">
        <v>4</v>
      </c>
      <c r="AB29" s="275">
        <v>4</v>
      </c>
      <c r="AC29" s="275">
        <v>4</v>
      </c>
      <c r="AD29" s="275">
        <v>4</v>
      </c>
      <c r="AE29" s="275">
        <v>4.0999999999999996</v>
      </c>
      <c r="AF29" s="275">
        <v>4.0999999999999996</v>
      </c>
      <c r="AG29" s="275">
        <v>4.0999999999999996</v>
      </c>
      <c r="AH29" s="275">
        <v>4.2</v>
      </c>
      <c r="AI29" s="275">
        <v>4.2</v>
      </c>
      <c r="AJ29" s="275">
        <v>4.2</v>
      </c>
      <c r="AK29" s="275">
        <v>4.2</v>
      </c>
      <c r="AL29" s="275">
        <v>4.2</v>
      </c>
      <c r="AM29" s="275">
        <v>4.2</v>
      </c>
      <c r="AN29" s="275">
        <v>4.2</v>
      </c>
      <c r="AO29" s="275">
        <v>4.2</v>
      </c>
      <c r="AP29" s="275">
        <v>4.2</v>
      </c>
      <c r="AQ29" s="275">
        <v>4.2</v>
      </c>
      <c r="AR29" s="275">
        <v>4.0999999999999996</v>
      </c>
      <c r="AS29" s="275">
        <v>4.2</v>
      </c>
      <c r="AT29" s="275">
        <v>4.0999999999999996</v>
      </c>
      <c r="AU29" s="275">
        <v>4.0999999999999996</v>
      </c>
      <c r="AV29" s="275">
        <v>4.0999999999999996</v>
      </c>
      <c r="AW29" s="275">
        <v>4.0999999999999996</v>
      </c>
      <c r="AX29" s="275">
        <f>_xlfn.IFNA(VLOOKUP(C29,'INFORM Severity - hidden'!$C$5:$G$300,5,FALSE),"-")</f>
        <v>4.0999999999999996</v>
      </c>
    </row>
    <row r="30" spans="1:50" x14ac:dyDescent="0.25">
      <c r="A30"/>
      <c r="B30"/>
      <c r="C30" t="s">
        <v>9093</v>
      </c>
      <c r="D30" s="275" t="str">
        <f t="shared" si="0"/>
        <v>-</v>
      </c>
      <c r="E30" s="275" t="s">
        <v>9080</v>
      </c>
      <c r="F30" s="275" t="s">
        <v>9080</v>
      </c>
      <c r="G30" s="275" t="s">
        <v>9080</v>
      </c>
      <c r="H30" s="275" t="s">
        <v>9080</v>
      </c>
      <c r="I30" s="275" t="s">
        <v>9080</v>
      </c>
      <c r="J30" s="275" t="s">
        <v>9080</v>
      </c>
      <c r="K30" s="275" t="s">
        <v>9080</v>
      </c>
      <c r="L30" s="275" t="s">
        <v>9080</v>
      </c>
      <c r="M30" s="275" t="s">
        <v>9080</v>
      </c>
      <c r="N30" s="275" t="s">
        <v>9080</v>
      </c>
      <c r="O30" s="275" t="s">
        <v>9080</v>
      </c>
      <c r="P30" s="275">
        <v>2.2999999999999998</v>
      </c>
      <c r="Q30" s="275">
        <v>2.2999999999999998</v>
      </c>
      <c r="R30" s="275">
        <v>2.2999999999999998</v>
      </c>
      <c r="S30" s="275">
        <v>2.2999999999999998</v>
      </c>
      <c r="T30" s="275">
        <v>2.2999999999999998</v>
      </c>
      <c r="U30" s="275" t="s">
        <v>9080</v>
      </c>
      <c r="V30" s="275" t="s">
        <v>9080</v>
      </c>
      <c r="W30" s="275" t="s">
        <v>9080</v>
      </c>
      <c r="X30" s="275" t="s">
        <v>9080</v>
      </c>
      <c r="Y30" s="275" t="s">
        <v>9080</v>
      </c>
      <c r="Z30" s="275" t="s">
        <v>9080</v>
      </c>
      <c r="AA30" s="275" t="s">
        <v>9080</v>
      </c>
      <c r="AB30" s="275" t="s">
        <v>9080</v>
      </c>
      <c r="AC30" s="275" t="s">
        <v>9080</v>
      </c>
      <c r="AD30" s="275" t="s">
        <v>9080</v>
      </c>
      <c r="AE30" s="275" t="s">
        <v>9080</v>
      </c>
      <c r="AF30" s="275" t="s">
        <v>9080</v>
      </c>
      <c r="AG30" s="275" t="s">
        <v>9080</v>
      </c>
      <c r="AH30" s="275" t="s">
        <v>9080</v>
      </c>
      <c r="AI30" s="275" t="s">
        <v>9080</v>
      </c>
      <c r="AJ30" s="275" t="s">
        <v>9080</v>
      </c>
      <c r="AK30" s="275" t="s">
        <v>9080</v>
      </c>
      <c r="AL30" s="275" t="s">
        <v>9080</v>
      </c>
      <c r="AM30" s="275" t="s">
        <v>9080</v>
      </c>
      <c r="AN30" s="275" t="s">
        <v>9080</v>
      </c>
      <c r="AO30" s="275" t="s">
        <v>9080</v>
      </c>
      <c r="AP30" s="275" t="s">
        <v>9080</v>
      </c>
      <c r="AQ30" s="275" t="s">
        <v>9080</v>
      </c>
      <c r="AR30" s="275" t="s">
        <v>9080</v>
      </c>
      <c r="AS30" s="275" t="s">
        <v>9080</v>
      </c>
      <c r="AT30" s="275" t="s">
        <v>9080</v>
      </c>
      <c r="AU30" s="275" t="s">
        <v>9080</v>
      </c>
      <c r="AV30" s="275" t="s">
        <v>9080</v>
      </c>
      <c r="AW30" s="275" t="s">
        <v>9080</v>
      </c>
      <c r="AX30" s="275" t="str">
        <f>_xlfn.IFNA(VLOOKUP(C30,'INFORM Severity - hidden'!$C$5:$G$300,5,FALSE),"-")</f>
        <v>-</v>
      </c>
    </row>
    <row r="31" spans="1:50" x14ac:dyDescent="0.25">
      <c r="A31" t="s">
        <v>2373</v>
      </c>
      <c r="B31" t="s">
        <v>2371</v>
      </c>
      <c r="C31" t="s">
        <v>2372</v>
      </c>
      <c r="D31" s="275" t="str">
        <f t="shared" si="0"/>
        <v>Increasing</v>
      </c>
      <c r="E31" s="275" t="s">
        <v>9080</v>
      </c>
      <c r="F31" s="275" t="s">
        <v>9080</v>
      </c>
      <c r="G31" s="275" t="s">
        <v>9080</v>
      </c>
      <c r="H31" s="275" t="s">
        <v>9080</v>
      </c>
      <c r="I31" s="275" t="s">
        <v>9080</v>
      </c>
      <c r="J31" s="275" t="s">
        <v>9080</v>
      </c>
      <c r="K31" s="275" t="s">
        <v>9080</v>
      </c>
      <c r="L31" s="275" t="s">
        <v>9080</v>
      </c>
      <c r="M31" s="275" t="s">
        <v>9080</v>
      </c>
      <c r="N31" s="275" t="s">
        <v>9080</v>
      </c>
      <c r="O31" s="275" t="s">
        <v>9080</v>
      </c>
      <c r="P31" s="275" t="s">
        <v>9080</v>
      </c>
      <c r="Q31" s="275" t="s">
        <v>9080</v>
      </c>
      <c r="R31" s="275" t="s">
        <v>9080</v>
      </c>
      <c r="S31" s="275" t="s">
        <v>9080</v>
      </c>
      <c r="T31" s="275" t="s">
        <v>9080</v>
      </c>
      <c r="U31" s="275" t="s">
        <v>9080</v>
      </c>
      <c r="V31" s="275" t="s">
        <v>9080</v>
      </c>
      <c r="W31" s="275" t="s">
        <v>9080</v>
      </c>
      <c r="X31" s="275" t="s">
        <v>9080</v>
      </c>
      <c r="Y31" s="275" t="s">
        <v>9080</v>
      </c>
      <c r="Z31" s="275" t="s">
        <v>9080</v>
      </c>
      <c r="AA31" s="275" t="s">
        <v>9080</v>
      </c>
      <c r="AB31" s="275" t="s">
        <v>9080</v>
      </c>
      <c r="AC31" s="275" t="s">
        <v>9080</v>
      </c>
      <c r="AD31" s="275" t="s">
        <v>9080</v>
      </c>
      <c r="AE31" s="275" t="s">
        <v>9080</v>
      </c>
      <c r="AF31" s="275" t="s">
        <v>9080</v>
      </c>
      <c r="AG31" s="275" t="s">
        <v>9080</v>
      </c>
      <c r="AH31" s="275" t="s">
        <v>9080</v>
      </c>
      <c r="AI31" s="275" t="s">
        <v>9080</v>
      </c>
      <c r="AJ31" s="275" t="s">
        <v>9080</v>
      </c>
      <c r="AK31" s="275" t="s">
        <v>9080</v>
      </c>
      <c r="AL31" s="275" t="s">
        <v>9080</v>
      </c>
      <c r="AM31" s="275" t="s">
        <v>9080</v>
      </c>
      <c r="AN31" s="275" t="s">
        <v>9080</v>
      </c>
      <c r="AO31" s="275" t="s">
        <v>9080</v>
      </c>
      <c r="AP31" s="275">
        <v>2.1</v>
      </c>
      <c r="AQ31" s="275">
        <v>2.1</v>
      </c>
      <c r="AR31" s="275">
        <v>2.2000000000000002</v>
      </c>
      <c r="AS31" s="275">
        <v>2.2000000000000002</v>
      </c>
      <c r="AT31" s="275">
        <v>2.6</v>
      </c>
      <c r="AU31" s="275">
        <v>2.6</v>
      </c>
      <c r="AV31" s="275">
        <v>2.6</v>
      </c>
      <c r="AW31" s="275">
        <v>2.6</v>
      </c>
      <c r="AX31" s="275">
        <f>_xlfn.IFNA(VLOOKUP(C31,'INFORM Severity - hidden'!$C$5:$G$300,5,FALSE),"-")</f>
        <v>2.6</v>
      </c>
    </row>
    <row r="32" spans="1:50" x14ac:dyDescent="0.25">
      <c r="A32"/>
      <c r="B32"/>
      <c r="C32" t="s">
        <v>9094</v>
      </c>
      <c r="D32" s="275" t="str">
        <f t="shared" si="0"/>
        <v>-</v>
      </c>
      <c r="E32" s="275" t="s">
        <v>9080</v>
      </c>
      <c r="F32" s="275" t="s">
        <v>9080</v>
      </c>
      <c r="G32" s="275" t="s">
        <v>9080</v>
      </c>
      <c r="H32" s="275" t="s">
        <v>9080</v>
      </c>
      <c r="I32" s="275" t="s">
        <v>9080</v>
      </c>
      <c r="J32" s="275" t="s">
        <v>9080</v>
      </c>
      <c r="K32" s="275" t="s">
        <v>9080</v>
      </c>
      <c r="L32" s="275" t="s">
        <v>9080</v>
      </c>
      <c r="M32" s="275" t="s">
        <v>9080</v>
      </c>
      <c r="N32" s="275" t="s">
        <v>9080</v>
      </c>
      <c r="O32" s="275" t="s">
        <v>9080</v>
      </c>
      <c r="P32" s="275" t="s">
        <v>9080</v>
      </c>
      <c r="Q32" s="275" t="s">
        <v>9080</v>
      </c>
      <c r="R32" s="275" t="s">
        <v>9080</v>
      </c>
      <c r="S32" s="275" t="s">
        <v>9080</v>
      </c>
      <c r="T32" s="275" t="s">
        <v>9080</v>
      </c>
      <c r="U32" s="275" t="s">
        <v>9080</v>
      </c>
      <c r="V32" s="275" t="s">
        <v>9080</v>
      </c>
      <c r="W32" s="275">
        <v>2.9</v>
      </c>
      <c r="X32" s="275">
        <v>2.9</v>
      </c>
      <c r="Y32" s="275">
        <v>2.9</v>
      </c>
      <c r="Z32" s="275">
        <v>3</v>
      </c>
      <c r="AA32" s="275" t="s">
        <v>9080</v>
      </c>
      <c r="AB32" s="275" t="s">
        <v>9080</v>
      </c>
      <c r="AC32" s="275" t="s">
        <v>9080</v>
      </c>
      <c r="AD32" s="275" t="s">
        <v>9080</v>
      </c>
      <c r="AE32" s="275" t="s">
        <v>9080</v>
      </c>
      <c r="AF32" s="275" t="s">
        <v>9080</v>
      </c>
      <c r="AG32" s="275" t="s">
        <v>9080</v>
      </c>
      <c r="AH32" s="275" t="s">
        <v>9080</v>
      </c>
      <c r="AI32" s="275" t="s">
        <v>9080</v>
      </c>
      <c r="AJ32" s="275" t="s">
        <v>9080</v>
      </c>
      <c r="AK32" s="275" t="s">
        <v>9080</v>
      </c>
      <c r="AL32" s="275" t="s">
        <v>9080</v>
      </c>
      <c r="AM32" s="275" t="s">
        <v>9080</v>
      </c>
      <c r="AN32" s="275" t="s">
        <v>9080</v>
      </c>
      <c r="AO32" s="275" t="s">
        <v>9080</v>
      </c>
      <c r="AP32" s="275" t="s">
        <v>9080</v>
      </c>
      <c r="AQ32" s="275" t="s">
        <v>9080</v>
      </c>
      <c r="AR32" s="275" t="s">
        <v>9080</v>
      </c>
      <c r="AS32" s="275" t="s">
        <v>9080</v>
      </c>
      <c r="AT32" s="275" t="s">
        <v>9080</v>
      </c>
      <c r="AU32" s="275" t="s">
        <v>9080</v>
      </c>
      <c r="AV32" s="275" t="s">
        <v>9080</v>
      </c>
      <c r="AW32" s="275" t="s">
        <v>9080</v>
      </c>
      <c r="AX32" s="275" t="str">
        <f>_xlfn.IFNA(VLOOKUP(C32,'INFORM Severity - hidden'!$C$5:$G$300,5,FALSE),"-")</f>
        <v>-</v>
      </c>
    </row>
    <row r="33" spans="1:50" x14ac:dyDescent="0.25">
      <c r="A33"/>
      <c r="B33"/>
      <c r="C33" t="s">
        <v>9095</v>
      </c>
      <c r="D33" s="275" t="str">
        <f t="shared" si="0"/>
        <v>-</v>
      </c>
      <c r="E33" s="275" t="s">
        <v>9080</v>
      </c>
      <c r="F33" s="275" t="s">
        <v>9080</v>
      </c>
      <c r="G33" s="275" t="s">
        <v>9080</v>
      </c>
      <c r="H33" s="275" t="s">
        <v>9080</v>
      </c>
      <c r="I33" s="275" t="s">
        <v>9080</v>
      </c>
      <c r="J33" s="275" t="s">
        <v>9080</v>
      </c>
      <c r="K33" s="275" t="s">
        <v>9080</v>
      </c>
      <c r="L33" s="275" t="s">
        <v>9080</v>
      </c>
      <c r="M33" s="275" t="s">
        <v>9080</v>
      </c>
      <c r="N33" s="275" t="s">
        <v>9080</v>
      </c>
      <c r="O33" s="275" t="s">
        <v>9080</v>
      </c>
      <c r="P33" s="275" t="s">
        <v>9080</v>
      </c>
      <c r="Q33" s="275" t="s">
        <v>9080</v>
      </c>
      <c r="R33" s="275" t="s">
        <v>9080</v>
      </c>
      <c r="S33" s="275" t="s">
        <v>9080</v>
      </c>
      <c r="T33" s="275" t="s">
        <v>9080</v>
      </c>
      <c r="U33" s="275" t="s">
        <v>9080</v>
      </c>
      <c r="V33" s="275" t="s">
        <v>9080</v>
      </c>
      <c r="W33" s="275" t="s">
        <v>9080</v>
      </c>
      <c r="X33" s="275" t="s">
        <v>9080</v>
      </c>
      <c r="Y33" s="275" t="s">
        <v>9080</v>
      </c>
      <c r="Z33" s="275" t="s">
        <v>9080</v>
      </c>
      <c r="AA33" s="275" t="s">
        <v>9080</v>
      </c>
      <c r="AB33" s="275" t="s">
        <v>9080</v>
      </c>
      <c r="AC33" s="275" t="s">
        <v>9080</v>
      </c>
      <c r="AD33" s="275" t="s">
        <v>9080</v>
      </c>
      <c r="AE33" s="275" t="s">
        <v>9080</v>
      </c>
      <c r="AF33" s="275" t="s">
        <v>9080</v>
      </c>
      <c r="AG33" s="275" t="s">
        <v>9080</v>
      </c>
      <c r="AH33" s="275" t="s">
        <v>9080</v>
      </c>
      <c r="AI33" s="275" t="s">
        <v>9080</v>
      </c>
      <c r="AJ33" s="275">
        <v>2.4</v>
      </c>
      <c r="AK33" s="275" t="s">
        <v>9080</v>
      </c>
      <c r="AL33" s="275" t="s">
        <v>9080</v>
      </c>
      <c r="AM33" s="275" t="s">
        <v>9080</v>
      </c>
      <c r="AN33" s="275" t="s">
        <v>9080</v>
      </c>
      <c r="AO33" s="275" t="s">
        <v>9080</v>
      </c>
      <c r="AP33" s="275" t="s">
        <v>9080</v>
      </c>
      <c r="AQ33" s="275" t="s">
        <v>9080</v>
      </c>
      <c r="AR33" s="275" t="s">
        <v>9080</v>
      </c>
      <c r="AS33" s="275" t="s">
        <v>9080</v>
      </c>
      <c r="AT33" s="275" t="s">
        <v>9080</v>
      </c>
      <c r="AU33" s="275" t="s">
        <v>9080</v>
      </c>
      <c r="AV33" s="275" t="s">
        <v>9080</v>
      </c>
      <c r="AW33" s="275" t="s">
        <v>9080</v>
      </c>
      <c r="AX33" s="275" t="str">
        <f>_xlfn.IFNA(VLOOKUP(C33,'INFORM Severity - hidden'!$C$5:$G$300,5,FALSE),"-")</f>
        <v>-</v>
      </c>
    </row>
    <row r="34" spans="1:50" x14ac:dyDescent="0.25">
      <c r="A34" t="s">
        <v>234</v>
      </c>
      <c r="B34" t="s">
        <v>232</v>
      </c>
      <c r="C34" t="s">
        <v>233</v>
      </c>
      <c r="D34" s="275" t="str">
        <f t="shared" si="0"/>
        <v>Decreasing</v>
      </c>
      <c r="E34" s="275" t="s">
        <v>9080</v>
      </c>
      <c r="F34" s="275">
        <v>4</v>
      </c>
      <c r="G34" s="275">
        <v>4</v>
      </c>
      <c r="H34" s="275">
        <v>4.0999999999999996</v>
      </c>
      <c r="I34" s="275">
        <v>4.0999999999999996</v>
      </c>
      <c r="J34" s="275">
        <v>4</v>
      </c>
      <c r="K34" s="275">
        <v>4.0999999999999996</v>
      </c>
      <c r="L34" s="275">
        <v>3.9</v>
      </c>
      <c r="M34" s="275">
        <v>4</v>
      </c>
      <c r="N34" s="275">
        <v>4</v>
      </c>
      <c r="O34" s="275">
        <v>4</v>
      </c>
      <c r="P34" s="275">
        <v>4</v>
      </c>
      <c r="Q34" s="275">
        <v>4</v>
      </c>
      <c r="R34" s="275">
        <v>4</v>
      </c>
      <c r="S34" s="275">
        <v>3.6</v>
      </c>
      <c r="T34" s="275">
        <v>3.6</v>
      </c>
      <c r="U34" s="275">
        <v>3.5</v>
      </c>
      <c r="V34" s="275">
        <v>3.6</v>
      </c>
      <c r="W34" s="275">
        <v>3.6</v>
      </c>
      <c r="X34" s="275">
        <v>3.6</v>
      </c>
      <c r="Y34" s="275">
        <v>3.6</v>
      </c>
      <c r="Z34" s="275">
        <v>3.6</v>
      </c>
      <c r="AA34" s="275">
        <v>3.7</v>
      </c>
      <c r="AB34" s="275">
        <v>3.7</v>
      </c>
      <c r="AC34" s="275">
        <v>3.7</v>
      </c>
      <c r="AD34" s="275">
        <v>3.7</v>
      </c>
      <c r="AE34" s="275">
        <v>3.7</v>
      </c>
      <c r="AF34" s="275">
        <v>3.7</v>
      </c>
      <c r="AG34" s="275">
        <v>4.0999999999999996</v>
      </c>
      <c r="AH34" s="275">
        <v>4.0999999999999996</v>
      </c>
      <c r="AI34" s="275">
        <v>4.0999999999999996</v>
      </c>
      <c r="AJ34" s="275">
        <v>4.0999999999999996</v>
      </c>
      <c r="AK34" s="275">
        <v>4.0999999999999996</v>
      </c>
      <c r="AL34" s="275">
        <v>4.2</v>
      </c>
      <c r="AM34" s="275">
        <v>4.2</v>
      </c>
      <c r="AN34" s="275">
        <v>4.2</v>
      </c>
      <c r="AO34" s="275">
        <v>4.2</v>
      </c>
      <c r="AP34" s="275">
        <v>4.2</v>
      </c>
      <c r="AQ34" s="275">
        <v>4.2</v>
      </c>
      <c r="AR34" s="275">
        <v>4.2</v>
      </c>
      <c r="AS34" s="275">
        <v>4.0999999999999996</v>
      </c>
      <c r="AT34" s="275">
        <v>4.0999999999999996</v>
      </c>
      <c r="AU34" s="275">
        <v>4.0999999999999996</v>
      </c>
      <c r="AV34" s="275">
        <v>4.0999999999999996</v>
      </c>
      <c r="AW34" s="275">
        <v>3.9</v>
      </c>
      <c r="AX34" s="275">
        <f>_xlfn.IFNA(VLOOKUP(C34,'INFORM Severity - hidden'!$C$5:$G$300,5,FALSE),"-")</f>
        <v>3.9</v>
      </c>
    </row>
    <row r="35" spans="1:50" x14ac:dyDescent="0.25">
      <c r="A35" t="s">
        <v>234</v>
      </c>
      <c r="B35" t="s">
        <v>236</v>
      </c>
      <c r="C35" t="s">
        <v>237</v>
      </c>
      <c r="D35" s="275" t="str">
        <f t="shared" si="0"/>
        <v>Decreasing</v>
      </c>
      <c r="E35" s="275" t="s">
        <v>9080</v>
      </c>
      <c r="F35" s="275">
        <v>3.6</v>
      </c>
      <c r="G35" s="275">
        <v>3.6</v>
      </c>
      <c r="H35" s="275">
        <v>3.8</v>
      </c>
      <c r="I35" s="275">
        <v>3.8</v>
      </c>
      <c r="J35" s="275">
        <v>3.8</v>
      </c>
      <c r="K35" s="275">
        <v>3.8</v>
      </c>
      <c r="L35" s="275">
        <v>3.8</v>
      </c>
      <c r="M35" s="275">
        <v>3.8</v>
      </c>
      <c r="N35" s="275">
        <v>3.7</v>
      </c>
      <c r="O35" s="275">
        <v>3.7</v>
      </c>
      <c r="P35" s="275">
        <v>3.7</v>
      </c>
      <c r="Q35" s="275">
        <v>3.7</v>
      </c>
      <c r="R35" s="275">
        <v>3.7</v>
      </c>
      <c r="S35" s="275">
        <v>3.6</v>
      </c>
      <c r="T35" s="275">
        <v>3.6</v>
      </c>
      <c r="U35" s="275">
        <v>3.6</v>
      </c>
      <c r="V35" s="275">
        <v>3.6</v>
      </c>
      <c r="W35" s="275">
        <v>3.6</v>
      </c>
      <c r="X35" s="275">
        <v>3.1</v>
      </c>
      <c r="Y35" s="275">
        <v>3.1</v>
      </c>
      <c r="Z35" s="275">
        <v>3.1</v>
      </c>
      <c r="AA35" s="275">
        <v>3.2</v>
      </c>
      <c r="AB35" s="275">
        <v>3.2</v>
      </c>
      <c r="AC35" s="275">
        <v>3.2</v>
      </c>
      <c r="AD35" s="275">
        <v>3.2</v>
      </c>
      <c r="AE35" s="275">
        <v>3.2</v>
      </c>
      <c r="AF35" s="275">
        <v>3.2</v>
      </c>
      <c r="AG35" s="275">
        <v>3.2</v>
      </c>
      <c r="AH35" s="275">
        <v>3.3</v>
      </c>
      <c r="AI35" s="275">
        <v>3.3</v>
      </c>
      <c r="AJ35" s="275">
        <v>3.3</v>
      </c>
      <c r="AK35" s="275">
        <v>3.3</v>
      </c>
      <c r="AL35" s="275">
        <v>3.6</v>
      </c>
      <c r="AM35" s="275">
        <v>3.6</v>
      </c>
      <c r="AN35" s="275">
        <v>3.6</v>
      </c>
      <c r="AO35" s="275">
        <v>3.6</v>
      </c>
      <c r="AP35" s="275">
        <v>3.6</v>
      </c>
      <c r="AQ35" s="275">
        <v>3.6</v>
      </c>
      <c r="AR35" s="275">
        <v>3.6</v>
      </c>
      <c r="AS35" s="275">
        <v>3.7</v>
      </c>
      <c r="AT35" s="275">
        <v>3.7</v>
      </c>
      <c r="AU35" s="275">
        <v>3.7</v>
      </c>
      <c r="AV35" s="275">
        <v>3.5</v>
      </c>
      <c r="AW35" s="275">
        <v>3.5</v>
      </c>
      <c r="AX35" s="275">
        <f>_xlfn.IFNA(VLOOKUP(C35,'INFORM Severity - hidden'!$C$5:$G$300,5,FALSE),"-")</f>
        <v>3.5</v>
      </c>
    </row>
    <row r="36" spans="1:50" x14ac:dyDescent="0.25">
      <c r="A36" t="s">
        <v>234</v>
      </c>
      <c r="B36" t="s">
        <v>246</v>
      </c>
      <c r="C36" t="s">
        <v>247</v>
      </c>
      <c r="D36" s="275" t="str">
        <f t="shared" si="0"/>
        <v>Decreasing</v>
      </c>
      <c r="E36" s="275" t="s">
        <v>9080</v>
      </c>
      <c r="F36" s="275">
        <v>3.2</v>
      </c>
      <c r="G36" s="275">
        <v>3.2</v>
      </c>
      <c r="H36" s="275">
        <v>3.5</v>
      </c>
      <c r="I36" s="275">
        <v>3.5</v>
      </c>
      <c r="J36" s="275">
        <v>3.5</v>
      </c>
      <c r="K36" s="275">
        <v>3.5</v>
      </c>
      <c r="L36" s="275">
        <v>3.6</v>
      </c>
      <c r="M36" s="275">
        <v>3.6</v>
      </c>
      <c r="N36" s="275">
        <v>3.6</v>
      </c>
      <c r="O36" s="275">
        <v>3.6</v>
      </c>
      <c r="P36" s="275">
        <v>3.6</v>
      </c>
      <c r="Q36" s="275">
        <v>3.6</v>
      </c>
      <c r="R36" s="275">
        <v>3.6</v>
      </c>
      <c r="S36" s="275">
        <v>3.1</v>
      </c>
      <c r="T36" s="275">
        <v>3.1</v>
      </c>
      <c r="U36" s="275">
        <v>3.1</v>
      </c>
      <c r="V36" s="275">
        <v>3.1</v>
      </c>
      <c r="W36" s="275">
        <v>3.1</v>
      </c>
      <c r="X36" s="275">
        <v>3.3</v>
      </c>
      <c r="Y36" s="275">
        <v>3.3</v>
      </c>
      <c r="Z36" s="275">
        <v>3.3</v>
      </c>
      <c r="AA36" s="275">
        <v>3.4</v>
      </c>
      <c r="AB36" s="275">
        <v>3.4</v>
      </c>
      <c r="AC36" s="275">
        <v>3.3</v>
      </c>
      <c r="AD36" s="275">
        <v>3.4</v>
      </c>
      <c r="AE36" s="275">
        <v>3.4</v>
      </c>
      <c r="AF36" s="275">
        <v>3.4</v>
      </c>
      <c r="AG36" s="275">
        <v>3.4</v>
      </c>
      <c r="AH36" s="275">
        <v>3.4</v>
      </c>
      <c r="AI36" s="275">
        <v>3.4</v>
      </c>
      <c r="AJ36" s="275">
        <v>3.4</v>
      </c>
      <c r="AK36" s="275">
        <v>3.4</v>
      </c>
      <c r="AL36" s="275">
        <v>3.4</v>
      </c>
      <c r="AM36" s="275">
        <v>3.4</v>
      </c>
      <c r="AN36" s="275">
        <v>3.4</v>
      </c>
      <c r="AO36" s="275">
        <v>3.4</v>
      </c>
      <c r="AP36" s="275">
        <v>3.4</v>
      </c>
      <c r="AQ36" s="275">
        <v>3.8</v>
      </c>
      <c r="AR36" s="275">
        <v>3.8</v>
      </c>
      <c r="AS36" s="275">
        <v>3.6</v>
      </c>
      <c r="AT36" s="275">
        <v>3.6</v>
      </c>
      <c r="AU36" s="275">
        <v>3.4</v>
      </c>
      <c r="AV36" s="275">
        <v>3.4</v>
      </c>
      <c r="AW36" s="275">
        <v>3.4</v>
      </c>
      <c r="AX36" s="275">
        <f>_xlfn.IFNA(VLOOKUP(C36,'INFORM Severity - hidden'!$C$5:$G$300,5,FALSE),"-")</f>
        <v>3.4</v>
      </c>
    </row>
    <row r="37" spans="1:50" x14ac:dyDescent="0.25">
      <c r="A37" t="s">
        <v>234</v>
      </c>
      <c r="B37" t="s">
        <v>253</v>
      </c>
      <c r="C37" t="s">
        <v>254</v>
      </c>
      <c r="D37" s="275" t="str">
        <f t="shared" si="0"/>
        <v>Decreasing</v>
      </c>
      <c r="E37" s="275" t="s">
        <v>9080</v>
      </c>
      <c r="F37" s="275">
        <v>3.3</v>
      </c>
      <c r="G37" s="275">
        <v>3.3</v>
      </c>
      <c r="H37" s="275">
        <v>3.1</v>
      </c>
      <c r="I37" s="275">
        <v>3.1</v>
      </c>
      <c r="J37" s="275">
        <v>3.1</v>
      </c>
      <c r="K37" s="275">
        <v>3.1</v>
      </c>
      <c r="L37" s="275">
        <v>2.7</v>
      </c>
      <c r="M37" s="275">
        <v>2.8</v>
      </c>
      <c r="N37" s="275">
        <v>2.6</v>
      </c>
      <c r="O37" s="275">
        <v>2.6</v>
      </c>
      <c r="P37" s="275">
        <v>2.6</v>
      </c>
      <c r="Q37" s="275">
        <v>2.6</v>
      </c>
      <c r="R37" s="275">
        <v>2.6</v>
      </c>
      <c r="S37" s="275">
        <v>2.6</v>
      </c>
      <c r="T37" s="275">
        <v>2.6</v>
      </c>
      <c r="U37" s="275">
        <v>2.5</v>
      </c>
      <c r="V37" s="275">
        <v>2.6</v>
      </c>
      <c r="W37" s="275">
        <v>2.6</v>
      </c>
      <c r="X37" s="275">
        <v>2.6</v>
      </c>
      <c r="Y37" s="275">
        <v>2.5</v>
      </c>
      <c r="Z37" s="275">
        <v>2.5</v>
      </c>
      <c r="AA37" s="275">
        <v>2.6</v>
      </c>
      <c r="AB37" s="275">
        <v>2.6</v>
      </c>
      <c r="AC37" s="275">
        <v>2.8</v>
      </c>
      <c r="AD37" s="275">
        <v>2.8</v>
      </c>
      <c r="AE37" s="275">
        <v>2.8</v>
      </c>
      <c r="AF37" s="275">
        <v>2.8</v>
      </c>
      <c r="AG37" s="275">
        <v>2.8</v>
      </c>
      <c r="AH37" s="275">
        <v>2.8</v>
      </c>
      <c r="AI37" s="275">
        <v>2.8</v>
      </c>
      <c r="AJ37" s="275">
        <v>2.8</v>
      </c>
      <c r="AK37" s="275">
        <v>2.8</v>
      </c>
      <c r="AL37" s="275">
        <v>2.8</v>
      </c>
      <c r="AM37" s="275">
        <v>2.8</v>
      </c>
      <c r="AN37" s="275">
        <v>2.8</v>
      </c>
      <c r="AO37" s="275">
        <v>2.8</v>
      </c>
      <c r="AP37" s="275">
        <v>2.8</v>
      </c>
      <c r="AQ37" s="275">
        <v>3.1</v>
      </c>
      <c r="AR37" s="275">
        <v>3.1</v>
      </c>
      <c r="AS37" s="275">
        <v>3.1</v>
      </c>
      <c r="AT37" s="275">
        <v>3.1</v>
      </c>
      <c r="AU37" s="275">
        <v>2.9</v>
      </c>
      <c r="AV37" s="275">
        <v>2.9</v>
      </c>
      <c r="AW37" s="275">
        <v>2.9</v>
      </c>
      <c r="AX37" s="275">
        <f>_xlfn.IFNA(VLOOKUP(C37,'INFORM Severity - hidden'!$C$5:$G$300,5,FALSE),"-")</f>
        <v>2.9</v>
      </c>
    </row>
    <row r="38" spans="1:50" x14ac:dyDescent="0.25">
      <c r="A38" t="s">
        <v>264</v>
      </c>
      <c r="B38" t="s">
        <v>262</v>
      </c>
      <c r="C38" t="s">
        <v>263</v>
      </c>
      <c r="D38" s="275" t="str">
        <f t="shared" si="0"/>
        <v>Decreasing</v>
      </c>
      <c r="E38" s="275" t="s">
        <v>9080</v>
      </c>
      <c r="F38" s="275">
        <v>4.4000000000000004</v>
      </c>
      <c r="G38" s="275">
        <v>4.4000000000000004</v>
      </c>
      <c r="H38" s="275">
        <v>4.4000000000000004</v>
      </c>
      <c r="I38" s="275">
        <v>4.2</v>
      </c>
      <c r="J38" s="275">
        <v>4.2</v>
      </c>
      <c r="K38" s="275">
        <v>4.2</v>
      </c>
      <c r="L38" s="275">
        <v>4.2</v>
      </c>
      <c r="M38" s="275">
        <v>4.2</v>
      </c>
      <c r="N38" s="275">
        <v>4.2</v>
      </c>
      <c r="O38" s="275">
        <v>4.2</v>
      </c>
      <c r="P38" s="275">
        <v>4.2</v>
      </c>
      <c r="Q38" s="275">
        <v>4.2</v>
      </c>
      <c r="R38" s="275">
        <v>4</v>
      </c>
      <c r="S38" s="275">
        <v>4.2</v>
      </c>
      <c r="T38" s="275">
        <v>4.2</v>
      </c>
      <c r="U38" s="275">
        <v>4.2</v>
      </c>
      <c r="V38" s="275">
        <v>4.2</v>
      </c>
      <c r="W38" s="275">
        <v>4.2</v>
      </c>
      <c r="X38" s="275">
        <v>4.2</v>
      </c>
      <c r="Y38" s="275">
        <v>4.2</v>
      </c>
      <c r="Z38" s="275">
        <v>4.5</v>
      </c>
      <c r="AA38" s="275">
        <v>4.5</v>
      </c>
      <c r="AB38" s="275">
        <v>4.5</v>
      </c>
      <c r="AC38" s="275">
        <v>4.5</v>
      </c>
      <c r="AD38" s="275">
        <v>4.5</v>
      </c>
      <c r="AE38" s="275">
        <v>4.5</v>
      </c>
      <c r="AF38" s="275">
        <v>4.5</v>
      </c>
      <c r="AG38" s="275">
        <v>4.5</v>
      </c>
      <c r="AH38" s="275">
        <v>4.5</v>
      </c>
      <c r="AI38" s="275">
        <v>4.5</v>
      </c>
      <c r="AJ38" s="275">
        <v>4.5</v>
      </c>
      <c r="AK38" s="275">
        <v>4.5</v>
      </c>
      <c r="AL38" s="275">
        <v>4.5</v>
      </c>
      <c r="AM38" s="275">
        <v>4.5</v>
      </c>
      <c r="AN38" s="275">
        <v>4.5</v>
      </c>
      <c r="AO38" s="275">
        <v>4.5</v>
      </c>
      <c r="AP38" s="275">
        <v>4.5</v>
      </c>
      <c r="AQ38" s="275">
        <v>4.5</v>
      </c>
      <c r="AR38" s="275">
        <v>4.5</v>
      </c>
      <c r="AS38" s="275">
        <v>4.5</v>
      </c>
      <c r="AT38" s="275">
        <v>4.2</v>
      </c>
      <c r="AU38" s="275">
        <v>4.2</v>
      </c>
      <c r="AV38" s="275">
        <v>4.2</v>
      </c>
      <c r="AW38" s="275">
        <v>4.2</v>
      </c>
      <c r="AX38" s="275">
        <f>_xlfn.IFNA(VLOOKUP(C38,'INFORM Severity - hidden'!$C$5:$G$300,5,FALSE),"-")</f>
        <v>4.2</v>
      </c>
    </row>
    <row r="39" spans="1:50" x14ac:dyDescent="0.25">
      <c r="A39"/>
      <c r="B39"/>
      <c r="C39" t="s">
        <v>9096</v>
      </c>
      <c r="D39" s="275" t="str">
        <f t="shared" si="0"/>
        <v>-</v>
      </c>
      <c r="E39" s="275" t="s">
        <v>9080</v>
      </c>
      <c r="F39" s="275" t="s">
        <v>9080</v>
      </c>
      <c r="G39" s="275" t="s">
        <v>9080</v>
      </c>
      <c r="H39" s="275" t="s">
        <v>9080</v>
      </c>
      <c r="I39" s="275" t="s">
        <v>9080</v>
      </c>
      <c r="J39" s="275" t="s">
        <v>9080</v>
      </c>
      <c r="K39" s="275" t="s">
        <v>9080</v>
      </c>
      <c r="L39" s="275" t="s">
        <v>9080</v>
      </c>
      <c r="M39" s="275" t="s">
        <v>9080</v>
      </c>
      <c r="N39" s="275" t="s">
        <v>9080</v>
      </c>
      <c r="O39" s="275" t="s">
        <v>9080</v>
      </c>
      <c r="P39" s="275">
        <v>2.7</v>
      </c>
      <c r="Q39" s="275">
        <v>2.7</v>
      </c>
      <c r="R39" s="275">
        <v>2.5</v>
      </c>
      <c r="S39" s="275">
        <v>2.7</v>
      </c>
      <c r="T39" s="275">
        <v>2.7</v>
      </c>
      <c r="U39" s="275" t="s">
        <v>9080</v>
      </c>
      <c r="V39" s="275" t="s">
        <v>9080</v>
      </c>
      <c r="W39" s="275" t="s">
        <v>9080</v>
      </c>
      <c r="X39" s="275" t="s">
        <v>9080</v>
      </c>
      <c r="Y39" s="275" t="s">
        <v>9080</v>
      </c>
      <c r="Z39" s="275" t="s">
        <v>9080</v>
      </c>
      <c r="AA39" s="275" t="s">
        <v>9080</v>
      </c>
      <c r="AB39" s="275" t="s">
        <v>9080</v>
      </c>
      <c r="AC39" s="275" t="s">
        <v>9080</v>
      </c>
      <c r="AD39" s="275" t="s">
        <v>9080</v>
      </c>
      <c r="AE39" s="275" t="s">
        <v>9080</v>
      </c>
      <c r="AF39" s="275" t="s">
        <v>9080</v>
      </c>
      <c r="AG39" s="275" t="s">
        <v>9080</v>
      </c>
      <c r="AH39" s="275" t="s">
        <v>9080</v>
      </c>
      <c r="AI39" s="275" t="s">
        <v>9080</v>
      </c>
      <c r="AJ39" s="275" t="s">
        <v>9080</v>
      </c>
      <c r="AK39" s="275" t="s">
        <v>9080</v>
      </c>
      <c r="AL39" s="275" t="s">
        <v>9080</v>
      </c>
      <c r="AM39" s="275" t="s">
        <v>9080</v>
      </c>
      <c r="AN39" s="275" t="s">
        <v>9080</v>
      </c>
      <c r="AO39" s="275" t="s">
        <v>9080</v>
      </c>
      <c r="AP39" s="275" t="s">
        <v>9080</v>
      </c>
      <c r="AQ39" s="275" t="s">
        <v>9080</v>
      </c>
      <c r="AR39" s="275" t="s">
        <v>9080</v>
      </c>
      <c r="AS39" s="275" t="s">
        <v>9080</v>
      </c>
      <c r="AT39" s="275" t="s">
        <v>9080</v>
      </c>
      <c r="AU39" s="275" t="s">
        <v>9080</v>
      </c>
      <c r="AV39" s="275" t="s">
        <v>9080</v>
      </c>
      <c r="AW39" s="275" t="s">
        <v>9080</v>
      </c>
      <c r="AX39" s="275" t="str">
        <f>_xlfn.IFNA(VLOOKUP(C39,'INFORM Severity - hidden'!$C$5:$G$300,5,FALSE),"-")</f>
        <v>-</v>
      </c>
    </row>
    <row r="40" spans="1:50" x14ac:dyDescent="0.25">
      <c r="A40"/>
      <c r="B40"/>
      <c r="C40" t="s">
        <v>9097</v>
      </c>
      <c r="D40" s="275" t="str">
        <f t="shared" si="0"/>
        <v>-</v>
      </c>
      <c r="E40" s="275" t="s">
        <v>9080</v>
      </c>
      <c r="F40" s="275" t="s">
        <v>9080</v>
      </c>
      <c r="G40" s="275" t="s">
        <v>9080</v>
      </c>
      <c r="H40" s="275" t="s">
        <v>9080</v>
      </c>
      <c r="I40" s="275" t="s">
        <v>9080</v>
      </c>
      <c r="J40" s="275" t="s">
        <v>9080</v>
      </c>
      <c r="K40" s="275" t="s">
        <v>9080</v>
      </c>
      <c r="L40" s="275" t="s">
        <v>9080</v>
      </c>
      <c r="M40" s="275" t="s">
        <v>9080</v>
      </c>
      <c r="N40" s="275" t="s">
        <v>9080</v>
      </c>
      <c r="O40" s="275" t="s">
        <v>9080</v>
      </c>
      <c r="P40" s="275" t="s">
        <v>9080</v>
      </c>
      <c r="Q40" s="275" t="s">
        <v>9080</v>
      </c>
      <c r="R40" s="275" t="s">
        <v>9080</v>
      </c>
      <c r="S40" s="275" t="s">
        <v>9080</v>
      </c>
      <c r="T40" s="275" t="s">
        <v>9080</v>
      </c>
      <c r="U40" s="275" t="s">
        <v>9080</v>
      </c>
      <c r="V40" s="275">
        <v>2.4</v>
      </c>
      <c r="W40" s="275">
        <v>2.6</v>
      </c>
      <c r="X40" s="275">
        <v>2.6</v>
      </c>
      <c r="Y40" s="275">
        <v>2.6</v>
      </c>
      <c r="Z40" s="275">
        <v>2.6</v>
      </c>
      <c r="AA40" s="275">
        <v>2.6</v>
      </c>
      <c r="AB40" s="275">
        <v>2.6</v>
      </c>
      <c r="AC40" s="275">
        <v>2.6</v>
      </c>
      <c r="AD40" s="275" t="s">
        <v>9080</v>
      </c>
      <c r="AE40" s="275" t="s">
        <v>9080</v>
      </c>
      <c r="AF40" s="275" t="s">
        <v>9080</v>
      </c>
      <c r="AG40" s="275" t="s">
        <v>9080</v>
      </c>
      <c r="AH40" s="275" t="s">
        <v>9080</v>
      </c>
      <c r="AI40" s="275" t="s">
        <v>9080</v>
      </c>
      <c r="AJ40" s="275" t="s">
        <v>9080</v>
      </c>
      <c r="AK40" s="275" t="s">
        <v>9080</v>
      </c>
      <c r="AL40" s="275" t="s">
        <v>9080</v>
      </c>
      <c r="AM40" s="275" t="s">
        <v>9080</v>
      </c>
      <c r="AN40" s="275" t="s">
        <v>9080</v>
      </c>
      <c r="AO40" s="275" t="s">
        <v>9080</v>
      </c>
      <c r="AP40" s="275" t="s">
        <v>9080</v>
      </c>
      <c r="AQ40" s="275" t="s">
        <v>9080</v>
      </c>
      <c r="AR40" s="275" t="s">
        <v>9080</v>
      </c>
      <c r="AS40" s="275" t="s">
        <v>9080</v>
      </c>
      <c r="AT40" s="275" t="s">
        <v>9080</v>
      </c>
      <c r="AU40" s="275" t="s">
        <v>9080</v>
      </c>
      <c r="AV40" s="275" t="s">
        <v>9080</v>
      </c>
      <c r="AW40" s="275" t="s">
        <v>9080</v>
      </c>
      <c r="AX40" s="275" t="str">
        <f>_xlfn.IFNA(VLOOKUP(C40,'INFORM Severity - hidden'!$C$5:$G$300,5,FALSE),"-")</f>
        <v>-</v>
      </c>
    </row>
    <row r="41" spans="1:50" x14ac:dyDescent="0.25">
      <c r="A41" t="s">
        <v>1382</v>
      </c>
      <c r="B41" t="s">
        <v>1380</v>
      </c>
      <c r="C41" t="s">
        <v>1381</v>
      </c>
      <c r="D41" s="275" t="str">
        <f t="shared" si="0"/>
        <v>Decreasing</v>
      </c>
      <c r="E41" s="275" t="s">
        <v>9080</v>
      </c>
      <c r="F41" s="275" t="s">
        <v>9080</v>
      </c>
      <c r="G41" s="275" t="s">
        <v>9080</v>
      </c>
      <c r="H41" s="275" t="s">
        <v>9080</v>
      </c>
      <c r="I41" s="275" t="s">
        <v>9080</v>
      </c>
      <c r="J41" s="275" t="s">
        <v>9080</v>
      </c>
      <c r="K41" s="275" t="s">
        <v>9080</v>
      </c>
      <c r="L41" s="275" t="s">
        <v>9080</v>
      </c>
      <c r="M41" s="275" t="s">
        <v>9080</v>
      </c>
      <c r="N41" s="275" t="s">
        <v>9080</v>
      </c>
      <c r="O41" s="275" t="s">
        <v>9080</v>
      </c>
      <c r="P41" s="275" t="s">
        <v>9080</v>
      </c>
      <c r="Q41" s="275" t="s">
        <v>9080</v>
      </c>
      <c r="R41" s="275" t="s">
        <v>9080</v>
      </c>
      <c r="S41" s="275" t="s">
        <v>9080</v>
      </c>
      <c r="T41" s="275" t="s">
        <v>9080</v>
      </c>
      <c r="U41" s="275" t="s">
        <v>9080</v>
      </c>
      <c r="V41" s="275" t="s">
        <v>9080</v>
      </c>
      <c r="W41" s="275" t="s">
        <v>9080</v>
      </c>
      <c r="X41" s="275" t="s">
        <v>9080</v>
      </c>
      <c r="Y41" s="275" t="s">
        <v>9080</v>
      </c>
      <c r="Z41" s="275" t="s">
        <v>9080</v>
      </c>
      <c r="AA41" s="275" t="s">
        <v>9080</v>
      </c>
      <c r="AB41" s="275" t="s">
        <v>9080</v>
      </c>
      <c r="AC41" s="275">
        <v>3.2</v>
      </c>
      <c r="AD41" s="275">
        <v>3.2</v>
      </c>
      <c r="AE41" s="275">
        <v>3.2</v>
      </c>
      <c r="AF41" s="275">
        <v>3.2</v>
      </c>
      <c r="AG41" s="275">
        <v>3.2</v>
      </c>
      <c r="AH41" s="275">
        <v>3.3</v>
      </c>
      <c r="AI41" s="275">
        <v>3.3</v>
      </c>
      <c r="AJ41" s="275">
        <v>3.3</v>
      </c>
      <c r="AK41" s="275">
        <v>3.3</v>
      </c>
      <c r="AL41" s="275">
        <v>3.3</v>
      </c>
      <c r="AM41" s="275">
        <v>3.3</v>
      </c>
      <c r="AN41" s="275">
        <v>3.3</v>
      </c>
      <c r="AO41" s="275">
        <v>3.3</v>
      </c>
      <c r="AP41" s="275">
        <v>3.3</v>
      </c>
      <c r="AQ41" s="275">
        <v>3.3</v>
      </c>
      <c r="AR41" s="275">
        <v>3.3</v>
      </c>
      <c r="AS41" s="275">
        <v>3.2</v>
      </c>
      <c r="AT41" s="275">
        <v>2.4</v>
      </c>
      <c r="AU41" s="275">
        <v>2.4</v>
      </c>
      <c r="AV41" s="275">
        <v>2.1</v>
      </c>
      <c r="AW41" s="275">
        <v>2.1</v>
      </c>
      <c r="AX41" s="275">
        <f>_xlfn.IFNA(VLOOKUP(C41,'INFORM Severity - hidden'!$C$5:$G$300,5,FALSE),"-")</f>
        <v>2.1</v>
      </c>
    </row>
    <row r="42" spans="1:50" x14ac:dyDescent="0.25">
      <c r="A42"/>
      <c r="B42"/>
      <c r="C42" t="s">
        <v>9098</v>
      </c>
      <c r="D42" s="275" t="str">
        <f t="shared" si="0"/>
        <v>-</v>
      </c>
      <c r="E42" s="275" t="s">
        <v>9080</v>
      </c>
      <c r="F42" s="275">
        <v>2.5</v>
      </c>
      <c r="G42" s="275">
        <v>2.5</v>
      </c>
      <c r="H42" s="275">
        <v>2.4</v>
      </c>
      <c r="I42" s="275">
        <v>2.4</v>
      </c>
      <c r="J42" s="275">
        <v>2.4</v>
      </c>
      <c r="K42" s="275">
        <v>2.4</v>
      </c>
      <c r="L42" s="275">
        <v>2.4</v>
      </c>
      <c r="M42" s="275">
        <v>2.4</v>
      </c>
      <c r="N42" s="275">
        <v>2.4</v>
      </c>
      <c r="O42" s="275">
        <v>1.7</v>
      </c>
      <c r="P42" s="275">
        <v>1.8</v>
      </c>
      <c r="Q42" s="275">
        <v>1.8</v>
      </c>
      <c r="R42" s="275">
        <v>1.8</v>
      </c>
      <c r="S42" s="275">
        <v>1.8</v>
      </c>
      <c r="T42" s="275">
        <v>1.8</v>
      </c>
      <c r="U42" s="275">
        <v>1.8</v>
      </c>
      <c r="V42" s="275">
        <v>1.7</v>
      </c>
      <c r="W42" s="275">
        <v>1.7</v>
      </c>
      <c r="X42" s="275">
        <v>1.7</v>
      </c>
      <c r="Y42" s="275">
        <v>1.6</v>
      </c>
      <c r="Z42" s="275">
        <v>2.2000000000000002</v>
      </c>
      <c r="AA42" s="275" t="s">
        <v>9080</v>
      </c>
      <c r="AB42" s="275" t="s">
        <v>9080</v>
      </c>
      <c r="AC42" s="275" t="s">
        <v>9080</v>
      </c>
      <c r="AD42" s="275" t="s">
        <v>9080</v>
      </c>
      <c r="AE42" s="275" t="s">
        <v>9080</v>
      </c>
      <c r="AF42" s="275" t="s">
        <v>9080</v>
      </c>
      <c r="AG42" s="275" t="s">
        <v>9080</v>
      </c>
      <c r="AH42" s="275" t="s">
        <v>9080</v>
      </c>
      <c r="AI42" s="275" t="s">
        <v>9080</v>
      </c>
      <c r="AJ42" s="275" t="s">
        <v>9080</v>
      </c>
      <c r="AK42" s="275" t="s">
        <v>9080</v>
      </c>
      <c r="AL42" s="275" t="s">
        <v>9080</v>
      </c>
      <c r="AM42" s="275" t="s">
        <v>9080</v>
      </c>
      <c r="AN42" s="275" t="s">
        <v>9080</v>
      </c>
      <c r="AO42" s="275" t="s">
        <v>9080</v>
      </c>
      <c r="AP42" s="275" t="s">
        <v>9080</v>
      </c>
      <c r="AQ42" s="275" t="s">
        <v>9080</v>
      </c>
      <c r="AR42" s="275" t="s">
        <v>9080</v>
      </c>
      <c r="AS42" s="275" t="s">
        <v>9080</v>
      </c>
      <c r="AT42" s="275" t="s">
        <v>9080</v>
      </c>
      <c r="AU42" s="275" t="s">
        <v>9080</v>
      </c>
      <c r="AV42" s="275" t="s">
        <v>9080</v>
      </c>
      <c r="AW42" s="275" t="s">
        <v>9080</v>
      </c>
      <c r="AX42" s="275" t="str">
        <f>_xlfn.IFNA(VLOOKUP(C42,'INFORM Severity - hidden'!$C$5:$G$300,5,FALSE),"-")</f>
        <v>-</v>
      </c>
    </row>
    <row r="43" spans="1:50" x14ac:dyDescent="0.25">
      <c r="A43"/>
      <c r="B43"/>
      <c r="C43" t="s">
        <v>9099</v>
      </c>
      <c r="D43" s="275" t="str">
        <f t="shared" si="0"/>
        <v>-</v>
      </c>
      <c r="E43" s="275" t="s">
        <v>9080</v>
      </c>
      <c r="F43" s="275" t="s">
        <v>9080</v>
      </c>
      <c r="G43" s="275" t="s">
        <v>9080</v>
      </c>
      <c r="H43" s="275" t="s">
        <v>9080</v>
      </c>
      <c r="I43" s="275" t="s">
        <v>9080</v>
      </c>
      <c r="J43" s="275" t="s">
        <v>9080</v>
      </c>
      <c r="K43" s="275" t="s">
        <v>9080</v>
      </c>
      <c r="L43" s="275" t="s">
        <v>9080</v>
      </c>
      <c r="M43" s="275" t="s">
        <v>9080</v>
      </c>
      <c r="N43" s="275" t="s">
        <v>9080</v>
      </c>
      <c r="O43" s="275" t="s">
        <v>9080</v>
      </c>
      <c r="P43" s="275" t="s">
        <v>9080</v>
      </c>
      <c r="Q43" s="275" t="s">
        <v>9080</v>
      </c>
      <c r="R43" s="275" t="s">
        <v>9080</v>
      </c>
      <c r="S43" s="275" t="s">
        <v>9080</v>
      </c>
      <c r="T43" s="275" t="s">
        <v>9080</v>
      </c>
      <c r="U43" s="275" t="s">
        <v>9080</v>
      </c>
      <c r="V43" s="275" t="s">
        <v>9080</v>
      </c>
      <c r="W43" s="275" t="s">
        <v>9080</v>
      </c>
      <c r="X43" s="275" t="s">
        <v>9080</v>
      </c>
      <c r="Y43" s="275" t="s">
        <v>9080</v>
      </c>
      <c r="Z43" s="275" t="s">
        <v>9080</v>
      </c>
      <c r="AA43" s="275">
        <v>2.2000000000000002</v>
      </c>
      <c r="AB43" s="275">
        <v>2.2000000000000002</v>
      </c>
      <c r="AC43" s="275">
        <v>2.2000000000000002</v>
      </c>
      <c r="AD43" s="275">
        <v>2.2000000000000002</v>
      </c>
      <c r="AE43" s="275" t="s">
        <v>9080</v>
      </c>
      <c r="AF43" s="275" t="s">
        <v>9080</v>
      </c>
      <c r="AG43" s="275" t="s">
        <v>9080</v>
      </c>
      <c r="AH43" s="275" t="s">
        <v>9080</v>
      </c>
      <c r="AI43" s="275" t="s">
        <v>9080</v>
      </c>
      <c r="AJ43" s="275" t="s">
        <v>9080</v>
      </c>
      <c r="AK43" s="275" t="s">
        <v>9080</v>
      </c>
      <c r="AL43" s="275" t="s">
        <v>9080</v>
      </c>
      <c r="AM43" s="275" t="s">
        <v>9080</v>
      </c>
      <c r="AN43" s="275" t="s">
        <v>9080</v>
      </c>
      <c r="AO43" s="275" t="s">
        <v>9080</v>
      </c>
      <c r="AP43" s="275" t="s">
        <v>9080</v>
      </c>
      <c r="AQ43" s="275" t="s">
        <v>9080</v>
      </c>
      <c r="AR43" s="275" t="s">
        <v>9080</v>
      </c>
      <c r="AS43" s="275" t="s">
        <v>9080</v>
      </c>
      <c r="AT43" s="275" t="s">
        <v>9080</v>
      </c>
      <c r="AU43" s="275" t="s">
        <v>9080</v>
      </c>
      <c r="AV43" s="275" t="s">
        <v>9080</v>
      </c>
      <c r="AW43" s="275" t="s">
        <v>9080</v>
      </c>
      <c r="AX43" s="275" t="str">
        <f>_xlfn.IFNA(VLOOKUP(C43,'INFORM Severity - hidden'!$C$5:$G$300,5,FALSE),"-")</f>
        <v>-</v>
      </c>
    </row>
    <row r="44" spans="1:50" x14ac:dyDescent="0.25">
      <c r="A44" t="s">
        <v>2679</v>
      </c>
      <c r="B44" t="s">
        <v>2677</v>
      </c>
      <c r="C44" t="s">
        <v>2678</v>
      </c>
      <c r="D44" s="275" t="str">
        <f t="shared" si="0"/>
        <v>Increasing</v>
      </c>
      <c r="E44" s="275" t="s">
        <v>9080</v>
      </c>
      <c r="F44" s="275">
        <v>3.9</v>
      </c>
      <c r="G44" s="275">
        <v>3.9</v>
      </c>
      <c r="H44" s="275">
        <v>4</v>
      </c>
      <c r="I44" s="275">
        <v>4</v>
      </c>
      <c r="J44" s="275">
        <v>4</v>
      </c>
      <c r="K44" s="275">
        <v>4</v>
      </c>
      <c r="L44" s="275">
        <v>4</v>
      </c>
      <c r="M44" s="275">
        <v>4</v>
      </c>
      <c r="N44" s="275">
        <v>4.0999999999999996</v>
      </c>
      <c r="O44" s="275">
        <v>4.0999999999999996</v>
      </c>
      <c r="P44" s="275">
        <v>4.0999999999999996</v>
      </c>
      <c r="Q44" s="275">
        <v>4.0999999999999996</v>
      </c>
      <c r="R44" s="275">
        <v>3.8</v>
      </c>
      <c r="S44" s="275">
        <v>3.8</v>
      </c>
      <c r="T44" s="275">
        <v>4.2</v>
      </c>
      <c r="U44" s="275">
        <v>4.2</v>
      </c>
      <c r="V44" s="275">
        <v>4.2</v>
      </c>
      <c r="W44" s="275">
        <v>4.2</v>
      </c>
      <c r="X44" s="275">
        <v>4.2</v>
      </c>
      <c r="Y44" s="275">
        <v>4.2</v>
      </c>
      <c r="Z44" s="275">
        <v>4.2</v>
      </c>
      <c r="AA44" s="275">
        <v>4.0999999999999996</v>
      </c>
      <c r="AB44" s="275">
        <v>3.9</v>
      </c>
      <c r="AC44" s="275">
        <v>3.9</v>
      </c>
      <c r="AD44" s="275">
        <v>3.9</v>
      </c>
      <c r="AE44" s="275">
        <v>3.9</v>
      </c>
      <c r="AF44" s="275">
        <v>3.9</v>
      </c>
      <c r="AG44" s="275">
        <v>3.7</v>
      </c>
      <c r="AH44" s="275">
        <v>3.7</v>
      </c>
      <c r="AI44" s="275">
        <v>3.7</v>
      </c>
      <c r="AJ44" s="275">
        <v>3.7</v>
      </c>
      <c r="AK44" s="275">
        <v>4</v>
      </c>
      <c r="AL44" s="275">
        <v>4.0999999999999996</v>
      </c>
      <c r="AM44" s="275">
        <v>4.0999999999999996</v>
      </c>
      <c r="AN44" s="275">
        <v>4.0999999999999996</v>
      </c>
      <c r="AO44" s="275">
        <v>4.0999999999999996</v>
      </c>
      <c r="AP44" s="275">
        <v>4.0999999999999996</v>
      </c>
      <c r="AQ44" s="275">
        <v>3.9</v>
      </c>
      <c r="AR44" s="275">
        <v>3.9</v>
      </c>
      <c r="AS44" s="275">
        <v>3.9</v>
      </c>
      <c r="AT44" s="275">
        <v>3.9</v>
      </c>
      <c r="AU44" s="275">
        <v>3.9</v>
      </c>
      <c r="AV44" s="275">
        <v>4</v>
      </c>
      <c r="AW44" s="275">
        <v>4</v>
      </c>
      <c r="AX44" s="275">
        <f>_xlfn.IFNA(VLOOKUP(C44,'INFORM Severity - hidden'!$C$5:$G$300,5,FALSE),"-")</f>
        <v>4</v>
      </c>
    </row>
    <row r="45" spans="1:50" x14ac:dyDescent="0.25">
      <c r="A45" t="s">
        <v>2679</v>
      </c>
      <c r="B45" t="s">
        <v>2689</v>
      </c>
      <c r="C45" t="s">
        <v>2690</v>
      </c>
      <c r="D45" s="275" t="str">
        <f t="shared" si="0"/>
        <v>Decreasing</v>
      </c>
      <c r="E45" s="275" t="s">
        <v>9080</v>
      </c>
      <c r="F45" s="275">
        <v>2.8</v>
      </c>
      <c r="G45" s="275">
        <v>2.8</v>
      </c>
      <c r="H45" s="275">
        <v>3.3</v>
      </c>
      <c r="I45" s="275">
        <v>3.3</v>
      </c>
      <c r="J45" s="275">
        <v>3.3</v>
      </c>
      <c r="K45" s="275">
        <v>3.3</v>
      </c>
      <c r="L45" s="275">
        <v>3.3</v>
      </c>
      <c r="M45" s="275">
        <v>3.3</v>
      </c>
      <c r="N45" s="275">
        <v>3.3</v>
      </c>
      <c r="O45" s="275">
        <v>3.3</v>
      </c>
      <c r="P45" s="275">
        <v>3.3</v>
      </c>
      <c r="Q45" s="275">
        <v>3.3</v>
      </c>
      <c r="R45" s="275">
        <v>3.4</v>
      </c>
      <c r="S45" s="275">
        <v>3.4</v>
      </c>
      <c r="T45" s="275">
        <v>3.4</v>
      </c>
      <c r="U45" s="275">
        <v>3.4</v>
      </c>
      <c r="V45" s="275">
        <v>3.4</v>
      </c>
      <c r="W45" s="275">
        <v>3.4</v>
      </c>
      <c r="X45" s="275">
        <v>3.4</v>
      </c>
      <c r="Y45" s="275">
        <v>3.4</v>
      </c>
      <c r="Z45" s="275">
        <v>3.4</v>
      </c>
      <c r="AA45" s="275">
        <v>3.4</v>
      </c>
      <c r="AB45" s="275">
        <v>3.4</v>
      </c>
      <c r="AC45" s="275">
        <v>3.4</v>
      </c>
      <c r="AD45" s="275">
        <v>3.4</v>
      </c>
      <c r="AE45" s="275">
        <v>3.4</v>
      </c>
      <c r="AF45" s="275">
        <v>3.4</v>
      </c>
      <c r="AG45" s="275">
        <v>3.4</v>
      </c>
      <c r="AH45" s="275">
        <v>3.4</v>
      </c>
      <c r="AI45" s="275">
        <v>3.4</v>
      </c>
      <c r="AJ45" s="275">
        <v>3.4</v>
      </c>
      <c r="AK45" s="275">
        <v>3.5</v>
      </c>
      <c r="AL45" s="275">
        <v>3.5</v>
      </c>
      <c r="AM45" s="275">
        <v>3.5</v>
      </c>
      <c r="AN45" s="275">
        <v>3.5</v>
      </c>
      <c r="AO45" s="275">
        <v>3.5</v>
      </c>
      <c r="AP45" s="275">
        <v>3.5</v>
      </c>
      <c r="AQ45" s="275">
        <v>3.5</v>
      </c>
      <c r="AR45" s="275">
        <v>3.5</v>
      </c>
      <c r="AS45" s="275">
        <v>3.5</v>
      </c>
      <c r="AT45" s="275">
        <v>3.5</v>
      </c>
      <c r="AU45" s="275">
        <v>3.5</v>
      </c>
      <c r="AV45" s="275">
        <v>3.4</v>
      </c>
      <c r="AW45" s="275">
        <v>3.4</v>
      </c>
      <c r="AX45" s="275">
        <f>_xlfn.IFNA(VLOOKUP(C45,'INFORM Severity - hidden'!$C$5:$G$300,5,FALSE),"-")</f>
        <v>3.4</v>
      </c>
    </row>
    <row r="46" spans="1:50" x14ac:dyDescent="0.25">
      <c r="A46"/>
      <c r="B46"/>
      <c r="C46" t="s">
        <v>9100</v>
      </c>
      <c r="D46" s="275" t="str">
        <f t="shared" si="0"/>
        <v>-</v>
      </c>
      <c r="E46" s="275" t="s">
        <v>9080</v>
      </c>
      <c r="F46" s="275" t="s">
        <v>9080</v>
      </c>
      <c r="G46" s="275" t="s">
        <v>9080</v>
      </c>
      <c r="H46" s="275" t="s">
        <v>9080</v>
      </c>
      <c r="I46" s="275" t="s">
        <v>9080</v>
      </c>
      <c r="J46" s="275" t="s">
        <v>9080</v>
      </c>
      <c r="K46" s="275" t="s">
        <v>9080</v>
      </c>
      <c r="L46" s="275" t="s">
        <v>9080</v>
      </c>
      <c r="M46" s="275" t="s">
        <v>9080</v>
      </c>
      <c r="N46" s="275" t="s">
        <v>9080</v>
      </c>
      <c r="O46" s="275" t="s">
        <v>9080</v>
      </c>
      <c r="P46" s="275" t="s">
        <v>9080</v>
      </c>
      <c r="Q46" s="275" t="s">
        <v>9080</v>
      </c>
      <c r="R46" s="275" t="s">
        <v>9080</v>
      </c>
      <c r="S46" s="275" t="s">
        <v>9080</v>
      </c>
      <c r="T46" s="275" t="s">
        <v>9080</v>
      </c>
      <c r="U46" s="275" t="s">
        <v>9080</v>
      </c>
      <c r="V46" s="275" t="s">
        <v>9080</v>
      </c>
      <c r="W46" s="275" t="s">
        <v>9080</v>
      </c>
      <c r="X46" s="275" t="s">
        <v>9080</v>
      </c>
      <c r="Y46" s="275" t="s">
        <v>9080</v>
      </c>
      <c r="Z46" s="275" t="s">
        <v>9080</v>
      </c>
      <c r="AA46" s="275">
        <v>2.2000000000000002</v>
      </c>
      <c r="AB46" s="275">
        <v>2</v>
      </c>
      <c r="AC46" s="275">
        <v>2.1</v>
      </c>
      <c r="AD46" s="275">
        <v>2.1</v>
      </c>
      <c r="AE46" s="275">
        <v>2.1</v>
      </c>
      <c r="AF46" s="275">
        <v>2.1</v>
      </c>
      <c r="AG46" s="275" t="s">
        <v>9080</v>
      </c>
      <c r="AH46" s="275" t="s">
        <v>9080</v>
      </c>
      <c r="AI46" s="275" t="s">
        <v>9080</v>
      </c>
      <c r="AJ46" s="275" t="s">
        <v>9080</v>
      </c>
      <c r="AK46" s="275" t="s">
        <v>9080</v>
      </c>
      <c r="AL46" s="275" t="s">
        <v>9080</v>
      </c>
      <c r="AM46" s="275" t="s">
        <v>9080</v>
      </c>
      <c r="AN46" s="275" t="s">
        <v>9080</v>
      </c>
      <c r="AO46" s="275" t="s">
        <v>9080</v>
      </c>
      <c r="AP46" s="275" t="s">
        <v>9080</v>
      </c>
      <c r="AQ46" s="275" t="s">
        <v>9080</v>
      </c>
      <c r="AR46" s="275" t="s">
        <v>9080</v>
      </c>
      <c r="AS46" s="275" t="s">
        <v>9080</v>
      </c>
      <c r="AT46" s="275" t="s">
        <v>9080</v>
      </c>
      <c r="AU46" s="275" t="s">
        <v>9080</v>
      </c>
      <c r="AV46" s="275" t="s">
        <v>9080</v>
      </c>
      <c r="AW46" s="275" t="s">
        <v>9080</v>
      </c>
      <c r="AX46" s="275" t="str">
        <f>_xlfn.IFNA(VLOOKUP(C46,'INFORM Severity - hidden'!$C$5:$G$300,5,FALSE),"-")</f>
        <v>-</v>
      </c>
    </row>
    <row r="47" spans="1:50" x14ac:dyDescent="0.25">
      <c r="A47"/>
      <c r="B47"/>
      <c r="C47" t="s">
        <v>9101</v>
      </c>
      <c r="D47" s="275" t="str">
        <f t="shared" si="0"/>
        <v>-</v>
      </c>
      <c r="E47" s="275" t="s">
        <v>9080</v>
      </c>
      <c r="F47" s="275" t="s">
        <v>9080</v>
      </c>
      <c r="G47" s="275" t="s">
        <v>9080</v>
      </c>
      <c r="H47" s="275">
        <v>2</v>
      </c>
      <c r="I47" s="275">
        <v>2</v>
      </c>
      <c r="J47" s="275" t="s">
        <v>9080</v>
      </c>
      <c r="K47" s="275" t="s">
        <v>9080</v>
      </c>
      <c r="L47" s="275" t="s">
        <v>9080</v>
      </c>
      <c r="M47" s="275" t="s">
        <v>9080</v>
      </c>
      <c r="N47" s="275" t="s">
        <v>9080</v>
      </c>
      <c r="O47" s="275" t="s">
        <v>9080</v>
      </c>
      <c r="P47" s="275" t="s">
        <v>9080</v>
      </c>
      <c r="Q47" s="275" t="s">
        <v>9080</v>
      </c>
      <c r="R47" s="275" t="s">
        <v>9080</v>
      </c>
      <c r="S47" s="275" t="s">
        <v>9080</v>
      </c>
      <c r="T47" s="275" t="s">
        <v>9080</v>
      </c>
      <c r="U47" s="275" t="s">
        <v>9080</v>
      </c>
      <c r="V47" s="275" t="s">
        <v>9080</v>
      </c>
      <c r="W47" s="275" t="s">
        <v>9080</v>
      </c>
      <c r="X47" s="275" t="s">
        <v>9080</v>
      </c>
      <c r="Y47" s="275" t="s">
        <v>9080</v>
      </c>
      <c r="Z47" s="275" t="s">
        <v>9080</v>
      </c>
      <c r="AA47" s="275" t="s">
        <v>9080</v>
      </c>
      <c r="AB47" s="275" t="s">
        <v>9080</v>
      </c>
      <c r="AC47" s="275" t="s">
        <v>9080</v>
      </c>
      <c r="AD47" s="275" t="s">
        <v>9080</v>
      </c>
      <c r="AE47" s="275" t="s">
        <v>9080</v>
      </c>
      <c r="AF47" s="275" t="s">
        <v>9080</v>
      </c>
      <c r="AG47" s="275" t="s">
        <v>9080</v>
      </c>
      <c r="AH47" s="275" t="s">
        <v>9080</v>
      </c>
      <c r="AI47" s="275" t="s">
        <v>9080</v>
      </c>
      <c r="AJ47" s="275" t="s">
        <v>9080</v>
      </c>
      <c r="AK47" s="275" t="s">
        <v>9080</v>
      </c>
      <c r="AL47" s="275" t="s">
        <v>9080</v>
      </c>
      <c r="AM47" s="275" t="s">
        <v>9080</v>
      </c>
      <c r="AN47" s="275" t="s">
        <v>9080</v>
      </c>
      <c r="AO47" s="275" t="s">
        <v>9080</v>
      </c>
      <c r="AP47" s="275" t="s">
        <v>9080</v>
      </c>
      <c r="AQ47" s="275" t="s">
        <v>9080</v>
      </c>
      <c r="AR47" s="275" t="s">
        <v>9080</v>
      </c>
      <c r="AS47" s="275" t="s">
        <v>9080</v>
      </c>
      <c r="AT47" s="275" t="s">
        <v>9080</v>
      </c>
      <c r="AU47" s="275" t="s">
        <v>9080</v>
      </c>
      <c r="AV47" s="275" t="s">
        <v>9080</v>
      </c>
      <c r="AW47" s="275" t="s">
        <v>9080</v>
      </c>
      <c r="AX47" s="275" t="str">
        <f>_xlfn.IFNA(VLOOKUP(C47,'INFORM Severity - hidden'!$C$5:$G$300,5,FALSE),"-")</f>
        <v>-</v>
      </c>
    </row>
    <row r="48" spans="1:50" x14ac:dyDescent="0.25">
      <c r="A48" t="s">
        <v>2394</v>
      </c>
      <c r="B48" t="s">
        <v>2392</v>
      </c>
      <c r="C48" t="s">
        <v>2393</v>
      </c>
      <c r="D48" s="275" t="str">
        <f t="shared" si="0"/>
        <v>Increasing</v>
      </c>
      <c r="E48" s="275" t="s">
        <v>9080</v>
      </c>
      <c r="F48" s="275" t="s">
        <v>9080</v>
      </c>
      <c r="G48" s="275" t="s">
        <v>9080</v>
      </c>
      <c r="H48" s="275">
        <v>0.8</v>
      </c>
      <c r="I48" s="275">
        <v>0.8</v>
      </c>
      <c r="J48" s="275">
        <v>0.8</v>
      </c>
      <c r="K48" s="275">
        <v>0.8</v>
      </c>
      <c r="L48" s="275">
        <v>0.8</v>
      </c>
      <c r="M48" s="275">
        <v>0.8</v>
      </c>
      <c r="N48" s="275">
        <v>0.8</v>
      </c>
      <c r="O48" s="275">
        <v>0.8</v>
      </c>
      <c r="P48" s="275">
        <v>0.8</v>
      </c>
      <c r="Q48" s="275">
        <v>1.3</v>
      </c>
      <c r="R48" s="275">
        <v>1.2</v>
      </c>
      <c r="S48" s="275">
        <v>1</v>
      </c>
      <c r="T48" s="275">
        <v>1</v>
      </c>
      <c r="U48" s="275">
        <v>1</v>
      </c>
      <c r="V48" s="275">
        <v>1.1000000000000001</v>
      </c>
      <c r="W48" s="275">
        <v>1.1000000000000001</v>
      </c>
      <c r="X48" s="275">
        <v>1.1000000000000001</v>
      </c>
      <c r="Y48" s="275">
        <v>1.1000000000000001</v>
      </c>
      <c r="Z48" s="275">
        <v>1.1000000000000001</v>
      </c>
      <c r="AA48" s="275">
        <v>1.1000000000000001</v>
      </c>
      <c r="AB48" s="275">
        <v>1.1000000000000001</v>
      </c>
      <c r="AC48" s="275">
        <v>1.2</v>
      </c>
      <c r="AD48" s="275">
        <v>1.2</v>
      </c>
      <c r="AE48" s="275">
        <v>1.2</v>
      </c>
      <c r="AF48" s="275">
        <v>1.2</v>
      </c>
      <c r="AG48" s="275">
        <v>1.2</v>
      </c>
      <c r="AH48" s="275">
        <v>1.2</v>
      </c>
      <c r="AI48" s="275">
        <v>1.2</v>
      </c>
      <c r="AJ48" s="275">
        <v>1.2</v>
      </c>
      <c r="AK48" s="275">
        <v>1.2</v>
      </c>
      <c r="AL48" s="275">
        <v>1.1000000000000001</v>
      </c>
      <c r="AM48" s="275">
        <v>1.1000000000000001</v>
      </c>
      <c r="AN48" s="275">
        <v>1.1000000000000001</v>
      </c>
      <c r="AO48" s="275">
        <v>1.1000000000000001</v>
      </c>
      <c r="AP48" s="275">
        <v>1.1000000000000001</v>
      </c>
      <c r="AQ48" s="275">
        <v>1.1000000000000001</v>
      </c>
      <c r="AR48" s="275">
        <v>1.1000000000000001</v>
      </c>
      <c r="AS48" s="275">
        <v>1.1000000000000001</v>
      </c>
      <c r="AT48" s="275">
        <v>1.3</v>
      </c>
      <c r="AU48" s="275">
        <v>2.1</v>
      </c>
      <c r="AV48" s="275">
        <v>2.1</v>
      </c>
      <c r="AW48" s="275">
        <v>2.1</v>
      </c>
      <c r="AX48" s="275">
        <f>_xlfn.IFNA(VLOOKUP(C48,'INFORM Severity - hidden'!$C$5:$G$300,5,FALSE),"-")</f>
        <v>2.1</v>
      </c>
    </row>
    <row r="49" spans="1:50" x14ac:dyDescent="0.25">
      <c r="A49" t="s">
        <v>321</v>
      </c>
      <c r="B49" t="s">
        <v>1014</v>
      </c>
      <c r="C49" t="s">
        <v>1015</v>
      </c>
      <c r="D49" s="275" t="str">
        <f t="shared" si="0"/>
        <v>Stable</v>
      </c>
      <c r="E49" s="275" t="s">
        <v>9080</v>
      </c>
      <c r="F49" s="275">
        <v>2.6</v>
      </c>
      <c r="G49" s="275">
        <v>2.9</v>
      </c>
      <c r="H49" s="275">
        <v>2.9</v>
      </c>
      <c r="I49" s="275" t="s">
        <v>9080</v>
      </c>
      <c r="J49" s="275" t="s">
        <v>9080</v>
      </c>
      <c r="K49" s="275" t="s">
        <v>9080</v>
      </c>
      <c r="L49" s="275" t="s">
        <v>9080</v>
      </c>
      <c r="M49" s="275" t="s">
        <v>9080</v>
      </c>
      <c r="N49" s="275" t="s">
        <v>9080</v>
      </c>
      <c r="O49" s="275" t="s">
        <v>9080</v>
      </c>
      <c r="P49" s="275">
        <v>2.9</v>
      </c>
      <c r="Q49" s="275">
        <v>2.9</v>
      </c>
      <c r="R49" s="275">
        <v>2.9</v>
      </c>
      <c r="S49" s="275">
        <v>2.9</v>
      </c>
      <c r="T49" s="275">
        <v>2.9</v>
      </c>
      <c r="U49" s="275">
        <v>2.9</v>
      </c>
      <c r="V49" s="275">
        <v>2.9</v>
      </c>
      <c r="W49" s="275">
        <v>2.9</v>
      </c>
      <c r="X49" s="275">
        <v>2.9</v>
      </c>
      <c r="Y49" s="275">
        <v>2.9</v>
      </c>
      <c r="Z49" s="275">
        <v>2.9</v>
      </c>
      <c r="AA49" s="275">
        <v>3</v>
      </c>
      <c r="AB49" s="275">
        <v>3</v>
      </c>
      <c r="AC49" s="275">
        <v>3</v>
      </c>
      <c r="AD49" s="275">
        <v>2.7</v>
      </c>
      <c r="AE49" s="275">
        <v>2.7</v>
      </c>
      <c r="AF49" s="275">
        <v>2.7</v>
      </c>
      <c r="AG49" s="275">
        <v>2.7</v>
      </c>
      <c r="AH49" s="275">
        <v>2.7</v>
      </c>
      <c r="AI49" s="275">
        <v>2.6</v>
      </c>
      <c r="AJ49" s="275">
        <v>2.6</v>
      </c>
      <c r="AK49" s="275">
        <v>2.8</v>
      </c>
      <c r="AL49" s="275">
        <v>2.8</v>
      </c>
      <c r="AM49" s="275">
        <v>2.8</v>
      </c>
      <c r="AN49" s="275">
        <v>2.8</v>
      </c>
      <c r="AO49" s="275">
        <v>2.7</v>
      </c>
      <c r="AP49" s="275">
        <v>2.7</v>
      </c>
      <c r="AQ49" s="275">
        <v>2.7</v>
      </c>
      <c r="AR49" s="275">
        <v>2.7</v>
      </c>
      <c r="AS49" s="275">
        <v>2.5</v>
      </c>
      <c r="AT49" s="275">
        <v>2.5</v>
      </c>
      <c r="AU49" s="275">
        <v>2.5</v>
      </c>
      <c r="AV49" s="275">
        <v>2.5</v>
      </c>
      <c r="AW49" s="275">
        <v>2.5</v>
      </c>
      <c r="AX49" s="275">
        <f>_xlfn.IFNA(VLOOKUP(C49,'INFORM Severity - hidden'!$C$5:$G$300,5,FALSE),"-")</f>
        <v>2.5</v>
      </c>
    </row>
    <row r="50" spans="1:50" x14ac:dyDescent="0.25">
      <c r="A50" t="s">
        <v>321</v>
      </c>
      <c r="B50" t="s">
        <v>319</v>
      </c>
      <c r="C50" t="s">
        <v>320</v>
      </c>
      <c r="D50" s="275" t="str">
        <f t="shared" si="0"/>
        <v>Increasing</v>
      </c>
      <c r="E50" s="275" t="s">
        <v>9080</v>
      </c>
      <c r="F50" s="275">
        <v>1.4</v>
      </c>
      <c r="G50" s="275">
        <v>1.4</v>
      </c>
      <c r="H50" s="275">
        <v>1.7</v>
      </c>
      <c r="I50" s="275">
        <v>1.7</v>
      </c>
      <c r="J50" s="275">
        <v>1.7</v>
      </c>
      <c r="K50" s="275">
        <v>1.7</v>
      </c>
      <c r="L50" s="275">
        <v>1.4</v>
      </c>
      <c r="M50" s="275">
        <v>1.4</v>
      </c>
      <c r="N50" s="275">
        <v>1.4</v>
      </c>
      <c r="O50" s="275">
        <v>1.4</v>
      </c>
      <c r="P50" s="275">
        <v>1.4</v>
      </c>
      <c r="Q50" s="275">
        <v>1.4</v>
      </c>
      <c r="R50" s="275">
        <v>1.4</v>
      </c>
      <c r="S50" s="275">
        <v>1.4</v>
      </c>
      <c r="T50" s="275">
        <v>1.4</v>
      </c>
      <c r="U50" s="275">
        <v>1.4</v>
      </c>
      <c r="V50" s="275">
        <v>1.4</v>
      </c>
      <c r="W50" s="275">
        <v>1.4</v>
      </c>
      <c r="X50" s="275">
        <v>1.4</v>
      </c>
      <c r="Y50" s="275">
        <v>1.5</v>
      </c>
      <c r="Z50" s="275">
        <v>1.5</v>
      </c>
      <c r="AA50" s="275">
        <v>1.8</v>
      </c>
      <c r="AB50" s="275">
        <v>1.8</v>
      </c>
      <c r="AC50" s="275">
        <v>1.8</v>
      </c>
      <c r="AD50" s="275">
        <v>1.8</v>
      </c>
      <c r="AE50" s="275">
        <v>1.8</v>
      </c>
      <c r="AF50" s="275">
        <v>1.8</v>
      </c>
      <c r="AG50" s="275">
        <v>1.8</v>
      </c>
      <c r="AH50" s="275">
        <v>1.8</v>
      </c>
      <c r="AI50" s="275">
        <v>1.7</v>
      </c>
      <c r="AJ50" s="275">
        <v>1.7</v>
      </c>
      <c r="AK50" s="275">
        <v>1.7</v>
      </c>
      <c r="AL50" s="275">
        <v>1.7</v>
      </c>
      <c r="AM50" s="275">
        <v>1.7</v>
      </c>
      <c r="AN50" s="275">
        <v>1.7</v>
      </c>
      <c r="AO50" s="275">
        <v>1.7</v>
      </c>
      <c r="AP50" s="275">
        <v>1.7</v>
      </c>
      <c r="AQ50" s="275">
        <v>1.7</v>
      </c>
      <c r="AR50" s="275">
        <v>1.7</v>
      </c>
      <c r="AS50" s="275">
        <v>1.5</v>
      </c>
      <c r="AT50" s="275">
        <v>1.5</v>
      </c>
      <c r="AU50" s="275">
        <v>1.8</v>
      </c>
      <c r="AV50" s="275">
        <v>1.8</v>
      </c>
      <c r="AW50" s="275">
        <v>1.8</v>
      </c>
      <c r="AX50" s="275">
        <f>_xlfn.IFNA(VLOOKUP(C50,'INFORM Severity - hidden'!$C$5:$G$300,5,FALSE),"-")</f>
        <v>1.8</v>
      </c>
    </row>
    <row r="51" spans="1:50" x14ac:dyDescent="0.25">
      <c r="A51" t="s">
        <v>321</v>
      </c>
      <c r="B51" t="s">
        <v>328</v>
      </c>
      <c r="C51" t="s">
        <v>329</v>
      </c>
      <c r="D51" s="275" t="str">
        <f t="shared" si="0"/>
        <v>Increasing</v>
      </c>
      <c r="E51" s="275" t="s">
        <v>9080</v>
      </c>
      <c r="F51" s="275">
        <v>2.6</v>
      </c>
      <c r="G51" s="275">
        <v>2.8</v>
      </c>
      <c r="H51" s="275">
        <v>2.8</v>
      </c>
      <c r="I51" s="275">
        <v>2.9</v>
      </c>
      <c r="J51" s="275">
        <v>2.8</v>
      </c>
      <c r="K51" s="275">
        <v>2.8</v>
      </c>
      <c r="L51" s="275">
        <v>2.7</v>
      </c>
      <c r="M51" s="275">
        <v>2.7</v>
      </c>
      <c r="N51" s="275">
        <v>2.7</v>
      </c>
      <c r="O51" s="275">
        <v>2.8</v>
      </c>
      <c r="P51" s="275">
        <v>2.8</v>
      </c>
      <c r="Q51" s="275">
        <v>2.8</v>
      </c>
      <c r="R51" s="275">
        <v>2.8</v>
      </c>
      <c r="S51" s="275">
        <v>2.8</v>
      </c>
      <c r="T51" s="275">
        <v>2.8</v>
      </c>
      <c r="U51" s="275">
        <v>2.8</v>
      </c>
      <c r="V51" s="275">
        <v>2.8</v>
      </c>
      <c r="W51" s="275">
        <v>2.8</v>
      </c>
      <c r="X51" s="275">
        <v>2.8</v>
      </c>
      <c r="Y51" s="275">
        <v>2.9</v>
      </c>
      <c r="Z51" s="275">
        <v>2.9</v>
      </c>
      <c r="AA51" s="275">
        <v>3.1</v>
      </c>
      <c r="AB51" s="275">
        <v>3.1</v>
      </c>
      <c r="AC51" s="275">
        <v>3.1</v>
      </c>
      <c r="AD51" s="275">
        <v>2.8</v>
      </c>
      <c r="AE51" s="275">
        <v>2.8</v>
      </c>
      <c r="AF51" s="275">
        <v>2.8</v>
      </c>
      <c r="AG51" s="275">
        <v>2.8</v>
      </c>
      <c r="AH51" s="275">
        <v>2.8</v>
      </c>
      <c r="AI51" s="275">
        <v>2.4</v>
      </c>
      <c r="AJ51" s="275">
        <v>2.4</v>
      </c>
      <c r="AK51" s="275">
        <v>2.6</v>
      </c>
      <c r="AL51" s="275">
        <v>2.6</v>
      </c>
      <c r="AM51" s="275">
        <v>2.6</v>
      </c>
      <c r="AN51" s="275">
        <v>2.6</v>
      </c>
      <c r="AO51" s="275">
        <v>2.6</v>
      </c>
      <c r="AP51" s="275">
        <v>2.6</v>
      </c>
      <c r="AQ51" s="275">
        <v>2.6</v>
      </c>
      <c r="AR51" s="275">
        <v>2.6</v>
      </c>
      <c r="AS51" s="275">
        <v>2.4</v>
      </c>
      <c r="AT51" s="275">
        <v>2.4</v>
      </c>
      <c r="AU51" s="275">
        <v>2.6</v>
      </c>
      <c r="AV51" s="275">
        <v>2.6</v>
      </c>
      <c r="AW51" s="275">
        <v>2.6</v>
      </c>
      <c r="AX51" s="275">
        <f>_xlfn.IFNA(VLOOKUP(C51,'INFORM Severity - hidden'!$C$5:$G$300,5,FALSE),"-")</f>
        <v>2.5</v>
      </c>
    </row>
    <row r="52" spans="1:50" x14ac:dyDescent="0.25">
      <c r="A52"/>
      <c r="B52"/>
      <c r="C52" t="s">
        <v>9102</v>
      </c>
      <c r="D52" s="275" t="str">
        <f t="shared" si="0"/>
        <v>-</v>
      </c>
      <c r="E52" s="275" t="s">
        <v>9080</v>
      </c>
      <c r="F52" s="275" t="s">
        <v>9080</v>
      </c>
      <c r="G52" s="275" t="s">
        <v>9080</v>
      </c>
      <c r="H52" s="275" t="s">
        <v>9080</v>
      </c>
      <c r="I52" s="275" t="s">
        <v>9080</v>
      </c>
      <c r="J52" s="275" t="s">
        <v>9080</v>
      </c>
      <c r="K52" s="275" t="s">
        <v>9080</v>
      </c>
      <c r="L52" s="275" t="s">
        <v>9080</v>
      </c>
      <c r="M52" s="275" t="s">
        <v>9080</v>
      </c>
      <c r="N52" s="275" t="s">
        <v>9080</v>
      </c>
      <c r="O52" s="275" t="s">
        <v>9080</v>
      </c>
      <c r="P52" s="275">
        <v>2.2999999999999998</v>
      </c>
      <c r="Q52" s="275">
        <v>2.2999999999999998</v>
      </c>
      <c r="R52" s="275">
        <v>2.2999999999999998</v>
      </c>
      <c r="S52" s="275">
        <v>2.2999999999999998</v>
      </c>
      <c r="T52" s="275">
        <v>2.2999999999999998</v>
      </c>
      <c r="U52" s="275">
        <v>2.2999999999999998</v>
      </c>
      <c r="V52" s="275">
        <v>2.2999999999999998</v>
      </c>
      <c r="W52" s="275" t="s">
        <v>9080</v>
      </c>
      <c r="X52" s="275" t="s">
        <v>9080</v>
      </c>
      <c r="Y52" s="275" t="s">
        <v>9080</v>
      </c>
      <c r="Z52" s="275" t="s">
        <v>9080</v>
      </c>
      <c r="AA52" s="275" t="s">
        <v>9080</v>
      </c>
      <c r="AB52" s="275" t="s">
        <v>9080</v>
      </c>
      <c r="AC52" s="275" t="s">
        <v>9080</v>
      </c>
      <c r="AD52" s="275" t="s">
        <v>9080</v>
      </c>
      <c r="AE52" s="275" t="s">
        <v>9080</v>
      </c>
      <c r="AF52" s="275" t="s">
        <v>9080</v>
      </c>
      <c r="AG52" s="275" t="s">
        <v>9080</v>
      </c>
      <c r="AH52" s="275" t="s">
        <v>9080</v>
      </c>
      <c r="AI52" s="275" t="s">
        <v>9080</v>
      </c>
      <c r="AJ52" s="275" t="s">
        <v>9080</v>
      </c>
      <c r="AK52" s="275" t="s">
        <v>9080</v>
      </c>
      <c r="AL52" s="275" t="s">
        <v>9080</v>
      </c>
      <c r="AM52" s="275" t="s">
        <v>9080</v>
      </c>
      <c r="AN52" s="275" t="s">
        <v>9080</v>
      </c>
      <c r="AO52" s="275" t="s">
        <v>9080</v>
      </c>
      <c r="AP52" s="275" t="s">
        <v>9080</v>
      </c>
      <c r="AQ52" s="275" t="s">
        <v>9080</v>
      </c>
      <c r="AR52" s="275" t="s">
        <v>9080</v>
      </c>
      <c r="AS52" s="275" t="s">
        <v>9080</v>
      </c>
      <c r="AT52" s="275" t="s">
        <v>9080</v>
      </c>
      <c r="AU52" s="275" t="s">
        <v>9080</v>
      </c>
      <c r="AV52" s="275" t="s">
        <v>9080</v>
      </c>
      <c r="AW52" s="275" t="s">
        <v>9080</v>
      </c>
      <c r="AX52" s="275" t="str">
        <f>_xlfn.IFNA(VLOOKUP(C52,'INFORM Severity - hidden'!$C$5:$G$300,5,FALSE),"-")</f>
        <v>-</v>
      </c>
    </row>
    <row r="53" spans="1:50" x14ac:dyDescent="0.25">
      <c r="A53" t="s">
        <v>2406</v>
      </c>
      <c r="B53" t="s">
        <v>2404</v>
      </c>
      <c r="C53" t="s">
        <v>2405</v>
      </c>
      <c r="D53" s="275" t="str">
        <f t="shared" si="0"/>
        <v>Increasing</v>
      </c>
      <c r="E53" s="275" t="s">
        <v>9080</v>
      </c>
      <c r="F53" s="275" t="s">
        <v>9080</v>
      </c>
      <c r="G53" s="275" t="s">
        <v>9080</v>
      </c>
      <c r="H53" s="275" t="s">
        <v>9080</v>
      </c>
      <c r="I53" s="275" t="s">
        <v>9080</v>
      </c>
      <c r="J53" s="275" t="s">
        <v>9080</v>
      </c>
      <c r="K53" s="275" t="s">
        <v>9080</v>
      </c>
      <c r="L53" s="275" t="s">
        <v>9080</v>
      </c>
      <c r="M53" s="275" t="s">
        <v>9080</v>
      </c>
      <c r="N53" s="275" t="s">
        <v>9080</v>
      </c>
      <c r="O53" s="275" t="s">
        <v>9080</v>
      </c>
      <c r="P53" s="275" t="s">
        <v>9080</v>
      </c>
      <c r="Q53" s="275" t="s">
        <v>9080</v>
      </c>
      <c r="R53" s="275" t="s">
        <v>9080</v>
      </c>
      <c r="S53" s="275" t="s">
        <v>9080</v>
      </c>
      <c r="T53" s="275" t="s">
        <v>9080</v>
      </c>
      <c r="U53" s="275" t="s">
        <v>9080</v>
      </c>
      <c r="V53" s="275" t="s">
        <v>9080</v>
      </c>
      <c r="W53" s="275" t="s">
        <v>9080</v>
      </c>
      <c r="X53" s="275" t="s">
        <v>9080</v>
      </c>
      <c r="Y53" s="275" t="s">
        <v>9080</v>
      </c>
      <c r="Z53" s="275" t="s">
        <v>9080</v>
      </c>
      <c r="AA53" s="275" t="s">
        <v>9080</v>
      </c>
      <c r="AB53" s="275" t="s">
        <v>9080</v>
      </c>
      <c r="AC53" s="275" t="s">
        <v>9080</v>
      </c>
      <c r="AD53" s="275" t="s">
        <v>9080</v>
      </c>
      <c r="AE53" s="275" t="s">
        <v>9080</v>
      </c>
      <c r="AF53" s="275" t="s">
        <v>9080</v>
      </c>
      <c r="AG53" s="275" t="s">
        <v>9080</v>
      </c>
      <c r="AH53" s="275" t="s">
        <v>9080</v>
      </c>
      <c r="AI53" s="275" t="s">
        <v>9080</v>
      </c>
      <c r="AJ53" s="275" t="s">
        <v>9080</v>
      </c>
      <c r="AK53" s="275" t="s">
        <v>9080</v>
      </c>
      <c r="AL53" s="275" t="s">
        <v>9080</v>
      </c>
      <c r="AM53" s="275" t="s">
        <v>9080</v>
      </c>
      <c r="AN53" s="275" t="s">
        <v>9080</v>
      </c>
      <c r="AO53" s="275" t="s">
        <v>9080</v>
      </c>
      <c r="AP53" s="275">
        <v>1.9</v>
      </c>
      <c r="AQ53" s="275">
        <v>1.8</v>
      </c>
      <c r="AR53" s="275">
        <v>1.8</v>
      </c>
      <c r="AS53" s="275">
        <v>1.8</v>
      </c>
      <c r="AT53" s="275">
        <v>2.1</v>
      </c>
      <c r="AU53" s="275">
        <v>2.1</v>
      </c>
      <c r="AV53" s="275">
        <v>2.1</v>
      </c>
      <c r="AW53" s="275">
        <v>2.1</v>
      </c>
      <c r="AX53" s="275">
        <f>_xlfn.IFNA(VLOOKUP(C53,'INFORM Severity - hidden'!$C$5:$G$300,5,FALSE),"-")</f>
        <v>2.1</v>
      </c>
    </row>
    <row r="54" spans="1:50" x14ac:dyDescent="0.25">
      <c r="A54" t="s">
        <v>395</v>
      </c>
      <c r="B54" t="s">
        <v>393</v>
      </c>
      <c r="C54" t="s">
        <v>394</v>
      </c>
      <c r="D54" s="275" t="str">
        <f t="shared" si="0"/>
        <v>Stable</v>
      </c>
      <c r="E54" s="275" t="s">
        <v>9080</v>
      </c>
      <c r="F54" s="275" t="s">
        <v>9080</v>
      </c>
      <c r="G54" s="275" t="s">
        <v>9080</v>
      </c>
      <c r="H54" s="275" t="s">
        <v>9080</v>
      </c>
      <c r="I54" s="275" t="s">
        <v>9080</v>
      </c>
      <c r="J54" s="275" t="s">
        <v>9080</v>
      </c>
      <c r="K54" s="275" t="s">
        <v>9080</v>
      </c>
      <c r="L54" s="275" t="s">
        <v>9080</v>
      </c>
      <c r="M54" s="275" t="s">
        <v>9080</v>
      </c>
      <c r="N54" s="275" t="s">
        <v>9080</v>
      </c>
      <c r="O54" s="275" t="s">
        <v>9080</v>
      </c>
      <c r="P54" s="275" t="s">
        <v>9080</v>
      </c>
      <c r="Q54" s="275" t="s">
        <v>9080</v>
      </c>
      <c r="R54" s="275" t="s">
        <v>9080</v>
      </c>
      <c r="S54" s="275" t="s">
        <v>9080</v>
      </c>
      <c r="T54" s="275" t="s">
        <v>9080</v>
      </c>
      <c r="U54" s="275" t="s">
        <v>9080</v>
      </c>
      <c r="V54" s="275" t="s">
        <v>9080</v>
      </c>
      <c r="W54" s="275" t="s">
        <v>9080</v>
      </c>
      <c r="X54" s="275" t="s">
        <v>9080</v>
      </c>
      <c r="Y54" s="275" t="s">
        <v>9080</v>
      </c>
      <c r="Z54" s="275" t="s">
        <v>9080</v>
      </c>
      <c r="AA54" s="275" t="s">
        <v>9080</v>
      </c>
      <c r="AB54" s="275" t="s">
        <v>9080</v>
      </c>
      <c r="AC54" s="275" t="s">
        <v>9080</v>
      </c>
      <c r="AD54" s="275" t="s">
        <v>9080</v>
      </c>
      <c r="AE54" s="275" t="s">
        <v>9080</v>
      </c>
      <c r="AF54" s="275" t="s">
        <v>9080</v>
      </c>
      <c r="AG54" s="275" t="s">
        <v>9080</v>
      </c>
      <c r="AH54" s="275" t="s">
        <v>9080</v>
      </c>
      <c r="AI54" s="275" t="s">
        <v>9080</v>
      </c>
      <c r="AJ54" s="275" t="s">
        <v>9080</v>
      </c>
      <c r="AK54" s="275" t="s">
        <v>9080</v>
      </c>
      <c r="AL54" s="275" t="s">
        <v>9080</v>
      </c>
      <c r="AM54" s="275" t="s">
        <v>9080</v>
      </c>
      <c r="AN54" s="275" t="s">
        <v>9080</v>
      </c>
      <c r="AO54" s="275" t="s">
        <v>9080</v>
      </c>
      <c r="AP54" s="275" t="s">
        <v>9080</v>
      </c>
      <c r="AQ54" s="275" t="s">
        <v>9080</v>
      </c>
      <c r="AR54" s="275" t="s">
        <v>9080</v>
      </c>
      <c r="AS54" s="275" t="s">
        <v>9080</v>
      </c>
      <c r="AT54" s="275" t="s">
        <v>9080</v>
      </c>
      <c r="AU54" s="275">
        <v>2.6</v>
      </c>
      <c r="AV54" s="275">
        <v>2.6</v>
      </c>
      <c r="AW54" s="275">
        <v>2.6</v>
      </c>
      <c r="AX54" s="275">
        <f>_xlfn.IFNA(VLOOKUP(C54,'INFORM Severity - hidden'!$C$5:$G$300,5,FALSE),"-")</f>
        <v>2.6</v>
      </c>
    </row>
    <row r="55" spans="1:50" x14ac:dyDescent="0.25">
      <c r="A55" t="s">
        <v>395</v>
      </c>
      <c r="B55" t="s">
        <v>399</v>
      </c>
      <c r="C55" t="s">
        <v>400</v>
      </c>
      <c r="D55" s="275" t="str">
        <f t="shared" si="0"/>
        <v>Decreasing</v>
      </c>
      <c r="E55" s="275" t="s">
        <v>9080</v>
      </c>
      <c r="F55" s="275">
        <v>2.2000000000000002</v>
      </c>
      <c r="G55" s="275">
        <v>2.2000000000000002</v>
      </c>
      <c r="H55" s="275">
        <v>1.6</v>
      </c>
      <c r="I55" s="275">
        <v>1.6</v>
      </c>
      <c r="J55" s="275">
        <v>1.6</v>
      </c>
      <c r="K55" s="275">
        <v>1.6</v>
      </c>
      <c r="L55" s="275">
        <v>1.6</v>
      </c>
      <c r="M55" s="275">
        <v>1.6</v>
      </c>
      <c r="N55" s="275">
        <v>1.6</v>
      </c>
      <c r="O55" s="275">
        <v>2.2000000000000002</v>
      </c>
      <c r="P55" s="275">
        <v>2.2000000000000002</v>
      </c>
      <c r="Q55" s="275">
        <v>2.2000000000000002</v>
      </c>
      <c r="R55" s="275">
        <v>2.2000000000000002</v>
      </c>
      <c r="S55" s="275">
        <v>2.2000000000000002</v>
      </c>
      <c r="T55" s="275">
        <v>2.2000000000000002</v>
      </c>
      <c r="U55" s="275">
        <v>2.2000000000000002</v>
      </c>
      <c r="V55" s="275">
        <v>2.2000000000000002</v>
      </c>
      <c r="W55" s="275">
        <v>2.2000000000000002</v>
      </c>
      <c r="X55" s="275">
        <v>2.2000000000000002</v>
      </c>
      <c r="Y55" s="275">
        <v>2.2000000000000002</v>
      </c>
      <c r="Z55" s="275">
        <v>2.2000000000000002</v>
      </c>
      <c r="AA55" s="275">
        <v>2.2999999999999998</v>
      </c>
      <c r="AB55" s="275">
        <v>2.2999999999999998</v>
      </c>
      <c r="AC55" s="275">
        <v>2.2999999999999998</v>
      </c>
      <c r="AD55" s="275">
        <v>2.2999999999999998</v>
      </c>
      <c r="AE55" s="275">
        <v>2.2999999999999998</v>
      </c>
      <c r="AF55" s="275">
        <v>2.2999999999999998</v>
      </c>
      <c r="AG55" s="275">
        <v>2.2999999999999998</v>
      </c>
      <c r="AH55" s="275">
        <v>2.2000000000000002</v>
      </c>
      <c r="AI55" s="275">
        <v>2.2000000000000002</v>
      </c>
      <c r="AJ55" s="275">
        <v>2.2000000000000002</v>
      </c>
      <c r="AK55" s="275">
        <v>2.2000000000000002</v>
      </c>
      <c r="AL55" s="275">
        <v>2.2999999999999998</v>
      </c>
      <c r="AM55" s="275">
        <v>2.2999999999999998</v>
      </c>
      <c r="AN55" s="275">
        <v>2.2999999999999998</v>
      </c>
      <c r="AO55" s="275">
        <v>2.2999999999999998</v>
      </c>
      <c r="AP55" s="275">
        <v>2.2999999999999998</v>
      </c>
      <c r="AQ55" s="275">
        <v>2.2999999999999998</v>
      </c>
      <c r="AR55" s="275">
        <v>2.2999999999999998</v>
      </c>
      <c r="AS55" s="275">
        <v>2.2999999999999998</v>
      </c>
      <c r="AT55" s="275">
        <v>2.2999999999999998</v>
      </c>
      <c r="AU55" s="275">
        <v>2.2999999999999998</v>
      </c>
      <c r="AV55" s="275">
        <v>2.1</v>
      </c>
      <c r="AW55" s="275">
        <v>2.1</v>
      </c>
      <c r="AX55" s="275">
        <f>_xlfn.IFNA(VLOOKUP(C55,'INFORM Severity - hidden'!$C$5:$G$300,5,FALSE),"-")</f>
        <v>2.1</v>
      </c>
    </row>
    <row r="56" spans="1:50" x14ac:dyDescent="0.25">
      <c r="A56" t="s">
        <v>395</v>
      </c>
      <c r="B56" t="s">
        <v>1213</v>
      </c>
      <c r="C56" t="s">
        <v>1214</v>
      </c>
      <c r="D56" s="275" t="str">
        <f t="shared" si="0"/>
        <v>-</v>
      </c>
      <c r="E56" s="275" t="s">
        <v>9080</v>
      </c>
      <c r="F56" s="275" t="s">
        <v>9080</v>
      </c>
      <c r="G56" s="275" t="s">
        <v>9080</v>
      </c>
      <c r="H56" s="275" t="s">
        <v>9080</v>
      </c>
      <c r="I56" s="275" t="s">
        <v>9080</v>
      </c>
      <c r="J56" s="275" t="s">
        <v>9080</v>
      </c>
      <c r="K56" s="275" t="s">
        <v>9080</v>
      </c>
      <c r="L56" s="275" t="s">
        <v>9080</v>
      </c>
      <c r="M56" s="275" t="s">
        <v>9080</v>
      </c>
      <c r="N56" s="275" t="s">
        <v>9080</v>
      </c>
      <c r="O56" s="275" t="s">
        <v>9080</v>
      </c>
      <c r="P56" s="275" t="s">
        <v>9080</v>
      </c>
      <c r="Q56" s="275" t="s">
        <v>9080</v>
      </c>
      <c r="R56" s="275" t="s">
        <v>9080</v>
      </c>
      <c r="S56" s="275" t="s">
        <v>9080</v>
      </c>
      <c r="T56" s="275" t="s">
        <v>9080</v>
      </c>
      <c r="U56" s="275" t="s">
        <v>9080</v>
      </c>
      <c r="V56" s="275" t="s">
        <v>9080</v>
      </c>
      <c r="W56" s="275" t="s">
        <v>9080</v>
      </c>
      <c r="X56" s="275" t="s">
        <v>9080</v>
      </c>
      <c r="Y56" s="275" t="s">
        <v>9080</v>
      </c>
      <c r="Z56" s="275" t="s">
        <v>9080</v>
      </c>
      <c r="AA56" s="275" t="s">
        <v>9080</v>
      </c>
      <c r="AB56" s="275" t="s">
        <v>9080</v>
      </c>
      <c r="AC56" s="275" t="s">
        <v>9080</v>
      </c>
      <c r="AD56" s="275" t="s">
        <v>9080</v>
      </c>
      <c r="AE56" s="275" t="s">
        <v>9080</v>
      </c>
      <c r="AF56" s="275" t="s">
        <v>9080</v>
      </c>
      <c r="AG56" s="275" t="s">
        <v>9080</v>
      </c>
      <c r="AH56" s="275" t="s">
        <v>9080</v>
      </c>
      <c r="AI56" s="275" t="s">
        <v>9080</v>
      </c>
      <c r="AJ56" s="275" t="s">
        <v>9080</v>
      </c>
      <c r="AK56" s="275" t="s">
        <v>9080</v>
      </c>
      <c r="AL56" s="275" t="s">
        <v>9080</v>
      </c>
      <c r="AM56" s="275" t="s">
        <v>9080</v>
      </c>
      <c r="AN56" s="275" t="s">
        <v>9080</v>
      </c>
      <c r="AO56" s="275" t="s">
        <v>9080</v>
      </c>
      <c r="AP56" s="275" t="s">
        <v>9080</v>
      </c>
      <c r="AQ56" s="275" t="s">
        <v>9080</v>
      </c>
      <c r="AR56" s="275" t="s">
        <v>9080</v>
      </c>
      <c r="AS56" s="275" t="s">
        <v>9080</v>
      </c>
      <c r="AT56" s="275" t="s">
        <v>9080</v>
      </c>
      <c r="AU56" s="275" t="s">
        <v>9080</v>
      </c>
      <c r="AV56" s="275">
        <v>2.6</v>
      </c>
      <c r="AW56" s="275">
        <v>2.6</v>
      </c>
      <c r="AX56" s="275">
        <f>_xlfn.IFNA(VLOOKUP(C56,'INFORM Severity - hidden'!$C$5:$G$300,5,FALSE),"-")</f>
        <v>2.7</v>
      </c>
    </row>
    <row r="57" spans="1:50" x14ac:dyDescent="0.25">
      <c r="A57" t="s">
        <v>2418</v>
      </c>
      <c r="B57" t="s">
        <v>2416</v>
      </c>
      <c r="C57" t="s">
        <v>2417</v>
      </c>
      <c r="D57" s="275" t="str">
        <f t="shared" si="0"/>
        <v>Increasing</v>
      </c>
      <c r="E57" s="275" t="s">
        <v>9080</v>
      </c>
      <c r="F57" s="275">
        <v>1.7</v>
      </c>
      <c r="G57" s="275">
        <v>1.7</v>
      </c>
      <c r="H57" s="275">
        <v>2.2999999999999998</v>
      </c>
      <c r="I57" s="275">
        <v>2.2999999999999998</v>
      </c>
      <c r="J57" s="275">
        <v>2.4</v>
      </c>
      <c r="K57" s="275">
        <v>2.2999999999999998</v>
      </c>
      <c r="L57" s="275">
        <v>2.2999999999999998</v>
      </c>
      <c r="M57" s="275">
        <v>2.2999999999999998</v>
      </c>
      <c r="N57" s="275">
        <v>2.2999999999999998</v>
      </c>
      <c r="O57" s="275">
        <v>2.2999999999999998</v>
      </c>
      <c r="P57" s="275">
        <v>2.2999999999999998</v>
      </c>
      <c r="Q57" s="275">
        <v>2.2999999999999998</v>
      </c>
      <c r="R57" s="275">
        <v>2.4</v>
      </c>
      <c r="S57" s="275">
        <v>2.5</v>
      </c>
      <c r="T57" s="275">
        <v>2.4</v>
      </c>
      <c r="U57" s="275">
        <v>2.4</v>
      </c>
      <c r="V57" s="275">
        <v>2.4</v>
      </c>
      <c r="W57" s="275">
        <v>2.4</v>
      </c>
      <c r="X57" s="275">
        <v>2.4</v>
      </c>
      <c r="Y57" s="275">
        <v>2.4</v>
      </c>
      <c r="Z57" s="275">
        <v>2.4</v>
      </c>
      <c r="AA57" s="275">
        <v>2.4</v>
      </c>
      <c r="AB57" s="275">
        <v>2.4</v>
      </c>
      <c r="AC57" s="275">
        <v>2.2999999999999998</v>
      </c>
      <c r="AD57" s="275">
        <v>2.2999999999999998</v>
      </c>
      <c r="AE57" s="275">
        <v>2.2999999999999998</v>
      </c>
      <c r="AF57" s="275">
        <v>2.2999999999999998</v>
      </c>
      <c r="AG57" s="275">
        <v>2.2999999999999998</v>
      </c>
      <c r="AH57" s="275">
        <v>2.2999999999999998</v>
      </c>
      <c r="AI57" s="275">
        <v>2.2999999999999998</v>
      </c>
      <c r="AJ57" s="275">
        <v>2.2999999999999998</v>
      </c>
      <c r="AK57" s="275">
        <v>2.2999999999999998</v>
      </c>
      <c r="AL57" s="275">
        <v>2.2999999999999998</v>
      </c>
      <c r="AM57" s="275">
        <v>2.2999999999999998</v>
      </c>
      <c r="AN57" s="275">
        <v>2.2999999999999998</v>
      </c>
      <c r="AO57" s="275">
        <v>2.2999999999999998</v>
      </c>
      <c r="AP57" s="275">
        <v>2.5</v>
      </c>
      <c r="AQ57" s="275">
        <v>2.5</v>
      </c>
      <c r="AR57" s="275">
        <v>2.5</v>
      </c>
      <c r="AS57" s="275">
        <v>2.5</v>
      </c>
      <c r="AT57" s="275">
        <v>2.5</v>
      </c>
      <c r="AU57" s="275">
        <v>2.7</v>
      </c>
      <c r="AV57" s="275">
        <v>2.7</v>
      </c>
      <c r="AW57" s="275">
        <v>2.7</v>
      </c>
      <c r="AX57" s="275">
        <f>_xlfn.IFNA(VLOOKUP(C57,'INFORM Severity - hidden'!$C$5:$G$300,5,FALSE),"-")</f>
        <v>2.7</v>
      </c>
    </row>
    <row r="58" spans="1:50" x14ac:dyDescent="0.25">
      <c r="A58" t="s">
        <v>178</v>
      </c>
      <c r="B58" t="s">
        <v>176</v>
      </c>
      <c r="C58" t="s">
        <v>177</v>
      </c>
      <c r="D58" s="275" t="str">
        <f t="shared" si="0"/>
        <v>Decreasing</v>
      </c>
      <c r="E58" s="275" t="s">
        <v>9080</v>
      </c>
      <c r="F58" s="275">
        <v>1</v>
      </c>
      <c r="G58" s="275">
        <v>1</v>
      </c>
      <c r="H58" s="275">
        <v>1.7</v>
      </c>
      <c r="I58" s="275">
        <v>1.7</v>
      </c>
      <c r="J58" s="275">
        <v>1.7</v>
      </c>
      <c r="K58" s="275">
        <v>1.7</v>
      </c>
      <c r="L58" s="275">
        <v>1.7</v>
      </c>
      <c r="M58" s="275">
        <v>1.7</v>
      </c>
      <c r="N58" s="275">
        <v>1.7</v>
      </c>
      <c r="O58" s="275">
        <v>1.7</v>
      </c>
      <c r="P58" s="275">
        <v>1.7</v>
      </c>
      <c r="Q58" s="275">
        <v>1.7</v>
      </c>
      <c r="R58" s="275">
        <v>1.7</v>
      </c>
      <c r="S58" s="275">
        <v>1.7</v>
      </c>
      <c r="T58" s="275">
        <v>2.1</v>
      </c>
      <c r="U58" s="275">
        <v>2.1</v>
      </c>
      <c r="V58" s="275">
        <v>2.2000000000000002</v>
      </c>
      <c r="W58" s="275">
        <v>2.2000000000000002</v>
      </c>
      <c r="X58" s="275">
        <v>2.2000000000000002</v>
      </c>
      <c r="Y58" s="275">
        <v>2.2000000000000002</v>
      </c>
      <c r="Z58" s="275">
        <v>2.2000000000000002</v>
      </c>
      <c r="AA58" s="275">
        <v>2.4</v>
      </c>
      <c r="AB58" s="275">
        <v>2.4</v>
      </c>
      <c r="AC58" s="275">
        <v>3.1</v>
      </c>
      <c r="AD58" s="275">
        <v>3.1</v>
      </c>
      <c r="AE58" s="275">
        <v>2.9</v>
      </c>
      <c r="AF58" s="275">
        <v>2.4</v>
      </c>
      <c r="AG58" s="275">
        <v>2.4</v>
      </c>
      <c r="AH58" s="275">
        <v>2.2999999999999998</v>
      </c>
      <c r="AI58" s="275">
        <v>2.2999999999999998</v>
      </c>
      <c r="AJ58" s="275">
        <v>2.2999999999999998</v>
      </c>
      <c r="AK58" s="275">
        <v>2.2999999999999998</v>
      </c>
      <c r="AL58" s="275">
        <v>2.2999999999999998</v>
      </c>
      <c r="AM58" s="275">
        <v>2.2999999999999998</v>
      </c>
      <c r="AN58" s="275">
        <v>2.2999999999999998</v>
      </c>
      <c r="AO58" s="275">
        <v>2.2999999999999998</v>
      </c>
      <c r="AP58" s="275">
        <v>2.2999999999999998</v>
      </c>
      <c r="AQ58" s="275">
        <v>2.2999999999999998</v>
      </c>
      <c r="AR58" s="275">
        <v>2.2999999999999998</v>
      </c>
      <c r="AS58" s="275">
        <v>2.9</v>
      </c>
      <c r="AT58" s="275">
        <v>2.9</v>
      </c>
      <c r="AU58" s="275">
        <v>1.7</v>
      </c>
      <c r="AV58" s="275">
        <v>1.7</v>
      </c>
      <c r="AW58" s="275">
        <v>1.7</v>
      </c>
      <c r="AX58" s="275">
        <f>_xlfn.IFNA(VLOOKUP(C58,'INFORM Severity - hidden'!$C$5:$G$300,5,FALSE),"-")</f>
        <v>1.7</v>
      </c>
    </row>
    <row r="59" spans="1:50" x14ac:dyDescent="0.25">
      <c r="A59" t="s">
        <v>274</v>
      </c>
      <c r="B59" t="s">
        <v>272</v>
      </c>
      <c r="C59" t="s">
        <v>273</v>
      </c>
      <c r="D59" s="275" t="str">
        <f t="shared" si="0"/>
        <v>Decreasing</v>
      </c>
      <c r="E59" s="275" t="s">
        <v>9080</v>
      </c>
      <c r="F59" s="275">
        <v>3.4</v>
      </c>
      <c r="G59" s="275">
        <v>3.4</v>
      </c>
      <c r="H59" s="275">
        <v>3.8</v>
      </c>
      <c r="I59" s="275">
        <v>3.8</v>
      </c>
      <c r="J59" s="275">
        <v>3.8</v>
      </c>
      <c r="K59" s="275">
        <v>3.8</v>
      </c>
      <c r="L59" s="275">
        <v>3.8</v>
      </c>
      <c r="M59" s="275">
        <v>3.8</v>
      </c>
      <c r="N59" s="275">
        <v>3.8</v>
      </c>
      <c r="O59" s="275">
        <v>3.8</v>
      </c>
      <c r="P59" s="275">
        <v>3.8</v>
      </c>
      <c r="Q59" s="275">
        <v>3.8</v>
      </c>
      <c r="R59" s="275">
        <v>3.8</v>
      </c>
      <c r="S59" s="275">
        <v>3.8</v>
      </c>
      <c r="T59" s="275">
        <v>3.8</v>
      </c>
      <c r="U59" s="275">
        <v>3.8</v>
      </c>
      <c r="V59" s="275">
        <v>3.8</v>
      </c>
      <c r="W59" s="275">
        <v>3.8</v>
      </c>
      <c r="X59" s="275">
        <v>3.8</v>
      </c>
      <c r="Y59" s="275">
        <v>3.8</v>
      </c>
      <c r="Z59" s="275">
        <v>3.8</v>
      </c>
      <c r="AA59" s="275">
        <v>3.7</v>
      </c>
      <c r="AB59" s="275">
        <v>3.7</v>
      </c>
      <c r="AC59" s="275">
        <v>3.7</v>
      </c>
      <c r="AD59" s="275">
        <v>3.7</v>
      </c>
      <c r="AE59" s="275">
        <v>3.7</v>
      </c>
      <c r="AF59" s="275">
        <v>3.7</v>
      </c>
      <c r="AG59" s="275">
        <v>3.7</v>
      </c>
      <c r="AH59" s="275">
        <v>3.7</v>
      </c>
      <c r="AI59" s="275">
        <v>3.7</v>
      </c>
      <c r="AJ59" s="275">
        <v>3.7</v>
      </c>
      <c r="AK59" s="275">
        <v>3.7</v>
      </c>
      <c r="AL59" s="275">
        <v>3.7</v>
      </c>
      <c r="AM59" s="275">
        <v>3.7</v>
      </c>
      <c r="AN59" s="275">
        <v>3.7</v>
      </c>
      <c r="AO59" s="275">
        <v>3.7</v>
      </c>
      <c r="AP59" s="275">
        <v>3.7</v>
      </c>
      <c r="AQ59" s="275">
        <v>3.7</v>
      </c>
      <c r="AR59" s="275">
        <v>3.7</v>
      </c>
      <c r="AS59" s="275">
        <v>3.7</v>
      </c>
      <c r="AT59" s="275">
        <v>3.7</v>
      </c>
      <c r="AU59" s="275">
        <v>3.7</v>
      </c>
      <c r="AV59" s="275">
        <v>3.7</v>
      </c>
      <c r="AW59" s="275">
        <v>3.5</v>
      </c>
      <c r="AX59" s="275">
        <f>_xlfn.IFNA(VLOOKUP(C59,'INFORM Severity - hidden'!$C$5:$G$300,5,FALSE),"-")</f>
        <v>3.5</v>
      </c>
    </row>
    <row r="60" spans="1:50" x14ac:dyDescent="0.25">
      <c r="A60" t="s">
        <v>338</v>
      </c>
      <c r="B60" t="s">
        <v>336</v>
      </c>
      <c r="C60" t="s">
        <v>337</v>
      </c>
      <c r="D60" s="275" t="str">
        <f t="shared" si="0"/>
        <v>Increasing</v>
      </c>
      <c r="E60" s="275" t="s">
        <v>9080</v>
      </c>
      <c r="F60" s="275">
        <v>1.2</v>
      </c>
      <c r="G60" s="275" t="s">
        <v>9080</v>
      </c>
      <c r="H60" s="275" t="s">
        <v>9080</v>
      </c>
      <c r="I60" s="275" t="s">
        <v>9080</v>
      </c>
      <c r="J60" s="275" t="s">
        <v>9080</v>
      </c>
      <c r="K60" s="275" t="s">
        <v>9080</v>
      </c>
      <c r="L60" s="275" t="s">
        <v>9080</v>
      </c>
      <c r="M60" s="275" t="s">
        <v>9080</v>
      </c>
      <c r="N60" s="275" t="s">
        <v>9080</v>
      </c>
      <c r="O60" s="275" t="s">
        <v>9080</v>
      </c>
      <c r="P60" s="275" t="s">
        <v>9080</v>
      </c>
      <c r="Q60" s="275" t="s">
        <v>9080</v>
      </c>
      <c r="R60" s="275" t="s">
        <v>9080</v>
      </c>
      <c r="S60" s="275" t="s">
        <v>9080</v>
      </c>
      <c r="T60" s="275" t="s">
        <v>9080</v>
      </c>
      <c r="U60" s="275" t="s">
        <v>9080</v>
      </c>
      <c r="V60" s="275" t="s">
        <v>9080</v>
      </c>
      <c r="W60" s="275" t="s">
        <v>9080</v>
      </c>
      <c r="X60" s="275" t="s">
        <v>9080</v>
      </c>
      <c r="Y60" s="275" t="s">
        <v>9080</v>
      </c>
      <c r="Z60" s="275" t="s">
        <v>9080</v>
      </c>
      <c r="AA60" s="275" t="s">
        <v>9080</v>
      </c>
      <c r="AB60" s="275" t="s">
        <v>9080</v>
      </c>
      <c r="AC60" s="275">
        <v>1.5</v>
      </c>
      <c r="AD60" s="275">
        <v>1.5</v>
      </c>
      <c r="AE60" s="275">
        <v>1.5</v>
      </c>
      <c r="AF60" s="275">
        <v>1.5</v>
      </c>
      <c r="AG60" s="275">
        <v>1.6</v>
      </c>
      <c r="AH60" s="275">
        <v>1.8</v>
      </c>
      <c r="AI60" s="275">
        <v>1.8</v>
      </c>
      <c r="AJ60" s="275">
        <v>1.8</v>
      </c>
      <c r="AK60" s="275">
        <v>1.8</v>
      </c>
      <c r="AL60" s="275">
        <v>1.8</v>
      </c>
      <c r="AM60" s="275">
        <v>1.8</v>
      </c>
      <c r="AN60" s="275">
        <v>1.8</v>
      </c>
      <c r="AO60" s="275">
        <v>1.8</v>
      </c>
      <c r="AP60" s="275">
        <v>1.8</v>
      </c>
      <c r="AQ60" s="275">
        <v>1.7</v>
      </c>
      <c r="AR60" s="275">
        <v>1.7</v>
      </c>
      <c r="AS60" s="275">
        <v>1.6</v>
      </c>
      <c r="AT60" s="275">
        <v>1.6</v>
      </c>
      <c r="AU60" s="275">
        <v>1.8</v>
      </c>
      <c r="AV60" s="275">
        <v>1.8</v>
      </c>
      <c r="AW60" s="275">
        <v>1.8</v>
      </c>
      <c r="AX60" s="275">
        <f>_xlfn.IFNA(VLOOKUP(C60,'INFORM Severity - hidden'!$C$5:$G$300,5,FALSE),"-")</f>
        <v>1.8</v>
      </c>
    </row>
    <row r="61" spans="1:50" x14ac:dyDescent="0.25">
      <c r="A61" t="s">
        <v>406</v>
      </c>
      <c r="B61" t="s">
        <v>404</v>
      </c>
      <c r="C61" t="s">
        <v>405</v>
      </c>
      <c r="D61" s="275" t="str">
        <f t="shared" si="0"/>
        <v>Decreasing</v>
      </c>
      <c r="E61" s="275" t="s">
        <v>9080</v>
      </c>
      <c r="F61" s="275" t="s">
        <v>9080</v>
      </c>
      <c r="G61" s="275">
        <v>3.8</v>
      </c>
      <c r="H61" s="275">
        <v>3.8</v>
      </c>
      <c r="I61" s="275">
        <v>3.8</v>
      </c>
      <c r="J61" s="275">
        <v>3.8</v>
      </c>
      <c r="K61" s="275">
        <v>3.8</v>
      </c>
      <c r="L61" s="275">
        <v>3.8</v>
      </c>
      <c r="M61" s="275">
        <v>3.8</v>
      </c>
      <c r="N61" s="275">
        <v>3.8</v>
      </c>
      <c r="O61" s="275">
        <v>3.8</v>
      </c>
      <c r="P61" s="275">
        <v>3.8</v>
      </c>
      <c r="Q61" s="275">
        <v>3.8</v>
      </c>
      <c r="R61" s="275">
        <v>3.8</v>
      </c>
      <c r="S61" s="275">
        <v>3.8</v>
      </c>
      <c r="T61" s="275">
        <v>4</v>
      </c>
      <c r="U61" s="275">
        <v>4</v>
      </c>
      <c r="V61" s="275">
        <v>4</v>
      </c>
      <c r="W61" s="275">
        <v>4</v>
      </c>
      <c r="X61" s="275">
        <v>4</v>
      </c>
      <c r="Y61" s="275">
        <v>4</v>
      </c>
      <c r="Z61" s="275">
        <v>4</v>
      </c>
      <c r="AA61" s="275">
        <v>4.0999999999999996</v>
      </c>
      <c r="AB61" s="275">
        <v>4.0999999999999996</v>
      </c>
      <c r="AC61" s="275">
        <v>4.0999999999999996</v>
      </c>
      <c r="AD61" s="275">
        <v>4.0999999999999996</v>
      </c>
      <c r="AE61" s="275">
        <v>4.5</v>
      </c>
      <c r="AF61" s="275">
        <v>4.5999999999999996</v>
      </c>
      <c r="AG61" s="275">
        <v>4.5999999999999996</v>
      </c>
      <c r="AH61" s="275">
        <v>4.7</v>
      </c>
      <c r="AI61" s="275">
        <v>4.7</v>
      </c>
      <c r="AJ61" s="275">
        <v>4.7</v>
      </c>
      <c r="AK61" s="275">
        <v>4.7</v>
      </c>
      <c r="AL61" s="275">
        <v>4.7</v>
      </c>
      <c r="AM61" s="275">
        <v>4.7</v>
      </c>
      <c r="AN61" s="275">
        <v>4.7</v>
      </c>
      <c r="AO61" s="275">
        <v>4.7</v>
      </c>
      <c r="AP61" s="275">
        <v>4.7</v>
      </c>
      <c r="AQ61" s="275">
        <v>4.7</v>
      </c>
      <c r="AR61" s="275">
        <v>4.7</v>
      </c>
      <c r="AS61" s="275">
        <v>4.5999999999999996</v>
      </c>
      <c r="AT61" s="275">
        <v>4.5999999999999996</v>
      </c>
      <c r="AU61" s="275">
        <v>4.5999999999999996</v>
      </c>
      <c r="AV61" s="275">
        <v>4.5999999999999996</v>
      </c>
      <c r="AW61" s="275">
        <v>4</v>
      </c>
      <c r="AX61" s="275">
        <f>_xlfn.IFNA(VLOOKUP(C61,'INFORM Severity - hidden'!$C$5:$G$300,5,FALSE),"-")</f>
        <v>4</v>
      </c>
    </row>
    <row r="62" spans="1:50" x14ac:dyDescent="0.25">
      <c r="A62"/>
      <c r="B62"/>
      <c r="C62" t="s">
        <v>9103</v>
      </c>
      <c r="D62" s="275" t="str">
        <f t="shared" si="0"/>
        <v>-</v>
      </c>
      <c r="E62" s="275" t="s">
        <v>9080</v>
      </c>
      <c r="F62" s="275" t="s">
        <v>9080</v>
      </c>
      <c r="G62" s="275" t="s">
        <v>9080</v>
      </c>
      <c r="H62" s="275" t="s">
        <v>9080</v>
      </c>
      <c r="I62" s="275" t="s">
        <v>9080</v>
      </c>
      <c r="J62" s="275" t="s">
        <v>9080</v>
      </c>
      <c r="K62" s="275" t="s">
        <v>9080</v>
      </c>
      <c r="L62" s="275" t="s">
        <v>9080</v>
      </c>
      <c r="M62" s="275" t="s">
        <v>9080</v>
      </c>
      <c r="N62" s="275" t="s">
        <v>9080</v>
      </c>
      <c r="O62" s="275" t="s">
        <v>9080</v>
      </c>
      <c r="P62" s="275" t="s">
        <v>9080</v>
      </c>
      <c r="Q62" s="275" t="s">
        <v>9080</v>
      </c>
      <c r="R62" s="275" t="s">
        <v>9080</v>
      </c>
      <c r="S62" s="275" t="s">
        <v>9080</v>
      </c>
      <c r="T62" s="275" t="s">
        <v>9080</v>
      </c>
      <c r="U62" s="275" t="s">
        <v>9080</v>
      </c>
      <c r="V62" s="275">
        <v>2.4</v>
      </c>
      <c r="W62" s="275">
        <v>2.4</v>
      </c>
      <c r="X62" s="275">
        <v>2.4</v>
      </c>
      <c r="Y62" s="275">
        <v>2.4</v>
      </c>
      <c r="Z62" s="275">
        <v>2.4</v>
      </c>
      <c r="AA62" s="275">
        <v>2.6</v>
      </c>
      <c r="AB62" s="275">
        <v>2.6</v>
      </c>
      <c r="AC62" s="275">
        <v>2.6</v>
      </c>
      <c r="AD62" s="275">
        <v>2.6</v>
      </c>
      <c r="AE62" s="275">
        <v>2.6</v>
      </c>
      <c r="AF62" s="275">
        <v>2.7</v>
      </c>
      <c r="AG62" s="275">
        <v>2.7</v>
      </c>
      <c r="AH62" s="275">
        <v>2.4</v>
      </c>
      <c r="AI62" s="275">
        <v>2.4</v>
      </c>
      <c r="AJ62" s="275">
        <v>2.4</v>
      </c>
      <c r="AK62" s="275">
        <v>2.7</v>
      </c>
      <c r="AL62" s="275">
        <v>2.6</v>
      </c>
      <c r="AM62" s="275">
        <v>2.6</v>
      </c>
      <c r="AN62" s="275">
        <v>2.5</v>
      </c>
      <c r="AO62" s="275" t="s">
        <v>9080</v>
      </c>
      <c r="AP62" s="275" t="s">
        <v>9080</v>
      </c>
      <c r="AQ62" s="275" t="s">
        <v>9080</v>
      </c>
      <c r="AR62" s="275" t="s">
        <v>9080</v>
      </c>
      <c r="AS62" s="275" t="s">
        <v>9080</v>
      </c>
      <c r="AT62" s="275" t="s">
        <v>9080</v>
      </c>
      <c r="AU62" s="275" t="s">
        <v>9080</v>
      </c>
      <c r="AV62" s="275" t="s">
        <v>9080</v>
      </c>
      <c r="AW62" s="275" t="s">
        <v>9080</v>
      </c>
      <c r="AX62" s="275" t="str">
        <f>_xlfn.IFNA(VLOOKUP(C62,'INFORM Severity - hidden'!$C$5:$G$300,5,FALSE),"-")</f>
        <v>-</v>
      </c>
    </row>
    <row r="63" spans="1:50" x14ac:dyDescent="0.25">
      <c r="A63" t="s">
        <v>406</v>
      </c>
      <c r="B63" t="s">
        <v>1224</v>
      </c>
      <c r="C63" t="s">
        <v>1225</v>
      </c>
      <c r="D63" s="275" t="str">
        <f t="shared" si="0"/>
        <v>Increasing</v>
      </c>
      <c r="E63" s="275" t="s">
        <v>9080</v>
      </c>
      <c r="F63" s="275" t="s">
        <v>9080</v>
      </c>
      <c r="G63" s="275" t="s">
        <v>9080</v>
      </c>
      <c r="H63" s="275" t="s">
        <v>9080</v>
      </c>
      <c r="I63" s="275" t="s">
        <v>9080</v>
      </c>
      <c r="J63" s="275" t="s">
        <v>9080</v>
      </c>
      <c r="K63" s="275" t="s">
        <v>9080</v>
      </c>
      <c r="L63" s="275" t="s">
        <v>9080</v>
      </c>
      <c r="M63" s="275" t="s">
        <v>9080</v>
      </c>
      <c r="N63" s="275" t="s">
        <v>9080</v>
      </c>
      <c r="O63" s="275" t="s">
        <v>9080</v>
      </c>
      <c r="P63" s="275" t="s">
        <v>9080</v>
      </c>
      <c r="Q63" s="275" t="s">
        <v>9080</v>
      </c>
      <c r="R63" s="275" t="s">
        <v>9080</v>
      </c>
      <c r="S63" s="275" t="s">
        <v>9080</v>
      </c>
      <c r="T63" s="275" t="s">
        <v>9080</v>
      </c>
      <c r="U63" s="275" t="s">
        <v>9080</v>
      </c>
      <c r="V63" s="275" t="s">
        <v>9080</v>
      </c>
      <c r="W63" s="275">
        <v>2.8</v>
      </c>
      <c r="X63" s="275">
        <v>2.8</v>
      </c>
      <c r="Y63" s="275">
        <v>2.8</v>
      </c>
      <c r="Z63" s="275">
        <v>2.8</v>
      </c>
      <c r="AA63" s="275">
        <v>2.9</v>
      </c>
      <c r="AB63" s="275">
        <v>2.9</v>
      </c>
      <c r="AC63" s="275">
        <v>2.9</v>
      </c>
      <c r="AD63" s="275">
        <v>2.9</v>
      </c>
      <c r="AE63" s="275">
        <v>3</v>
      </c>
      <c r="AF63" s="275">
        <v>3</v>
      </c>
      <c r="AG63" s="275">
        <v>3</v>
      </c>
      <c r="AH63" s="275">
        <v>3.1</v>
      </c>
      <c r="AI63" s="275">
        <v>3.1</v>
      </c>
      <c r="AJ63" s="275">
        <v>3.1</v>
      </c>
      <c r="AK63" s="275">
        <v>3.1</v>
      </c>
      <c r="AL63" s="275">
        <v>3.1</v>
      </c>
      <c r="AM63" s="275">
        <v>3.1</v>
      </c>
      <c r="AN63" s="275">
        <v>3.1</v>
      </c>
      <c r="AO63" s="275">
        <v>3.1</v>
      </c>
      <c r="AP63" s="275">
        <v>3.1</v>
      </c>
      <c r="AQ63" s="275">
        <v>3.1</v>
      </c>
      <c r="AR63" s="275">
        <v>3.1</v>
      </c>
      <c r="AS63" s="275">
        <v>3</v>
      </c>
      <c r="AT63" s="275">
        <v>2.6</v>
      </c>
      <c r="AU63" s="275">
        <v>3</v>
      </c>
      <c r="AV63" s="275">
        <v>3</v>
      </c>
      <c r="AW63" s="275">
        <v>3</v>
      </c>
      <c r="AX63" s="275">
        <f>_xlfn.IFNA(VLOOKUP(C63,'INFORM Severity - hidden'!$C$5:$G$300,5,FALSE),"-")</f>
        <v>3</v>
      </c>
    </row>
    <row r="64" spans="1:50" x14ac:dyDescent="0.25">
      <c r="A64" t="s">
        <v>406</v>
      </c>
      <c r="B64" t="s">
        <v>1565</v>
      </c>
      <c r="C64" t="s">
        <v>1566</v>
      </c>
      <c r="D64" s="275" t="str">
        <f t="shared" si="0"/>
        <v>Stable</v>
      </c>
      <c r="E64" s="275" t="s">
        <v>9080</v>
      </c>
      <c r="F64" s="275" t="s">
        <v>9080</v>
      </c>
      <c r="G64" s="275" t="s">
        <v>9080</v>
      </c>
      <c r="H64" s="275" t="s">
        <v>9080</v>
      </c>
      <c r="I64" s="275" t="s">
        <v>9080</v>
      </c>
      <c r="J64" s="275" t="s">
        <v>9080</v>
      </c>
      <c r="K64" s="275" t="s">
        <v>9080</v>
      </c>
      <c r="L64" s="275" t="s">
        <v>9080</v>
      </c>
      <c r="M64" s="275" t="s">
        <v>9080</v>
      </c>
      <c r="N64" s="275" t="s">
        <v>9080</v>
      </c>
      <c r="O64" s="275" t="s">
        <v>9080</v>
      </c>
      <c r="P64" s="275" t="s">
        <v>9080</v>
      </c>
      <c r="Q64" s="275" t="s">
        <v>9080</v>
      </c>
      <c r="R64" s="275" t="s">
        <v>9080</v>
      </c>
      <c r="S64" s="275" t="s">
        <v>9080</v>
      </c>
      <c r="T64" s="275" t="s">
        <v>9080</v>
      </c>
      <c r="U64" s="275" t="s">
        <v>9080</v>
      </c>
      <c r="V64" s="275" t="s">
        <v>9080</v>
      </c>
      <c r="W64" s="275" t="s">
        <v>9080</v>
      </c>
      <c r="X64" s="275" t="s">
        <v>9080</v>
      </c>
      <c r="Y64" s="275" t="s">
        <v>9080</v>
      </c>
      <c r="Z64" s="275" t="s">
        <v>9080</v>
      </c>
      <c r="AA64" s="275" t="s">
        <v>9080</v>
      </c>
      <c r="AB64" s="275">
        <v>4.2</v>
      </c>
      <c r="AC64" s="275">
        <v>3.7</v>
      </c>
      <c r="AD64" s="275">
        <v>3.7</v>
      </c>
      <c r="AE64" s="275">
        <v>3.7</v>
      </c>
      <c r="AF64" s="275">
        <v>3.7</v>
      </c>
      <c r="AG64" s="275">
        <v>3.7</v>
      </c>
      <c r="AH64" s="275">
        <v>4.4000000000000004</v>
      </c>
      <c r="AI64" s="275">
        <v>4.4000000000000004</v>
      </c>
      <c r="AJ64" s="275">
        <v>4.4000000000000004</v>
      </c>
      <c r="AK64" s="275">
        <v>4.4000000000000004</v>
      </c>
      <c r="AL64" s="275">
        <v>4.4000000000000004</v>
      </c>
      <c r="AM64" s="275">
        <v>4.3</v>
      </c>
      <c r="AN64" s="275">
        <v>4.4000000000000004</v>
      </c>
      <c r="AO64" s="275">
        <v>4.4000000000000004</v>
      </c>
      <c r="AP64" s="275">
        <v>4.4000000000000004</v>
      </c>
      <c r="AQ64" s="275">
        <v>4.4000000000000004</v>
      </c>
      <c r="AR64" s="275">
        <v>4.4000000000000004</v>
      </c>
      <c r="AS64" s="275">
        <v>4.3</v>
      </c>
      <c r="AT64" s="275">
        <v>4.2</v>
      </c>
      <c r="AU64" s="275">
        <v>4.2</v>
      </c>
      <c r="AV64" s="275">
        <v>4.2</v>
      </c>
      <c r="AW64" s="275">
        <v>4.2</v>
      </c>
      <c r="AX64" s="275">
        <f>_xlfn.IFNA(VLOOKUP(C64,'INFORM Severity - hidden'!$C$5:$G$300,5,FALSE),"-")</f>
        <v>4.2</v>
      </c>
    </row>
    <row r="65" spans="1:50" x14ac:dyDescent="0.25">
      <c r="A65" t="s">
        <v>406</v>
      </c>
      <c r="B65" t="s">
        <v>1945</v>
      </c>
      <c r="C65" t="s">
        <v>1946</v>
      </c>
      <c r="D65" s="275" t="str">
        <f t="shared" si="0"/>
        <v>Increasing</v>
      </c>
      <c r="E65" s="275" t="s">
        <v>9080</v>
      </c>
      <c r="F65" s="275" t="s">
        <v>9080</v>
      </c>
      <c r="G65" s="275" t="s">
        <v>9080</v>
      </c>
      <c r="H65" s="275" t="s">
        <v>9080</v>
      </c>
      <c r="I65" s="275" t="s">
        <v>9080</v>
      </c>
      <c r="J65" s="275" t="s">
        <v>9080</v>
      </c>
      <c r="K65" s="275" t="s">
        <v>9080</v>
      </c>
      <c r="L65" s="275" t="s">
        <v>9080</v>
      </c>
      <c r="M65" s="275" t="s">
        <v>9080</v>
      </c>
      <c r="N65" s="275" t="s">
        <v>9080</v>
      </c>
      <c r="O65" s="275" t="s">
        <v>9080</v>
      </c>
      <c r="P65" s="275" t="s">
        <v>9080</v>
      </c>
      <c r="Q65" s="275" t="s">
        <v>9080</v>
      </c>
      <c r="R65" s="275" t="s">
        <v>9080</v>
      </c>
      <c r="S65" s="275" t="s">
        <v>9080</v>
      </c>
      <c r="T65" s="275" t="s">
        <v>9080</v>
      </c>
      <c r="U65" s="275" t="s">
        <v>9080</v>
      </c>
      <c r="V65" s="275" t="s">
        <v>9080</v>
      </c>
      <c r="W65" s="275" t="s">
        <v>9080</v>
      </c>
      <c r="X65" s="275" t="s">
        <v>9080</v>
      </c>
      <c r="Y65" s="275" t="s">
        <v>9080</v>
      </c>
      <c r="Z65" s="275" t="s">
        <v>9080</v>
      </c>
      <c r="AA65" s="275" t="s">
        <v>9080</v>
      </c>
      <c r="AB65" s="275" t="s">
        <v>9080</v>
      </c>
      <c r="AC65" s="275" t="s">
        <v>9080</v>
      </c>
      <c r="AD65" s="275" t="s">
        <v>9080</v>
      </c>
      <c r="AE65" s="275" t="s">
        <v>9080</v>
      </c>
      <c r="AF65" s="275" t="s">
        <v>9080</v>
      </c>
      <c r="AG65" s="275" t="s">
        <v>9080</v>
      </c>
      <c r="AH65" s="275" t="s">
        <v>9080</v>
      </c>
      <c r="AI65" s="275" t="s">
        <v>9080</v>
      </c>
      <c r="AJ65" s="275" t="s">
        <v>9080</v>
      </c>
      <c r="AK65" s="275" t="s">
        <v>9080</v>
      </c>
      <c r="AL65" s="275" t="s">
        <v>9080</v>
      </c>
      <c r="AM65" s="275" t="s">
        <v>9080</v>
      </c>
      <c r="AN65" s="275" t="s">
        <v>9080</v>
      </c>
      <c r="AO65" s="275" t="s">
        <v>9080</v>
      </c>
      <c r="AP65" s="275">
        <v>2.7</v>
      </c>
      <c r="AQ65" s="275">
        <v>2.6</v>
      </c>
      <c r="AR65" s="275">
        <v>2.8</v>
      </c>
      <c r="AS65" s="275">
        <v>2.8</v>
      </c>
      <c r="AT65" s="275">
        <v>3.5</v>
      </c>
      <c r="AU65" s="275">
        <v>3.5</v>
      </c>
      <c r="AV65" s="275">
        <v>3.5</v>
      </c>
      <c r="AW65" s="275">
        <v>3.7</v>
      </c>
      <c r="AX65" s="275">
        <f>_xlfn.IFNA(VLOOKUP(C65,'INFORM Severity - hidden'!$C$5:$G$300,5,FALSE),"-")</f>
        <v>3.7</v>
      </c>
    </row>
    <row r="66" spans="1:50" x14ac:dyDescent="0.25">
      <c r="A66"/>
      <c r="B66"/>
      <c r="C66" t="s">
        <v>9104</v>
      </c>
      <c r="D66" s="275" t="str">
        <f t="shared" si="0"/>
        <v>-</v>
      </c>
      <c r="E66" s="275" t="s">
        <v>9080</v>
      </c>
      <c r="F66" s="275" t="s">
        <v>9080</v>
      </c>
      <c r="G66" s="275" t="s">
        <v>9080</v>
      </c>
      <c r="H66" s="275" t="s">
        <v>9080</v>
      </c>
      <c r="I66" s="275" t="s">
        <v>9080</v>
      </c>
      <c r="J66" s="275" t="s">
        <v>9080</v>
      </c>
      <c r="K66" s="275" t="s">
        <v>9080</v>
      </c>
      <c r="L66" s="275" t="s">
        <v>9080</v>
      </c>
      <c r="M66" s="275" t="s">
        <v>9080</v>
      </c>
      <c r="N66" s="275" t="s">
        <v>9080</v>
      </c>
      <c r="O66" s="275" t="s">
        <v>9080</v>
      </c>
      <c r="P66" s="275" t="s">
        <v>9080</v>
      </c>
      <c r="Q66" s="275" t="s">
        <v>9080</v>
      </c>
      <c r="R66" s="275" t="s">
        <v>9080</v>
      </c>
      <c r="S66" s="275" t="s">
        <v>9080</v>
      </c>
      <c r="T66" s="275" t="s">
        <v>9080</v>
      </c>
      <c r="U66" s="275" t="s">
        <v>9080</v>
      </c>
      <c r="V66" s="275" t="s">
        <v>9080</v>
      </c>
      <c r="W66" s="275" t="s">
        <v>9080</v>
      </c>
      <c r="X66" s="275" t="s">
        <v>9080</v>
      </c>
      <c r="Y66" s="275" t="s">
        <v>9080</v>
      </c>
      <c r="Z66" s="275" t="s">
        <v>9080</v>
      </c>
      <c r="AA66" s="275" t="s">
        <v>9080</v>
      </c>
      <c r="AB66" s="275" t="s">
        <v>9080</v>
      </c>
      <c r="AC66" s="275">
        <v>1.4</v>
      </c>
      <c r="AD66" s="275">
        <v>1.4</v>
      </c>
      <c r="AE66" s="275">
        <v>1.4</v>
      </c>
      <c r="AF66" s="275">
        <v>1.4</v>
      </c>
      <c r="AG66" s="275" t="s">
        <v>9080</v>
      </c>
      <c r="AH66" s="275" t="s">
        <v>9080</v>
      </c>
      <c r="AI66" s="275" t="s">
        <v>9080</v>
      </c>
      <c r="AJ66" s="275" t="s">
        <v>9080</v>
      </c>
      <c r="AK66" s="275" t="s">
        <v>9080</v>
      </c>
      <c r="AL66" s="275" t="s">
        <v>9080</v>
      </c>
      <c r="AM66" s="275" t="s">
        <v>9080</v>
      </c>
      <c r="AN66" s="275" t="s">
        <v>9080</v>
      </c>
      <c r="AO66" s="275" t="s">
        <v>9080</v>
      </c>
      <c r="AP66" s="275" t="s">
        <v>9080</v>
      </c>
      <c r="AQ66" s="275" t="s">
        <v>9080</v>
      </c>
      <c r="AR66" s="275" t="s">
        <v>9080</v>
      </c>
      <c r="AS66" s="275" t="s">
        <v>9080</v>
      </c>
      <c r="AT66" s="275" t="s">
        <v>9080</v>
      </c>
      <c r="AU66" s="275" t="s">
        <v>9080</v>
      </c>
      <c r="AV66" s="275" t="s">
        <v>9080</v>
      </c>
      <c r="AW66" s="275" t="s">
        <v>9080</v>
      </c>
      <c r="AX66" s="275" t="str">
        <f>_xlfn.IFNA(VLOOKUP(C66,'INFORM Severity - hidden'!$C$5:$G$300,5,FALSE),"-")</f>
        <v>-</v>
      </c>
    </row>
    <row r="67" spans="1:50" x14ac:dyDescent="0.25">
      <c r="A67" t="s">
        <v>5159</v>
      </c>
      <c r="B67" t="s">
        <v>5157</v>
      </c>
      <c r="C67" t="s">
        <v>5158</v>
      </c>
      <c r="D67" s="275" t="str">
        <f t="shared" ref="D67:D130" si="1">IF(AX67="-","-",IFERROR(IF(ROUND(AVERAGE(AV67:AX67),1)=ROUND(AVERAGE(AS67:AU67),1),"Stable",IF(ROUND(AVERAGE(AV67:AX67),1)&lt;ROUND(AVERAGE(AS67:AU67),1),"Decreasing",IF(ROUND(AVERAGE(AV67:AX67),1)&gt;ROUND(AVERAGE(AS67:AU67),1),"Increasing"))),"-"))</f>
        <v>-</v>
      </c>
      <c r="E67" s="275" t="s">
        <v>9080</v>
      </c>
      <c r="F67" s="275" t="s">
        <v>9080</v>
      </c>
      <c r="G67" s="275" t="s">
        <v>9080</v>
      </c>
      <c r="H67" s="275" t="s">
        <v>9080</v>
      </c>
      <c r="I67" s="275" t="s">
        <v>9080</v>
      </c>
      <c r="J67" s="275" t="s">
        <v>9080</v>
      </c>
      <c r="K67" s="275" t="s">
        <v>9080</v>
      </c>
      <c r="L67" s="275" t="s">
        <v>9080</v>
      </c>
      <c r="M67" s="275" t="s">
        <v>9080</v>
      </c>
      <c r="N67" s="275" t="s">
        <v>9080</v>
      </c>
      <c r="O67" s="275" t="s">
        <v>9080</v>
      </c>
      <c r="P67" s="275" t="s">
        <v>9080</v>
      </c>
      <c r="Q67" s="275" t="s">
        <v>9080</v>
      </c>
      <c r="R67" s="275" t="s">
        <v>9080</v>
      </c>
      <c r="S67" s="275" t="s">
        <v>9080</v>
      </c>
      <c r="T67" s="275" t="s">
        <v>9080</v>
      </c>
      <c r="U67" s="275" t="s">
        <v>9080</v>
      </c>
      <c r="V67" s="275" t="s">
        <v>9080</v>
      </c>
      <c r="W67" s="275" t="s">
        <v>9080</v>
      </c>
      <c r="X67" s="275" t="s">
        <v>9080</v>
      </c>
      <c r="Y67" s="275" t="s">
        <v>9080</v>
      </c>
      <c r="Z67" s="275" t="s">
        <v>9080</v>
      </c>
      <c r="AA67" s="275" t="s">
        <v>9080</v>
      </c>
      <c r="AB67" s="275" t="s">
        <v>9080</v>
      </c>
      <c r="AC67" s="275" t="s">
        <v>9080</v>
      </c>
      <c r="AD67" s="275" t="s">
        <v>9080</v>
      </c>
      <c r="AE67" s="275" t="s">
        <v>9080</v>
      </c>
      <c r="AF67" s="275" t="s">
        <v>9080</v>
      </c>
      <c r="AG67" s="275" t="s">
        <v>9080</v>
      </c>
      <c r="AH67" s="275" t="s">
        <v>9080</v>
      </c>
      <c r="AI67" s="275" t="s">
        <v>9080</v>
      </c>
      <c r="AJ67" s="275" t="s">
        <v>9080</v>
      </c>
      <c r="AK67" s="275" t="s">
        <v>9080</v>
      </c>
      <c r="AL67" s="275" t="s">
        <v>9080</v>
      </c>
      <c r="AM67" s="275" t="s">
        <v>9080</v>
      </c>
      <c r="AN67" s="275" t="s">
        <v>9080</v>
      </c>
      <c r="AO67" s="275" t="s">
        <v>9080</v>
      </c>
      <c r="AP67" s="275" t="s">
        <v>9080</v>
      </c>
      <c r="AQ67" s="275" t="s">
        <v>9080</v>
      </c>
      <c r="AR67" s="275" t="s">
        <v>9080</v>
      </c>
      <c r="AS67" s="275" t="s">
        <v>9080</v>
      </c>
      <c r="AT67" s="275" t="s">
        <v>9080</v>
      </c>
      <c r="AU67" s="275" t="s">
        <v>9080</v>
      </c>
      <c r="AV67" s="275">
        <v>1.7</v>
      </c>
      <c r="AW67" s="275">
        <v>1.7</v>
      </c>
      <c r="AX67" s="275">
        <f>_xlfn.IFNA(VLOOKUP(C67,'INFORM Severity - hidden'!$C$5:$G$300,5,FALSE),"-")</f>
        <v>1.7</v>
      </c>
    </row>
    <row r="68" spans="1:50" x14ac:dyDescent="0.25">
      <c r="A68" t="s">
        <v>109</v>
      </c>
      <c r="B68" t="s">
        <v>107</v>
      </c>
      <c r="C68" t="s">
        <v>108</v>
      </c>
      <c r="D68" s="275" t="str">
        <f t="shared" si="1"/>
        <v>Decreasing</v>
      </c>
      <c r="E68" s="275" t="s">
        <v>9080</v>
      </c>
      <c r="F68" s="275">
        <v>1</v>
      </c>
      <c r="G68" s="275">
        <v>1</v>
      </c>
      <c r="H68" s="275">
        <v>1.7</v>
      </c>
      <c r="I68" s="275">
        <v>1.5</v>
      </c>
      <c r="J68" s="275">
        <v>1.5</v>
      </c>
      <c r="K68" s="275">
        <v>1.8</v>
      </c>
      <c r="L68" s="275">
        <v>1.8</v>
      </c>
      <c r="M68" s="275">
        <v>1.8</v>
      </c>
      <c r="N68" s="275">
        <v>1.9</v>
      </c>
      <c r="O68" s="275">
        <v>1.9</v>
      </c>
      <c r="P68" s="275">
        <v>1.9</v>
      </c>
      <c r="Q68" s="275">
        <v>1.9</v>
      </c>
      <c r="R68" s="275">
        <v>1.9</v>
      </c>
      <c r="S68" s="275">
        <v>2</v>
      </c>
      <c r="T68" s="275">
        <v>1.9</v>
      </c>
      <c r="U68" s="275">
        <v>2</v>
      </c>
      <c r="V68" s="275">
        <v>2.1</v>
      </c>
      <c r="W68" s="275">
        <v>2.2000000000000002</v>
      </c>
      <c r="X68" s="275">
        <v>1.9</v>
      </c>
      <c r="Y68" s="275">
        <v>1.9</v>
      </c>
      <c r="Z68" s="275">
        <v>1.9</v>
      </c>
      <c r="AA68" s="275">
        <v>1.8</v>
      </c>
      <c r="AB68" s="275">
        <v>1.8</v>
      </c>
      <c r="AC68" s="275">
        <v>1.8</v>
      </c>
      <c r="AD68" s="275">
        <v>1.6</v>
      </c>
      <c r="AE68" s="275">
        <v>1.6</v>
      </c>
      <c r="AF68" s="275">
        <v>1.5</v>
      </c>
      <c r="AG68" s="275">
        <v>1.5</v>
      </c>
      <c r="AH68" s="275">
        <v>1.6</v>
      </c>
      <c r="AI68" s="275">
        <v>1.6</v>
      </c>
      <c r="AJ68" s="275">
        <v>1.6</v>
      </c>
      <c r="AK68" s="275">
        <v>1.7</v>
      </c>
      <c r="AL68" s="275">
        <v>1.7</v>
      </c>
      <c r="AM68" s="275">
        <v>1.7</v>
      </c>
      <c r="AN68" s="275">
        <v>1.6</v>
      </c>
      <c r="AO68" s="275">
        <v>1.6</v>
      </c>
      <c r="AP68" s="275">
        <v>1.6</v>
      </c>
      <c r="AQ68" s="275">
        <v>1.6</v>
      </c>
      <c r="AR68" s="275">
        <v>1.6</v>
      </c>
      <c r="AS68" s="275">
        <v>1.6</v>
      </c>
      <c r="AT68" s="275">
        <v>1.6</v>
      </c>
      <c r="AU68" s="275">
        <v>1.6</v>
      </c>
      <c r="AV68" s="275">
        <v>1.4</v>
      </c>
      <c r="AW68" s="275">
        <v>1.5</v>
      </c>
      <c r="AX68" s="275">
        <f>_xlfn.IFNA(VLOOKUP(C68,'INFORM Severity - hidden'!$C$5:$G$300,5,FALSE),"-")</f>
        <v>1.4</v>
      </c>
    </row>
    <row r="69" spans="1:50" x14ac:dyDescent="0.25">
      <c r="A69" t="s">
        <v>2528</v>
      </c>
      <c r="B69" t="s">
        <v>2526</v>
      </c>
      <c r="C69" t="s">
        <v>2527</v>
      </c>
      <c r="D69" s="275" t="str">
        <f t="shared" si="1"/>
        <v>Stable</v>
      </c>
      <c r="E69" s="275" t="s">
        <v>9080</v>
      </c>
      <c r="F69" s="275">
        <v>3.4</v>
      </c>
      <c r="G69" s="275">
        <v>3.4</v>
      </c>
      <c r="H69" s="275">
        <v>4</v>
      </c>
      <c r="I69" s="275">
        <v>3.7</v>
      </c>
      <c r="J69" s="275">
        <v>3.5</v>
      </c>
      <c r="K69" s="275">
        <v>3.5</v>
      </c>
      <c r="L69" s="275">
        <v>3.5</v>
      </c>
      <c r="M69" s="275">
        <v>3.5</v>
      </c>
      <c r="N69" s="275">
        <v>3.5</v>
      </c>
      <c r="O69" s="275">
        <v>3.5</v>
      </c>
      <c r="P69" s="275">
        <v>3.5</v>
      </c>
      <c r="Q69" s="275">
        <v>3.5</v>
      </c>
      <c r="R69" s="275">
        <v>3.3</v>
      </c>
      <c r="S69" s="275">
        <v>3.3</v>
      </c>
      <c r="T69" s="275">
        <v>3.4</v>
      </c>
      <c r="U69" s="275">
        <v>3.4</v>
      </c>
      <c r="V69" s="275">
        <v>3.4</v>
      </c>
      <c r="W69" s="275">
        <v>3.4</v>
      </c>
      <c r="X69" s="275">
        <v>3.4</v>
      </c>
      <c r="Y69" s="275">
        <v>3.4</v>
      </c>
      <c r="Z69" s="275">
        <v>3.4</v>
      </c>
      <c r="AA69" s="275">
        <v>3.4</v>
      </c>
      <c r="AB69" s="275">
        <v>3.4</v>
      </c>
      <c r="AC69" s="275">
        <v>3.4</v>
      </c>
      <c r="AD69" s="275">
        <v>3.4</v>
      </c>
      <c r="AE69" s="275">
        <v>3.4</v>
      </c>
      <c r="AF69" s="275">
        <v>3.4</v>
      </c>
      <c r="AG69" s="275">
        <v>3.4</v>
      </c>
      <c r="AH69" s="275">
        <v>3.4</v>
      </c>
      <c r="AI69" s="275">
        <v>3.4</v>
      </c>
      <c r="AJ69" s="275">
        <v>3.4</v>
      </c>
      <c r="AK69" s="275">
        <v>3.4</v>
      </c>
      <c r="AL69" s="275">
        <v>3.4</v>
      </c>
      <c r="AM69" s="275">
        <v>3.5</v>
      </c>
      <c r="AN69" s="275">
        <v>3.5</v>
      </c>
      <c r="AO69" s="275">
        <v>3.5</v>
      </c>
      <c r="AP69" s="275">
        <v>3.5</v>
      </c>
      <c r="AQ69" s="275">
        <v>3.5</v>
      </c>
      <c r="AR69" s="275">
        <v>3.5</v>
      </c>
      <c r="AS69" s="275">
        <v>3.5</v>
      </c>
      <c r="AT69" s="275">
        <v>3.6</v>
      </c>
      <c r="AU69" s="275">
        <v>3.6</v>
      </c>
      <c r="AV69" s="275">
        <v>3.6</v>
      </c>
      <c r="AW69" s="275">
        <v>3.6</v>
      </c>
      <c r="AX69" s="275">
        <f>_xlfn.IFNA(VLOOKUP(C69,'INFORM Severity - hidden'!$C$5:$G$300,5,FALSE),"-")</f>
        <v>3.5</v>
      </c>
    </row>
    <row r="70" spans="1:50" x14ac:dyDescent="0.25">
      <c r="A70"/>
      <c r="B70"/>
      <c r="C70" t="s">
        <v>9105</v>
      </c>
      <c r="D70" s="275" t="str">
        <f t="shared" si="1"/>
        <v>-</v>
      </c>
      <c r="E70" s="275" t="s">
        <v>9080</v>
      </c>
      <c r="F70" s="275" t="s">
        <v>9080</v>
      </c>
      <c r="G70" s="275" t="s">
        <v>9080</v>
      </c>
      <c r="H70" s="275" t="s">
        <v>9080</v>
      </c>
      <c r="I70" s="275" t="s">
        <v>9080</v>
      </c>
      <c r="J70" s="275" t="s">
        <v>9080</v>
      </c>
      <c r="K70" s="275" t="s">
        <v>9080</v>
      </c>
      <c r="L70" s="275" t="s">
        <v>9080</v>
      </c>
      <c r="M70" s="275" t="s">
        <v>9080</v>
      </c>
      <c r="N70" s="275" t="s">
        <v>9080</v>
      </c>
      <c r="O70" s="275" t="s">
        <v>9080</v>
      </c>
      <c r="P70" s="275" t="s">
        <v>9080</v>
      </c>
      <c r="Q70" s="275" t="s">
        <v>9080</v>
      </c>
      <c r="R70" s="275" t="s">
        <v>9080</v>
      </c>
      <c r="S70" s="275" t="s">
        <v>9080</v>
      </c>
      <c r="T70" s="275" t="s">
        <v>9080</v>
      </c>
      <c r="U70" s="275" t="s">
        <v>9080</v>
      </c>
      <c r="V70" s="275" t="s">
        <v>9080</v>
      </c>
      <c r="W70" s="275" t="s">
        <v>9080</v>
      </c>
      <c r="X70" s="275" t="s">
        <v>9080</v>
      </c>
      <c r="Y70" s="275" t="s">
        <v>9080</v>
      </c>
      <c r="Z70" s="275" t="s">
        <v>9080</v>
      </c>
      <c r="AA70" s="275" t="s">
        <v>9080</v>
      </c>
      <c r="AB70" s="275">
        <v>2.7</v>
      </c>
      <c r="AC70" s="275">
        <v>3.1</v>
      </c>
      <c r="AD70" s="275">
        <v>3.1</v>
      </c>
      <c r="AE70" s="275">
        <v>3.1</v>
      </c>
      <c r="AF70" s="275">
        <v>3.1</v>
      </c>
      <c r="AG70" s="275">
        <v>3.1</v>
      </c>
      <c r="AH70" s="275">
        <v>3.1</v>
      </c>
      <c r="AI70" s="275">
        <v>3.1</v>
      </c>
      <c r="AJ70" s="275">
        <v>3.1</v>
      </c>
      <c r="AK70" s="275" t="s">
        <v>9080</v>
      </c>
      <c r="AL70" s="275" t="s">
        <v>9080</v>
      </c>
      <c r="AM70" s="275" t="s">
        <v>9080</v>
      </c>
      <c r="AN70" s="275" t="s">
        <v>9080</v>
      </c>
      <c r="AO70" s="275" t="s">
        <v>9080</v>
      </c>
      <c r="AP70" s="275" t="s">
        <v>9080</v>
      </c>
      <c r="AQ70" s="275" t="s">
        <v>9080</v>
      </c>
      <c r="AR70" s="275" t="s">
        <v>9080</v>
      </c>
      <c r="AS70" s="275" t="s">
        <v>9080</v>
      </c>
      <c r="AT70" s="275" t="s">
        <v>9080</v>
      </c>
      <c r="AU70" s="275" t="s">
        <v>9080</v>
      </c>
      <c r="AV70" s="275" t="s">
        <v>9080</v>
      </c>
      <c r="AW70" s="275" t="s">
        <v>9080</v>
      </c>
      <c r="AX70" s="275" t="str">
        <f>_xlfn.IFNA(VLOOKUP(C70,'INFORM Severity - hidden'!$C$5:$G$300,5,FALSE),"-")</f>
        <v>-</v>
      </c>
    </row>
    <row r="71" spans="1:50" x14ac:dyDescent="0.25">
      <c r="A71" t="s">
        <v>2540</v>
      </c>
      <c r="B71" t="s">
        <v>2538</v>
      </c>
      <c r="C71" t="s">
        <v>2539</v>
      </c>
      <c r="D71" s="275" t="str">
        <f t="shared" si="1"/>
        <v>Decreasing</v>
      </c>
      <c r="E71" s="275" t="s">
        <v>9080</v>
      </c>
      <c r="F71" s="275">
        <v>2.2999999999999998</v>
      </c>
      <c r="G71" s="275">
        <v>2.2999999999999998</v>
      </c>
      <c r="H71" s="275">
        <v>2.8</v>
      </c>
      <c r="I71" s="275">
        <v>2.8</v>
      </c>
      <c r="J71" s="275">
        <v>2.8</v>
      </c>
      <c r="K71" s="275">
        <v>2.8</v>
      </c>
      <c r="L71" s="275">
        <v>2.8</v>
      </c>
      <c r="M71" s="275">
        <v>2.8</v>
      </c>
      <c r="N71" s="275">
        <v>2.8</v>
      </c>
      <c r="O71" s="275">
        <v>2.8</v>
      </c>
      <c r="P71" s="275">
        <v>3.2</v>
      </c>
      <c r="Q71" s="275">
        <v>3.2</v>
      </c>
      <c r="R71" s="275">
        <v>3.2</v>
      </c>
      <c r="S71" s="275">
        <v>3.2</v>
      </c>
      <c r="T71" s="275">
        <v>3.3</v>
      </c>
      <c r="U71" s="275">
        <v>3.3</v>
      </c>
      <c r="V71" s="275">
        <v>3.3</v>
      </c>
      <c r="W71" s="275">
        <v>3.3</v>
      </c>
      <c r="X71" s="275">
        <v>3.3</v>
      </c>
      <c r="Y71" s="275">
        <v>3.3</v>
      </c>
      <c r="Z71" s="275">
        <v>3.2</v>
      </c>
      <c r="AA71" s="275">
        <v>3.3</v>
      </c>
      <c r="AB71" s="275">
        <v>3.3</v>
      </c>
      <c r="AC71" s="275">
        <v>3.3</v>
      </c>
      <c r="AD71" s="275">
        <v>3.3</v>
      </c>
      <c r="AE71" s="275">
        <v>3.3</v>
      </c>
      <c r="AF71" s="275">
        <v>3.3</v>
      </c>
      <c r="AG71" s="275">
        <v>3.3</v>
      </c>
      <c r="AH71" s="275">
        <v>3.3</v>
      </c>
      <c r="AI71" s="275">
        <v>3.3</v>
      </c>
      <c r="AJ71" s="275">
        <v>3.3</v>
      </c>
      <c r="AK71" s="275">
        <v>3.3</v>
      </c>
      <c r="AL71" s="275">
        <v>3.3</v>
      </c>
      <c r="AM71" s="275">
        <v>3.7</v>
      </c>
      <c r="AN71" s="275">
        <v>3.7</v>
      </c>
      <c r="AO71" s="275">
        <v>3.7</v>
      </c>
      <c r="AP71" s="275">
        <v>3.7</v>
      </c>
      <c r="AQ71" s="275">
        <v>3.7</v>
      </c>
      <c r="AR71" s="275">
        <v>3.7</v>
      </c>
      <c r="AS71" s="275">
        <v>3.6</v>
      </c>
      <c r="AT71" s="275">
        <v>3.3</v>
      </c>
      <c r="AU71" s="275">
        <v>3.3</v>
      </c>
      <c r="AV71" s="275">
        <v>3.3</v>
      </c>
      <c r="AW71" s="275">
        <v>3.3</v>
      </c>
      <c r="AX71" s="275">
        <f>_xlfn.IFNA(VLOOKUP(C71,'INFORM Severity - hidden'!$C$5:$G$300,5,FALSE),"-")</f>
        <v>3.3</v>
      </c>
    </row>
    <row r="72" spans="1:50" x14ac:dyDescent="0.25">
      <c r="A72"/>
      <c r="B72"/>
      <c r="C72" t="s">
        <v>9106</v>
      </c>
      <c r="D72" s="275" t="str">
        <f t="shared" si="1"/>
        <v>-</v>
      </c>
      <c r="E72" s="275" t="s">
        <v>9080</v>
      </c>
      <c r="F72" s="275" t="s">
        <v>9080</v>
      </c>
      <c r="G72" s="275" t="s">
        <v>9080</v>
      </c>
      <c r="H72" s="275" t="s">
        <v>9080</v>
      </c>
      <c r="I72" s="275" t="s">
        <v>9080</v>
      </c>
      <c r="J72" s="275" t="s">
        <v>9080</v>
      </c>
      <c r="K72" s="275" t="s">
        <v>9080</v>
      </c>
      <c r="L72" s="275" t="s">
        <v>9080</v>
      </c>
      <c r="M72" s="275" t="s">
        <v>9080</v>
      </c>
      <c r="N72" s="275" t="s">
        <v>9080</v>
      </c>
      <c r="O72" s="275" t="s">
        <v>9080</v>
      </c>
      <c r="P72" s="275" t="s">
        <v>9080</v>
      </c>
      <c r="Q72" s="275" t="s">
        <v>9080</v>
      </c>
      <c r="R72" s="275" t="s">
        <v>9080</v>
      </c>
      <c r="S72" s="275" t="s">
        <v>9080</v>
      </c>
      <c r="T72" s="275" t="s">
        <v>9080</v>
      </c>
      <c r="U72" s="275" t="s">
        <v>9080</v>
      </c>
      <c r="V72" s="275" t="s">
        <v>9080</v>
      </c>
      <c r="W72" s="275" t="s">
        <v>9080</v>
      </c>
      <c r="X72" s="275" t="s">
        <v>9080</v>
      </c>
      <c r="Y72" s="275" t="s">
        <v>9080</v>
      </c>
      <c r="Z72" s="275" t="s">
        <v>9080</v>
      </c>
      <c r="AA72" s="275" t="s">
        <v>9080</v>
      </c>
      <c r="AB72" s="275">
        <v>3.1</v>
      </c>
      <c r="AC72" s="275">
        <v>3.3</v>
      </c>
      <c r="AD72" s="275">
        <v>3.3</v>
      </c>
      <c r="AE72" s="275">
        <v>3.3</v>
      </c>
      <c r="AF72" s="275">
        <v>3.3</v>
      </c>
      <c r="AG72" s="275">
        <v>3.3</v>
      </c>
      <c r="AH72" s="275">
        <v>3.3</v>
      </c>
      <c r="AI72" s="275">
        <v>3.3</v>
      </c>
      <c r="AJ72" s="275">
        <v>3.3</v>
      </c>
      <c r="AK72" s="275">
        <v>3.3</v>
      </c>
      <c r="AL72" s="275" t="s">
        <v>9080</v>
      </c>
      <c r="AM72" s="275" t="s">
        <v>9080</v>
      </c>
      <c r="AN72" s="275" t="s">
        <v>9080</v>
      </c>
      <c r="AO72" s="275" t="s">
        <v>9080</v>
      </c>
      <c r="AP72" s="275" t="s">
        <v>9080</v>
      </c>
      <c r="AQ72" s="275" t="s">
        <v>9080</v>
      </c>
      <c r="AR72" s="275" t="s">
        <v>9080</v>
      </c>
      <c r="AS72" s="275" t="s">
        <v>9080</v>
      </c>
      <c r="AT72" s="275" t="s">
        <v>9080</v>
      </c>
      <c r="AU72" s="275" t="s">
        <v>9080</v>
      </c>
      <c r="AV72" s="275" t="s">
        <v>9080</v>
      </c>
      <c r="AW72" s="275" t="s">
        <v>9080</v>
      </c>
      <c r="AX72" s="275" t="str">
        <f>_xlfn.IFNA(VLOOKUP(C72,'INFORM Severity - hidden'!$C$5:$G$300,5,FALSE),"-")</f>
        <v>-</v>
      </c>
    </row>
    <row r="73" spans="1:50" x14ac:dyDescent="0.25">
      <c r="A73" t="s">
        <v>2738</v>
      </c>
      <c r="B73" t="s">
        <v>2736</v>
      </c>
      <c r="C73" t="s">
        <v>2737</v>
      </c>
      <c r="D73" s="275" t="str">
        <f t="shared" si="1"/>
        <v>Increasing</v>
      </c>
      <c r="E73" s="275">
        <v>3.4</v>
      </c>
      <c r="F73" s="275">
        <v>2.9</v>
      </c>
      <c r="G73" s="275">
        <v>2.9</v>
      </c>
      <c r="H73" s="275">
        <v>3.2</v>
      </c>
      <c r="I73" s="275">
        <v>3.2</v>
      </c>
      <c r="J73" s="275">
        <v>3.3</v>
      </c>
      <c r="K73" s="275">
        <v>3.3</v>
      </c>
      <c r="L73" s="275">
        <v>3.3</v>
      </c>
      <c r="M73" s="275">
        <v>3.3</v>
      </c>
      <c r="N73" s="275">
        <v>3.3</v>
      </c>
      <c r="O73" s="275">
        <v>3.4</v>
      </c>
      <c r="P73" s="275">
        <v>3.4</v>
      </c>
      <c r="Q73" s="275">
        <v>3.4</v>
      </c>
      <c r="R73" s="275">
        <v>3.4</v>
      </c>
      <c r="S73" s="275">
        <v>3.5</v>
      </c>
      <c r="T73" s="275">
        <v>3.5</v>
      </c>
      <c r="U73" s="275">
        <v>3.5</v>
      </c>
      <c r="V73" s="275">
        <v>3.5</v>
      </c>
      <c r="W73" s="275">
        <v>3.5</v>
      </c>
      <c r="X73" s="275">
        <v>3.5</v>
      </c>
      <c r="Y73" s="275">
        <v>3.4</v>
      </c>
      <c r="Z73" s="275">
        <v>3.5</v>
      </c>
      <c r="AA73" s="275">
        <v>3.5</v>
      </c>
      <c r="AB73" s="275">
        <v>3.5</v>
      </c>
      <c r="AC73" s="275">
        <v>3.5</v>
      </c>
      <c r="AD73" s="275">
        <v>3.5</v>
      </c>
      <c r="AE73" s="275">
        <v>3.8</v>
      </c>
      <c r="AF73" s="275">
        <v>3.8</v>
      </c>
      <c r="AG73" s="275">
        <v>3.8</v>
      </c>
      <c r="AH73" s="275">
        <v>3.8</v>
      </c>
      <c r="AI73" s="275">
        <v>3.8</v>
      </c>
      <c r="AJ73" s="275">
        <v>4.0999999999999996</v>
      </c>
      <c r="AK73" s="275">
        <v>4.0999999999999996</v>
      </c>
      <c r="AL73" s="275">
        <v>4.0999999999999996</v>
      </c>
      <c r="AM73" s="275">
        <v>4.0999999999999996</v>
      </c>
      <c r="AN73" s="275">
        <v>4.0999999999999996</v>
      </c>
      <c r="AO73" s="275">
        <v>4.0999999999999996</v>
      </c>
      <c r="AP73" s="275">
        <v>4.0999999999999996</v>
      </c>
      <c r="AQ73" s="275">
        <v>4.0999999999999996</v>
      </c>
      <c r="AR73" s="275">
        <v>4.0999999999999996</v>
      </c>
      <c r="AS73" s="275">
        <v>4</v>
      </c>
      <c r="AT73" s="275">
        <v>4.2</v>
      </c>
      <c r="AU73" s="275">
        <v>4.2</v>
      </c>
      <c r="AV73" s="275">
        <v>4.2</v>
      </c>
      <c r="AW73" s="275">
        <v>4.2</v>
      </c>
      <c r="AX73" s="275">
        <f>_xlfn.IFNA(VLOOKUP(C73,'INFORM Severity - hidden'!$C$5:$G$300,5,FALSE),"-")</f>
        <v>4.2</v>
      </c>
    </row>
    <row r="74" spans="1:50" x14ac:dyDescent="0.25">
      <c r="A74" t="s">
        <v>2738</v>
      </c>
      <c r="B74" t="s">
        <v>2748</v>
      </c>
      <c r="C74" t="s">
        <v>2749</v>
      </c>
      <c r="D74" s="275" t="str">
        <f t="shared" si="1"/>
        <v>Increasing</v>
      </c>
      <c r="E74" s="275" t="s">
        <v>9080</v>
      </c>
      <c r="F74" s="275" t="s">
        <v>9080</v>
      </c>
      <c r="G74" s="275" t="s">
        <v>9080</v>
      </c>
      <c r="H74" s="275" t="s">
        <v>9080</v>
      </c>
      <c r="I74" s="275" t="s">
        <v>9080</v>
      </c>
      <c r="J74" s="275" t="s">
        <v>9080</v>
      </c>
      <c r="K74" s="275" t="s">
        <v>9080</v>
      </c>
      <c r="L74" s="275" t="s">
        <v>9080</v>
      </c>
      <c r="M74" s="275" t="s">
        <v>9080</v>
      </c>
      <c r="N74" s="275" t="s">
        <v>9080</v>
      </c>
      <c r="O74" s="275" t="s">
        <v>9080</v>
      </c>
      <c r="P74" s="275" t="s">
        <v>9080</v>
      </c>
      <c r="Q74" s="275" t="s">
        <v>9080</v>
      </c>
      <c r="R74" s="275" t="s">
        <v>9080</v>
      </c>
      <c r="S74" s="275" t="s">
        <v>9080</v>
      </c>
      <c r="T74" s="275" t="s">
        <v>9080</v>
      </c>
      <c r="U74" s="275" t="s">
        <v>9080</v>
      </c>
      <c r="V74" s="275" t="s">
        <v>9080</v>
      </c>
      <c r="W74" s="275" t="s">
        <v>9080</v>
      </c>
      <c r="X74" s="275" t="s">
        <v>9080</v>
      </c>
      <c r="Y74" s="275" t="s">
        <v>9080</v>
      </c>
      <c r="Z74" s="275" t="s">
        <v>9080</v>
      </c>
      <c r="AA74" s="275" t="s">
        <v>9080</v>
      </c>
      <c r="AB74" s="275" t="s">
        <v>9080</v>
      </c>
      <c r="AC74" s="275" t="s">
        <v>9080</v>
      </c>
      <c r="AD74" s="275" t="s">
        <v>9080</v>
      </c>
      <c r="AE74" s="275" t="s">
        <v>9080</v>
      </c>
      <c r="AF74" s="275" t="s">
        <v>9080</v>
      </c>
      <c r="AG74" s="275" t="s">
        <v>9080</v>
      </c>
      <c r="AH74" s="275" t="s">
        <v>9080</v>
      </c>
      <c r="AI74" s="275" t="s">
        <v>9080</v>
      </c>
      <c r="AJ74" s="275">
        <v>3</v>
      </c>
      <c r="AK74" s="275">
        <v>3</v>
      </c>
      <c r="AL74" s="275">
        <v>3.1</v>
      </c>
      <c r="AM74" s="275">
        <v>3.1</v>
      </c>
      <c r="AN74" s="275">
        <v>3.1</v>
      </c>
      <c r="AO74" s="275">
        <v>3.1</v>
      </c>
      <c r="AP74" s="275">
        <v>3.1</v>
      </c>
      <c r="AQ74" s="275">
        <v>3.1</v>
      </c>
      <c r="AR74" s="275">
        <v>3.1</v>
      </c>
      <c r="AS74" s="275">
        <v>3</v>
      </c>
      <c r="AT74" s="275">
        <v>3.1</v>
      </c>
      <c r="AU74" s="275">
        <v>2.9</v>
      </c>
      <c r="AV74" s="275">
        <v>3.1</v>
      </c>
      <c r="AW74" s="275">
        <v>3.1</v>
      </c>
      <c r="AX74" s="275">
        <f>_xlfn.IFNA(VLOOKUP(C74,'INFORM Severity - hidden'!$C$5:$G$300,5,FALSE),"-")</f>
        <v>3.1</v>
      </c>
    </row>
    <row r="75" spans="1:50" x14ac:dyDescent="0.25">
      <c r="A75" t="s">
        <v>2914</v>
      </c>
      <c r="B75" t="s">
        <v>2912</v>
      </c>
      <c r="C75" t="s">
        <v>2913</v>
      </c>
      <c r="D75" s="275" t="str">
        <f t="shared" si="1"/>
        <v>Increasing</v>
      </c>
      <c r="E75" s="275" t="s">
        <v>9080</v>
      </c>
      <c r="F75" s="275" t="s">
        <v>9080</v>
      </c>
      <c r="G75" s="275" t="s">
        <v>9080</v>
      </c>
      <c r="H75" s="275" t="s">
        <v>9080</v>
      </c>
      <c r="I75" s="275" t="s">
        <v>9080</v>
      </c>
      <c r="J75" s="275" t="s">
        <v>9080</v>
      </c>
      <c r="K75" s="275" t="s">
        <v>9080</v>
      </c>
      <c r="L75" s="275" t="s">
        <v>9080</v>
      </c>
      <c r="M75" s="275" t="s">
        <v>9080</v>
      </c>
      <c r="N75" s="275" t="s">
        <v>9080</v>
      </c>
      <c r="O75" s="275" t="s">
        <v>9080</v>
      </c>
      <c r="P75" s="275" t="s">
        <v>9080</v>
      </c>
      <c r="Q75" s="275" t="s">
        <v>9080</v>
      </c>
      <c r="R75" s="275" t="s">
        <v>9080</v>
      </c>
      <c r="S75" s="275" t="s">
        <v>9080</v>
      </c>
      <c r="T75" s="275" t="s">
        <v>9080</v>
      </c>
      <c r="U75" s="275" t="s">
        <v>9080</v>
      </c>
      <c r="V75" s="275" t="s">
        <v>9080</v>
      </c>
      <c r="W75" s="275" t="s">
        <v>9080</v>
      </c>
      <c r="X75" s="275" t="s">
        <v>9080</v>
      </c>
      <c r="Y75" s="275" t="s">
        <v>9080</v>
      </c>
      <c r="Z75" s="275" t="s">
        <v>9080</v>
      </c>
      <c r="AA75" s="275" t="s">
        <v>9080</v>
      </c>
      <c r="AB75" s="275" t="s">
        <v>9080</v>
      </c>
      <c r="AC75" s="275" t="s">
        <v>9080</v>
      </c>
      <c r="AD75" s="275" t="s">
        <v>9080</v>
      </c>
      <c r="AE75" s="275" t="s">
        <v>9080</v>
      </c>
      <c r="AF75" s="275" t="s">
        <v>9080</v>
      </c>
      <c r="AG75" s="275" t="s">
        <v>9080</v>
      </c>
      <c r="AH75" s="275" t="s">
        <v>9080</v>
      </c>
      <c r="AI75" s="275" t="s">
        <v>9080</v>
      </c>
      <c r="AJ75" s="275" t="s">
        <v>9080</v>
      </c>
      <c r="AK75" s="275" t="s">
        <v>9080</v>
      </c>
      <c r="AL75" s="275" t="s">
        <v>9080</v>
      </c>
      <c r="AM75" s="275" t="s">
        <v>9080</v>
      </c>
      <c r="AN75" s="275" t="s">
        <v>9080</v>
      </c>
      <c r="AO75" s="275" t="s">
        <v>9080</v>
      </c>
      <c r="AP75" s="275">
        <v>1.1000000000000001</v>
      </c>
      <c r="AQ75" s="275">
        <v>1.4</v>
      </c>
      <c r="AR75" s="275">
        <v>1.3</v>
      </c>
      <c r="AS75" s="275">
        <v>1.4</v>
      </c>
      <c r="AT75" s="275">
        <v>1.4</v>
      </c>
      <c r="AU75" s="275">
        <v>2.5</v>
      </c>
      <c r="AV75" s="275">
        <v>2.6</v>
      </c>
      <c r="AW75" s="275">
        <v>2.6</v>
      </c>
      <c r="AX75" s="275">
        <f>_xlfn.IFNA(VLOOKUP(C75,'INFORM Severity - hidden'!$C$5:$G$300,5,FALSE),"-")</f>
        <v>2.7</v>
      </c>
    </row>
    <row r="76" spans="1:50" x14ac:dyDescent="0.25">
      <c r="A76"/>
      <c r="B76"/>
      <c r="C76" t="s">
        <v>9107</v>
      </c>
      <c r="D76" s="275" t="str">
        <f t="shared" si="1"/>
        <v>-</v>
      </c>
      <c r="E76" s="275" t="s">
        <v>9080</v>
      </c>
      <c r="F76" s="275">
        <v>2.2999999999999998</v>
      </c>
      <c r="G76" s="275">
        <v>2.2999999999999998</v>
      </c>
      <c r="H76" s="275">
        <v>2.8</v>
      </c>
      <c r="I76" s="275">
        <v>2.8</v>
      </c>
      <c r="J76" s="275">
        <v>2.8</v>
      </c>
      <c r="K76" s="275">
        <v>2.1</v>
      </c>
      <c r="L76" s="275">
        <v>2.1</v>
      </c>
      <c r="M76" s="275">
        <v>2.1</v>
      </c>
      <c r="N76" s="275">
        <v>2.1</v>
      </c>
      <c r="O76" s="275">
        <v>2.1</v>
      </c>
      <c r="P76" s="275">
        <v>2.1</v>
      </c>
      <c r="Q76" s="275">
        <v>1.9</v>
      </c>
      <c r="R76" s="275">
        <v>1.9</v>
      </c>
      <c r="S76" s="275">
        <v>2.2000000000000002</v>
      </c>
      <c r="T76" s="275" t="s">
        <v>9080</v>
      </c>
      <c r="U76" s="275" t="s">
        <v>9080</v>
      </c>
      <c r="V76" s="275" t="s">
        <v>9080</v>
      </c>
      <c r="W76" s="275" t="s">
        <v>9080</v>
      </c>
      <c r="X76" s="275" t="s">
        <v>9080</v>
      </c>
      <c r="Y76" s="275" t="s">
        <v>9080</v>
      </c>
      <c r="Z76" s="275" t="s">
        <v>9080</v>
      </c>
      <c r="AA76" s="275" t="s">
        <v>9080</v>
      </c>
      <c r="AB76" s="275" t="s">
        <v>9080</v>
      </c>
      <c r="AC76" s="275" t="s">
        <v>9080</v>
      </c>
      <c r="AD76" s="275" t="s">
        <v>9080</v>
      </c>
      <c r="AE76" s="275" t="s">
        <v>9080</v>
      </c>
      <c r="AF76" s="275" t="s">
        <v>9080</v>
      </c>
      <c r="AG76" s="275" t="s">
        <v>9080</v>
      </c>
      <c r="AH76" s="275" t="s">
        <v>9080</v>
      </c>
      <c r="AI76" s="275" t="s">
        <v>9080</v>
      </c>
      <c r="AJ76" s="275" t="s">
        <v>9080</v>
      </c>
      <c r="AK76" s="275" t="s">
        <v>9080</v>
      </c>
      <c r="AL76" s="275" t="s">
        <v>9080</v>
      </c>
      <c r="AM76" s="275" t="s">
        <v>9080</v>
      </c>
      <c r="AN76" s="275" t="s">
        <v>9080</v>
      </c>
      <c r="AO76" s="275" t="s">
        <v>9080</v>
      </c>
      <c r="AP76" s="275" t="s">
        <v>9080</v>
      </c>
      <c r="AQ76" s="275" t="s">
        <v>9080</v>
      </c>
      <c r="AR76" s="275" t="s">
        <v>9080</v>
      </c>
      <c r="AS76" s="275" t="s">
        <v>9080</v>
      </c>
      <c r="AT76" s="275" t="s">
        <v>9080</v>
      </c>
      <c r="AU76" s="275" t="s">
        <v>9080</v>
      </c>
      <c r="AV76" s="275" t="s">
        <v>9080</v>
      </c>
      <c r="AW76" s="275" t="s">
        <v>9080</v>
      </c>
      <c r="AX76" s="275" t="str">
        <f>_xlfn.IFNA(VLOOKUP(C76,'INFORM Severity - hidden'!$C$5:$G$300,5,FALSE),"-")</f>
        <v>-</v>
      </c>
    </row>
    <row r="77" spans="1:50" x14ac:dyDescent="0.25">
      <c r="A77" t="s">
        <v>876</v>
      </c>
      <c r="B77" t="s">
        <v>874</v>
      </c>
      <c r="C77" t="s">
        <v>875</v>
      </c>
      <c r="D77" s="275" t="str">
        <f t="shared" si="1"/>
        <v>Stable</v>
      </c>
      <c r="E77" s="275" t="s">
        <v>9080</v>
      </c>
      <c r="F77" s="275" t="s">
        <v>9080</v>
      </c>
      <c r="G77" s="275" t="s">
        <v>9080</v>
      </c>
      <c r="H77" s="275" t="s">
        <v>9080</v>
      </c>
      <c r="I77" s="275" t="s">
        <v>9080</v>
      </c>
      <c r="J77" s="275" t="s">
        <v>9080</v>
      </c>
      <c r="K77" s="275">
        <v>2.2000000000000002</v>
      </c>
      <c r="L77" s="275">
        <v>2.2000000000000002</v>
      </c>
      <c r="M77" s="275">
        <v>2.2000000000000002</v>
      </c>
      <c r="N77" s="275">
        <v>2.2000000000000002</v>
      </c>
      <c r="O77" s="275">
        <v>2.2000000000000002</v>
      </c>
      <c r="P77" s="275">
        <v>2.2000000000000002</v>
      </c>
      <c r="Q77" s="275" t="s">
        <v>9080</v>
      </c>
      <c r="R77" s="275" t="s">
        <v>9080</v>
      </c>
      <c r="S77" s="275" t="s">
        <v>9080</v>
      </c>
      <c r="T77" s="275" t="s">
        <v>9080</v>
      </c>
      <c r="U77" s="275" t="s">
        <v>9080</v>
      </c>
      <c r="V77" s="275" t="s">
        <v>9080</v>
      </c>
      <c r="W77" s="275" t="s">
        <v>9080</v>
      </c>
      <c r="X77" s="275" t="s">
        <v>9080</v>
      </c>
      <c r="Y77" s="275" t="s">
        <v>9080</v>
      </c>
      <c r="Z77" s="275" t="s">
        <v>9080</v>
      </c>
      <c r="AA77" s="275" t="s">
        <v>9080</v>
      </c>
      <c r="AB77" s="275" t="s">
        <v>9080</v>
      </c>
      <c r="AC77" s="275" t="s">
        <v>9080</v>
      </c>
      <c r="AD77" s="275" t="s">
        <v>9080</v>
      </c>
      <c r="AE77" s="275" t="s">
        <v>9080</v>
      </c>
      <c r="AF77" s="275" t="s">
        <v>9080</v>
      </c>
      <c r="AG77" s="275" t="s">
        <v>9080</v>
      </c>
      <c r="AH77" s="275" t="s">
        <v>9080</v>
      </c>
      <c r="AI77" s="275" t="s">
        <v>9080</v>
      </c>
      <c r="AJ77" s="275" t="s">
        <v>9080</v>
      </c>
      <c r="AK77" s="275" t="s">
        <v>9080</v>
      </c>
      <c r="AL77" s="275" t="s">
        <v>9080</v>
      </c>
      <c r="AM77" s="275">
        <v>2</v>
      </c>
      <c r="AN77" s="275">
        <v>2.1</v>
      </c>
      <c r="AO77" s="275">
        <v>2.1</v>
      </c>
      <c r="AP77" s="275">
        <v>2.2000000000000002</v>
      </c>
      <c r="AQ77" s="275">
        <v>2.2999999999999998</v>
      </c>
      <c r="AR77" s="275">
        <v>2.2999999999999998</v>
      </c>
      <c r="AS77" s="275">
        <v>2.6</v>
      </c>
      <c r="AT77" s="275">
        <v>2.6</v>
      </c>
      <c r="AU77" s="275">
        <v>2.6</v>
      </c>
      <c r="AV77" s="275">
        <v>2.6</v>
      </c>
      <c r="AW77" s="275">
        <v>2.6</v>
      </c>
      <c r="AX77" s="275">
        <f>_xlfn.IFNA(VLOOKUP(C77,'INFORM Severity - hidden'!$C$5:$G$300,5,FALSE),"-")</f>
        <v>2.6</v>
      </c>
    </row>
    <row r="78" spans="1:50" x14ac:dyDescent="0.25">
      <c r="A78"/>
      <c r="B78"/>
      <c r="C78" t="s">
        <v>9108</v>
      </c>
      <c r="D78" s="275" t="str">
        <f t="shared" si="1"/>
        <v>-</v>
      </c>
      <c r="E78" s="275" t="s">
        <v>9080</v>
      </c>
      <c r="F78" s="275" t="s">
        <v>9080</v>
      </c>
      <c r="G78" s="275" t="s">
        <v>9080</v>
      </c>
      <c r="H78" s="275" t="s">
        <v>9080</v>
      </c>
      <c r="I78" s="275" t="s">
        <v>9080</v>
      </c>
      <c r="J78" s="275" t="s">
        <v>9080</v>
      </c>
      <c r="K78" s="275">
        <v>1.2</v>
      </c>
      <c r="L78" s="275">
        <v>1.2</v>
      </c>
      <c r="M78" s="275">
        <v>1.2</v>
      </c>
      <c r="N78" s="275">
        <v>1.4</v>
      </c>
      <c r="O78" s="275">
        <v>1.3</v>
      </c>
      <c r="P78" s="275" t="s">
        <v>9080</v>
      </c>
      <c r="Q78" s="275" t="s">
        <v>9080</v>
      </c>
      <c r="R78" s="275" t="s">
        <v>9080</v>
      </c>
      <c r="S78" s="275" t="s">
        <v>9080</v>
      </c>
      <c r="T78" s="275" t="s">
        <v>9080</v>
      </c>
      <c r="U78" s="275" t="s">
        <v>9080</v>
      </c>
      <c r="V78" s="275" t="s">
        <v>9080</v>
      </c>
      <c r="W78" s="275" t="s">
        <v>9080</v>
      </c>
      <c r="X78" s="275" t="s">
        <v>9080</v>
      </c>
      <c r="Y78" s="275" t="s">
        <v>9080</v>
      </c>
      <c r="Z78" s="275" t="s">
        <v>9080</v>
      </c>
      <c r="AA78" s="275" t="s">
        <v>9080</v>
      </c>
      <c r="AB78" s="275" t="s">
        <v>9080</v>
      </c>
      <c r="AC78" s="275" t="s">
        <v>9080</v>
      </c>
      <c r="AD78" s="275" t="s">
        <v>9080</v>
      </c>
      <c r="AE78" s="275" t="s">
        <v>9080</v>
      </c>
      <c r="AF78" s="275" t="s">
        <v>9080</v>
      </c>
      <c r="AG78" s="275" t="s">
        <v>9080</v>
      </c>
      <c r="AH78" s="275" t="s">
        <v>9080</v>
      </c>
      <c r="AI78" s="275" t="s">
        <v>9080</v>
      </c>
      <c r="AJ78" s="275" t="s">
        <v>9080</v>
      </c>
      <c r="AK78" s="275" t="s">
        <v>9080</v>
      </c>
      <c r="AL78" s="275" t="s">
        <v>9080</v>
      </c>
      <c r="AM78" s="275" t="s">
        <v>9080</v>
      </c>
      <c r="AN78" s="275" t="s">
        <v>9080</v>
      </c>
      <c r="AO78" s="275" t="s">
        <v>9080</v>
      </c>
      <c r="AP78" s="275" t="s">
        <v>9080</v>
      </c>
      <c r="AQ78" s="275" t="s">
        <v>9080</v>
      </c>
      <c r="AR78" s="275" t="s">
        <v>9080</v>
      </c>
      <c r="AS78" s="275" t="s">
        <v>9080</v>
      </c>
      <c r="AT78" s="275" t="s">
        <v>9080</v>
      </c>
      <c r="AU78" s="275" t="s">
        <v>9080</v>
      </c>
      <c r="AV78" s="275" t="s">
        <v>9080</v>
      </c>
      <c r="AW78" s="275" t="s">
        <v>9080</v>
      </c>
      <c r="AX78" s="275" t="str">
        <f>_xlfn.IFNA(VLOOKUP(C78,'INFORM Severity - hidden'!$C$5:$G$300,5,FALSE),"-")</f>
        <v>-</v>
      </c>
    </row>
    <row r="79" spans="1:50" x14ac:dyDescent="0.25">
      <c r="A79"/>
      <c r="B79"/>
      <c r="C79" t="s">
        <v>9109</v>
      </c>
      <c r="D79" s="275" t="str">
        <f t="shared" si="1"/>
        <v>-</v>
      </c>
      <c r="E79" s="275" t="s">
        <v>9080</v>
      </c>
      <c r="F79" s="275" t="s">
        <v>9080</v>
      </c>
      <c r="G79" s="275" t="s">
        <v>9080</v>
      </c>
      <c r="H79" s="275" t="s">
        <v>9080</v>
      </c>
      <c r="I79" s="275" t="s">
        <v>9080</v>
      </c>
      <c r="J79" s="275" t="s">
        <v>9080</v>
      </c>
      <c r="K79" s="275" t="s">
        <v>9080</v>
      </c>
      <c r="L79" s="275" t="s">
        <v>9080</v>
      </c>
      <c r="M79" s="275" t="s">
        <v>9080</v>
      </c>
      <c r="N79" s="275" t="s">
        <v>9080</v>
      </c>
      <c r="O79" s="275" t="s">
        <v>9080</v>
      </c>
      <c r="P79" s="275" t="s">
        <v>9080</v>
      </c>
      <c r="Q79" s="275">
        <v>1.4</v>
      </c>
      <c r="R79" s="275">
        <v>1.4</v>
      </c>
      <c r="S79" s="275">
        <v>1.7</v>
      </c>
      <c r="T79" s="275" t="s">
        <v>9080</v>
      </c>
      <c r="U79" s="275" t="s">
        <v>9080</v>
      </c>
      <c r="V79" s="275" t="s">
        <v>9080</v>
      </c>
      <c r="W79" s="275" t="s">
        <v>9080</v>
      </c>
      <c r="X79" s="275" t="s">
        <v>9080</v>
      </c>
      <c r="Y79" s="275" t="s">
        <v>9080</v>
      </c>
      <c r="Z79" s="275" t="s">
        <v>9080</v>
      </c>
      <c r="AA79" s="275" t="s">
        <v>9080</v>
      </c>
      <c r="AB79" s="275" t="s">
        <v>9080</v>
      </c>
      <c r="AC79" s="275" t="s">
        <v>9080</v>
      </c>
      <c r="AD79" s="275" t="s">
        <v>9080</v>
      </c>
      <c r="AE79" s="275" t="s">
        <v>9080</v>
      </c>
      <c r="AF79" s="275" t="s">
        <v>9080</v>
      </c>
      <c r="AG79" s="275" t="s">
        <v>9080</v>
      </c>
      <c r="AH79" s="275" t="s">
        <v>9080</v>
      </c>
      <c r="AI79" s="275" t="s">
        <v>9080</v>
      </c>
      <c r="AJ79" s="275" t="s">
        <v>9080</v>
      </c>
      <c r="AK79" s="275" t="s">
        <v>9080</v>
      </c>
      <c r="AL79" s="275" t="s">
        <v>9080</v>
      </c>
      <c r="AM79" s="275" t="s">
        <v>9080</v>
      </c>
      <c r="AN79" s="275" t="s">
        <v>9080</v>
      </c>
      <c r="AO79" s="275" t="s">
        <v>9080</v>
      </c>
      <c r="AP79" s="275" t="s">
        <v>9080</v>
      </c>
      <c r="AQ79" s="275" t="s">
        <v>9080</v>
      </c>
      <c r="AR79" s="275" t="s">
        <v>9080</v>
      </c>
      <c r="AS79" s="275" t="s">
        <v>9080</v>
      </c>
      <c r="AT79" s="275" t="s">
        <v>9080</v>
      </c>
      <c r="AU79" s="275" t="s">
        <v>9080</v>
      </c>
      <c r="AV79" s="275" t="s">
        <v>9080</v>
      </c>
      <c r="AW79" s="275" t="s">
        <v>9080</v>
      </c>
      <c r="AX79" s="275" t="str">
        <f>_xlfn.IFNA(VLOOKUP(C79,'INFORM Severity - hidden'!$C$5:$G$300,5,FALSE),"-")</f>
        <v>-</v>
      </c>
    </row>
    <row r="80" spans="1:50" x14ac:dyDescent="0.25">
      <c r="A80"/>
      <c r="B80"/>
      <c r="C80" t="s">
        <v>9110</v>
      </c>
      <c r="D80" s="275" t="str">
        <f t="shared" si="1"/>
        <v>-</v>
      </c>
      <c r="E80" s="275" t="s">
        <v>9080</v>
      </c>
      <c r="F80" s="275" t="s">
        <v>9080</v>
      </c>
      <c r="G80" s="275" t="s">
        <v>9080</v>
      </c>
      <c r="H80" s="275" t="s">
        <v>9080</v>
      </c>
      <c r="I80" s="275" t="s">
        <v>9080</v>
      </c>
      <c r="J80" s="275" t="s">
        <v>9080</v>
      </c>
      <c r="K80" s="275" t="s">
        <v>9080</v>
      </c>
      <c r="L80" s="275" t="s">
        <v>9080</v>
      </c>
      <c r="M80" s="275" t="s">
        <v>9080</v>
      </c>
      <c r="N80" s="275" t="s">
        <v>9080</v>
      </c>
      <c r="O80" s="275" t="s">
        <v>9080</v>
      </c>
      <c r="P80" s="275" t="s">
        <v>9080</v>
      </c>
      <c r="Q80" s="275" t="s">
        <v>9080</v>
      </c>
      <c r="R80" s="275" t="s">
        <v>9080</v>
      </c>
      <c r="S80" s="275" t="s">
        <v>9080</v>
      </c>
      <c r="T80" s="275" t="s">
        <v>9080</v>
      </c>
      <c r="U80" s="275" t="s">
        <v>9080</v>
      </c>
      <c r="V80" s="275" t="s">
        <v>9080</v>
      </c>
      <c r="W80" s="275" t="s">
        <v>9080</v>
      </c>
      <c r="X80" s="275" t="s">
        <v>9080</v>
      </c>
      <c r="Y80" s="275" t="s">
        <v>9080</v>
      </c>
      <c r="Z80" s="275" t="s">
        <v>9080</v>
      </c>
      <c r="AA80" s="275" t="s">
        <v>9080</v>
      </c>
      <c r="AB80" s="275" t="s">
        <v>9080</v>
      </c>
      <c r="AC80" s="275">
        <v>2.1</v>
      </c>
      <c r="AD80" s="275">
        <v>2.1</v>
      </c>
      <c r="AE80" s="275">
        <v>2.1</v>
      </c>
      <c r="AF80" s="275">
        <v>2.1</v>
      </c>
      <c r="AG80" s="275" t="s">
        <v>9080</v>
      </c>
      <c r="AH80" s="275" t="s">
        <v>9080</v>
      </c>
      <c r="AI80" s="275" t="s">
        <v>9080</v>
      </c>
      <c r="AJ80" s="275" t="s">
        <v>9080</v>
      </c>
      <c r="AK80" s="275" t="s">
        <v>9080</v>
      </c>
      <c r="AL80" s="275" t="s">
        <v>9080</v>
      </c>
      <c r="AM80" s="275" t="s">
        <v>9080</v>
      </c>
      <c r="AN80" s="275" t="s">
        <v>9080</v>
      </c>
      <c r="AO80" s="275" t="s">
        <v>9080</v>
      </c>
      <c r="AP80" s="275" t="s">
        <v>9080</v>
      </c>
      <c r="AQ80" s="275" t="s">
        <v>9080</v>
      </c>
      <c r="AR80" s="275" t="s">
        <v>9080</v>
      </c>
      <c r="AS80" s="275" t="s">
        <v>9080</v>
      </c>
      <c r="AT80" s="275" t="s">
        <v>9080</v>
      </c>
      <c r="AU80" s="275" t="s">
        <v>9080</v>
      </c>
      <c r="AV80" s="275" t="s">
        <v>9080</v>
      </c>
      <c r="AW80" s="275" t="s">
        <v>9080</v>
      </c>
      <c r="AX80" s="275" t="str">
        <f>_xlfn.IFNA(VLOOKUP(C80,'INFORM Severity - hidden'!$C$5:$G$300,5,FALSE),"-")</f>
        <v>-</v>
      </c>
    </row>
    <row r="81" spans="1:50" x14ac:dyDescent="0.25">
      <c r="A81"/>
      <c r="B81"/>
      <c r="C81" t="s">
        <v>9111</v>
      </c>
      <c r="D81" s="275" t="str">
        <f t="shared" si="1"/>
        <v>-</v>
      </c>
      <c r="E81" s="275" t="s">
        <v>9080</v>
      </c>
      <c r="F81" s="275" t="s">
        <v>9080</v>
      </c>
      <c r="G81" s="275" t="s">
        <v>9080</v>
      </c>
      <c r="H81" s="275" t="s">
        <v>9080</v>
      </c>
      <c r="I81" s="275" t="s">
        <v>9080</v>
      </c>
      <c r="J81" s="275" t="s">
        <v>9080</v>
      </c>
      <c r="K81" s="275" t="s">
        <v>9080</v>
      </c>
      <c r="L81" s="275" t="s">
        <v>9080</v>
      </c>
      <c r="M81" s="275" t="s">
        <v>9080</v>
      </c>
      <c r="N81" s="275" t="s">
        <v>9080</v>
      </c>
      <c r="O81" s="275" t="s">
        <v>9080</v>
      </c>
      <c r="P81" s="275" t="s">
        <v>9080</v>
      </c>
      <c r="Q81" s="275" t="s">
        <v>9080</v>
      </c>
      <c r="R81" s="275" t="s">
        <v>9080</v>
      </c>
      <c r="S81" s="275" t="s">
        <v>9080</v>
      </c>
      <c r="T81" s="275" t="s">
        <v>9080</v>
      </c>
      <c r="U81" s="275" t="s">
        <v>9080</v>
      </c>
      <c r="V81" s="275" t="s">
        <v>9080</v>
      </c>
      <c r="W81" s="275" t="s">
        <v>9080</v>
      </c>
      <c r="X81" s="275" t="s">
        <v>9080</v>
      </c>
      <c r="Y81" s="275" t="s">
        <v>9080</v>
      </c>
      <c r="Z81" s="275" t="s">
        <v>9080</v>
      </c>
      <c r="AA81" s="275" t="s">
        <v>9080</v>
      </c>
      <c r="AB81" s="275" t="s">
        <v>9080</v>
      </c>
      <c r="AC81" s="275">
        <v>2.1</v>
      </c>
      <c r="AD81" s="275">
        <v>2.1</v>
      </c>
      <c r="AE81" s="275">
        <v>2.1</v>
      </c>
      <c r="AF81" s="275">
        <v>2.1</v>
      </c>
      <c r="AG81" s="275" t="s">
        <v>9080</v>
      </c>
      <c r="AH81" s="275" t="s">
        <v>9080</v>
      </c>
      <c r="AI81" s="275" t="s">
        <v>9080</v>
      </c>
      <c r="AJ81" s="275" t="s">
        <v>9080</v>
      </c>
      <c r="AK81" s="275" t="s">
        <v>9080</v>
      </c>
      <c r="AL81" s="275" t="s">
        <v>9080</v>
      </c>
      <c r="AM81" s="275" t="s">
        <v>9080</v>
      </c>
      <c r="AN81" s="275" t="s">
        <v>9080</v>
      </c>
      <c r="AO81" s="275" t="s">
        <v>9080</v>
      </c>
      <c r="AP81" s="275" t="s">
        <v>9080</v>
      </c>
      <c r="AQ81" s="275" t="s">
        <v>9080</v>
      </c>
      <c r="AR81" s="275" t="s">
        <v>9080</v>
      </c>
      <c r="AS81" s="275" t="s">
        <v>9080</v>
      </c>
      <c r="AT81" s="275" t="s">
        <v>9080</v>
      </c>
      <c r="AU81" s="275" t="s">
        <v>9080</v>
      </c>
      <c r="AV81" s="275" t="s">
        <v>9080</v>
      </c>
      <c r="AW81" s="275" t="s">
        <v>9080</v>
      </c>
      <c r="AX81" s="275" t="str">
        <f>_xlfn.IFNA(VLOOKUP(C81,'INFORM Severity - hidden'!$C$5:$G$300,5,FALSE),"-")</f>
        <v>-</v>
      </c>
    </row>
    <row r="82" spans="1:50" x14ac:dyDescent="0.25">
      <c r="A82"/>
      <c r="B82"/>
      <c r="C82" t="s">
        <v>9112</v>
      </c>
      <c r="D82" s="275" t="str">
        <f t="shared" si="1"/>
        <v>-</v>
      </c>
      <c r="E82" s="275" t="s">
        <v>9080</v>
      </c>
      <c r="F82" s="275" t="s">
        <v>9080</v>
      </c>
      <c r="G82" s="275" t="s">
        <v>9080</v>
      </c>
      <c r="H82" s="275" t="s">
        <v>9080</v>
      </c>
      <c r="I82" s="275" t="s">
        <v>9080</v>
      </c>
      <c r="J82" s="275" t="s">
        <v>9080</v>
      </c>
      <c r="K82" s="275" t="s">
        <v>9080</v>
      </c>
      <c r="L82" s="275" t="s">
        <v>9080</v>
      </c>
      <c r="M82" s="275" t="s">
        <v>9080</v>
      </c>
      <c r="N82" s="275" t="s">
        <v>9080</v>
      </c>
      <c r="O82" s="275" t="s">
        <v>9080</v>
      </c>
      <c r="P82" s="275" t="s">
        <v>9080</v>
      </c>
      <c r="Q82" s="275" t="s">
        <v>9080</v>
      </c>
      <c r="R82" s="275" t="s">
        <v>9080</v>
      </c>
      <c r="S82" s="275" t="s">
        <v>9080</v>
      </c>
      <c r="T82" s="275" t="s">
        <v>9080</v>
      </c>
      <c r="U82" s="275" t="s">
        <v>9080</v>
      </c>
      <c r="V82" s="275">
        <v>2.4</v>
      </c>
      <c r="W82" s="275">
        <v>3</v>
      </c>
      <c r="X82" s="275">
        <v>2.9</v>
      </c>
      <c r="Y82" s="275">
        <v>3</v>
      </c>
      <c r="Z82" s="275">
        <v>2.7</v>
      </c>
      <c r="AA82" s="275">
        <v>2.8</v>
      </c>
      <c r="AB82" s="275">
        <v>2.8</v>
      </c>
      <c r="AC82" s="275" t="s">
        <v>9080</v>
      </c>
      <c r="AD82" s="275" t="s">
        <v>9080</v>
      </c>
      <c r="AE82" s="275" t="s">
        <v>9080</v>
      </c>
      <c r="AF82" s="275" t="s">
        <v>9080</v>
      </c>
      <c r="AG82" s="275" t="s">
        <v>9080</v>
      </c>
      <c r="AH82" s="275" t="s">
        <v>9080</v>
      </c>
      <c r="AI82" s="275" t="s">
        <v>9080</v>
      </c>
      <c r="AJ82" s="275" t="s">
        <v>9080</v>
      </c>
      <c r="AK82" s="275" t="s">
        <v>9080</v>
      </c>
      <c r="AL82" s="275" t="s">
        <v>9080</v>
      </c>
      <c r="AM82" s="275" t="s">
        <v>9080</v>
      </c>
      <c r="AN82" s="275" t="s">
        <v>9080</v>
      </c>
      <c r="AO82" s="275" t="s">
        <v>9080</v>
      </c>
      <c r="AP82" s="275" t="s">
        <v>9080</v>
      </c>
      <c r="AQ82" s="275" t="s">
        <v>9080</v>
      </c>
      <c r="AR82" s="275" t="s">
        <v>9080</v>
      </c>
      <c r="AS82" s="275" t="s">
        <v>9080</v>
      </c>
      <c r="AT82" s="275" t="s">
        <v>9080</v>
      </c>
      <c r="AU82" s="275" t="s">
        <v>9080</v>
      </c>
      <c r="AV82" s="275" t="s">
        <v>9080</v>
      </c>
      <c r="AW82" s="275" t="s">
        <v>9080</v>
      </c>
      <c r="AX82" s="275" t="str">
        <f>_xlfn.IFNA(VLOOKUP(C82,'INFORM Severity - hidden'!$C$5:$G$300,5,FALSE),"-")</f>
        <v>-</v>
      </c>
    </row>
    <row r="83" spans="1:50" x14ac:dyDescent="0.25">
      <c r="A83" t="s">
        <v>706</v>
      </c>
      <c r="B83" t="s">
        <v>704</v>
      </c>
      <c r="C83" t="s">
        <v>705</v>
      </c>
      <c r="D83" s="275" t="str">
        <f t="shared" si="1"/>
        <v>-</v>
      </c>
      <c r="E83" s="275" t="s">
        <v>9080</v>
      </c>
      <c r="F83" s="275" t="s">
        <v>9080</v>
      </c>
      <c r="G83" s="275" t="s">
        <v>9080</v>
      </c>
      <c r="H83" s="275" t="s">
        <v>9080</v>
      </c>
      <c r="I83" s="275" t="s">
        <v>9080</v>
      </c>
      <c r="J83" s="275" t="s">
        <v>9080</v>
      </c>
      <c r="K83" s="275" t="s">
        <v>9080</v>
      </c>
      <c r="L83" s="275" t="s">
        <v>9080</v>
      </c>
      <c r="M83" s="275" t="s">
        <v>9080</v>
      </c>
      <c r="N83" s="275" t="s">
        <v>9080</v>
      </c>
      <c r="O83" s="275" t="s">
        <v>9080</v>
      </c>
      <c r="P83" s="275" t="s">
        <v>9080</v>
      </c>
      <c r="Q83" s="275" t="s">
        <v>9080</v>
      </c>
      <c r="R83" s="275" t="s">
        <v>9080</v>
      </c>
      <c r="S83" s="275" t="s">
        <v>9080</v>
      </c>
      <c r="T83" s="275" t="s">
        <v>9080</v>
      </c>
      <c r="U83" s="275" t="s">
        <v>9080</v>
      </c>
      <c r="V83" s="275" t="s">
        <v>9080</v>
      </c>
      <c r="W83" s="275" t="s">
        <v>9080</v>
      </c>
      <c r="X83" s="275" t="s">
        <v>9080</v>
      </c>
      <c r="Y83" s="275" t="s">
        <v>9080</v>
      </c>
      <c r="Z83" s="275" t="s">
        <v>9080</v>
      </c>
      <c r="AA83" s="275" t="s">
        <v>9080</v>
      </c>
      <c r="AB83" s="275" t="s">
        <v>9080</v>
      </c>
      <c r="AC83" s="275" t="s">
        <v>9080</v>
      </c>
      <c r="AD83" s="275" t="s">
        <v>9080</v>
      </c>
      <c r="AE83" s="275" t="s">
        <v>9080</v>
      </c>
      <c r="AF83" s="275" t="s">
        <v>9080</v>
      </c>
      <c r="AG83" s="275" t="s">
        <v>9080</v>
      </c>
      <c r="AH83" s="275" t="s">
        <v>9080</v>
      </c>
      <c r="AI83" s="275" t="s">
        <v>9080</v>
      </c>
      <c r="AJ83" s="275" t="s">
        <v>9080</v>
      </c>
      <c r="AK83" s="275" t="s">
        <v>9080</v>
      </c>
      <c r="AL83" s="275" t="s">
        <v>9080</v>
      </c>
      <c r="AM83" s="275" t="s">
        <v>9080</v>
      </c>
      <c r="AN83" s="275" t="s">
        <v>9080</v>
      </c>
      <c r="AO83" s="275" t="s">
        <v>9080</v>
      </c>
      <c r="AP83" s="275" t="s">
        <v>9080</v>
      </c>
      <c r="AQ83" s="275" t="s">
        <v>9080</v>
      </c>
      <c r="AR83" s="275" t="s">
        <v>9080</v>
      </c>
      <c r="AS83" s="275" t="s">
        <v>9080</v>
      </c>
      <c r="AT83" s="275" t="s">
        <v>9080</v>
      </c>
      <c r="AU83" s="275" t="s">
        <v>9080</v>
      </c>
      <c r="AV83" s="275" t="s">
        <v>9080</v>
      </c>
      <c r="AW83" s="275" t="s">
        <v>9080</v>
      </c>
      <c r="AX83" s="275" t="str">
        <f>_xlfn.IFNA(VLOOKUP(C83,'INFORM Severity - hidden'!$C$5:$G$300,5,FALSE),"-")</f>
        <v>x</v>
      </c>
    </row>
    <row r="84" spans="1:50" x14ac:dyDescent="0.25">
      <c r="A84"/>
      <c r="B84"/>
      <c r="C84" t="s">
        <v>9113</v>
      </c>
      <c r="D84" s="275" t="str">
        <f t="shared" si="1"/>
        <v>-</v>
      </c>
      <c r="E84" s="275" t="s">
        <v>9080</v>
      </c>
      <c r="F84" s="275" t="s">
        <v>9080</v>
      </c>
      <c r="G84" s="275" t="s">
        <v>9080</v>
      </c>
      <c r="H84" s="275" t="s">
        <v>9080</v>
      </c>
      <c r="I84" s="275" t="s">
        <v>9080</v>
      </c>
      <c r="J84" s="275" t="s">
        <v>9080</v>
      </c>
      <c r="K84" s="275" t="s">
        <v>9080</v>
      </c>
      <c r="L84" s="275" t="s">
        <v>9080</v>
      </c>
      <c r="M84" s="275" t="s">
        <v>9080</v>
      </c>
      <c r="N84" s="275" t="s">
        <v>9080</v>
      </c>
      <c r="O84" s="275" t="s">
        <v>9080</v>
      </c>
      <c r="P84" s="275" t="s">
        <v>9080</v>
      </c>
      <c r="Q84" s="275" t="s">
        <v>9080</v>
      </c>
      <c r="R84" s="275" t="s">
        <v>9080</v>
      </c>
      <c r="S84" s="275" t="s">
        <v>9080</v>
      </c>
      <c r="T84" s="275" t="s">
        <v>9080</v>
      </c>
      <c r="U84" s="275" t="s">
        <v>9080</v>
      </c>
      <c r="V84" s="275">
        <v>2.4</v>
      </c>
      <c r="W84" s="275">
        <v>2.5</v>
      </c>
      <c r="X84" s="275">
        <v>2.5</v>
      </c>
      <c r="Y84" s="275">
        <v>2.5</v>
      </c>
      <c r="Z84" s="275">
        <v>2.5</v>
      </c>
      <c r="AA84" s="275">
        <v>2.5</v>
      </c>
      <c r="AB84" s="275">
        <v>2.5</v>
      </c>
      <c r="AC84" s="275" t="s">
        <v>9080</v>
      </c>
      <c r="AD84" s="275" t="s">
        <v>9080</v>
      </c>
      <c r="AE84" s="275" t="s">
        <v>9080</v>
      </c>
      <c r="AF84" s="275" t="s">
        <v>9080</v>
      </c>
      <c r="AG84" s="275" t="s">
        <v>9080</v>
      </c>
      <c r="AH84" s="275" t="s">
        <v>9080</v>
      </c>
      <c r="AI84" s="275" t="s">
        <v>9080</v>
      </c>
      <c r="AJ84" s="275" t="s">
        <v>9080</v>
      </c>
      <c r="AK84" s="275" t="s">
        <v>9080</v>
      </c>
      <c r="AL84" s="275" t="s">
        <v>9080</v>
      </c>
      <c r="AM84" s="275" t="s">
        <v>9080</v>
      </c>
      <c r="AN84" s="275" t="s">
        <v>9080</v>
      </c>
      <c r="AO84" s="275" t="s">
        <v>9080</v>
      </c>
      <c r="AP84" s="275" t="s">
        <v>9080</v>
      </c>
      <c r="AQ84" s="275" t="s">
        <v>9080</v>
      </c>
      <c r="AR84" s="275" t="s">
        <v>9080</v>
      </c>
      <c r="AS84" s="275" t="s">
        <v>9080</v>
      </c>
      <c r="AT84" s="275" t="s">
        <v>9080</v>
      </c>
      <c r="AU84" s="275" t="s">
        <v>9080</v>
      </c>
      <c r="AV84" s="275" t="s">
        <v>9080</v>
      </c>
      <c r="AW84" s="275" t="s">
        <v>9080</v>
      </c>
      <c r="AX84" s="275" t="str">
        <f>_xlfn.IFNA(VLOOKUP(C84,'INFORM Severity - hidden'!$C$5:$G$300,5,FALSE),"-")</f>
        <v>-</v>
      </c>
    </row>
    <row r="85" spans="1:50" x14ac:dyDescent="0.25">
      <c r="A85"/>
      <c r="B85"/>
      <c r="C85" t="s">
        <v>9114</v>
      </c>
      <c r="D85" s="275" t="str">
        <f t="shared" si="1"/>
        <v>-</v>
      </c>
      <c r="E85" s="275" t="s">
        <v>9080</v>
      </c>
      <c r="F85" s="275" t="s">
        <v>9080</v>
      </c>
      <c r="G85" s="275" t="s">
        <v>9080</v>
      </c>
      <c r="H85" s="275" t="s">
        <v>9080</v>
      </c>
      <c r="I85" s="275" t="s">
        <v>9080</v>
      </c>
      <c r="J85" s="275" t="s">
        <v>9080</v>
      </c>
      <c r="K85" s="275" t="s">
        <v>9080</v>
      </c>
      <c r="L85" s="275" t="s">
        <v>9080</v>
      </c>
      <c r="M85" s="275" t="s">
        <v>9080</v>
      </c>
      <c r="N85" s="275" t="s">
        <v>9080</v>
      </c>
      <c r="O85" s="275" t="s">
        <v>9080</v>
      </c>
      <c r="P85" s="275" t="s">
        <v>9080</v>
      </c>
      <c r="Q85" s="275" t="s">
        <v>9080</v>
      </c>
      <c r="R85" s="275" t="s">
        <v>9080</v>
      </c>
      <c r="S85" s="275" t="s">
        <v>9080</v>
      </c>
      <c r="T85" s="275" t="s">
        <v>9080</v>
      </c>
      <c r="U85" s="275" t="s">
        <v>9080</v>
      </c>
      <c r="V85" s="275" t="s">
        <v>9080</v>
      </c>
      <c r="W85" s="275">
        <v>2.9</v>
      </c>
      <c r="X85" s="275" t="s">
        <v>9080</v>
      </c>
      <c r="Y85" s="275" t="s">
        <v>9080</v>
      </c>
      <c r="Z85" s="275" t="s">
        <v>9080</v>
      </c>
      <c r="AA85" s="275" t="s">
        <v>9080</v>
      </c>
      <c r="AB85" s="275" t="s">
        <v>9080</v>
      </c>
      <c r="AC85" s="275" t="s">
        <v>9080</v>
      </c>
      <c r="AD85" s="275" t="s">
        <v>9080</v>
      </c>
      <c r="AE85" s="275" t="s">
        <v>9080</v>
      </c>
      <c r="AF85" s="275" t="s">
        <v>9080</v>
      </c>
      <c r="AG85" s="275" t="s">
        <v>9080</v>
      </c>
      <c r="AH85" s="275" t="s">
        <v>9080</v>
      </c>
      <c r="AI85" s="275" t="s">
        <v>9080</v>
      </c>
      <c r="AJ85" s="275" t="s">
        <v>9080</v>
      </c>
      <c r="AK85" s="275" t="s">
        <v>9080</v>
      </c>
      <c r="AL85" s="275" t="s">
        <v>9080</v>
      </c>
      <c r="AM85" s="275" t="s">
        <v>9080</v>
      </c>
      <c r="AN85" s="275" t="s">
        <v>9080</v>
      </c>
      <c r="AO85" s="275" t="s">
        <v>9080</v>
      </c>
      <c r="AP85" s="275" t="s">
        <v>9080</v>
      </c>
      <c r="AQ85" s="275" t="s">
        <v>9080</v>
      </c>
      <c r="AR85" s="275" t="s">
        <v>9080</v>
      </c>
      <c r="AS85" s="275" t="s">
        <v>9080</v>
      </c>
      <c r="AT85" s="275" t="s">
        <v>9080</v>
      </c>
      <c r="AU85" s="275" t="s">
        <v>9080</v>
      </c>
      <c r="AV85" s="275" t="s">
        <v>9080</v>
      </c>
      <c r="AW85" s="275" t="s">
        <v>9080</v>
      </c>
      <c r="AX85" s="275" t="str">
        <f>_xlfn.IFNA(VLOOKUP(C85,'INFORM Severity - hidden'!$C$5:$G$300,5,FALSE),"-")</f>
        <v>-</v>
      </c>
    </row>
    <row r="86" spans="1:50" x14ac:dyDescent="0.25">
      <c r="A86"/>
      <c r="B86"/>
      <c r="C86" t="s">
        <v>9115</v>
      </c>
      <c r="D86" s="275" t="str">
        <f t="shared" si="1"/>
        <v>-</v>
      </c>
      <c r="E86" s="275" t="s">
        <v>9080</v>
      </c>
      <c r="F86" s="275" t="s">
        <v>9080</v>
      </c>
      <c r="G86" s="275" t="s">
        <v>9080</v>
      </c>
      <c r="H86" s="275" t="s">
        <v>9080</v>
      </c>
      <c r="I86" s="275" t="s">
        <v>9080</v>
      </c>
      <c r="J86" s="275" t="s">
        <v>9080</v>
      </c>
      <c r="K86" s="275" t="s">
        <v>9080</v>
      </c>
      <c r="L86" s="275" t="s">
        <v>9080</v>
      </c>
      <c r="M86" s="275" t="s">
        <v>9080</v>
      </c>
      <c r="N86" s="275" t="s">
        <v>9080</v>
      </c>
      <c r="O86" s="275" t="s">
        <v>9080</v>
      </c>
      <c r="P86" s="275" t="s">
        <v>9080</v>
      </c>
      <c r="Q86" s="275" t="s">
        <v>9080</v>
      </c>
      <c r="R86" s="275" t="s">
        <v>9080</v>
      </c>
      <c r="S86" s="275" t="s">
        <v>9080</v>
      </c>
      <c r="T86" s="275" t="s">
        <v>9080</v>
      </c>
      <c r="U86" s="275" t="s">
        <v>9080</v>
      </c>
      <c r="V86" s="275" t="s">
        <v>9080</v>
      </c>
      <c r="W86" s="275" t="s">
        <v>9080</v>
      </c>
      <c r="X86" s="275" t="s">
        <v>9080</v>
      </c>
      <c r="Y86" s="275">
        <v>2.7</v>
      </c>
      <c r="Z86" s="275">
        <v>2.6</v>
      </c>
      <c r="AA86" s="275">
        <v>2.6</v>
      </c>
      <c r="AB86" s="275" t="s">
        <v>9080</v>
      </c>
      <c r="AC86" s="275" t="s">
        <v>9080</v>
      </c>
      <c r="AD86" s="275" t="s">
        <v>9080</v>
      </c>
      <c r="AE86" s="275" t="s">
        <v>9080</v>
      </c>
      <c r="AF86" s="275" t="s">
        <v>9080</v>
      </c>
      <c r="AG86" s="275" t="s">
        <v>9080</v>
      </c>
      <c r="AH86" s="275" t="s">
        <v>9080</v>
      </c>
      <c r="AI86" s="275" t="s">
        <v>9080</v>
      </c>
      <c r="AJ86" s="275" t="s">
        <v>9080</v>
      </c>
      <c r="AK86" s="275" t="s">
        <v>9080</v>
      </c>
      <c r="AL86" s="275" t="s">
        <v>9080</v>
      </c>
      <c r="AM86" s="275" t="s">
        <v>9080</v>
      </c>
      <c r="AN86" s="275" t="s">
        <v>9080</v>
      </c>
      <c r="AO86" s="275" t="s">
        <v>9080</v>
      </c>
      <c r="AP86" s="275" t="s">
        <v>9080</v>
      </c>
      <c r="AQ86" s="275" t="s">
        <v>9080</v>
      </c>
      <c r="AR86" s="275" t="s">
        <v>9080</v>
      </c>
      <c r="AS86" s="275" t="s">
        <v>9080</v>
      </c>
      <c r="AT86" s="275" t="s">
        <v>9080</v>
      </c>
      <c r="AU86" s="275" t="s">
        <v>9080</v>
      </c>
      <c r="AV86" s="275" t="s">
        <v>9080</v>
      </c>
      <c r="AW86" s="275" t="s">
        <v>9080</v>
      </c>
      <c r="AX86" s="275" t="str">
        <f>_xlfn.IFNA(VLOOKUP(C86,'INFORM Severity - hidden'!$C$5:$G$300,5,FALSE),"-")</f>
        <v>-</v>
      </c>
    </row>
    <row r="87" spans="1:50" x14ac:dyDescent="0.25">
      <c r="A87"/>
      <c r="B87"/>
      <c r="C87" t="s">
        <v>9116</v>
      </c>
      <c r="D87" s="275" t="str">
        <f t="shared" si="1"/>
        <v>-</v>
      </c>
      <c r="E87" s="275" t="s">
        <v>9080</v>
      </c>
      <c r="F87" s="275" t="s">
        <v>9080</v>
      </c>
      <c r="G87" s="275" t="s">
        <v>9080</v>
      </c>
      <c r="H87" s="275">
        <v>3.2</v>
      </c>
      <c r="I87" s="275">
        <v>3.1</v>
      </c>
      <c r="J87" s="275">
        <v>3.1</v>
      </c>
      <c r="K87" s="275" t="s">
        <v>9080</v>
      </c>
      <c r="L87" s="275" t="s">
        <v>9080</v>
      </c>
      <c r="M87" s="275" t="s">
        <v>9080</v>
      </c>
      <c r="N87" s="275" t="s">
        <v>9080</v>
      </c>
      <c r="O87" s="275" t="s">
        <v>9080</v>
      </c>
      <c r="P87" s="275" t="s">
        <v>9080</v>
      </c>
      <c r="Q87" s="275" t="s">
        <v>9080</v>
      </c>
      <c r="R87" s="275" t="s">
        <v>9080</v>
      </c>
      <c r="S87" s="275" t="s">
        <v>9080</v>
      </c>
      <c r="T87" s="275" t="s">
        <v>9080</v>
      </c>
      <c r="U87" s="275" t="s">
        <v>9080</v>
      </c>
      <c r="V87" s="275" t="s">
        <v>9080</v>
      </c>
      <c r="W87" s="275" t="s">
        <v>9080</v>
      </c>
      <c r="X87" s="275" t="s">
        <v>9080</v>
      </c>
      <c r="Y87" s="275" t="s">
        <v>9080</v>
      </c>
      <c r="Z87" s="275" t="s">
        <v>9080</v>
      </c>
      <c r="AA87" s="275" t="s">
        <v>9080</v>
      </c>
      <c r="AB87" s="275" t="s">
        <v>9080</v>
      </c>
      <c r="AC87" s="275" t="s">
        <v>9080</v>
      </c>
      <c r="AD87" s="275" t="s">
        <v>9080</v>
      </c>
      <c r="AE87" s="275" t="s">
        <v>9080</v>
      </c>
      <c r="AF87" s="275" t="s">
        <v>9080</v>
      </c>
      <c r="AG87" s="275" t="s">
        <v>9080</v>
      </c>
      <c r="AH87" s="275" t="s">
        <v>9080</v>
      </c>
      <c r="AI87" s="275" t="s">
        <v>9080</v>
      </c>
      <c r="AJ87" s="275" t="s">
        <v>9080</v>
      </c>
      <c r="AK87" s="275" t="s">
        <v>9080</v>
      </c>
      <c r="AL87" s="275" t="s">
        <v>9080</v>
      </c>
      <c r="AM87" s="275" t="s">
        <v>9080</v>
      </c>
      <c r="AN87" s="275" t="s">
        <v>9080</v>
      </c>
      <c r="AO87" s="275" t="s">
        <v>9080</v>
      </c>
      <c r="AP87" s="275" t="s">
        <v>9080</v>
      </c>
      <c r="AQ87" s="275" t="s">
        <v>9080</v>
      </c>
      <c r="AR87" s="275" t="s">
        <v>9080</v>
      </c>
      <c r="AS87" s="275" t="s">
        <v>9080</v>
      </c>
      <c r="AT87" s="275" t="s">
        <v>9080</v>
      </c>
      <c r="AU87" s="275" t="s">
        <v>9080</v>
      </c>
      <c r="AV87" s="275" t="s">
        <v>9080</v>
      </c>
      <c r="AW87" s="275" t="s">
        <v>9080</v>
      </c>
      <c r="AX87" s="275" t="str">
        <f>_xlfn.IFNA(VLOOKUP(C87,'INFORM Severity - hidden'!$C$5:$G$300,5,FALSE),"-")</f>
        <v>-</v>
      </c>
    </row>
    <row r="88" spans="1:50" x14ac:dyDescent="0.25">
      <c r="A88"/>
      <c r="B88"/>
      <c r="C88" t="s">
        <v>9117</v>
      </c>
      <c r="D88" s="275" t="str">
        <f t="shared" si="1"/>
        <v>-</v>
      </c>
      <c r="E88" s="275" t="s">
        <v>9080</v>
      </c>
      <c r="F88" s="275" t="s">
        <v>9080</v>
      </c>
      <c r="G88" s="275" t="s">
        <v>9080</v>
      </c>
      <c r="H88" s="275" t="s">
        <v>9080</v>
      </c>
      <c r="I88" s="275" t="s">
        <v>9080</v>
      </c>
      <c r="J88" s="275" t="s">
        <v>9080</v>
      </c>
      <c r="K88" s="275" t="s">
        <v>9080</v>
      </c>
      <c r="L88" s="275" t="s">
        <v>9080</v>
      </c>
      <c r="M88" s="275" t="s">
        <v>9080</v>
      </c>
      <c r="N88" s="275" t="s">
        <v>9080</v>
      </c>
      <c r="O88" s="275" t="s">
        <v>9080</v>
      </c>
      <c r="P88" s="275" t="s">
        <v>9080</v>
      </c>
      <c r="Q88" s="275">
        <v>1.6</v>
      </c>
      <c r="R88" s="275" t="s">
        <v>9080</v>
      </c>
      <c r="S88" s="275" t="s">
        <v>9080</v>
      </c>
      <c r="T88" s="275" t="s">
        <v>9080</v>
      </c>
      <c r="U88" s="275" t="s">
        <v>9080</v>
      </c>
      <c r="V88" s="275" t="s">
        <v>9080</v>
      </c>
      <c r="W88" s="275" t="s">
        <v>9080</v>
      </c>
      <c r="X88" s="275" t="s">
        <v>9080</v>
      </c>
      <c r="Y88" s="275" t="s">
        <v>9080</v>
      </c>
      <c r="Z88" s="275" t="s">
        <v>9080</v>
      </c>
      <c r="AA88" s="275" t="s">
        <v>9080</v>
      </c>
      <c r="AB88" s="275" t="s">
        <v>9080</v>
      </c>
      <c r="AC88" s="275" t="s">
        <v>9080</v>
      </c>
      <c r="AD88" s="275" t="s">
        <v>9080</v>
      </c>
      <c r="AE88" s="275" t="s">
        <v>9080</v>
      </c>
      <c r="AF88" s="275" t="s">
        <v>9080</v>
      </c>
      <c r="AG88" s="275" t="s">
        <v>9080</v>
      </c>
      <c r="AH88" s="275" t="s">
        <v>9080</v>
      </c>
      <c r="AI88" s="275" t="s">
        <v>9080</v>
      </c>
      <c r="AJ88" s="275" t="s">
        <v>9080</v>
      </c>
      <c r="AK88" s="275" t="s">
        <v>9080</v>
      </c>
      <c r="AL88" s="275" t="s">
        <v>9080</v>
      </c>
      <c r="AM88" s="275" t="s">
        <v>9080</v>
      </c>
      <c r="AN88" s="275" t="s">
        <v>9080</v>
      </c>
      <c r="AO88" s="275" t="s">
        <v>9080</v>
      </c>
      <c r="AP88" s="275" t="s">
        <v>9080</v>
      </c>
      <c r="AQ88" s="275" t="s">
        <v>9080</v>
      </c>
      <c r="AR88" s="275" t="s">
        <v>9080</v>
      </c>
      <c r="AS88" s="275" t="s">
        <v>9080</v>
      </c>
      <c r="AT88" s="275" t="s">
        <v>9080</v>
      </c>
      <c r="AU88" s="275" t="s">
        <v>9080</v>
      </c>
      <c r="AV88" s="275" t="s">
        <v>9080</v>
      </c>
      <c r="AW88" s="275" t="s">
        <v>9080</v>
      </c>
      <c r="AX88" s="275" t="str">
        <f>_xlfn.IFNA(VLOOKUP(C88,'INFORM Severity - hidden'!$C$5:$G$300,5,FALSE),"-")</f>
        <v>-</v>
      </c>
    </row>
    <row r="89" spans="1:50" x14ac:dyDescent="0.25">
      <c r="A89" t="s">
        <v>1100</v>
      </c>
      <c r="B89" t="s">
        <v>1098</v>
      </c>
      <c r="C89" t="s">
        <v>1099</v>
      </c>
      <c r="D89" s="275" t="str">
        <f t="shared" si="1"/>
        <v>Stable</v>
      </c>
      <c r="E89" s="275" t="s">
        <v>9080</v>
      </c>
      <c r="F89" s="275" t="s">
        <v>9080</v>
      </c>
      <c r="G89" s="275" t="s">
        <v>9080</v>
      </c>
      <c r="H89" s="275" t="s">
        <v>9080</v>
      </c>
      <c r="I89" s="275" t="s">
        <v>9080</v>
      </c>
      <c r="J89" s="275" t="s">
        <v>9080</v>
      </c>
      <c r="K89" s="275" t="s">
        <v>9080</v>
      </c>
      <c r="L89" s="275" t="s">
        <v>9080</v>
      </c>
      <c r="M89" s="275" t="s">
        <v>9080</v>
      </c>
      <c r="N89" s="275" t="s">
        <v>9080</v>
      </c>
      <c r="O89" s="275" t="s">
        <v>9080</v>
      </c>
      <c r="P89" s="275" t="s">
        <v>9080</v>
      </c>
      <c r="Q89" s="275" t="s">
        <v>9080</v>
      </c>
      <c r="R89" s="275" t="s">
        <v>9080</v>
      </c>
      <c r="S89" s="275">
        <v>3.4</v>
      </c>
      <c r="T89" s="275">
        <v>3.4</v>
      </c>
      <c r="U89" s="275">
        <v>3.4</v>
      </c>
      <c r="V89" s="275">
        <v>3.5</v>
      </c>
      <c r="W89" s="275">
        <v>3.5</v>
      </c>
      <c r="X89" s="275">
        <v>3.5</v>
      </c>
      <c r="Y89" s="275">
        <v>3.5</v>
      </c>
      <c r="Z89" s="275">
        <v>3.5</v>
      </c>
      <c r="AA89" s="275">
        <v>3.4</v>
      </c>
      <c r="AB89" s="275">
        <v>3.4</v>
      </c>
      <c r="AC89" s="275">
        <v>3.4</v>
      </c>
      <c r="AD89" s="275">
        <v>3.4</v>
      </c>
      <c r="AE89" s="275">
        <v>3.4</v>
      </c>
      <c r="AF89" s="275">
        <v>3.4</v>
      </c>
      <c r="AG89" s="275">
        <v>3.4</v>
      </c>
      <c r="AH89" s="275">
        <v>3.3</v>
      </c>
      <c r="AI89" s="275">
        <v>3.3</v>
      </c>
      <c r="AJ89" s="275">
        <v>3.3</v>
      </c>
      <c r="AK89" s="275">
        <v>3.3</v>
      </c>
      <c r="AL89" s="275">
        <v>3.4</v>
      </c>
      <c r="AM89" s="275">
        <v>3.4</v>
      </c>
      <c r="AN89" s="275">
        <v>3.4</v>
      </c>
      <c r="AO89" s="275">
        <v>3.4</v>
      </c>
      <c r="AP89" s="275">
        <v>3.4</v>
      </c>
      <c r="AQ89" s="275">
        <v>3.4</v>
      </c>
      <c r="AR89" s="275">
        <v>3.6</v>
      </c>
      <c r="AS89" s="275">
        <v>3.6</v>
      </c>
      <c r="AT89" s="275">
        <v>3.6</v>
      </c>
      <c r="AU89" s="275">
        <v>3.6</v>
      </c>
      <c r="AV89" s="275">
        <v>3.6</v>
      </c>
      <c r="AW89" s="275">
        <v>3.6</v>
      </c>
      <c r="AX89" s="275">
        <f>_xlfn.IFNA(VLOOKUP(C89,'INFORM Severity - hidden'!$C$5:$G$300,5,FALSE),"-")</f>
        <v>3.6</v>
      </c>
    </row>
    <row r="90" spans="1:50" x14ac:dyDescent="0.25">
      <c r="A90" t="s">
        <v>414</v>
      </c>
      <c r="B90" t="s">
        <v>1137</v>
      </c>
      <c r="C90" t="s">
        <v>1138</v>
      </c>
      <c r="D90" s="275" t="str">
        <f t="shared" si="1"/>
        <v>Stable</v>
      </c>
      <c r="E90" s="275" t="s">
        <v>9080</v>
      </c>
      <c r="F90" s="275">
        <v>4.3</v>
      </c>
      <c r="G90" s="275">
        <v>4.3</v>
      </c>
      <c r="H90" s="275">
        <v>4.2</v>
      </c>
      <c r="I90" s="275">
        <v>4.2</v>
      </c>
      <c r="J90" s="275">
        <v>4.3</v>
      </c>
      <c r="K90" s="275">
        <v>4.3</v>
      </c>
      <c r="L90" s="275">
        <v>4.3</v>
      </c>
      <c r="M90" s="275">
        <v>4.3</v>
      </c>
      <c r="N90" s="275">
        <v>4.3</v>
      </c>
      <c r="O90" s="275">
        <v>4.3</v>
      </c>
      <c r="P90" s="275">
        <v>4.2</v>
      </c>
      <c r="Q90" s="275">
        <v>4.2</v>
      </c>
      <c r="R90" s="275">
        <v>4.2</v>
      </c>
      <c r="S90" s="275">
        <v>4.2</v>
      </c>
      <c r="T90" s="275">
        <v>3.9</v>
      </c>
      <c r="U90" s="275">
        <v>3.9</v>
      </c>
      <c r="V90" s="275">
        <v>4</v>
      </c>
      <c r="W90" s="275">
        <v>4</v>
      </c>
      <c r="X90" s="275">
        <v>4</v>
      </c>
      <c r="Y90" s="275">
        <v>4</v>
      </c>
      <c r="Z90" s="275">
        <v>4</v>
      </c>
      <c r="AA90" s="275">
        <v>4</v>
      </c>
      <c r="AB90" s="275">
        <v>4</v>
      </c>
      <c r="AC90" s="275">
        <v>3.9</v>
      </c>
      <c r="AD90" s="275">
        <v>3.9</v>
      </c>
      <c r="AE90" s="275">
        <v>4.2</v>
      </c>
      <c r="AF90" s="275">
        <v>4.2</v>
      </c>
      <c r="AG90" s="275">
        <v>4.2</v>
      </c>
      <c r="AH90" s="275">
        <v>4.2</v>
      </c>
      <c r="AI90" s="275">
        <v>4.2</v>
      </c>
      <c r="AJ90" s="275">
        <v>4.2</v>
      </c>
      <c r="AK90" s="275">
        <v>4.2</v>
      </c>
      <c r="AL90" s="275">
        <v>4.2</v>
      </c>
      <c r="AM90" s="275">
        <v>4.2</v>
      </c>
      <c r="AN90" s="275">
        <v>4.2</v>
      </c>
      <c r="AO90" s="275">
        <v>3.9</v>
      </c>
      <c r="AP90" s="275">
        <v>3.9</v>
      </c>
      <c r="AQ90" s="275">
        <v>3.9</v>
      </c>
      <c r="AR90" s="275">
        <v>3.9</v>
      </c>
      <c r="AS90" s="275">
        <v>3.9</v>
      </c>
      <c r="AT90" s="275">
        <v>3.9</v>
      </c>
      <c r="AU90" s="275">
        <v>3.9</v>
      </c>
      <c r="AV90" s="275">
        <v>3.9</v>
      </c>
      <c r="AW90" s="275">
        <v>3.9</v>
      </c>
      <c r="AX90" s="275">
        <f>_xlfn.IFNA(VLOOKUP(C90,'INFORM Severity - hidden'!$C$5:$G$300,5,FALSE),"-")</f>
        <v>3.9</v>
      </c>
    </row>
    <row r="91" spans="1:50" x14ac:dyDescent="0.25">
      <c r="A91" t="s">
        <v>414</v>
      </c>
      <c r="B91" t="s">
        <v>412</v>
      </c>
      <c r="C91" t="s">
        <v>413</v>
      </c>
      <c r="D91" s="275" t="str">
        <f t="shared" si="1"/>
        <v>Stable</v>
      </c>
      <c r="E91" s="275" t="s">
        <v>9080</v>
      </c>
      <c r="F91" s="275">
        <v>4.4000000000000004</v>
      </c>
      <c r="G91" s="275">
        <v>4.3</v>
      </c>
      <c r="H91" s="275">
        <v>4.2</v>
      </c>
      <c r="I91" s="275">
        <v>4.2</v>
      </c>
      <c r="J91" s="275">
        <v>4.3</v>
      </c>
      <c r="K91" s="275">
        <v>4.3</v>
      </c>
      <c r="L91" s="275">
        <v>4.3</v>
      </c>
      <c r="M91" s="275">
        <v>4.3</v>
      </c>
      <c r="N91" s="275">
        <v>4.3</v>
      </c>
      <c r="O91" s="275">
        <v>4.3</v>
      </c>
      <c r="P91" s="275">
        <v>4.0999999999999996</v>
      </c>
      <c r="Q91" s="275">
        <v>4.0999999999999996</v>
      </c>
      <c r="R91" s="275">
        <v>4.0999999999999996</v>
      </c>
      <c r="S91" s="275">
        <v>4</v>
      </c>
      <c r="T91" s="275">
        <v>4</v>
      </c>
      <c r="U91" s="275">
        <v>4</v>
      </c>
      <c r="V91" s="275">
        <v>4.0999999999999996</v>
      </c>
      <c r="W91" s="275">
        <v>4.0999999999999996</v>
      </c>
      <c r="X91" s="275">
        <v>4.0999999999999996</v>
      </c>
      <c r="Y91" s="275">
        <v>4.0999999999999996</v>
      </c>
      <c r="Z91" s="275">
        <v>4.0999999999999996</v>
      </c>
      <c r="AA91" s="275">
        <v>4.0999999999999996</v>
      </c>
      <c r="AB91" s="275">
        <v>4.0999999999999996</v>
      </c>
      <c r="AC91" s="275">
        <v>4.0999999999999996</v>
      </c>
      <c r="AD91" s="275">
        <v>4.2</v>
      </c>
      <c r="AE91" s="275">
        <v>4.4000000000000004</v>
      </c>
      <c r="AF91" s="275">
        <v>4.4000000000000004</v>
      </c>
      <c r="AG91" s="275">
        <v>4.4000000000000004</v>
      </c>
      <c r="AH91" s="275">
        <v>4.4000000000000004</v>
      </c>
      <c r="AI91" s="275">
        <v>4.4000000000000004</v>
      </c>
      <c r="AJ91" s="275">
        <v>4.4000000000000004</v>
      </c>
      <c r="AK91" s="275">
        <v>4.4000000000000004</v>
      </c>
      <c r="AL91" s="275">
        <v>4.4000000000000004</v>
      </c>
      <c r="AM91" s="275">
        <v>4.4000000000000004</v>
      </c>
      <c r="AN91" s="275">
        <v>4.2</v>
      </c>
      <c r="AO91" s="275">
        <v>3.9</v>
      </c>
      <c r="AP91" s="275">
        <v>3.9</v>
      </c>
      <c r="AQ91" s="275">
        <v>3.9</v>
      </c>
      <c r="AR91" s="275">
        <v>3.8</v>
      </c>
      <c r="AS91" s="275">
        <v>3.9</v>
      </c>
      <c r="AT91" s="275">
        <v>3.9</v>
      </c>
      <c r="AU91" s="275">
        <v>3.9</v>
      </c>
      <c r="AV91" s="275">
        <v>3.9</v>
      </c>
      <c r="AW91" s="275">
        <v>3.9</v>
      </c>
      <c r="AX91" s="275">
        <f>_xlfn.IFNA(VLOOKUP(C91,'INFORM Severity - hidden'!$C$5:$G$300,5,FALSE),"-")</f>
        <v>3.9</v>
      </c>
    </row>
    <row r="92" spans="1:50" x14ac:dyDescent="0.25">
      <c r="A92" t="s">
        <v>414</v>
      </c>
      <c r="B92" t="s">
        <v>418</v>
      </c>
      <c r="C92" t="s">
        <v>419</v>
      </c>
      <c r="D92" s="275" t="str">
        <f t="shared" si="1"/>
        <v>Stable</v>
      </c>
      <c r="E92" s="275" t="s">
        <v>9080</v>
      </c>
      <c r="F92" s="275">
        <v>2.5</v>
      </c>
      <c r="G92" s="275">
        <v>2.4</v>
      </c>
      <c r="H92" s="275">
        <v>3.2</v>
      </c>
      <c r="I92" s="275">
        <v>3.1</v>
      </c>
      <c r="J92" s="275">
        <v>3.2</v>
      </c>
      <c r="K92" s="275">
        <v>3.2</v>
      </c>
      <c r="L92" s="275">
        <v>3.2</v>
      </c>
      <c r="M92" s="275">
        <v>3.2</v>
      </c>
      <c r="N92" s="275">
        <v>3.2</v>
      </c>
      <c r="O92" s="275">
        <v>2.9</v>
      </c>
      <c r="P92" s="275">
        <v>2.9</v>
      </c>
      <c r="Q92" s="275">
        <v>2.9</v>
      </c>
      <c r="R92" s="275">
        <v>2.9</v>
      </c>
      <c r="S92" s="275">
        <v>2.9</v>
      </c>
      <c r="T92" s="275">
        <v>2.9</v>
      </c>
      <c r="U92" s="275">
        <v>2.9</v>
      </c>
      <c r="V92" s="275">
        <v>2.9</v>
      </c>
      <c r="W92" s="275">
        <v>2.9</v>
      </c>
      <c r="X92" s="275">
        <v>2.9</v>
      </c>
      <c r="Y92" s="275">
        <v>2.8</v>
      </c>
      <c r="Z92" s="275">
        <v>2.8</v>
      </c>
      <c r="AA92" s="275">
        <v>2.8</v>
      </c>
      <c r="AB92" s="275">
        <v>2.8</v>
      </c>
      <c r="AC92" s="275">
        <v>2.8</v>
      </c>
      <c r="AD92" s="275">
        <v>2.8</v>
      </c>
      <c r="AE92" s="275">
        <v>2.8</v>
      </c>
      <c r="AF92" s="275">
        <v>2.9</v>
      </c>
      <c r="AG92" s="275">
        <v>2.9</v>
      </c>
      <c r="AH92" s="275">
        <v>2.9</v>
      </c>
      <c r="AI92" s="275">
        <v>2.9</v>
      </c>
      <c r="AJ92" s="275">
        <v>2.9</v>
      </c>
      <c r="AK92" s="275">
        <v>2.9</v>
      </c>
      <c r="AL92" s="275">
        <v>2.9</v>
      </c>
      <c r="AM92" s="275">
        <v>2.9</v>
      </c>
      <c r="AN92" s="275">
        <v>2.9</v>
      </c>
      <c r="AO92" s="275">
        <v>2.9</v>
      </c>
      <c r="AP92" s="275">
        <v>2.9</v>
      </c>
      <c r="AQ92" s="275">
        <v>2.9</v>
      </c>
      <c r="AR92" s="275">
        <v>3</v>
      </c>
      <c r="AS92" s="275">
        <v>3</v>
      </c>
      <c r="AT92" s="275">
        <v>3</v>
      </c>
      <c r="AU92" s="275">
        <v>3</v>
      </c>
      <c r="AV92" s="275">
        <v>3</v>
      </c>
      <c r="AW92" s="275">
        <v>3</v>
      </c>
      <c r="AX92" s="275">
        <f>_xlfn.IFNA(VLOOKUP(C92,'INFORM Severity - hidden'!$C$5:$G$300,5,FALSE),"-")</f>
        <v>3</v>
      </c>
    </row>
    <row r="93" spans="1:50" x14ac:dyDescent="0.25">
      <c r="A93" t="s">
        <v>432</v>
      </c>
      <c r="B93" t="s">
        <v>430</v>
      </c>
      <c r="C93" t="s">
        <v>431</v>
      </c>
      <c r="D93" s="275" t="str">
        <f t="shared" si="1"/>
        <v>Stable</v>
      </c>
      <c r="E93" s="275" t="s">
        <v>9080</v>
      </c>
      <c r="F93" s="275">
        <v>1.1000000000000001</v>
      </c>
      <c r="G93" s="275" t="s">
        <v>9080</v>
      </c>
      <c r="H93" s="275" t="s">
        <v>9080</v>
      </c>
      <c r="I93" s="275" t="s">
        <v>9080</v>
      </c>
      <c r="J93" s="275" t="s">
        <v>9080</v>
      </c>
      <c r="K93" s="275" t="s">
        <v>9080</v>
      </c>
      <c r="L93" s="275" t="s">
        <v>9080</v>
      </c>
      <c r="M93" s="275" t="s">
        <v>9080</v>
      </c>
      <c r="N93" s="275" t="s">
        <v>9080</v>
      </c>
      <c r="O93" s="275" t="s">
        <v>9080</v>
      </c>
      <c r="P93" s="275" t="s">
        <v>9080</v>
      </c>
      <c r="Q93" s="275" t="s">
        <v>9080</v>
      </c>
      <c r="R93" s="275" t="s">
        <v>9080</v>
      </c>
      <c r="S93" s="275" t="s">
        <v>9080</v>
      </c>
      <c r="T93" s="275" t="s">
        <v>9080</v>
      </c>
      <c r="U93" s="275" t="s">
        <v>9080</v>
      </c>
      <c r="V93" s="275" t="s">
        <v>9080</v>
      </c>
      <c r="W93" s="275" t="s">
        <v>9080</v>
      </c>
      <c r="X93" s="275" t="s">
        <v>9080</v>
      </c>
      <c r="Y93" s="275" t="s">
        <v>9080</v>
      </c>
      <c r="Z93" s="275" t="s">
        <v>9080</v>
      </c>
      <c r="AA93" s="275" t="s">
        <v>9080</v>
      </c>
      <c r="AB93" s="275" t="s">
        <v>9080</v>
      </c>
      <c r="AC93" s="275" t="s">
        <v>9080</v>
      </c>
      <c r="AD93" s="275" t="s">
        <v>9080</v>
      </c>
      <c r="AE93" s="275" t="s">
        <v>9080</v>
      </c>
      <c r="AF93" s="275" t="s">
        <v>9080</v>
      </c>
      <c r="AG93" s="275" t="s">
        <v>9080</v>
      </c>
      <c r="AH93" s="275">
        <v>1.9</v>
      </c>
      <c r="AI93" s="275">
        <v>1.9</v>
      </c>
      <c r="AJ93" s="275">
        <v>1.9</v>
      </c>
      <c r="AK93" s="275">
        <v>1.9</v>
      </c>
      <c r="AL93" s="275">
        <v>1.9</v>
      </c>
      <c r="AM93" s="275">
        <v>1.9</v>
      </c>
      <c r="AN93" s="275">
        <v>1.9</v>
      </c>
      <c r="AO93" s="275">
        <v>1.9</v>
      </c>
      <c r="AP93" s="275">
        <v>1.9</v>
      </c>
      <c r="AQ93" s="275">
        <v>1.9</v>
      </c>
      <c r="AR93" s="275">
        <v>1.9</v>
      </c>
      <c r="AS93" s="275">
        <v>1.9</v>
      </c>
      <c r="AT93" s="275">
        <v>1.9</v>
      </c>
      <c r="AU93" s="275">
        <v>1.9</v>
      </c>
      <c r="AV93" s="275">
        <v>1.9</v>
      </c>
      <c r="AW93" s="275">
        <v>1.9</v>
      </c>
      <c r="AX93" s="275">
        <f>_xlfn.IFNA(VLOOKUP(C93,'INFORM Severity - hidden'!$C$5:$G$300,5,FALSE),"-")</f>
        <v>1.9</v>
      </c>
    </row>
    <row r="94" spans="1:50" x14ac:dyDescent="0.25">
      <c r="A94"/>
      <c r="B94"/>
      <c r="C94" t="s">
        <v>9118</v>
      </c>
      <c r="D94" s="275" t="str">
        <f t="shared" si="1"/>
        <v>-</v>
      </c>
      <c r="E94" s="275" t="s">
        <v>9080</v>
      </c>
      <c r="F94" s="275">
        <v>1.6</v>
      </c>
      <c r="G94" s="275">
        <v>1.6</v>
      </c>
      <c r="H94" s="275" t="s">
        <v>9080</v>
      </c>
      <c r="I94" s="275" t="s">
        <v>9080</v>
      </c>
      <c r="J94" s="275" t="s">
        <v>9080</v>
      </c>
      <c r="K94" s="275" t="s">
        <v>9080</v>
      </c>
      <c r="L94" s="275" t="s">
        <v>9080</v>
      </c>
      <c r="M94" s="275" t="s">
        <v>9080</v>
      </c>
      <c r="N94" s="275" t="s">
        <v>9080</v>
      </c>
      <c r="O94" s="275" t="s">
        <v>9080</v>
      </c>
      <c r="P94" s="275" t="s">
        <v>9080</v>
      </c>
      <c r="Q94" s="275" t="s">
        <v>9080</v>
      </c>
      <c r="R94" s="275" t="s">
        <v>9080</v>
      </c>
      <c r="S94" s="275" t="s">
        <v>9080</v>
      </c>
      <c r="T94" s="275" t="s">
        <v>9080</v>
      </c>
      <c r="U94" s="275" t="s">
        <v>9080</v>
      </c>
      <c r="V94" s="275" t="s">
        <v>9080</v>
      </c>
      <c r="W94" s="275" t="s">
        <v>9080</v>
      </c>
      <c r="X94" s="275" t="s">
        <v>9080</v>
      </c>
      <c r="Y94" s="275" t="s">
        <v>9080</v>
      </c>
      <c r="Z94" s="275" t="s">
        <v>9080</v>
      </c>
      <c r="AA94" s="275" t="s">
        <v>9080</v>
      </c>
      <c r="AB94" s="275" t="s">
        <v>9080</v>
      </c>
      <c r="AC94" s="275" t="s">
        <v>9080</v>
      </c>
      <c r="AD94" s="275" t="s">
        <v>9080</v>
      </c>
      <c r="AE94" s="275" t="s">
        <v>9080</v>
      </c>
      <c r="AF94" s="275" t="s">
        <v>9080</v>
      </c>
      <c r="AG94" s="275" t="s">
        <v>9080</v>
      </c>
      <c r="AH94" s="275" t="s">
        <v>9080</v>
      </c>
      <c r="AI94" s="275" t="s">
        <v>9080</v>
      </c>
      <c r="AJ94" s="275" t="s">
        <v>9080</v>
      </c>
      <c r="AK94" s="275" t="s">
        <v>9080</v>
      </c>
      <c r="AL94" s="275" t="s">
        <v>9080</v>
      </c>
      <c r="AM94" s="275" t="s">
        <v>9080</v>
      </c>
      <c r="AN94" s="275" t="s">
        <v>9080</v>
      </c>
      <c r="AO94" s="275" t="s">
        <v>9080</v>
      </c>
      <c r="AP94" s="275" t="s">
        <v>9080</v>
      </c>
      <c r="AQ94" s="275" t="s">
        <v>9080</v>
      </c>
      <c r="AR94" s="275" t="s">
        <v>9080</v>
      </c>
      <c r="AS94" s="275" t="s">
        <v>9080</v>
      </c>
      <c r="AT94" s="275" t="s">
        <v>9080</v>
      </c>
      <c r="AU94" s="275" t="s">
        <v>9080</v>
      </c>
      <c r="AV94" s="275" t="s">
        <v>9080</v>
      </c>
      <c r="AW94" s="275" t="s">
        <v>9080</v>
      </c>
      <c r="AX94" s="275" t="str">
        <f>_xlfn.IFNA(VLOOKUP(C94,'INFORM Severity - hidden'!$C$5:$G$300,5,FALSE),"-")</f>
        <v>-</v>
      </c>
    </row>
    <row r="95" spans="1:50" x14ac:dyDescent="0.25">
      <c r="A95" t="s">
        <v>133</v>
      </c>
      <c r="B95" t="s">
        <v>131</v>
      </c>
      <c r="C95" t="s">
        <v>132</v>
      </c>
      <c r="D95" s="275" t="str">
        <f t="shared" si="1"/>
        <v>Stable</v>
      </c>
      <c r="E95" s="275" t="s">
        <v>9080</v>
      </c>
      <c r="F95" s="275">
        <v>1.6</v>
      </c>
      <c r="G95" s="275">
        <v>1.6</v>
      </c>
      <c r="H95" s="275">
        <v>2.5</v>
      </c>
      <c r="I95" s="275">
        <v>2.6</v>
      </c>
      <c r="J95" s="275">
        <v>2.6</v>
      </c>
      <c r="K95" s="275">
        <v>2.6</v>
      </c>
      <c r="L95" s="275">
        <v>2.6</v>
      </c>
      <c r="M95" s="275">
        <v>2.6</v>
      </c>
      <c r="N95" s="275">
        <v>2.6</v>
      </c>
      <c r="O95" s="275">
        <v>2.5</v>
      </c>
      <c r="P95" s="275">
        <v>2.5</v>
      </c>
      <c r="Q95" s="275">
        <v>2.5</v>
      </c>
      <c r="R95" s="275">
        <v>2.5</v>
      </c>
      <c r="S95" s="275">
        <v>2.5</v>
      </c>
      <c r="T95" s="275">
        <v>2.5</v>
      </c>
      <c r="U95" s="275">
        <v>2.6</v>
      </c>
      <c r="V95" s="275">
        <v>2.7</v>
      </c>
      <c r="W95" s="275">
        <v>2.7</v>
      </c>
      <c r="X95" s="275">
        <v>2.7</v>
      </c>
      <c r="Y95" s="275">
        <v>2.7</v>
      </c>
      <c r="Z95" s="275">
        <v>2.7</v>
      </c>
      <c r="AA95" s="275">
        <v>2.8</v>
      </c>
      <c r="AB95" s="275">
        <v>2.7</v>
      </c>
      <c r="AC95" s="275">
        <v>3.1</v>
      </c>
      <c r="AD95" s="275">
        <v>3.1</v>
      </c>
      <c r="AE95" s="275">
        <v>3.1</v>
      </c>
      <c r="AF95" s="275">
        <v>3.1</v>
      </c>
      <c r="AG95" s="275">
        <v>3.1</v>
      </c>
      <c r="AH95" s="275">
        <v>2.9</v>
      </c>
      <c r="AI95" s="275">
        <v>2.9</v>
      </c>
      <c r="AJ95" s="275">
        <v>2.9</v>
      </c>
      <c r="AK95" s="275">
        <v>2.9</v>
      </c>
      <c r="AL95" s="275">
        <v>2.8</v>
      </c>
      <c r="AM95" s="275">
        <v>2.8</v>
      </c>
      <c r="AN95" s="275">
        <v>2.7</v>
      </c>
      <c r="AO95" s="275">
        <v>2.7</v>
      </c>
      <c r="AP95" s="275">
        <v>2.7</v>
      </c>
      <c r="AQ95" s="275">
        <v>2.7</v>
      </c>
      <c r="AR95" s="275">
        <v>2.7</v>
      </c>
      <c r="AS95" s="275">
        <v>2.7</v>
      </c>
      <c r="AT95" s="275">
        <v>2.7</v>
      </c>
      <c r="AU95" s="275">
        <v>2.7</v>
      </c>
      <c r="AV95" s="275">
        <v>2.7</v>
      </c>
      <c r="AW95" s="275">
        <v>2.7</v>
      </c>
      <c r="AX95" s="275">
        <f>_xlfn.IFNA(VLOOKUP(C95,'INFORM Severity - hidden'!$C$5:$G$300,5,FALSE),"-")</f>
        <v>2.7</v>
      </c>
    </row>
    <row r="96" spans="1:50" x14ac:dyDescent="0.25">
      <c r="A96"/>
      <c r="B96"/>
      <c r="C96" t="s">
        <v>9119</v>
      </c>
      <c r="D96" s="275" t="str">
        <f t="shared" si="1"/>
        <v>-</v>
      </c>
      <c r="E96" s="275" t="s">
        <v>9080</v>
      </c>
      <c r="F96" s="275">
        <v>1.6</v>
      </c>
      <c r="G96" s="275">
        <v>1.6</v>
      </c>
      <c r="H96" s="275" t="s">
        <v>9080</v>
      </c>
      <c r="I96" s="275" t="s">
        <v>9080</v>
      </c>
      <c r="J96" s="275" t="s">
        <v>9080</v>
      </c>
      <c r="K96" s="275" t="s">
        <v>9080</v>
      </c>
      <c r="L96" s="275" t="s">
        <v>9080</v>
      </c>
      <c r="M96" s="275" t="s">
        <v>9080</v>
      </c>
      <c r="N96" s="275" t="s">
        <v>9080</v>
      </c>
      <c r="O96" s="275" t="s">
        <v>9080</v>
      </c>
      <c r="P96" s="275" t="s">
        <v>9080</v>
      </c>
      <c r="Q96" s="275" t="s">
        <v>9080</v>
      </c>
      <c r="R96" s="275" t="s">
        <v>9080</v>
      </c>
      <c r="S96" s="275" t="s">
        <v>9080</v>
      </c>
      <c r="T96" s="275" t="s">
        <v>9080</v>
      </c>
      <c r="U96" s="275" t="s">
        <v>9080</v>
      </c>
      <c r="V96" s="275" t="s">
        <v>9080</v>
      </c>
      <c r="W96" s="275" t="s">
        <v>9080</v>
      </c>
      <c r="X96" s="275" t="s">
        <v>9080</v>
      </c>
      <c r="Y96" s="275" t="s">
        <v>9080</v>
      </c>
      <c r="Z96" s="275" t="s">
        <v>9080</v>
      </c>
      <c r="AA96" s="275" t="s">
        <v>9080</v>
      </c>
      <c r="AB96" s="275" t="s">
        <v>9080</v>
      </c>
      <c r="AC96" s="275" t="s">
        <v>9080</v>
      </c>
      <c r="AD96" s="275" t="s">
        <v>9080</v>
      </c>
      <c r="AE96" s="275" t="s">
        <v>9080</v>
      </c>
      <c r="AF96" s="275" t="s">
        <v>9080</v>
      </c>
      <c r="AG96" s="275" t="s">
        <v>9080</v>
      </c>
      <c r="AH96" s="275" t="s">
        <v>9080</v>
      </c>
      <c r="AI96" s="275" t="s">
        <v>9080</v>
      </c>
      <c r="AJ96" s="275" t="s">
        <v>9080</v>
      </c>
      <c r="AK96" s="275" t="s">
        <v>9080</v>
      </c>
      <c r="AL96" s="275" t="s">
        <v>9080</v>
      </c>
      <c r="AM96" s="275" t="s">
        <v>9080</v>
      </c>
      <c r="AN96" s="275" t="s">
        <v>9080</v>
      </c>
      <c r="AO96" s="275" t="s">
        <v>9080</v>
      </c>
      <c r="AP96" s="275" t="s">
        <v>9080</v>
      </c>
      <c r="AQ96" s="275" t="s">
        <v>9080</v>
      </c>
      <c r="AR96" s="275" t="s">
        <v>9080</v>
      </c>
      <c r="AS96" s="275" t="s">
        <v>9080</v>
      </c>
      <c r="AT96" s="275" t="s">
        <v>9080</v>
      </c>
      <c r="AU96" s="275" t="s">
        <v>9080</v>
      </c>
      <c r="AV96" s="275" t="s">
        <v>9080</v>
      </c>
      <c r="AW96" s="275" t="s">
        <v>9080</v>
      </c>
      <c r="AX96" s="275" t="str">
        <f>_xlfn.IFNA(VLOOKUP(C96,'INFORM Severity - hidden'!$C$5:$G$300,5,FALSE),"-")</f>
        <v>-</v>
      </c>
    </row>
    <row r="97" spans="1:50" x14ac:dyDescent="0.25">
      <c r="A97" t="s">
        <v>443</v>
      </c>
      <c r="B97" t="s">
        <v>1669</v>
      </c>
      <c r="C97" t="s">
        <v>1670</v>
      </c>
      <c r="D97" s="275" t="str">
        <f t="shared" si="1"/>
        <v>Increasing</v>
      </c>
      <c r="E97" s="275" t="s">
        <v>9080</v>
      </c>
      <c r="F97" s="275" t="s">
        <v>9080</v>
      </c>
      <c r="G97" s="275" t="s">
        <v>9080</v>
      </c>
      <c r="H97" s="275" t="s">
        <v>9080</v>
      </c>
      <c r="I97" s="275" t="s">
        <v>9080</v>
      </c>
      <c r="J97" s="275">
        <v>3.1</v>
      </c>
      <c r="K97" s="275">
        <v>3.1</v>
      </c>
      <c r="L97" s="275">
        <v>3.1</v>
      </c>
      <c r="M97" s="275">
        <v>3.4</v>
      </c>
      <c r="N97" s="275">
        <v>3.4</v>
      </c>
      <c r="O97" s="275">
        <v>3.3</v>
      </c>
      <c r="P97" s="275">
        <v>3.3</v>
      </c>
      <c r="Q97" s="275">
        <v>3.3</v>
      </c>
      <c r="R97" s="275">
        <v>3.3</v>
      </c>
      <c r="S97" s="275">
        <v>3.3</v>
      </c>
      <c r="T97" s="275">
        <v>3.3</v>
      </c>
      <c r="U97" s="275">
        <v>3.4</v>
      </c>
      <c r="V97" s="275">
        <v>3.5</v>
      </c>
      <c r="W97" s="275">
        <v>3.1</v>
      </c>
      <c r="X97" s="275">
        <v>3.1</v>
      </c>
      <c r="Y97" s="275">
        <v>3.1</v>
      </c>
      <c r="Z97" s="275">
        <v>3.1</v>
      </c>
      <c r="AA97" s="275">
        <v>3</v>
      </c>
      <c r="AB97" s="275">
        <v>3</v>
      </c>
      <c r="AC97" s="275">
        <v>3</v>
      </c>
      <c r="AD97" s="275" t="s">
        <v>9080</v>
      </c>
      <c r="AE97" s="275" t="s">
        <v>9080</v>
      </c>
      <c r="AF97" s="275" t="s">
        <v>9080</v>
      </c>
      <c r="AG97" s="275" t="s">
        <v>9080</v>
      </c>
      <c r="AH97" s="275" t="s">
        <v>9080</v>
      </c>
      <c r="AI97" s="275" t="s">
        <v>9080</v>
      </c>
      <c r="AJ97" s="275" t="s">
        <v>9080</v>
      </c>
      <c r="AK97" s="275">
        <v>3.1</v>
      </c>
      <c r="AL97" s="275">
        <v>3.1</v>
      </c>
      <c r="AM97" s="275">
        <v>3.1</v>
      </c>
      <c r="AN97" s="275">
        <v>3.2</v>
      </c>
      <c r="AO97" s="275">
        <v>3.2</v>
      </c>
      <c r="AP97" s="275">
        <v>3.2</v>
      </c>
      <c r="AQ97" s="275">
        <v>3.3</v>
      </c>
      <c r="AR97" s="275">
        <v>3.3</v>
      </c>
      <c r="AS97" s="275">
        <v>3.3</v>
      </c>
      <c r="AT97" s="275">
        <v>3.6</v>
      </c>
      <c r="AU97" s="275">
        <v>3.6</v>
      </c>
      <c r="AV97" s="275">
        <v>3.6</v>
      </c>
      <c r="AW97" s="275">
        <v>3.8</v>
      </c>
      <c r="AX97" s="275">
        <f>_xlfn.IFNA(VLOOKUP(C97,'INFORM Severity - hidden'!$C$5:$G$300,5,FALSE),"-")</f>
        <v>3.8</v>
      </c>
    </row>
    <row r="98" spans="1:50" x14ac:dyDescent="0.25">
      <c r="A98" t="s">
        <v>443</v>
      </c>
      <c r="B98" t="s">
        <v>441</v>
      </c>
      <c r="C98" t="s">
        <v>442</v>
      </c>
      <c r="D98" s="275" t="str">
        <f t="shared" si="1"/>
        <v>Increasing</v>
      </c>
      <c r="E98" s="275" t="s">
        <v>9080</v>
      </c>
      <c r="F98" s="275">
        <v>2</v>
      </c>
      <c r="G98" s="275">
        <v>2</v>
      </c>
      <c r="H98" s="275">
        <v>2.8</v>
      </c>
      <c r="I98" s="275">
        <v>2.8</v>
      </c>
      <c r="J98" s="275">
        <v>2.8</v>
      </c>
      <c r="K98" s="275">
        <v>2.8</v>
      </c>
      <c r="L98" s="275">
        <v>2.8</v>
      </c>
      <c r="M98" s="275">
        <v>2.8</v>
      </c>
      <c r="N98" s="275">
        <v>2.8</v>
      </c>
      <c r="O98" s="275">
        <v>2.7</v>
      </c>
      <c r="P98" s="275">
        <v>2.7</v>
      </c>
      <c r="Q98" s="275">
        <v>2.7</v>
      </c>
      <c r="R98" s="275">
        <v>2.7</v>
      </c>
      <c r="S98" s="275">
        <v>2.7</v>
      </c>
      <c r="T98" s="275">
        <v>2.7</v>
      </c>
      <c r="U98" s="275">
        <v>2.8</v>
      </c>
      <c r="V98" s="275">
        <v>2.8</v>
      </c>
      <c r="W98" s="275">
        <v>2.8</v>
      </c>
      <c r="X98" s="275">
        <v>2.8</v>
      </c>
      <c r="Y98" s="275">
        <v>2.8</v>
      </c>
      <c r="Z98" s="275">
        <v>2.8</v>
      </c>
      <c r="AA98" s="275">
        <v>2.8</v>
      </c>
      <c r="AB98" s="275">
        <v>2.8</v>
      </c>
      <c r="AC98" s="275">
        <v>2.8</v>
      </c>
      <c r="AD98" s="275">
        <v>2.8</v>
      </c>
      <c r="AE98" s="275">
        <v>2.8</v>
      </c>
      <c r="AF98" s="275">
        <v>2.8</v>
      </c>
      <c r="AG98" s="275">
        <v>2.8</v>
      </c>
      <c r="AH98" s="275">
        <v>2.8</v>
      </c>
      <c r="AI98" s="275">
        <v>2.8</v>
      </c>
      <c r="AJ98" s="275">
        <v>2.8</v>
      </c>
      <c r="AK98" s="275">
        <v>2.5</v>
      </c>
      <c r="AL98" s="275">
        <v>2.6</v>
      </c>
      <c r="AM98" s="275">
        <v>2.6</v>
      </c>
      <c r="AN98" s="275">
        <v>2.6</v>
      </c>
      <c r="AO98" s="275">
        <v>2.6</v>
      </c>
      <c r="AP98" s="275">
        <v>2.6</v>
      </c>
      <c r="AQ98" s="275">
        <v>2.6</v>
      </c>
      <c r="AR98" s="275">
        <v>2.6</v>
      </c>
      <c r="AS98" s="275">
        <v>2.6</v>
      </c>
      <c r="AT98" s="275">
        <v>2.8</v>
      </c>
      <c r="AU98" s="275">
        <v>2.8</v>
      </c>
      <c r="AV98" s="275">
        <v>2.8</v>
      </c>
      <c r="AW98" s="275">
        <v>2.9</v>
      </c>
      <c r="AX98" s="275">
        <f>_xlfn.IFNA(VLOOKUP(C98,'INFORM Severity - hidden'!$C$5:$G$300,5,FALSE),"-")</f>
        <v>2.9</v>
      </c>
    </row>
    <row r="99" spans="1:50" x14ac:dyDescent="0.25">
      <c r="A99" t="s">
        <v>443</v>
      </c>
      <c r="B99" t="s">
        <v>1680</v>
      </c>
      <c r="C99" t="s">
        <v>1681</v>
      </c>
      <c r="D99" s="275" t="str">
        <f t="shared" si="1"/>
        <v>Increasing</v>
      </c>
      <c r="E99" s="275" t="s">
        <v>9080</v>
      </c>
      <c r="F99" s="275" t="s">
        <v>9080</v>
      </c>
      <c r="G99" s="275" t="s">
        <v>9080</v>
      </c>
      <c r="H99" s="275" t="s">
        <v>9080</v>
      </c>
      <c r="I99" s="275" t="s">
        <v>9080</v>
      </c>
      <c r="J99" s="275">
        <v>3</v>
      </c>
      <c r="K99" s="275">
        <v>3.1</v>
      </c>
      <c r="L99" s="275">
        <v>3.1</v>
      </c>
      <c r="M99" s="275">
        <v>3.3</v>
      </c>
      <c r="N99" s="275">
        <v>3.3</v>
      </c>
      <c r="O99" s="275">
        <v>3.2</v>
      </c>
      <c r="P99" s="275">
        <v>3.2</v>
      </c>
      <c r="Q99" s="275">
        <v>3.2</v>
      </c>
      <c r="R99" s="275">
        <v>3.2</v>
      </c>
      <c r="S99" s="275">
        <v>3.2</v>
      </c>
      <c r="T99" s="275">
        <v>3.2</v>
      </c>
      <c r="U99" s="275">
        <v>3.4</v>
      </c>
      <c r="V99" s="275">
        <v>3.4</v>
      </c>
      <c r="W99" s="275">
        <v>3</v>
      </c>
      <c r="X99" s="275">
        <v>3</v>
      </c>
      <c r="Y99" s="275">
        <v>2.9</v>
      </c>
      <c r="Z99" s="275">
        <v>2.9</v>
      </c>
      <c r="AA99" s="275">
        <v>3</v>
      </c>
      <c r="AB99" s="275">
        <v>2.9</v>
      </c>
      <c r="AC99" s="275">
        <v>2.9</v>
      </c>
      <c r="AD99" s="275" t="s">
        <v>9080</v>
      </c>
      <c r="AE99" s="275" t="s">
        <v>9080</v>
      </c>
      <c r="AF99" s="275" t="s">
        <v>9080</v>
      </c>
      <c r="AG99" s="275" t="s">
        <v>9080</v>
      </c>
      <c r="AH99" s="275" t="s">
        <v>9080</v>
      </c>
      <c r="AI99" s="275" t="s">
        <v>9080</v>
      </c>
      <c r="AJ99" s="275" t="s">
        <v>9080</v>
      </c>
      <c r="AK99" s="275">
        <v>2.8</v>
      </c>
      <c r="AL99" s="275">
        <v>2.9</v>
      </c>
      <c r="AM99" s="275">
        <v>2.9</v>
      </c>
      <c r="AN99" s="275">
        <v>2.9</v>
      </c>
      <c r="AO99" s="275">
        <v>2.9</v>
      </c>
      <c r="AP99" s="275">
        <v>2.9</v>
      </c>
      <c r="AQ99" s="275">
        <v>3.2</v>
      </c>
      <c r="AR99" s="275">
        <v>3.2</v>
      </c>
      <c r="AS99" s="275">
        <v>3.2</v>
      </c>
      <c r="AT99" s="275">
        <v>3.5</v>
      </c>
      <c r="AU99" s="275">
        <v>3.5</v>
      </c>
      <c r="AV99" s="275">
        <v>3.5</v>
      </c>
      <c r="AW99" s="275">
        <v>4</v>
      </c>
      <c r="AX99" s="275">
        <f>_xlfn.IFNA(VLOOKUP(C99,'INFORM Severity - hidden'!$C$5:$G$300,5,FALSE),"-")</f>
        <v>3.9</v>
      </c>
    </row>
    <row r="100" spans="1:50" x14ac:dyDescent="0.25">
      <c r="A100"/>
      <c r="B100"/>
      <c r="C100" t="s">
        <v>9120</v>
      </c>
      <c r="D100" s="275" t="str">
        <f t="shared" si="1"/>
        <v>-</v>
      </c>
      <c r="E100" s="275" t="s">
        <v>9080</v>
      </c>
      <c r="F100" s="275" t="s">
        <v>9080</v>
      </c>
      <c r="G100" s="275" t="s">
        <v>9080</v>
      </c>
      <c r="H100" s="275" t="s">
        <v>9080</v>
      </c>
      <c r="I100" s="275" t="s">
        <v>9080</v>
      </c>
      <c r="J100" s="275" t="s">
        <v>9080</v>
      </c>
      <c r="K100" s="275" t="s">
        <v>9080</v>
      </c>
      <c r="L100" s="275" t="s">
        <v>9080</v>
      </c>
      <c r="M100" s="275" t="s">
        <v>9080</v>
      </c>
      <c r="N100" s="275" t="s">
        <v>9080</v>
      </c>
      <c r="O100" s="275" t="s">
        <v>9080</v>
      </c>
      <c r="P100" s="275" t="s">
        <v>9080</v>
      </c>
      <c r="Q100" s="275" t="s">
        <v>9080</v>
      </c>
      <c r="R100" s="275" t="s">
        <v>9080</v>
      </c>
      <c r="S100" s="275" t="s">
        <v>9080</v>
      </c>
      <c r="T100" s="275" t="s">
        <v>9080</v>
      </c>
      <c r="U100" s="275" t="s">
        <v>9080</v>
      </c>
      <c r="V100" s="275" t="s">
        <v>9080</v>
      </c>
      <c r="W100" s="275" t="s">
        <v>9080</v>
      </c>
      <c r="X100" s="275" t="s">
        <v>9080</v>
      </c>
      <c r="Y100" s="275" t="s">
        <v>9080</v>
      </c>
      <c r="Z100" s="275" t="s">
        <v>9080</v>
      </c>
      <c r="AA100" s="275" t="s">
        <v>9080</v>
      </c>
      <c r="AB100" s="275" t="s">
        <v>9080</v>
      </c>
      <c r="AC100" s="275" t="s">
        <v>9080</v>
      </c>
      <c r="AD100" s="275" t="s">
        <v>9080</v>
      </c>
      <c r="AE100" s="275" t="s">
        <v>9080</v>
      </c>
      <c r="AF100" s="275" t="s">
        <v>9080</v>
      </c>
      <c r="AG100" s="275" t="s">
        <v>9080</v>
      </c>
      <c r="AH100" s="275" t="s">
        <v>9080</v>
      </c>
      <c r="AI100" s="275" t="s">
        <v>9080</v>
      </c>
      <c r="AJ100" s="275" t="s">
        <v>9080</v>
      </c>
      <c r="AK100" s="275" t="s">
        <v>9080</v>
      </c>
      <c r="AL100" s="275" t="s">
        <v>9080</v>
      </c>
      <c r="AM100" s="275" t="s">
        <v>9080</v>
      </c>
      <c r="AN100" s="275" t="s">
        <v>9080</v>
      </c>
      <c r="AO100" s="275" t="s">
        <v>9080</v>
      </c>
      <c r="AP100" s="275" t="s">
        <v>9080</v>
      </c>
      <c r="AQ100" s="275" t="s">
        <v>9080</v>
      </c>
      <c r="AR100" s="275" t="s">
        <v>9080</v>
      </c>
      <c r="AS100" s="275" t="s">
        <v>9080</v>
      </c>
      <c r="AT100" s="275" t="s">
        <v>9080</v>
      </c>
      <c r="AU100" s="275" t="s">
        <v>9080</v>
      </c>
      <c r="AV100" s="275" t="s">
        <v>9080</v>
      </c>
      <c r="AW100" s="275" t="s">
        <v>9080</v>
      </c>
      <c r="AX100" s="275" t="str">
        <f>_xlfn.IFNA(VLOOKUP(C100,'INFORM Severity - hidden'!$C$5:$G$300,5,FALSE),"-")</f>
        <v>-</v>
      </c>
    </row>
    <row r="101" spans="1:50" x14ac:dyDescent="0.25">
      <c r="A101"/>
      <c r="B101"/>
      <c r="C101" t="s">
        <v>9121</v>
      </c>
      <c r="D101" s="275" t="str">
        <f t="shared" si="1"/>
        <v>-</v>
      </c>
      <c r="E101" s="275" t="s">
        <v>9080</v>
      </c>
      <c r="F101" s="275" t="s">
        <v>9080</v>
      </c>
      <c r="G101" s="275" t="s">
        <v>9080</v>
      </c>
      <c r="H101" s="275" t="s">
        <v>9080</v>
      </c>
      <c r="I101" s="275" t="s">
        <v>9080</v>
      </c>
      <c r="J101" s="275" t="s">
        <v>9080</v>
      </c>
      <c r="K101" s="275" t="s">
        <v>9080</v>
      </c>
      <c r="L101" s="275" t="s">
        <v>9080</v>
      </c>
      <c r="M101" s="275" t="s">
        <v>9080</v>
      </c>
      <c r="N101" s="275" t="s">
        <v>9080</v>
      </c>
      <c r="O101" s="275" t="s">
        <v>9080</v>
      </c>
      <c r="P101" s="275" t="s">
        <v>9080</v>
      </c>
      <c r="Q101" s="275" t="s">
        <v>9080</v>
      </c>
      <c r="R101" s="275" t="s">
        <v>9080</v>
      </c>
      <c r="S101" s="275" t="s">
        <v>9080</v>
      </c>
      <c r="T101" s="275">
        <v>1.7</v>
      </c>
      <c r="U101" s="275">
        <v>1.7</v>
      </c>
      <c r="V101" s="275">
        <v>2.2000000000000002</v>
      </c>
      <c r="W101" s="275">
        <v>2.2000000000000002</v>
      </c>
      <c r="X101" s="275">
        <v>2.2000000000000002</v>
      </c>
      <c r="Y101" s="275">
        <v>2.2000000000000002</v>
      </c>
      <c r="Z101" s="275">
        <v>2.2000000000000002</v>
      </c>
      <c r="AA101" s="275">
        <v>2.2000000000000002</v>
      </c>
      <c r="AB101" s="275">
        <v>2.2000000000000002</v>
      </c>
      <c r="AC101" s="275">
        <v>2.2000000000000002</v>
      </c>
      <c r="AD101" s="275" t="s">
        <v>9080</v>
      </c>
      <c r="AE101" s="275" t="s">
        <v>9080</v>
      </c>
      <c r="AF101" s="275" t="s">
        <v>9080</v>
      </c>
      <c r="AG101" s="275" t="s">
        <v>9080</v>
      </c>
      <c r="AH101" s="275" t="s">
        <v>9080</v>
      </c>
      <c r="AI101" s="275" t="s">
        <v>9080</v>
      </c>
      <c r="AJ101" s="275" t="s">
        <v>9080</v>
      </c>
      <c r="AK101" s="275" t="s">
        <v>9080</v>
      </c>
      <c r="AL101" s="275" t="s">
        <v>9080</v>
      </c>
      <c r="AM101" s="275" t="s">
        <v>9080</v>
      </c>
      <c r="AN101" s="275" t="s">
        <v>9080</v>
      </c>
      <c r="AO101" s="275" t="s">
        <v>9080</v>
      </c>
      <c r="AP101" s="275" t="s">
        <v>9080</v>
      </c>
      <c r="AQ101" s="275" t="s">
        <v>9080</v>
      </c>
      <c r="AR101" s="275" t="s">
        <v>9080</v>
      </c>
      <c r="AS101" s="275" t="s">
        <v>9080</v>
      </c>
      <c r="AT101" s="275" t="s">
        <v>9080</v>
      </c>
      <c r="AU101" s="275" t="s">
        <v>9080</v>
      </c>
      <c r="AV101" s="275" t="s">
        <v>9080</v>
      </c>
      <c r="AW101" s="275" t="s">
        <v>9080</v>
      </c>
      <c r="AX101" s="275" t="str">
        <f>_xlfn.IFNA(VLOOKUP(C101,'INFORM Severity - hidden'!$C$5:$G$300,5,FALSE),"-")</f>
        <v>-</v>
      </c>
    </row>
    <row r="102" spans="1:50" x14ac:dyDescent="0.25">
      <c r="A102"/>
      <c r="B102"/>
      <c r="C102" t="s">
        <v>9122</v>
      </c>
      <c r="D102" s="275" t="str">
        <f t="shared" si="1"/>
        <v>-</v>
      </c>
      <c r="E102" s="275" t="s">
        <v>9080</v>
      </c>
      <c r="F102" s="275" t="s">
        <v>9080</v>
      </c>
      <c r="G102" s="275" t="s">
        <v>9080</v>
      </c>
      <c r="H102" s="275" t="s">
        <v>9080</v>
      </c>
      <c r="I102" s="275" t="s">
        <v>9080</v>
      </c>
      <c r="J102" s="275" t="s">
        <v>9080</v>
      </c>
      <c r="K102" s="275" t="s">
        <v>9080</v>
      </c>
      <c r="L102" s="275" t="s">
        <v>9080</v>
      </c>
      <c r="M102" s="275" t="s">
        <v>9080</v>
      </c>
      <c r="N102" s="275">
        <v>1.9</v>
      </c>
      <c r="O102" s="275" t="s">
        <v>9080</v>
      </c>
      <c r="P102" s="275" t="s">
        <v>9080</v>
      </c>
      <c r="Q102" s="275" t="s">
        <v>9080</v>
      </c>
      <c r="R102" s="275" t="s">
        <v>9080</v>
      </c>
      <c r="S102" s="275" t="s">
        <v>9080</v>
      </c>
      <c r="T102" s="275" t="s">
        <v>9080</v>
      </c>
      <c r="U102" s="275" t="s">
        <v>9080</v>
      </c>
      <c r="V102" s="275" t="s">
        <v>9080</v>
      </c>
      <c r="W102" s="275" t="s">
        <v>9080</v>
      </c>
      <c r="X102" s="275" t="s">
        <v>9080</v>
      </c>
      <c r="Y102" s="275" t="s">
        <v>9080</v>
      </c>
      <c r="Z102" s="275" t="s">
        <v>9080</v>
      </c>
      <c r="AA102" s="275" t="s">
        <v>9080</v>
      </c>
      <c r="AB102" s="275" t="s">
        <v>9080</v>
      </c>
      <c r="AC102" s="275" t="s">
        <v>9080</v>
      </c>
      <c r="AD102" s="275" t="s">
        <v>9080</v>
      </c>
      <c r="AE102" s="275" t="s">
        <v>9080</v>
      </c>
      <c r="AF102" s="275" t="s">
        <v>9080</v>
      </c>
      <c r="AG102" s="275" t="s">
        <v>9080</v>
      </c>
      <c r="AH102" s="275" t="s">
        <v>9080</v>
      </c>
      <c r="AI102" s="275" t="s">
        <v>9080</v>
      </c>
      <c r="AJ102" s="275" t="s">
        <v>9080</v>
      </c>
      <c r="AK102" s="275" t="s">
        <v>9080</v>
      </c>
      <c r="AL102" s="275" t="s">
        <v>9080</v>
      </c>
      <c r="AM102" s="275" t="s">
        <v>9080</v>
      </c>
      <c r="AN102" s="275" t="s">
        <v>9080</v>
      </c>
      <c r="AO102" s="275" t="s">
        <v>9080</v>
      </c>
      <c r="AP102" s="275" t="s">
        <v>9080</v>
      </c>
      <c r="AQ102" s="275" t="s">
        <v>9080</v>
      </c>
      <c r="AR102" s="275" t="s">
        <v>9080</v>
      </c>
      <c r="AS102" s="275" t="s">
        <v>9080</v>
      </c>
      <c r="AT102" s="275" t="s">
        <v>9080</v>
      </c>
      <c r="AU102" s="275" t="s">
        <v>9080</v>
      </c>
      <c r="AV102" s="275" t="s">
        <v>9080</v>
      </c>
      <c r="AW102" s="275" t="s">
        <v>9080</v>
      </c>
      <c r="AX102" s="275" t="str">
        <f>_xlfn.IFNA(VLOOKUP(C102,'INFORM Severity - hidden'!$C$5:$G$300,5,FALSE),"-")</f>
        <v>-</v>
      </c>
    </row>
    <row r="103" spans="1:50" x14ac:dyDescent="0.25">
      <c r="A103"/>
      <c r="B103"/>
      <c r="C103" t="s">
        <v>9123</v>
      </c>
      <c r="D103" s="275" t="str">
        <f t="shared" si="1"/>
        <v>-</v>
      </c>
      <c r="E103" s="275" t="s">
        <v>9080</v>
      </c>
      <c r="F103" s="275">
        <v>2.4</v>
      </c>
      <c r="G103" s="275">
        <v>2.4</v>
      </c>
      <c r="H103" s="275" t="s">
        <v>9080</v>
      </c>
      <c r="I103" s="275" t="s">
        <v>9080</v>
      </c>
      <c r="J103" s="275" t="s">
        <v>9080</v>
      </c>
      <c r="K103" s="275" t="s">
        <v>9080</v>
      </c>
      <c r="L103" s="275" t="s">
        <v>9080</v>
      </c>
      <c r="M103" s="275" t="s">
        <v>9080</v>
      </c>
      <c r="N103" s="275" t="s">
        <v>9080</v>
      </c>
      <c r="O103" s="275" t="s">
        <v>9080</v>
      </c>
      <c r="P103" s="275" t="s">
        <v>9080</v>
      </c>
      <c r="Q103" s="275" t="s">
        <v>9080</v>
      </c>
      <c r="R103" s="275" t="s">
        <v>9080</v>
      </c>
      <c r="S103" s="275" t="s">
        <v>9080</v>
      </c>
      <c r="T103" s="275" t="s">
        <v>9080</v>
      </c>
      <c r="U103" s="275" t="s">
        <v>9080</v>
      </c>
      <c r="V103" s="275" t="s">
        <v>9080</v>
      </c>
      <c r="W103" s="275" t="s">
        <v>9080</v>
      </c>
      <c r="X103" s="275" t="s">
        <v>9080</v>
      </c>
      <c r="Y103" s="275" t="s">
        <v>9080</v>
      </c>
      <c r="Z103" s="275" t="s">
        <v>9080</v>
      </c>
      <c r="AA103" s="275" t="s">
        <v>9080</v>
      </c>
      <c r="AB103" s="275" t="s">
        <v>9080</v>
      </c>
      <c r="AC103" s="275" t="s">
        <v>9080</v>
      </c>
      <c r="AD103" s="275" t="s">
        <v>9080</v>
      </c>
      <c r="AE103" s="275" t="s">
        <v>9080</v>
      </c>
      <c r="AF103" s="275" t="s">
        <v>9080</v>
      </c>
      <c r="AG103" s="275" t="s">
        <v>9080</v>
      </c>
      <c r="AH103" s="275" t="s">
        <v>9080</v>
      </c>
      <c r="AI103" s="275" t="s">
        <v>9080</v>
      </c>
      <c r="AJ103" s="275" t="s">
        <v>9080</v>
      </c>
      <c r="AK103" s="275" t="s">
        <v>9080</v>
      </c>
      <c r="AL103" s="275" t="s">
        <v>9080</v>
      </c>
      <c r="AM103" s="275" t="s">
        <v>9080</v>
      </c>
      <c r="AN103" s="275" t="s">
        <v>9080</v>
      </c>
      <c r="AO103" s="275" t="s">
        <v>9080</v>
      </c>
      <c r="AP103" s="275" t="s">
        <v>9080</v>
      </c>
      <c r="AQ103" s="275" t="s">
        <v>9080</v>
      </c>
      <c r="AR103" s="275" t="s">
        <v>9080</v>
      </c>
      <c r="AS103" s="275" t="s">
        <v>9080</v>
      </c>
      <c r="AT103" s="275" t="s">
        <v>9080</v>
      </c>
      <c r="AU103" s="275" t="s">
        <v>9080</v>
      </c>
      <c r="AV103" s="275" t="s">
        <v>9080</v>
      </c>
      <c r="AW103" s="275" t="s">
        <v>9080</v>
      </c>
      <c r="AX103" s="275" t="str">
        <f>_xlfn.IFNA(VLOOKUP(C103,'INFORM Severity - hidden'!$C$5:$G$300,5,FALSE),"-")</f>
        <v>-</v>
      </c>
    </row>
    <row r="104" spans="1:50" x14ac:dyDescent="0.25">
      <c r="A104" t="s">
        <v>1161</v>
      </c>
      <c r="B104" t="s">
        <v>1188</v>
      </c>
      <c r="C104" t="s">
        <v>1189</v>
      </c>
      <c r="D104" s="275" t="str">
        <f t="shared" si="1"/>
        <v>Stable</v>
      </c>
      <c r="E104" s="275" t="s">
        <v>9080</v>
      </c>
      <c r="F104" s="275">
        <v>2.4</v>
      </c>
      <c r="G104" s="275">
        <v>2.4</v>
      </c>
      <c r="H104" s="275">
        <v>2.9</v>
      </c>
      <c r="I104" s="275">
        <v>2.8</v>
      </c>
      <c r="J104" s="275">
        <v>2.8</v>
      </c>
      <c r="K104" s="275">
        <v>2.8</v>
      </c>
      <c r="L104" s="275">
        <v>2.8</v>
      </c>
      <c r="M104" s="275">
        <v>2.8</v>
      </c>
      <c r="N104" s="275">
        <v>2.9</v>
      </c>
      <c r="O104" s="275">
        <v>2.9</v>
      </c>
      <c r="P104" s="275">
        <v>2.9</v>
      </c>
      <c r="Q104" s="275">
        <v>2.9</v>
      </c>
      <c r="R104" s="275">
        <v>2.9</v>
      </c>
      <c r="S104" s="275">
        <v>2.9</v>
      </c>
      <c r="T104" s="275">
        <v>2.9</v>
      </c>
      <c r="U104" s="275">
        <v>2.9</v>
      </c>
      <c r="V104" s="275">
        <v>3.2</v>
      </c>
      <c r="W104" s="275">
        <v>3.1</v>
      </c>
      <c r="X104" s="275">
        <v>3.2</v>
      </c>
      <c r="Y104" s="275">
        <v>3.2</v>
      </c>
      <c r="Z104" s="275">
        <v>3.2</v>
      </c>
      <c r="AA104" s="275">
        <v>3.2</v>
      </c>
      <c r="AB104" s="275">
        <v>3.2</v>
      </c>
      <c r="AC104" s="275">
        <v>3.4</v>
      </c>
      <c r="AD104" s="275">
        <v>3.4</v>
      </c>
      <c r="AE104" s="275">
        <v>3.5</v>
      </c>
      <c r="AF104" s="275">
        <v>3.5</v>
      </c>
      <c r="AG104" s="275">
        <v>3.5</v>
      </c>
      <c r="AH104" s="275">
        <v>3.5</v>
      </c>
      <c r="AI104" s="275">
        <v>3.5</v>
      </c>
      <c r="AJ104" s="275">
        <v>3.4</v>
      </c>
      <c r="AK104" s="275">
        <v>3.4</v>
      </c>
      <c r="AL104" s="275">
        <v>3.4</v>
      </c>
      <c r="AM104" s="275">
        <v>3.4</v>
      </c>
      <c r="AN104" s="275">
        <v>3.3</v>
      </c>
      <c r="AO104" s="275">
        <v>3.3</v>
      </c>
      <c r="AP104" s="275">
        <v>3.3</v>
      </c>
      <c r="AQ104" s="275">
        <v>3.3</v>
      </c>
      <c r="AR104" s="275">
        <v>3.6</v>
      </c>
      <c r="AS104" s="275">
        <v>3.6</v>
      </c>
      <c r="AT104" s="275">
        <v>3.5</v>
      </c>
      <c r="AU104" s="275">
        <v>3.5</v>
      </c>
      <c r="AV104" s="275">
        <v>3.5</v>
      </c>
      <c r="AW104" s="275">
        <v>3.5</v>
      </c>
      <c r="AX104" s="275">
        <f>_xlfn.IFNA(VLOOKUP(C104,'INFORM Severity - hidden'!$C$5:$G$300,5,FALSE),"-")</f>
        <v>3.6</v>
      </c>
    </row>
    <row r="105" spans="1:50" x14ac:dyDescent="0.25">
      <c r="A105"/>
      <c r="B105"/>
      <c r="C105" t="s">
        <v>9124</v>
      </c>
      <c r="D105" s="275" t="str">
        <f t="shared" si="1"/>
        <v>-</v>
      </c>
      <c r="E105" s="275" t="s">
        <v>9080</v>
      </c>
      <c r="F105" s="275">
        <v>1.4</v>
      </c>
      <c r="G105" s="275">
        <v>1.4</v>
      </c>
      <c r="H105" s="275" t="s">
        <v>9080</v>
      </c>
      <c r="I105" s="275" t="s">
        <v>9080</v>
      </c>
      <c r="J105" s="275" t="s">
        <v>9080</v>
      </c>
      <c r="K105" s="275" t="s">
        <v>9080</v>
      </c>
      <c r="L105" s="275" t="s">
        <v>9080</v>
      </c>
      <c r="M105" s="275" t="s">
        <v>9080</v>
      </c>
      <c r="N105" s="275" t="s">
        <v>9080</v>
      </c>
      <c r="O105" s="275" t="s">
        <v>9080</v>
      </c>
      <c r="P105" s="275" t="s">
        <v>9080</v>
      </c>
      <c r="Q105" s="275" t="s">
        <v>9080</v>
      </c>
      <c r="R105" s="275" t="s">
        <v>9080</v>
      </c>
      <c r="S105" s="275" t="s">
        <v>9080</v>
      </c>
      <c r="T105" s="275" t="s">
        <v>9080</v>
      </c>
      <c r="U105" s="275" t="s">
        <v>9080</v>
      </c>
      <c r="V105" s="275" t="s">
        <v>9080</v>
      </c>
      <c r="W105" s="275" t="s">
        <v>9080</v>
      </c>
      <c r="X105" s="275" t="s">
        <v>9080</v>
      </c>
      <c r="Y105" s="275" t="s">
        <v>9080</v>
      </c>
      <c r="Z105" s="275" t="s">
        <v>9080</v>
      </c>
      <c r="AA105" s="275" t="s">
        <v>9080</v>
      </c>
      <c r="AB105" s="275" t="s">
        <v>9080</v>
      </c>
      <c r="AC105" s="275" t="s">
        <v>9080</v>
      </c>
      <c r="AD105" s="275" t="s">
        <v>9080</v>
      </c>
      <c r="AE105" s="275" t="s">
        <v>9080</v>
      </c>
      <c r="AF105" s="275" t="s">
        <v>9080</v>
      </c>
      <c r="AG105" s="275" t="s">
        <v>9080</v>
      </c>
      <c r="AH105" s="275" t="s">
        <v>9080</v>
      </c>
      <c r="AI105" s="275" t="s">
        <v>9080</v>
      </c>
      <c r="AJ105" s="275" t="s">
        <v>9080</v>
      </c>
      <c r="AK105" s="275" t="s">
        <v>9080</v>
      </c>
      <c r="AL105" s="275" t="s">
        <v>9080</v>
      </c>
      <c r="AM105" s="275" t="s">
        <v>9080</v>
      </c>
      <c r="AN105" s="275" t="s">
        <v>9080</v>
      </c>
      <c r="AO105" s="275" t="s">
        <v>9080</v>
      </c>
      <c r="AP105" s="275" t="s">
        <v>9080</v>
      </c>
      <c r="AQ105" s="275" t="s">
        <v>9080</v>
      </c>
      <c r="AR105" s="275" t="s">
        <v>9080</v>
      </c>
      <c r="AS105" s="275" t="s">
        <v>9080</v>
      </c>
      <c r="AT105" s="275" t="s">
        <v>9080</v>
      </c>
      <c r="AU105" s="275" t="s">
        <v>9080</v>
      </c>
      <c r="AV105" s="275" t="s">
        <v>9080</v>
      </c>
      <c r="AW105" s="275" t="s">
        <v>9080</v>
      </c>
      <c r="AX105" s="275" t="str">
        <f>_xlfn.IFNA(VLOOKUP(C105,'INFORM Severity - hidden'!$C$5:$G$300,5,FALSE),"-")</f>
        <v>-</v>
      </c>
    </row>
    <row r="106" spans="1:50" x14ac:dyDescent="0.25">
      <c r="A106" t="s">
        <v>1161</v>
      </c>
      <c r="B106" t="s">
        <v>1159</v>
      </c>
      <c r="C106" t="s">
        <v>1160</v>
      </c>
      <c r="D106" s="275" t="str">
        <f t="shared" si="1"/>
        <v>Increasing</v>
      </c>
      <c r="E106" s="275" t="s">
        <v>9080</v>
      </c>
      <c r="F106" s="275" t="s">
        <v>9080</v>
      </c>
      <c r="G106" s="275" t="s">
        <v>9080</v>
      </c>
      <c r="H106" s="275" t="s">
        <v>9080</v>
      </c>
      <c r="I106" s="275" t="s">
        <v>9080</v>
      </c>
      <c r="J106" s="275" t="s">
        <v>9080</v>
      </c>
      <c r="K106" s="275" t="s">
        <v>9080</v>
      </c>
      <c r="L106" s="275" t="s">
        <v>9080</v>
      </c>
      <c r="M106" s="275" t="s">
        <v>9080</v>
      </c>
      <c r="N106" s="275" t="s">
        <v>9080</v>
      </c>
      <c r="O106" s="275" t="s">
        <v>9080</v>
      </c>
      <c r="P106" s="275" t="s">
        <v>9080</v>
      </c>
      <c r="Q106" s="275" t="s">
        <v>9080</v>
      </c>
      <c r="R106" s="275" t="s">
        <v>9080</v>
      </c>
      <c r="S106" s="275" t="s">
        <v>9080</v>
      </c>
      <c r="T106" s="275">
        <v>3.3</v>
      </c>
      <c r="U106" s="275">
        <v>3.3</v>
      </c>
      <c r="V106" s="275">
        <v>3.3</v>
      </c>
      <c r="W106" s="275">
        <v>3.3</v>
      </c>
      <c r="X106" s="275">
        <v>3.4</v>
      </c>
      <c r="Y106" s="275">
        <v>3.5</v>
      </c>
      <c r="Z106" s="275">
        <v>3.5</v>
      </c>
      <c r="AA106" s="275">
        <v>3.5</v>
      </c>
      <c r="AB106" s="275">
        <v>3.5</v>
      </c>
      <c r="AC106" s="275">
        <v>3.5</v>
      </c>
      <c r="AD106" s="275">
        <v>3.6</v>
      </c>
      <c r="AE106" s="275">
        <v>3.7</v>
      </c>
      <c r="AF106" s="275">
        <v>3.7</v>
      </c>
      <c r="AG106" s="275">
        <v>3.7</v>
      </c>
      <c r="AH106" s="275">
        <v>3.7</v>
      </c>
      <c r="AI106" s="275">
        <v>3.7</v>
      </c>
      <c r="AJ106" s="275">
        <v>3.5</v>
      </c>
      <c r="AK106" s="275">
        <v>3.5</v>
      </c>
      <c r="AL106" s="275">
        <v>3.5</v>
      </c>
      <c r="AM106" s="275">
        <v>3.5</v>
      </c>
      <c r="AN106" s="275">
        <v>3.5</v>
      </c>
      <c r="AO106" s="275">
        <v>3.5</v>
      </c>
      <c r="AP106" s="275">
        <v>3.5</v>
      </c>
      <c r="AQ106" s="275">
        <v>3.5</v>
      </c>
      <c r="AR106" s="275">
        <v>3.6</v>
      </c>
      <c r="AS106" s="275">
        <v>3.6</v>
      </c>
      <c r="AT106" s="275">
        <v>3.5</v>
      </c>
      <c r="AU106" s="275">
        <v>3.5</v>
      </c>
      <c r="AV106" s="275">
        <v>3.5</v>
      </c>
      <c r="AW106" s="275">
        <v>3.6</v>
      </c>
      <c r="AX106" s="275">
        <f>_xlfn.IFNA(VLOOKUP(C106,'INFORM Severity - hidden'!$C$5:$G$300,5,FALSE),"-")</f>
        <v>3.6</v>
      </c>
    </row>
    <row r="107" spans="1:50" x14ac:dyDescent="0.25">
      <c r="A107"/>
      <c r="B107"/>
      <c r="C107" t="s">
        <v>9125</v>
      </c>
      <c r="D107" s="275" t="str">
        <f t="shared" si="1"/>
        <v>-</v>
      </c>
      <c r="E107" s="275" t="s">
        <v>9080</v>
      </c>
      <c r="F107" s="275" t="s">
        <v>9080</v>
      </c>
      <c r="G107" s="275" t="s">
        <v>9080</v>
      </c>
      <c r="H107" s="275" t="s">
        <v>9080</v>
      </c>
      <c r="I107" s="275" t="s">
        <v>9080</v>
      </c>
      <c r="J107" s="275" t="s">
        <v>9080</v>
      </c>
      <c r="K107" s="275" t="s">
        <v>9080</v>
      </c>
      <c r="L107" s="275" t="s">
        <v>9080</v>
      </c>
      <c r="M107" s="275" t="s">
        <v>9080</v>
      </c>
      <c r="N107" s="275" t="s">
        <v>9080</v>
      </c>
      <c r="O107" s="275" t="s">
        <v>9080</v>
      </c>
      <c r="P107" s="275" t="s">
        <v>9080</v>
      </c>
      <c r="Q107" s="275" t="s">
        <v>9080</v>
      </c>
      <c r="R107" s="275" t="s">
        <v>9080</v>
      </c>
      <c r="S107" s="275" t="s">
        <v>9080</v>
      </c>
      <c r="T107" s="275" t="s">
        <v>9080</v>
      </c>
      <c r="U107" s="275" t="s">
        <v>9080</v>
      </c>
      <c r="V107" s="275" t="s">
        <v>9080</v>
      </c>
      <c r="W107" s="275" t="s">
        <v>9080</v>
      </c>
      <c r="X107" s="275">
        <v>3.2</v>
      </c>
      <c r="Y107" s="275">
        <v>3.2</v>
      </c>
      <c r="Z107" s="275">
        <v>3.1</v>
      </c>
      <c r="AA107" s="275">
        <v>3.2</v>
      </c>
      <c r="AB107" s="275">
        <v>3.2</v>
      </c>
      <c r="AC107" s="275">
        <v>3.2</v>
      </c>
      <c r="AD107" s="275" t="s">
        <v>9080</v>
      </c>
      <c r="AE107" s="275" t="s">
        <v>9080</v>
      </c>
      <c r="AF107" s="275" t="s">
        <v>9080</v>
      </c>
      <c r="AG107" s="275" t="s">
        <v>9080</v>
      </c>
      <c r="AH107" s="275" t="s">
        <v>9080</v>
      </c>
      <c r="AI107" s="275" t="s">
        <v>9080</v>
      </c>
      <c r="AJ107" s="275" t="s">
        <v>9080</v>
      </c>
      <c r="AK107" s="275" t="s">
        <v>9080</v>
      </c>
      <c r="AL107" s="275" t="s">
        <v>9080</v>
      </c>
      <c r="AM107" s="275" t="s">
        <v>9080</v>
      </c>
      <c r="AN107" s="275" t="s">
        <v>9080</v>
      </c>
      <c r="AO107" s="275" t="s">
        <v>9080</v>
      </c>
      <c r="AP107" s="275" t="s">
        <v>9080</v>
      </c>
      <c r="AQ107" s="275" t="s">
        <v>9080</v>
      </c>
      <c r="AR107" s="275" t="s">
        <v>9080</v>
      </c>
      <c r="AS107" s="275" t="s">
        <v>9080</v>
      </c>
      <c r="AT107" s="275" t="s">
        <v>9080</v>
      </c>
      <c r="AU107" s="275" t="s">
        <v>9080</v>
      </c>
      <c r="AV107" s="275" t="s">
        <v>9080</v>
      </c>
      <c r="AW107" s="275" t="s">
        <v>9080</v>
      </c>
      <c r="AX107" s="275" t="str">
        <f>_xlfn.IFNA(VLOOKUP(C107,'INFORM Severity - hidden'!$C$5:$G$300,5,FALSE),"-")</f>
        <v>-</v>
      </c>
    </row>
    <row r="108" spans="1:50" x14ac:dyDescent="0.25">
      <c r="A108" t="s">
        <v>139</v>
      </c>
      <c r="B108" t="s">
        <v>137</v>
      </c>
      <c r="C108" t="s">
        <v>138</v>
      </c>
      <c r="D108" s="275" t="str">
        <f t="shared" si="1"/>
        <v>Increasing</v>
      </c>
      <c r="E108" s="275" t="s">
        <v>9080</v>
      </c>
      <c r="F108" s="275">
        <v>3.9</v>
      </c>
      <c r="G108" s="275">
        <v>3.7</v>
      </c>
      <c r="H108" s="275">
        <v>3.9</v>
      </c>
      <c r="I108" s="275">
        <v>3.9</v>
      </c>
      <c r="J108" s="275">
        <v>3.9</v>
      </c>
      <c r="K108" s="275">
        <v>3.9</v>
      </c>
      <c r="L108" s="275">
        <v>3.9</v>
      </c>
      <c r="M108" s="275">
        <v>3.9</v>
      </c>
      <c r="N108" s="275">
        <v>3.9</v>
      </c>
      <c r="O108" s="275">
        <v>3.9</v>
      </c>
      <c r="P108" s="275">
        <v>3.9</v>
      </c>
      <c r="Q108" s="275">
        <v>3.9</v>
      </c>
      <c r="R108" s="275">
        <v>3.9</v>
      </c>
      <c r="S108" s="275">
        <v>3.9</v>
      </c>
      <c r="T108" s="275">
        <v>4.2</v>
      </c>
      <c r="U108" s="275">
        <v>4.2</v>
      </c>
      <c r="V108" s="275">
        <v>4.2</v>
      </c>
      <c r="W108" s="275">
        <v>4.2</v>
      </c>
      <c r="X108" s="275">
        <v>4.2</v>
      </c>
      <c r="Y108" s="275">
        <v>4.0999999999999996</v>
      </c>
      <c r="Z108" s="275">
        <v>4.0999999999999996</v>
      </c>
      <c r="AA108" s="275">
        <v>4.2</v>
      </c>
      <c r="AB108" s="275">
        <v>4.2</v>
      </c>
      <c r="AC108" s="275">
        <v>4.2</v>
      </c>
      <c r="AD108" s="275">
        <v>4.2</v>
      </c>
      <c r="AE108" s="275">
        <v>4</v>
      </c>
      <c r="AF108" s="275">
        <v>4</v>
      </c>
      <c r="AG108" s="275">
        <v>4</v>
      </c>
      <c r="AH108" s="275">
        <v>3.8</v>
      </c>
      <c r="AI108" s="275">
        <v>3.8</v>
      </c>
      <c r="AJ108" s="275">
        <v>3.8</v>
      </c>
      <c r="AK108" s="275">
        <v>3.8</v>
      </c>
      <c r="AL108" s="275">
        <v>3.8</v>
      </c>
      <c r="AM108" s="275">
        <v>3.8</v>
      </c>
      <c r="AN108" s="275">
        <v>3.8</v>
      </c>
      <c r="AO108" s="275">
        <v>3.8</v>
      </c>
      <c r="AP108" s="275">
        <v>3.5</v>
      </c>
      <c r="AQ108" s="275">
        <v>3.5</v>
      </c>
      <c r="AR108" s="275">
        <v>3.5</v>
      </c>
      <c r="AS108" s="275">
        <v>3.5</v>
      </c>
      <c r="AT108" s="275">
        <v>3.5</v>
      </c>
      <c r="AU108" s="275">
        <v>3.6</v>
      </c>
      <c r="AV108" s="275">
        <v>3.6</v>
      </c>
      <c r="AW108" s="275">
        <v>3.6</v>
      </c>
      <c r="AX108" s="275">
        <f>_xlfn.IFNA(VLOOKUP(C108,'INFORM Severity - hidden'!$C$5:$G$300,5,FALSE),"-")</f>
        <v>3.6</v>
      </c>
    </row>
    <row r="109" spans="1:50" x14ac:dyDescent="0.25">
      <c r="A109" t="s">
        <v>139</v>
      </c>
      <c r="B109" t="s">
        <v>144</v>
      </c>
      <c r="C109" t="s">
        <v>145</v>
      </c>
      <c r="D109" s="275" t="str">
        <f t="shared" si="1"/>
        <v>Increasing</v>
      </c>
      <c r="E109" s="275" t="s">
        <v>9080</v>
      </c>
      <c r="F109" s="275">
        <v>2.6</v>
      </c>
      <c r="G109" s="275">
        <v>2.6</v>
      </c>
      <c r="H109" s="275">
        <v>3.5</v>
      </c>
      <c r="I109" s="275">
        <v>3.5</v>
      </c>
      <c r="J109" s="275">
        <v>3.5</v>
      </c>
      <c r="K109" s="275">
        <v>3.5</v>
      </c>
      <c r="L109" s="275">
        <v>3.5</v>
      </c>
      <c r="M109" s="275">
        <v>3.5</v>
      </c>
      <c r="N109" s="275">
        <v>3.5</v>
      </c>
      <c r="O109" s="275">
        <v>3.5</v>
      </c>
      <c r="P109" s="275">
        <v>3.5</v>
      </c>
      <c r="Q109" s="275">
        <v>3.5</v>
      </c>
      <c r="R109" s="275">
        <v>3.5</v>
      </c>
      <c r="S109" s="275">
        <v>3.6</v>
      </c>
      <c r="T109" s="275">
        <v>3.1</v>
      </c>
      <c r="U109" s="275">
        <v>3.1</v>
      </c>
      <c r="V109" s="275">
        <v>3.1</v>
      </c>
      <c r="W109" s="275">
        <v>3</v>
      </c>
      <c r="X109" s="275">
        <v>3</v>
      </c>
      <c r="Y109" s="275">
        <v>3</v>
      </c>
      <c r="Z109" s="275">
        <v>3</v>
      </c>
      <c r="AA109" s="275">
        <v>3</v>
      </c>
      <c r="AB109" s="275">
        <v>3</v>
      </c>
      <c r="AC109" s="275">
        <v>3</v>
      </c>
      <c r="AD109" s="275">
        <v>3</v>
      </c>
      <c r="AE109" s="275">
        <v>2.6</v>
      </c>
      <c r="AF109" s="275">
        <v>2.6</v>
      </c>
      <c r="AG109" s="275">
        <v>2.6</v>
      </c>
      <c r="AH109" s="275">
        <v>2.5</v>
      </c>
      <c r="AI109" s="275">
        <v>2.5</v>
      </c>
      <c r="AJ109" s="275">
        <v>3</v>
      </c>
      <c r="AK109" s="275">
        <v>3</v>
      </c>
      <c r="AL109" s="275">
        <v>3</v>
      </c>
      <c r="AM109" s="275">
        <v>3</v>
      </c>
      <c r="AN109" s="275">
        <v>3</v>
      </c>
      <c r="AO109" s="275">
        <v>3</v>
      </c>
      <c r="AP109" s="275">
        <v>2.9</v>
      </c>
      <c r="AQ109" s="275">
        <v>2.8</v>
      </c>
      <c r="AR109" s="275">
        <v>2.8</v>
      </c>
      <c r="AS109" s="275">
        <v>3.1</v>
      </c>
      <c r="AT109" s="275">
        <v>3.1</v>
      </c>
      <c r="AU109" s="275">
        <v>3.4</v>
      </c>
      <c r="AV109" s="275">
        <v>3.4</v>
      </c>
      <c r="AW109" s="275">
        <v>3.4</v>
      </c>
      <c r="AX109" s="275">
        <f>_xlfn.IFNA(VLOOKUP(C109,'INFORM Severity - hidden'!$C$5:$G$300,5,FALSE),"-")</f>
        <v>3.4</v>
      </c>
    </row>
    <row r="110" spans="1:50" x14ac:dyDescent="0.25">
      <c r="A110" t="s">
        <v>3930</v>
      </c>
      <c r="B110" t="s">
        <v>3928</v>
      </c>
      <c r="C110" t="s">
        <v>3929</v>
      </c>
      <c r="D110" s="275" t="str">
        <f t="shared" si="1"/>
        <v>Stable</v>
      </c>
      <c r="E110" s="275" t="s">
        <v>9080</v>
      </c>
      <c r="F110" s="275" t="s">
        <v>9080</v>
      </c>
      <c r="G110" s="275" t="s">
        <v>9080</v>
      </c>
      <c r="H110" s="275" t="s">
        <v>9080</v>
      </c>
      <c r="I110" s="275" t="s">
        <v>9080</v>
      </c>
      <c r="J110" s="275" t="s">
        <v>9080</v>
      </c>
      <c r="K110" s="275" t="s">
        <v>9080</v>
      </c>
      <c r="L110" s="275" t="s">
        <v>9080</v>
      </c>
      <c r="M110" s="275" t="s">
        <v>9080</v>
      </c>
      <c r="N110" s="275" t="s">
        <v>9080</v>
      </c>
      <c r="O110" s="275" t="s">
        <v>9080</v>
      </c>
      <c r="P110" s="275" t="s">
        <v>9080</v>
      </c>
      <c r="Q110" s="275" t="s">
        <v>9080</v>
      </c>
      <c r="R110" s="275" t="s">
        <v>9080</v>
      </c>
      <c r="S110" s="275" t="s">
        <v>9080</v>
      </c>
      <c r="T110" s="275" t="s">
        <v>9080</v>
      </c>
      <c r="U110" s="275" t="s">
        <v>9080</v>
      </c>
      <c r="V110" s="275" t="s">
        <v>9080</v>
      </c>
      <c r="W110" s="275" t="s">
        <v>9080</v>
      </c>
      <c r="X110" s="275" t="s">
        <v>9080</v>
      </c>
      <c r="Y110" s="275" t="s">
        <v>9080</v>
      </c>
      <c r="Z110" s="275" t="s">
        <v>9080</v>
      </c>
      <c r="AA110" s="275" t="s">
        <v>9080</v>
      </c>
      <c r="AB110" s="275" t="s">
        <v>9080</v>
      </c>
      <c r="AC110" s="275" t="s">
        <v>9080</v>
      </c>
      <c r="AD110" s="275" t="s">
        <v>9080</v>
      </c>
      <c r="AE110" s="275" t="s">
        <v>9080</v>
      </c>
      <c r="AF110" s="275" t="s">
        <v>9080</v>
      </c>
      <c r="AG110" s="275" t="s">
        <v>9080</v>
      </c>
      <c r="AH110" s="275" t="s">
        <v>9080</v>
      </c>
      <c r="AI110" s="275" t="s">
        <v>9080</v>
      </c>
      <c r="AJ110" s="275" t="s">
        <v>9080</v>
      </c>
      <c r="AK110" s="275" t="s">
        <v>9080</v>
      </c>
      <c r="AL110" s="275" t="s">
        <v>9080</v>
      </c>
      <c r="AM110" s="275" t="s">
        <v>9080</v>
      </c>
      <c r="AN110" s="275" t="s">
        <v>9080</v>
      </c>
      <c r="AO110" s="275" t="s">
        <v>9080</v>
      </c>
      <c r="AP110" s="275" t="s">
        <v>9080</v>
      </c>
      <c r="AQ110" s="275" t="s">
        <v>9080</v>
      </c>
      <c r="AR110" s="275" t="s">
        <v>9080</v>
      </c>
      <c r="AS110" s="275" t="s">
        <v>9080</v>
      </c>
      <c r="AT110" s="275">
        <v>3.4</v>
      </c>
      <c r="AU110" s="275">
        <v>3.4</v>
      </c>
      <c r="AV110" s="275">
        <v>3.4</v>
      </c>
      <c r="AW110" s="275">
        <v>3.4</v>
      </c>
      <c r="AX110" s="275">
        <f>_xlfn.IFNA(VLOOKUP(C110,'INFORM Severity - hidden'!$C$5:$G$300,5,FALSE),"-")</f>
        <v>3.4</v>
      </c>
    </row>
    <row r="111" spans="1:50" x14ac:dyDescent="0.25">
      <c r="A111" t="s">
        <v>73</v>
      </c>
      <c r="B111" t="s">
        <v>71</v>
      </c>
      <c r="C111" t="s">
        <v>72</v>
      </c>
      <c r="D111" s="275" t="str">
        <f t="shared" si="1"/>
        <v>Decreasing</v>
      </c>
      <c r="E111" s="275">
        <v>2.2000000000000002</v>
      </c>
      <c r="F111" s="275">
        <v>2.2000000000000002</v>
      </c>
      <c r="G111" s="275">
        <v>2.1</v>
      </c>
      <c r="H111" s="275">
        <v>2.1</v>
      </c>
      <c r="I111" s="275">
        <v>2.1</v>
      </c>
      <c r="J111" s="275">
        <v>2.1</v>
      </c>
      <c r="K111" s="275">
        <v>2.1</v>
      </c>
      <c r="L111" s="275">
        <v>2.1</v>
      </c>
      <c r="M111" s="275">
        <v>2.1</v>
      </c>
      <c r="N111" s="275">
        <v>2.2000000000000002</v>
      </c>
      <c r="O111" s="275">
        <v>2.2000000000000002</v>
      </c>
      <c r="P111" s="275">
        <v>2.2000000000000002</v>
      </c>
      <c r="Q111" s="275">
        <v>2.2000000000000002</v>
      </c>
      <c r="R111" s="275">
        <v>2.2000000000000002</v>
      </c>
      <c r="S111" s="275">
        <v>2.4</v>
      </c>
      <c r="T111" s="275">
        <v>2.4</v>
      </c>
      <c r="U111" s="275">
        <v>2.4</v>
      </c>
      <c r="V111" s="275">
        <v>2.4</v>
      </c>
      <c r="W111" s="275">
        <v>2.4</v>
      </c>
      <c r="X111" s="275">
        <v>2.4</v>
      </c>
      <c r="Y111" s="275">
        <v>2.2999999999999998</v>
      </c>
      <c r="Z111" s="275">
        <v>2.5</v>
      </c>
      <c r="AA111" s="275">
        <v>2.5</v>
      </c>
      <c r="AB111" s="275">
        <v>2.5</v>
      </c>
      <c r="AC111" s="275">
        <v>2.5</v>
      </c>
      <c r="AD111" s="275">
        <v>2.5</v>
      </c>
      <c r="AE111" s="275">
        <v>2.5</v>
      </c>
      <c r="AF111" s="275">
        <v>2.5</v>
      </c>
      <c r="AG111" s="275">
        <v>2.5</v>
      </c>
      <c r="AH111" s="275">
        <v>2.5</v>
      </c>
      <c r="AI111" s="275">
        <v>2.5</v>
      </c>
      <c r="AJ111" s="275">
        <v>2.5</v>
      </c>
      <c r="AK111" s="275">
        <v>2</v>
      </c>
      <c r="AL111" s="275">
        <v>2</v>
      </c>
      <c r="AM111" s="275">
        <v>2.2000000000000002</v>
      </c>
      <c r="AN111" s="275">
        <v>2.2000000000000002</v>
      </c>
      <c r="AO111" s="275">
        <v>2.2000000000000002</v>
      </c>
      <c r="AP111" s="275">
        <v>2.2000000000000002</v>
      </c>
      <c r="AQ111" s="275">
        <v>2.2000000000000002</v>
      </c>
      <c r="AR111" s="275">
        <v>2.2000000000000002</v>
      </c>
      <c r="AS111" s="275">
        <v>2.1</v>
      </c>
      <c r="AT111" s="275">
        <v>2.1</v>
      </c>
      <c r="AU111" s="275">
        <v>2.1</v>
      </c>
      <c r="AV111" s="275">
        <v>2</v>
      </c>
      <c r="AW111" s="275">
        <v>2</v>
      </c>
      <c r="AX111" s="275">
        <f>_xlfn.IFNA(VLOOKUP(C111,'INFORM Severity - hidden'!$C$5:$G$300,5,FALSE),"-")</f>
        <v>2.1</v>
      </c>
    </row>
    <row r="112" spans="1:50" x14ac:dyDescent="0.25">
      <c r="A112" t="s">
        <v>447</v>
      </c>
      <c r="B112" t="s">
        <v>445</v>
      </c>
      <c r="C112" t="s">
        <v>446</v>
      </c>
      <c r="D112" s="275" t="str">
        <f t="shared" si="1"/>
        <v>Stable</v>
      </c>
      <c r="E112" s="275" t="s">
        <v>9080</v>
      </c>
      <c r="F112" s="275" t="s">
        <v>9080</v>
      </c>
      <c r="G112" s="275" t="s">
        <v>9080</v>
      </c>
      <c r="H112" s="275" t="s">
        <v>9080</v>
      </c>
      <c r="I112" s="275" t="s">
        <v>9080</v>
      </c>
      <c r="J112" s="275" t="s">
        <v>9080</v>
      </c>
      <c r="K112" s="275" t="s">
        <v>9080</v>
      </c>
      <c r="L112" s="275" t="s">
        <v>9080</v>
      </c>
      <c r="M112" s="275" t="s">
        <v>9080</v>
      </c>
      <c r="N112" s="275" t="s">
        <v>9080</v>
      </c>
      <c r="O112" s="275" t="s">
        <v>9080</v>
      </c>
      <c r="P112" s="275" t="s">
        <v>9080</v>
      </c>
      <c r="Q112" s="275" t="s">
        <v>9080</v>
      </c>
      <c r="R112" s="275" t="s">
        <v>9080</v>
      </c>
      <c r="S112" s="275" t="s">
        <v>9080</v>
      </c>
      <c r="T112" s="275" t="s">
        <v>9080</v>
      </c>
      <c r="U112" s="275" t="s">
        <v>9080</v>
      </c>
      <c r="V112" s="275" t="s">
        <v>9080</v>
      </c>
      <c r="W112" s="275" t="s">
        <v>9080</v>
      </c>
      <c r="X112" s="275" t="s">
        <v>9080</v>
      </c>
      <c r="Y112" s="275" t="s">
        <v>9080</v>
      </c>
      <c r="Z112" s="275" t="s">
        <v>9080</v>
      </c>
      <c r="AA112" s="275" t="s">
        <v>9080</v>
      </c>
      <c r="AB112" s="275" t="s">
        <v>9080</v>
      </c>
      <c r="AC112" s="275" t="s">
        <v>9080</v>
      </c>
      <c r="AD112" s="275" t="s">
        <v>9080</v>
      </c>
      <c r="AE112" s="275" t="s">
        <v>9080</v>
      </c>
      <c r="AF112" s="275" t="s">
        <v>9080</v>
      </c>
      <c r="AG112" s="275" t="s">
        <v>9080</v>
      </c>
      <c r="AH112" s="275" t="s">
        <v>9080</v>
      </c>
      <c r="AI112" s="275" t="s">
        <v>9080</v>
      </c>
      <c r="AJ112" s="275" t="s">
        <v>9080</v>
      </c>
      <c r="AK112" s="275" t="s">
        <v>9080</v>
      </c>
      <c r="AL112" s="275" t="s">
        <v>9080</v>
      </c>
      <c r="AM112" s="275" t="s">
        <v>9080</v>
      </c>
      <c r="AN112" s="275" t="s">
        <v>9080</v>
      </c>
      <c r="AO112" s="275" t="s">
        <v>9080</v>
      </c>
      <c r="AP112" s="275" t="s">
        <v>9080</v>
      </c>
      <c r="AQ112" s="275" t="s">
        <v>9080</v>
      </c>
      <c r="AR112" s="275" t="s">
        <v>9080</v>
      </c>
      <c r="AS112" s="275" t="s">
        <v>9080</v>
      </c>
      <c r="AT112" s="275" t="s">
        <v>9080</v>
      </c>
      <c r="AU112" s="275">
        <v>2.1</v>
      </c>
      <c r="AV112" s="275">
        <v>2.1</v>
      </c>
      <c r="AW112" s="275">
        <v>2.1</v>
      </c>
      <c r="AX112" s="275">
        <f>_xlfn.IFNA(VLOOKUP(C112,'INFORM Severity - hidden'!$C$5:$G$300,5,FALSE),"-")</f>
        <v>2.1</v>
      </c>
    </row>
    <row r="113" spans="1:50" x14ac:dyDescent="0.25">
      <c r="A113" t="s">
        <v>2980</v>
      </c>
      <c r="B113" t="s">
        <v>2978</v>
      </c>
      <c r="C113" t="s">
        <v>2979</v>
      </c>
      <c r="D113" s="275" t="str">
        <f t="shared" si="1"/>
        <v>Increasing</v>
      </c>
      <c r="E113" s="275" t="s">
        <v>9080</v>
      </c>
      <c r="F113" s="275" t="s">
        <v>9080</v>
      </c>
      <c r="G113" s="275" t="s">
        <v>9080</v>
      </c>
      <c r="H113" s="275" t="s">
        <v>9080</v>
      </c>
      <c r="I113" s="275" t="s">
        <v>9080</v>
      </c>
      <c r="J113" s="275" t="s">
        <v>9080</v>
      </c>
      <c r="K113" s="275" t="s">
        <v>9080</v>
      </c>
      <c r="L113" s="275" t="s">
        <v>9080</v>
      </c>
      <c r="M113" s="275" t="s">
        <v>9080</v>
      </c>
      <c r="N113" s="275" t="s">
        <v>9080</v>
      </c>
      <c r="O113" s="275" t="s">
        <v>9080</v>
      </c>
      <c r="P113" s="275" t="s">
        <v>9080</v>
      </c>
      <c r="Q113" s="275" t="s">
        <v>9080</v>
      </c>
      <c r="R113" s="275" t="s">
        <v>9080</v>
      </c>
      <c r="S113" s="275" t="s">
        <v>9080</v>
      </c>
      <c r="T113" s="275" t="s">
        <v>9080</v>
      </c>
      <c r="U113" s="275" t="s">
        <v>9080</v>
      </c>
      <c r="V113" s="275" t="s">
        <v>9080</v>
      </c>
      <c r="W113" s="275" t="s">
        <v>9080</v>
      </c>
      <c r="X113" s="275" t="s">
        <v>9080</v>
      </c>
      <c r="Y113" s="275" t="s">
        <v>9080</v>
      </c>
      <c r="Z113" s="275" t="s">
        <v>9080</v>
      </c>
      <c r="AA113" s="275" t="s">
        <v>9080</v>
      </c>
      <c r="AB113" s="275" t="s">
        <v>9080</v>
      </c>
      <c r="AC113" s="275" t="s">
        <v>9080</v>
      </c>
      <c r="AD113" s="275" t="s">
        <v>9080</v>
      </c>
      <c r="AE113" s="275" t="s">
        <v>9080</v>
      </c>
      <c r="AF113" s="275" t="s">
        <v>9080</v>
      </c>
      <c r="AG113" s="275" t="s">
        <v>9080</v>
      </c>
      <c r="AH113" s="275" t="s">
        <v>9080</v>
      </c>
      <c r="AI113" s="275" t="s">
        <v>9080</v>
      </c>
      <c r="AJ113" s="275" t="s">
        <v>9080</v>
      </c>
      <c r="AK113" s="275" t="s">
        <v>9080</v>
      </c>
      <c r="AL113" s="275" t="s">
        <v>9080</v>
      </c>
      <c r="AM113" s="275" t="s">
        <v>9080</v>
      </c>
      <c r="AN113" s="275" t="s">
        <v>9080</v>
      </c>
      <c r="AO113" s="275" t="s">
        <v>9080</v>
      </c>
      <c r="AP113" s="275" t="s">
        <v>9080</v>
      </c>
      <c r="AQ113" s="275">
        <v>1.4</v>
      </c>
      <c r="AR113" s="275">
        <v>1.2</v>
      </c>
      <c r="AS113" s="275">
        <v>1.2</v>
      </c>
      <c r="AT113" s="275">
        <v>1.2</v>
      </c>
      <c r="AU113" s="275">
        <v>2.2999999999999998</v>
      </c>
      <c r="AV113" s="275">
        <v>2.2999999999999998</v>
      </c>
      <c r="AW113" s="275">
        <v>2.4</v>
      </c>
      <c r="AX113" s="275">
        <f>_xlfn.IFNA(VLOOKUP(C113,'INFORM Severity - hidden'!$C$5:$G$300,5,FALSE),"-")</f>
        <v>2.4</v>
      </c>
    </row>
    <row r="114" spans="1:50" x14ac:dyDescent="0.25">
      <c r="A114" t="s">
        <v>3233</v>
      </c>
      <c r="B114" t="s">
        <v>3231</v>
      </c>
      <c r="C114" t="s">
        <v>3232</v>
      </c>
      <c r="D114" s="275" t="str">
        <f t="shared" si="1"/>
        <v>Decreasing</v>
      </c>
      <c r="E114" s="275" t="s">
        <v>9080</v>
      </c>
      <c r="F114" s="275">
        <v>2.8</v>
      </c>
      <c r="G114" s="275">
        <v>2.8</v>
      </c>
      <c r="H114" s="275">
        <v>2.9</v>
      </c>
      <c r="I114" s="275">
        <v>2.9</v>
      </c>
      <c r="J114" s="275" t="s">
        <v>9080</v>
      </c>
      <c r="K114" s="275" t="s">
        <v>9080</v>
      </c>
      <c r="L114" s="275" t="s">
        <v>9080</v>
      </c>
      <c r="M114" s="275" t="s">
        <v>9080</v>
      </c>
      <c r="N114" s="275" t="s">
        <v>9080</v>
      </c>
      <c r="O114" s="275" t="s">
        <v>9080</v>
      </c>
      <c r="P114" s="275" t="s">
        <v>9080</v>
      </c>
      <c r="Q114" s="275" t="s">
        <v>9080</v>
      </c>
      <c r="R114" s="275" t="s">
        <v>9080</v>
      </c>
      <c r="S114" s="275" t="s">
        <v>9080</v>
      </c>
      <c r="T114" s="275" t="s">
        <v>9080</v>
      </c>
      <c r="U114" s="275" t="s">
        <v>9080</v>
      </c>
      <c r="V114" s="275" t="s">
        <v>9080</v>
      </c>
      <c r="W114" s="275" t="s">
        <v>9080</v>
      </c>
      <c r="X114" s="275" t="s">
        <v>9080</v>
      </c>
      <c r="Y114" s="275" t="s">
        <v>9080</v>
      </c>
      <c r="Z114" s="275" t="s">
        <v>9080</v>
      </c>
      <c r="AA114" s="275" t="s">
        <v>9080</v>
      </c>
      <c r="AB114" s="275" t="s">
        <v>9080</v>
      </c>
      <c r="AC114" s="275" t="s">
        <v>9080</v>
      </c>
      <c r="AD114" s="275" t="s">
        <v>9080</v>
      </c>
      <c r="AE114" s="275" t="s">
        <v>9080</v>
      </c>
      <c r="AF114" s="275" t="s">
        <v>9080</v>
      </c>
      <c r="AG114" s="275" t="s">
        <v>9080</v>
      </c>
      <c r="AH114" s="275" t="s">
        <v>9080</v>
      </c>
      <c r="AI114" s="275" t="s">
        <v>9080</v>
      </c>
      <c r="AJ114" s="275" t="s">
        <v>9080</v>
      </c>
      <c r="AK114" s="275" t="s">
        <v>9080</v>
      </c>
      <c r="AL114" s="275" t="s">
        <v>9080</v>
      </c>
      <c r="AM114" s="275" t="s">
        <v>9080</v>
      </c>
      <c r="AN114" s="275" t="s">
        <v>9080</v>
      </c>
      <c r="AO114" s="275">
        <v>2.7</v>
      </c>
      <c r="AP114" s="275">
        <v>3</v>
      </c>
      <c r="AQ114" s="275">
        <v>3</v>
      </c>
      <c r="AR114" s="275">
        <v>3</v>
      </c>
      <c r="AS114" s="275">
        <v>3</v>
      </c>
      <c r="AT114" s="275">
        <v>3</v>
      </c>
      <c r="AU114" s="275">
        <v>2.9</v>
      </c>
      <c r="AV114" s="275">
        <v>2.9</v>
      </c>
      <c r="AW114" s="275">
        <v>2.5</v>
      </c>
      <c r="AX114" s="275">
        <f>_xlfn.IFNA(VLOOKUP(C114,'INFORM Severity - hidden'!$C$5:$G$300,5,FALSE),"-")</f>
        <v>2.5</v>
      </c>
    </row>
    <row r="115" spans="1:50" x14ac:dyDescent="0.25">
      <c r="A115" t="s">
        <v>3233</v>
      </c>
      <c r="B115" t="s">
        <v>3243</v>
      </c>
      <c r="C115" t="s">
        <v>3244</v>
      </c>
      <c r="D115" s="275" t="str">
        <f t="shared" si="1"/>
        <v>Decreasing</v>
      </c>
      <c r="E115" s="275" t="s">
        <v>9080</v>
      </c>
      <c r="F115" s="275">
        <v>3</v>
      </c>
      <c r="G115" s="275">
        <v>3</v>
      </c>
      <c r="H115" s="275">
        <v>2.9</v>
      </c>
      <c r="I115" s="275">
        <v>2.9</v>
      </c>
      <c r="J115" s="275">
        <v>2.9</v>
      </c>
      <c r="K115" s="275">
        <v>2.8</v>
      </c>
      <c r="L115" s="275">
        <v>2.8</v>
      </c>
      <c r="M115" s="275">
        <v>2.6</v>
      </c>
      <c r="N115" s="275">
        <v>2.4</v>
      </c>
      <c r="O115" s="275">
        <v>2.4</v>
      </c>
      <c r="P115" s="275">
        <v>2.4</v>
      </c>
      <c r="Q115" s="275">
        <v>2.7</v>
      </c>
      <c r="R115" s="275">
        <v>2.7</v>
      </c>
      <c r="S115" s="275">
        <v>2.7</v>
      </c>
      <c r="T115" s="275">
        <v>2.7</v>
      </c>
      <c r="U115" s="275">
        <v>2.6</v>
      </c>
      <c r="V115" s="275">
        <v>2.6</v>
      </c>
      <c r="W115" s="275">
        <v>2.6</v>
      </c>
      <c r="X115" s="275">
        <v>2.6</v>
      </c>
      <c r="Y115" s="275">
        <v>2.6</v>
      </c>
      <c r="Z115" s="275">
        <v>2.5</v>
      </c>
      <c r="AA115" s="275">
        <v>2.5</v>
      </c>
      <c r="AB115" s="275">
        <v>2.5</v>
      </c>
      <c r="AC115" s="275">
        <v>3</v>
      </c>
      <c r="AD115" s="275">
        <v>3</v>
      </c>
      <c r="AE115" s="275">
        <v>3</v>
      </c>
      <c r="AF115" s="275">
        <v>3</v>
      </c>
      <c r="AG115" s="275">
        <v>3.1</v>
      </c>
      <c r="AH115" s="275">
        <v>3.1</v>
      </c>
      <c r="AI115" s="275">
        <v>2.8</v>
      </c>
      <c r="AJ115" s="275">
        <v>2.8</v>
      </c>
      <c r="AK115" s="275">
        <v>2.8</v>
      </c>
      <c r="AL115" s="275">
        <v>2.8</v>
      </c>
      <c r="AM115" s="275">
        <v>2.9</v>
      </c>
      <c r="AN115" s="275">
        <v>2.8</v>
      </c>
      <c r="AO115" s="275">
        <v>2.9</v>
      </c>
      <c r="AP115" s="275">
        <v>3</v>
      </c>
      <c r="AQ115" s="275">
        <v>3</v>
      </c>
      <c r="AR115" s="275">
        <v>2.9</v>
      </c>
      <c r="AS115" s="275">
        <v>2.9</v>
      </c>
      <c r="AT115" s="275">
        <v>2.9</v>
      </c>
      <c r="AU115" s="275">
        <v>2.5</v>
      </c>
      <c r="AV115" s="275">
        <v>2.6</v>
      </c>
      <c r="AW115" s="275">
        <v>2.2000000000000002</v>
      </c>
      <c r="AX115" s="275">
        <f>_xlfn.IFNA(VLOOKUP(C115,'INFORM Severity - hidden'!$C$5:$G$300,5,FALSE),"-")</f>
        <v>2.2000000000000002</v>
      </c>
    </row>
    <row r="116" spans="1:50" x14ac:dyDescent="0.25">
      <c r="A116"/>
      <c r="B116"/>
      <c r="C116" t="s">
        <v>9126</v>
      </c>
      <c r="D116" s="275" t="str">
        <f t="shared" si="1"/>
        <v>-</v>
      </c>
      <c r="E116" s="275" t="s">
        <v>9080</v>
      </c>
      <c r="F116" s="275">
        <v>1.7</v>
      </c>
      <c r="G116" s="275">
        <v>1.8</v>
      </c>
      <c r="H116" s="275">
        <v>2.2999999999999998</v>
      </c>
      <c r="I116" s="275">
        <v>2.4</v>
      </c>
      <c r="J116" s="275" t="s">
        <v>9080</v>
      </c>
      <c r="K116" s="275" t="s">
        <v>9080</v>
      </c>
      <c r="L116" s="275" t="s">
        <v>9080</v>
      </c>
      <c r="M116" s="275" t="s">
        <v>9080</v>
      </c>
      <c r="N116" s="275" t="s">
        <v>9080</v>
      </c>
      <c r="O116" s="275" t="s">
        <v>9080</v>
      </c>
      <c r="P116" s="275" t="s">
        <v>9080</v>
      </c>
      <c r="Q116" s="275" t="s">
        <v>9080</v>
      </c>
      <c r="R116" s="275" t="s">
        <v>9080</v>
      </c>
      <c r="S116" s="275" t="s">
        <v>9080</v>
      </c>
      <c r="T116" s="275" t="s">
        <v>9080</v>
      </c>
      <c r="U116" s="275" t="s">
        <v>9080</v>
      </c>
      <c r="V116" s="275" t="s">
        <v>9080</v>
      </c>
      <c r="W116" s="275" t="s">
        <v>9080</v>
      </c>
      <c r="X116" s="275" t="s">
        <v>9080</v>
      </c>
      <c r="Y116" s="275" t="s">
        <v>9080</v>
      </c>
      <c r="Z116" s="275" t="s">
        <v>9080</v>
      </c>
      <c r="AA116" s="275" t="s">
        <v>9080</v>
      </c>
      <c r="AB116" s="275" t="s">
        <v>9080</v>
      </c>
      <c r="AC116" s="275" t="s">
        <v>9080</v>
      </c>
      <c r="AD116" s="275" t="s">
        <v>9080</v>
      </c>
      <c r="AE116" s="275" t="s">
        <v>9080</v>
      </c>
      <c r="AF116" s="275" t="s">
        <v>9080</v>
      </c>
      <c r="AG116" s="275" t="s">
        <v>9080</v>
      </c>
      <c r="AH116" s="275" t="s">
        <v>9080</v>
      </c>
      <c r="AI116" s="275" t="s">
        <v>9080</v>
      </c>
      <c r="AJ116" s="275" t="s">
        <v>9080</v>
      </c>
      <c r="AK116" s="275" t="s">
        <v>9080</v>
      </c>
      <c r="AL116" s="275" t="s">
        <v>9080</v>
      </c>
      <c r="AM116" s="275" t="s">
        <v>9080</v>
      </c>
      <c r="AN116" s="275" t="s">
        <v>9080</v>
      </c>
      <c r="AO116" s="275" t="s">
        <v>9080</v>
      </c>
      <c r="AP116" s="275" t="s">
        <v>9080</v>
      </c>
      <c r="AQ116" s="275" t="s">
        <v>9080</v>
      </c>
      <c r="AR116" s="275" t="s">
        <v>9080</v>
      </c>
      <c r="AS116" s="275" t="s">
        <v>9080</v>
      </c>
      <c r="AT116" s="275" t="s">
        <v>9080</v>
      </c>
      <c r="AU116" s="275" t="s">
        <v>9080</v>
      </c>
      <c r="AV116" s="275" t="s">
        <v>9080</v>
      </c>
      <c r="AW116" s="275" t="s">
        <v>9080</v>
      </c>
      <c r="AX116" s="275" t="str">
        <f>_xlfn.IFNA(VLOOKUP(C116,'INFORM Severity - hidden'!$C$5:$G$300,5,FALSE),"-")</f>
        <v>-</v>
      </c>
    </row>
    <row r="117" spans="1:50" x14ac:dyDescent="0.25">
      <c r="A117"/>
      <c r="B117"/>
      <c r="C117" t="s">
        <v>9127</v>
      </c>
      <c r="D117" s="275" t="str">
        <f t="shared" si="1"/>
        <v>-</v>
      </c>
      <c r="E117" s="275" t="s">
        <v>9080</v>
      </c>
      <c r="F117" s="275" t="s">
        <v>9080</v>
      </c>
      <c r="G117" s="275" t="s">
        <v>9080</v>
      </c>
      <c r="H117" s="275" t="s">
        <v>9080</v>
      </c>
      <c r="I117" s="275" t="s">
        <v>9080</v>
      </c>
      <c r="J117" s="275" t="s">
        <v>9080</v>
      </c>
      <c r="K117" s="275" t="s">
        <v>9080</v>
      </c>
      <c r="L117" s="275" t="s">
        <v>9080</v>
      </c>
      <c r="M117" s="275" t="s">
        <v>9080</v>
      </c>
      <c r="N117" s="275" t="s">
        <v>9080</v>
      </c>
      <c r="O117" s="275" t="s">
        <v>9080</v>
      </c>
      <c r="P117" s="275" t="s">
        <v>9080</v>
      </c>
      <c r="Q117" s="275" t="s">
        <v>9080</v>
      </c>
      <c r="R117" s="275">
        <v>1.2</v>
      </c>
      <c r="S117" s="275">
        <v>1.3</v>
      </c>
      <c r="T117" s="275">
        <v>1.3</v>
      </c>
      <c r="U117" s="275">
        <v>1.3</v>
      </c>
      <c r="V117" s="275">
        <v>1.3</v>
      </c>
      <c r="W117" s="275">
        <v>1.3</v>
      </c>
      <c r="X117" s="275">
        <v>1.3</v>
      </c>
      <c r="Y117" s="275">
        <v>1.3</v>
      </c>
      <c r="Z117" s="275">
        <v>1.3</v>
      </c>
      <c r="AA117" s="275">
        <v>1.1000000000000001</v>
      </c>
      <c r="AB117" s="275">
        <v>1.1000000000000001</v>
      </c>
      <c r="AC117" s="275" t="s">
        <v>9080</v>
      </c>
      <c r="AD117" s="275" t="s">
        <v>9080</v>
      </c>
      <c r="AE117" s="275" t="s">
        <v>9080</v>
      </c>
      <c r="AF117" s="275" t="s">
        <v>9080</v>
      </c>
      <c r="AG117" s="275" t="s">
        <v>9080</v>
      </c>
      <c r="AH117" s="275" t="s">
        <v>9080</v>
      </c>
      <c r="AI117" s="275" t="s">
        <v>9080</v>
      </c>
      <c r="AJ117" s="275" t="s">
        <v>9080</v>
      </c>
      <c r="AK117" s="275" t="s">
        <v>9080</v>
      </c>
      <c r="AL117" s="275" t="s">
        <v>9080</v>
      </c>
      <c r="AM117" s="275" t="s">
        <v>9080</v>
      </c>
      <c r="AN117" s="275" t="s">
        <v>9080</v>
      </c>
      <c r="AO117" s="275" t="s">
        <v>9080</v>
      </c>
      <c r="AP117" s="275" t="s">
        <v>9080</v>
      </c>
      <c r="AQ117" s="275" t="s">
        <v>9080</v>
      </c>
      <c r="AR117" s="275" t="s">
        <v>9080</v>
      </c>
      <c r="AS117" s="275" t="s">
        <v>9080</v>
      </c>
      <c r="AT117" s="275" t="s">
        <v>9080</v>
      </c>
      <c r="AU117" s="275" t="s">
        <v>9080</v>
      </c>
      <c r="AV117" s="275" t="s">
        <v>9080</v>
      </c>
      <c r="AW117" s="275" t="s">
        <v>9080</v>
      </c>
      <c r="AX117" s="275" t="str">
        <f>_xlfn.IFNA(VLOOKUP(C117,'INFORM Severity - hidden'!$C$5:$G$300,5,FALSE),"-")</f>
        <v>-</v>
      </c>
    </row>
    <row r="118" spans="1:50" x14ac:dyDescent="0.25">
      <c r="A118"/>
      <c r="B118"/>
      <c r="C118" t="s">
        <v>9128</v>
      </c>
      <c r="D118" s="275" t="str">
        <f t="shared" si="1"/>
        <v>-</v>
      </c>
      <c r="E118" s="275" t="s">
        <v>9080</v>
      </c>
      <c r="F118" s="275" t="s">
        <v>9080</v>
      </c>
      <c r="G118" s="275" t="s">
        <v>9080</v>
      </c>
      <c r="H118" s="275" t="s">
        <v>9080</v>
      </c>
      <c r="I118" s="275" t="s">
        <v>9080</v>
      </c>
      <c r="J118" s="275" t="s">
        <v>9080</v>
      </c>
      <c r="K118" s="275" t="s">
        <v>9080</v>
      </c>
      <c r="L118" s="275" t="s">
        <v>9080</v>
      </c>
      <c r="M118" s="275" t="s">
        <v>9080</v>
      </c>
      <c r="N118" s="275" t="s">
        <v>9080</v>
      </c>
      <c r="O118" s="275" t="s">
        <v>9080</v>
      </c>
      <c r="P118" s="275" t="s">
        <v>9080</v>
      </c>
      <c r="Q118" s="275" t="s">
        <v>9080</v>
      </c>
      <c r="R118" s="275">
        <v>2.5</v>
      </c>
      <c r="S118" s="275">
        <v>2.5</v>
      </c>
      <c r="T118" s="275">
        <v>2.5</v>
      </c>
      <c r="U118" s="275">
        <v>2.5</v>
      </c>
      <c r="V118" s="275">
        <v>2.6</v>
      </c>
      <c r="W118" s="275">
        <v>2.6</v>
      </c>
      <c r="X118" s="275">
        <v>2.6</v>
      </c>
      <c r="Y118" s="275">
        <v>2.6</v>
      </c>
      <c r="Z118" s="275">
        <v>2.6</v>
      </c>
      <c r="AA118" s="275">
        <v>2.5</v>
      </c>
      <c r="AB118" s="275">
        <v>2.5</v>
      </c>
      <c r="AC118" s="275" t="s">
        <v>9080</v>
      </c>
      <c r="AD118" s="275" t="s">
        <v>9080</v>
      </c>
      <c r="AE118" s="275" t="s">
        <v>9080</v>
      </c>
      <c r="AF118" s="275" t="s">
        <v>9080</v>
      </c>
      <c r="AG118" s="275" t="s">
        <v>9080</v>
      </c>
      <c r="AH118" s="275" t="s">
        <v>9080</v>
      </c>
      <c r="AI118" s="275" t="s">
        <v>9080</v>
      </c>
      <c r="AJ118" s="275" t="s">
        <v>9080</v>
      </c>
      <c r="AK118" s="275" t="s">
        <v>9080</v>
      </c>
      <c r="AL118" s="275" t="s">
        <v>9080</v>
      </c>
      <c r="AM118" s="275" t="s">
        <v>9080</v>
      </c>
      <c r="AN118" s="275" t="s">
        <v>9080</v>
      </c>
      <c r="AO118" s="275" t="s">
        <v>9080</v>
      </c>
      <c r="AP118" s="275" t="s">
        <v>9080</v>
      </c>
      <c r="AQ118" s="275" t="s">
        <v>9080</v>
      </c>
      <c r="AR118" s="275" t="s">
        <v>9080</v>
      </c>
      <c r="AS118" s="275" t="s">
        <v>9080</v>
      </c>
      <c r="AT118" s="275" t="s">
        <v>9080</v>
      </c>
      <c r="AU118" s="275" t="s">
        <v>9080</v>
      </c>
      <c r="AV118" s="275" t="s">
        <v>9080</v>
      </c>
      <c r="AW118" s="275" t="s">
        <v>9080</v>
      </c>
      <c r="AX118" s="275" t="str">
        <f>_xlfn.IFNA(VLOOKUP(C118,'INFORM Severity - hidden'!$C$5:$G$300,5,FALSE),"-")</f>
        <v>-</v>
      </c>
    </row>
    <row r="119" spans="1:50" x14ac:dyDescent="0.25">
      <c r="A119" t="s">
        <v>3233</v>
      </c>
      <c r="B119" t="s">
        <v>3254</v>
      </c>
      <c r="C119" t="s">
        <v>3255</v>
      </c>
      <c r="D119" s="275" t="str">
        <f t="shared" si="1"/>
        <v>Increasing</v>
      </c>
      <c r="E119" s="275" t="s">
        <v>9080</v>
      </c>
      <c r="F119" s="275" t="s">
        <v>9080</v>
      </c>
      <c r="G119" s="275" t="s">
        <v>9080</v>
      </c>
      <c r="H119" s="275" t="s">
        <v>9080</v>
      </c>
      <c r="I119" s="275" t="s">
        <v>9080</v>
      </c>
      <c r="J119" s="275" t="s">
        <v>9080</v>
      </c>
      <c r="K119" s="275" t="s">
        <v>9080</v>
      </c>
      <c r="L119" s="275" t="s">
        <v>9080</v>
      </c>
      <c r="M119" s="275" t="s">
        <v>9080</v>
      </c>
      <c r="N119" s="275" t="s">
        <v>9080</v>
      </c>
      <c r="O119" s="275" t="s">
        <v>9080</v>
      </c>
      <c r="P119" s="275" t="s">
        <v>9080</v>
      </c>
      <c r="Q119" s="275" t="s">
        <v>9080</v>
      </c>
      <c r="R119" s="275" t="s">
        <v>9080</v>
      </c>
      <c r="S119" s="275" t="s">
        <v>9080</v>
      </c>
      <c r="T119" s="275" t="s">
        <v>9080</v>
      </c>
      <c r="U119" s="275" t="s">
        <v>9080</v>
      </c>
      <c r="V119" s="275" t="s">
        <v>9080</v>
      </c>
      <c r="W119" s="275" t="s">
        <v>9080</v>
      </c>
      <c r="X119" s="275" t="s">
        <v>9080</v>
      </c>
      <c r="Y119" s="275" t="s">
        <v>9080</v>
      </c>
      <c r="Z119" s="275" t="s">
        <v>9080</v>
      </c>
      <c r="AA119" s="275" t="s">
        <v>9080</v>
      </c>
      <c r="AB119" s="275" t="s">
        <v>9080</v>
      </c>
      <c r="AC119" s="275" t="s">
        <v>9080</v>
      </c>
      <c r="AD119" s="275" t="s">
        <v>9080</v>
      </c>
      <c r="AE119" s="275" t="s">
        <v>9080</v>
      </c>
      <c r="AF119" s="275" t="s">
        <v>9080</v>
      </c>
      <c r="AG119" s="275" t="s">
        <v>9080</v>
      </c>
      <c r="AH119" s="275" t="s">
        <v>9080</v>
      </c>
      <c r="AI119" s="275" t="s">
        <v>9080</v>
      </c>
      <c r="AJ119" s="275" t="s">
        <v>9080</v>
      </c>
      <c r="AK119" s="275" t="s">
        <v>9080</v>
      </c>
      <c r="AL119" s="275" t="s">
        <v>9080</v>
      </c>
      <c r="AM119" s="275" t="s">
        <v>9080</v>
      </c>
      <c r="AN119" s="275" t="s">
        <v>9080</v>
      </c>
      <c r="AO119" s="275">
        <v>1.7</v>
      </c>
      <c r="AP119" s="275">
        <v>2.1</v>
      </c>
      <c r="AQ119" s="275">
        <v>1.9</v>
      </c>
      <c r="AR119" s="275">
        <v>1.8</v>
      </c>
      <c r="AS119" s="275">
        <v>1.8</v>
      </c>
      <c r="AT119" s="275">
        <v>1.8</v>
      </c>
      <c r="AU119" s="275">
        <v>1.8</v>
      </c>
      <c r="AV119" s="275">
        <v>2.2000000000000002</v>
      </c>
      <c r="AW119" s="275">
        <v>2.2999999999999998</v>
      </c>
      <c r="AX119" s="275">
        <f>_xlfn.IFNA(VLOOKUP(C119,'INFORM Severity - hidden'!$C$5:$G$300,5,FALSE),"-")</f>
        <v>2.2999999999999998</v>
      </c>
    </row>
    <row r="120" spans="1:50" x14ac:dyDescent="0.25">
      <c r="A120" t="s">
        <v>2992</v>
      </c>
      <c r="B120" t="s">
        <v>2990</v>
      </c>
      <c r="C120" t="s">
        <v>2991</v>
      </c>
      <c r="D120" s="275" t="str">
        <f t="shared" si="1"/>
        <v>Stable</v>
      </c>
      <c r="E120" s="275" t="s">
        <v>9080</v>
      </c>
      <c r="F120" s="275" t="s">
        <v>9080</v>
      </c>
      <c r="G120" s="275" t="s">
        <v>9080</v>
      </c>
      <c r="H120" s="275" t="s">
        <v>9080</v>
      </c>
      <c r="I120" s="275" t="s">
        <v>9080</v>
      </c>
      <c r="J120" s="275" t="s">
        <v>9080</v>
      </c>
      <c r="K120" s="275" t="s">
        <v>9080</v>
      </c>
      <c r="L120" s="275" t="s">
        <v>9080</v>
      </c>
      <c r="M120" s="275" t="s">
        <v>9080</v>
      </c>
      <c r="N120" s="275" t="s">
        <v>9080</v>
      </c>
      <c r="O120" s="275" t="s">
        <v>9080</v>
      </c>
      <c r="P120" s="275" t="s">
        <v>9080</v>
      </c>
      <c r="Q120" s="275" t="s">
        <v>9080</v>
      </c>
      <c r="R120" s="275" t="s">
        <v>9080</v>
      </c>
      <c r="S120" s="275" t="s">
        <v>9080</v>
      </c>
      <c r="T120" s="275" t="s">
        <v>9080</v>
      </c>
      <c r="U120" s="275" t="s">
        <v>9080</v>
      </c>
      <c r="V120" s="275" t="s">
        <v>9080</v>
      </c>
      <c r="W120" s="275" t="s">
        <v>9080</v>
      </c>
      <c r="X120" s="275" t="s">
        <v>9080</v>
      </c>
      <c r="Y120" s="275" t="s">
        <v>9080</v>
      </c>
      <c r="Z120" s="275" t="s">
        <v>9080</v>
      </c>
      <c r="AA120" s="275" t="s">
        <v>9080</v>
      </c>
      <c r="AB120" s="275" t="s">
        <v>9080</v>
      </c>
      <c r="AC120" s="275" t="s">
        <v>9080</v>
      </c>
      <c r="AD120" s="275" t="s">
        <v>9080</v>
      </c>
      <c r="AE120" s="275" t="s">
        <v>9080</v>
      </c>
      <c r="AF120" s="275" t="s">
        <v>9080</v>
      </c>
      <c r="AG120" s="275" t="s">
        <v>9080</v>
      </c>
      <c r="AH120" s="275" t="s">
        <v>9080</v>
      </c>
      <c r="AI120" s="275" t="s">
        <v>9080</v>
      </c>
      <c r="AJ120" s="275" t="s">
        <v>9080</v>
      </c>
      <c r="AK120" s="275" t="s">
        <v>9080</v>
      </c>
      <c r="AL120" s="275" t="s">
        <v>9080</v>
      </c>
      <c r="AM120" s="275" t="s">
        <v>9080</v>
      </c>
      <c r="AN120" s="275" t="s">
        <v>9080</v>
      </c>
      <c r="AO120" s="275" t="s">
        <v>9080</v>
      </c>
      <c r="AP120" s="275" t="s">
        <v>9080</v>
      </c>
      <c r="AQ120" s="275" t="s">
        <v>9080</v>
      </c>
      <c r="AR120" s="275" t="s">
        <v>9080</v>
      </c>
      <c r="AS120" s="275" t="s">
        <v>9080</v>
      </c>
      <c r="AT120" s="275">
        <v>2.8</v>
      </c>
      <c r="AU120" s="275">
        <v>2.8</v>
      </c>
      <c r="AV120" s="275">
        <v>2.8</v>
      </c>
      <c r="AW120" s="275">
        <v>2.8</v>
      </c>
      <c r="AX120" s="275">
        <f>_xlfn.IFNA(VLOOKUP(C120,'INFORM Severity - hidden'!$C$5:$G$300,5,FALSE),"-")</f>
        <v>2.8</v>
      </c>
    </row>
    <row r="121" spans="1:50" x14ac:dyDescent="0.25">
      <c r="A121" t="s">
        <v>2992</v>
      </c>
      <c r="B121" t="s">
        <v>3002</v>
      </c>
      <c r="C121" t="s">
        <v>3003</v>
      </c>
      <c r="D121" s="275" t="str">
        <f t="shared" si="1"/>
        <v>Stable</v>
      </c>
      <c r="E121" s="275" t="s">
        <v>9080</v>
      </c>
      <c r="F121" s="275" t="s">
        <v>9080</v>
      </c>
      <c r="G121" s="275" t="s">
        <v>9080</v>
      </c>
      <c r="H121" s="275" t="s">
        <v>9080</v>
      </c>
      <c r="I121" s="275" t="s">
        <v>9080</v>
      </c>
      <c r="J121" s="275" t="s">
        <v>9080</v>
      </c>
      <c r="K121" s="275" t="s">
        <v>9080</v>
      </c>
      <c r="L121" s="275" t="s">
        <v>9080</v>
      </c>
      <c r="M121" s="275" t="s">
        <v>9080</v>
      </c>
      <c r="N121" s="275" t="s">
        <v>9080</v>
      </c>
      <c r="O121" s="275" t="s">
        <v>9080</v>
      </c>
      <c r="P121" s="275" t="s">
        <v>9080</v>
      </c>
      <c r="Q121" s="275" t="s">
        <v>9080</v>
      </c>
      <c r="R121" s="275" t="s">
        <v>9080</v>
      </c>
      <c r="S121" s="275" t="s">
        <v>9080</v>
      </c>
      <c r="T121" s="275" t="s">
        <v>9080</v>
      </c>
      <c r="U121" s="275" t="s">
        <v>9080</v>
      </c>
      <c r="V121" s="275" t="s">
        <v>9080</v>
      </c>
      <c r="W121" s="275" t="s">
        <v>9080</v>
      </c>
      <c r="X121" s="275" t="s">
        <v>9080</v>
      </c>
      <c r="Y121" s="275" t="s">
        <v>9080</v>
      </c>
      <c r="Z121" s="275" t="s">
        <v>9080</v>
      </c>
      <c r="AA121" s="275" t="s">
        <v>9080</v>
      </c>
      <c r="AB121" s="275" t="s">
        <v>9080</v>
      </c>
      <c r="AC121" s="275" t="s">
        <v>9080</v>
      </c>
      <c r="AD121" s="275" t="s">
        <v>9080</v>
      </c>
      <c r="AE121" s="275" t="s">
        <v>9080</v>
      </c>
      <c r="AF121" s="275" t="s">
        <v>9080</v>
      </c>
      <c r="AG121" s="275" t="s">
        <v>9080</v>
      </c>
      <c r="AH121" s="275" t="s">
        <v>9080</v>
      </c>
      <c r="AI121" s="275" t="s">
        <v>9080</v>
      </c>
      <c r="AJ121" s="275" t="s">
        <v>9080</v>
      </c>
      <c r="AK121" s="275" t="s">
        <v>9080</v>
      </c>
      <c r="AL121" s="275" t="s">
        <v>9080</v>
      </c>
      <c r="AM121" s="275" t="s">
        <v>9080</v>
      </c>
      <c r="AN121" s="275" t="s">
        <v>9080</v>
      </c>
      <c r="AO121" s="275" t="s">
        <v>9080</v>
      </c>
      <c r="AP121" s="275" t="s">
        <v>9080</v>
      </c>
      <c r="AQ121" s="275" t="s">
        <v>9080</v>
      </c>
      <c r="AR121" s="275" t="s">
        <v>9080</v>
      </c>
      <c r="AS121" s="275" t="s">
        <v>9080</v>
      </c>
      <c r="AT121" s="275">
        <v>2.5</v>
      </c>
      <c r="AU121" s="275" t="s">
        <v>9080</v>
      </c>
      <c r="AV121" s="275">
        <v>2.5</v>
      </c>
      <c r="AW121" s="275" t="s">
        <v>9080</v>
      </c>
      <c r="AX121" s="275" t="str">
        <f>_xlfn.IFNA(VLOOKUP(C121,'INFORM Severity - hidden'!$C$5:$G$300,5,FALSE),"-")</f>
        <v>x</v>
      </c>
    </row>
    <row r="122" spans="1:50" x14ac:dyDescent="0.25">
      <c r="A122" t="s">
        <v>2992</v>
      </c>
      <c r="B122" t="s">
        <v>3013</v>
      </c>
      <c r="C122" t="s">
        <v>3014</v>
      </c>
      <c r="D122" s="275" t="str">
        <f t="shared" si="1"/>
        <v>Stable</v>
      </c>
      <c r="E122" s="275" t="s">
        <v>9080</v>
      </c>
      <c r="F122" s="275" t="s">
        <v>9080</v>
      </c>
      <c r="G122" s="275" t="s">
        <v>9080</v>
      </c>
      <c r="H122" s="275" t="s">
        <v>9080</v>
      </c>
      <c r="I122" s="275" t="s">
        <v>9080</v>
      </c>
      <c r="J122" s="275" t="s">
        <v>9080</v>
      </c>
      <c r="K122" s="275" t="s">
        <v>9080</v>
      </c>
      <c r="L122" s="275" t="s">
        <v>9080</v>
      </c>
      <c r="M122" s="275" t="s">
        <v>9080</v>
      </c>
      <c r="N122" s="275" t="s">
        <v>9080</v>
      </c>
      <c r="O122" s="275" t="s">
        <v>9080</v>
      </c>
      <c r="P122" s="275" t="s">
        <v>9080</v>
      </c>
      <c r="Q122" s="275" t="s">
        <v>9080</v>
      </c>
      <c r="R122" s="275" t="s">
        <v>9080</v>
      </c>
      <c r="S122" s="275" t="s">
        <v>9080</v>
      </c>
      <c r="T122" s="275" t="s">
        <v>9080</v>
      </c>
      <c r="U122" s="275" t="s">
        <v>9080</v>
      </c>
      <c r="V122" s="275" t="s">
        <v>9080</v>
      </c>
      <c r="W122" s="275" t="s">
        <v>9080</v>
      </c>
      <c r="X122" s="275" t="s">
        <v>9080</v>
      </c>
      <c r="Y122" s="275" t="s">
        <v>9080</v>
      </c>
      <c r="Z122" s="275" t="s">
        <v>9080</v>
      </c>
      <c r="AA122" s="275" t="s">
        <v>9080</v>
      </c>
      <c r="AB122" s="275" t="s">
        <v>9080</v>
      </c>
      <c r="AC122" s="275" t="s">
        <v>9080</v>
      </c>
      <c r="AD122" s="275" t="s">
        <v>9080</v>
      </c>
      <c r="AE122" s="275" t="s">
        <v>9080</v>
      </c>
      <c r="AF122" s="275" t="s">
        <v>9080</v>
      </c>
      <c r="AG122" s="275" t="s">
        <v>9080</v>
      </c>
      <c r="AH122" s="275" t="s">
        <v>9080</v>
      </c>
      <c r="AI122" s="275" t="s">
        <v>9080</v>
      </c>
      <c r="AJ122" s="275" t="s">
        <v>9080</v>
      </c>
      <c r="AK122" s="275" t="s">
        <v>9080</v>
      </c>
      <c r="AL122" s="275" t="s">
        <v>9080</v>
      </c>
      <c r="AM122" s="275" t="s">
        <v>9080</v>
      </c>
      <c r="AN122" s="275" t="s">
        <v>9080</v>
      </c>
      <c r="AO122" s="275" t="s">
        <v>9080</v>
      </c>
      <c r="AP122" s="275">
        <v>2.4</v>
      </c>
      <c r="AQ122" s="275">
        <v>2.4</v>
      </c>
      <c r="AR122" s="275">
        <v>2.4</v>
      </c>
      <c r="AS122" s="275">
        <v>2.4</v>
      </c>
      <c r="AT122" s="275">
        <v>2.5</v>
      </c>
      <c r="AU122" s="275">
        <v>2.5</v>
      </c>
      <c r="AV122" s="275">
        <v>2.5</v>
      </c>
      <c r="AW122" s="275">
        <v>2.5</v>
      </c>
      <c r="AX122" s="275">
        <f>_xlfn.IFNA(VLOOKUP(C122,'INFORM Severity - hidden'!$C$5:$G$300,5,FALSE),"-")</f>
        <v>2.5</v>
      </c>
    </row>
    <row r="123" spans="1:50" x14ac:dyDescent="0.25">
      <c r="A123"/>
      <c r="B123"/>
      <c r="C123" t="s">
        <v>9129</v>
      </c>
      <c r="D123" s="275" t="str">
        <f t="shared" si="1"/>
        <v>-</v>
      </c>
      <c r="E123" s="275" t="s">
        <v>9080</v>
      </c>
      <c r="F123" s="275" t="s">
        <v>9080</v>
      </c>
      <c r="G123" s="275" t="s">
        <v>9080</v>
      </c>
      <c r="H123" s="275" t="s">
        <v>9080</v>
      </c>
      <c r="I123" s="275" t="s">
        <v>9080</v>
      </c>
      <c r="J123" s="275" t="s">
        <v>9080</v>
      </c>
      <c r="K123" s="275" t="s">
        <v>9080</v>
      </c>
      <c r="L123" s="275" t="s">
        <v>9080</v>
      </c>
      <c r="M123" s="275" t="s">
        <v>9080</v>
      </c>
      <c r="N123" s="275" t="s">
        <v>9080</v>
      </c>
      <c r="O123" s="275" t="s">
        <v>9080</v>
      </c>
      <c r="P123" s="275" t="s">
        <v>9080</v>
      </c>
      <c r="Q123" s="275" t="s">
        <v>9080</v>
      </c>
      <c r="R123" s="275" t="s">
        <v>9080</v>
      </c>
      <c r="S123" s="275" t="s">
        <v>9080</v>
      </c>
      <c r="T123" s="275" t="s">
        <v>9080</v>
      </c>
      <c r="U123" s="275" t="s">
        <v>9080</v>
      </c>
      <c r="V123" s="275" t="s">
        <v>9080</v>
      </c>
      <c r="W123" s="275" t="s">
        <v>9080</v>
      </c>
      <c r="X123" s="275" t="s">
        <v>9080</v>
      </c>
      <c r="Y123" s="275" t="s">
        <v>9080</v>
      </c>
      <c r="Z123" s="275" t="s">
        <v>9080</v>
      </c>
      <c r="AA123" s="275" t="s">
        <v>9080</v>
      </c>
      <c r="AB123" s="275">
        <v>1.7</v>
      </c>
      <c r="AC123" s="275">
        <v>1.7</v>
      </c>
      <c r="AD123" s="275">
        <v>1.7</v>
      </c>
      <c r="AE123" s="275" t="s">
        <v>9080</v>
      </c>
      <c r="AF123" s="275" t="s">
        <v>9080</v>
      </c>
      <c r="AG123" s="275" t="s">
        <v>9080</v>
      </c>
      <c r="AH123" s="275" t="s">
        <v>9080</v>
      </c>
      <c r="AI123" s="275" t="s">
        <v>9080</v>
      </c>
      <c r="AJ123" s="275" t="s">
        <v>9080</v>
      </c>
      <c r="AK123" s="275" t="s">
        <v>9080</v>
      </c>
      <c r="AL123" s="275" t="s">
        <v>9080</v>
      </c>
      <c r="AM123" s="275" t="s">
        <v>9080</v>
      </c>
      <c r="AN123" s="275" t="s">
        <v>9080</v>
      </c>
      <c r="AO123" s="275" t="s">
        <v>9080</v>
      </c>
      <c r="AP123" s="275" t="s">
        <v>9080</v>
      </c>
      <c r="AQ123" s="275" t="s">
        <v>9080</v>
      </c>
      <c r="AR123" s="275" t="s">
        <v>9080</v>
      </c>
      <c r="AS123" s="275" t="s">
        <v>9080</v>
      </c>
      <c r="AT123" s="275" t="s">
        <v>9080</v>
      </c>
      <c r="AU123" s="275" t="s">
        <v>9080</v>
      </c>
      <c r="AV123" s="275" t="s">
        <v>9080</v>
      </c>
      <c r="AW123" s="275" t="s">
        <v>9080</v>
      </c>
      <c r="AX123" s="275" t="str">
        <f>_xlfn.IFNA(VLOOKUP(C123,'INFORM Severity - hidden'!$C$5:$G$300,5,FALSE),"-")</f>
        <v>-</v>
      </c>
    </row>
    <row r="124" spans="1:50" x14ac:dyDescent="0.25">
      <c r="A124" t="s">
        <v>12</v>
      </c>
      <c r="B124" t="s">
        <v>10</v>
      </c>
      <c r="C124" t="s">
        <v>11</v>
      </c>
      <c r="D124" s="275" t="str">
        <f t="shared" si="1"/>
        <v>Stable</v>
      </c>
      <c r="E124" s="275">
        <v>3.6</v>
      </c>
      <c r="F124" s="275">
        <v>3.8</v>
      </c>
      <c r="G124" s="275">
        <v>3.8</v>
      </c>
      <c r="H124" s="275">
        <v>3.6</v>
      </c>
      <c r="I124" s="275">
        <v>3.6</v>
      </c>
      <c r="J124" s="275">
        <v>3.6</v>
      </c>
      <c r="K124" s="275">
        <v>3.6</v>
      </c>
      <c r="L124" s="275">
        <v>3.7</v>
      </c>
      <c r="M124" s="275">
        <v>3.7</v>
      </c>
      <c r="N124" s="275">
        <v>3.8</v>
      </c>
      <c r="O124" s="275">
        <v>3.8</v>
      </c>
      <c r="P124" s="275">
        <v>3.8</v>
      </c>
      <c r="Q124" s="275">
        <v>3.8</v>
      </c>
      <c r="R124" s="275">
        <v>3.8</v>
      </c>
      <c r="S124" s="275">
        <v>3.8</v>
      </c>
      <c r="T124" s="275">
        <v>3.8</v>
      </c>
      <c r="U124" s="275">
        <v>3.8</v>
      </c>
      <c r="V124" s="275">
        <v>3.8</v>
      </c>
      <c r="W124" s="275">
        <v>3.8</v>
      </c>
      <c r="X124" s="275">
        <v>3.8</v>
      </c>
      <c r="Y124" s="275">
        <v>3.8</v>
      </c>
      <c r="Z124" s="275">
        <v>3.8</v>
      </c>
      <c r="AA124" s="275">
        <v>3.8</v>
      </c>
      <c r="AB124" s="275">
        <v>3.8</v>
      </c>
      <c r="AC124" s="275">
        <v>3.8</v>
      </c>
      <c r="AD124" s="275">
        <v>3.8</v>
      </c>
      <c r="AE124" s="275">
        <v>4.0999999999999996</v>
      </c>
      <c r="AF124" s="275">
        <v>4.0999999999999996</v>
      </c>
      <c r="AG124" s="275">
        <v>4.0999999999999996</v>
      </c>
      <c r="AH124" s="275">
        <v>4.3</v>
      </c>
      <c r="AI124" s="275">
        <v>4.3</v>
      </c>
      <c r="AJ124" s="275">
        <v>4.3</v>
      </c>
      <c r="AK124" s="275">
        <v>4.3</v>
      </c>
      <c r="AL124" s="275">
        <v>4.3</v>
      </c>
      <c r="AM124" s="275">
        <v>4.3</v>
      </c>
      <c r="AN124" s="275">
        <v>4.3</v>
      </c>
      <c r="AO124" s="275">
        <v>4.3</v>
      </c>
      <c r="AP124" s="275">
        <v>4.3</v>
      </c>
      <c r="AQ124" s="275">
        <v>4.3</v>
      </c>
      <c r="AR124" s="275">
        <v>4.2</v>
      </c>
      <c r="AS124" s="275">
        <v>4.2</v>
      </c>
      <c r="AT124" s="275">
        <v>4.2</v>
      </c>
      <c r="AU124" s="275">
        <v>4.2</v>
      </c>
      <c r="AV124" s="275">
        <v>4.2</v>
      </c>
      <c r="AW124" s="275">
        <v>4.2</v>
      </c>
      <c r="AX124" s="275">
        <f>_xlfn.IFNA(VLOOKUP(C124,'INFORM Severity - hidden'!$C$5:$G$300,5,FALSE),"-")</f>
        <v>4.0999999999999996</v>
      </c>
    </row>
    <row r="125" spans="1:50" x14ac:dyDescent="0.25">
      <c r="A125" t="s">
        <v>348</v>
      </c>
      <c r="B125" t="s">
        <v>1108</v>
      </c>
      <c r="C125" t="s">
        <v>1109</v>
      </c>
      <c r="D125" s="275" t="str">
        <f t="shared" si="1"/>
        <v>Stable</v>
      </c>
      <c r="E125" s="275" t="s">
        <v>9080</v>
      </c>
      <c r="F125" s="275">
        <v>3.2</v>
      </c>
      <c r="G125" s="275">
        <v>3.2</v>
      </c>
      <c r="H125" s="275">
        <v>3.2</v>
      </c>
      <c r="I125" s="275">
        <v>3.3</v>
      </c>
      <c r="J125" s="275">
        <v>3.3</v>
      </c>
      <c r="K125" s="275">
        <v>3.3</v>
      </c>
      <c r="L125" s="275">
        <v>3.3</v>
      </c>
      <c r="M125" s="275">
        <v>3.3</v>
      </c>
      <c r="N125" s="275">
        <v>3.4</v>
      </c>
      <c r="O125" s="275">
        <v>3.4</v>
      </c>
      <c r="P125" s="275">
        <v>3.4</v>
      </c>
      <c r="Q125" s="275">
        <v>3.4</v>
      </c>
      <c r="R125" s="275">
        <v>3.4</v>
      </c>
      <c r="S125" s="275">
        <v>3.6</v>
      </c>
      <c r="T125" s="275">
        <v>3.6</v>
      </c>
      <c r="U125" s="275">
        <v>3.6</v>
      </c>
      <c r="V125" s="275">
        <v>3.6</v>
      </c>
      <c r="W125" s="275">
        <v>3.6</v>
      </c>
      <c r="X125" s="275">
        <v>3.5</v>
      </c>
      <c r="Y125" s="275">
        <v>3.5</v>
      </c>
      <c r="Z125" s="275">
        <v>3.5</v>
      </c>
      <c r="AA125" s="275">
        <v>3.5</v>
      </c>
      <c r="AB125" s="275">
        <v>3.5</v>
      </c>
      <c r="AC125" s="275">
        <v>3.5</v>
      </c>
      <c r="AD125" s="275">
        <v>3.7</v>
      </c>
      <c r="AE125" s="275">
        <v>3.7</v>
      </c>
      <c r="AF125" s="275">
        <v>3.7</v>
      </c>
      <c r="AG125" s="275">
        <v>3.7</v>
      </c>
      <c r="AH125" s="275">
        <v>3.7</v>
      </c>
      <c r="AI125" s="275">
        <v>3.9</v>
      </c>
      <c r="AJ125" s="275">
        <v>3.9</v>
      </c>
      <c r="AK125" s="275">
        <v>3.9</v>
      </c>
      <c r="AL125" s="275">
        <v>3.8</v>
      </c>
      <c r="AM125" s="275">
        <v>3.9</v>
      </c>
      <c r="AN125" s="275">
        <v>3.9</v>
      </c>
      <c r="AO125" s="275">
        <v>4.3</v>
      </c>
      <c r="AP125" s="275">
        <v>4.3</v>
      </c>
      <c r="AQ125" s="275">
        <v>4.3</v>
      </c>
      <c r="AR125" s="275">
        <v>4.3</v>
      </c>
      <c r="AS125" s="275">
        <v>4.4000000000000004</v>
      </c>
      <c r="AT125" s="275">
        <v>4.4000000000000004</v>
      </c>
      <c r="AU125" s="275">
        <v>4.4000000000000004</v>
      </c>
      <c r="AV125" s="275">
        <v>4.4000000000000004</v>
      </c>
      <c r="AW125" s="275">
        <v>4.4000000000000004</v>
      </c>
      <c r="AX125" s="275">
        <f>_xlfn.IFNA(VLOOKUP(C125,'INFORM Severity - hidden'!$C$5:$G$300,5,FALSE),"-")</f>
        <v>4.4000000000000004</v>
      </c>
    </row>
    <row r="126" spans="1:50" x14ac:dyDescent="0.25">
      <c r="A126" t="s">
        <v>348</v>
      </c>
      <c r="B126" t="s">
        <v>346</v>
      </c>
      <c r="C126" t="s">
        <v>347</v>
      </c>
      <c r="D126" s="275" t="str">
        <f t="shared" si="1"/>
        <v>Stable</v>
      </c>
      <c r="E126" s="275" t="s">
        <v>9080</v>
      </c>
      <c r="F126" s="275">
        <v>3.3</v>
      </c>
      <c r="G126" s="275">
        <v>3.3</v>
      </c>
      <c r="H126" s="275">
        <v>3.1</v>
      </c>
      <c r="I126" s="275">
        <v>3.2</v>
      </c>
      <c r="J126" s="275">
        <v>3.2</v>
      </c>
      <c r="K126" s="275">
        <v>3.2</v>
      </c>
      <c r="L126" s="275">
        <v>3.2</v>
      </c>
      <c r="M126" s="275">
        <v>3.2</v>
      </c>
      <c r="N126" s="275">
        <v>3.5</v>
      </c>
      <c r="O126" s="275">
        <v>3.5</v>
      </c>
      <c r="P126" s="275">
        <v>3.4</v>
      </c>
      <c r="Q126" s="275">
        <v>3.5</v>
      </c>
      <c r="R126" s="275">
        <v>3.5</v>
      </c>
      <c r="S126" s="275">
        <v>3.5</v>
      </c>
      <c r="T126" s="275">
        <v>3.5</v>
      </c>
      <c r="U126" s="275">
        <v>3.5</v>
      </c>
      <c r="V126" s="275">
        <v>3.5</v>
      </c>
      <c r="W126" s="275">
        <v>3.5</v>
      </c>
      <c r="X126" s="275">
        <v>3.5</v>
      </c>
      <c r="Y126" s="275">
        <v>3.5</v>
      </c>
      <c r="Z126" s="275">
        <v>3.5</v>
      </c>
      <c r="AA126" s="275">
        <v>3.5</v>
      </c>
      <c r="AB126" s="275">
        <v>3.5</v>
      </c>
      <c r="AC126" s="275">
        <v>3.5</v>
      </c>
      <c r="AD126" s="275">
        <v>3.5</v>
      </c>
      <c r="AE126" s="275">
        <v>3.5</v>
      </c>
      <c r="AF126" s="275">
        <v>3.5</v>
      </c>
      <c r="AG126" s="275">
        <v>3.5</v>
      </c>
      <c r="AH126" s="275">
        <v>3.6</v>
      </c>
      <c r="AI126" s="275">
        <v>3.6</v>
      </c>
      <c r="AJ126" s="275">
        <v>3.6</v>
      </c>
      <c r="AK126" s="275">
        <v>3.6</v>
      </c>
      <c r="AL126" s="275">
        <v>3.5</v>
      </c>
      <c r="AM126" s="275">
        <v>3.5</v>
      </c>
      <c r="AN126" s="275">
        <v>3.5</v>
      </c>
      <c r="AO126" s="275">
        <v>3.6</v>
      </c>
      <c r="AP126" s="275">
        <v>3.6</v>
      </c>
      <c r="AQ126" s="275">
        <v>3.7</v>
      </c>
      <c r="AR126" s="275">
        <v>3.7</v>
      </c>
      <c r="AS126" s="275">
        <v>3.7</v>
      </c>
      <c r="AT126" s="275">
        <v>3.7</v>
      </c>
      <c r="AU126" s="275">
        <v>3.7</v>
      </c>
      <c r="AV126" s="275">
        <v>3.7</v>
      </c>
      <c r="AW126" s="275">
        <v>3.7</v>
      </c>
      <c r="AX126" s="275">
        <f>_xlfn.IFNA(VLOOKUP(C126,'INFORM Severity - hidden'!$C$5:$G$300,5,FALSE),"-")</f>
        <v>3.8</v>
      </c>
    </row>
    <row r="127" spans="1:50" x14ac:dyDescent="0.25">
      <c r="A127" t="s">
        <v>348</v>
      </c>
      <c r="B127" t="s">
        <v>354</v>
      </c>
      <c r="C127" t="s">
        <v>355</v>
      </c>
      <c r="D127" s="275" t="str">
        <f t="shared" si="1"/>
        <v>Stable</v>
      </c>
      <c r="E127" s="275" t="s">
        <v>9080</v>
      </c>
      <c r="F127" s="275">
        <v>2.1</v>
      </c>
      <c r="G127" s="275">
        <v>2.1</v>
      </c>
      <c r="H127" s="275">
        <v>2.2999999999999998</v>
      </c>
      <c r="I127" s="275">
        <v>2.4</v>
      </c>
      <c r="J127" s="275">
        <v>2.2999999999999998</v>
      </c>
      <c r="K127" s="275">
        <v>2.2999999999999998</v>
      </c>
      <c r="L127" s="275">
        <v>2.2999999999999998</v>
      </c>
      <c r="M127" s="275">
        <v>2.2999999999999998</v>
      </c>
      <c r="N127" s="275">
        <v>2.7</v>
      </c>
      <c r="O127" s="275">
        <v>2.7</v>
      </c>
      <c r="P127" s="275">
        <v>2.7</v>
      </c>
      <c r="Q127" s="275">
        <v>2.7</v>
      </c>
      <c r="R127" s="275">
        <v>2.7</v>
      </c>
      <c r="S127" s="275">
        <v>2.6</v>
      </c>
      <c r="T127" s="275">
        <v>2.6</v>
      </c>
      <c r="U127" s="275">
        <v>2.6</v>
      </c>
      <c r="V127" s="275">
        <v>2.6</v>
      </c>
      <c r="W127" s="275">
        <v>2.6</v>
      </c>
      <c r="X127" s="275">
        <v>2.6</v>
      </c>
      <c r="Y127" s="275">
        <v>2.6</v>
      </c>
      <c r="Z127" s="275">
        <v>2.6</v>
      </c>
      <c r="AA127" s="275">
        <v>2.6</v>
      </c>
      <c r="AB127" s="275">
        <v>2.6</v>
      </c>
      <c r="AC127" s="275">
        <v>2.6</v>
      </c>
      <c r="AD127" s="275">
        <v>3.1</v>
      </c>
      <c r="AE127" s="275">
        <v>3.1</v>
      </c>
      <c r="AF127" s="275">
        <v>3.1</v>
      </c>
      <c r="AG127" s="275">
        <v>3.1</v>
      </c>
      <c r="AH127" s="275">
        <v>3.2</v>
      </c>
      <c r="AI127" s="275">
        <v>3.2</v>
      </c>
      <c r="AJ127" s="275">
        <v>3.2</v>
      </c>
      <c r="AK127" s="275">
        <v>3.2</v>
      </c>
      <c r="AL127" s="275">
        <v>3.1</v>
      </c>
      <c r="AM127" s="275">
        <v>3.1</v>
      </c>
      <c r="AN127" s="275">
        <v>3.2</v>
      </c>
      <c r="AO127" s="275">
        <v>3.7</v>
      </c>
      <c r="AP127" s="275">
        <v>3.7</v>
      </c>
      <c r="AQ127" s="275">
        <v>3.7</v>
      </c>
      <c r="AR127" s="275">
        <v>3.7</v>
      </c>
      <c r="AS127" s="275">
        <v>3.8</v>
      </c>
      <c r="AT127" s="275">
        <v>3.8</v>
      </c>
      <c r="AU127" s="275">
        <v>3.8</v>
      </c>
      <c r="AV127" s="275">
        <v>3.8</v>
      </c>
      <c r="AW127" s="275">
        <v>3.8</v>
      </c>
      <c r="AX127" s="275">
        <f>_xlfn.IFNA(VLOOKUP(C127,'INFORM Severity - hidden'!$C$5:$G$300,5,FALSE),"-")</f>
        <v>3.8</v>
      </c>
    </row>
    <row r="128" spans="1:50" x14ac:dyDescent="0.25">
      <c r="A128" t="s">
        <v>348</v>
      </c>
      <c r="B128" t="s">
        <v>1574</v>
      </c>
      <c r="C128" t="s">
        <v>1575</v>
      </c>
      <c r="D128" s="275" t="str">
        <f t="shared" si="1"/>
        <v>Stable</v>
      </c>
      <c r="E128" s="275" t="s">
        <v>9080</v>
      </c>
      <c r="F128" s="275" t="s">
        <v>9080</v>
      </c>
      <c r="G128" s="275" t="s">
        <v>9080</v>
      </c>
      <c r="H128" s="275" t="s">
        <v>9080</v>
      </c>
      <c r="I128" s="275" t="s">
        <v>9080</v>
      </c>
      <c r="J128" s="275" t="s">
        <v>9080</v>
      </c>
      <c r="K128" s="275" t="s">
        <v>9080</v>
      </c>
      <c r="L128" s="275" t="s">
        <v>9080</v>
      </c>
      <c r="M128" s="275" t="s">
        <v>9080</v>
      </c>
      <c r="N128" s="275" t="s">
        <v>9080</v>
      </c>
      <c r="O128" s="275" t="s">
        <v>9080</v>
      </c>
      <c r="P128" s="275" t="s">
        <v>9080</v>
      </c>
      <c r="Q128" s="275" t="s">
        <v>9080</v>
      </c>
      <c r="R128" s="275" t="s">
        <v>9080</v>
      </c>
      <c r="S128" s="275" t="s">
        <v>9080</v>
      </c>
      <c r="T128" s="275" t="s">
        <v>9080</v>
      </c>
      <c r="U128" s="275" t="s">
        <v>9080</v>
      </c>
      <c r="V128" s="275" t="s">
        <v>9080</v>
      </c>
      <c r="W128" s="275" t="s">
        <v>9080</v>
      </c>
      <c r="X128" s="275" t="s">
        <v>9080</v>
      </c>
      <c r="Y128" s="275" t="s">
        <v>9080</v>
      </c>
      <c r="Z128" s="275" t="s">
        <v>9080</v>
      </c>
      <c r="AA128" s="275" t="s">
        <v>9080</v>
      </c>
      <c r="AB128" s="275" t="s">
        <v>9080</v>
      </c>
      <c r="AC128" s="275" t="s">
        <v>9080</v>
      </c>
      <c r="AD128" s="275" t="s">
        <v>9080</v>
      </c>
      <c r="AE128" s="275" t="s">
        <v>9080</v>
      </c>
      <c r="AF128" s="275" t="s">
        <v>9080</v>
      </c>
      <c r="AG128" s="275" t="s">
        <v>9080</v>
      </c>
      <c r="AH128" s="275">
        <v>2.1</v>
      </c>
      <c r="AI128" s="275">
        <v>3.4</v>
      </c>
      <c r="AJ128" s="275">
        <v>3.4</v>
      </c>
      <c r="AK128" s="275">
        <v>3.4</v>
      </c>
      <c r="AL128" s="275">
        <v>3.4</v>
      </c>
      <c r="AM128" s="275">
        <v>3.4</v>
      </c>
      <c r="AN128" s="275">
        <v>3.5</v>
      </c>
      <c r="AO128" s="275">
        <v>4.0999999999999996</v>
      </c>
      <c r="AP128" s="275">
        <v>4.0999999999999996</v>
      </c>
      <c r="AQ128" s="275">
        <v>4.0999999999999996</v>
      </c>
      <c r="AR128" s="275">
        <v>4.0999999999999996</v>
      </c>
      <c r="AS128" s="275">
        <v>4.5</v>
      </c>
      <c r="AT128" s="275">
        <v>4.5</v>
      </c>
      <c r="AU128" s="275">
        <v>4.5</v>
      </c>
      <c r="AV128" s="275">
        <v>4.5</v>
      </c>
      <c r="AW128" s="275">
        <v>4.5</v>
      </c>
      <c r="AX128" s="275">
        <f>_xlfn.IFNA(VLOOKUP(C128,'INFORM Severity - hidden'!$C$5:$G$300,5,FALSE),"-")</f>
        <v>4.5</v>
      </c>
    </row>
    <row r="129" spans="1:50" x14ac:dyDescent="0.25">
      <c r="A129" t="s">
        <v>695</v>
      </c>
      <c r="B129" t="s">
        <v>886</v>
      </c>
      <c r="C129" t="s">
        <v>887</v>
      </c>
      <c r="D129" s="275" t="str">
        <f t="shared" si="1"/>
        <v>Stable</v>
      </c>
      <c r="E129" s="275" t="s">
        <v>9080</v>
      </c>
      <c r="F129" s="275" t="s">
        <v>9080</v>
      </c>
      <c r="G129" s="275" t="s">
        <v>9080</v>
      </c>
      <c r="H129" s="275">
        <v>3.8</v>
      </c>
      <c r="I129" s="275">
        <v>3.7</v>
      </c>
      <c r="J129" s="275">
        <v>3.7</v>
      </c>
      <c r="K129" s="275">
        <v>3.2</v>
      </c>
      <c r="L129" s="275">
        <v>3.2</v>
      </c>
      <c r="M129" s="275">
        <v>3.2</v>
      </c>
      <c r="N129" s="275">
        <v>3.2</v>
      </c>
      <c r="O129" s="275">
        <v>3.4</v>
      </c>
      <c r="P129" s="275">
        <v>3.4</v>
      </c>
      <c r="Q129" s="275">
        <v>3.5</v>
      </c>
      <c r="R129" s="275">
        <v>3.5</v>
      </c>
      <c r="S129" s="275">
        <v>3.2</v>
      </c>
      <c r="T129" s="275">
        <v>3.2</v>
      </c>
      <c r="U129" s="275">
        <v>3.2</v>
      </c>
      <c r="V129" s="275">
        <v>3.2</v>
      </c>
      <c r="W129" s="275">
        <v>3</v>
      </c>
      <c r="X129" s="275">
        <v>3</v>
      </c>
      <c r="Y129" s="275">
        <v>3</v>
      </c>
      <c r="Z129" s="275">
        <v>3.2</v>
      </c>
      <c r="AA129" s="275">
        <v>3.3</v>
      </c>
      <c r="AB129" s="275">
        <v>3.3</v>
      </c>
      <c r="AC129" s="275">
        <v>3.6</v>
      </c>
      <c r="AD129" s="275">
        <v>3.6</v>
      </c>
      <c r="AE129" s="275">
        <v>3.6</v>
      </c>
      <c r="AF129" s="275">
        <v>3.6</v>
      </c>
      <c r="AG129" s="275">
        <v>3.6</v>
      </c>
      <c r="AH129" s="275">
        <v>3.7</v>
      </c>
      <c r="AI129" s="275" t="s">
        <v>9080</v>
      </c>
      <c r="AJ129" s="275" t="s">
        <v>9080</v>
      </c>
      <c r="AK129" s="275" t="s">
        <v>9080</v>
      </c>
      <c r="AL129" s="275" t="s">
        <v>9080</v>
      </c>
      <c r="AM129" s="275" t="s">
        <v>9080</v>
      </c>
      <c r="AN129" s="275" t="s">
        <v>9080</v>
      </c>
      <c r="AO129" s="275">
        <v>3.5</v>
      </c>
      <c r="AP129" s="275">
        <v>3.5</v>
      </c>
      <c r="AQ129" s="275">
        <v>3.6</v>
      </c>
      <c r="AR129" s="275">
        <v>3.6</v>
      </c>
      <c r="AS129" s="275">
        <v>3.6</v>
      </c>
      <c r="AT129" s="275">
        <v>3.6</v>
      </c>
      <c r="AU129" s="275">
        <v>3.6</v>
      </c>
      <c r="AV129" s="275">
        <v>3.6</v>
      </c>
      <c r="AW129" s="275">
        <v>3.6</v>
      </c>
      <c r="AX129" s="275">
        <f>_xlfn.IFNA(VLOOKUP(C129,'INFORM Severity - hidden'!$C$5:$G$300,5,FALSE),"-")</f>
        <v>3.6</v>
      </c>
    </row>
    <row r="130" spans="1:50" x14ac:dyDescent="0.25">
      <c r="A130"/>
      <c r="B130"/>
      <c r="C130" t="s">
        <v>9130</v>
      </c>
      <c r="D130" s="275" t="str">
        <f t="shared" si="1"/>
        <v>-</v>
      </c>
      <c r="E130" s="275" t="s">
        <v>9080</v>
      </c>
      <c r="F130" s="275">
        <v>3.3</v>
      </c>
      <c r="G130" s="275">
        <v>3.3</v>
      </c>
      <c r="H130" s="275">
        <v>3.3</v>
      </c>
      <c r="I130" s="275">
        <v>3.3</v>
      </c>
      <c r="J130" s="275" t="s">
        <v>9080</v>
      </c>
      <c r="K130" s="275" t="s">
        <v>9080</v>
      </c>
      <c r="L130" s="275" t="s">
        <v>9080</v>
      </c>
      <c r="M130" s="275" t="s">
        <v>9080</v>
      </c>
      <c r="N130" s="275" t="s">
        <v>9080</v>
      </c>
      <c r="O130" s="275" t="s">
        <v>9080</v>
      </c>
      <c r="P130" s="275" t="s">
        <v>9080</v>
      </c>
      <c r="Q130" s="275" t="s">
        <v>9080</v>
      </c>
      <c r="R130" s="275" t="s">
        <v>9080</v>
      </c>
      <c r="S130" s="275" t="s">
        <v>9080</v>
      </c>
      <c r="T130" s="275" t="s">
        <v>9080</v>
      </c>
      <c r="U130" s="275" t="s">
        <v>9080</v>
      </c>
      <c r="V130" s="275" t="s">
        <v>9080</v>
      </c>
      <c r="W130" s="275" t="s">
        <v>9080</v>
      </c>
      <c r="X130" s="275" t="s">
        <v>9080</v>
      </c>
      <c r="Y130" s="275" t="s">
        <v>9080</v>
      </c>
      <c r="Z130" s="275" t="s">
        <v>9080</v>
      </c>
      <c r="AA130" s="275" t="s">
        <v>9080</v>
      </c>
      <c r="AB130" s="275" t="s">
        <v>9080</v>
      </c>
      <c r="AC130" s="275" t="s">
        <v>9080</v>
      </c>
      <c r="AD130" s="275" t="s">
        <v>9080</v>
      </c>
      <c r="AE130" s="275" t="s">
        <v>9080</v>
      </c>
      <c r="AF130" s="275" t="s">
        <v>9080</v>
      </c>
      <c r="AG130" s="275" t="s">
        <v>9080</v>
      </c>
      <c r="AH130" s="275" t="s">
        <v>9080</v>
      </c>
      <c r="AI130" s="275" t="s">
        <v>9080</v>
      </c>
      <c r="AJ130" s="275" t="s">
        <v>9080</v>
      </c>
      <c r="AK130" s="275" t="s">
        <v>9080</v>
      </c>
      <c r="AL130" s="275" t="s">
        <v>9080</v>
      </c>
      <c r="AM130" s="275" t="s">
        <v>9080</v>
      </c>
      <c r="AN130" s="275" t="s">
        <v>9080</v>
      </c>
      <c r="AO130" s="275" t="s">
        <v>9080</v>
      </c>
      <c r="AP130" s="275" t="s">
        <v>9080</v>
      </c>
      <c r="AQ130" s="275" t="s">
        <v>9080</v>
      </c>
      <c r="AR130" s="275" t="s">
        <v>9080</v>
      </c>
      <c r="AS130" s="275" t="s">
        <v>9080</v>
      </c>
      <c r="AT130" s="275" t="s">
        <v>9080</v>
      </c>
      <c r="AU130" s="275" t="s">
        <v>9080</v>
      </c>
      <c r="AV130" s="275" t="s">
        <v>9080</v>
      </c>
      <c r="AW130" s="275" t="s">
        <v>9080</v>
      </c>
      <c r="AX130" s="275" t="str">
        <f>_xlfn.IFNA(VLOOKUP(C130,'INFORM Severity - hidden'!$C$5:$G$300,5,FALSE),"-")</f>
        <v>-</v>
      </c>
    </row>
    <row r="131" spans="1:50" x14ac:dyDescent="0.25">
      <c r="A131"/>
      <c r="B131"/>
      <c r="C131" t="s">
        <v>9131</v>
      </c>
      <c r="D131" s="275" t="str">
        <f t="shared" ref="D131:D194" si="2">IF(AX131="-","-",IFERROR(IF(ROUND(AVERAGE(AV131:AX131),1)=ROUND(AVERAGE(AS131:AU131),1),"Stable",IF(ROUND(AVERAGE(AV131:AX131),1)&lt;ROUND(AVERAGE(AS131:AU131),1),"Decreasing",IF(ROUND(AVERAGE(AV131:AX131),1)&gt;ROUND(AVERAGE(AS131:AU131),1),"Increasing"))),"-"))</f>
        <v>-</v>
      </c>
      <c r="E131" s="275" t="s">
        <v>9080</v>
      </c>
      <c r="F131" s="275" t="s">
        <v>9080</v>
      </c>
      <c r="G131" s="275">
        <v>3.1</v>
      </c>
      <c r="H131" s="275">
        <v>3.4</v>
      </c>
      <c r="I131" s="275">
        <v>3.4</v>
      </c>
      <c r="J131" s="275" t="s">
        <v>9080</v>
      </c>
      <c r="K131" s="275" t="s">
        <v>9080</v>
      </c>
      <c r="L131" s="275" t="s">
        <v>9080</v>
      </c>
      <c r="M131" s="275" t="s">
        <v>9080</v>
      </c>
      <c r="N131" s="275" t="s">
        <v>9080</v>
      </c>
      <c r="O131" s="275" t="s">
        <v>9080</v>
      </c>
      <c r="P131" s="275" t="s">
        <v>9080</v>
      </c>
      <c r="Q131" s="275" t="s">
        <v>9080</v>
      </c>
      <c r="R131" s="275" t="s">
        <v>9080</v>
      </c>
      <c r="S131" s="275" t="s">
        <v>9080</v>
      </c>
      <c r="T131" s="275" t="s">
        <v>9080</v>
      </c>
      <c r="U131" s="275" t="s">
        <v>9080</v>
      </c>
      <c r="V131" s="275" t="s">
        <v>9080</v>
      </c>
      <c r="W131" s="275" t="s">
        <v>9080</v>
      </c>
      <c r="X131" s="275" t="s">
        <v>9080</v>
      </c>
      <c r="Y131" s="275" t="s">
        <v>9080</v>
      </c>
      <c r="Z131" s="275" t="s">
        <v>9080</v>
      </c>
      <c r="AA131" s="275" t="s">
        <v>9080</v>
      </c>
      <c r="AB131" s="275" t="s">
        <v>9080</v>
      </c>
      <c r="AC131" s="275" t="s">
        <v>9080</v>
      </c>
      <c r="AD131" s="275" t="s">
        <v>9080</v>
      </c>
      <c r="AE131" s="275" t="s">
        <v>9080</v>
      </c>
      <c r="AF131" s="275" t="s">
        <v>9080</v>
      </c>
      <c r="AG131" s="275" t="s">
        <v>9080</v>
      </c>
      <c r="AH131" s="275" t="s">
        <v>9080</v>
      </c>
      <c r="AI131" s="275" t="s">
        <v>9080</v>
      </c>
      <c r="AJ131" s="275" t="s">
        <v>9080</v>
      </c>
      <c r="AK131" s="275" t="s">
        <v>9080</v>
      </c>
      <c r="AL131" s="275" t="s">
        <v>9080</v>
      </c>
      <c r="AM131" s="275" t="s">
        <v>9080</v>
      </c>
      <c r="AN131" s="275" t="s">
        <v>9080</v>
      </c>
      <c r="AO131" s="275" t="s">
        <v>9080</v>
      </c>
      <c r="AP131" s="275" t="s">
        <v>9080</v>
      </c>
      <c r="AQ131" s="275" t="s">
        <v>9080</v>
      </c>
      <c r="AR131" s="275" t="s">
        <v>9080</v>
      </c>
      <c r="AS131" s="275" t="s">
        <v>9080</v>
      </c>
      <c r="AT131" s="275" t="s">
        <v>9080</v>
      </c>
      <c r="AU131" s="275" t="s">
        <v>9080</v>
      </c>
      <c r="AV131" s="275" t="s">
        <v>9080</v>
      </c>
      <c r="AW131" s="275" t="s">
        <v>9080</v>
      </c>
      <c r="AX131" s="275" t="str">
        <f>_xlfn.IFNA(VLOOKUP(C131,'INFORM Severity - hidden'!$C$5:$G$300,5,FALSE),"-")</f>
        <v>-</v>
      </c>
    </row>
    <row r="132" spans="1:50" x14ac:dyDescent="0.25">
      <c r="A132" t="s">
        <v>695</v>
      </c>
      <c r="B132" t="s">
        <v>693</v>
      </c>
      <c r="C132" t="s">
        <v>694</v>
      </c>
      <c r="D132" s="275" t="str">
        <f t="shared" si="2"/>
        <v>Stable</v>
      </c>
      <c r="E132" s="275" t="s">
        <v>9080</v>
      </c>
      <c r="F132" s="275" t="s">
        <v>9080</v>
      </c>
      <c r="G132" s="275" t="s">
        <v>9080</v>
      </c>
      <c r="H132" s="275" t="s">
        <v>9080</v>
      </c>
      <c r="I132" s="275" t="s">
        <v>9080</v>
      </c>
      <c r="J132" s="275" t="s">
        <v>9080</v>
      </c>
      <c r="K132" s="275" t="s">
        <v>9080</v>
      </c>
      <c r="L132" s="275" t="s">
        <v>9080</v>
      </c>
      <c r="M132" s="275" t="s">
        <v>9080</v>
      </c>
      <c r="N132" s="275" t="s">
        <v>9080</v>
      </c>
      <c r="O132" s="275" t="s">
        <v>9080</v>
      </c>
      <c r="P132" s="275" t="s">
        <v>9080</v>
      </c>
      <c r="Q132" s="275" t="s">
        <v>9080</v>
      </c>
      <c r="R132" s="275" t="s">
        <v>9080</v>
      </c>
      <c r="S132" s="275">
        <v>2</v>
      </c>
      <c r="T132" s="275">
        <v>2</v>
      </c>
      <c r="U132" s="275">
        <v>2.6</v>
      </c>
      <c r="V132" s="275">
        <v>2.6</v>
      </c>
      <c r="W132" s="275">
        <v>2.8</v>
      </c>
      <c r="X132" s="275">
        <v>2.9</v>
      </c>
      <c r="Y132" s="275">
        <v>2.9</v>
      </c>
      <c r="Z132" s="275">
        <v>2.9</v>
      </c>
      <c r="AA132" s="275">
        <v>2.1</v>
      </c>
      <c r="AB132" s="275">
        <v>2.1</v>
      </c>
      <c r="AC132" s="275">
        <v>3.5</v>
      </c>
      <c r="AD132" s="275">
        <v>3.5</v>
      </c>
      <c r="AE132" s="275">
        <v>3.5</v>
      </c>
      <c r="AF132" s="275">
        <v>3.6</v>
      </c>
      <c r="AG132" s="275">
        <v>3.6</v>
      </c>
      <c r="AH132" s="275">
        <v>3.6</v>
      </c>
      <c r="AI132" s="275">
        <v>3.4</v>
      </c>
      <c r="AJ132" s="275">
        <v>3.4</v>
      </c>
      <c r="AK132" s="275">
        <v>3.4</v>
      </c>
      <c r="AL132" s="275">
        <v>3.3</v>
      </c>
      <c r="AM132" s="275">
        <v>3.3</v>
      </c>
      <c r="AN132" s="275">
        <v>3.3</v>
      </c>
      <c r="AO132" s="275">
        <v>3.4</v>
      </c>
      <c r="AP132" s="275">
        <v>3.4</v>
      </c>
      <c r="AQ132" s="275">
        <v>3.4</v>
      </c>
      <c r="AR132" s="275">
        <v>3.4</v>
      </c>
      <c r="AS132" s="275">
        <v>3.4</v>
      </c>
      <c r="AT132" s="275">
        <v>3.4</v>
      </c>
      <c r="AU132" s="275">
        <v>3.4</v>
      </c>
      <c r="AV132" s="275">
        <v>3.4</v>
      </c>
      <c r="AW132" s="275">
        <v>3.4</v>
      </c>
      <c r="AX132" s="275">
        <f>_xlfn.IFNA(VLOOKUP(C132,'INFORM Severity - hidden'!$C$5:$G$300,5,FALSE),"-")</f>
        <v>3.4</v>
      </c>
    </row>
    <row r="133" spans="1:50" x14ac:dyDescent="0.25">
      <c r="A133"/>
      <c r="B133"/>
      <c r="C133" t="s">
        <v>9132</v>
      </c>
      <c r="D133" s="275" t="str">
        <f t="shared" si="2"/>
        <v>-</v>
      </c>
      <c r="E133" s="275" t="s">
        <v>9080</v>
      </c>
      <c r="F133" s="275" t="s">
        <v>9080</v>
      </c>
      <c r="G133" s="275" t="s">
        <v>9080</v>
      </c>
      <c r="H133" s="275">
        <v>2.7</v>
      </c>
      <c r="I133" s="275">
        <v>2.8</v>
      </c>
      <c r="J133" s="275" t="s">
        <v>9080</v>
      </c>
      <c r="K133" s="275" t="s">
        <v>9080</v>
      </c>
      <c r="L133" s="275" t="s">
        <v>9080</v>
      </c>
      <c r="M133" s="275" t="s">
        <v>9080</v>
      </c>
      <c r="N133" s="275" t="s">
        <v>9080</v>
      </c>
      <c r="O133" s="275" t="s">
        <v>9080</v>
      </c>
      <c r="P133" s="275" t="s">
        <v>9080</v>
      </c>
      <c r="Q133" s="275" t="s">
        <v>9080</v>
      </c>
      <c r="R133" s="275" t="s">
        <v>9080</v>
      </c>
      <c r="S133" s="275" t="s">
        <v>9080</v>
      </c>
      <c r="T133" s="275" t="s">
        <v>9080</v>
      </c>
      <c r="U133" s="275" t="s">
        <v>9080</v>
      </c>
      <c r="V133" s="275" t="s">
        <v>9080</v>
      </c>
      <c r="W133" s="275" t="s">
        <v>9080</v>
      </c>
      <c r="X133" s="275" t="s">
        <v>9080</v>
      </c>
      <c r="Y133" s="275" t="s">
        <v>9080</v>
      </c>
      <c r="Z133" s="275" t="s">
        <v>9080</v>
      </c>
      <c r="AA133" s="275" t="s">
        <v>9080</v>
      </c>
      <c r="AB133" s="275" t="s">
        <v>9080</v>
      </c>
      <c r="AC133" s="275" t="s">
        <v>9080</v>
      </c>
      <c r="AD133" s="275" t="s">
        <v>9080</v>
      </c>
      <c r="AE133" s="275" t="s">
        <v>9080</v>
      </c>
      <c r="AF133" s="275" t="s">
        <v>9080</v>
      </c>
      <c r="AG133" s="275" t="s">
        <v>9080</v>
      </c>
      <c r="AH133" s="275" t="s">
        <v>9080</v>
      </c>
      <c r="AI133" s="275" t="s">
        <v>9080</v>
      </c>
      <c r="AJ133" s="275" t="s">
        <v>9080</v>
      </c>
      <c r="AK133" s="275" t="s">
        <v>9080</v>
      </c>
      <c r="AL133" s="275" t="s">
        <v>9080</v>
      </c>
      <c r="AM133" s="275" t="s">
        <v>9080</v>
      </c>
      <c r="AN133" s="275" t="s">
        <v>9080</v>
      </c>
      <c r="AO133" s="275" t="s">
        <v>9080</v>
      </c>
      <c r="AP133" s="275" t="s">
        <v>9080</v>
      </c>
      <c r="AQ133" s="275" t="s">
        <v>9080</v>
      </c>
      <c r="AR133" s="275" t="s">
        <v>9080</v>
      </c>
      <c r="AS133" s="275" t="s">
        <v>9080</v>
      </c>
      <c r="AT133" s="275" t="s">
        <v>9080</v>
      </c>
      <c r="AU133" s="275" t="s">
        <v>9080</v>
      </c>
      <c r="AV133" s="275" t="s">
        <v>9080</v>
      </c>
      <c r="AW133" s="275" t="s">
        <v>9080</v>
      </c>
      <c r="AX133" s="275" t="str">
        <f>_xlfn.IFNA(VLOOKUP(C133,'INFORM Severity - hidden'!$C$5:$G$300,5,FALSE),"-")</f>
        <v>-</v>
      </c>
    </row>
    <row r="134" spans="1:50" x14ac:dyDescent="0.25">
      <c r="A134"/>
      <c r="B134"/>
      <c r="C134" t="s">
        <v>9133</v>
      </c>
      <c r="D134" s="275" t="str">
        <f t="shared" si="2"/>
        <v>-</v>
      </c>
      <c r="E134" s="275" t="s">
        <v>9080</v>
      </c>
      <c r="F134" s="275" t="s">
        <v>9080</v>
      </c>
      <c r="G134" s="275" t="s">
        <v>9080</v>
      </c>
      <c r="H134" s="275" t="s">
        <v>9080</v>
      </c>
      <c r="I134" s="275" t="s">
        <v>9080</v>
      </c>
      <c r="J134" s="275" t="s">
        <v>9080</v>
      </c>
      <c r="K134" s="275" t="s">
        <v>9080</v>
      </c>
      <c r="L134" s="275" t="s">
        <v>9080</v>
      </c>
      <c r="M134" s="275" t="s">
        <v>9080</v>
      </c>
      <c r="N134" s="275" t="s">
        <v>9080</v>
      </c>
      <c r="O134" s="275" t="s">
        <v>9080</v>
      </c>
      <c r="P134" s="275" t="s">
        <v>9080</v>
      </c>
      <c r="Q134" s="275" t="s">
        <v>9080</v>
      </c>
      <c r="R134" s="275">
        <v>3.2</v>
      </c>
      <c r="S134" s="275">
        <v>3.2</v>
      </c>
      <c r="T134" s="275">
        <v>3.2</v>
      </c>
      <c r="U134" s="275">
        <v>3.2</v>
      </c>
      <c r="V134" s="275">
        <v>3.2</v>
      </c>
      <c r="W134" s="275">
        <v>3.2</v>
      </c>
      <c r="X134" s="275">
        <v>3.2</v>
      </c>
      <c r="Y134" s="275">
        <v>3.2</v>
      </c>
      <c r="Z134" s="275">
        <v>2.8</v>
      </c>
      <c r="AA134" s="275">
        <v>3</v>
      </c>
      <c r="AB134" s="275">
        <v>3</v>
      </c>
      <c r="AC134" s="275">
        <v>3.4</v>
      </c>
      <c r="AD134" s="275">
        <v>3.4</v>
      </c>
      <c r="AE134" s="275">
        <v>3.4</v>
      </c>
      <c r="AF134" s="275">
        <v>3.5</v>
      </c>
      <c r="AG134" s="275">
        <v>3.5</v>
      </c>
      <c r="AH134" s="275">
        <v>3.5</v>
      </c>
      <c r="AI134" s="275" t="s">
        <v>9080</v>
      </c>
      <c r="AJ134" s="275" t="s">
        <v>9080</v>
      </c>
      <c r="AK134" s="275" t="s">
        <v>9080</v>
      </c>
      <c r="AL134" s="275" t="s">
        <v>9080</v>
      </c>
      <c r="AM134" s="275" t="s">
        <v>9080</v>
      </c>
      <c r="AN134" s="275" t="s">
        <v>9080</v>
      </c>
      <c r="AO134" s="275" t="s">
        <v>9080</v>
      </c>
      <c r="AP134" s="275" t="s">
        <v>9080</v>
      </c>
      <c r="AQ134" s="275" t="s">
        <v>9080</v>
      </c>
      <c r="AR134" s="275" t="s">
        <v>9080</v>
      </c>
      <c r="AS134" s="275" t="s">
        <v>9080</v>
      </c>
      <c r="AT134" s="275" t="s">
        <v>9080</v>
      </c>
      <c r="AU134" s="275" t="s">
        <v>9080</v>
      </c>
      <c r="AV134" s="275" t="s">
        <v>9080</v>
      </c>
      <c r="AW134" s="275" t="s">
        <v>9080</v>
      </c>
      <c r="AX134" s="275" t="str">
        <f>_xlfn.IFNA(VLOOKUP(C134,'INFORM Severity - hidden'!$C$5:$G$300,5,FALSE),"-")</f>
        <v>-</v>
      </c>
    </row>
    <row r="135" spans="1:50" x14ac:dyDescent="0.25">
      <c r="A135"/>
      <c r="B135"/>
      <c r="C135" t="s">
        <v>9134</v>
      </c>
      <c r="D135" s="275" t="str">
        <f t="shared" si="2"/>
        <v>-</v>
      </c>
      <c r="E135" s="275" t="s">
        <v>9080</v>
      </c>
      <c r="F135" s="275" t="s">
        <v>9080</v>
      </c>
      <c r="G135" s="275" t="s">
        <v>9080</v>
      </c>
      <c r="H135" s="275" t="s">
        <v>9080</v>
      </c>
      <c r="I135" s="275" t="s">
        <v>9080</v>
      </c>
      <c r="J135" s="275" t="s">
        <v>9080</v>
      </c>
      <c r="K135" s="275" t="s">
        <v>9080</v>
      </c>
      <c r="L135" s="275" t="s">
        <v>9080</v>
      </c>
      <c r="M135" s="275" t="s">
        <v>9080</v>
      </c>
      <c r="N135" s="275" t="s">
        <v>9080</v>
      </c>
      <c r="O135" s="275" t="s">
        <v>9080</v>
      </c>
      <c r="P135" s="275" t="s">
        <v>9080</v>
      </c>
      <c r="Q135" s="275" t="s">
        <v>9080</v>
      </c>
      <c r="R135" s="275" t="s">
        <v>9080</v>
      </c>
      <c r="S135" s="275" t="s">
        <v>9080</v>
      </c>
      <c r="T135" s="275" t="s">
        <v>9080</v>
      </c>
      <c r="U135" s="275" t="s">
        <v>9080</v>
      </c>
      <c r="V135" s="275" t="s">
        <v>9080</v>
      </c>
      <c r="W135" s="275" t="s">
        <v>9080</v>
      </c>
      <c r="X135" s="275" t="s">
        <v>9080</v>
      </c>
      <c r="Y135" s="275" t="s">
        <v>9080</v>
      </c>
      <c r="Z135" s="275" t="s">
        <v>9080</v>
      </c>
      <c r="AA135" s="275" t="s">
        <v>9080</v>
      </c>
      <c r="AB135" s="275" t="s">
        <v>9080</v>
      </c>
      <c r="AC135" s="275" t="s">
        <v>9080</v>
      </c>
      <c r="AD135" s="275">
        <v>2.2000000000000002</v>
      </c>
      <c r="AE135" s="275">
        <v>2.2000000000000002</v>
      </c>
      <c r="AF135" s="275">
        <v>2.2999999999999998</v>
      </c>
      <c r="AG135" s="275">
        <v>2.2999999999999998</v>
      </c>
      <c r="AH135" s="275">
        <v>2.2999999999999998</v>
      </c>
      <c r="AI135" s="275" t="s">
        <v>9080</v>
      </c>
      <c r="AJ135" s="275" t="s">
        <v>9080</v>
      </c>
      <c r="AK135" s="275" t="s">
        <v>9080</v>
      </c>
      <c r="AL135" s="275" t="s">
        <v>9080</v>
      </c>
      <c r="AM135" s="275" t="s">
        <v>9080</v>
      </c>
      <c r="AN135" s="275" t="s">
        <v>9080</v>
      </c>
      <c r="AO135" s="275" t="s">
        <v>9080</v>
      </c>
      <c r="AP135" s="275" t="s">
        <v>9080</v>
      </c>
      <c r="AQ135" s="275" t="s">
        <v>9080</v>
      </c>
      <c r="AR135" s="275" t="s">
        <v>9080</v>
      </c>
      <c r="AS135" s="275" t="s">
        <v>9080</v>
      </c>
      <c r="AT135" s="275" t="s">
        <v>9080</v>
      </c>
      <c r="AU135" s="275" t="s">
        <v>9080</v>
      </c>
      <c r="AV135" s="275" t="s">
        <v>9080</v>
      </c>
      <c r="AW135" s="275" t="s">
        <v>9080</v>
      </c>
      <c r="AX135" s="275" t="str">
        <f>_xlfn.IFNA(VLOOKUP(C135,'INFORM Severity - hidden'!$C$5:$G$300,5,FALSE),"-")</f>
        <v>-</v>
      </c>
    </row>
    <row r="136" spans="1:50" x14ac:dyDescent="0.25">
      <c r="A136" t="s">
        <v>695</v>
      </c>
      <c r="B136" t="s">
        <v>1922</v>
      </c>
      <c r="C136" t="s">
        <v>1923</v>
      </c>
      <c r="D136" s="275" t="str">
        <f t="shared" si="2"/>
        <v>Stable</v>
      </c>
      <c r="E136" s="275" t="s">
        <v>9080</v>
      </c>
      <c r="F136" s="275" t="s">
        <v>9080</v>
      </c>
      <c r="G136" s="275" t="s">
        <v>9080</v>
      </c>
      <c r="H136" s="275" t="s">
        <v>9080</v>
      </c>
      <c r="I136" s="275" t="s">
        <v>9080</v>
      </c>
      <c r="J136" s="275" t="s">
        <v>9080</v>
      </c>
      <c r="K136" s="275" t="s">
        <v>9080</v>
      </c>
      <c r="L136" s="275" t="s">
        <v>9080</v>
      </c>
      <c r="M136" s="275" t="s">
        <v>9080</v>
      </c>
      <c r="N136" s="275" t="s">
        <v>9080</v>
      </c>
      <c r="O136" s="275" t="s">
        <v>9080</v>
      </c>
      <c r="P136" s="275" t="s">
        <v>9080</v>
      </c>
      <c r="Q136" s="275" t="s">
        <v>9080</v>
      </c>
      <c r="R136" s="275" t="s">
        <v>9080</v>
      </c>
      <c r="S136" s="275" t="s">
        <v>9080</v>
      </c>
      <c r="T136" s="275" t="s">
        <v>9080</v>
      </c>
      <c r="U136" s="275" t="s">
        <v>9080</v>
      </c>
      <c r="V136" s="275" t="s">
        <v>9080</v>
      </c>
      <c r="W136" s="275" t="s">
        <v>9080</v>
      </c>
      <c r="X136" s="275" t="s">
        <v>9080</v>
      </c>
      <c r="Y136" s="275" t="s">
        <v>9080</v>
      </c>
      <c r="Z136" s="275" t="s">
        <v>9080</v>
      </c>
      <c r="AA136" s="275" t="s">
        <v>9080</v>
      </c>
      <c r="AB136" s="275" t="s">
        <v>9080</v>
      </c>
      <c r="AC136" s="275" t="s">
        <v>9080</v>
      </c>
      <c r="AD136" s="275" t="s">
        <v>9080</v>
      </c>
      <c r="AE136" s="275" t="s">
        <v>9080</v>
      </c>
      <c r="AF136" s="275" t="s">
        <v>9080</v>
      </c>
      <c r="AG136" s="275" t="s">
        <v>9080</v>
      </c>
      <c r="AH136" s="275" t="s">
        <v>9080</v>
      </c>
      <c r="AI136" s="275" t="s">
        <v>9080</v>
      </c>
      <c r="AJ136" s="275" t="s">
        <v>9080</v>
      </c>
      <c r="AK136" s="275" t="s">
        <v>9080</v>
      </c>
      <c r="AL136" s="275" t="s">
        <v>9080</v>
      </c>
      <c r="AM136" s="275" t="s">
        <v>9080</v>
      </c>
      <c r="AN136" s="275" t="s">
        <v>9080</v>
      </c>
      <c r="AO136" s="275">
        <v>2.2999999999999998</v>
      </c>
      <c r="AP136" s="275">
        <v>2.4</v>
      </c>
      <c r="AQ136" s="275">
        <v>2.6</v>
      </c>
      <c r="AR136" s="275">
        <v>3.1</v>
      </c>
      <c r="AS136" s="275">
        <v>3.1</v>
      </c>
      <c r="AT136" s="275">
        <v>3.1</v>
      </c>
      <c r="AU136" s="275">
        <v>3.1</v>
      </c>
      <c r="AV136" s="275">
        <v>3.1</v>
      </c>
      <c r="AW136" s="275">
        <v>3.1</v>
      </c>
      <c r="AX136" s="275">
        <f>_xlfn.IFNA(VLOOKUP(C136,'INFORM Severity - hidden'!$C$5:$G$300,5,FALSE),"-")</f>
        <v>3.1</v>
      </c>
    </row>
    <row r="137" spans="1:50" x14ac:dyDescent="0.25">
      <c r="A137"/>
      <c r="B137"/>
      <c r="C137" t="s">
        <v>9135</v>
      </c>
      <c r="D137" s="275" t="str">
        <f t="shared" si="2"/>
        <v>-</v>
      </c>
      <c r="E137" s="275" t="s">
        <v>9080</v>
      </c>
      <c r="F137" s="275">
        <v>2.9</v>
      </c>
      <c r="G137" s="275">
        <v>2.9</v>
      </c>
      <c r="H137" s="275" t="s">
        <v>9080</v>
      </c>
      <c r="I137" s="275" t="s">
        <v>9080</v>
      </c>
      <c r="J137" s="275" t="s">
        <v>9080</v>
      </c>
      <c r="K137" s="275" t="s">
        <v>9080</v>
      </c>
      <c r="L137" s="275" t="s">
        <v>9080</v>
      </c>
      <c r="M137" s="275" t="s">
        <v>9080</v>
      </c>
      <c r="N137" s="275" t="s">
        <v>9080</v>
      </c>
      <c r="O137" s="275" t="s">
        <v>9080</v>
      </c>
      <c r="P137" s="275" t="s">
        <v>9080</v>
      </c>
      <c r="Q137" s="275" t="s">
        <v>9080</v>
      </c>
      <c r="R137" s="275" t="s">
        <v>9080</v>
      </c>
      <c r="S137" s="275" t="s">
        <v>9080</v>
      </c>
      <c r="T137" s="275" t="s">
        <v>9080</v>
      </c>
      <c r="U137" s="275" t="s">
        <v>9080</v>
      </c>
      <c r="V137" s="275" t="s">
        <v>9080</v>
      </c>
      <c r="W137" s="275" t="s">
        <v>9080</v>
      </c>
      <c r="X137" s="275" t="s">
        <v>9080</v>
      </c>
      <c r="Y137" s="275" t="s">
        <v>9080</v>
      </c>
      <c r="Z137" s="275" t="s">
        <v>9080</v>
      </c>
      <c r="AA137" s="275" t="s">
        <v>9080</v>
      </c>
      <c r="AB137" s="275" t="s">
        <v>9080</v>
      </c>
      <c r="AC137" s="275" t="s">
        <v>9080</v>
      </c>
      <c r="AD137" s="275" t="s">
        <v>9080</v>
      </c>
      <c r="AE137" s="275" t="s">
        <v>9080</v>
      </c>
      <c r="AF137" s="275" t="s">
        <v>9080</v>
      </c>
      <c r="AG137" s="275" t="s">
        <v>9080</v>
      </c>
      <c r="AH137" s="275" t="s">
        <v>9080</v>
      </c>
      <c r="AI137" s="275" t="s">
        <v>9080</v>
      </c>
      <c r="AJ137" s="275" t="s">
        <v>9080</v>
      </c>
      <c r="AK137" s="275" t="s">
        <v>9080</v>
      </c>
      <c r="AL137" s="275" t="s">
        <v>9080</v>
      </c>
      <c r="AM137" s="275" t="s">
        <v>9080</v>
      </c>
      <c r="AN137" s="275" t="s">
        <v>9080</v>
      </c>
      <c r="AO137" s="275" t="s">
        <v>9080</v>
      </c>
      <c r="AP137" s="275" t="s">
        <v>9080</v>
      </c>
      <c r="AQ137" s="275" t="s">
        <v>9080</v>
      </c>
      <c r="AR137" s="275" t="s">
        <v>9080</v>
      </c>
      <c r="AS137" s="275" t="s">
        <v>9080</v>
      </c>
      <c r="AT137" s="275" t="s">
        <v>9080</v>
      </c>
      <c r="AU137" s="275" t="s">
        <v>9080</v>
      </c>
      <c r="AV137" s="275" t="s">
        <v>9080</v>
      </c>
      <c r="AW137" s="275" t="s">
        <v>9080</v>
      </c>
      <c r="AX137" s="275" t="str">
        <f>_xlfn.IFNA(VLOOKUP(C137,'INFORM Severity - hidden'!$C$5:$G$300,5,FALSE),"-")</f>
        <v>-</v>
      </c>
    </row>
    <row r="138" spans="1:50" x14ac:dyDescent="0.25">
      <c r="A138" t="s">
        <v>365</v>
      </c>
      <c r="B138" t="s">
        <v>363</v>
      </c>
      <c r="C138" t="s">
        <v>364</v>
      </c>
      <c r="D138" s="275" t="str">
        <f t="shared" si="2"/>
        <v>Increasing</v>
      </c>
      <c r="E138" s="275" t="s">
        <v>9080</v>
      </c>
      <c r="F138" s="275">
        <v>2.2999999999999998</v>
      </c>
      <c r="G138" s="275">
        <v>2.2999999999999998</v>
      </c>
      <c r="H138" s="275">
        <v>2.2999999999999998</v>
      </c>
      <c r="I138" s="275">
        <v>2.2000000000000002</v>
      </c>
      <c r="J138" s="275">
        <v>2.2000000000000002</v>
      </c>
      <c r="K138" s="275">
        <v>2.2000000000000002</v>
      </c>
      <c r="L138" s="275">
        <v>2.2000000000000002</v>
      </c>
      <c r="M138" s="275">
        <v>2.2000000000000002</v>
      </c>
      <c r="N138" s="275">
        <v>2.2000000000000002</v>
      </c>
      <c r="O138" s="275">
        <v>2.2000000000000002</v>
      </c>
      <c r="P138" s="275">
        <v>2.2000000000000002</v>
      </c>
      <c r="Q138" s="275">
        <v>2.2000000000000002</v>
      </c>
      <c r="R138" s="275">
        <v>2.2000000000000002</v>
      </c>
      <c r="S138" s="275">
        <v>2.2000000000000002</v>
      </c>
      <c r="T138" s="275">
        <v>2.2999999999999998</v>
      </c>
      <c r="U138" s="275">
        <v>2.2999999999999998</v>
      </c>
      <c r="V138" s="275">
        <v>2.2999999999999998</v>
      </c>
      <c r="W138" s="275">
        <v>2.2999999999999998</v>
      </c>
      <c r="X138" s="275">
        <v>2.2999999999999998</v>
      </c>
      <c r="Y138" s="275">
        <v>2.2999999999999998</v>
      </c>
      <c r="Z138" s="275">
        <v>2.2999999999999998</v>
      </c>
      <c r="AA138" s="275">
        <v>2.2000000000000002</v>
      </c>
      <c r="AB138" s="275">
        <v>2.2000000000000002</v>
      </c>
      <c r="AC138" s="275">
        <v>2.2000000000000002</v>
      </c>
      <c r="AD138" s="275">
        <v>2.2000000000000002</v>
      </c>
      <c r="AE138" s="275">
        <v>2.2000000000000002</v>
      </c>
      <c r="AF138" s="275">
        <v>2.2000000000000002</v>
      </c>
      <c r="AG138" s="275">
        <v>2.2000000000000002</v>
      </c>
      <c r="AH138" s="275">
        <v>2.2000000000000002</v>
      </c>
      <c r="AI138" s="275">
        <v>2.2000000000000002</v>
      </c>
      <c r="AJ138" s="275">
        <v>2.1</v>
      </c>
      <c r="AK138" s="275">
        <v>2.1</v>
      </c>
      <c r="AL138" s="275">
        <v>2.1</v>
      </c>
      <c r="AM138" s="275">
        <v>2.1</v>
      </c>
      <c r="AN138" s="275">
        <v>2.1</v>
      </c>
      <c r="AO138" s="275">
        <v>2.1</v>
      </c>
      <c r="AP138" s="275">
        <v>2.1</v>
      </c>
      <c r="AQ138" s="275">
        <v>2.1</v>
      </c>
      <c r="AR138" s="275">
        <v>2.1</v>
      </c>
      <c r="AS138" s="275">
        <v>2.1</v>
      </c>
      <c r="AT138" s="275">
        <v>2.1</v>
      </c>
      <c r="AU138" s="275">
        <v>2.2000000000000002</v>
      </c>
      <c r="AV138" s="275">
        <v>2.2000000000000002</v>
      </c>
      <c r="AW138" s="275">
        <v>2.2000000000000002</v>
      </c>
      <c r="AX138" s="275">
        <f>_xlfn.IFNA(VLOOKUP(C138,'INFORM Severity - hidden'!$C$5:$G$300,5,FALSE),"-")</f>
        <v>2.2000000000000002</v>
      </c>
    </row>
    <row r="139" spans="1:50" x14ac:dyDescent="0.25">
      <c r="A139" t="s">
        <v>365</v>
      </c>
      <c r="B139" t="s">
        <v>1287</v>
      </c>
      <c r="C139" t="s">
        <v>1288</v>
      </c>
      <c r="D139" s="275" t="str">
        <f t="shared" si="2"/>
        <v>Decreasing</v>
      </c>
      <c r="E139" s="275" t="s">
        <v>9080</v>
      </c>
      <c r="F139" s="275">
        <v>3</v>
      </c>
      <c r="G139" s="275">
        <v>3</v>
      </c>
      <c r="H139" s="275">
        <v>3</v>
      </c>
      <c r="I139" s="275">
        <v>2.7</v>
      </c>
      <c r="J139" s="275">
        <v>2.8</v>
      </c>
      <c r="K139" s="275">
        <v>2.9</v>
      </c>
      <c r="L139" s="275">
        <v>2.9</v>
      </c>
      <c r="M139" s="275">
        <v>2.9</v>
      </c>
      <c r="N139" s="275">
        <v>2.9</v>
      </c>
      <c r="O139" s="275">
        <v>2.8</v>
      </c>
      <c r="P139" s="275">
        <v>2.8</v>
      </c>
      <c r="Q139" s="275">
        <v>2.6</v>
      </c>
      <c r="R139" s="275">
        <v>2.6</v>
      </c>
      <c r="S139" s="275">
        <v>2.6</v>
      </c>
      <c r="T139" s="275">
        <v>2.6</v>
      </c>
      <c r="U139" s="275">
        <v>2.6</v>
      </c>
      <c r="V139" s="275">
        <v>2.7</v>
      </c>
      <c r="W139" s="275">
        <v>2.7</v>
      </c>
      <c r="X139" s="275">
        <v>3</v>
      </c>
      <c r="Y139" s="275">
        <v>2.9</v>
      </c>
      <c r="Z139" s="275">
        <v>2.9</v>
      </c>
      <c r="AA139" s="275">
        <v>2.8</v>
      </c>
      <c r="AB139" s="275">
        <v>2.8</v>
      </c>
      <c r="AC139" s="275">
        <v>2.8</v>
      </c>
      <c r="AD139" s="275">
        <v>2.8</v>
      </c>
      <c r="AE139" s="275">
        <v>2.8</v>
      </c>
      <c r="AF139" s="275">
        <v>2.8</v>
      </c>
      <c r="AG139" s="275">
        <v>2.8</v>
      </c>
      <c r="AH139" s="275">
        <v>2.8</v>
      </c>
      <c r="AI139" s="275">
        <v>2.8</v>
      </c>
      <c r="AJ139" s="275">
        <v>2.8</v>
      </c>
      <c r="AK139" s="275">
        <v>2.8</v>
      </c>
      <c r="AL139" s="275">
        <v>2.8</v>
      </c>
      <c r="AM139" s="275">
        <v>2.8</v>
      </c>
      <c r="AN139" s="275">
        <v>2.8</v>
      </c>
      <c r="AO139" s="275">
        <v>2.8</v>
      </c>
      <c r="AP139" s="275">
        <v>2.8</v>
      </c>
      <c r="AQ139" s="275">
        <v>2.8</v>
      </c>
      <c r="AR139" s="275">
        <v>2.8</v>
      </c>
      <c r="AS139" s="275">
        <v>2.8</v>
      </c>
      <c r="AT139" s="275">
        <v>2.8</v>
      </c>
      <c r="AU139" s="275">
        <v>2.8</v>
      </c>
      <c r="AV139" s="275">
        <v>2.7</v>
      </c>
      <c r="AW139" s="275">
        <v>2.7</v>
      </c>
      <c r="AX139" s="275">
        <f>_xlfn.IFNA(VLOOKUP(C139,'INFORM Severity - hidden'!$C$5:$G$300,5,FALSE),"-")</f>
        <v>2.7</v>
      </c>
    </row>
    <row r="140" spans="1:50" x14ac:dyDescent="0.25">
      <c r="A140" t="s">
        <v>458</v>
      </c>
      <c r="B140" t="s">
        <v>456</v>
      </c>
      <c r="C140" t="s">
        <v>457</v>
      </c>
      <c r="D140" s="275" t="str">
        <f t="shared" si="2"/>
        <v>Increasing</v>
      </c>
      <c r="E140" s="275" t="s">
        <v>9080</v>
      </c>
      <c r="F140" s="275" t="s">
        <v>9080</v>
      </c>
      <c r="G140" s="275">
        <v>2.9</v>
      </c>
      <c r="H140" s="275">
        <v>3</v>
      </c>
      <c r="I140" s="275">
        <v>3.1</v>
      </c>
      <c r="J140" s="275">
        <v>3.1</v>
      </c>
      <c r="K140" s="275">
        <v>3.1</v>
      </c>
      <c r="L140" s="275">
        <v>2.7</v>
      </c>
      <c r="M140" s="275">
        <v>2.7</v>
      </c>
      <c r="N140" s="275">
        <v>2.5</v>
      </c>
      <c r="O140" s="275">
        <v>2.5</v>
      </c>
      <c r="P140" s="275">
        <v>2.5</v>
      </c>
      <c r="Q140" s="275">
        <v>2.6</v>
      </c>
      <c r="R140" s="275">
        <v>2.6</v>
      </c>
      <c r="S140" s="275">
        <v>2.7</v>
      </c>
      <c r="T140" s="275">
        <v>2.7</v>
      </c>
      <c r="U140" s="275">
        <v>2.6</v>
      </c>
      <c r="V140" s="275">
        <v>2.7</v>
      </c>
      <c r="W140" s="275">
        <v>2.7</v>
      </c>
      <c r="X140" s="275">
        <v>2.6</v>
      </c>
      <c r="Y140" s="275">
        <v>2.6</v>
      </c>
      <c r="Z140" s="275">
        <v>2.7</v>
      </c>
      <c r="AA140" s="275">
        <v>2.8</v>
      </c>
      <c r="AB140" s="275">
        <v>2.8</v>
      </c>
      <c r="AC140" s="275">
        <v>2.8</v>
      </c>
      <c r="AD140" s="275">
        <v>2.8</v>
      </c>
      <c r="AE140" s="275">
        <v>2.8</v>
      </c>
      <c r="AF140" s="275">
        <v>2.8</v>
      </c>
      <c r="AG140" s="275">
        <v>2.9</v>
      </c>
      <c r="AH140" s="275">
        <v>2.9</v>
      </c>
      <c r="AI140" s="275">
        <v>3</v>
      </c>
      <c r="AJ140" s="275">
        <v>3</v>
      </c>
      <c r="AK140" s="275">
        <v>2.8</v>
      </c>
      <c r="AL140" s="275">
        <v>2.8</v>
      </c>
      <c r="AM140" s="275">
        <v>3</v>
      </c>
      <c r="AN140" s="275">
        <v>3</v>
      </c>
      <c r="AO140" s="275">
        <v>3</v>
      </c>
      <c r="AP140" s="275">
        <v>3</v>
      </c>
      <c r="AQ140" s="275">
        <v>2.5</v>
      </c>
      <c r="AR140" s="275">
        <v>2.5</v>
      </c>
      <c r="AS140" s="275">
        <v>2.4</v>
      </c>
      <c r="AT140" s="275">
        <v>3</v>
      </c>
      <c r="AU140" s="275">
        <v>3</v>
      </c>
      <c r="AV140" s="275">
        <v>3</v>
      </c>
      <c r="AW140" s="275">
        <v>3</v>
      </c>
      <c r="AX140" s="275">
        <f>_xlfn.IFNA(VLOOKUP(C140,'INFORM Severity - hidden'!$C$5:$G$300,5,FALSE),"-")</f>
        <v>3.2</v>
      </c>
    </row>
    <row r="141" spans="1:50" x14ac:dyDescent="0.25">
      <c r="A141"/>
      <c r="B141"/>
      <c r="C141" t="s">
        <v>9136</v>
      </c>
      <c r="D141" s="275" t="str">
        <f t="shared" si="2"/>
        <v>-</v>
      </c>
      <c r="E141" s="275" t="s">
        <v>9080</v>
      </c>
      <c r="F141" s="275" t="s">
        <v>9080</v>
      </c>
      <c r="G141" s="275" t="s">
        <v>9080</v>
      </c>
      <c r="H141" s="275" t="s">
        <v>9080</v>
      </c>
      <c r="I141" s="275">
        <v>2.7</v>
      </c>
      <c r="J141" s="275">
        <v>2.6</v>
      </c>
      <c r="K141" s="275" t="s">
        <v>9080</v>
      </c>
      <c r="L141" s="275" t="s">
        <v>9080</v>
      </c>
      <c r="M141" s="275" t="s">
        <v>9080</v>
      </c>
      <c r="N141" s="275" t="s">
        <v>9080</v>
      </c>
      <c r="O141" s="275" t="s">
        <v>9080</v>
      </c>
      <c r="P141" s="275" t="s">
        <v>9080</v>
      </c>
      <c r="Q141" s="275" t="s">
        <v>9080</v>
      </c>
      <c r="R141" s="275" t="s">
        <v>9080</v>
      </c>
      <c r="S141" s="275" t="s">
        <v>9080</v>
      </c>
      <c r="T141" s="275" t="s">
        <v>9080</v>
      </c>
      <c r="U141" s="275" t="s">
        <v>9080</v>
      </c>
      <c r="V141" s="275" t="s">
        <v>9080</v>
      </c>
      <c r="W141" s="275" t="s">
        <v>9080</v>
      </c>
      <c r="X141" s="275" t="s">
        <v>9080</v>
      </c>
      <c r="Y141" s="275" t="s">
        <v>9080</v>
      </c>
      <c r="Z141" s="275" t="s">
        <v>9080</v>
      </c>
      <c r="AA141" s="275" t="s">
        <v>9080</v>
      </c>
      <c r="AB141" s="275" t="s">
        <v>9080</v>
      </c>
      <c r="AC141" s="275" t="s">
        <v>9080</v>
      </c>
      <c r="AD141" s="275" t="s">
        <v>9080</v>
      </c>
      <c r="AE141" s="275" t="s">
        <v>9080</v>
      </c>
      <c r="AF141" s="275" t="s">
        <v>9080</v>
      </c>
      <c r="AG141" s="275" t="s">
        <v>9080</v>
      </c>
      <c r="AH141" s="275" t="s">
        <v>9080</v>
      </c>
      <c r="AI141" s="275" t="s">
        <v>9080</v>
      </c>
      <c r="AJ141" s="275" t="s">
        <v>9080</v>
      </c>
      <c r="AK141" s="275" t="s">
        <v>9080</v>
      </c>
      <c r="AL141" s="275" t="s">
        <v>9080</v>
      </c>
      <c r="AM141" s="275" t="s">
        <v>9080</v>
      </c>
      <c r="AN141" s="275" t="s">
        <v>9080</v>
      </c>
      <c r="AO141" s="275" t="s">
        <v>9080</v>
      </c>
      <c r="AP141" s="275" t="s">
        <v>9080</v>
      </c>
      <c r="AQ141" s="275" t="s">
        <v>9080</v>
      </c>
      <c r="AR141" s="275" t="s">
        <v>9080</v>
      </c>
      <c r="AS141" s="275" t="s">
        <v>9080</v>
      </c>
      <c r="AT141" s="275" t="s">
        <v>9080</v>
      </c>
      <c r="AU141" s="275" t="s">
        <v>9080</v>
      </c>
      <c r="AV141" s="275" t="s">
        <v>9080</v>
      </c>
      <c r="AW141" s="275" t="s">
        <v>9080</v>
      </c>
      <c r="AX141" s="275" t="str">
        <f>_xlfn.IFNA(VLOOKUP(C141,'INFORM Severity - hidden'!$C$5:$G$300,5,FALSE),"-")</f>
        <v>-</v>
      </c>
    </row>
    <row r="142" spans="1:50" x14ac:dyDescent="0.25">
      <c r="A142" t="s">
        <v>458</v>
      </c>
      <c r="B142" t="s">
        <v>1896</v>
      </c>
      <c r="C142" t="s">
        <v>1897</v>
      </c>
      <c r="D142" s="275" t="str">
        <f t="shared" si="2"/>
        <v>Increasing</v>
      </c>
      <c r="E142" s="275" t="s">
        <v>9080</v>
      </c>
      <c r="F142" s="275" t="s">
        <v>9080</v>
      </c>
      <c r="G142" s="275" t="s">
        <v>9080</v>
      </c>
      <c r="H142" s="275" t="s">
        <v>9080</v>
      </c>
      <c r="I142" s="275" t="s">
        <v>9080</v>
      </c>
      <c r="J142" s="275" t="s">
        <v>9080</v>
      </c>
      <c r="K142" s="275" t="s">
        <v>9080</v>
      </c>
      <c r="L142" s="275" t="s">
        <v>9080</v>
      </c>
      <c r="M142" s="275" t="s">
        <v>9080</v>
      </c>
      <c r="N142" s="275" t="s">
        <v>9080</v>
      </c>
      <c r="O142" s="275" t="s">
        <v>9080</v>
      </c>
      <c r="P142" s="275" t="s">
        <v>9080</v>
      </c>
      <c r="Q142" s="275" t="s">
        <v>9080</v>
      </c>
      <c r="R142" s="275" t="s">
        <v>9080</v>
      </c>
      <c r="S142" s="275" t="s">
        <v>9080</v>
      </c>
      <c r="T142" s="275" t="s">
        <v>9080</v>
      </c>
      <c r="U142" s="275" t="s">
        <v>9080</v>
      </c>
      <c r="V142" s="275" t="s">
        <v>9080</v>
      </c>
      <c r="W142" s="275" t="s">
        <v>9080</v>
      </c>
      <c r="X142" s="275" t="s">
        <v>9080</v>
      </c>
      <c r="Y142" s="275" t="s">
        <v>9080</v>
      </c>
      <c r="Z142" s="275" t="s">
        <v>9080</v>
      </c>
      <c r="AA142" s="275" t="s">
        <v>9080</v>
      </c>
      <c r="AB142" s="275" t="s">
        <v>9080</v>
      </c>
      <c r="AC142" s="275" t="s">
        <v>9080</v>
      </c>
      <c r="AD142" s="275" t="s">
        <v>9080</v>
      </c>
      <c r="AE142" s="275" t="s">
        <v>9080</v>
      </c>
      <c r="AF142" s="275" t="s">
        <v>9080</v>
      </c>
      <c r="AG142" s="275" t="s">
        <v>9080</v>
      </c>
      <c r="AH142" s="275" t="s">
        <v>9080</v>
      </c>
      <c r="AI142" s="275" t="s">
        <v>9080</v>
      </c>
      <c r="AJ142" s="275" t="s">
        <v>9080</v>
      </c>
      <c r="AK142" s="275" t="s">
        <v>9080</v>
      </c>
      <c r="AL142" s="275" t="s">
        <v>9080</v>
      </c>
      <c r="AM142" s="275" t="s">
        <v>9080</v>
      </c>
      <c r="AN142" s="275" t="s">
        <v>9080</v>
      </c>
      <c r="AO142" s="275">
        <v>2.1</v>
      </c>
      <c r="AP142" s="275">
        <v>2.1</v>
      </c>
      <c r="AQ142" s="275">
        <v>2.1</v>
      </c>
      <c r="AR142" s="275">
        <v>2.1</v>
      </c>
      <c r="AS142" s="275">
        <v>2</v>
      </c>
      <c r="AT142" s="275">
        <v>2.5</v>
      </c>
      <c r="AU142" s="275">
        <v>2.5</v>
      </c>
      <c r="AV142" s="275">
        <v>2.5</v>
      </c>
      <c r="AW142" s="275">
        <v>2.5</v>
      </c>
      <c r="AX142" s="275">
        <f>_xlfn.IFNA(VLOOKUP(C142,'INFORM Severity - hidden'!$C$5:$G$300,5,FALSE),"-")</f>
        <v>2.5</v>
      </c>
    </row>
    <row r="143" spans="1:50" x14ac:dyDescent="0.25">
      <c r="A143" t="s">
        <v>1526</v>
      </c>
      <c r="B143" t="s">
        <v>1524</v>
      </c>
      <c r="C143" t="s">
        <v>1525</v>
      </c>
      <c r="D143" s="275" t="str">
        <f t="shared" si="2"/>
        <v>Stable</v>
      </c>
      <c r="E143" s="275" t="s">
        <v>9080</v>
      </c>
      <c r="F143" s="275" t="s">
        <v>9080</v>
      </c>
      <c r="G143" s="275" t="s">
        <v>9080</v>
      </c>
      <c r="H143" s="275" t="s">
        <v>9080</v>
      </c>
      <c r="I143" s="275" t="s">
        <v>9080</v>
      </c>
      <c r="J143" s="275" t="s">
        <v>9080</v>
      </c>
      <c r="K143" s="275" t="s">
        <v>9080</v>
      </c>
      <c r="L143" s="275" t="s">
        <v>9080</v>
      </c>
      <c r="M143" s="275" t="s">
        <v>9080</v>
      </c>
      <c r="N143" s="275" t="s">
        <v>9080</v>
      </c>
      <c r="O143" s="275" t="s">
        <v>9080</v>
      </c>
      <c r="P143" s="275" t="s">
        <v>9080</v>
      </c>
      <c r="Q143" s="275" t="s">
        <v>9080</v>
      </c>
      <c r="R143" s="275" t="s">
        <v>9080</v>
      </c>
      <c r="S143" s="275" t="s">
        <v>9080</v>
      </c>
      <c r="T143" s="275" t="s">
        <v>9080</v>
      </c>
      <c r="U143" s="275" t="s">
        <v>9080</v>
      </c>
      <c r="V143" s="275" t="s">
        <v>9080</v>
      </c>
      <c r="W143" s="275" t="s">
        <v>9080</v>
      </c>
      <c r="X143" s="275" t="s">
        <v>9080</v>
      </c>
      <c r="Y143" s="275" t="s">
        <v>9080</v>
      </c>
      <c r="Z143" s="275" t="s">
        <v>9080</v>
      </c>
      <c r="AA143" s="275" t="s">
        <v>9080</v>
      </c>
      <c r="AB143" s="275" t="s">
        <v>9080</v>
      </c>
      <c r="AC143" s="275" t="s">
        <v>9080</v>
      </c>
      <c r="AD143" s="275" t="s">
        <v>9080</v>
      </c>
      <c r="AE143" s="275">
        <v>1.6</v>
      </c>
      <c r="AF143" s="275">
        <v>1.6</v>
      </c>
      <c r="AG143" s="275">
        <v>1.6</v>
      </c>
      <c r="AH143" s="275">
        <v>1.7</v>
      </c>
      <c r="AI143" s="275">
        <v>1.7</v>
      </c>
      <c r="AJ143" s="275">
        <v>1.7</v>
      </c>
      <c r="AK143" s="275">
        <v>1.7</v>
      </c>
      <c r="AL143" s="275">
        <v>1.7</v>
      </c>
      <c r="AM143" s="275">
        <v>1.7</v>
      </c>
      <c r="AN143" s="275">
        <v>1.6</v>
      </c>
      <c r="AO143" s="275">
        <v>1.6</v>
      </c>
      <c r="AP143" s="275">
        <v>1.7</v>
      </c>
      <c r="AQ143" s="275">
        <v>1.6</v>
      </c>
      <c r="AR143" s="275">
        <v>2.2000000000000002</v>
      </c>
      <c r="AS143" s="275">
        <v>2.2999999999999998</v>
      </c>
      <c r="AT143" s="275">
        <v>2.2999999999999998</v>
      </c>
      <c r="AU143" s="275">
        <v>2.2999999999999998</v>
      </c>
      <c r="AV143" s="275">
        <v>2.2999999999999998</v>
      </c>
      <c r="AW143" s="275">
        <v>2.2999999999999998</v>
      </c>
      <c r="AX143" s="275">
        <f>_xlfn.IFNA(VLOOKUP(C143,'INFORM Severity - hidden'!$C$5:$G$300,5,FALSE),"-")</f>
        <v>2.2999999999999998</v>
      </c>
    </row>
    <row r="144" spans="1:50" x14ac:dyDescent="0.25">
      <c r="A144" t="s">
        <v>1053</v>
      </c>
      <c r="B144" t="s">
        <v>1051</v>
      </c>
      <c r="C144" t="s">
        <v>1052</v>
      </c>
      <c r="D144" s="275" t="str">
        <f t="shared" si="2"/>
        <v>Stable</v>
      </c>
      <c r="E144" s="275" t="s">
        <v>9080</v>
      </c>
      <c r="F144" s="275" t="s">
        <v>9080</v>
      </c>
      <c r="G144" s="275" t="s">
        <v>9080</v>
      </c>
      <c r="H144" s="275" t="s">
        <v>9080</v>
      </c>
      <c r="I144" s="275" t="s">
        <v>9080</v>
      </c>
      <c r="J144" s="275" t="s">
        <v>9080</v>
      </c>
      <c r="K144" s="275" t="s">
        <v>9080</v>
      </c>
      <c r="L144" s="275" t="s">
        <v>9080</v>
      </c>
      <c r="M144" s="275" t="s">
        <v>9080</v>
      </c>
      <c r="N144" s="275" t="s">
        <v>9080</v>
      </c>
      <c r="O144" s="275" t="s">
        <v>9080</v>
      </c>
      <c r="P144" s="275" t="s">
        <v>9080</v>
      </c>
      <c r="Q144" s="275" t="s">
        <v>9080</v>
      </c>
      <c r="R144" s="275">
        <v>2.2000000000000002</v>
      </c>
      <c r="S144" s="275">
        <v>2.1</v>
      </c>
      <c r="T144" s="275">
        <v>2.1</v>
      </c>
      <c r="U144" s="275">
        <v>2.1</v>
      </c>
      <c r="V144" s="275">
        <v>2.1</v>
      </c>
      <c r="W144" s="275">
        <v>2.1</v>
      </c>
      <c r="X144" s="275">
        <v>2.1</v>
      </c>
      <c r="Y144" s="275">
        <v>2.1</v>
      </c>
      <c r="Z144" s="275">
        <v>2</v>
      </c>
      <c r="AA144" s="275">
        <v>2.1</v>
      </c>
      <c r="AB144" s="275">
        <v>2.1</v>
      </c>
      <c r="AC144" s="275">
        <v>2.1</v>
      </c>
      <c r="AD144" s="275">
        <v>2.1</v>
      </c>
      <c r="AE144" s="275">
        <v>2.1</v>
      </c>
      <c r="AF144" s="275">
        <v>2.1</v>
      </c>
      <c r="AG144" s="275">
        <v>2.1</v>
      </c>
      <c r="AH144" s="275">
        <v>2.1</v>
      </c>
      <c r="AI144" s="275">
        <v>2.2999999999999998</v>
      </c>
      <c r="AJ144" s="275">
        <v>2.2999999999999998</v>
      </c>
      <c r="AK144" s="275">
        <v>2.2999999999999998</v>
      </c>
      <c r="AL144" s="275">
        <v>2.2000000000000002</v>
      </c>
      <c r="AM144" s="275">
        <v>2.2000000000000002</v>
      </c>
      <c r="AN144" s="275">
        <v>2.4</v>
      </c>
      <c r="AO144" s="275">
        <v>2.4</v>
      </c>
      <c r="AP144" s="275">
        <v>2.4</v>
      </c>
      <c r="AQ144" s="275">
        <v>2.4</v>
      </c>
      <c r="AR144" s="275">
        <v>2.4</v>
      </c>
      <c r="AS144" s="275">
        <v>2.5</v>
      </c>
      <c r="AT144" s="275">
        <v>2.5</v>
      </c>
      <c r="AU144" s="275">
        <v>2.5</v>
      </c>
      <c r="AV144" s="275">
        <v>2.5</v>
      </c>
      <c r="AW144" s="275">
        <v>2.5</v>
      </c>
      <c r="AX144" s="275">
        <f>_xlfn.IFNA(VLOOKUP(C144,'INFORM Severity - hidden'!$C$5:$G$300,5,FALSE),"-")</f>
        <v>2.5</v>
      </c>
    </row>
    <row r="145" spans="1:50" x14ac:dyDescent="0.25">
      <c r="A145" t="s">
        <v>198</v>
      </c>
      <c r="B145" t="s">
        <v>196</v>
      </c>
      <c r="C145" t="s">
        <v>197</v>
      </c>
      <c r="D145" s="275" t="str">
        <f t="shared" si="2"/>
        <v>Stable</v>
      </c>
      <c r="E145" s="275" t="s">
        <v>9080</v>
      </c>
      <c r="F145" s="275">
        <v>3.1</v>
      </c>
      <c r="G145" s="275">
        <v>3.2</v>
      </c>
      <c r="H145" s="275">
        <v>3.5</v>
      </c>
      <c r="I145" s="275">
        <v>3.5</v>
      </c>
      <c r="J145" s="275">
        <v>3.5</v>
      </c>
      <c r="K145" s="275">
        <v>3.5</v>
      </c>
      <c r="L145" s="275">
        <v>3.5</v>
      </c>
      <c r="M145" s="275">
        <v>3.5</v>
      </c>
      <c r="N145" s="275">
        <v>3.6</v>
      </c>
      <c r="O145" s="275">
        <v>3.6</v>
      </c>
      <c r="P145" s="275">
        <v>3.6</v>
      </c>
      <c r="Q145" s="275">
        <v>3.6</v>
      </c>
      <c r="R145" s="275">
        <v>3.6</v>
      </c>
      <c r="S145" s="275">
        <v>3.6</v>
      </c>
      <c r="T145" s="275">
        <v>3.6</v>
      </c>
      <c r="U145" s="275">
        <v>3.6</v>
      </c>
      <c r="V145" s="275">
        <v>3.6</v>
      </c>
      <c r="W145" s="275">
        <v>3.7</v>
      </c>
      <c r="X145" s="275">
        <v>3.7</v>
      </c>
      <c r="Y145" s="275">
        <v>3.7</v>
      </c>
      <c r="Z145" s="275">
        <v>3.8</v>
      </c>
      <c r="AA145" s="275">
        <v>3.7</v>
      </c>
      <c r="AB145" s="275">
        <v>3.7</v>
      </c>
      <c r="AC145" s="275">
        <v>3.7</v>
      </c>
      <c r="AD145" s="275">
        <v>3.7</v>
      </c>
      <c r="AE145" s="275">
        <v>3.7</v>
      </c>
      <c r="AF145" s="275">
        <v>3.7</v>
      </c>
      <c r="AG145" s="275">
        <v>3.7</v>
      </c>
      <c r="AH145" s="275">
        <v>3.8</v>
      </c>
      <c r="AI145" s="275">
        <v>3.8</v>
      </c>
      <c r="AJ145" s="275">
        <v>3.8</v>
      </c>
      <c r="AK145" s="275">
        <v>3.8</v>
      </c>
      <c r="AL145" s="275">
        <v>3.8</v>
      </c>
      <c r="AM145" s="275">
        <v>3.8</v>
      </c>
      <c r="AN145" s="275">
        <v>3.8</v>
      </c>
      <c r="AO145" s="275">
        <v>3.8</v>
      </c>
      <c r="AP145" s="275">
        <v>3.8</v>
      </c>
      <c r="AQ145" s="275">
        <v>3.8</v>
      </c>
      <c r="AR145" s="275">
        <v>3.7</v>
      </c>
      <c r="AS145" s="275">
        <v>3.7</v>
      </c>
      <c r="AT145" s="275">
        <v>3.5</v>
      </c>
      <c r="AU145" s="275">
        <v>3.5</v>
      </c>
      <c r="AV145" s="275">
        <v>3.6</v>
      </c>
      <c r="AW145" s="275">
        <v>3.6</v>
      </c>
      <c r="AX145" s="275">
        <f>_xlfn.IFNA(VLOOKUP(C145,'INFORM Severity - hidden'!$C$5:$G$300,5,FALSE),"-")</f>
        <v>3.6</v>
      </c>
    </row>
    <row r="146" spans="1:50" x14ac:dyDescent="0.25">
      <c r="A146" t="s">
        <v>198</v>
      </c>
      <c r="B146" t="s">
        <v>205</v>
      </c>
      <c r="C146" t="s">
        <v>206</v>
      </c>
      <c r="D146" s="275" t="str">
        <f t="shared" si="2"/>
        <v>Increasing</v>
      </c>
      <c r="E146" s="275" t="s">
        <v>9080</v>
      </c>
      <c r="F146" s="275">
        <v>3.1</v>
      </c>
      <c r="G146" s="275">
        <v>3.2</v>
      </c>
      <c r="H146" s="275">
        <v>3.2</v>
      </c>
      <c r="I146" s="275">
        <v>3.2</v>
      </c>
      <c r="J146" s="275">
        <v>3.3</v>
      </c>
      <c r="K146" s="275">
        <v>3.3</v>
      </c>
      <c r="L146" s="275">
        <v>3.3</v>
      </c>
      <c r="M146" s="275">
        <v>3.3</v>
      </c>
      <c r="N146" s="275">
        <v>3.4</v>
      </c>
      <c r="O146" s="275">
        <v>3.4</v>
      </c>
      <c r="P146" s="275">
        <v>3.4</v>
      </c>
      <c r="Q146" s="275">
        <v>3.4</v>
      </c>
      <c r="R146" s="275">
        <v>3.4</v>
      </c>
      <c r="S146" s="275">
        <v>3.4</v>
      </c>
      <c r="T146" s="275">
        <v>3.4</v>
      </c>
      <c r="U146" s="275">
        <v>3.4</v>
      </c>
      <c r="V146" s="275">
        <v>3.4</v>
      </c>
      <c r="W146" s="275">
        <v>3.5</v>
      </c>
      <c r="X146" s="275">
        <v>3.5</v>
      </c>
      <c r="Y146" s="275">
        <v>3.4</v>
      </c>
      <c r="Z146" s="275">
        <v>3.4</v>
      </c>
      <c r="AA146" s="275">
        <v>3.4</v>
      </c>
      <c r="AB146" s="275">
        <v>3.4</v>
      </c>
      <c r="AC146" s="275">
        <v>2.9</v>
      </c>
      <c r="AD146" s="275">
        <v>2.9</v>
      </c>
      <c r="AE146" s="275">
        <v>2.9</v>
      </c>
      <c r="AF146" s="275">
        <v>2.9</v>
      </c>
      <c r="AG146" s="275">
        <v>2.9</v>
      </c>
      <c r="AH146" s="275">
        <v>3</v>
      </c>
      <c r="AI146" s="275">
        <v>3</v>
      </c>
      <c r="AJ146" s="275">
        <v>3</v>
      </c>
      <c r="AK146" s="275">
        <v>3</v>
      </c>
      <c r="AL146" s="275">
        <v>3</v>
      </c>
      <c r="AM146" s="275">
        <v>3</v>
      </c>
      <c r="AN146" s="275">
        <v>3</v>
      </c>
      <c r="AO146" s="275">
        <v>3</v>
      </c>
      <c r="AP146" s="275">
        <v>3</v>
      </c>
      <c r="AQ146" s="275">
        <v>3</v>
      </c>
      <c r="AR146" s="275">
        <v>2.9</v>
      </c>
      <c r="AS146" s="275">
        <v>2.9</v>
      </c>
      <c r="AT146" s="275">
        <v>2.9</v>
      </c>
      <c r="AU146" s="275">
        <v>2.9</v>
      </c>
      <c r="AV146" s="275">
        <v>3</v>
      </c>
      <c r="AW146" s="275">
        <v>3</v>
      </c>
      <c r="AX146" s="275">
        <f>_xlfn.IFNA(VLOOKUP(C146,'INFORM Severity - hidden'!$C$5:$G$300,5,FALSE),"-")</f>
        <v>3</v>
      </c>
    </row>
    <row r="147" spans="1:50" x14ac:dyDescent="0.25">
      <c r="A147" t="s">
        <v>198</v>
      </c>
      <c r="B147" t="s">
        <v>215</v>
      </c>
      <c r="C147" t="s">
        <v>216</v>
      </c>
      <c r="D147" s="275" t="str">
        <f t="shared" si="2"/>
        <v>Increasing</v>
      </c>
      <c r="E147" s="275" t="s">
        <v>9080</v>
      </c>
      <c r="F147" s="275">
        <v>2.4</v>
      </c>
      <c r="G147" s="275">
        <v>2.6</v>
      </c>
      <c r="H147" s="275">
        <v>3</v>
      </c>
      <c r="I147" s="275">
        <v>3</v>
      </c>
      <c r="J147" s="275">
        <v>3</v>
      </c>
      <c r="K147" s="275">
        <v>3</v>
      </c>
      <c r="L147" s="275">
        <v>3</v>
      </c>
      <c r="M147" s="275">
        <v>3</v>
      </c>
      <c r="N147" s="275">
        <v>3.1</v>
      </c>
      <c r="O147" s="275">
        <v>3.1</v>
      </c>
      <c r="P147" s="275">
        <v>3.1</v>
      </c>
      <c r="Q147" s="275">
        <v>3.1</v>
      </c>
      <c r="R147" s="275">
        <v>3.1</v>
      </c>
      <c r="S147" s="275">
        <v>3.2</v>
      </c>
      <c r="T147" s="275">
        <v>3.2</v>
      </c>
      <c r="U147" s="275">
        <v>3.2</v>
      </c>
      <c r="V147" s="275">
        <v>3.2</v>
      </c>
      <c r="W147" s="275">
        <v>3.3</v>
      </c>
      <c r="X147" s="275">
        <v>3.2</v>
      </c>
      <c r="Y147" s="275">
        <v>3.2</v>
      </c>
      <c r="Z147" s="275">
        <v>3.2</v>
      </c>
      <c r="AA147" s="275">
        <v>3.2</v>
      </c>
      <c r="AB147" s="275">
        <v>3.2</v>
      </c>
      <c r="AC147" s="275">
        <v>3.2</v>
      </c>
      <c r="AD147" s="275">
        <v>3.2</v>
      </c>
      <c r="AE147" s="275">
        <v>3.2</v>
      </c>
      <c r="AF147" s="275">
        <v>3.3</v>
      </c>
      <c r="AG147" s="275">
        <v>3.3</v>
      </c>
      <c r="AH147" s="275">
        <v>3.4</v>
      </c>
      <c r="AI147" s="275">
        <v>3.4</v>
      </c>
      <c r="AJ147" s="275">
        <v>3.4</v>
      </c>
      <c r="AK147" s="275">
        <v>3.4</v>
      </c>
      <c r="AL147" s="275">
        <v>3.3</v>
      </c>
      <c r="AM147" s="275">
        <v>3.3</v>
      </c>
      <c r="AN147" s="275">
        <v>3.3</v>
      </c>
      <c r="AO147" s="275">
        <v>3.3</v>
      </c>
      <c r="AP147" s="275">
        <v>3.3</v>
      </c>
      <c r="AQ147" s="275">
        <v>3.3</v>
      </c>
      <c r="AR147" s="275">
        <v>3.3</v>
      </c>
      <c r="AS147" s="275">
        <v>3.3</v>
      </c>
      <c r="AT147" s="275">
        <v>3.3</v>
      </c>
      <c r="AU147" s="275">
        <v>3.3</v>
      </c>
      <c r="AV147" s="275">
        <v>3.6</v>
      </c>
      <c r="AW147" s="275">
        <v>3.6</v>
      </c>
      <c r="AX147" s="275">
        <f>_xlfn.IFNA(VLOOKUP(C147,'INFORM Severity - hidden'!$C$5:$G$300,5,FALSE),"-")</f>
        <v>3.6</v>
      </c>
    </row>
    <row r="148" spans="1:50" x14ac:dyDescent="0.25">
      <c r="A148" t="s">
        <v>198</v>
      </c>
      <c r="B148" t="s">
        <v>990</v>
      </c>
      <c r="C148" t="s">
        <v>991</v>
      </c>
      <c r="D148" s="275" t="str">
        <f t="shared" si="2"/>
        <v>Stable</v>
      </c>
      <c r="E148" s="275" t="s">
        <v>9080</v>
      </c>
      <c r="F148" s="275" t="s">
        <v>9080</v>
      </c>
      <c r="G148" s="275" t="s">
        <v>9080</v>
      </c>
      <c r="H148" s="275" t="s">
        <v>9080</v>
      </c>
      <c r="I148" s="275" t="s">
        <v>9080</v>
      </c>
      <c r="J148" s="275" t="s">
        <v>9080</v>
      </c>
      <c r="K148" s="275" t="s">
        <v>9080</v>
      </c>
      <c r="L148" s="275" t="s">
        <v>9080</v>
      </c>
      <c r="M148" s="275" t="s">
        <v>9080</v>
      </c>
      <c r="N148" s="275" t="s">
        <v>9080</v>
      </c>
      <c r="O148" s="275" t="s">
        <v>9080</v>
      </c>
      <c r="P148" s="275">
        <v>2.5</v>
      </c>
      <c r="Q148" s="275">
        <v>2.5</v>
      </c>
      <c r="R148" s="275">
        <v>2.6</v>
      </c>
      <c r="S148" s="275">
        <v>2.5</v>
      </c>
      <c r="T148" s="275">
        <v>2.5</v>
      </c>
      <c r="U148" s="275">
        <v>2.5</v>
      </c>
      <c r="V148" s="275">
        <v>2.6</v>
      </c>
      <c r="W148" s="275">
        <v>2.5</v>
      </c>
      <c r="X148" s="275">
        <v>2.5</v>
      </c>
      <c r="Y148" s="275">
        <v>2.5</v>
      </c>
      <c r="Z148" s="275">
        <v>2.5</v>
      </c>
      <c r="AA148" s="275">
        <v>2.4</v>
      </c>
      <c r="AB148" s="275">
        <v>2.5</v>
      </c>
      <c r="AC148" s="275">
        <v>2.7</v>
      </c>
      <c r="AD148" s="275">
        <v>2.7</v>
      </c>
      <c r="AE148" s="275">
        <v>2.7</v>
      </c>
      <c r="AF148" s="275">
        <v>2.7</v>
      </c>
      <c r="AG148" s="275">
        <v>2.7</v>
      </c>
      <c r="AH148" s="275">
        <v>2.7</v>
      </c>
      <c r="AI148" s="275">
        <v>2.7</v>
      </c>
      <c r="AJ148" s="275">
        <v>2.7</v>
      </c>
      <c r="AK148" s="275">
        <v>2.7</v>
      </c>
      <c r="AL148" s="275">
        <v>2.7</v>
      </c>
      <c r="AM148" s="275">
        <v>2.7</v>
      </c>
      <c r="AN148" s="275">
        <v>2.7</v>
      </c>
      <c r="AO148" s="275">
        <v>2.7</v>
      </c>
      <c r="AP148" s="275">
        <v>2.7</v>
      </c>
      <c r="AQ148" s="275">
        <v>2.7</v>
      </c>
      <c r="AR148" s="275">
        <v>2.7</v>
      </c>
      <c r="AS148" s="275">
        <v>2.7</v>
      </c>
      <c r="AT148" s="275">
        <v>2.7</v>
      </c>
      <c r="AU148" s="275">
        <v>2.7</v>
      </c>
      <c r="AV148" s="275">
        <v>2.8</v>
      </c>
      <c r="AW148" s="275">
        <v>2.7</v>
      </c>
      <c r="AX148" s="275">
        <f>_xlfn.IFNA(VLOOKUP(C148,'INFORM Severity - hidden'!$C$5:$G$300,5,FALSE),"-")</f>
        <v>2.7</v>
      </c>
    </row>
    <row r="149" spans="1:50" x14ac:dyDescent="0.25">
      <c r="A149"/>
      <c r="B149"/>
      <c r="C149" t="s">
        <v>9137</v>
      </c>
      <c r="D149" s="275" t="str">
        <f t="shared" si="2"/>
        <v>-</v>
      </c>
      <c r="E149" s="275" t="s">
        <v>9080</v>
      </c>
      <c r="F149" s="275" t="s">
        <v>9080</v>
      </c>
      <c r="G149" s="275" t="s">
        <v>9080</v>
      </c>
      <c r="H149" s="275" t="s">
        <v>9080</v>
      </c>
      <c r="I149" s="275" t="s">
        <v>9080</v>
      </c>
      <c r="J149" s="275" t="s">
        <v>9080</v>
      </c>
      <c r="K149" s="275" t="s">
        <v>9080</v>
      </c>
      <c r="L149" s="275" t="s">
        <v>9080</v>
      </c>
      <c r="M149" s="275" t="s">
        <v>9080</v>
      </c>
      <c r="N149" s="275" t="s">
        <v>9080</v>
      </c>
      <c r="O149" s="275" t="s">
        <v>9080</v>
      </c>
      <c r="P149" s="275" t="s">
        <v>9080</v>
      </c>
      <c r="Q149" s="275" t="s">
        <v>9080</v>
      </c>
      <c r="R149" s="275" t="s">
        <v>9080</v>
      </c>
      <c r="S149" s="275" t="s">
        <v>9080</v>
      </c>
      <c r="T149" s="275" t="s">
        <v>9080</v>
      </c>
      <c r="U149" s="275" t="s">
        <v>9080</v>
      </c>
      <c r="V149" s="275" t="s">
        <v>9080</v>
      </c>
      <c r="W149" s="275" t="s">
        <v>9080</v>
      </c>
      <c r="X149" s="275" t="s">
        <v>9080</v>
      </c>
      <c r="Y149" s="275" t="s">
        <v>9080</v>
      </c>
      <c r="Z149" s="275">
        <v>2.9</v>
      </c>
      <c r="AA149" s="275">
        <v>2.9</v>
      </c>
      <c r="AB149" s="275">
        <v>2.9</v>
      </c>
      <c r="AC149" s="275">
        <v>2.9</v>
      </c>
      <c r="AD149" s="275" t="s">
        <v>9080</v>
      </c>
      <c r="AE149" s="275" t="s">
        <v>9080</v>
      </c>
      <c r="AF149" s="275" t="s">
        <v>9080</v>
      </c>
      <c r="AG149" s="275" t="s">
        <v>9080</v>
      </c>
      <c r="AH149" s="275" t="s">
        <v>9080</v>
      </c>
      <c r="AI149" s="275" t="s">
        <v>9080</v>
      </c>
      <c r="AJ149" s="275" t="s">
        <v>9080</v>
      </c>
      <c r="AK149" s="275" t="s">
        <v>9080</v>
      </c>
      <c r="AL149" s="275" t="s">
        <v>9080</v>
      </c>
      <c r="AM149" s="275" t="s">
        <v>9080</v>
      </c>
      <c r="AN149" s="275" t="s">
        <v>9080</v>
      </c>
      <c r="AO149" s="275" t="s">
        <v>9080</v>
      </c>
      <c r="AP149" s="275" t="s">
        <v>9080</v>
      </c>
      <c r="AQ149" s="275" t="s">
        <v>9080</v>
      </c>
      <c r="AR149" s="275" t="s">
        <v>9080</v>
      </c>
      <c r="AS149" s="275" t="s">
        <v>9080</v>
      </c>
      <c r="AT149" s="275" t="s">
        <v>9080</v>
      </c>
      <c r="AU149" s="275" t="s">
        <v>9080</v>
      </c>
      <c r="AV149" s="275" t="s">
        <v>9080</v>
      </c>
      <c r="AW149" s="275" t="s">
        <v>9080</v>
      </c>
      <c r="AX149" s="275" t="str">
        <f>_xlfn.IFNA(VLOOKUP(C149,'INFORM Severity - hidden'!$C$5:$G$300,5,FALSE),"-")</f>
        <v>-</v>
      </c>
    </row>
    <row r="150" spans="1:50" x14ac:dyDescent="0.25">
      <c r="A150" t="s">
        <v>835</v>
      </c>
      <c r="B150" t="s">
        <v>859</v>
      </c>
      <c r="C150" t="s">
        <v>860</v>
      </c>
      <c r="D150" s="275" t="str">
        <f t="shared" si="2"/>
        <v>Increasing</v>
      </c>
      <c r="E150" s="275">
        <v>3.5</v>
      </c>
      <c r="F150" s="275">
        <v>3.5</v>
      </c>
      <c r="G150" s="275">
        <v>4</v>
      </c>
      <c r="H150" s="275">
        <v>4.0999999999999996</v>
      </c>
      <c r="I150" s="275">
        <v>3.8</v>
      </c>
      <c r="J150" s="275">
        <v>3.8</v>
      </c>
      <c r="K150" s="275">
        <v>4.0999999999999996</v>
      </c>
      <c r="L150" s="275">
        <v>4.0999999999999996</v>
      </c>
      <c r="M150" s="275">
        <v>4.0999999999999996</v>
      </c>
      <c r="N150" s="275">
        <v>4.0999999999999996</v>
      </c>
      <c r="O150" s="275">
        <v>4.0999999999999996</v>
      </c>
      <c r="P150" s="275">
        <v>4.0999999999999996</v>
      </c>
      <c r="Q150" s="275">
        <v>4</v>
      </c>
      <c r="R150" s="275">
        <v>4</v>
      </c>
      <c r="S150" s="275">
        <v>3.7</v>
      </c>
      <c r="T150" s="275">
        <v>4.2</v>
      </c>
      <c r="U150" s="275">
        <v>4.0999999999999996</v>
      </c>
      <c r="V150" s="275">
        <v>4.2</v>
      </c>
      <c r="W150" s="275">
        <v>4.2</v>
      </c>
      <c r="X150" s="275">
        <v>4.2</v>
      </c>
      <c r="Y150" s="275">
        <v>4.2</v>
      </c>
      <c r="Z150" s="275">
        <v>4.2</v>
      </c>
      <c r="AA150" s="275">
        <v>4</v>
      </c>
      <c r="AB150" s="275">
        <v>4</v>
      </c>
      <c r="AC150" s="275">
        <v>4</v>
      </c>
      <c r="AD150" s="275">
        <v>4.0999999999999996</v>
      </c>
      <c r="AE150" s="275">
        <v>4.0999999999999996</v>
      </c>
      <c r="AF150" s="275">
        <v>4.0999999999999996</v>
      </c>
      <c r="AG150" s="275">
        <v>4.0999999999999996</v>
      </c>
      <c r="AH150" s="275">
        <v>4.0999999999999996</v>
      </c>
      <c r="AI150" s="275">
        <v>4.0999999999999996</v>
      </c>
      <c r="AJ150" s="275">
        <v>4.2</v>
      </c>
      <c r="AK150" s="275">
        <v>4.2</v>
      </c>
      <c r="AL150" s="275">
        <v>4.2</v>
      </c>
      <c r="AM150" s="275">
        <v>4.2</v>
      </c>
      <c r="AN150" s="275">
        <v>4.2</v>
      </c>
      <c r="AO150" s="275">
        <v>4.2</v>
      </c>
      <c r="AP150" s="275">
        <v>4.2</v>
      </c>
      <c r="AQ150" s="275">
        <v>4.2</v>
      </c>
      <c r="AR150" s="275">
        <v>4.2</v>
      </c>
      <c r="AS150" s="275">
        <v>4.0999999999999996</v>
      </c>
      <c r="AT150" s="275">
        <v>3.5</v>
      </c>
      <c r="AU150" s="275">
        <v>4.0999999999999996</v>
      </c>
      <c r="AV150" s="275">
        <v>4.0999999999999996</v>
      </c>
      <c r="AW150" s="275">
        <v>4.0999999999999996</v>
      </c>
      <c r="AX150" s="275">
        <f>_xlfn.IFNA(VLOOKUP(C150,'INFORM Severity - hidden'!$C$5:$G$300,5,FALSE),"-")</f>
        <v>4.0999999999999996</v>
      </c>
    </row>
    <row r="151" spans="1:50" x14ac:dyDescent="0.25">
      <c r="A151"/>
      <c r="B151"/>
      <c r="C151" t="s">
        <v>9138</v>
      </c>
      <c r="D151" s="275" t="str">
        <f t="shared" si="2"/>
        <v>-</v>
      </c>
      <c r="E151" s="275">
        <v>3.6</v>
      </c>
      <c r="F151" s="275">
        <v>3.6</v>
      </c>
      <c r="G151" s="275">
        <v>3.5</v>
      </c>
      <c r="H151" s="275">
        <v>3.6</v>
      </c>
      <c r="I151" s="275" t="s">
        <v>9080</v>
      </c>
      <c r="J151" s="275" t="s">
        <v>9080</v>
      </c>
      <c r="K151" s="275" t="s">
        <v>9080</v>
      </c>
      <c r="L151" s="275" t="s">
        <v>9080</v>
      </c>
      <c r="M151" s="275" t="s">
        <v>9080</v>
      </c>
      <c r="N151" s="275" t="s">
        <v>9080</v>
      </c>
      <c r="O151" s="275" t="s">
        <v>9080</v>
      </c>
      <c r="P151" s="275" t="s">
        <v>9080</v>
      </c>
      <c r="Q151" s="275" t="s">
        <v>9080</v>
      </c>
      <c r="R151" s="275" t="s">
        <v>9080</v>
      </c>
      <c r="S151" s="275" t="s">
        <v>9080</v>
      </c>
      <c r="T151" s="275" t="s">
        <v>9080</v>
      </c>
      <c r="U151" s="275" t="s">
        <v>9080</v>
      </c>
      <c r="V151" s="275" t="s">
        <v>9080</v>
      </c>
      <c r="W151" s="275" t="s">
        <v>9080</v>
      </c>
      <c r="X151" s="275" t="s">
        <v>9080</v>
      </c>
      <c r="Y151" s="275" t="s">
        <v>9080</v>
      </c>
      <c r="Z151" s="275" t="s">
        <v>9080</v>
      </c>
      <c r="AA151" s="275" t="s">
        <v>9080</v>
      </c>
      <c r="AB151" s="275" t="s">
        <v>9080</v>
      </c>
      <c r="AC151" s="275" t="s">
        <v>9080</v>
      </c>
      <c r="AD151" s="275" t="s">
        <v>9080</v>
      </c>
      <c r="AE151" s="275" t="s">
        <v>9080</v>
      </c>
      <c r="AF151" s="275" t="s">
        <v>9080</v>
      </c>
      <c r="AG151" s="275" t="s">
        <v>9080</v>
      </c>
      <c r="AH151" s="275" t="s">
        <v>9080</v>
      </c>
      <c r="AI151" s="275" t="s">
        <v>9080</v>
      </c>
      <c r="AJ151" s="275" t="s">
        <v>9080</v>
      </c>
      <c r="AK151" s="275" t="s">
        <v>9080</v>
      </c>
      <c r="AL151" s="275" t="s">
        <v>9080</v>
      </c>
      <c r="AM151" s="275" t="s">
        <v>9080</v>
      </c>
      <c r="AN151" s="275" t="s">
        <v>9080</v>
      </c>
      <c r="AO151" s="275" t="s">
        <v>9080</v>
      </c>
      <c r="AP151" s="275" t="s">
        <v>9080</v>
      </c>
      <c r="AQ151" s="275" t="s">
        <v>9080</v>
      </c>
      <c r="AR151" s="275" t="s">
        <v>9080</v>
      </c>
      <c r="AS151" s="275" t="s">
        <v>9080</v>
      </c>
      <c r="AT151" s="275" t="s">
        <v>9080</v>
      </c>
      <c r="AU151" s="275" t="s">
        <v>9080</v>
      </c>
      <c r="AV151" s="275" t="s">
        <v>9080</v>
      </c>
      <c r="AW151" s="275" t="s">
        <v>9080</v>
      </c>
      <c r="AX151" s="275" t="str">
        <f>_xlfn.IFNA(VLOOKUP(C151,'INFORM Severity - hidden'!$C$5:$G$300,5,FALSE),"-")</f>
        <v>-</v>
      </c>
    </row>
    <row r="152" spans="1:50" x14ac:dyDescent="0.25">
      <c r="A152" t="s">
        <v>835</v>
      </c>
      <c r="B152" t="s">
        <v>849</v>
      </c>
      <c r="C152" t="s">
        <v>850</v>
      </c>
      <c r="D152" s="275" t="str">
        <f t="shared" si="2"/>
        <v>Increasing</v>
      </c>
      <c r="E152" s="275">
        <v>2.1</v>
      </c>
      <c r="F152" s="275">
        <v>2</v>
      </c>
      <c r="G152" s="275">
        <v>2.7</v>
      </c>
      <c r="H152" s="275">
        <v>2.8</v>
      </c>
      <c r="I152" s="275">
        <v>2.8</v>
      </c>
      <c r="J152" s="275">
        <v>2.8</v>
      </c>
      <c r="K152" s="275">
        <v>2.8</v>
      </c>
      <c r="L152" s="275">
        <v>2.8</v>
      </c>
      <c r="M152" s="275">
        <v>2.8</v>
      </c>
      <c r="N152" s="275">
        <v>2.8</v>
      </c>
      <c r="O152" s="275" t="s">
        <v>9080</v>
      </c>
      <c r="P152" s="275" t="s">
        <v>9080</v>
      </c>
      <c r="Q152" s="275" t="s">
        <v>9080</v>
      </c>
      <c r="R152" s="275" t="s">
        <v>9080</v>
      </c>
      <c r="S152" s="275" t="s">
        <v>9080</v>
      </c>
      <c r="T152" s="275" t="s">
        <v>9080</v>
      </c>
      <c r="U152" s="275" t="s">
        <v>9080</v>
      </c>
      <c r="V152" s="275" t="s">
        <v>9080</v>
      </c>
      <c r="W152" s="275" t="s">
        <v>9080</v>
      </c>
      <c r="X152" s="275" t="s">
        <v>9080</v>
      </c>
      <c r="Y152" s="275" t="s">
        <v>9080</v>
      </c>
      <c r="Z152" s="275" t="s">
        <v>9080</v>
      </c>
      <c r="AA152" s="275">
        <v>2.5</v>
      </c>
      <c r="AB152" s="275">
        <v>2.5</v>
      </c>
      <c r="AC152" s="275">
        <v>2.5</v>
      </c>
      <c r="AD152" s="275">
        <v>2.5</v>
      </c>
      <c r="AE152" s="275">
        <v>2.5</v>
      </c>
      <c r="AF152" s="275">
        <v>2.5</v>
      </c>
      <c r="AG152" s="275">
        <v>2.5</v>
      </c>
      <c r="AH152" s="275">
        <v>2.6</v>
      </c>
      <c r="AI152" s="275">
        <v>2.6</v>
      </c>
      <c r="AJ152" s="275">
        <v>3.4</v>
      </c>
      <c r="AK152" s="275">
        <v>3.4</v>
      </c>
      <c r="AL152" s="275">
        <v>3.4</v>
      </c>
      <c r="AM152" s="275">
        <v>3.2</v>
      </c>
      <c r="AN152" s="275">
        <v>3.2</v>
      </c>
      <c r="AO152" s="275">
        <v>3.2</v>
      </c>
      <c r="AP152" s="275">
        <v>3.2</v>
      </c>
      <c r="AQ152" s="275">
        <v>3.2</v>
      </c>
      <c r="AR152" s="275">
        <v>3.2</v>
      </c>
      <c r="AS152" s="275">
        <v>3.2</v>
      </c>
      <c r="AT152" s="275">
        <v>3.2</v>
      </c>
      <c r="AU152" s="275">
        <v>3.3</v>
      </c>
      <c r="AV152" s="275">
        <v>3.3</v>
      </c>
      <c r="AW152" s="275">
        <v>3.3</v>
      </c>
      <c r="AX152" s="275">
        <f>_xlfn.IFNA(VLOOKUP(C152,'INFORM Severity - hidden'!$C$5:$G$300,5,FALSE),"-")</f>
        <v>3.3</v>
      </c>
    </row>
    <row r="153" spans="1:50" x14ac:dyDescent="0.25">
      <c r="A153" t="s">
        <v>835</v>
      </c>
      <c r="B153" t="s">
        <v>833</v>
      </c>
      <c r="C153" t="s">
        <v>834</v>
      </c>
      <c r="D153" s="275" t="str">
        <f t="shared" si="2"/>
        <v>Decreasing</v>
      </c>
      <c r="E153" s="275">
        <v>4</v>
      </c>
      <c r="F153" s="275">
        <v>4</v>
      </c>
      <c r="G153" s="275">
        <v>4</v>
      </c>
      <c r="H153" s="275">
        <v>4.0999999999999996</v>
      </c>
      <c r="I153" s="275">
        <v>4.0999999999999996</v>
      </c>
      <c r="J153" s="275">
        <v>4.0999999999999996</v>
      </c>
      <c r="K153" s="275">
        <v>4.2</v>
      </c>
      <c r="L153" s="275">
        <v>4.0999999999999996</v>
      </c>
      <c r="M153" s="275">
        <v>4.0999999999999996</v>
      </c>
      <c r="N153" s="275">
        <v>4.0999999999999996</v>
      </c>
      <c r="O153" s="275">
        <v>4.0999999999999996</v>
      </c>
      <c r="P153" s="275">
        <v>4.0999999999999996</v>
      </c>
      <c r="Q153" s="275">
        <v>4</v>
      </c>
      <c r="R153" s="275">
        <v>4</v>
      </c>
      <c r="S153" s="275">
        <v>4</v>
      </c>
      <c r="T153" s="275">
        <v>4</v>
      </c>
      <c r="U153" s="275">
        <v>4</v>
      </c>
      <c r="V153" s="275">
        <v>4.0999999999999996</v>
      </c>
      <c r="W153" s="275">
        <v>4.0999999999999996</v>
      </c>
      <c r="X153" s="275">
        <v>4.0999999999999996</v>
      </c>
      <c r="Y153" s="275">
        <v>4.0999999999999996</v>
      </c>
      <c r="Z153" s="275">
        <v>4</v>
      </c>
      <c r="AA153" s="275">
        <v>4.0999999999999996</v>
      </c>
      <c r="AB153" s="275">
        <v>4.0999999999999996</v>
      </c>
      <c r="AC153" s="275">
        <v>4.0999999999999996</v>
      </c>
      <c r="AD153" s="275">
        <v>4</v>
      </c>
      <c r="AE153" s="275">
        <v>4.0999999999999996</v>
      </c>
      <c r="AF153" s="275">
        <v>4.0999999999999996</v>
      </c>
      <c r="AG153" s="275">
        <v>4.0999999999999996</v>
      </c>
      <c r="AH153" s="275">
        <v>4.0999999999999996</v>
      </c>
      <c r="AI153" s="275">
        <v>4.0999999999999996</v>
      </c>
      <c r="AJ153" s="275">
        <v>4.2</v>
      </c>
      <c r="AK153" s="275">
        <v>4.2</v>
      </c>
      <c r="AL153" s="275">
        <v>4.2</v>
      </c>
      <c r="AM153" s="275">
        <v>4.0999999999999996</v>
      </c>
      <c r="AN153" s="275">
        <v>4.0999999999999996</v>
      </c>
      <c r="AO153" s="275">
        <v>4.0999999999999996</v>
      </c>
      <c r="AP153" s="275">
        <v>4.2</v>
      </c>
      <c r="AQ153" s="275">
        <v>4.2</v>
      </c>
      <c r="AR153" s="275">
        <v>4.2</v>
      </c>
      <c r="AS153" s="275">
        <v>4.2</v>
      </c>
      <c r="AT153" s="275">
        <v>4.2</v>
      </c>
      <c r="AU153" s="275">
        <v>4.0999999999999996</v>
      </c>
      <c r="AV153" s="275">
        <v>4.0999999999999996</v>
      </c>
      <c r="AW153" s="275">
        <v>4.0999999999999996</v>
      </c>
      <c r="AX153" s="275">
        <f>_xlfn.IFNA(VLOOKUP(C153,'INFORM Severity - hidden'!$C$5:$G$300,5,FALSE),"-")</f>
        <v>4.2</v>
      </c>
    </row>
    <row r="154" spans="1:50" x14ac:dyDescent="0.25">
      <c r="A154"/>
      <c r="B154"/>
      <c r="C154" t="s">
        <v>9139</v>
      </c>
      <c r="D154" s="275" t="str">
        <f t="shared" si="2"/>
        <v>-</v>
      </c>
      <c r="E154" s="275">
        <v>1.5</v>
      </c>
      <c r="F154" s="275">
        <v>1.5</v>
      </c>
      <c r="G154" s="275" t="s">
        <v>9080</v>
      </c>
      <c r="H154" s="275" t="s">
        <v>9080</v>
      </c>
      <c r="I154" s="275" t="s">
        <v>9080</v>
      </c>
      <c r="J154" s="275" t="s">
        <v>9080</v>
      </c>
      <c r="K154" s="275" t="s">
        <v>9080</v>
      </c>
      <c r="L154" s="275" t="s">
        <v>9080</v>
      </c>
      <c r="M154" s="275" t="s">
        <v>9080</v>
      </c>
      <c r="N154" s="275" t="s">
        <v>9080</v>
      </c>
      <c r="O154" s="275" t="s">
        <v>9080</v>
      </c>
      <c r="P154" s="275" t="s">
        <v>9080</v>
      </c>
      <c r="Q154" s="275" t="s">
        <v>9080</v>
      </c>
      <c r="R154" s="275" t="s">
        <v>9080</v>
      </c>
      <c r="S154" s="275" t="s">
        <v>9080</v>
      </c>
      <c r="T154" s="275" t="s">
        <v>9080</v>
      </c>
      <c r="U154" s="275" t="s">
        <v>9080</v>
      </c>
      <c r="V154" s="275" t="s">
        <v>9080</v>
      </c>
      <c r="W154" s="275" t="s">
        <v>9080</v>
      </c>
      <c r="X154" s="275" t="s">
        <v>9080</v>
      </c>
      <c r="Y154" s="275" t="s">
        <v>9080</v>
      </c>
      <c r="Z154" s="275" t="s">
        <v>9080</v>
      </c>
      <c r="AA154" s="275" t="s">
        <v>9080</v>
      </c>
      <c r="AB154" s="275" t="s">
        <v>9080</v>
      </c>
      <c r="AC154" s="275" t="s">
        <v>9080</v>
      </c>
      <c r="AD154" s="275" t="s">
        <v>9080</v>
      </c>
      <c r="AE154" s="275" t="s">
        <v>9080</v>
      </c>
      <c r="AF154" s="275" t="s">
        <v>9080</v>
      </c>
      <c r="AG154" s="275" t="s">
        <v>9080</v>
      </c>
      <c r="AH154" s="275" t="s">
        <v>9080</v>
      </c>
      <c r="AI154" s="275" t="s">
        <v>9080</v>
      </c>
      <c r="AJ154" s="275" t="s">
        <v>9080</v>
      </c>
      <c r="AK154" s="275" t="s">
        <v>9080</v>
      </c>
      <c r="AL154" s="275" t="s">
        <v>9080</v>
      </c>
      <c r="AM154" s="275" t="s">
        <v>9080</v>
      </c>
      <c r="AN154" s="275" t="s">
        <v>9080</v>
      </c>
      <c r="AO154" s="275" t="s">
        <v>9080</v>
      </c>
      <c r="AP154" s="275" t="s">
        <v>9080</v>
      </c>
      <c r="AQ154" s="275" t="s">
        <v>9080</v>
      </c>
      <c r="AR154" s="275" t="s">
        <v>9080</v>
      </c>
      <c r="AS154" s="275" t="s">
        <v>9080</v>
      </c>
      <c r="AT154" s="275" t="s">
        <v>9080</v>
      </c>
      <c r="AU154" s="275" t="s">
        <v>9080</v>
      </c>
      <c r="AV154" s="275" t="s">
        <v>9080</v>
      </c>
      <c r="AW154" s="275" t="s">
        <v>9080</v>
      </c>
      <c r="AX154" s="275" t="str">
        <f>_xlfn.IFNA(VLOOKUP(C154,'INFORM Severity - hidden'!$C$5:$G$300,5,FALSE),"-")</f>
        <v>-</v>
      </c>
    </row>
    <row r="155" spans="1:50" x14ac:dyDescent="0.25">
      <c r="A155" t="s">
        <v>835</v>
      </c>
      <c r="B155" t="s">
        <v>1000</v>
      </c>
      <c r="C155" t="s">
        <v>1001</v>
      </c>
      <c r="D155" s="275" t="str">
        <f t="shared" si="2"/>
        <v>Increasing</v>
      </c>
      <c r="E155" s="275" t="s">
        <v>9080</v>
      </c>
      <c r="F155" s="275" t="s">
        <v>9080</v>
      </c>
      <c r="G155" s="275" t="s">
        <v>9080</v>
      </c>
      <c r="H155" s="275" t="s">
        <v>9080</v>
      </c>
      <c r="I155" s="275" t="s">
        <v>9080</v>
      </c>
      <c r="J155" s="275" t="s">
        <v>9080</v>
      </c>
      <c r="K155" s="275" t="s">
        <v>9080</v>
      </c>
      <c r="L155" s="275" t="s">
        <v>9080</v>
      </c>
      <c r="M155" s="275" t="s">
        <v>9080</v>
      </c>
      <c r="N155" s="275" t="s">
        <v>9080</v>
      </c>
      <c r="O155" s="275" t="s">
        <v>9080</v>
      </c>
      <c r="P155" s="275" t="s">
        <v>9080</v>
      </c>
      <c r="Q155" s="275" t="s">
        <v>9080</v>
      </c>
      <c r="R155" s="275" t="s">
        <v>9080</v>
      </c>
      <c r="S155" s="275">
        <v>2.5</v>
      </c>
      <c r="T155" s="275">
        <v>2.5</v>
      </c>
      <c r="U155" s="275">
        <v>2.6</v>
      </c>
      <c r="V155" s="275">
        <v>2.6</v>
      </c>
      <c r="W155" s="275">
        <v>2.6</v>
      </c>
      <c r="X155" s="275">
        <v>2.6</v>
      </c>
      <c r="Y155" s="275">
        <v>2.6</v>
      </c>
      <c r="Z155" s="275">
        <v>2.6</v>
      </c>
      <c r="AA155" s="275">
        <v>2.6</v>
      </c>
      <c r="AB155" s="275">
        <v>2.6</v>
      </c>
      <c r="AC155" s="275">
        <v>2.6</v>
      </c>
      <c r="AD155" s="275">
        <v>2.6</v>
      </c>
      <c r="AE155" s="275">
        <v>2.7</v>
      </c>
      <c r="AF155" s="275">
        <v>2.7</v>
      </c>
      <c r="AG155" s="275">
        <v>2.7</v>
      </c>
      <c r="AH155" s="275">
        <v>2.9</v>
      </c>
      <c r="AI155" s="275">
        <v>2.8</v>
      </c>
      <c r="AJ155" s="275">
        <v>3.7</v>
      </c>
      <c r="AK155" s="275">
        <v>3.7</v>
      </c>
      <c r="AL155" s="275">
        <v>3.6</v>
      </c>
      <c r="AM155" s="275">
        <v>3.6</v>
      </c>
      <c r="AN155" s="275">
        <v>3.6</v>
      </c>
      <c r="AO155" s="275">
        <v>3.6</v>
      </c>
      <c r="AP155" s="275">
        <v>3.6</v>
      </c>
      <c r="AQ155" s="275">
        <v>3.6</v>
      </c>
      <c r="AR155" s="275">
        <v>3.6</v>
      </c>
      <c r="AS155" s="275">
        <v>3.6</v>
      </c>
      <c r="AT155" s="275">
        <v>3.6</v>
      </c>
      <c r="AU155" s="275">
        <v>3.7</v>
      </c>
      <c r="AV155" s="275">
        <v>3.7</v>
      </c>
      <c r="AW155" s="275">
        <v>3.7</v>
      </c>
      <c r="AX155" s="275">
        <f>_xlfn.IFNA(VLOOKUP(C155,'INFORM Severity - hidden'!$C$5:$G$300,5,FALSE),"-")</f>
        <v>3.7</v>
      </c>
    </row>
    <row r="156" spans="1:50" x14ac:dyDescent="0.25">
      <c r="A156" t="s">
        <v>835</v>
      </c>
      <c r="B156" t="s">
        <v>1031</v>
      </c>
      <c r="C156" t="s">
        <v>1032</v>
      </c>
      <c r="D156" s="275" t="str">
        <f t="shared" si="2"/>
        <v>Increasing</v>
      </c>
      <c r="E156" s="275" t="s">
        <v>9080</v>
      </c>
      <c r="F156" s="275" t="s">
        <v>9080</v>
      </c>
      <c r="G156" s="275" t="s">
        <v>9080</v>
      </c>
      <c r="H156" s="275" t="s">
        <v>9080</v>
      </c>
      <c r="I156" s="275" t="s">
        <v>9080</v>
      </c>
      <c r="J156" s="275" t="s">
        <v>9080</v>
      </c>
      <c r="K156" s="275" t="s">
        <v>9080</v>
      </c>
      <c r="L156" s="275" t="s">
        <v>9080</v>
      </c>
      <c r="M156" s="275" t="s">
        <v>9080</v>
      </c>
      <c r="N156" s="275" t="s">
        <v>9080</v>
      </c>
      <c r="O156" s="275" t="s">
        <v>9080</v>
      </c>
      <c r="P156" s="275" t="s">
        <v>9080</v>
      </c>
      <c r="Q156" s="275">
        <v>2</v>
      </c>
      <c r="R156" s="275">
        <v>2.4</v>
      </c>
      <c r="S156" s="275">
        <v>2.4</v>
      </c>
      <c r="T156" s="275">
        <v>2.5</v>
      </c>
      <c r="U156" s="275">
        <v>2.5</v>
      </c>
      <c r="V156" s="275">
        <v>2.1</v>
      </c>
      <c r="W156" s="275">
        <v>2.1</v>
      </c>
      <c r="X156" s="275">
        <v>2.1</v>
      </c>
      <c r="Y156" s="275">
        <v>2.1</v>
      </c>
      <c r="Z156" s="275">
        <v>2</v>
      </c>
      <c r="AA156" s="275">
        <v>2.1</v>
      </c>
      <c r="AB156" s="275">
        <v>2.1</v>
      </c>
      <c r="AC156" s="275">
        <v>2.1</v>
      </c>
      <c r="AD156" s="275">
        <v>2.1</v>
      </c>
      <c r="AE156" s="275">
        <v>2.1</v>
      </c>
      <c r="AF156" s="275">
        <v>2.1</v>
      </c>
      <c r="AG156" s="275">
        <v>2.1</v>
      </c>
      <c r="AH156" s="275">
        <v>2</v>
      </c>
      <c r="AI156" s="275">
        <v>2</v>
      </c>
      <c r="AJ156" s="275">
        <v>2</v>
      </c>
      <c r="AK156" s="275">
        <v>2</v>
      </c>
      <c r="AL156" s="275">
        <v>2</v>
      </c>
      <c r="AM156" s="275">
        <v>2</v>
      </c>
      <c r="AN156" s="275">
        <v>2</v>
      </c>
      <c r="AO156" s="275">
        <v>2</v>
      </c>
      <c r="AP156" s="275">
        <v>2</v>
      </c>
      <c r="AQ156" s="275">
        <v>2</v>
      </c>
      <c r="AR156" s="275">
        <v>2</v>
      </c>
      <c r="AS156" s="275">
        <v>2</v>
      </c>
      <c r="AT156" s="275">
        <v>1.7</v>
      </c>
      <c r="AU156" s="275">
        <v>2.2000000000000002</v>
      </c>
      <c r="AV156" s="275">
        <v>2.2000000000000002</v>
      </c>
      <c r="AW156" s="275">
        <v>2.2000000000000002</v>
      </c>
      <c r="AX156" s="275">
        <f>_xlfn.IFNA(VLOOKUP(C156,'INFORM Severity - hidden'!$C$5:$G$300,5,FALSE),"-")</f>
        <v>2.2000000000000002</v>
      </c>
    </row>
    <row r="157" spans="1:50" x14ac:dyDescent="0.25">
      <c r="A157" t="s">
        <v>2430</v>
      </c>
      <c r="B157" t="s">
        <v>2428</v>
      </c>
      <c r="C157" t="s">
        <v>2429</v>
      </c>
      <c r="D157" s="275" t="str">
        <f t="shared" si="2"/>
        <v>Increasing</v>
      </c>
      <c r="E157" s="275">
        <v>2</v>
      </c>
      <c r="F157" s="275">
        <v>2</v>
      </c>
      <c r="G157" s="275">
        <v>2</v>
      </c>
      <c r="H157" s="275">
        <v>2.4</v>
      </c>
      <c r="I157" s="275">
        <v>2.4</v>
      </c>
      <c r="J157" s="275">
        <v>2.4</v>
      </c>
      <c r="K157" s="275">
        <v>2.4</v>
      </c>
      <c r="L157" s="275">
        <v>2.4</v>
      </c>
      <c r="M157" s="275">
        <v>2.4</v>
      </c>
      <c r="N157" s="275" t="s">
        <v>9080</v>
      </c>
      <c r="O157" s="275" t="s">
        <v>9080</v>
      </c>
      <c r="P157" s="275" t="s">
        <v>9080</v>
      </c>
      <c r="Q157" s="275" t="s">
        <v>9080</v>
      </c>
      <c r="R157" s="275" t="s">
        <v>9080</v>
      </c>
      <c r="S157" s="275" t="s">
        <v>9080</v>
      </c>
      <c r="T157" s="275" t="s">
        <v>9080</v>
      </c>
      <c r="U157" s="275" t="s">
        <v>9080</v>
      </c>
      <c r="V157" s="275" t="s">
        <v>9080</v>
      </c>
      <c r="W157" s="275" t="s">
        <v>9080</v>
      </c>
      <c r="X157" s="275" t="s">
        <v>9080</v>
      </c>
      <c r="Y157" s="275" t="s">
        <v>9080</v>
      </c>
      <c r="Z157" s="275" t="s">
        <v>9080</v>
      </c>
      <c r="AA157" s="275" t="s">
        <v>9080</v>
      </c>
      <c r="AB157" s="275" t="s">
        <v>9080</v>
      </c>
      <c r="AC157" s="275" t="s">
        <v>9080</v>
      </c>
      <c r="AD157" s="275" t="s">
        <v>9080</v>
      </c>
      <c r="AE157" s="275" t="s">
        <v>9080</v>
      </c>
      <c r="AF157" s="275" t="s">
        <v>9080</v>
      </c>
      <c r="AG157" s="275" t="s">
        <v>9080</v>
      </c>
      <c r="AH157" s="275" t="s">
        <v>9080</v>
      </c>
      <c r="AI157" s="275" t="s">
        <v>9080</v>
      </c>
      <c r="AJ157" s="275" t="s">
        <v>9080</v>
      </c>
      <c r="AK157" s="275" t="s">
        <v>9080</v>
      </c>
      <c r="AL157" s="275" t="s">
        <v>9080</v>
      </c>
      <c r="AM157" s="275" t="s">
        <v>9080</v>
      </c>
      <c r="AN157" s="275" t="s">
        <v>9080</v>
      </c>
      <c r="AO157" s="275" t="s">
        <v>9080</v>
      </c>
      <c r="AP157" s="275" t="s">
        <v>9080</v>
      </c>
      <c r="AQ157" s="275" t="s">
        <v>9080</v>
      </c>
      <c r="AR157" s="275">
        <v>1.9</v>
      </c>
      <c r="AS157" s="275">
        <v>1.9</v>
      </c>
      <c r="AT157" s="275" t="s">
        <v>9080</v>
      </c>
      <c r="AU157" s="275" t="s">
        <v>9080</v>
      </c>
      <c r="AV157" s="275">
        <v>2</v>
      </c>
      <c r="AW157" s="275" t="s">
        <v>9080</v>
      </c>
      <c r="AX157" s="275">
        <f>_xlfn.IFNA(VLOOKUP(C157,'INFORM Severity - hidden'!$C$5:$G$300,5,FALSE),"-")</f>
        <v>1.9</v>
      </c>
    </row>
    <row r="158" spans="1:50" x14ac:dyDescent="0.25">
      <c r="A158"/>
      <c r="B158"/>
      <c r="C158" t="s">
        <v>9140</v>
      </c>
      <c r="D158" s="275" t="str">
        <f t="shared" si="2"/>
        <v>-</v>
      </c>
      <c r="E158" s="275" t="s">
        <v>9080</v>
      </c>
      <c r="F158" s="275" t="s">
        <v>9080</v>
      </c>
      <c r="G158" s="275" t="s">
        <v>9080</v>
      </c>
      <c r="H158" s="275" t="s">
        <v>9080</v>
      </c>
      <c r="I158" s="275" t="s">
        <v>9080</v>
      </c>
      <c r="J158" s="275" t="s">
        <v>9080</v>
      </c>
      <c r="K158" s="275" t="s">
        <v>9080</v>
      </c>
      <c r="L158" s="275" t="s">
        <v>9080</v>
      </c>
      <c r="M158" s="275" t="s">
        <v>9080</v>
      </c>
      <c r="N158" s="275" t="s">
        <v>9080</v>
      </c>
      <c r="O158" s="275" t="s">
        <v>9080</v>
      </c>
      <c r="P158" s="275" t="s">
        <v>9080</v>
      </c>
      <c r="Q158" s="275" t="s">
        <v>9080</v>
      </c>
      <c r="R158" s="275" t="s">
        <v>9080</v>
      </c>
      <c r="S158" s="275" t="s">
        <v>9080</v>
      </c>
      <c r="T158" s="275" t="s">
        <v>9080</v>
      </c>
      <c r="U158" s="275" t="s">
        <v>9080</v>
      </c>
      <c r="V158" s="275" t="s">
        <v>9080</v>
      </c>
      <c r="W158" s="275" t="s">
        <v>9080</v>
      </c>
      <c r="X158" s="275" t="s">
        <v>9080</v>
      </c>
      <c r="Y158" s="275" t="s">
        <v>9080</v>
      </c>
      <c r="Z158" s="275" t="s">
        <v>9080</v>
      </c>
      <c r="AA158" s="275" t="s">
        <v>9080</v>
      </c>
      <c r="AB158" s="275">
        <v>2.2000000000000002</v>
      </c>
      <c r="AC158" s="275">
        <v>2.2000000000000002</v>
      </c>
      <c r="AD158" s="275">
        <v>2.2000000000000002</v>
      </c>
      <c r="AE158" s="275">
        <v>2.2000000000000002</v>
      </c>
      <c r="AF158" s="275">
        <v>2.2000000000000002</v>
      </c>
      <c r="AG158" s="275">
        <v>2.2000000000000002</v>
      </c>
      <c r="AH158" s="275">
        <v>2.2999999999999998</v>
      </c>
      <c r="AI158" s="275">
        <v>2.2999999999999998</v>
      </c>
      <c r="AJ158" s="275">
        <v>2.2999999999999998</v>
      </c>
      <c r="AK158" s="275">
        <v>2.2999999999999998</v>
      </c>
      <c r="AL158" s="275" t="s">
        <v>9080</v>
      </c>
      <c r="AM158" s="275" t="s">
        <v>9080</v>
      </c>
      <c r="AN158" s="275" t="s">
        <v>9080</v>
      </c>
      <c r="AO158" s="275" t="s">
        <v>9080</v>
      </c>
      <c r="AP158" s="275" t="s">
        <v>9080</v>
      </c>
      <c r="AQ158" s="275" t="s">
        <v>9080</v>
      </c>
      <c r="AR158" s="275" t="s">
        <v>9080</v>
      </c>
      <c r="AS158" s="275" t="s">
        <v>9080</v>
      </c>
      <c r="AT158" s="275" t="s">
        <v>9080</v>
      </c>
      <c r="AU158" s="275" t="s">
        <v>9080</v>
      </c>
      <c r="AV158" s="275" t="s">
        <v>9080</v>
      </c>
      <c r="AW158" s="275" t="s">
        <v>9080</v>
      </c>
      <c r="AX158" s="275" t="str">
        <f>_xlfn.IFNA(VLOOKUP(C158,'INFORM Severity - hidden'!$C$5:$G$300,5,FALSE),"-")</f>
        <v>-</v>
      </c>
    </row>
    <row r="159" spans="1:50" x14ac:dyDescent="0.25">
      <c r="A159"/>
      <c r="B159"/>
      <c r="C159" t="s">
        <v>9141</v>
      </c>
      <c r="D159" s="275" t="str">
        <f t="shared" si="2"/>
        <v>-</v>
      </c>
      <c r="E159" s="275" t="s">
        <v>9080</v>
      </c>
      <c r="F159" s="275" t="s">
        <v>9080</v>
      </c>
      <c r="G159" s="275" t="s">
        <v>9080</v>
      </c>
      <c r="H159" s="275" t="s">
        <v>9080</v>
      </c>
      <c r="I159" s="275" t="s">
        <v>9080</v>
      </c>
      <c r="J159" s="275" t="s">
        <v>9080</v>
      </c>
      <c r="K159" s="275">
        <v>1.9</v>
      </c>
      <c r="L159" s="275">
        <v>1.9</v>
      </c>
      <c r="M159" s="275" t="s">
        <v>9080</v>
      </c>
      <c r="N159" s="275" t="s">
        <v>9080</v>
      </c>
      <c r="O159" s="275" t="s">
        <v>9080</v>
      </c>
      <c r="P159" s="275" t="s">
        <v>9080</v>
      </c>
      <c r="Q159" s="275" t="s">
        <v>9080</v>
      </c>
      <c r="R159" s="275" t="s">
        <v>9080</v>
      </c>
      <c r="S159" s="275" t="s">
        <v>9080</v>
      </c>
      <c r="T159" s="275" t="s">
        <v>9080</v>
      </c>
      <c r="U159" s="275" t="s">
        <v>9080</v>
      </c>
      <c r="V159" s="275" t="s">
        <v>9080</v>
      </c>
      <c r="W159" s="275" t="s">
        <v>9080</v>
      </c>
      <c r="X159" s="275" t="s">
        <v>9080</v>
      </c>
      <c r="Y159" s="275" t="s">
        <v>9080</v>
      </c>
      <c r="Z159" s="275" t="s">
        <v>9080</v>
      </c>
      <c r="AA159" s="275" t="s">
        <v>9080</v>
      </c>
      <c r="AB159" s="275" t="s">
        <v>9080</v>
      </c>
      <c r="AC159" s="275" t="s">
        <v>9080</v>
      </c>
      <c r="AD159" s="275" t="s">
        <v>9080</v>
      </c>
      <c r="AE159" s="275" t="s">
        <v>9080</v>
      </c>
      <c r="AF159" s="275" t="s">
        <v>9080</v>
      </c>
      <c r="AG159" s="275" t="s">
        <v>9080</v>
      </c>
      <c r="AH159" s="275" t="s">
        <v>9080</v>
      </c>
      <c r="AI159" s="275" t="s">
        <v>9080</v>
      </c>
      <c r="AJ159" s="275" t="s">
        <v>9080</v>
      </c>
      <c r="AK159" s="275" t="s">
        <v>9080</v>
      </c>
      <c r="AL159" s="275" t="s">
        <v>9080</v>
      </c>
      <c r="AM159" s="275" t="s">
        <v>9080</v>
      </c>
      <c r="AN159" s="275" t="s">
        <v>9080</v>
      </c>
      <c r="AO159" s="275" t="s">
        <v>9080</v>
      </c>
      <c r="AP159" s="275" t="s">
        <v>9080</v>
      </c>
      <c r="AQ159" s="275" t="s">
        <v>9080</v>
      </c>
      <c r="AR159" s="275" t="s">
        <v>9080</v>
      </c>
      <c r="AS159" s="275" t="s">
        <v>9080</v>
      </c>
      <c r="AT159" s="275" t="s">
        <v>9080</v>
      </c>
      <c r="AU159" s="275" t="s">
        <v>9080</v>
      </c>
      <c r="AV159" s="275" t="s">
        <v>9080</v>
      </c>
      <c r="AW159" s="275" t="s">
        <v>9080</v>
      </c>
      <c r="AX159" s="275" t="str">
        <f>_xlfn.IFNA(VLOOKUP(C159,'INFORM Severity - hidden'!$C$5:$G$300,5,FALSE),"-")</f>
        <v>-</v>
      </c>
    </row>
    <row r="160" spans="1:50" x14ac:dyDescent="0.25">
      <c r="A160" t="s">
        <v>153</v>
      </c>
      <c r="B160" t="s">
        <v>151</v>
      </c>
      <c r="C160" t="s">
        <v>152</v>
      </c>
      <c r="D160" s="275" t="str">
        <f t="shared" si="2"/>
        <v>Increasing</v>
      </c>
      <c r="E160" s="275" t="s">
        <v>9080</v>
      </c>
      <c r="F160" s="275">
        <v>3.2</v>
      </c>
      <c r="G160" s="275">
        <v>3.2</v>
      </c>
      <c r="H160" s="275">
        <v>3.3</v>
      </c>
      <c r="I160" s="275">
        <v>3.3</v>
      </c>
      <c r="J160" s="275">
        <v>3.3</v>
      </c>
      <c r="K160" s="275">
        <v>3.3</v>
      </c>
      <c r="L160" s="275">
        <v>3.3</v>
      </c>
      <c r="M160" s="275">
        <v>3.3</v>
      </c>
      <c r="N160" s="275">
        <v>3.4</v>
      </c>
      <c r="O160" s="275">
        <v>3.4</v>
      </c>
      <c r="P160" s="275">
        <v>3.4</v>
      </c>
      <c r="Q160" s="275">
        <v>3.4</v>
      </c>
      <c r="R160" s="275">
        <v>3.4</v>
      </c>
      <c r="S160" s="275">
        <v>3.4</v>
      </c>
      <c r="T160" s="275">
        <v>3.4</v>
      </c>
      <c r="U160" s="275">
        <v>3.4</v>
      </c>
      <c r="V160" s="275">
        <v>3.4</v>
      </c>
      <c r="W160" s="275">
        <v>3.4</v>
      </c>
      <c r="X160" s="275">
        <v>3.4</v>
      </c>
      <c r="Y160" s="275">
        <v>3.4</v>
      </c>
      <c r="Z160" s="275">
        <v>3.4</v>
      </c>
      <c r="AA160" s="275">
        <v>3.4</v>
      </c>
      <c r="AB160" s="275">
        <v>3.4</v>
      </c>
      <c r="AC160" s="275">
        <v>3.4</v>
      </c>
      <c r="AD160" s="275">
        <v>3.4</v>
      </c>
      <c r="AE160" s="275">
        <v>3.4</v>
      </c>
      <c r="AF160" s="275">
        <v>3.4</v>
      </c>
      <c r="AG160" s="275">
        <v>3.8</v>
      </c>
      <c r="AH160" s="275">
        <v>3.8</v>
      </c>
      <c r="AI160" s="275">
        <v>3.8</v>
      </c>
      <c r="AJ160" s="275">
        <v>3.8</v>
      </c>
      <c r="AK160" s="275">
        <v>3.8</v>
      </c>
      <c r="AL160" s="275">
        <v>3.7</v>
      </c>
      <c r="AM160" s="275">
        <v>3.7</v>
      </c>
      <c r="AN160" s="275">
        <v>3.6</v>
      </c>
      <c r="AO160" s="275">
        <v>3.6</v>
      </c>
      <c r="AP160" s="275">
        <v>3.6</v>
      </c>
      <c r="AQ160" s="275">
        <v>3.6</v>
      </c>
      <c r="AR160" s="275">
        <v>3.6</v>
      </c>
      <c r="AS160" s="275">
        <v>3.7</v>
      </c>
      <c r="AT160" s="275">
        <v>3.7</v>
      </c>
      <c r="AU160" s="275">
        <v>3.7</v>
      </c>
      <c r="AV160" s="275">
        <v>3.7</v>
      </c>
      <c r="AW160" s="275">
        <v>4</v>
      </c>
      <c r="AX160" s="275">
        <f>_xlfn.IFNA(VLOOKUP(C160,'INFORM Severity - hidden'!$C$5:$G$300,5,FALSE),"-")</f>
        <v>3.9</v>
      </c>
    </row>
    <row r="161" spans="1:50" x14ac:dyDescent="0.25">
      <c r="A161"/>
      <c r="B161"/>
      <c r="C161" t="s">
        <v>9142</v>
      </c>
      <c r="D161" s="275" t="str">
        <f t="shared" si="2"/>
        <v>-</v>
      </c>
      <c r="E161" s="275" t="s">
        <v>9080</v>
      </c>
      <c r="F161" s="275">
        <v>2.6</v>
      </c>
      <c r="G161" s="275" t="s">
        <v>9080</v>
      </c>
      <c r="H161" s="275" t="s">
        <v>9080</v>
      </c>
      <c r="I161" s="275" t="s">
        <v>9080</v>
      </c>
      <c r="J161" s="275" t="s">
        <v>9080</v>
      </c>
      <c r="K161" s="275" t="s">
        <v>9080</v>
      </c>
      <c r="L161" s="275" t="s">
        <v>9080</v>
      </c>
      <c r="M161" s="275" t="s">
        <v>9080</v>
      </c>
      <c r="N161" s="275" t="s">
        <v>9080</v>
      </c>
      <c r="O161" s="275" t="s">
        <v>9080</v>
      </c>
      <c r="P161" s="275" t="s">
        <v>9080</v>
      </c>
      <c r="Q161" s="275" t="s">
        <v>9080</v>
      </c>
      <c r="R161" s="275" t="s">
        <v>9080</v>
      </c>
      <c r="S161" s="275" t="s">
        <v>9080</v>
      </c>
      <c r="T161" s="275" t="s">
        <v>9080</v>
      </c>
      <c r="U161" s="275" t="s">
        <v>9080</v>
      </c>
      <c r="V161" s="275" t="s">
        <v>9080</v>
      </c>
      <c r="W161" s="275" t="s">
        <v>9080</v>
      </c>
      <c r="X161" s="275" t="s">
        <v>9080</v>
      </c>
      <c r="Y161" s="275" t="s">
        <v>9080</v>
      </c>
      <c r="Z161" s="275" t="s">
        <v>9080</v>
      </c>
      <c r="AA161" s="275" t="s">
        <v>9080</v>
      </c>
      <c r="AB161" s="275" t="s">
        <v>9080</v>
      </c>
      <c r="AC161" s="275" t="s">
        <v>9080</v>
      </c>
      <c r="AD161" s="275" t="s">
        <v>9080</v>
      </c>
      <c r="AE161" s="275" t="s">
        <v>9080</v>
      </c>
      <c r="AF161" s="275" t="s">
        <v>9080</v>
      </c>
      <c r="AG161" s="275" t="s">
        <v>9080</v>
      </c>
      <c r="AH161" s="275" t="s">
        <v>9080</v>
      </c>
      <c r="AI161" s="275" t="s">
        <v>9080</v>
      </c>
      <c r="AJ161" s="275" t="s">
        <v>9080</v>
      </c>
      <c r="AK161" s="275" t="s">
        <v>9080</v>
      </c>
      <c r="AL161" s="275" t="s">
        <v>9080</v>
      </c>
      <c r="AM161" s="275" t="s">
        <v>9080</v>
      </c>
      <c r="AN161" s="275" t="s">
        <v>9080</v>
      </c>
      <c r="AO161" s="275" t="s">
        <v>9080</v>
      </c>
      <c r="AP161" s="275" t="s">
        <v>9080</v>
      </c>
      <c r="AQ161" s="275" t="s">
        <v>9080</v>
      </c>
      <c r="AR161" s="275" t="s">
        <v>9080</v>
      </c>
      <c r="AS161" s="275" t="s">
        <v>9080</v>
      </c>
      <c r="AT161" s="275" t="s">
        <v>9080</v>
      </c>
      <c r="AU161" s="275" t="s">
        <v>9080</v>
      </c>
      <c r="AV161" s="275" t="s">
        <v>9080</v>
      </c>
      <c r="AW161" s="275" t="s">
        <v>9080</v>
      </c>
      <c r="AX161" s="275" t="str">
        <f>_xlfn.IFNA(VLOOKUP(C161,'INFORM Severity - hidden'!$C$5:$G$300,5,FALSE),"-")</f>
        <v>-</v>
      </c>
    </row>
    <row r="162" spans="1:50" x14ac:dyDescent="0.25">
      <c r="A162"/>
      <c r="B162"/>
      <c r="C162" t="s">
        <v>9143</v>
      </c>
      <c r="D162" s="275" t="str">
        <f t="shared" si="2"/>
        <v>-</v>
      </c>
      <c r="E162" s="275" t="s">
        <v>9080</v>
      </c>
      <c r="F162" s="275">
        <v>3.2</v>
      </c>
      <c r="G162" s="275">
        <v>3.2</v>
      </c>
      <c r="H162" s="275" t="s">
        <v>9080</v>
      </c>
      <c r="I162" s="275" t="s">
        <v>9080</v>
      </c>
      <c r="J162" s="275" t="s">
        <v>9080</v>
      </c>
      <c r="K162" s="275" t="s">
        <v>9080</v>
      </c>
      <c r="L162" s="275" t="s">
        <v>9080</v>
      </c>
      <c r="M162" s="275" t="s">
        <v>9080</v>
      </c>
      <c r="N162" s="275" t="s">
        <v>9080</v>
      </c>
      <c r="O162" s="275" t="s">
        <v>9080</v>
      </c>
      <c r="P162" s="275" t="s">
        <v>9080</v>
      </c>
      <c r="Q162" s="275" t="s">
        <v>9080</v>
      </c>
      <c r="R162" s="275" t="s">
        <v>9080</v>
      </c>
      <c r="S162" s="275" t="s">
        <v>9080</v>
      </c>
      <c r="T162" s="275" t="s">
        <v>9080</v>
      </c>
      <c r="U162" s="275" t="s">
        <v>9080</v>
      </c>
      <c r="V162" s="275" t="s">
        <v>9080</v>
      </c>
      <c r="W162" s="275" t="s">
        <v>9080</v>
      </c>
      <c r="X162" s="275" t="s">
        <v>9080</v>
      </c>
      <c r="Y162" s="275" t="s">
        <v>9080</v>
      </c>
      <c r="Z162" s="275" t="s">
        <v>9080</v>
      </c>
      <c r="AA162" s="275" t="s">
        <v>9080</v>
      </c>
      <c r="AB162" s="275" t="s">
        <v>9080</v>
      </c>
      <c r="AC162" s="275" t="s">
        <v>9080</v>
      </c>
      <c r="AD162" s="275" t="s">
        <v>9080</v>
      </c>
      <c r="AE162" s="275" t="s">
        <v>9080</v>
      </c>
      <c r="AF162" s="275" t="s">
        <v>9080</v>
      </c>
      <c r="AG162" s="275" t="s">
        <v>9080</v>
      </c>
      <c r="AH162" s="275" t="s">
        <v>9080</v>
      </c>
      <c r="AI162" s="275" t="s">
        <v>9080</v>
      </c>
      <c r="AJ162" s="275" t="s">
        <v>9080</v>
      </c>
      <c r="AK162" s="275" t="s">
        <v>9080</v>
      </c>
      <c r="AL162" s="275" t="s">
        <v>9080</v>
      </c>
      <c r="AM162" s="275" t="s">
        <v>9080</v>
      </c>
      <c r="AN162" s="275" t="s">
        <v>9080</v>
      </c>
      <c r="AO162" s="275" t="s">
        <v>9080</v>
      </c>
      <c r="AP162" s="275" t="s">
        <v>9080</v>
      </c>
      <c r="AQ162" s="275" t="s">
        <v>9080</v>
      </c>
      <c r="AR162" s="275" t="s">
        <v>9080</v>
      </c>
      <c r="AS162" s="275" t="s">
        <v>9080</v>
      </c>
      <c r="AT162" s="275" t="s">
        <v>9080</v>
      </c>
      <c r="AU162" s="275" t="s">
        <v>9080</v>
      </c>
      <c r="AV162" s="275" t="s">
        <v>9080</v>
      </c>
      <c r="AW162" s="275" t="s">
        <v>9080</v>
      </c>
      <c r="AX162" s="275" t="str">
        <f>_xlfn.IFNA(VLOOKUP(C162,'INFORM Severity - hidden'!$C$5:$G$300,5,FALSE),"-")</f>
        <v>-</v>
      </c>
    </row>
    <row r="163" spans="1:50" x14ac:dyDescent="0.25">
      <c r="A163" t="s">
        <v>153</v>
      </c>
      <c r="B163" t="s">
        <v>658</v>
      </c>
      <c r="C163" t="s">
        <v>659</v>
      </c>
      <c r="D163" s="275" t="str">
        <f t="shared" si="2"/>
        <v>-</v>
      </c>
      <c r="E163" s="275" t="s">
        <v>9080</v>
      </c>
      <c r="F163" s="275" t="s">
        <v>9080</v>
      </c>
      <c r="G163" s="275" t="s">
        <v>9080</v>
      </c>
      <c r="H163" s="275" t="s">
        <v>9080</v>
      </c>
      <c r="I163" s="275" t="s">
        <v>9080</v>
      </c>
      <c r="J163" s="275" t="s">
        <v>9080</v>
      </c>
      <c r="K163" s="275" t="s">
        <v>9080</v>
      </c>
      <c r="L163" s="275" t="s">
        <v>9080</v>
      </c>
      <c r="M163" s="275" t="s">
        <v>9080</v>
      </c>
      <c r="N163" s="275" t="s">
        <v>9080</v>
      </c>
      <c r="O163" s="275" t="s">
        <v>9080</v>
      </c>
      <c r="P163" s="275" t="s">
        <v>9080</v>
      </c>
      <c r="Q163" s="275" t="s">
        <v>9080</v>
      </c>
      <c r="R163" s="275" t="s">
        <v>9080</v>
      </c>
      <c r="S163" s="275" t="s">
        <v>9080</v>
      </c>
      <c r="T163" s="275" t="s">
        <v>9080</v>
      </c>
      <c r="U163" s="275" t="s">
        <v>9080</v>
      </c>
      <c r="V163" s="275" t="s">
        <v>9080</v>
      </c>
      <c r="W163" s="275" t="s">
        <v>9080</v>
      </c>
      <c r="X163" s="275" t="s">
        <v>9080</v>
      </c>
      <c r="Y163" s="275" t="s">
        <v>9080</v>
      </c>
      <c r="Z163" s="275" t="s">
        <v>9080</v>
      </c>
      <c r="AA163" s="275" t="s">
        <v>9080</v>
      </c>
      <c r="AB163" s="275" t="s">
        <v>9080</v>
      </c>
      <c r="AC163" s="275" t="s">
        <v>9080</v>
      </c>
      <c r="AD163" s="275" t="s">
        <v>9080</v>
      </c>
      <c r="AE163" s="275" t="s">
        <v>9080</v>
      </c>
      <c r="AF163" s="275" t="s">
        <v>9080</v>
      </c>
      <c r="AG163" s="275" t="s">
        <v>9080</v>
      </c>
      <c r="AH163" s="275" t="s">
        <v>9080</v>
      </c>
      <c r="AI163" s="275" t="s">
        <v>9080</v>
      </c>
      <c r="AJ163" s="275" t="s">
        <v>9080</v>
      </c>
      <c r="AK163" s="275" t="s">
        <v>9080</v>
      </c>
      <c r="AL163" s="275" t="s">
        <v>9080</v>
      </c>
      <c r="AM163" s="275" t="s">
        <v>9080</v>
      </c>
      <c r="AN163" s="275" t="s">
        <v>9080</v>
      </c>
      <c r="AO163" s="275" t="s">
        <v>9080</v>
      </c>
      <c r="AP163" s="275" t="s">
        <v>9080</v>
      </c>
      <c r="AQ163" s="275" t="s">
        <v>9080</v>
      </c>
      <c r="AR163" s="275" t="s">
        <v>9080</v>
      </c>
      <c r="AS163" s="275" t="s">
        <v>9080</v>
      </c>
      <c r="AT163" s="275" t="s">
        <v>9080</v>
      </c>
      <c r="AU163" s="275" t="s">
        <v>9080</v>
      </c>
      <c r="AV163" s="275" t="s">
        <v>9080</v>
      </c>
      <c r="AW163" s="275" t="s">
        <v>9080</v>
      </c>
      <c r="AX163" s="275" t="str">
        <f>_xlfn.IFNA(VLOOKUP(C163,'INFORM Severity - hidden'!$C$5:$G$300,5,FALSE),"-")</f>
        <v>x</v>
      </c>
    </row>
    <row r="164" spans="1:50" x14ac:dyDescent="0.25">
      <c r="A164" t="s">
        <v>153</v>
      </c>
      <c r="B164" t="s">
        <v>4660</v>
      </c>
      <c r="C164" t="s">
        <v>4661</v>
      </c>
      <c r="D164" s="275" t="str">
        <f t="shared" si="2"/>
        <v>Increasing</v>
      </c>
      <c r="E164" s="275" t="s">
        <v>9080</v>
      </c>
      <c r="F164" s="275" t="s">
        <v>9080</v>
      </c>
      <c r="G164" s="275" t="s">
        <v>9080</v>
      </c>
      <c r="H164" s="275" t="s">
        <v>9080</v>
      </c>
      <c r="I164" s="275" t="s">
        <v>9080</v>
      </c>
      <c r="J164" s="275" t="s">
        <v>9080</v>
      </c>
      <c r="K164" s="275" t="s">
        <v>9080</v>
      </c>
      <c r="L164" s="275" t="s">
        <v>9080</v>
      </c>
      <c r="M164" s="275" t="s">
        <v>9080</v>
      </c>
      <c r="N164" s="275" t="s">
        <v>9080</v>
      </c>
      <c r="O164" s="275" t="s">
        <v>9080</v>
      </c>
      <c r="P164" s="275" t="s">
        <v>9080</v>
      </c>
      <c r="Q164" s="275" t="s">
        <v>9080</v>
      </c>
      <c r="R164" s="275" t="s">
        <v>9080</v>
      </c>
      <c r="S164" s="275" t="s">
        <v>9080</v>
      </c>
      <c r="T164" s="275" t="s">
        <v>9080</v>
      </c>
      <c r="U164" s="275" t="s">
        <v>9080</v>
      </c>
      <c r="V164" s="275" t="s">
        <v>9080</v>
      </c>
      <c r="W164" s="275" t="s">
        <v>9080</v>
      </c>
      <c r="X164" s="275" t="s">
        <v>9080</v>
      </c>
      <c r="Y164" s="275" t="s">
        <v>9080</v>
      </c>
      <c r="Z164" s="275" t="s">
        <v>9080</v>
      </c>
      <c r="AA164" s="275" t="s">
        <v>9080</v>
      </c>
      <c r="AB164" s="275" t="s">
        <v>9080</v>
      </c>
      <c r="AC164" s="275" t="s">
        <v>9080</v>
      </c>
      <c r="AD164" s="275" t="s">
        <v>9080</v>
      </c>
      <c r="AE164" s="275" t="s">
        <v>9080</v>
      </c>
      <c r="AF164" s="275" t="s">
        <v>9080</v>
      </c>
      <c r="AG164" s="275" t="s">
        <v>9080</v>
      </c>
      <c r="AH164" s="275" t="s">
        <v>9080</v>
      </c>
      <c r="AI164" s="275" t="s">
        <v>9080</v>
      </c>
      <c r="AJ164" s="275" t="s">
        <v>9080</v>
      </c>
      <c r="AK164" s="275" t="s">
        <v>9080</v>
      </c>
      <c r="AL164" s="275" t="s">
        <v>9080</v>
      </c>
      <c r="AM164" s="275" t="s">
        <v>9080</v>
      </c>
      <c r="AN164" s="275" t="s">
        <v>9080</v>
      </c>
      <c r="AO164" s="275" t="s">
        <v>9080</v>
      </c>
      <c r="AP164" s="275" t="s">
        <v>9080</v>
      </c>
      <c r="AQ164" s="275" t="s">
        <v>9080</v>
      </c>
      <c r="AR164" s="275" t="s">
        <v>9080</v>
      </c>
      <c r="AS164" s="275" t="s">
        <v>9080</v>
      </c>
      <c r="AT164" s="275" t="s">
        <v>9080</v>
      </c>
      <c r="AU164" s="275">
        <v>2.1</v>
      </c>
      <c r="AV164" s="275">
        <v>3.6</v>
      </c>
      <c r="AW164" s="275">
        <v>3.6</v>
      </c>
      <c r="AX164" s="275">
        <f>_xlfn.IFNA(VLOOKUP(C164,'INFORM Severity - hidden'!$C$5:$G$300,5,FALSE),"-")</f>
        <v>3.7</v>
      </c>
    </row>
    <row r="165" spans="1:50" x14ac:dyDescent="0.25">
      <c r="A165" t="s">
        <v>2442</v>
      </c>
      <c r="B165" t="s">
        <v>2440</v>
      </c>
      <c r="C165" t="s">
        <v>2441</v>
      </c>
      <c r="D165" s="275" t="str">
        <f t="shared" si="2"/>
        <v>Stable</v>
      </c>
      <c r="E165" s="275" t="s">
        <v>9080</v>
      </c>
      <c r="F165" s="275">
        <v>1.1000000000000001</v>
      </c>
      <c r="G165" s="275" t="s">
        <v>9080</v>
      </c>
      <c r="H165" s="275" t="s">
        <v>9080</v>
      </c>
      <c r="I165" s="275" t="s">
        <v>9080</v>
      </c>
      <c r="J165" s="275" t="s">
        <v>9080</v>
      </c>
      <c r="K165" s="275" t="s">
        <v>9080</v>
      </c>
      <c r="L165" s="275" t="s">
        <v>9080</v>
      </c>
      <c r="M165" s="275" t="s">
        <v>9080</v>
      </c>
      <c r="N165" s="275" t="s">
        <v>9080</v>
      </c>
      <c r="O165" s="275" t="s">
        <v>9080</v>
      </c>
      <c r="P165" s="275" t="s">
        <v>9080</v>
      </c>
      <c r="Q165" s="275" t="s">
        <v>9080</v>
      </c>
      <c r="R165" s="275" t="s">
        <v>9080</v>
      </c>
      <c r="S165" s="275" t="s">
        <v>9080</v>
      </c>
      <c r="T165" s="275" t="s">
        <v>9080</v>
      </c>
      <c r="U165" s="275" t="s">
        <v>9080</v>
      </c>
      <c r="V165" s="275" t="s">
        <v>9080</v>
      </c>
      <c r="W165" s="275" t="s">
        <v>9080</v>
      </c>
      <c r="X165" s="275" t="s">
        <v>9080</v>
      </c>
      <c r="Y165" s="275" t="s">
        <v>9080</v>
      </c>
      <c r="Z165" s="275" t="s">
        <v>9080</v>
      </c>
      <c r="AA165" s="275" t="s">
        <v>9080</v>
      </c>
      <c r="AB165" s="275" t="s">
        <v>9080</v>
      </c>
      <c r="AC165" s="275" t="s">
        <v>9080</v>
      </c>
      <c r="AD165" s="275" t="s">
        <v>9080</v>
      </c>
      <c r="AE165" s="275" t="s">
        <v>9080</v>
      </c>
      <c r="AF165" s="275" t="s">
        <v>9080</v>
      </c>
      <c r="AG165" s="275" t="s">
        <v>9080</v>
      </c>
      <c r="AH165" s="275" t="s">
        <v>9080</v>
      </c>
      <c r="AI165" s="275" t="s">
        <v>9080</v>
      </c>
      <c r="AJ165" s="275" t="s">
        <v>9080</v>
      </c>
      <c r="AK165" s="275" t="s">
        <v>9080</v>
      </c>
      <c r="AL165" s="275" t="s">
        <v>9080</v>
      </c>
      <c r="AM165" s="275" t="s">
        <v>9080</v>
      </c>
      <c r="AN165" s="275" t="s">
        <v>9080</v>
      </c>
      <c r="AO165" s="275" t="s">
        <v>9080</v>
      </c>
      <c r="AP165" s="275">
        <v>2.1</v>
      </c>
      <c r="AQ165" s="275">
        <v>2.1</v>
      </c>
      <c r="AR165" s="275">
        <v>2.1</v>
      </c>
      <c r="AS165" s="275">
        <v>2.1</v>
      </c>
      <c r="AT165" s="275">
        <v>2.2000000000000002</v>
      </c>
      <c r="AU165" s="275">
        <v>2.2000000000000002</v>
      </c>
      <c r="AV165" s="275">
        <v>2.2000000000000002</v>
      </c>
      <c r="AW165" s="275">
        <v>2.2000000000000002</v>
      </c>
      <c r="AX165" s="275">
        <f>_xlfn.IFNA(VLOOKUP(C165,'INFORM Severity - hidden'!$C$5:$G$300,5,FALSE),"-")</f>
        <v>2.2000000000000002</v>
      </c>
    </row>
    <row r="166" spans="1:50" x14ac:dyDescent="0.25">
      <c r="A166" t="s">
        <v>2516</v>
      </c>
      <c r="B166" t="s">
        <v>2514</v>
      </c>
      <c r="C166" t="s">
        <v>2515</v>
      </c>
      <c r="D166" s="275" t="str">
        <f t="shared" si="2"/>
        <v>Increasing</v>
      </c>
      <c r="E166" s="275" t="s">
        <v>9080</v>
      </c>
      <c r="F166" s="275">
        <v>1.5</v>
      </c>
      <c r="G166" s="275">
        <v>1.5</v>
      </c>
      <c r="H166" s="275">
        <v>2.6</v>
      </c>
      <c r="I166" s="275">
        <v>2.6</v>
      </c>
      <c r="J166" s="275">
        <v>2.6</v>
      </c>
      <c r="K166" s="275">
        <v>2.6</v>
      </c>
      <c r="L166" s="275">
        <v>2.6</v>
      </c>
      <c r="M166" s="275">
        <v>2.6</v>
      </c>
      <c r="N166" s="275">
        <v>2.6</v>
      </c>
      <c r="O166" s="275">
        <v>2.2999999999999998</v>
      </c>
      <c r="P166" s="275">
        <v>2.2999999999999998</v>
      </c>
      <c r="Q166" s="275">
        <v>2.2999999999999998</v>
      </c>
      <c r="R166" s="275">
        <v>2.6</v>
      </c>
      <c r="S166" s="275">
        <v>2.6</v>
      </c>
      <c r="T166" s="275">
        <v>2.6</v>
      </c>
      <c r="U166" s="275">
        <v>2.6</v>
      </c>
      <c r="V166" s="275">
        <v>2.6</v>
      </c>
      <c r="W166" s="275">
        <v>2.6</v>
      </c>
      <c r="X166" s="275">
        <v>2.6</v>
      </c>
      <c r="Y166" s="275">
        <v>2.6</v>
      </c>
      <c r="Z166" s="275">
        <v>2.6</v>
      </c>
      <c r="AA166" s="275">
        <v>2.7</v>
      </c>
      <c r="AB166" s="275">
        <v>2.7</v>
      </c>
      <c r="AC166" s="275">
        <v>2.8</v>
      </c>
      <c r="AD166" s="275">
        <v>2.8</v>
      </c>
      <c r="AE166" s="275">
        <v>2.8</v>
      </c>
      <c r="AF166" s="275">
        <v>2.8</v>
      </c>
      <c r="AG166" s="275">
        <v>2.8</v>
      </c>
      <c r="AH166" s="275">
        <v>2.8</v>
      </c>
      <c r="AI166" s="275">
        <v>2.8</v>
      </c>
      <c r="AJ166" s="275">
        <v>2.8</v>
      </c>
      <c r="AK166" s="275">
        <v>2.8</v>
      </c>
      <c r="AL166" s="275">
        <v>2.7</v>
      </c>
      <c r="AM166" s="275">
        <v>2.8</v>
      </c>
      <c r="AN166" s="275">
        <v>2.8</v>
      </c>
      <c r="AO166" s="275">
        <v>2.8</v>
      </c>
      <c r="AP166" s="275">
        <v>3</v>
      </c>
      <c r="AQ166" s="275">
        <v>3</v>
      </c>
      <c r="AR166" s="275">
        <v>3</v>
      </c>
      <c r="AS166" s="275">
        <v>2.9</v>
      </c>
      <c r="AT166" s="275">
        <v>2.9</v>
      </c>
      <c r="AU166" s="275">
        <v>3.1</v>
      </c>
      <c r="AV166" s="275">
        <v>3.1</v>
      </c>
      <c r="AW166" s="275">
        <v>3.1</v>
      </c>
      <c r="AX166" s="275">
        <f>_xlfn.IFNA(VLOOKUP(C166,'INFORM Severity - hidden'!$C$5:$G$300,5,FALSE),"-")</f>
        <v>3.1</v>
      </c>
    </row>
    <row r="167" spans="1:50" x14ac:dyDescent="0.25">
      <c r="A167" t="s">
        <v>725</v>
      </c>
      <c r="B167" t="s">
        <v>1704</v>
      </c>
      <c r="C167" t="s">
        <v>1705</v>
      </c>
      <c r="D167" s="275" t="str">
        <f t="shared" si="2"/>
        <v>Decreasing</v>
      </c>
      <c r="E167" s="275" t="s">
        <v>9080</v>
      </c>
      <c r="F167" s="275" t="s">
        <v>9080</v>
      </c>
      <c r="G167" s="275" t="s">
        <v>9080</v>
      </c>
      <c r="H167" s="275" t="s">
        <v>9080</v>
      </c>
      <c r="I167" s="275" t="s">
        <v>9080</v>
      </c>
      <c r="J167" s="275" t="s">
        <v>9080</v>
      </c>
      <c r="K167" s="275" t="s">
        <v>9080</v>
      </c>
      <c r="L167" s="275" t="s">
        <v>9080</v>
      </c>
      <c r="M167" s="275" t="s">
        <v>9080</v>
      </c>
      <c r="N167" s="275" t="s">
        <v>9080</v>
      </c>
      <c r="O167" s="275" t="s">
        <v>9080</v>
      </c>
      <c r="P167" s="275">
        <v>2.7</v>
      </c>
      <c r="Q167" s="275">
        <v>2.7</v>
      </c>
      <c r="R167" s="275">
        <v>3.4</v>
      </c>
      <c r="S167" s="275">
        <v>2.7</v>
      </c>
      <c r="T167" s="275">
        <v>2.4</v>
      </c>
      <c r="U167" s="275">
        <v>2.4</v>
      </c>
      <c r="V167" s="275">
        <v>2.5</v>
      </c>
      <c r="W167" s="275">
        <v>2.5</v>
      </c>
      <c r="X167" s="275">
        <v>2.5</v>
      </c>
      <c r="Y167" s="275">
        <v>2.5</v>
      </c>
      <c r="Z167" s="275">
        <v>2.4</v>
      </c>
      <c r="AA167" s="275">
        <v>3</v>
      </c>
      <c r="AB167" s="275">
        <v>3</v>
      </c>
      <c r="AC167" s="275">
        <v>3</v>
      </c>
      <c r="AD167" s="275">
        <v>3</v>
      </c>
      <c r="AE167" s="275">
        <v>3</v>
      </c>
      <c r="AF167" s="275">
        <v>3</v>
      </c>
      <c r="AG167" s="275" t="s">
        <v>9080</v>
      </c>
      <c r="AH167" s="275" t="s">
        <v>9080</v>
      </c>
      <c r="AI167" s="275" t="s">
        <v>9080</v>
      </c>
      <c r="AJ167" s="275" t="s">
        <v>9080</v>
      </c>
      <c r="AK167" s="275" t="s">
        <v>9080</v>
      </c>
      <c r="AL167" s="275" t="s">
        <v>9080</v>
      </c>
      <c r="AM167" s="275" t="s">
        <v>9080</v>
      </c>
      <c r="AN167" s="275">
        <v>3.3</v>
      </c>
      <c r="AO167" s="275">
        <v>3.2</v>
      </c>
      <c r="AP167" s="275">
        <v>3.3</v>
      </c>
      <c r="AQ167" s="275">
        <v>3.3</v>
      </c>
      <c r="AR167" s="275">
        <v>3.3</v>
      </c>
      <c r="AS167" s="275">
        <v>3.1</v>
      </c>
      <c r="AT167" s="275">
        <v>3.2</v>
      </c>
      <c r="AU167" s="275">
        <v>3.1</v>
      </c>
      <c r="AV167" s="275">
        <v>3.1</v>
      </c>
      <c r="AW167" s="275">
        <v>2.9</v>
      </c>
      <c r="AX167" s="275">
        <f>_xlfn.IFNA(VLOOKUP(C167,'INFORM Severity - hidden'!$C$5:$G$300,5,FALSE),"-")</f>
        <v>2.9</v>
      </c>
    </row>
    <row r="168" spans="1:50" x14ac:dyDescent="0.25">
      <c r="A168" t="s">
        <v>725</v>
      </c>
      <c r="B168" t="s">
        <v>723</v>
      </c>
      <c r="C168" t="s">
        <v>724</v>
      </c>
      <c r="D168" s="275" t="str">
        <f t="shared" si="2"/>
        <v>Stable</v>
      </c>
      <c r="E168" s="275" t="s">
        <v>9080</v>
      </c>
      <c r="F168" s="275" t="s">
        <v>9080</v>
      </c>
      <c r="G168" s="275">
        <v>1.1000000000000001</v>
      </c>
      <c r="H168" s="275">
        <v>1.8</v>
      </c>
      <c r="I168" s="275">
        <v>2</v>
      </c>
      <c r="J168" s="275">
        <v>1.8</v>
      </c>
      <c r="K168" s="275">
        <v>2.2000000000000002</v>
      </c>
      <c r="L168" s="275">
        <v>2.2000000000000002</v>
      </c>
      <c r="M168" s="275">
        <v>2.2000000000000002</v>
      </c>
      <c r="N168" s="275">
        <v>2.1</v>
      </c>
      <c r="O168" s="275">
        <v>2.2000000000000002</v>
      </c>
      <c r="P168" s="275">
        <v>2.2000000000000002</v>
      </c>
      <c r="Q168" s="275">
        <v>2.2000000000000002</v>
      </c>
      <c r="R168" s="275">
        <v>2.4</v>
      </c>
      <c r="S168" s="275">
        <v>2.4</v>
      </c>
      <c r="T168" s="275">
        <v>2.2000000000000002</v>
      </c>
      <c r="U168" s="275">
        <v>2.2000000000000002</v>
      </c>
      <c r="V168" s="275">
        <v>2.2999999999999998</v>
      </c>
      <c r="W168" s="275">
        <v>2.2999999999999998</v>
      </c>
      <c r="X168" s="275">
        <v>2.2999999999999998</v>
      </c>
      <c r="Y168" s="275">
        <v>2.2999999999999998</v>
      </c>
      <c r="Z168" s="275">
        <v>2.2999999999999998</v>
      </c>
      <c r="AA168" s="275">
        <v>2.2999999999999998</v>
      </c>
      <c r="AB168" s="275">
        <v>2.2999999999999998</v>
      </c>
      <c r="AC168" s="275">
        <v>2.2999999999999998</v>
      </c>
      <c r="AD168" s="275">
        <v>2.2999999999999998</v>
      </c>
      <c r="AE168" s="275">
        <v>2.4</v>
      </c>
      <c r="AF168" s="275">
        <v>2.4</v>
      </c>
      <c r="AG168" s="275">
        <v>2.4</v>
      </c>
      <c r="AH168" s="275">
        <v>2.4</v>
      </c>
      <c r="AI168" s="275">
        <v>2.4</v>
      </c>
      <c r="AJ168" s="275">
        <v>2.4</v>
      </c>
      <c r="AK168" s="275">
        <v>2.2999999999999998</v>
      </c>
      <c r="AL168" s="275">
        <v>2.2000000000000002</v>
      </c>
      <c r="AM168" s="275">
        <v>2.2000000000000002</v>
      </c>
      <c r="AN168" s="275">
        <v>2.1</v>
      </c>
      <c r="AO168" s="275">
        <v>2.1</v>
      </c>
      <c r="AP168" s="275">
        <v>2.4</v>
      </c>
      <c r="AQ168" s="275">
        <v>2.2999999999999998</v>
      </c>
      <c r="AR168" s="275">
        <v>2.2999999999999998</v>
      </c>
      <c r="AS168" s="275">
        <v>2.2000000000000002</v>
      </c>
      <c r="AT168" s="275">
        <v>2.1</v>
      </c>
      <c r="AU168" s="275">
        <v>2.1</v>
      </c>
      <c r="AV168" s="275">
        <v>2.1</v>
      </c>
      <c r="AW168" s="275">
        <v>2.1</v>
      </c>
      <c r="AX168" s="275">
        <f>_xlfn.IFNA(VLOOKUP(C168,'INFORM Severity - hidden'!$C$5:$G$300,5,FALSE),"-")</f>
        <v>2.2000000000000002</v>
      </c>
    </row>
    <row r="169" spans="1:50" x14ac:dyDescent="0.25">
      <c r="A169"/>
      <c r="B169"/>
      <c r="C169" t="s">
        <v>9144</v>
      </c>
      <c r="D169" s="275" t="str">
        <f t="shared" si="2"/>
        <v>-</v>
      </c>
      <c r="E169" s="275" t="s">
        <v>9080</v>
      </c>
      <c r="F169" s="275" t="s">
        <v>9080</v>
      </c>
      <c r="G169" s="275" t="s">
        <v>9080</v>
      </c>
      <c r="H169" s="275" t="s">
        <v>9080</v>
      </c>
      <c r="I169" s="275" t="s">
        <v>9080</v>
      </c>
      <c r="J169" s="275" t="s">
        <v>9080</v>
      </c>
      <c r="K169" s="275" t="s">
        <v>9080</v>
      </c>
      <c r="L169" s="275" t="s">
        <v>9080</v>
      </c>
      <c r="M169" s="275" t="s">
        <v>9080</v>
      </c>
      <c r="N169" s="275" t="s">
        <v>9080</v>
      </c>
      <c r="O169" s="275" t="s">
        <v>9080</v>
      </c>
      <c r="P169" s="275">
        <v>2.1</v>
      </c>
      <c r="Q169" s="275">
        <v>2.1</v>
      </c>
      <c r="R169" s="275">
        <v>2.1</v>
      </c>
      <c r="S169" s="275">
        <v>2.1</v>
      </c>
      <c r="T169" s="275">
        <v>2.1</v>
      </c>
      <c r="U169" s="275">
        <v>2.1</v>
      </c>
      <c r="V169" s="275">
        <v>2.1</v>
      </c>
      <c r="W169" s="275">
        <v>2.1</v>
      </c>
      <c r="X169" s="275">
        <v>2</v>
      </c>
      <c r="Y169" s="275">
        <v>2</v>
      </c>
      <c r="Z169" s="275">
        <v>1.8</v>
      </c>
      <c r="AA169" s="275">
        <v>1.8</v>
      </c>
      <c r="AB169" s="275">
        <v>1.8</v>
      </c>
      <c r="AC169" s="275">
        <v>1.8</v>
      </c>
      <c r="AD169" s="275">
        <v>1.8</v>
      </c>
      <c r="AE169" s="275">
        <v>1.8</v>
      </c>
      <c r="AF169" s="275">
        <v>1.8</v>
      </c>
      <c r="AG169" s="275" t="s">
        <v>9080</v>
      </c>
      <c r="AH169" s="275" t="s">
        <v>9080</v>
      </c>
      <c r="AI169" s="275" t="s">
        <v>9080</v>
      </c>
      <c r="AJ169" s="275" t="s">
        <v>9080</v>
      </c>
      <c r="AK169" s="275" t="s">
        <v>9080</v>
      </c>
      <c r="AL169" s="275" t="s">
        <v>9080</v>
      </c>
      <c r="AM169" s="275" t="s">
        <v>9080</v>
      </c>
      <c r="AN169" s="275" t="s">
        <v>9080</v>
      </c>
      <c r="AO169" s="275" t="s">
        <v>9080</v>
      </c>
      <c r="AP169" s="275" t="s">
        <v>9080</v>
      </c>
      <c r="AQ169" s="275" t="s">
        <v>9080</v>
      </c>
      <c r="AR169" s="275" t="s">
        <v>9080</v>
      </c>
      <c r="AS169" s="275" t="s">
        <v>9080</v>
      </c>
      <c r="AT169" s="275" t="s">
        <v>9080</v>
      </c>
      <c r="AU169" s="275" t="s">
        <v>9080</v>
      </c>
      <c r="AV169" s="275" t="s">
        <v>9080</v>
      </c>
      <c r="AW169" s="275" t="s">
        <v>9080</v>
      </c>
      <c r="AX169" s="275" t="str">
        <f>_xlfn.IFNA(VLOOKUP(C169,'INFORM Severity - hidden'!$C$5:$G$300,5,FALSE),"-")</f>
        <v>-</v>
      </c>
    </row>
    <row r="170" spans="1:50" x14ac:dyDescent="0.25">
      <c r="A170"/>
      <c r="B170"/>
      <c r="C170" t="s">
        <v>9145</v>
      </c>
      <c r="D170" s="275" t="str">
        <f t="shared" si="2"/>
        <v>-</v>
      </c>
      <c r="E170" s="275" t="s">
        <v>9080</v>
      </c>
      <c r="F170" s="275" t="s">
        <v>9080</v>
      </c>
      <c r="G170" s="275" t="s">
        <v>9080</v>
      </c>
      <c r="H170" s="275" t="s">
        <v>9080</v>
      </c>
      <c r="I170" s="275" t="s">
        <v>9080</v>
      </c>
      <c r="J170" s="275" t="s">
        <v>9080</v>
      </c>
      <c r="K170" s="275" t="s">
        <v>9080</v>
      </c>
      <c r="L170" s="275" t="s">
        <v>9080</v>
      </c>
      <c r="M170" s="275" t="s">
        <v>9080</v>
      </c>
      <c r="N170" s="275" t="s">
        <v>9080</v>
      </c>
      <c r="O170" s="275" t="s">
        <v>9080</v>
      </c>
      <c r="P170" s="275">
        <v>1.8</v>
      </c>
      <c r="Q170" s="275">
        <v>1.8</v>
      </c>
      <c r="R170" s="275" t="s">
        <v>9080</v>
      </c>
      <c r="S170" s="275" t="s">
        <v>9080</v>
      </c>
      <c r="T170" s="275" t="s">
        <v>9080</v>
      </c>
      <c r="U170" s="275" t="s">
        <v>9080</v>
      </c>
      <c r="V170" s="275" t="s">
        <v>9080</v>
      </c>
      <c r="W170" s="275" t="s">
        <v>9080</v>
      </c>
      <c r="X170" s="275" t="s">
        <v>9080</v>
      </c>
      <c r="Y170" s="275" t="s">
        <v>9080</v>
      </c>
      <c r="Z170" s="275" t="s">
        <v>9080</v>
      </c>
      <c r="AA170" s="275" t="s">
        <v>9080</v>
      </c>
      <c r="AB170" s="275" t="s">
        <v>9080</v>
      </c>
      <c r="AC170" s="275" t="s">
        <v>9080</v>
      </c>
      <c r="AD170" s="275" t="s">
        <v>9080</v>
      </c>
      <c r="AE170" s="275" t="s">
        <v>9080</v>
      </c>
      <c r="AF170" s="275" t="s">
        <v>9080</v>
      </c>
      <c r="AG170" s="275" t="s">
        <v>9080</v>
      </c>
      <c r="AH170" s="275" t="s">
        <v>9080</v>
      </c>
      <c r="AI170" s="275" t="s">
        <v>9080</v>
      </c>
      <c r="AJ170" s="275" t="s">
        <v>9080</v>
      </c>
      <c r="AK170" s="275" t="s">
        <v>9080</v>
      </c>
      <c r="AL170" s="275" t="s">
        <v>9080</v>
      </c>
      <c r="AM170" s="275" t="s">
        <v>9080</v>
      </c>
      <c r="AN170" s="275" t="s">
        <v>9080</v>
      </c>
      <c r="AO170" s="275" t="s">
        <v>9080</v>
      </c>
      <c r="AP170" s="275" t="s">
        <v>9080</v>
      </c>
      <c r="AQ170" s="275" t="s">
        <v>9080</v>
      </c>
      <c r="AR170" s="275" t="s">
        <v>9080</v>
      </c>
      <c r="AS170" s="275" t="s">
        <v>9080</v>
      </c>
      <c r="AT170" s="275" t="s">
        <v>9080</v>
      </c>
      <c r="AU170" s="275" t="s">
        <v>9080</v>
      </c>
      <c r="AV170" s="275" t="s">
        <v>9080</v>
      </c>
      <c r="AW170" s="275" t="s">
        <v>9080</v>
      </c>
      <c r="AX170" s="275" t="str">
        <f>_xlfn.IFNA(VLOOKUP(C170,'INFORM Severity - hidden'!$C$5:$G$300,5,FALSE),"-")</f>
        <v>-</v>
      </c>
    </row>
    <row r="171" spans="1:50" x14ac:dyDescent="0.25">
      <c r="A171"/>
      <c r="B171"/>
      <c r="C171" t="s">
        <v>9146</v>
      </c>
      <c r="D171" s="275" t="str">
        <f t="shared" si="2"/>
        <v>-</v>
      </c>
      <c r="E171" s="275" t="s">
        <v>9080</v>
      </c>
      <c r="F171" s="275" t="s">
        <v>9080</v>
      </c>
      <c r="G171" s="275" t="s">
        <v>9080</v>
      </c>
      <c r="H171" s="275" t="s">
        <v>9080</v>
      </c>
      <c r="I171" s="275" t="s">
        <v>9080</v>
      </c>
      <c r="J171" s="275" t="s">
        <v>9080</v>
      </c>
      <c r="K171" s="275" t="s">
        <v>9080</v>
      </c>
      <c r="L171" s="275" t="s">
        <v>9080</v>
      </c>
      <c r="M171" s="275" t="s">
        <v>9080</v>
      </c>
      <c r="N171" s="275" t="s">
        <v>9080</v>
      </c>
      <c r="O171" s="275" t="s">
        <v>9080</v>
      </c>
      <c r="P171" s="275" t="s">
        <v>9080</v>
      </c>
      <c r="Q171" s="275">
        <v>3</v>
      </c>
      <c r="R171" s="275">
        <v>3.1</v>
      </c>
      <c r="S171" s="275" t="s">
        <v>9080</v>
      </c>
      <c r="T171" s="275" t="s">
        <v>9080</v>
      </c>
      <c r="U171" s="275" t="s">
        <v>9080</v>
      </c>
      <c r="V171" s="275" t="s">
        <v>9080</v>
      </c>
      <c r="W171" s="275" t="s">
        <v>9080</v>
      </c>
      <c r="X171" s="275" t="s">
        <v>9080</v>
      </c>
      <c r="Y171" s="275" t="s">
        <v>9080</v>
      </c>
      <c r="Z171" s="275" t="s">
        <v>9080</v>
      </c>
      <c r="AA171" s="275" t="s">
        <v>9080</v>
      </c>
      <c r="AB171" s="275" t="s">
        <v>9080</v>
      </c>
      <c r="AC171" s="275" t="s">
        <v>9080</v>
      </c>
      <c r="AD171" s="275" t="s">
        <v>9080</v>
      </c>
      <c r="AE171" s="275" t="s">
        <v>9080</v>
      </c>
      <c r="AF171" s="275" t="s">
        <v>9080</v>
      </c>
      <c r="AG171" s="275" t="s">
        <v>9080</v>
      </c>
      <c r="AH171" s="275" t="s">
        <v>9080</v>
      </c>
      <c r="AI171" s="275" t="s">
        <v>9080</v>
      </c>
      <c r="AJ171" s="275" t="s">
        <v>9080</v>
      </c>
      <c r="AK171" s="275" t="s">
        <v>9080</v>
      </c>
      <c r="AL171" s="275" t="s">
        <v>9080</v>
      </c>
      <c r="AM171" s="275" t="s">
        <v>9080</v>
      </c>
      <c r="AN171" s="275" t="s">
        <v>9080</v>
      </c>
      <c r="AO171" s="275" t="s">
        <v>9080</v>
      </c>
      <c r="AP171" s="275" t="s">
        <v>9080</v>
      </c>
      <c r="AQ171" s="275" t="s">
        <v>9080</v>
      </c>
      <c r="AR171" s="275" t="s">
        <v>9080</v>
      </c>
      <c r="AS171" s="275" t="s">
        <v>9080</v>
      </c>
      <c r="AT171" s="275" t="s">
        <v>9080</v>
      </c>
      <c r="AU171" s="275" t="s">
        <v>9080</v>
      </c>
      <c r="AV171" s="275" t="s">
        <v>9080</v>
      </c>
      <c r="AW171" s="275" t="s">
        <v>9080</v>
      </c>
      <c r="AX171" s="275" t="str">
        <f>_xlfn.IFNA(VLOOKUP(C171,'INFORM Severity - hidden'!$C$5:$G$300,5,FALSE),"-")</f>
        <v>-</v>
      </c>
    </row>
    <row r="172" spans="1:50" x14ac:dyDescent="0.25">
      <c r="A172"/>
      <c r="B172"/>
      <c r="C172" t="s">
        <v>9147</v>
      </c>
      <c r="D172" s="275" t="str">
        <f t="shared" si="2"/>
        <v>-</v>
      </c>
      <c r="E172" s="275" t="s">
        <v>9080</v>
      </c>
      <c r="F172" s="275" t="s">
        <v>9080</v>
      </c>
      <c r="G172" s="275" t="s">
        <v>9080</v>
      </c>
      <c r="H172" s="275" t="s">
        <v>9080</v>
      </c>
      <c r="I172" s="275" t="s">
        <v>9080</v>
      </c>
      <c r="J172" s="275" t="s">
        <v>9080</v>
      </c>
      <c r="K172" s="275" t="s">
        <v>9080</v>
      </c>
      <c r="L172" s="275" t="s">
        <v>9080</v>
      </c>
      <c r="M172" s="275" t="s">
        <v>9080</v>
      </c>
      <c r="N172" s="275" t="s">
        <v>9080</v>
      </c>
      <c r="O172" s="275" t="s">
        <v>9080</v>
      </c>
      <c r="P172" s="275" t="s">
        <v>9080</v>
      </c>
      <c r="Q172" s="275" t="s">
        <v>9080</v>
      </c>
      <c r="R172" s="275">
        <v>2</v>
      </c>
      <c r="S172" s="275" t="s">
        <v>9080</v>
      </c>
      <c r="T172" s="275" t="s">
        <v>9080</v>
      </c>
      <c r="U172" s="275" t="s">
        <v>9080</v>
      </c>
      <c r="V172" s="275" t="s">
        <v>9080</v>
      </c>
      <c r="W172" s="275" t="s">
        <v>9080</v>
      </c>
      <c r="X172" s="275" t="s">
        <v>9080</v>
      </c>
      <c r="Y172" s="275" t="s">
        <v>9080</v>
      </c>
      <c r="Z172" s="275" t="s">
        <v>9080</v>
      </c>
      <c r="AA172" s="275" t="s">
        <v>9080</v>
      </c>
      <c r="AB172" s="275" t="s">
        <v>9080</v>
      </c>
      <c r="AC172" s="275" t="s">
        <v>9080</v>
      </c>
      <c r="AD172" s="275" t="s">
        <v>9080</v>
      </c>
      <c r="AE172" s="275" t="s">
        <v>9080</v>
      </c>
      <c r="AF172" s="275" t="s">
        <v>9080</v>
      </c>
      <c r="AG172" s="275" t="s">
        <v>9080</v>
      </c>
      <c r="AH172" s="275" t="s">
        <v>9080</v>
      </c>
      <c r="AI172" s="275" t="s">
        <v>9080</v>
      </c>
      <c r="AJ172" s="275" t="s">
        <v>9080</v>
      </c>
      <c r="AK172" s="275" t="s">
        <v>9080</v>
      </c>
      <c r="AL172" s="275" t="s">
        <v>9080</v>
      </c>
      <c r="AM172" s="275" t="s">
        <v>9080</v>
      </c>
      <c r="AN172" s="275" t="s">
        <v>9080</v>
      </c>
      <c r="AO172" s="275" t="s">
        <v>9080</v>
      </c>
      <c r="AP172" s="275" t="s">
        <v>9080</v>
      </c>
      <c r="AQ172" s="275" t="s">
        <v>9080</v>
      </c>
      <c r="AR172" s="275" t="s">
        <v>9080</v>
      </c>
      <c r="AS172" s="275" t="s">
        <v>9080</v>
      </c>
      <c r="AT172" s="275" t="s">
        <v>9080</v>
      </c>
      <c r="AU172" s="275" t="s">
        <v>9080</v>
      </c>
      <c r="AV172" s="275" t="s">
        <v>9080</v>
      </c>
      <c r="AW172" s="275" t="s">
        <v>9080</v>
      </c>
      <c r="AX172" s="275" t="str">
        <f>_xlfn.IFNA(VLOOKUP(C172,'INFORM Severity - hidden'!$C$5:$G$300,5,FALSE),"-")</f>
        <v>-</v>
      </c>
    </row>
    <row r="173" spans="1:50" x14ac:dyDescent="0.25">
      <c r="A173"/>
      <c r="B173"/>
      <c r="C173" t="s">
        <v>9148</v>
      </c>
      <c r="D173" s="275" t="str">
        <f t="shared" si="2"/>
        <v>-</v>
      </c>
      <c r="E173" s="275" t="s">
        <v>9080</v>
      </c>
      <c r="F173" s="275" t="s">
        <v>9080</v>
      </c>
      <c r="G173" s="275" t="s">
        <v>9080</v>
      </c>
      <c r="H173" s="275" t="s">
        <v>9080</v>
      </c>
      <c r="I173" s="275" t="s">
        <v>9080</v>
      </c>
      <c r="J173" s="275" t="s">
        <v>9080</v>
      </c>
      <c r="K173" s="275" t="s">
        <v>9080</v>
      </c>
      <c r="L173" s="275" t="s">
        <v>9080</v>
      </c>
      <c r="M173" s="275" t="s">
        <v>9080</v>
      </c>
      <c r="N173" s="275" t="s">
        <v>9080</v>
      </c>
      <c r="O173" s="275" t="s">
        <v>9080</v>
      </c>
      <c r="P173" s="275" t="s">
        <v>9080</v>
      </c>
      <c r="Q173" s="275" t="s">
        <v>9080</v>
      </c>
      <c r="R173" s="275" t="s">
        <v>9080</v>
      </c>
      <c r="S173" s="275" t="s">
        <v>9080</v>
      </c>
      <c r="T173" s="275" t="s">
        <v>9080</v>
      </c>
      <c r="U173" s="275" t="s">
        <v>9080</v>
      </c>
      <c r="V173" s="275" t="s">
        <v>9080</v>
      </c>
      <c r="W173" s="275" t="s">
        <v>9080</v>
      </c>
      <c r="X173" s="275" t="s">
        <v>9080</v>
      </c>
      <c r="Y173" s="275" t="s">
        <v>9080</v>
      </c>
      <c r="Z173" s="275" t="s">
        <v>9080</v>
      </c>
      <c r="AA173" s="275" t="s">
        <v>9080</v>
      </c>
      <c r="AB173" s="275" t="s">
        <v>9080</v>
      </c>
      <c r="AC173" s="275" t="s">
        <v>9080</v>
      </c>
      <c r="AD173" s="275" t="s">
        <v>9080</v>
      </c>
      <c r="AE173" s="275" t="s">
        <v>9080</v>
      </c>
      <c r="AF173" s="275" t="s">
        <v>9080</v>
      </c>
      <c r="AG173" s="275" t="s">
        <v>9080</v>
      </c>
      <c r="AH173" s="275" t="s">
        <v>9080</v>
      </c>
      <c r="AI173" s="275" t="s">
        <v>9080</v>
      </c>
      <c r="AJ173" s="275" t="s">
        <v>9080</v>
      </c>
      <c r="AK173" s="275" t="s">
        <v>9080</v>
      </c>
      <c r="AL173" s="275" t="s">
        <v>9080</v>
      </c>
      <c r="AM173" s="275" t="s">
        <v>9080</v>
      </c>
      <c r="AN173" s="275" t="s">
        <v>9080</v>
      </c>
      <c r="AO173" s="275" t="s">
        <v>9080</v>
      </c>
      <c r="AP173" s="275" t="s">
        <v>9080</v>
      </c>
      <c r="AQ173" s="275" t="s">
        <v>9080</v>
      </c>
      <c r="AR173" s="275" t="s">
        <v>9080</v>
      </c>
      <c r="AS173" s="275" t="s">
        <v>9080</v>
      </c>
      <c r="AT173" s="275" t="s">
        <v>9080</v>
      </c>
      <c r="AU173" s="275" t="s">
        <v>9080</v>
      </c>
      <c r="AV173" s="275" t="s">
        <v>9080</v>
      </c>
      <c r="AW173" s="275" t="s">
        <v>9080</v>
      </c>
      <c r="AX173" s="275" t="str">
        <f>_xlfn.IFNA(VLOOKUP(C173,'INFORM Severity - hidden'!$C$5:$G$300,5,FALSE),"-")</f>
        <v>-</v>
      </c>
    </row>
    <row r="174" spans="1:50" x14ac:dyDescent="0.25">
      <c r="A174"/>
      <c r="B174"/>
      <c r="C174" t="s">
        <v>9149</v>
      </c>
      <c r="D174" s="275" t="str">
        <f t="shared" si="2"/>
        <v>-</v>
      </c>
      <c r="E174" s="275" t="s">
        <v>9080</v>
      </c>
      <c r="F174" s="275" t="s">
        <v>9080</v>
      </c>
      <c r="G174" s="275" t="s">
        <v>9080</v>
      </c>
      <c r="H174" s="275" t="s">
        <v>9080</v>
      </c>
      <c r="I174" s="275" t="s">
        <v>9080</v>
      </c>
      <c r="J174" s="275" t="s">
        <v>9080</v>
      </c>
      <c r="K174" s="275" t="s">
        <v>9080</v>
      </c>
      <c r="L174" s="275" t="s">
        <v>9080</v>
      </c>
      <c r="M174" s="275" t="s">
        <v>9080</v>
      </c>
      <c r="N174" s="275" t="s">
        <v>9080</v>
      </c>
      <c r="O174" s="275" t="s">
        <v>9080</v>
      </c>
      <c r="P174" s="275" t="s">
        <v>9080</v>
      </c>
      <c r="Q174" s="275" t="s">
        <v>9080</v>
      </c>
      <c r="R174" s="275" t="s">
        <v>9080</v>
      </c>
      <c r="S174" s="275" t="s">
        <v>9080</v>
      </c>
      <c r="T174" s="275" t="s">
        <v>9080</v>
      </c>
      <c r="U174" s="275" t="s">
        <v>9080</v>
      </c>
      <c r="V174" s="275" t="s">
        <v>9080</v>
      </c>
      <c r="W174" s="275" t="s">
        <v>9080</v>
      </c>
      <c r="X174" s="275" t="s">
        <v>9080</v>
      </c>
      <c r="Y174" s="275" t="s">
        <v>9080</v>
      </c>
      <c r="Z174" s="275" t="s">
        <v>9080</v>
      </c>
      <c r="AA174" s="275" t="s">
        <v>9080</v>
      </c>
      <c r="AB174" s="275">
        <v>2.5</v>
      </c>
      <c r="AC174" s="275">
        <v>2.5</v>
      </c>
      <c r="AD174" s="275">
        <v>2.5</v>
      </c>
      <c r="AE174" s="275">
        <v>2.5</v>
      </c>
      <c r="AF174" s="275">
        <v>2.5</v>
      </c>
      <c r="AG174" s="275" t="s">
        <v>9080</v>
      </c>
      <c r="AH174" s="275" t="s">
        <v>9080</v>
      </c>
      <c r="AI174" s="275" t="s">
        <v>9080</v>
      </c>
      <c r="AJ174" s="275" t="s">
        <v>9080</v>
      </c>
      <c r="AK174" s="275" t="s">
        <v>9080</v>
      </c>
      <c r="AL174" s="275" t="s">
        <v>9080</v>
      </c>
      <c r="AM174" s="275" t="s">
        <v>9080</v>
      </c>
      <c r="AN174" s="275" t="s">
        <v>9080</v>
      </c>
      <c r="AO174" s="275" t="s">
        <v>9080</v>
      </c>
      <c r="AP174" s="275" t="s">
        <v>9080</v>
      </c>
      <c r="AQ174" s="275" t="s">
        <v>9080</v>
      </c>
      <c r="AR174" s="275" t="s">
        <v>9080</v>
      </c>
      <c r="AS174" s="275" t="s">
        <v>9080</v>
      </c>
      <c r="AT174" s="275" t="s">
        <v>9080</v>
      </c>
      <c r="AU174" s="275" t="s">
        <v>9080</v>
      </c>
      <c r="AV174" s="275" t="s">
        <v>9080</v>
      </c>
      <c r="AW174" s="275" t="s">
        <v>9080</v>
      </c>
      <c r="AX174" s="275" t="str">
        <f>_xlfn.IFNA(VLOOKUP(C174,'INFORM Severity - hidden'!$C$5:$G$300,5,FALSE),"-")</f>
        <v>-</v>
      </c>
    </row>
    <row r="175" spans="1:50" x14ac:dyDescent="0.25">
      <c r="A175" t="s">
        <v>725</v>
      </c>
      <c r="B175" t="s">
        <v>1710</v>
      </c>
      <c r="C175" t="s">
        <v>1711</v>
      </c>
      <c r="D175" s="275" t="str">
        <f t="shared" si="2"/>
        <v>Stable</v>
      </c>
      <c r="E175" s="275" t="s">
        <v>9080</v>
      </c>
      <c r="F175" s="275" t="s">
        <v>9080</v>
      </c>
      <c r="G175" s="275" t="s">
        <v>9080</v>
      </c>
      <c r="H175" s="275" t="s">
        <v>9080</v>
      </c>
      <c r="I175" s="275" t="s">
        <v>9080</v>
      </c>
      <c r="J175" s="275" t="s">
        <v>9080</v>
      </c>
      <c r="K175" s="275" t="s">
        <v>9080</v>
      </c>
      <c r="L175" s="275" t="s">
        <v>9080</v>
      </c>
      <c r="M175" s="275" t="s">
        <v>9080</v>
      </c>
      <c r="N175" s="275" t="s">
        <v>9080</v>
      </c>
      <c r="O175" s="275" t="s">
        <v>9080</v>
      </c>
      <c r="P175" s="275" t="s">
        <v>9080</v>
      </c>
      <c r="Q175" s="275" t="s">
        <v>9080</v>
      </c>
      <c r="R175" s="275" t="s">
        <v>9080</v>
      </c>
      <c r="S175" s="275" t="s">
        <v>9080</v>
      </c>
      <c r="T175" s="275" t="s">
        <v>9080</v>
      </c>
      <c r="U175" s="275" t="s">
        <v>9080</v>
      </c>
      <c r="V175" s="275" t="s">
        <v>9080</v>
      </c>
      <c r="W175" s="275" t="s">
        <v>9080</v>
      </c>
      <c r="X175" s="275" t="s">
        <v>9080</v>
      </c>
      <c r="Y175" s="275" t="s">
        <v>9080</v>
      </c>
      <c r="Z175" s="275" t="s">
        <v>9080</v>
      </c>
      <c r="AA175" s="275" t="s">
        <v>9080</v>
      </c>
      <c r="AB175" s="275" t="s">
        <v>9080</v>
      </c>
      <c r="AC175" s="275" t="s">
        <v>9080</v>
      </c>
      <c r="AD175" s="275" t="s">
        <v>9080</v>
      </c>
      <c r="AE175" s="275" t="s">
        <v>9080</v>
      </c>
      <c r="AF175" s="275" t="s">
        <v>9080</v>
      </c>
      <c r="AG175" s="275" t="s">
        <v>9080</v>
      </c>
      <c r="AH175" s="275" t="s">
        <v>9080</v>
      </c>
      <c r="AI175" s="275" t="s">
        <v>9080</v>
      </c>
      <c r="AJ175" s="275" t="s">
        <v>9080</v>
      </c>
      <c r="AK175" s="275" t="s">
        <v>9080</v>
      </c>
      <c r="AL175" s="275" t="s">
        <v>9080</v>
      </c>
      <c r="AM175" s="275" t="s">
        <v>9080</v>
      </c>
      <c r="AN175" s="275">
        <v>3.1</v>
      </c>
      <c r="AO175" s="275">
        <v>3.1</v>
      </c>
      <c r="AP175" s="275">
        <v>3.1</v>
      </c>
      <c r="AQ175" s="275">
        <v>3.1</v>
      </c>
      <c r="AR175" s="275">
        <v>3.1</v>
      </c>
      <c r="AS175" s="275">
        <v>3.1</v>
      </c>
      <c r="AT175" s="275">
        <v>3.1</v>
      </c>
      <c r="AU175" s="275">
        <v>3.1</v>
      </c>
      <c r="AV175" s="275">
        <v>3.1</v>
      </c>
      <c r="AW175" s="275">
        <v>3.1</v>
      </c>
      <c r="AX175" s="275">
        <f>_xlfn.IFNA(VLOOKUP(C175,'INFORM Severity - hidden'!$C$5:$G$300,5,FALSE),"-")</f>
        <v>3.1</v>
      </c>
    </row>
    <row r="176" spans="1:50" x14ac:dyDescent="0.25">
      <c r="A176" t="s">
        <v>725</v>
      </c>
      <c r="B176" t="s">
        <v>5565</v>
      </c>
      <c r="C176" t="s">
        <v>5566</v>
      </c>
      <c r="D176" s="275" t="str">
        <f t="shared" si="2"/>
        <v>-</v>
      </c>
      <c r="E176" s="275" t="s">
        <v>9080</v>
      </c>
      <c r="F176" s="275" t="s">
        <v>9080</v>
      </c>
      <c r="G176" s="275" t="s">
        <v>9080</v>
      </c>
      <c r="H176" s="275" t="s">
        <v>9080</v>
      </c>
      <c r="I176" s="275" t="s">
        <v>9080</v>
      </c>
      <c r="J176" s="275" t="s">
        <v>9080</v>
      </c>
      <c r="K176" s="275" t="s">
        <v>9080</v>
      </c>
      <c r="L176" s="275" t="s">
        <v>9080</v>
      </c>
      <c r="M176" s="275" t="s">
        <v>9080</v>
      </c>
      <c r="N176" s="275" t="s">
        <v>9080</v>
      </c>
      <c r="O176" s="275" t="s">
        <v>9080</v>
      </c>
      <c r="P176" s="275" t="s">
        <v>9080</v>
      </c>
      <c r="Q176" s="275" t="s">
        <v>9080</v>
      </c>
      <c r="R176" s="275" t="s">
        <v>9080</v>
      </c>
      <c r="S176" s="275" t="s">
        <v>9080</v>
      </c>
      <c r="T176" s="275" t="s">
        <v>9080</v>
      </c>
      <c r="U176" s="275" t="s">
        <v>9080</v>
      </c>
      <c r="V176" s="275" t="s">
        <v>9080</v>
      </c>
      <c r="W176" s="275" t="s">
        <v>9080</v>
      </c>
      <c r="X176" s="275" t="s">
        <v>9080</v>
      </c>
      <c r="Y176" s="275" t="s">
        <v>9080</v>
      </c>
      <c r="Z176" s="275" t="s">
        <v>9080</v>
      </c>
      <c r="AA176" s="275" t="s">
        <v>9080</v>
      </c>
      <c r="AB176" s="275" t="s">
        <v>9080</v>
      </c>
      <c r="AC176" s="275" t="s">
        <v>9080</v>
      </c>
      <c r="AD176" s="275" t="s">
        <v>9080</v>
      </c>
      <c r="AE176" s="275" t="s">
        <v>9080</v>
      </c>
      <c r="AF176" s="275" t="s">
        <v>9080</v>
      </c>
      <c r="AG176" s="275" t="s">
        <v>9080</v>
      </c>
      <c r="AH176" s="275" t="s">
        <v>9080</v>
      </c>
      <c r="AI176" s="275" t="s">
        <v>9080</v>
      </c>
      <c r="AJ176" s="275" t="s">
        <v>9080</v>
      </c>
      <c r="AK176" s="275" t="s">
        <v>9080</v>
      </c>
      <c r="AL176" s="275" t="s">
        <v>9080</v>
      </c>
      <c r="AM176" s="275" t="s">
        <v>9080</v>
      </c>
      <c r="AN176" s="275" t="s">
        <v>9080</v>
      </c>
      <c r="AO176" s="275" t="s">
        <v>9080</v>
      </c>
      <c r="AP176" s="275" t="s">
        <v>9080</v>
      </c>
      <c r="AQ176" s="275" t="s">
        <v>9080</v>
      </c>
      <c r="AR176" s="275" t="s">
        <v>9080</v>
      </c>
      <c r="AS176" s="275" t="s">
        <v>9080</v>
      </c>
      <c r="AT176" s="275" t="s">
        <v>9080</v>
      </c>
      <c r="AU176" s="275" t="s">
        <v>9080</v>
      </c>
      <c r="AV176" s="275" t="s">
        <v>9080</v>
      </c>
      <c r="AW176" s="275">
        <v>1.9</v>
      </c>
      <c r="AX176" s="275">
        <f>_xlfn.IFNA(VLOOKUP(C176,'INFORM Severity - hidden'!$C$5:$G$300,5,FALSE),"-")</f>
        <v>1.9</v>
      </c>
    </row>
    <row r="177" spans="1:50" x14ac:dyDescent="0.25">
      <c r="A177"/>
      <c r="B177"/>
      <c r="C177" t="s">
        <v>9150</v>
      </c>
      <c r="D177" s="275" t="str">
        <f t="shared" si="2"/>
        <v>-</v>
      </c>
      <c r="E177" s="275" t="s">
        <v>9080</v>
      </c>
      <c r="F177" s="275" t="s">
        <v>9080</v>
      </c>
      <c r="G177" s="275" t="s">
        <v>9080</v>
      </c>
      <c r="H177" s="275" t="s">
        <v>9080</v>
      </c>
      <c r="I177" s="275" t="s">
        <v>9080</v>
      </c>
      <c r="J177" s="275" t="s">
        <v>9080</v>
      </c>
      <c r="K177" s="275" t="s">
        <v>9080</v>
      </c>
      <c r="L177" s="275" t="s">
        <v>9080</v>
      </c>
      <c r="M177" s="275" t="s">
        <v>9080</v>
      </c>
      <c r="N177" s="275" t="s">
        <v>9080</v>
      </c>
      <c r="O177" s="275" t="s">
        <v>9080</v>
      </c>
      <c r="P177" s="275" t="s">
        <v>9080</v>
      </c>
      <c r="Q177" s="275" t="s">
        <v>9080</v>
      </c>
      <c r="R177" s="275" t="s">
        <v>9080</v>
      </c>
      <c r="S177" s="275" t="s">
        <v>9080</v>
      </c>
      <c r="T177" s="275" t="s">
        <v>9080</v>
      </c>
      <c r="U177" s="275" t="s">
        <v>9080</v>
      </c>
      <c r="V177" s="275" t="s">
        <v>9080</v>
      </c>
      <c r="W177" s="275" t="s">
        <v>9080</v>
      </c>
      <c r="X177" s="275" t="s">
        <v>9080</v>
      </c>
      <c r="Y177" s="275" t="s">
        <v>9080</v>
      </c>
      <c r="Z177" s="275" t="s">
        <v>9080</v>
      </c>
      <c r="AA177" s="275" t="s">
        <v>9080</v>
      </c>
      <c r="AB177" s="275" t="s">
        <v>9080</v>
      </c>
      <c r="AC177" s="275" t="s">
        <v>9080</v>
      </c>
      <c r="AD177" s="275" t="s">
        <v>9080</v>
      </c>
      <c r="AE177" s="275" t="s">
        <v>9080</v>
      </c>
      <c r="AF177" s="275" t="s">
        <v>9080</v>
      </c>
      <c r="AG177" s="275" t="s">
        <v>9080</v>
      </c>
      <c r="AH177" s="275" t="s">
        <v>9080</v>
      </c>
      <c r="AI177" s="275" t="s">
        <v>9080</v>
      </c>
      <c r="AJ177" s="275" t="s">
        <v>9080</v>
      </c>
      <c r="AK177" s="275" t="s">
        <v>9080</v>
      </c>
      <c r="AL177" s="275" t="s">
        <v>9080</v>
      </c>
      <c r="AM177" s="275" t="s">
        <v>9080</v>
      </c>
      <c r="AN177" s="275" t="s">
        <v>9080</v>
      </c>
      <c r="AO177" s="275" t="s">
        <v>9080</v>
      </c>
      <c r="AP177" s="275" t="s">
        <v>9080</v>
      </c>
      <c r="AQ177" s="275" t="s">
        <v>9080</v>
      </c>
      <c r="AR177" s="275" t="s">
        <v>9080</v>
      </c>
      <c r="AS177" s="275" t="s">
        <v>9080</v>
      </c>
      <c r="AT177" s="275" t="s">
        <v>9080</v>
      </c>
      <c r="AU177" s="275" t="s">
        <v>9080</v>
      </c>
      <c r="AV177" s="275" t="s">
        <v>9080</v>
      </c>
      <c r="AW177" s="275" t="s">
        <v>9080</v>
      </c>
      <c r="AX177" s="275" t="str">
        <f>_xlfn.IFNA(VLOOKUP(C177,'INFORM Severity - hidden'!$C$5:$G$300,5,FALSE),"-")</f>
        <v>-</v>
      </c>
    </row>
    <row r="178" spans="1:50" x14ac:dyDescent="0.25">
      <c r="A178" t="s">
        <v>5625</v>
      </c>
      <c r="B178" t="s">
        <v>5623</v>
      </c>
      <c r="C178" t="s">
        <v>5624</v>
      </c>
      <c r="D178" s="275" t="str">
        <f t="shared" si="2"/>
        <v>-</v>
      </c>
      <c r="E178" s="275" t="s">
        <v>9080</v>
      </c>
      <c r="F178" s="275" t="s">
        <v>9080</v>
      </c>
      <c r="G178" s="275" t="s">
        <v>9080</v>
      </c>
      <c r="H178" s="275" t="s">
        <v>9080</v>
      </c>
      <c r="I178" s="275" t="s">
        <v>9080</v>
      </c>
      <c r="J178" s="275" t="s">
        <v>9080</v>
      </c>
      <c r="K178" s="275" t="s">
        <v>9080</v>
      </c>
      <c r="L178" s="275" t="s">
        <v>9080</v>
      </c>
      <c r="M178" s="275" t="s">
        <v>9080</v>
      </c>
      <c r="N178" s="275" t="s">
        <v>9080</v>
      </c>
      <c r="O178" s="275" t="s">
        <v>9080</v>
      </c>
      <c r="P178" s="275" t="s">
        <v>9080</v>
      </c>
      <c r="Q178" s="275" t="s">
        <v>9080</v>
      </c>
      <c r="R178" s="275" t="s">
        <v>9080</v>
      </c>
      <c r="S178" s="275" t="s">
        <v>9080</v>
      </c>
      <c r="T178" s="275" t="s">
        <v>9080</v>
      </c>
      <c r="U178" s="275" t="s">
        <v>9080</v>
      </c>
      <c r="V178" s="275" t="s">
        <v>9080</v>
      </c>
      <c r="W178" s="275" t="s">
        <v>9080</v>
      </c>
      <c r="X178" s="275" t="s">
        <v>9080</v>
      </c>
      <c r="Y178" s="275" t="s">
        <v>9080</v>
      </c>
      <c r="Z178" s="275" t="s">
        <v>9080</v>
      </c>
      <c r="AA178" s="275" t="s">
        <v>9080</v>
      </c>
      <c r="AB178" s="275" t="s">
        <v>9080</v>
      </c>
      <c r="AC178" s="275" t="s">
        <v>9080</v>
      </c>
      <c r="AD178" s="275" t="s">
        <v>9080</v>
      </c>
      <c r="AE178" s="275" t="s">
        <v>9080</v>
      </c>
      <c r="AF178" s="275" t="s">
        <v>9080</v>
      </c>
      <c r="AG178" s="275" t="s">
        <v>9080</v>
      </c>
      <c r="AH178" s="275" t="s">
        <v>9080</v>
      </c>
      <c r="AI178" s="275" t="s">
        <v>9080</v>
      </c>
      <c r="AJ178" s="275" t="s">
        <v>9080</v>
      </c>
      <c r="AK178" s="275" t="s">
        <v>9080</v>
      </c>
      <c r="AL178" s="275" t="s">
        <v>9080</v>
      </c>
      <c r="AM178" s="275" t="s">
        <v>9080</v>
      </c>
      <c r="AN178" s="275" t="s">
        <v>9080</v>
      </c>
      <c r="AO178" s="275" t="s">
        <v>9080</v>
      </c>
      <c r="AP178" s="275" t="s">
        <v>9080</v>
      </c>
      <c r="AQ178" s="275" t="s">
        <v>9080</v>
      </c>
      <c r="AR178" s="275" t="s">
        <v>9080</v>
      </c>
      <c r="AS178" s="275" t="s">
        <v>9080</v>
      </c>
      <c r="AT178" s="275" t="s">
        <v>9080</v>
      </c>
      <c r="AU178" s="275" t="s">
        <v>9080</v>
      </c>
      <c r="AV178" s="275" t="s">
        <v>9080</v>
      </c>
      <c r="AW178" s="275">
        <v>2.6</v>
      </c>
      <c r="AX178" s="275">
        <f>_xlfn.IFNA(VLOOKUP(C178,'INFORM Severity - hidden'!$C$5:$G$300,5,FALSE),"-")</f>
        <v>2.7</v>
      </c>
    </row>
    <row r="179" spans="1:50" x14ac:dyDescent="0.25">
      <c r="A179" t="s">
        <v>3035</v>
      </c>
      <c r="B179" t="s">
        <v>3033</v>
      </c>
      <c r="C179" t="s">
        <v>3034</v>
      </c>
      <c r="D179" s="275" t="str">
        <f t="shared" si="2"/>
        <v>Increasing</v>
      </c>
      <c r="E179" s="275" t="s">
        <v>9080</v>
      </c>
      <c r="F179" s="275" t="s">
        <v>9080</v>
      </c>
      <c r="G179" s="275" t="s">
        <v>9080</v>
      </c>
      <c r="H179" s="275" t="s">
        <v>9080</v>
      </c>
      <c r="I179" s="275" t="s">
        <v>9080</v>
      </c>
      <c r="J179" s="275" t="s">
        <v>9080</v>
      </c>
      <c r="K179" s="275" t="s">
        <v>9080</v>
      </c>
      <c r="L179" s="275" t="s">
        <v>9080</v>
      </c>
      <c r="M179" s="275" t="s">
        <v>9080</v>
      </c>
      <c r="N179" s="275" t="s">
        <v>9080</v>
      </c>
      <c r="O179" s="275" t="s">
        <v>9080</v>
      </c>
      <c r="P179" s="275" t="s">
        <v>9080</v>
      </c>
      <c r="Q179" s="275" t="s">
        <v>9080</v>
      </c>
      <c r="R179" s="275" t="s">
        <v>9080</v>
      </c>
      <c r="S179" s="275" t="s">
        <v>9080</v>
      </c>
      <c r="T179" s="275" t="s">
        <v>9080</v>
      </c>
      <c r="U179" s="275" t="s">
        <v>9080</v>
      </c>
      <c r="V179" s="275" t="s">
        <v>9080</v>
      </c>
      <c r="W179" s="275" t="s">
        <v>9080</v>
      </c>
      <c r="X179" s="275" t="s">
        <v>9080</v>
      </c>
      <c r="Y179" s="275" t="s">
        <v>9080</v>
      </c>
      <c r="Z179" s="275" t="s">
        <v>9080</v>
      </c>
      <c r="AA179" s="275" t="s">
        <v>9080</v>
      </c>
      <c r="AB179" s="275" t="s">
        <v>9080</v>
      </c>
      <c r="AC179" s="275" t="s">
        <v>9080</v>
      </c>
      <c r="AD179" s="275" t="s">
        <v>9080</v>
      </c>
      <c r="AE179" s="275" t="s">
        <v>9080</v>
      </c>
      <c r="AF179" s="275" t="s">
        <v>9080</v>
      </c>
      <c r="AG179" s="275" t="s">
        <v>9080</v>
      </c>
      <c r="AH179" s="275" t="s">
        <v>9080</v>
      </c>
      <c r="AI179" s="275" t="s">
        <v>9080</v>
      </c>
      <c r="AJ179" s="275" t="s">
        <v>9080</v>
      </c>
      <c r="AK179" s="275" t="s">
        <v>9080</v>
      </c>
      <c r="AL179" s="275" t="s">
        <v>9080</v>
      </c>
      <c r="AM179" s="275" t="s">
        <v>9080</v>
      </c>
      <c r="AN179" s="275" t="s">
        <v>9080</v>
      </c>
      <c r="AO179" s="275" t="s">
        <v>9080</v>
      </c>
      <c r="AP179" s="275">
        <v>1.2</v>
      </c>
      <c r="AQ179" s="275">
        <v>1.6</v>
      </c>
      <c r="AR179" s="275">
        <v>1.6</v>
      </c>
      <c r="AS179" s="275">
        <v>1.7</v>
      </c>
      <c r="AT179" s="275">
        <v>1.7</v>
      </c>
      <c r="AU179" s="275">
        <v>2.9</v>
      </c>
      <c r="AV179" s="275">
        <v>2.9</v>
      </c>
      <c r="AW179" s="275">
        <v>2.9</v>
      </c>
      <c r="AX179" s="275">
        <f>_xlfn.IFNA(VLOOKUP(C179,'INFORM Severity - hidden'!$C$5:$G$300,5,FALSE),"-")</f>
        <v>3</v>
      </c>
    </row>
    <row r="180" spans="1:50" x14ac:dyDescent="0.25">
      <c r="A180" t="s">
        <v>41</v>
      </c>
      <c r="B180" t="s">
        <v>39</v>
      </c>
      <c r="C180" t="s">
        <v>40</v>
      </c>
      <c r="D180" s="275" t="str">
        <f t="shared" si="2"/>
        <v>Stable</v>
      </c>
      <c r="E180" s="275">
        <v>3.6</v>
      </c>
      <c r="F180" s="275">
        <v>3.6</v>
      </c>
      <c r="G180" s="275">
        <v>3.6</v>
      </c>
      <c r="H180" s="275">
        <v>3.9</v>
      </c>
      <c r="I180" s="275">
        <v>3.9</v>
      </c>
      <c r="J180" s="275">
        <v>3.9</v>
      </c>
      <c r="K180" s="275">
        <v>3.9</v>
      </c>
      <c r="L180" s="275">
        <v>3.9</v>
      </c>
      <c r="M180" s="275">
        <v>3.9</v>
      </c>
      <c r="N180" s="275">
        <v>3.9</v>
      </c>
      <c r="O180" s="275">
        <v>4.0999999999999996</v>
      </c>
      <c r="P180" s="275">
        <v>4.0999999999999996</v>
      </c>
      <c r="Q180" s="275">
        <v>4.0999999999999996</v>
      </c>
      <c r="R180" s="275">
        <v>4.0999999999999996</v>
      </c>
      <c r="S180" s="275">
        <v>4.0999999999999996</v>
      </c>
      <c r="T180" s="275">
        <v>4.0999999999999996</v>
      </c>
      <c r="U180" s="275">
        <v>4</v>
      </c>
      <c r="V180" s="275">
        <v>4</v>
      </c>
      <c r="W180" s="275">
        <v>4</v>
      </c>
      <c r="X180" s="275">
        <v>4</v>
      </c>
      <c r="Y180" s="275">
        <v>4</v>
      </c>
      <c r="Z180" s="275">
        <v>4</v>
      </c>
      <c r="AA180" s="275">
        <v>3.7</v>
      </c>
      <c r="AB180" s="275">
        <v>3.7</v>
      </c>
      <c r="AC180" s="275">
        <v>3.7</v>
      </c>
      <c r="AD180" s="275">
        <v>3.7</v>
      </c>
      <c r="AE180" s="275">
        <v>3.8</v>
      </c>
      <c r="AF180" s="275">
        <v>3.7</v>
      </c>
      <c r="AG180" s="275">
        <v>3.7</v>
      </c>
      <c r="AH180" s="275">
        <v>3.8</v>
      </c>
      <c r="AI180" s="275">
        <v>3.8</v>
      </c>
      <c r="AJ180" s="275">
        <v>3.8</v>
      </c>
      <c r="AK180" s="275">
        <v>3.8</v>
      </c>
      <c r="AL180" s="275">
        <v>3.8</v>
      </c>
      <c r="AM180" s="275">
        <v>3.8</v>
      </c>
      <c r="AN180" s="275">
        <v>3.8</v>
      </c>
      <c r="AO180" s="275">
        <v>3.8</v>
      </c>
      <c r="AP180" s="275">
        <v>3.8</v>
      </c>
      <c r="AQ180" s="275">
        <v>3.8</v>
      </c>
      <c r="AR180" s="275">
        <v>3.8</v>
      </c>
      <c r="AS180" s="275">
        <v>3.8</v>
      </c>
      <c r="AT180" s="275">
        <v>3.8</v>
      </c>
      <c r="AU180" s="275">
        <v>3.8</v>
      </c>
      <c r="AV180" s="275">
        <v>3.8</v>
      </c>
      <c r="AW180" s="275">
        <v>3.8</v>
      </c>
      <c r="AX180" s="275">
        <f>_xlfn.IFNA(VLOOKUP(C180,'INFORM Severity - hidden'!$C$5:$G$300,5,FALSE),"-")</f>
        <v>3.7</v>
      </c>
    </row>
    <row r="181" spans="1:50" x14ac:dyDescent="0.25">
      <c r="A181" t="s">
        <v>163</v>
      </c>
      <c r="B181" t="s">
        <v>161</v>
      </c>
      <c r="C181" t="s">
        <v>162</v>
      </c>
      <c r="D181" s="275" t="str">
        <f t="shared" si="2"/>
        <v>Decreasing</v>
      </c>
      <c r="E181" s="275" t="s">
        <v>9080</v>
      </c>
      <c r="F181" s="275">
        <v>3.6</v>
      </c>
      <c r="G181" s="275">
        <v>3.6</v>
      </c>
      <c r="H181" s="275">
        <v>3.8</v>
      </c>
      <c r="I181" s="275">
        <v>3.8</v>
      </c>
      <c r="J181" s="275">
        <v>3.8</v>
      </c>
      <c r="K181" s="275">
        <v>3.8</v>
      </c>
      <c r="L181" s="275">
        <v>3.8</v>
      </c>
      <c r="M181" s="275">
        <v>3.8</v>
      </c>
      <c r="N181" s="275">
        <v>3.8</v>
      </c>
      <c r="O181" s="275">
        <v>3.8</v>
      </c>
      <c r="P181" s="275">
        <v>3.8</v>
      </c>
      <c r="Q181" s="275">
        <v>3.8</v>
      </c>
      <c r="R181" s="275">
        <v>3.8</v>
      </c>
      <c r="S181" s="275">
        <v>3.8</v>
      </c>
      <c r="T181" s="275">
        <v>3.8</v>
      </c>
      <c r="U181" s="275">
        <v>3.9</v>
      </c>
      <c r="V181" s="275">
        <v>3.9</v>
      </c>
      <c r="W181" s="275">
        <v>3.9</v>
      </c>
      <c r="X181" s="275">
        <v>3.9</v>
      </c>
      <c r="Y181" s="275">
        <v>3.9</v>
      </c>
      <c r="Z181" s="275">
        <v>3.9</v>
      </c>
      <c r="AA181" s="275">
        <v>3.9</v>
      </c>
      <c r="AB181" s="275">
        <v>3.9</v>
      </c>
      <c r="AC181" s="275">
        <v>3.9</v>
      </c>
      <c r="AD181" s="275">
        <v>4</v>
      </c>
      <c r="AE181" s="275">
        <v>4</v>
      </c>
      <c r="AF181" s="275">
        <v>4</v>
      </c>
      <c r="AG181" s="275">
        <v>4</v>
      </c>
      <c r="AH181" s="275">
        <v>4.2</v>
      </c>
      <c r="AI181" s="275">
        <v>4.2</v>
      </c>
      <c r="AJ181" s="275">
        <v>4.2</v>
      </c>
      <c r="AK181" s="275">
        <v>4.2</v>
      </c>
      <c r="AL181" s="275">
        <v>4.2</v>
      </c>
      <c r="AM181" s="275">
        <v>3.9</v>
      </c>
      <c r="AN181" s="275">
        <v>3.8</v>
      </c>
      <c r="AO181" s="275">
        <v>3.8</v>
      </c>
      <c r="AP181" s="275">
        <v>3.8</v>
      </c>
      <c r="AQ181" s="275">
        <v>3.8</v>
      </c>
      <c r="AR181" s="275">
        <v>3.8</v>
      </c>
      <c r="AS181" s="275">
        <v>3.7</v>
      </c>
      <c r="AT181" s="275">
        <v>3.7</v>
      </c>
      <c r="AU181" s="275">
        <v>3.7</v>
      </c>
      <c r="AV181" s="275">
        <v>3.7</v>
      </c>
      <c r="AW181" s="275">
        <v>3.7</v>
      </c>
      <c r="AX181" s="275">
        <f>_xlfn.IFNA(VLOOKUP(C181,'INFORM Severity - hidden'!$C$5:$G$300,5,FALSE),"-")</f>
        <v>3.5</v>
      </c>
    </row>
    <row r="182" spans="1:50" x14ac:dyDescent="0.25">
      <c r="A182" t="s">
        <v>685</v>
      </c>
      <c r="B182" t="s">
        <v>683</v>
      </c>
      <c r="C182" t="s">
        <v>684</v>
      </c>
      <c r="D182" s="275" t="str">
        <f t="shared" si="2"/>
        <v>Increasing</v>
      </c>
      <c r="E182" s="275" t="s">
        <v>9080</v>
      </c>
      <c r="F182" s="275" t="s">
        <v>9080</v>
      </c>
      <c r="G182" s="275">
        <v>4.2</v>
      </c>
      <c r="H182" s="275">
        <v>4.2</v>
      </c>
      <c r="I182" s="275">
        <v>4.2</v>
      </c>
      <c r="J182" s="275">
        <v>4.2</v>
      </c>
      <c r="K182" s="275">
        <v>4.2</v>
      </c>
      <c r="L182" s="275">
        <v>4.2</v>
      </c>
      <c r="M182" s="275">
        <v>4.2</v>
      </c>
      <c r="N182" s="275">
        <v>4.3</v>
      </c>
      <c r="O182" s="275">
        <v>4.3</v>
      </c>
      <c r="P182" s="275">
        <v>4.3</v>
      </c>
      <c r="Q182" s="275">
        <v>4.3</v>
      </c>
      <c r="R182" s="275">
        <v>4.3</v>
      </c>
      <c r="S182" s="275">
        <v>4.3</v>
      </c>
      <c r="T182" s="275">
        <v>4.3</v>
      </c>
      <c r="U182" s="275">
        <v>4.0999999999999996</v>
      </c>
      <c r="V182" s="275">
        <v>4</v>
      </c>
      <c r="W182" s="275">
        <v>4</v>
      </c>
      <c r="X182" s="275">
        <v>4</v>
      </c>
      <c r="Y182" s="275">
        <v>4</v>
      </c>
      <c r="Z182" s="275">
        <v>4</v>
      </c>
      <c r="AA182" s="275">
        <v>4.0999999999999996</v>
      </c>
      <c r="AB182" s="275">
        <v>4.0999999999999996</v>
      </c>
      <c r="AC182" s="275">
        <v>4.0999999999999996</v>
      </c>
      <c r="AD182" s="275">
        <v>4.0999999999999996</v>
      </c>
      <c r="AE182" s="275">
        <v>4.2</v>
      </c>
      <c r="AF182" s="275">
        <v>4.2</v>
      </c>
      <c r="AG182" s="275">
        <v>4.2</v>
      </c>
      <c r="AH182" s="275">
        <v>4.3</v>
      </c>
      <c r="AI182" s="275">
        <v>4.3</v>
      </c>
      <c r="AJ182" s="275">
        <v>4.3</v>
      </c>
      <c r="AK182" s="275">
        <v>4.3</v>
      </c>
      <c r="AL182" s="275">
        <v>4.2</v>
      </c>
      <c r="AM182" s="275">
        <v>4.2</v>
      </c>
      <c r="AN182" s="275">
        <v>4.2</v>
      </c>
      <c r="AO182" s="275">
        <v>4.2</v>
      </c>
      <c r="AP182" s="275">
        <v>4.2</v>
      </c>
      <c r="AQ182" s="275">
        <v>4.2</v>
      </c>
      <c r="AR182" s="275">
        <v>4.3</v>
      </c>
      <c r="AS182" s="275">
        <v>4.3</v>
      </c>
      <c r="AT182" s="275">
        <v>4.3</v>
      </c>
      <c r="AU182" s="275">
        <v>4.3</v>
      </c>
      <c r="AV182" s="275">
        <v>4.4000000000000004</v>
      </c>
      <c r="AW182" s="275">
        <v>4.4000000000000004</v>
      </c>
      <c r="AX182" s="275">
        <f>_xlfn.IFNA(VLOOKUP(C182,'INFORM Severity - hidden'!$C$5:$G$300,5,FALSE),"-")</f>
        <v>4.4000000000000004</v>
      </c>
    </row>
    <row r="183" spans="1:50" x14ac:dyDescent="0.25">
      <c r="A183" t="s">
        <v>773</v>
      </c>
      <c r="B183" t="s">
        <v>771</v>
      </c>
      <c r="C183" t="s">
        <v>772</v>
      </c>
      <c r="D183" s="275" t="str">
        <f t="shared" si="2"/>
        <v>Increasing</v>
      </c>
      <c r="E183" s="275" t="s">
        <v>9080</v>
      </c>
      <c r="F183" s="275" t="s">
        <v>9080</v>
      </c>
      <c r="G183" s="275" t="s">
        <v>9080</v>
      </c>
      <c r="H183" s="275">
        <v>3.6</v>
      </c>
      <c r="I183" s="275">
        <v>3.6</v>
      </c>
      <c r="J183" s="275">
        <v>3.6</v>
      </c>
      <c r="K183" s="275">
        <v>3.6</v>
      </c>
      <c r="L183" s="275">
        <v>3.6</v>
      </c>
      <c r="M183" s="275">
        <v>3.6</v>
      </c>
      <c r="N183" s="275">
        <v>3.6</v>
      </c>
      <c r="O183" s="275">
        <v>3.5</v>
      </c>
      <c r="P183" s="275">
        <v>3.6</v>
      </c>
      <c r="Q183" s="275">
        <v>3.6</v>
      </c>
      <c r="R183" s="275">
        <v>3.5</v>
      </c>
      <c r="S183" s="275">
        <v>3.6</v>
      </c>
      <c r="T183" s="275">
        <v>3.6</v>
      </c>
      <c r="U183" s="275">
        <v>3.6</v>
      </c>
      <c r="V183" s="275">
        <v>3.6</v>
      </c>
      <c r="W183" s="275">
        <v>3.6</v>
      </c>
      <c r="X183" s="275">
        <v>3.6</v>
      </c>
      <c r="Y183" s="275">
        <v>3.6</v>
      </c>
      <c r="Z183" s="275">
        <v>3.6</v>
      </c>
      <c r="AA183" s="275">
        <v>3.8</v>
      </c>
      <c r="AB183" s="275">
        <v>3.8</v>
      </c>
      <c r="AC183" s="275">
        <v>3.8</v>
      </c>
      <c r="AD183" s="275">
        <v>3.8</v>
      </c>
      <c r="AE183" s="275">
        <v>3.8</v>
      </c>
      <c r="AF183" s="275">
        <v>3.8</v>
      </c>
      <c r="AG183" s="275">
        <v>3.8</v>
      </c>
      <c r="AH183" s="275">
        <v>3.7</v>
      </c>
      <c r="AI183" s="275">
        <v>3.7</v>
      </c>
      <c r="AJ183" s="275">
        <v>3.7</v>
      </c>
      <c r="AK183" s="275">
        <v>3.7</v>
      </c>
      <c r="AL183" s="275">
        <v>3.9</v>
      </c>
      <c r="AM183" s="275">
        <v>3.9</v>
      </c>
      <c r="AN183" s="275">
        <v>3.9</v>
      </c>
      <c r="AO183" s="275">
        <v>3.9</v>
      </c>
      <c r="AP183" s="275">
        <v>3.9</v>
      </c>
      <c r="AQ183" s="275">
        <v>3.9</v>
      </c>
      <c r="AR183" s="275">
        <v>3.9</v>
      </c>
      <c r="AS183" s="275">
        <v>3.8</v>
      </c>
      <c r="AT183" s="275">
        <v>3.8</v>
      </c>
      <c r="AU183" s="275">
        <v>3.8</v>
      </c>
      <c r="AV183" s="275">
        <v>3.9</v>
      </c>
      <c r="AW183" s="275">
        <v>3.9</v>
      </c>
      <c r="AX183" s="275">
        <f>_xlfn.IFNA(VLOOKUP(C183,'INFORM Severity - hidden'!$C$5:$G$300,5,FALSE),"-")</f>
        <v>3.9</v>
      </c>
    </row>
    <row r="184" spans="1:50" x14ac:dyDescent="0.25">
      <c r="A184" t="s">
        <v>734</v>
      </c>
      <c r="B184" t="s">
        <v>732</v>
      </c>
      <c r="C184" t="s">
        <v>733</v>
      </c>
      <c r="D184" s="275" t="str">
        <f t="shared" si="2"/>
        <v>-</v>
      </c>
      <c r="E184" s="275" t="s">
        <v>9080</v>
      </c>
      <c r="F184" s="275" t="s">
        <v>9080</v>
      </c>
      <c r="G184" s="275" t="s">
        <v>9080</v>
      </c>
      <c r="H184" s="275" t="s">
        <v>9080</v>
      </c>
      <c r="I184" s="275" t="s">
        <v>9080</v>
      </c>
      <c r="J184" s="275" t="s">
        <v>9080</v>
      </c>
      <c r="K184" s="275" t="s">
        <v>9080</v>
      </c>
      <c r="L184" s="275" t="s">
        <v>9080</v>
      </c>
      <c r="M184" s="275" t="s">
        <v>9080</v>
      </c>
      <c r="N184" s="275" t="s">
        <v>9080</v>
      </c>
      <c r="O184" s="275" t="s">
        <v>9080</v>
      </c>
      <c r="P184" s="275" t="s">
        <v>9080</v>
      </c>
      <c r="Q184" s="275" t="s">
        <v>9080</v>
      </c>
      <c r="R184" s="275" t="s">
        <v>9080</v>
      </c>
      <c r="S184" s="275" t="s">
        <v>9080</v>
      </c>
      <c r="T184" s="275" t="s">
        <v>9080</v>
      </c>
      <c r="U184" s="275" t="s">
        <v>9080</v>
      </c>
      <c r="V184" s="275" t="s">
        <v>9080</v>
      </c>
      <c r="W184" s="275" t="s">
        <v>9080</v>
      </c>
      <c r="X184" s="275" t="s">
        <v>9080</v>
      </c>
      <c r="Y184" s="275" t="s">
        <v>9080</v>
      </c>
      <c r="Z184" s="275" t="s">
        <v>9080</v>
      </c>
      <c r="AA184" s="275" t="s">
        <v>9080</v>
      </c>
      <c r="AB184" s="275" t="s">
        <v>9080</v>
      </c>
      <c r="AC184" s="275" t="s">
        <v>9080</v>
      </c>
      <c r="AD184" s="275" t="s">
        <v>9080</v>
      </c>
      <c r="AE184" s="275" t="s">
        <v>9080</v>
      </c>
      <c r="AF184" s="275" t="s">
        <v>9080</v>
      </c>
      <c r="AG184" s="275" t="s">
        <v>9080</v>
      </c>
      <c r="AH184" s="275" t="s">
        <v>9080</v>
      </c>
      <c r="AI184" s="275" t="s">
        <v>9080</v>
      </c>
      <c r="AJ184" s="275" t="s">
        <v>9080</v>
      </c>
      <c r="AK184" s="275" t="s">
        <v>9080</v>
      </c>
      <c r="AL184" s="275" t="s">
        <v>9080</v>
      </c>
      <c r="AM184" s="275" t="s">
        <v>9080</v>
      </c>
      <c r="AN184" s="275" t="s">
        <v>9080</v>
      </c>
      <c r="AO184" s="275" t="s">
        <v>9080</v>
      </c>
      <c r="AP184" s="275" t="s">
        <v>9080</v>
      </c>
      <c r="AQ184" s="275" t="s">
        <v>9080</v>
      </c>
      <c r="AR184" s="275" t="s">
        <v>9080</v>
      </c>
      <c r="AS184" s="275" t="s">
        <v>9080</v>
      </c>
      <c r="AT184" s="275" t="s">
        <v>9080</v>
      </c>
      <c r="AU184" s="275" t="s">
        <v>9080</v>
      </c>
      <c r="AV184" s="275" t="s">
        <v>9080</v>
      </c>
      <c r="AW184" s="275" t="s">
        <v>9080</v>
      </c>
      <c r="AX184" s="275" t="str">
        <f>_xlfn.IFNA(VLOOKUP(C184,'INFORM Severity - hidden'!$C$5:$G$300,5,FALSE),"-")</f>
        <v>x</v>
      </c>
    </row>
    <row r="185" spans="1:50" x14ac:dyDescent="0.25">
      <c r="A185" t="s">
        <v>805</v>
      </c>
      <c r="B185" t="s">
        <v>803</v>
      </c>
      <c r="C185" t="s">
        <v>804</v>
      </c>
      <c r="D185" s="275" t="str">
        <f t="shared" si="2"/>
        <v>Decreasing</v>
      </c>
      <c r="E185" s="275" t="s">
        <v>9080</v>
      </c>
      <c r="F185" s="275" t="s">
        <v>9080</v>
      </c>
      <c r="G185" s="275" t="s">
        <v>9080</v>
      </c>
      <c r="H185" s="275" t="s">
        <v>9080</v>
      </c>
      <c r="I185" s="275">
        <v>4.0999999999999996</v>
      </c>
      <c r="J185" s="275">
        <v>4.2</v>
      </c>
      <c r="K185" s="275">
        <v>4.2</v>
      </c>
      <c r="L185" s="275">
        <v>4.2</v>
      </c>
      <c r="M185" s="275">
        <v>4.2</v>
      </c>
      <c r="N185" s="275">
        <v>4.2</v>
      </c>
      <c r="O185" s="275">
        <v>4.2</v>
      </c>
      <c r="P185" s="275">
        <v>4.2</v>
      </c>
      <c r="Q185" s="275">
        <v>4.2</v>
      </c>
      <c r="R185" s="275">
        <v>4.2</v>
      </c>
      <c r="S185" s="275">
        <v>4.2</v>
      </c>
      <c r="T185" s="275">
        <v>4.2</v>
      </c>
      <c r="U185" s="275">
        <v>4.2</v>
      </c>
      <c r="V185" s="275">
        <v>4</v>
      </c>
      <c r="W185" s="275">
        <v>4</v>
      </c>
      <c r="X185" s="275">
        <v>4</v>
      </c>
      <c r="Y185" s="275">
        <v>4</v>
      </c>
      <c r="Z185" s="275">
        <v>4</v>
      </c>
      <c r="AA185" s="275">
        <v>4.3</v>
      </c>
      <c r="AB185" s="275">
        <v>4.3</v>
      </c>
      <c r="AC185" s="275">
        <v>4.3</v>
      </c>
      <c r="AD185" s="275">
        <v>4.5</v>
      </c>
      <c r="AE185" s="275">
        <v>4.5</v>
      </c>
      <c r="AF185" s="275">
        <v>4.5</v>
      </c>
      <c r="AG185" s="275">
        <v>4.5</v>
      </c>
      <c r="AH185" s="275">
        <v>4.5999999999999996</v>
      </c>
      <c r="AI185" s="275">
        <v>4.5999999999999996</v>
      </c>
      <c r="AJ185" s="275">
        <v>4.5999999999999996</v>
      </c>
      <c r="AK185" s="275">
        <v>4.5999999999999996</v>
      </c>
      <c r="AL185" s="275">
        <v>4.5999999999999996</v>
      </c>
      <c r="AM185" s="275">
        <v>4.5999999999999996</v>
      </c>
      <c r="AN185" s="275">
        <v>4.3</v>
      </c>
      <c r="AO185" s="275">
        <v>4.3</v>
      </c>
      <c r="AP185" s="275">
        <v>4.3</v>
      </c>
      <c r="AQ185" s="275">
        <v>4.3</v>
      </c>
      <c r="AR185" s="275">
        <v>4.3</v>
      </c>
      <c r="AS185" s="275">
        <v>4.2</v>
      </c>
      <c r="AT185" s="275">
        <v>4.2</v>
      </c>
      <c r="AU185" s="275">
        <v>4.2</v>
      </c>
      <c r="AV185" s="275">
        <v>4.2</v>
      </c>
      <c r="AW185" s="275">
        <v>4</v>
      </c>
      <c r="AX185" s="275">
        <f>_xlfn.IFNA(VLOOKUP(C185,'INFORM Severity - hidden'!$C$5:$G$300,5,FALSE),"-")</f>
        <v>4</v>
      </c>
    </row>
    <row r="186" spans="1:50" x14ac:dyDescent="0.25">
      <c r="A186" t="s">
        <v>793</v>
      </c>
      <c r="B186" t="s">
        <v>791</v>
      </c>
      <c r="C186" t="s">
        <v>792</v>
      </c>
      <c r="D186" s="275" t="str">
        <f t="shared" si="2"/>
        <v>Stable</v>
      </c>
      <c r="E186" s="275" t="s">
        <v>9080</v>
      </c>
      <c r="F186" s="275" t="s">
        <v>9080</v>
      </c>
      <c r="G186" s="275" t="s">
        <v>9080</v>
      </c>
      <c r="H186" s="275" t="s">
        <v>9080</v>
      </c>
      <c r="I186" s="275" t="s">
        <v>9080</v>
      </c>
      <c r="J186" s="275" t="s">
        <v>9080</v>
      </c>
      <c r="K186" s="275" t="s">
        <v>9080</v>
      </c>
      <c r="L186" s="275" t="s">
        <v>9080</v>
      </c>
      <c r="M186" s="275" t="s">
        <v>9080</v>
      </c>
      <c r="N186" s="275" t="s">
        <v>9080</v>
      </c>
      <c r="O186" s="275" t="s">
        <v>9080</v>
      </c>
      <c r="P186" s="275" t="s">
        <v>9080</v>
      </c>
      <c r="Q186" s="275" t="s">
        <v>9080</v>
      </c>
      <c r="R186" s="275" t="s">
        <v>9080</v>
      </c>
      <c r="S186" s="275" t="s">
        <v>9080</v>
      </c>
      <c r="T186" s="275" t="s">
        <v>9080</v>
      </c>
      <c r="U186" s="275" t="s">
        <v>9080</v>
      </c>
      <c r="V186" s="275" t="s">
        <v>9080</v>
      </c>
      <c r="W186" s="275" t="s">
        <v>9080</v>
      </c>
      <c r="X186" s="275" t="s">
        <v>9080</v>
      </c>
      <c r="Y186" s="275" t="s">
        <v>9080</v>
      </c>
      <c r="Z186" s="275" t="s">
        <v>9080</v>
      </c>
      <c r="AA186" s="275" t="s">
        <v>9080</v>
      </c>
      <c r="AB186" s="275" t="s">
        <v>9080</v>
      </c>
      <c r="AC186" s="275" t="s">
        <v>9080</v>
      </c>
      <c r="AD186" s="275" t="s">
        <v>9080</v>
      </c>
      <c r="AE186" s="275" t="s">
        <v>9080</v>
      </c>
      <c r="AF186" s="275" t="s">
        <v>9080</v>
      </c>
      <c r="AG186" s="275" t="s">
        <v>9080</v>
      </c>
      <c r="AH186" s="275" t="s">
        <v>9080</v>
      </c>
      <c r="AI186" s="275" t="s">
        <v>9080</v>
      </c>
      <c r="AJ186" s="275" t="s">
        <v>9080</v>
      </c>
      <c r="AK186" s="275">
        <v>3.1</v>
      </c>
      <c r="AL186" s="275">
        <v>3.2</v>
      </c>
      <c r="AM186" s="275">
        <v>3.2</v>
      </c>
      <c r="AN186" s="275">
        <v>3.3</v>
      </c>
      <c r="AO186" s="275">
        <v>3.3</v>
      </c>
      <c r="AP186" s="275">
        <v>3.3</v>
      </c>
      <c r="AQ186" s="275">
        <v>3.2</v>
      </c>
      <c r="AR186" s="275">
        <v>3.2</v>
      </c>
      <c r="AS186" s="275">
        <v>3.2</v>
      </c>
      <c r="AT186" s="275">
        <v>3.2</v>
      </c>
      <c r="AU186" s="275">
        <v>3.2</v>
      </c>
      <c r="AV186" s="275">
        <v>3.2</v>
      </c>
      <c r="AW186" s="275">
        <v>3.2</v>
      </c>
      <c r="AX186" s="275">
        <f>_xlfn.IFNA(VLOOKUP(C186,'INFORM Severity - hidden'!$C$5:$G$300,5,FALSE),"-")</f>
        <v>3.2</v>
      </c>
    </row>
    <row r="187" spans="1:50" x14ac:dyDescent="0.25">
      <c r="A187" t="s">
        <v>3490</v>
      </c>
      <c r="B187" t="s">
        <v>3488</v>
      </c>
      <c r="C187" t="s">
        <v>3489</v>
      </c>
      <c r="D187" s="275" t="str">
        <f t="shared" si="2"/>
        <v>-</v>
      </c>
      <c r="E187" s="275" t="s">
        <v>9080</v>
      </c>
      <c r="F187" s="275" t="s">
        <v>9080</v>
      </c>
      <c r="G187" s="275" t="s">
        <v>9080</v>
      </c>
      <c r="H187" s="275" t="s">
        <v>9080</v>
      </c>
      <c r="I187" s="275" t="s">
        <v>9080</v>
      </c>
      <c r="J187" s="275" t="s">
        <v>9080</v>
      </c>
      <c r="K187" s="275" t="s">
        <v>9080</v>
      </c>
      <c r="L187" s="275" t="s">
        <v>9080</v>
      </c>
      <c r="M187" s="275" t="s">
        <v>9080</v>
      </c>
      <c r="N187" s="275" t="s">
        <v>9080</v>
      </c>
      <c r="O187" s="275" t="s">
        <v>9080</v>
      </c>
      <c r="P187" s="275" t="s">
        <v>9080</v>
      </c>
      <c r="Q187" s="275" t="s">
        <v>9080</v>
      </c>
      <c r="R187" s="275" t="s">
        <v>9080</v>
      </c>
      <c r="S187" s="275" t="s">
        <v>9080</v>
      </c>
      <c r="T187" s="275" t="s">
        <v>9080</v>
      </c>
      <c r="U187" s="275" t="s">
        <v>9080</v>
      </c>
      <c r="V187" s="275" t="s">
        <v>9080</v>
      </c>
      <c r="W187" s="275" t="s">
        <v>9080</v>
      </c>
      <c r="X187" s="275" t="s">
        <v>9080</v>
      </c>
      <c r="Y187" s="275" t="s">
        <v>9080</v>
      </c>
      <c r="Z187" s="275" t="s">
        <v>9080</v>
      </c>
      <c r="AA187" s="275" t="s">
        <v>9080</v>
      </c>
      <c r="AB187" s="275" t="s">
        <v>9080</v>
      </c>
      <c r="AC187" s="275" t="s">
        <v>9080</v>
      </c>
      <c r="AD187" s="275" t="s">
        <v>9080</v>
      </c>
      <c r="AE187" s="275" t="s">
        <v>9080</v>
      </c>
      <c r="AF187" s="275" t="s">
        <v>9080</v>
      </c>
      <c r="AG187" s="275" t="s">
        <v>9080</v>
      </c>
      <c r="AH187" s="275" t="s">
        <v>9080</v>
      </c>
      <c r="AI187" s="275" t="s">
        <v>9080</v>
      </c>
      <c r="AJ187" s="275" t="s">
        <v>9080</v>
      </c>
      <c r="AK187" s="275" t="s">
        <v>9080</v>
      </c>
      <c r="AL187" s="275" t="s">
        <v>9080</v>
      </c>
      <c r="AM187" s="275" t="s">
        <v>9080</v>
      </c>
      <c r="AN187" s="275" t="s">
        <v>9080</v>
      </c>
      <c r="AO187" s="275" t="s">
        <v>9080</v>
      </c>
      <c r="AP187" s="275" t="s">
        <v>9080</v>
      </c>
      <c r="AQ187" s="275" t="s">
        <v>9080</v>
      </c>
      <c r="AR187" s="275" t="s">
        <v>9080</v>
      </c>
      <c r="AS187" s="275" t="s">
        <v>9080</v>
      </c>
      <c r="AT187" s="275" t="s">
        <v>9080</v>
      </c>
      <c r="AU187" s="275" t="s">
        <v>9080</v>
      </c>
      <c r="AV187" s="275">
        <v>3</v>
      </c>
      <c r="AW187" s="275">
        <v>3</v>
      </c>
      <c r="AX187" s="275">
        <f>_xlfn.IFNA(VLOOKUP(C187,'INFORM Severity - hidden'!$C$5:$G$300,5,FALSE),"-")</f>
        <v>3</v>
      </c>
    </row>
    <row r="188" spans="1:50" x14ac:dyDescent="0.25">
      <c r="A188" t="s">
        <v>3502</v>
      </c>
      <c r="B188" t="s">
        <v>3500</v>
      </c>
      <c r="C188" t="s">
        <v>3501</v>
      </c>
      <c r="D188" s="275" t="str">
        <f t="shared" si="2"/>
        <v>-</v>
      </c>
      <c r="E188" s="275" t="s">
        <v>9080</v>
      </c>
      <c r="F188" s="275" t="s">
        <v>9080</v>
      </c>
      <c r="G188" s="275" t="s">
        <v>9080</v>
      </c>
      <c r="H188" s="275" t="s">
        <v>9080</v>
      </c>
      <c r="I188" s="275" t="s">
        <v>9080</v>
      </c>
      <c r="J188" s="275" t="s">
        <v>9080</v>
      </c>
      <c r="K188" s="275" t="s">
        <v>9080</v>
      </c>
      <c r="L188" s="275" t="s">
        <v>9080</v>
      </c>
      <c r="M188" s="275" t="s">
        <v>9080</v>
      </c>
      <c r="N188" s="275" t="s">
        <v>9080</v>
      </c>
      <c r="O188" s="275" t="s">
        <v>9080</v>
      </c>
      <c r="P188" s="275" t="s">
        <v>9080</v>
      </c>
      <c r="Q188" s="275" t="s">
        <v>9080</v>
      </c>
      <c r="R188" s="275" t="s">
        <v>9080</v>
      </c>
      <c r="S188" s="275" t="s">
        <v>9080</v>
      </c>
      <c r="T188" s="275" t="s">
        <v>9080</v>
      </c>
      <c r="U188" s="275" t="s">
        <v>9080</v>
      </c>
      <c r="V188" s="275" t="s">
        <v>9080</v>
      </c>
      <c r="W188" s="275" t="s">
        <v>9080</v>
      </c>
      <c r="X188" s="275" t="s">
        <v>9080</v>
      </c>
      <c r="Y188" s="275" t="s">
        <v>9080</v>
      </c>
      <c r="Z188" s="275" t="s">
        <v>9080</v>
      </c>
      <c r="AA188" s="275" t="s">
        <v>9080</v>
      </c>
      <c r="AB188" s="275" t="s">
        <v>9080</v>
      </c>
      <c r="AC188" s="275" t="s">
        <v>9080</v>
      </c>
      <c r="AD188" s="275" t="s">
        <v>9080</v>
      </c>
      <c r="AE188" s="275" t="s">
        <v>9080</v>
      </c>
      <c r="AF188" s="275" t="s">
        <v>9080</v>
      </c>
      <c r="AG188" s="275" t="s">
        <v>9080</v>
      </c>
      <c r="AH188" s="275" t="s">
        <v>9080</v>
      </c>
      <c r="AI188" s="275" t="s">
        <v>9080</v>
      </c>
      <c r="AJ188" s="275" t="s">
        <v>9080</v>
      </c>
      <c r="AK188" s="275" t="s">
        <v>9080</v>
      </c>
      <c r="AL188" s="275" t="s">
        <v>9080</v>
      </c>
      <c r="AM188" s="275" t="s">
        <v>9080</v>
      </c>
      <c r="AN188" s="275" t="s">
        <v>9080</v>
      </c>
      <c r="AO188" s="275" t="s">
        <v>9080</v>
      </c>
      <c r="AP188" s="275" t="s">
        <v>9080</v>
      </c>
      <c r="AQ188" s="275" t="s">
        <v>9080</v>
      </c>
      <c r="AR188" s="275" t="s">
        <v>9080</v>
      </c>
      <c r="AS188" s="275" t="s">
        <v>9080</v>
      </c>
      <c r="AT188" s="275" t="s">
        <v>9080</v>
      </c>
      <c r="AU188" s="275" t="s">
        <v>9080</v>
      </c>
      <c r="AV188" s="275">
        <v>2.6</v>
      </c>
      <c r="AW188" s="275">
        <v>2.6</v>
      </c>
      <c r="AX188" s="275">
        <f>_xlfn.IFNA(VLOOKUP(C188,'INFORM Severity - hidden'!$C$5:$G$300,5,FALSE),"-")</f>
        <v>2.6</v>
      </c>
    </row>
    <row r="189" spans="1:50" x14ac:dyDescent="0.25">
      <c r="A189" t="s">
        <v>779</v>
      </c>
      <c r="B189" t="s">
        <v>777</v>
      </c>
      <c r="C189" t="s">
        <v>778</v>
      </c>
      <c r="D189" s="275" t="str">
        <f t="shared" si="2"/>
        <v>Stable</v>
      </c>
      <c r="E189" s="275" t="s">
        <v>9080</v>
      </c>
      <c r="F189" s="275" t="s">
        <v>9080</v>
      </c>
      <c r="G189" s="275" t="s">
        <v>9080</v>
      </c>
      <c r="H189" s="275">
        <v>3.5</v>
      </c>
      <c r="I189" s="275">
        <v>3.5</v>
      </c>
      <c r="J189" s="275">
        <v>3.5</v>
      </c>
      <c r="K189" s="275">
        <v>3.5</v>
      </c>
      <c r="L189" s="275">
        <v>3.5</v>
      </c>
      <c r="M189" s="275">
        <v>3.5</v>
      </c>
      <c r="N189" s="275">
        <v>3.7</v>
      </c>
      <c r="O189" s="275">
        <v>3.7</v>
      </c>
      <c r="P189" s="275">
        <v>3.7</v>
      </c>
      <c r="Q189" s="275">
        <v>3.7</v>
      </c>
      <c r="R189" s="275">
        <v>3.7</v>
      </c>
      <c r="S189" s="275">
        <v>3.7</v>
      </c>
      <c r="T189" s="275">
        <v>3.7</v>
      </c>
      <c r="U189" s="275">
        <v>3.7</v>
      </c>
      <c r="V189" s="275">
        <v>3.4</v>
      </c>
      <c r="W189" s="275">
        <v>3.4</v>
      </c>
      <c r="X189" s="275">
        <v>3.4</v>
      </c>
      <c r="Y189" s="275">
        <v>3.4</v>
      </c>
      <c r="Z189" s="275">
        <v>3.3</v>
      </c>
      <c r="AA189" s="275">
        <v>3.6</v>
      </c>
      <c r="AB189" s="275">
        <v>3.6</v>
      </c>
      <c r="AC189" s="275">
        <v>3.6</v>
      </c>
      <c r="AD189" s="275">
        <v>3.6</v>
      </c>
      <c r="AE189" s="275">
        <v>3.6</v>
      </c>
      <c r="AF189" s="275">
        <v>3.6</v>
      </c>
      <c r="AG189" s="275">
        <v>3.6</v>
      </c>
      <c r="AH189" s="275">
        <v>3.7</v>
      </c>
      <c r="AI189" s="275">
        <v>3.7</v>
      </c>
      <c r="AJ189" s="275">
        <v>3.7</v>
      </c>
      <c r="AK189" s="275">
        <v>3.7</v>
      </c>
      <c r="AL189" s="275">
        <v>3.7</v>
      </c>
      <c r="AM189" s="275">
        <v>3.4</v>
      </c>
      <c r="AN189" s="275">
        <v>3.5</v>
      </c>
      <c r="AO189" s="275">
        <v>3.8</v>
      </c>
      <c r="AP189" s="275">
        <v>3.8</v>
      </c>
      <c r="AQ189" s="275">
        <v>3.9</v>
      </c>
      <c r="AR189" s="275">
        <v>3.9</v>
      </c>
      <c r="AS189" s="275">
        <v>3.9</v>
      </c>
      <c r="AT189" s="275">
        <v>3.8</v>
      </c>
      <c r="AU189" s="275">
        <v>3.8</v>
      </c>
      <c r="AV189" s="275">
        <v>3.8</v>
      </c>
      <c r="AW189" s="275">
        <v>3.8</v>
      </c>
      <c r="AX189" s="275">
        <f>_xlfn.IFNA(VLOOKUP(C189,'INFORM Severity - hidden'!$C$5:$G$300,5,FALSE),"-")</f>
        <v>3.9</v>
      </c>
    </row>
    <row r="190" spans="1:50" x14ac:dyDescent="0.25">
      <c r="A190" t="s">
        <v>1067</v>
      </c>
      <c r="B190" t="s">
        <v>1065</v>
      </c>
      <c r="C190" t="s">
        <v>1066</v>
      </c>
      <c r="D190" s="275" t="str">
        <f t="shared" si="2"/>
        <v>Stable</v>
      </c>
      <c r="E190" s="275" t="s">
        <v>9080</v>
      </c>
      <c r="F190" s="275" t="s">
        <v>9080</v>
      </c>
      <c r="G190" s="275" t="s">
        <v>9080</v>
      </c>
      <c r="H190" s="275" t="s">
        <v>9080</v>
      </c>
      <c r="I190" s="275" t="s">
        <v>9080</v>
      </c>
      <c r="J190" s="275" t="s">
        <v>9080</v>
      </c>
      <c r="K190" s="275" t="s">
        <v>9080</v>
      </c>
      <c r="L190" s="275" t="s">
        <v>9080</v>
      </c>
      <c r="M190" s="275" t="s">
        <v>9080</v>
      </c>
      <c r="N190" s="275" t="s">
        <v>9080</v>
      </c>
      <c r="O190" s="275" t="s">
        <v>9080</v>
      </c>
      <c r="P190" s="275" t="s">
        <v>9080</v>
      </c>
      <c r="Q190" s="275" t="s">
        <v>9080</v>
      </c>
      <c r="R190" s="275">
        <v>3.5</v>
      </c>
      <c r="S190" s="275">
        <v>3.5</v>
      </c>
      <c r="T190" s="275">
        <v>3.5</v>
      </c>
      <c r="U190" s="275">
        <v>3.5</v>
      </c>
      <c r="V190" s="275">
        <v>3.5</v>
      </c>
      <c r="W190" s="275">
        <v>3.5</v>
      </c>
      <c r="X190" s="275">
        <v>3.5</v>
      </c>
      <c r="Y190" s="275">
        <v>3.5</v>
      </c>
      <c r="Z190" s="275">
        <v>3.5</v>
      </c>
      <c r="AA190" s="275">
        <v>3.5</v>
      </c>
      <c r="AB190" s="275">
        <v>3.5</v>
      </c>
      <c r="AC190" s="275">
        <v>3.5</v>
      </c>
      <c r="AD190" s="275">
        <v>3.5</v>
      </c>
      <c r="AE190" s="275">
        <v>3.5</v>
      </c>
      <c r="AF190" s="275">
        <v>3.6</v>
      </c>
      <c r="AG190" s="275">
        <v>3.6</v>
      </c>
      <c r="AH190" s="275">
        <v>3.9</v>
      </c>
      <c r="AI190" s="275">
        <v>3.6</v>
      </c>
      <c r="AJ190" s="275">
        <v>3.6</v>
      </c>
      <c r="AK190" s="275">
        <v>3.6</v>
      </c>
      <c r="AL190" s="275">
        <v>3.5</v>
      </c>
      <c r="AM190" s="275">
        <v>3.6</v>
      </c>
      <c r="AN190" s="275">
        <v>3.6</v>
      </c>
      <c r="AO190" s="275">
        <v>3.6</v>
      </c>
      <c r="AP190" s="275">
        <v>3.6</v>
      </c>
      <c r="AQ190" s="275">
        <v>3.5</v>
      </c>
      <c r="AR190" s="275">
        <v>3.5</v>
      </c>
      <c r="AS190" s="275">
        <v>3.4</v>
      </c>
      <c r="AT190" s="275">
        <v>3.4</v>
      </c>
      <c r="AU190" s="275">
        <v>3.4</v>
      </c>
      <c r="AV190" s="275">
        <v>3.4</v>
      </c>
      <c r="AW190" s="275">
        <v>3.4</v>
      </c>
      <c r="AX190" s="275">
        <f>_xlfn.IFNA(VLOOKUP(C190,'INFORM Severity - hidden'!$C$5:$G$300,5,FALSE),"-")</f>
        <v>3.4</v>
      </c>
    </row>
    <row r="191" spans="1:50" x14ac:dyDescent="0.25">
      <c r="A191" t="s">
        <v>1346</v>
      </c>
      <c r="B191" t="s">
        <v>1344</v>
      </c>
      <c r="C191" t="s">
        <v>1345</v>
      </c>
      <c r="D191" s="275" t="str">
        <f t="shared" si="2"/>
        <v>Stable</v>
      </c>
      <c r="E191" s="275" t="s">
        <v>9080</v>
      </c>
      <c r="F191" s="275" t="s">
        <v>9080</v>
      </c>
      <c r="G191" s="275" t="s">
        <v>9080</v>
      </c>
      <c r="H191" s="275" t="s">
        <v>9080</v>
      </c>
      <c r="I191" s="275" t="s">
        <v>9080</v>
      </c>
      <c r="J191" s="275" t="s">
        <v>9080</v>
      </c>
      <c r="K191" s="275" t="s">
        <v>9080</v>
      </c>
      <c r="L191" s="275" t="s">
        <v>9080</v>
      </c>
      <c r="M191" s="275" t="s">
        <v>9080</v>
      </c>
      <c r="N191" s="275" t="s">
        <v>9080</v>
      </c>
      <c r="O191" s="275" t="s">
        <v>9080</v>
      </c>
      <c r="P191" s="275" t="s">
        <v>9080</v>
      </c>
      <c r="Q191" s="275" t="s">
        <v>9080</v>
      </c>
      <c r="R191" s="275" t="s">
        <v>9080</v>
      </c>
      <c r="S191" s="275" t="s">
        <v>9080</v>
      </c>
      <c r="T191" s="275" t="s">
        <v>9080</v>
      </c>
      <c r="U191" s="275" t="s">
        <v>9080</v>
      </c>
      <c r="V191" s="275" t="s">
        <v>9080</v>
      </c>
      <c r="W191" s="275" t="s">
        <v>9080</v>
      </c>
      <c r="X191" s="275" t="s">
        <v>9080</v>
      </c>
      <c r="Y191" s="275" t="s">
        <v>9080</v>
      </c>
      <c r="Z191" s="275" t="s">
        <v>9080</v>
      </c>
      <c r="AA191" s="275" t="s">
        <v>9080</v>
      </c>
      <c r="AB191" s="275" t="s">
        <v>9080</v>
      </c>
      <c r="AC191" s="275" t="s">
        <v>9080</v>
      </c>
      <c r="AD191" s="275" t="s">
        <v>9080</v>
      </c>
      <c r="AE191" s="275" t="s">
        <v>9080</v>
      </c>
      <c r="AF191" s="275" t="s">
        <v>9080</v>
      </c>
      <c r="AG191" s="275" t="s">
        <v>9080</v>
      </c>
      <c r="AH191" s="275" t="s">
        <v>9080</v>
      </c>
      <c r="AI191" s="275" t="s">
        <v>9080</v>
      </c>
      <c r="AJ191" s="275" t="s">
        <v>9080</v>
      </c>
      <c r="AK191" s="275" t="s">
        <v>9080</v>
      </c>
      <c r="AL191" s="275" t="s">
        <v>9080</v>
      </c>
      <c r="AM191" s="275" t="s">
        <v>9080</v>
      </c>
      <c r="AN191" s="275" t="s">
        <v>9080</v>
      </c>
      <c r="AO191" s="275" t="s">
        <v>9080</v>
      </c>
      <c r="AP191" s="275" t="s">
        <v>9080</v>
      </c>
      <c r="AQ191" s="275" t="s">
        <v>9080</v>
      </c>
      <c r="AR191" s="275" t="s">
        <v>9080</v>
      </c>
      <c r="AS191" s="275" t="s">
        <v>9080</v>
      </c>
      <c r="AT191" s="275">
        <v>1.8</v>
      </c>
      <c r="AU191" s="275">
        <v>1.8</v>
      </c>
      <c r="AV191" s="275">
        <v>1.8</v>
      </c>
      <c r="AW191" s="275">
        <v>1.8</v>
      </c>
      <c r="AX191" s="275">
        <f>_xlfn.IFNA(VLOOKUP(C191,'INFORM Severity - hidden'!$C$5:$G$300,5,FALSE),"-")</f>
        <v>1.8</v>
      </c>
    </row>
    <row r="192" spans="1:50" x14ac:dyDescent="0.25">
      <c r="A192" t="s">
        <v>1976</v>
      </c>
      <c r="B192" t="s">
        <v>1974</v>
      </c>
      <c r="C192" t="s">
        <v>1975</v>
      </c>
      <c r="D192" s="275" t="str">
        <f t="shared" si="2"/>
        <v>Increasing</v>
      </c>
      <c r="E192" s="275" t="s">
        <v>9080</v>
      </c>
      <c r="F192" s="275" t="s">
        <v>9080</v>
      </c>
      <c r="G192" s="275" t="s">
        <v>9080</v>
      </c>
      <c r="H192" s="275" t="s">
        <v>9080</v>
      </c>
      <c r="I192" s="275" t="s">
        <v>9080</v>
      </c>
      <c r="J192" s="275" t="s">
        <v>9080</v>
      </c>
      <c r="K192" s="275" t="s">
        <v>9080</v>
      </c>
      <c r="L192" s="275" t="s">
        <v>9080</v>
      </c>
      <c r="M192" s="275" t="s">
        <v>9080</v>
      </c>
      <c r="N192" s="275" t="s">
        <v>9080</v>
      </c>
      <c r="O192" s="275" t="s">
        <v>9080</v>
      </c>
      <c r="P192" s="275" t="s">
        <v>9080</v>
      </c>
      <c r="Q192" s="275" t="s">
        <v>9080</v>
      </c>
      <c r="R192" s="275" t="s">
        <v>9080</v>
      </c>
      <c r="S192" s="275" t="s">
        <v>9080</v>
      </c>
      <c r="T192" s="275" t="s">
        <v>9080</v>
      </c>
      <c r="U192" s="275" t="s">
        <v>9080</v>
      </c>
      <c r="V192" s="275" t="s">
        <v>9080</v>
      </c>
      <c r="W192" s="275" t="s">
        <v>9080</v>
      </c>
      <c r="X192" s="275" t="s">
        <v>9080</v>
      </c>
      <c r="Y192" s="275" t="s">
        <v>9080</v>
      </c>
      <c r="Z192" s="275" t="s">
        <v>9080</v>
      </c>
      <c r="AA192" s="275" t="s">
        <v>9080</v>
      </c>
      <c r="AB192" s="275" t="s">
        <v>9080</v>
      </c>
      <c r="AC192" s="275" t="s">
        <v>9080</v>
      </c>
      <c r="AD192" s="275" t="s">
        <v>9080</v>
      </c>
      <c r="AE192" s="275" t="s">
        <v>9080</v>
      </c>
      <c r="AF192" s="275" t="s">
        <v>9080</v>
      </c>
      <c r="AG192" s="275" t="s">
        <v>9080</v>
      </c>
      <c r="AH192" s="275" t="s">
        <v>9080</v>
      </c>
      <c r="AI192" s="275" t="s">
        <v>9080</v>
      </c>
      <c r="AJ192" s="275" t="s">
        <v>9080</v>
      </c>
      <c r="AK192" s="275" t="s">
        <v>9080</v>
      </c>
      <c r="AL192" s="275" t="s">
        <v>9080</v>
      </c>
      <c r="AM192" s="275" t="s">
        <v>9080</v>
      </c>
      <c r="AN192" s="275" t="s">
        <v>9080</v>
      </c>
      <c r="AO192" s="275" t="s">
        <v>9080</v>
      </c>
      <c r="AP192" s="275" t="s">
        <v>9080</v>
      </c>
      <c r="AQ192" s="275">
        <v>3.9</v>
      </c>
      <c r="AR192" s="275">
        <v>3.9</v>
      </c>
      <c r="AS192" s="275">
        <v>3.8</v>
      </c>
      <c r="AT192" s="275">
        <v>3.8</v>
      </c>
      <c r="AU192" s="275">
        <v>3.8</v>
      </c>
      <c r="AV192" s="275">
        <v>3.8</v>
      </c>
      <c r="AW192" s="275">
        <v>4.0999999999999996</v>
      </c>
      <c r="AX192" s="275">
        <f>_xlfn.IFNA(VLOOKUP(C192,'INFORM Severity - hidden'!$C$5:$G$300,5,FALSE),"-")</f>
        <v>4.0999999999999996</v>
      </c>
    </row>
    <row r="193" spans="1:50" x14ac:dyDescent="0.25">
      <c r="A193" t="s">
        <v>3047</v>
      </c>
      <c r="B193" t="s">
        <v>3045</v>
      </c>
      <c r="C193" t="s">
        <v>3046</v>
      </c>
      <c r="D193" s="275" t="str">
        <f t="shared" si="2"/>
        <v>Increasing</v>
      </c>
      <c r="E193" s="275" t="s">
        <v>9080</v>
      </c>
      <c r="F193" s="275" t="s">
        <v>9080</v>
      </c>
      <c r="G193" s="275" t="s">
        <v>9080</v>
      </c>
      <c r="H193" s="275" t="s">
        <v>9080</v>
      </c>
      <c r="I193" s="275" t="s">
        <v>9080</v>
      </c>
      <c r="J193" s="275" t="s">
        <v>9080</v>
      </c>
      <c r="K193" s="275" t="s">
        <v>9080</v>
      </c>
      <c r="L193" s="275" t="s">
        <v>9080</v>
      </c>
      <c r="M193" s="275" t="s">
        <v>9080</v>
      </c>
      <c r="N193" s="275" t="s">
        <v>9080</v>
      </c>
      <c r="O193" s="275" t="s">
        <v>9080</v>
      </c>
      <c r="P193" s="275" t="s">
        <v>9080</v>
      </c>
      <c r="Q193" s="275" t="s">
        <v>9080</v>
      </c>
      <c r="R193" s="275" t="s">
        <v>9080</v>
      </c>
      <c r="S193" s="275" t="s">
        <v>9080</v>
      </c>
      <c r="T193" s="275" t="s">
        <v>9080</v>
      </c>
      <c r="U193" s="275" t="s">
        <v>9080</v>
      </c>
      <c r="V193" s="275" t="s">
        <v>9080</v>
      </c>
      <c r="W193" s="275" t="s">
        <v>9080</v>
      </c>
      <c r="X193" s="275" t="s">
        <v>9080</v>
      </c>
      <c r="Y193" s="275" t="s">
        <v>9080</v>
      </c>
      <c r="Z193" s="275" t="s">
        <v>9080</v>
      </c>
      <c r="AA193" s="275" t="s">
        <v>9080</v>
      </c>
      <c r="AB193" s="275" t="s">
        <v>9080</v>
      </c>
      <c r="AC193" s="275" t="s">
        <v>9080</v>
      </c>
      <c r="AD193" s="275" t="s">
        <v>9080</v>
      </c>
      <c r="AE193" s="275" t="s">
        <v>9080</v>
      </c>
      <c r="AF193" s="275" t="s">
        <v>9080</v>
      </c>
      <c r="AG193" s="275" t="s">
        <v>9080</v>
      </c>
      <c r="AH193" s="275" t="s">
        <v>9080</v>
      </c>
      <c r="AI193" s="275" t="s">
        <v>9080</v>
      </c>
      <c r="AJ193" s="275" t="s">
        <v>9080</v>
      </c>
      <c r="AK193" s="275" t="s">
        <v>9080</v>
      </c>
      <c r="AL193" s="275" t="s">
        <v>9080</v>
      </c>
      <c r="AM193" s="275" t="s">
        <v>9080</v>
      </c>
      <c r="AN193" s="275" t="s">
        <v>9080</v>
      </c>
      <c r="AO193" s="275" t="s">
        <v>9080</v>
      </c>
      <c r="AP193" s="275" t="s">
        <v>9080</v>
      </c>
      <c r="AQ193" s="275">
        <v>1</v>
      </c>
      <c r="AR193" s="275">
        <v>1</v>
      </c>
      <c r="AS193" s="275">
        <v>1</v>
      </c>
      <c r="AT193" s="275">
        <v>1</v>
      </c>
      <c r="AU193" s="275">
        <v>2.2999999999999998</v>
      </c>
      <c r="AV193" s="275">
        <v>2.4</v>
      </c>
      <c r="AW193" s="275">
        <v>2.5</v>
      </c>
      <c r="AX193" s="275">
        <f>_xlfn.IFNA(VLOOKUP(C193,'INFORM Severity - hidden'!$C$5:$G$300,5,FALSE),"-")</f>
        <v>2.5</v>
      </c>
    </row>
    <row r="194" spans="1:50" x14ac:dyDescent="0.25">
      <c r="A194" t="s">
        <v>462</v>
      </c>
      <c r="B194" t="s">
        <v>460</v>
      </c>
      <c r="C194" t="s">
        <v>461</v>
      </c>
      <c r="D194" s="275" t="str">
        <f t="shared" si="2"/>
        <v>Stable</v>
      </c>
      <c r="E194" s="275" t="s">
        <v>9080</v>
      </c>
      <c r="F194" s="275">
        <v>1.4</v>
      </c>
      <c r="G194" s="275">
        <v>1.4</v>
      </c>
      <c r="H194" s="275">
        <v>1.6</v>
      </c>
      <c r="I194" s="275">
        <v>1.6</v>
      </c>
      <c r="J194" s="275">
        <v>1.6</v>
      </c>
      <c r="K194" s="275">
        <v>1.6</v>
      </c>
      <c r="L194" s="275">
        <v>1.6</v>
      </c>
      <c r="M194" s="275">
        <v>1.6</v>
      </c>
      <c r="N194" s="275">
        <v>2.2999999999999998</v>
      </c>
      <c r="O194" s="275">
        <v>2.2999999999999998</v>
      </c>
      <c r="P194" s="275">
        <v>2.2999999999999998</v>
      </c>
      <c r="Q194" s="275">
        <v>2.2999999999999998</v>
      </c>
      <c r="R194" s="275">
        <v>2.2999999999999998</v>
      </c>
      <c r="S194" s="275">
        <v>2</v>
      </c>
      <c r="T194" s="275">
        <v>2</v>
      </c>
      <c r="U194" s="275">
        <v>1.8</v>
      </c>
      <c r="V194" s="275">
        <v>1.9</v>
      </c>
      <c r="W194" s="275">
        <v>1.9</v>
      </c>
      <c r="X194" s="275">
        <v>1.9</v>
      </c>
      <c r="Y194" s="275">
        <v>1.8</v>
      </c>
      <c r="Z194" s="275">
        <v>1.9</v>
      </c>
      <c r="AA194" s="275">
        <v>2</v>
      </c>
      <c r="AB194" s="275">
        <v>2</v>
      </c>
      <c r="AC194" s="275">
        <v>1.9</v>
      </c>
      <c r="AD194" s="275">
        <v>1.9</v>
      </c>
      <c r="AE194" s="275">
        <v>1.9</v>
      </c>
      <c r="AF194" s="275">
        <v>2</v>
      </c>
      <c r="AG194" s="275">
        <v>2</v>
      </c>
      <c r="AH194" s="275">
        <v>2</v>
      </c>
      <c r="AI194" s="275">
        <v>2</v>
      </c>
      <c r="AJ194" s="275">
        <v>2</v>
      </c>
      <c r="AK194" s="275">
        <v>2</v>
      </c>
      <c r="AL194" s="275">
        <v>2</v>
      </c>
      <c r="AM194" s="275">
        <v>2</v>
      </c>
      <c r="AN194" s="275">
        <v>2</v>
      </c>
      <c r="AO194" s="275">
        <v>2</v>
      </c>
      <c r="AP194" s="275">
        <v>2</v>
      </c>
      <c r="AQ194" s="275">
        <v>2.4</v>
      </c>
      <c r="AR194" s="275">
        <v>2.4</v>
      </c>
      <c r="AS194" s="275">
        <v>2.4</v>
      </c>
      <c r="AT194" s="275">
        <v>2.4</v>
      </c>
      <c r="AU194" s="275">
        <v>2.4</v>
      </c>
      <c r="AV194" s="275">
        <v>2.4</v>
      </c>
      <c r="AW194" s="275">
        <v>2.4</v>
      </c>
      <c r="AX194" s="275">
        <f>_xlfn.IFNA(VLOOKUP(C194,'INFORM Severity - hidden'!$C$5:$G$300,5,FALSE),"-")</f>
        <v>2.4</v>
      </c>
    </row>
    <row r="195" spans="1:50" x14ac:dyDescent="0.25">
      <c r="A195" t="s">
        <v>479</v>
      </c>
      <c r="B195" t="s">
        <v>477</v>
      </c>
      <c r="C195" t="s">
        <v>478</v>
      </c>
      <c r="D195" s="275" t="str">
        <f t="shared" ref="D195:D254" si="3">IF(AX195="-","-",IFERROR(IF(ROUND(AVERAGE(AV195:AX195),1)=ROUND(AVERAGE(AS195:AU195),1),"Stable",IF(ROUND(AVERAGE(AV195:AX195),1)&lt;ROUND(AVERAGE(AS195:AU195),1),"Decreasing",IF(ROUND(AVERAGE(AV195:AX195),1)&gt;ROUND(AVERAGE(AS195:AU195),1),"Increasing"))),"-"))</f>
        <v>Stable</v>
      </c>
      <c r="E195" s="275" t="s">
        <v>9080</v>
      </c>
      <c r="F195" s="275">
        <v>3.9</v>
      </c>
      <c r="G195" s="275">
        <v>3.9</v>
      </c>
      <c r="H195" s="275">
        <v>4</v>
      </c>
      <c r="I195" s="275">
        <v>3.9</v>
      </c>
      <c r="J195" s="275">
        <v>4</v>
      </c>
      <c r="K195" s="275">
        <v>4</v>
      </c>
      <c r="L195" s="275">
        <v>4</v>
      </c>
      <c r="M195" s="275">
        <v>4</v>
      </c>
      <c r="N195" s="275">
        <v>4.0999999999999996</v>
      </c>
      <c r="O195" s="275">
        <v>4.0999999999999996</v>
      </c>
      <c r="P195" s="275">
        <v>4.0999999999999996</v>
      </c>
      <c r="Q195" s="275">
        <v>4.0999999999999996</v>
      </c>
      <c r="R195" s="275">
        <v>4.5999999999999996</v>
      </c>
      <c r="S195" s="275">
        <v>4.5999999999999996</v>
      </c>
      <c r="T195" s="275">
        <v>4.5999999999999996</v>
      </c>
      <c r="U195" s="275">
        <v>4.5999999999999996</v>
      </c>
      <c r="V195" s="275">
        <v>4.5</v>
      </c>
      <c r="W195" s="275">
        <v>4.5</v>
      </c>
      <c r="X195" s="275">
        <v>4.5</v>
      </c>
      <c r="Y195" s="275">
        <v>4.5</v>
      </c>
      <c r="Z195" s="275">
        <v>4.5</v>
      </c>
      <c r="AA195" s="275">
        <v>4.5</v>
      </c>
      <c r="AB195" s="275">
        <v>4.5</v>
      </c>
      <c r="AC195" s="275">
        <v>4.5</v>
      </c>
      <c r="AD195" s="275">
        <v>4.3</v>
      </c>
      <c r="AE195" s="275">
        <v>4.3</v>
      </c>
      <c r="AF195" s="275">
        <v>4.2</v>
      </c>
      <c r="AG195" s="275">
        <v>4.2</v>
      </c>
      <c r="AH195" s="275">
        <v>4.4000000000000004</v>
      </c>
      <c r="AI195" s="275">
        <v>4.4000000000000004</v>
      </c>
      <c r="AJ195" s="275">
        <v>4.4000000000000004</v>
      </c>
      <c r="AK195" s="275">
        <v>4.4000000000000004</v>
      </c>
      <c r="AL195" s="275">
        <v>4.4000000000000004</v>
      </c>
      <c r="AM195" s="275">
        <v>4.3</v>
      </c>
      <c r="AN195" s="275">
        <v>4.4000000000000004</v>
      </c>
      <c r="AO195" s="275">
        <v>4.3</v>
      </c>
      <c r="AP195" s="275">
        <v>4.3</v>
      </c>
      <c r="AQ195" s="275">
        <v>4.4000000000000004</v>
      </c>
      <c r="AR195" s="275">
        <v>4.4000000000000004</v>
      </c>
      <c r="AS195" s="275">
        <v>4.4000000000000004</v>
      </c>
      <c r="AT195" s="275">
        <v>4.4000000000000004</v>
      </c>
      <c r="AU195" s="275">
        <v>4.4000000000000004</v>
      </c>
      <c r="AV195" s="275">
        <v>4.4000000000000004</v>
      </c>
      <c r="AW195" s="275">
        <v>4.4000000000000004</v>
      </c>
      <c r="AX195" s="275">
        <f>_xlfn.IFNA(VLOOKUP(C195,'INFORM Severity - hidden'!$C$5:$G$300,5,FALSE),"-")</f>
        <v>4.4000000000000004</v>
      </c>
    </row>
    <row r="196" spans="1:50" x14ac:dyDescent="0.25">
      <c r="A196"/>
      <c r="B196"/>
      <c r="C196" t="s">
        <v>9151</v>
      </c>
      <c r="D196" s="275" t="str">
        <f t="shared" si="3"/>
        <v>-</v>
      </c>
      <c r="E196" s="275" t="s">
        <v>9080</v>
      </c>
      <c r="F196" s="275">
        <v>3.9</v>
      </c>
      <c r="G196" s="275">
        <v>3.9</v>
      </c>
      <c r="H196" s="275" t="s">
        <v>9080</v>
      </c>
      <c r="I196" s="275" t="s">
        <v>9080</v>
      </c>
      <c r="J196" s="275" t="s">
        <v>9080</v>
      </c>
      <c r="K196" s="275" t="s">
        <v>9080</v>
      </c>
      <c r="L196" s="275" t="s">
        <v>9080</v>
      </c>
      <c r="M196" s="275" t="s">
        <v>9080</v>
      </c>
      <c r="N196" s="275" t="s">
        <v>9080</v>
      </c>
      <c r="O196" s="275" t="s">
        <v>9080</v>
      </c>
      <c r="P196" s="275" t="s">
        <v>9080</v>
      </c>
      <c r="Q196" s="275" t="s">
        <v>9080</v>
      </c>
      <c r="R196" s="275" t="s">
        <v>9080</v>
      </c>
      <c r="S196" s="275" t="s">
        <v>9080</v>
      </c>
      <c r="T196" s="275" t="s">
        <v>9080</v>
      </c>
      <c r="U196" s="275" t="s">
        <v>9080</v>
      </c>
      <c r="V196" s="275" t="s">
        <v>9080</v>
      </c>
      <c r="W196" s="275" t="s">
        <v>9080</v>
      </c>
      <c r="X196" s="275" t="s">
        <v>9080</v>
      </c>
      <c r="Y196" s="275" t="s">
        <v>9080</v>
      </c>
      <c r="Z196" s="275" t="s">
        <v>9080</v>
      </c>
      <c r="AA196" s="275" t="s">
        <v>9080</v>
      </c>
      <c r="AB196" s="275" t="s">
        <v>9080</v>
      </c>
      <c r="AC196" s="275" t="s">
        <v>9080</v>
      </c>
      <c r="AD196" s="275" t="s">
        <v>9080</v>
      </c>
      <c r="AE196" s="275" t="s">
        <v>9080</v>
      </c>
      <c r="AF196" s="275" t="s">
        <v>9080</v>
      </c>
      <c r="AG196" s="275" t="s">
        <v>9080</v>
      </c>
      <c r="AH196" s="275" t="s">
        <v>9080</v>
      </c>
      <c r="AI196" s="275" t="s">
        <v>9080</v>
      </c>
      <c r="AJ196" s="275" t="s">
        <v>9080</v>
      </c>
      <c r="AK196" s="275" t="s">
        <v>9080</v>
      </c>
      <c r="AL196" s="275" t="s">
        <v>9080</v>
      </c>
      <c r="AM196" s="275" t="s">
        <v>9080</v>
      </c>
      <c r="AN196" s="275" t="s">
        <v>9080</v>
      </c>
      <c r="AO196" s="275" t="s">
        <v>9080</v>
      </c>
      <c r="AP196" s="275" t="s">
        <v>9080</v>
      </c>
      <c r="AQ196" s="275" t="s">
        <v>9080</v>
      </c>
      <c r="AR196" s="275" t="s">
        <v>9080</v>
      </c>
      <c r="AS196" s="275" t="s">
        <v>9080</v>
      </c>
      <c r="AT196" s="275" t="s">
        <v>9080</v>
      </c>
      <c r="AU196" s="275" t="s">
        <v>9080</v>
      </c>
      <c r="AV196" s="275" t="s">
        <v>9080</v>
      </c>
      <c r="AW196" s="275" t="s">
        <v>9080</v>
      </c>
      <c r="AX196" s="275" t="str">
        <f>_xlfn.IFNA(VLOOKUP(C196,'INFORM Severity - hidden'!$C$5:$G$300,5,FALSE),"-")</f>
        <v>-</v>
      </c>
    </row>
    <row r="197" spans="1:50" x14ac:dyDescent="0.25">
      <c r="A197"/>
      <c r="B197"/>
      <c r="C197" t="s">
        <v>9152</v>
      </c>
      <c r="D197" s="275" t="str">
        <f t="shared" si="3"/>
        <v>-</v>
      </c>
      <c r="E197" s="275" t="s">
        <v>9080</v>
      </c>
      <c r="F197" s="275">
        <v>2.1</v>
      </c>
      <c r="G197" s="275">
        <v>2.1</v>
      </c>
      <c r="H197" s="275">
        <v>2.7</v>
      </c>
      <c r="I197" s="275">
        <v>2.7</v>
      </c>
      <c r="J197" s="275">
        <v>2.7</v>
      </c>
      <c r="K197" s="275">
        <v>2.8</v>
      </c>
      <c r="L197" s="275">
        <v>2.7</v>
      </c>
      <c r="M197" s="275">
        <v>2.7</v>
      </c>
      <c r="N197" s="275">
        <v>2.7</v>
      </c>
      <c r="O197" s="275">
        <v>2.7</v>
      </c>
      <c r="P197" s="275" t="s">
        <v>9080</v>
      </c>
      <c r="Q197" s="275" t="s">
        <v>9080</v>
      </c>
      <c r="R197" s="275" t="s">
        <v>9080</v>
      </c>
      <c r="S197" s="275" t="s">
        <v>9080</v>
      </c>
      <c r="T197" s="275" t="s">
        <v>9080</v>
      </c>
      <c r="U197" s="275" t="s">
        <v>9080</v>
      </c>
      <c r="V197" s="275" t="s">
        <v>9080</v>
      </c>
      <c r="W197" s="275" t="s">
        <v>9080</v>
      </c>
      <c r="X197" s="275" t="s">
        <v>9080</v>
      </c>
      <c r="Y197" s="275" t="s">
        <v>9080</v>
      </c>
      <c r="Z197" s="275" t="s">
        <v>9080</v>
      </c>
      <c r="AA197" s="275" t="s">
        <v>9080</v>
      </c>
      <c r="AB197" s="275" t="s">
        <v>9080</v>
      </c>
      <c r="AC197" s="275" t="s">
        <v>9080</v>
      </c>
      <c r="AD197" s="275" t="s">
        <v>9080</v>
      </c>
      <c r="AE197" s="275" t="s">
        <v>9080</v>
      </c>
      <c r="AF197" s="275" t="s">
        <v>9080</v>
      </c>
      <c r="AG197" s="275" t="s">
        <v>9080</v>
      </c>
      <c r="AH197" s="275" t="s">
        <v>9080</v>
      </c>
      <c r="AI197" s="275" t="s">
        <v>9080</v>
      </c>
      <c r="AJ197" s="275" t="s">
        <v>9080</v>
      </c>
      <c r="AK197" s="275" t="s">
        <v>9080</v>
      </c>
      <c r="AL197" s="275" t="s">
        <v>9080</v>
      </c>
      <c r="AM197" s="275" t="s">
        <v>9080</v>
      </c>
      <c r="AN197" s="275" t="s">
        <v>9080</v>
      </c>
      <c r="AO197" s="275" t="s">
        <v>9080</v>
      </c>
      <c r="AP197" s="275" t="s">
        <v>9080</v>
      </c>
      <c r="AQ197" s="275" t="s">
        <v>9080</v>
      </c>
      <c r="AR197" s="275" t="s">
        <v>9080</v>
      </c>
      <c r="AS197" s="275" t="s">
        <v>9080</v>
      </c>
      <c r="AT197" s="275" t="s">
        <v>9080</v>
      </c>
      <c r="AU197" s="275" t="s">
        <v>9080</v>
      </c>
      <c r="AV197" s="275" t="s">
        <v>9080</v>
      </c>
      <c r="AW197" s="275" t="s">
        <v>9080</v>
      </c>
      <c r="AX197" s="275" t="str">
        <f>_xlfn.IFNA(VLOOKUP(C197,'INFORM Severity - hidden'!$C$5:$G$300,5,FALSE),"-")</f>
        <v>-</v>
      </c>
    </row>
    <row r="198" spans="1:50" x14ac:dyDescent="0.25">
      <c r="A198"/>
      <c r="B198"/>
      <c r="C198" t="s">
        <v>9153</v>
      </c>
      <c r="D198" s="275" t="str">
        <f t="shared" si="3"/>
        <v>-</v>
      </c>
      <c r="E198" s="275" t="s">
        <v>9080</v>
      </c>
      <c r="F198" s="275">
        <v>2.6</v>
      </c>
      <c r="G198" s="275">
        <v>2.6</v>
      </c>
      <c r="H198" s="275">
        <v>3.5</v>
      </c>
      <c r="I198" s="275">
        <v>3.5</v>
      </c>
      <c r="J198" s="275">
        <v>3.5</v>
      </c>
      <c r="K198" s="275">
        <v>3.5</v>
      </c>
      <c r="L198" s="275">
        <v>3.4</v>
      </c>
      <c r="M198" s="275">
        <v>3.4</v>
      </c>
      <c r="N198" s="275">
        <v>3.4</v>
      </c>
      <c r="O198" s="275">
        <v>3.4</v>
      </c>
      <c r="P198" s="275" t="s">
        <v>9080</v>
      </c>
      <c r="Q198" s="275" t="s">
        <v>9080</v>
      </c>
      <c r="R198" s="275" t="s">
        <v>9080</v>
      </c>
      <c r="S198" s="275" t="s">
        <v>9080</v>
      </c>
      <c r="T198" s="275" t="s">
        <v>9080</v>
      </c>
      <c r="U198" s="275" t="s">
        <v>9080</v>
      </c>
      <c r="V198" s="275" t="s">
        <v>9080</v>
      </c>
      <c r="W198" s="275" t="s">
        <v>9080</v>
      </c>
      <c r="X198" s="275" t="s">
        <v>9080</v>
      </c>
      <c r="Y198" s="275" t="s">
        <v>9080</v>
      </c>
      <c r="Z198" s="275" t="s">
        <v>9080</v>
      </c>
      <c r="AA198" s="275" t="s">
        <v>9080</v>
      </c>
      <c r="AB198" s="275" t="s">
        <v>9080</v>
      </c>
      <c r="AC198" s="275" t="s">
        <v>9080</v>
      </c>
      <c r="AD198" s="275" t="s">
        <v>9080</v>
      </c>
      <c r="AE198" s="275" t="s">
        <v>9080</v>
      </c>
      <c r="AF198" s="275" t="s">
        <v>9080</v>
      </c>
      <c r="AG198" s="275" t="s">
        <v>9080</v>
      </c>
      <c r="AH198" s="275" t="s">
        <v>9080</v>
      </c>
      <c r="AI198" s="275" t="s">
        <v>9080</v>
      </c>
      <c r="AJ198" s="275" t="s">
        <v>9080</v>
      </c>
      <c r="AK198" s="275" t="s">
        <v>9080</v>
      </c>
      <c r="AL198" s="275" t="s">
        <v>9080</v>
      </c>
      <c r="AM198" s="275" t="s">
        <v>9080</v>
      </c>
      <c r="AN198" s="275" t="s">
        <v>9080</v>
      </c>
      <c r="AO198" s="275" t="s">
        <v>9080</v>
      </c>
      <c r="AP198" s="275" t="s">
        <v>9080</v>
      </c>
      <c r="AQ198" s="275" t="s">
        <v>9080</v>
      </c>
      <c r="AR198" s="275" t="s">
        <v>9080</v>
      </c>
      <c r="AS198" s="275" t="s">
        <v>9080</v>
      </c>
      <c r="AT198" s="275" t="s">
        <v>9080</v>
      </c>
      <c r="AU198" s="275" t="s">
        <v>9080</v>
      </c>
      <c r="AV198" s="275" t="s">
        <v>9080</v>
      </c>
      <c r="AW198" s="275" t="s">
        <v>9080</v>
      </c>
      <c r="AX198" s="275" t="str">
        <f>_xlfn.IFNA(VLOOKUP(C198,'INFORM Severity - hidden'!$C$5:$G$300,5,FALSE),"-")</f>
        <v>-</v>
      </c>
    </row>
    <row r="199" spans="1:50" x14ac:dyDescent="0.25">
      <c r="A199" t="s">
        <v>479</v>
      </c>
      <c r="B199" t="s">
        <v>1056</v>
      </c>
      <c r="C199" t="s">
        <v>1057</v>
      </c>
      <c r="D199" s="275" t="str">
        <f t="shared" si="3"/>
        <v>Stable</v>
      </c>
      <c r="E199" s="275" t="s">
        <v>9080</v>
      </c>
      <c r="F199" s="275" t="s">
        <v>9080</v>
      </c>
      <c r="G199" s="275" t="s">
        <v>9080</v>
      </c>
      <c r="H199" s="275" t="s">
        <v>9080</v>
      </c>
      <c r="I199" s="275" t="s">
        <v>9080</v>
      </c>
      <c r="J199" s="275" t="s">
        <v>9080</v>
      </c>
      <c r="K199" s="275" t="s">
        <v>9080</v>
      </c>
      <c r="L199" s="275" t="s">
        <v>9080</v>
      </c>
      <c r="M199" s="275" t="s">
        <v>9080</v>
      </c>
      <c r="N199" s="275" t="s">
        <v>9080</v>
      </c>
      <c r="O199" s="275" t="s">
        <v>9080</v>
      </c>
      <c r="P199" s="275" t="s">
        <v>9080</v>
      </c>
      <c r="Q199" s="275" t="s">
        <v>9080</v>
      </c>
      <c r="R199" s="275">
        <v>3.7</v>
      </c>
      <c r="S199" s="275">
        <v>3.8</v>
      </c>
      <c r="T199" s="275">
        <v>3.8</v>
      </c>
      <c r="U199" s="275">
        <v>3.8</v>
      </c>
      <c r="V199" s="275">
        <v>3.8</v>
      </c>
      <c r="W199" s="275">
        <v>3.8</v>
      </c>
      <c r="X199" s="275">
        <v>3.8</v>
      </c>
      <c r="Y199" s="275">
        <v>3.8</v>
      </c>
      <c r="Z199" s="275">
        <v>3.8</v>
      </c>
      <c r="AA199" s="275">
        <v>4.0999999999999996</v>
      </c>
      <c r="AB199" s="275">
        <v>4.0999999999999996</v>
      </c>
      <c r="AC199" s="275">
        <v>4</v>
      </c>
      <c r="AD199" s="275">
        <v>3.9</v>
      </c>
      <c r="AE199" s="275">
        <v>3.9</v>
      </c>
      <c r="AF199" s="275">
        <v>3.8</v>
      </c>
      <c r="AG199" s="275">
        <v>3.8</v>
      </c>
      <c r="AH199" s="275">
        <v>3.5</v>
      </c>
      <c r="AI199" s="275">
        <v>3.2</v>
      </c>
      <c r="AJ199" s="275">
        <v>3.2</v>
      </c>
      <c r="AK199" s="275">
        <v>3.2</v>
      </c>
      <c r="AL199" s="275">
        <v>3.2</v>
      </c>
      <c r="AM199" s="275">
        <v>3.2</v>
      </c>
      <c r="AN199" s="275">
        <v>3.2</v>
      </c>
      <c r="AO199" s="275">
        <v>3.2</v>
      </c>
      <c r="AP199" s="275">
        <v>3.2</v>
      </c>
      <c r="AQ199" s="275">
        <v>3.3</v>
      </c>
      <c r="AR199" s="275">
        <v>3.3</v>
      </c>
      <c r="AS199" s="275">
        <v>3.3</v>
      </c>
      <c r="AT199" s="275">
        <v>3.3</v>
      </c>
      <c r="AU199" s="275">
        <v>3.3</v>
      </c>
      <c r="AV199" s="275">
        <v>3.3</v>
      </c>
      <c r="AW199" s="275">
        <v>3.3</v>
      </c>
      <c r="AX199" s="275">
        <f>_xlfn.IFNA(VLOOKUP(C199,'INFORM Severity - hidden'!$C$5:$G$300,5,FALSE),"-")</f>
        <v>3.3</v>
      </c>
    </row>
    <row r="200" spans="1:50" x14ac:dyDescent="0.25">
      <c r="A200" t="s">
        <v>479</v>
      </c>
      <c r="B200" t="s">
        <v>5372</v>
      </c>
      <c r="C200" t="s">
        <v>5373</v>
      </c>
      <c r="D200" s="275" t="str">
        <f t="shared" si="3"/>
        <v>-</v>
      </c>
      <c r="E200" s="275" t="s">
        <v>9080</v>
      </c>
      <c r="F200" s="275" t="s">
        <v>9080</v>
      </c>
      <c r="G200" s="275" t="s">
        <v>9080</v>
      </c>
      <c r="H200" s="275" t="s">
        <v>9080</v>
      </c>
      <c r="I200" s="275" t="s">
        <v>9080</v>
      </c>
      <c r="J200" s="275" t="s">
        <v>9080</v>
      </c>
      <c r="K200" s="275" t="s">
        <v>9080</v>
      </c>
      <c r="L200" s="275" t="s">
        <v>9080</v>
      </c>
      <c r="M200" s="275" t="s">
        <v>9080</v>
      </c>
      <c r="N200" s="275" t="s">
        <v>9080</v>
      </c>
      <c r="O200" s="275" t="s">
        <v>9080</v>
      </c>
      <c r="P200" s="275" t="s">
        <v>9080</v>
      </c>
      <c r="Q200" s="275" t="s">
        <v>9080</v>
      </c>
      <c r="R200" s="275" t="s">
        <v>9080</v>
      </c>
      <c r="S200" s="275" t="s">
        <v>9080</v>
      </c>
      <c r="T200" s="275" t="s">
        <v>9080</v>
      </c>
      <c r="U200" s="275" t="s">
        <v>9080</v>
      </c>
      <c r="V200" s="275" t="s">
        <v>9080</v>
      </c>
      <c r="W200" s="275" t="s">
        <v>9080</v>
      </c>
      <c r="X200" s="275">
        <v>2.5</v>
      </c>
      <c r="Y200" s="275">
        <v>2.5</v>
      </c>
      <c r="Z200" s="275">
        <v>2.6</v>
      </c>
      <c r="AA200" s="275">
        <v>2.6</v>
      </c>
      <c r="AB200" s="275">
        <v>2.6</v>
      </c>
      <c r="AC200" s="275">
        <v>2.6</v>
      </c>
      <c r="AD200" s="275">
        <v>2.6</v>
      </c>
      <c r="AE200" s="275">
        <v>2.6</v>
      </c>
      <c r="AF200" s="275">
        <v>2.5</v>
      </c>
      <c r="AG200" s="275">
        <v>2.5</v>
      </c>
      <c r="AH200" s="275">
        <v>2.5</v>
      </c>
      <c r="AI200" s="275">
        <v>2.5</v>
      </c>
      <c r="AJ200" s="275">
        <v>2.5</v>
      </c>
      <c r="AK200" s="275">
        <v>2.2999999999999998</v>
      </c>
      <c r="AL200" s="275">
        <v>2.4</v>
      </c>
      <c r="AM200" s="275">
        <v>2.6</v>
      </c>
      <c r="AN200" s="275">
        <v>2.6</v>
      </c>
      <c r="AO200" s="275" t="s">
        <v>9080</v>
      </c>
      <c r="AP200" s="275" t="s">
        <v>9080</v>
      </c>
      <c r="AQ200" s="275" t="s">
        <v>9080</v>
      </c>
      <c r="AR200" s="275" t="s">
        <v>9080</v>
      </c>
      <c r="AS200" s="275" t="s">
        <v>9080</v>
      </c>
      <c r="AT200" s="275" t="s">
        <v>9080</v>
      </c>
      <c r="AU200" s="275" t="s">
        <v>9080</v>
      </c>
      <c r="AV200" s="275">
        <v>2.9</v>
      </c>
      <c r="AW200" s="275">
        <v>2.9</v>
      </c>
      <c r="AX200" s="275">
        <f>_xlfn.IFNA(VLOOKUP(C200,'INFORM Severity - hidden'!$C$5:$G$300,5,FALSE),"-")</f>
        <v>3</v>
      </c>
    </row>
    <row r="201" spans="1:50" x14ac:dyDescent="0.25">
      <c r="A201"/>
      <c r="B201"/>
      <c r="C201" t="s">
        <v>9154</v>
      </c>
      <c r="D201" s="275" t="str">
        <f t="shared" si="3"/>
        <v>-</v>
      </c>
      <c r="E201" s="275" t="s">
        <v>9080</v>
      </c>
      <c r="F201" s="275" t="s">
        <v>9080</v>
      </c>
      <c r="G201" s="275" t="s">
        <v>9080</v>
      </c>
      <c r="H201" s="275" t="s">
        <v>9080</v>
      </c>
      <c r="I201" s="275" t="s">
        <v>9080</v>
      </c>
      <c r="J201" s="275" t="s">
        <v>9080</v>
      </c>
      <c r="K201" s="275" t="s">
        <v>9080</v>
      </c>
      <c r="L201" s="275" t="s">
        <v>9080</v>
      </c>
      <c r="M201" s="275" t="s">
        <v>9080</v>
      </c>
      <c r="N201" s="275" t="s">
        <v>9080</v>
      </c>
      <c r="O201" s="275" t="s">
        <v>9080</v>
      </c>
      <c r="P201" s="275" t="s">
        <v>9080</v>
      </c>
      <c r="Q201" s="275" t="s">
        <v>9080</v>
      </c>
      <c r="R201" s="275" t="s">
        <v>9080</v>
      </c>
      <c r="S201" s="275" t="s">
        <v>9080</v>
      </c>
      <c r="T201" s="275" t="s">
        <v>9080</v>
      </c>
      <c r="U201" s="275" t="s">
        <v>9080</v>
      </c>
      <c r="V201" s="275" t="s">
        <v>9080</v>
      </c>
      <c r="W201" s="275" t="s">
        <v>9080</v>
      </c>
      <c r="X201" s="275" t="s">
        <v>9080</v>
      </c>
      <c r="Y201" s="275" t="s">
        <v>9080</v>
      </c>
      <c r="Z201" s="275" t="s">
        <v>9080</v>
      </c>
      <c r="AA201" s="275" t="s">
        <v>9080</v>
      </c>
      <c r="AB201" s="275" t="s">
        <v>9080</v>
      </c>
      <c r="AC201" s="275">
        <v>2.9</v>
      </c>
      <c r="AD201" s="275">
        <v>2.1</v>
      </c>
      <c r="AE201" s="275">
        <v>2.1</v>
      </c>
      <c r="AF201" s="275">
        <v>2.4</v>
      </c>
      <c r="AG201" s="275">
        <v>2.4</v>
      </c>
      <c r="AH201" s="275">
        <v>2.5</v>
      </c>
      <c r="AI201" s="275">
        <v>2.5</v>
      </c>
      <c r="AJ201" s="275">
        <v>2.5</v>
      </c>
      <c r="AK201" s="275">
        <v>2.5</v>
      </c>
      <c r="AL201" s="275">
        <v>2.5</v>
      </c>
      <c r="AM201" s="275">
        <v>2.5</v>
      </c>
      <c r="AN201" s="275">
        <v>2.5</v>
      </c>
      <c r="AO201" s="275">
        <v>2.5</v>
      </c>
      <c r="AP201" s="275">
        <v>2.5</v>
      </c>
      <c r="AQ201" s="275">
        <v>2.5</v>
      </c>
      <c r="AR201" s="275">
        <v>2.5</v>
      </c>
      <c r="AS201" s="275">
        <v>2.5</v>
      </c>
      <c r="AT201" s="275" t="s">
        <v>9080</v>
      </c>
      <c r="AU201" s="275" t="s">
        <v>9080</v>
      </c>
      <c r="AV201" s="275" t="s">
        <v>9080</v>
      </c>
      <c r="AW201" s="275" t="s">
        <v>9080</v>
      </c>
      <c r="AX201" s="275" t="str">
        <f>_xlfn.IFNA(VLOOKUP(C201,'INFORM Severity - hidden'!$C$5:$G$300,5,FALSE),"-")</f>
        <v>-</v>
      </c>
    </row>
    <row r="202" spans="1:50" x14ac:dyDescent="0.25">
      <c r="A202" t="s">
        <v>479</v>
      </c>
      <c r="B202" t="s">
        <v>1531</v>
      </c>
      <c r="C202" t="s">
        <v>1532</v>
      </c>
      <c r="D202" s="275" t="str">
        <f t="shared" si="3"/>
        <v>Increasing</v>
      </c>
      <c r="E202" s="275" t="s">
        <v>9080</v>
      </c>
      <c r="F202" s="275" t="s">
        <v>9080</v>
      </c>
      <c r="G202" s="275" t="s">
        <v>9080</v>
      </c>
      <c r="H202" s="275" t="s">
        <v>9080</v>
      </c>
      <c r="I202" s="275" t="s">
        <v>9080</v>
      </c>
      <c r="J202" s="275" t="s">
        <v>9080</v>
      </c>
      <c r="K202" s="275" t="s">
        <v>9080</v>
      </c>
      <c r="L202" s="275" t="s">
        <v>9080</v>
      </c>
      <c r="M202" s="275" t="s">
        <v>9080</v>
      </c>
      <c r="N202" s="275" t="s">
        <v>9080</v>
      </c>
      <c r="O202" s="275" t="s">
        <v>9080</v>
      </c>
      <c r="P202" s="275" t="s">
        <v>9080</v>
      </c>
      <c r="Q202" s="275" t="s">
        <v>9080</v>
      </c>
      <c r="R202" s="275" t="s">
        <v>9080</v>
      </c>
      <c r="S202" s="275" t="s">
        <v>9080</v>
      </c>
      <c r="T202" s="275" t="s">
        <v>9080</v>
      </c>
      <c r="U202" s="275" t="s">
        <v>9080</v>
      </c>
      <c r="V202" s="275" t="s">
        <v>9080</v>
      </c>
      <c r="W202" s="275" t="s">
        <v>9080</v>
      </c>
      <c r="X202" s="275" t="s">
        <v>9080</v>
      </c>
      <c r="Y202" s="275" t="s">
        <v>9080</v>
      </c>
      <c r="Z202" s="275" t="s">
        <v>9080</v>
      </c>
      <c r="AA202" s="275" t="s">
        <v>9080</v>
      </c>
      <c r="AB202" s="275" t="s">
        <v>9080</v>
      </c>
      <c r="AC202" s="275" t="s">
        <v>9080</v>
      </c>
      <c r="AD202" s="275" t="s">
        <v>9080</v>
      </c>
      <c r="AE202" s="275" t="s">
        <v>9080</v>
      </c>
      <c r="AF202" s="275">
        <v>2.8</v>
      </c>
      <c r="AG202" s="275">
        <v>2.8</v>
      </c>
      <c r="AH202" s="275">
        <v>2.9</v>
      </c>
      <c r="AI202" s="275">
        <v>3.2</v>
      </c>
      <c r="AJ202" s="275">
        <v>3.2</v>
      </c>
      <c r="AK202" s="275">
        <v>3.2</v>
      </c>
      <c r="AL202" s="275">
        <v>3.2</v>
      </c>
      <c r="AM202" s="275">
        <v>3.1</v>
      </c>
      <c r="AN202" s="275">
        <v>3.4</v>
      </c>
      <c r="AO202" s="275">
        <v>3.5</v>
      </c>
      <c r="AP202" s="275">
        <v>3.5</v>
      </c>
      <c r="AQ202" s="275">
        <v>3.6</v>
      </c>
      <c r="AR202" s="275">
        <v>3.6</v>
      </c>
      <c r="AS202" s="275">
        <v>3.6</v>
      </c>
      <c r="AT202" s="275">
        <v>4.2</v>
      </c>
      <c r="AU202" s="275">
        <v>4.2</v>
      </c>
      <c r="AV202" s="275">
        <v>4.3</v>
      </c>
      <c r="AW202" s="275">
        <v>4.3</v>
      </c>
      <c r="AX202" s="275">
        <f>_xlfn.IFNA(VLOOKUP(C202,'INFORM Severity - hidden'!$C$5:$G$300,5,FALSE),"-")</f>
        <v>4.3</v>
      </c>
    </row>
    <row r="203" spans="1:50" x14ac:dyDescent="0.25">
      <c r="A203" t="s">
        <v>29</v>
      </c>
      <c r="B203" t="s">
        <v>27</v>
      </c>
      <c r="C203" t="s">
        <v>28</v>
      </c>
      <c r="D203" s="275" t="str">
        <f t="shared" si="3"/>
        <v>Stable</v>
      </c>
      <c r="E203" s="275">
        <v>2.5</v>
      </c>
      <c r="F203" s="275">
        <v>2.5</v>
      </c>
      <c r="G203" s="275">
        <v>2.5</v>
      </c>
      <c r="H203" s="275">
        <v>2.5</v>
      </c>
      <c r="I203" s="275">
        <v>2.5</v>
      </c>
      <c r="J203" s="275">
        <v>2.5</v>
      </c>
      <c r="K203" s="275">
        <v>2.5</v>
      </c>
      <c r="L203" s="275">
        <v>2.5</v>
      </c>
      <c r="M203" s="275">
        <v>2.5</v>
      </c>
      <c r="N203" s="275">
        <v>2.6</v>
      </c>
      <c r="O203" s="275">
        <v>2.6</v>
      </c>
      <c r="P203" s="275">
        <v>2.6</v>
      </c>
      <c r="Q203" s="275">
        <v>2.6</v>
      </c>
      <c r="R203" s="275">
        <v>2.6</v>
      </c>
      <c r="S203" s="275">
        <v>2.6</v>
      </c>
      <c r="T203" s="275">
        <v>2.6</v>
      </c>
      <c r="U203" s="275">
        <v>2.5</v>
      </c>
      <c r="V203" s="275">
        <v>2.7</v>
      </c>
      <c r="W203" s="275">
        <v>2.5</v>
      </c>
      <c r="X203" s="275">
        <v>2.5</v>
      </c>
      <c r="Y203" s="275">
        <v>2.4</v>
      </c>
      <c r="Z203" s="275">
        <v>2.4</v>
      </c>
      <c r="AA203" s="275">
        <v>2.4</v>
      </c>
      <c r="AB203" s="275">
        <v>2.4</v>
      </c>
      <c r="AC203" s="275">
        <v>2.4</v>
      </c>
      <c r="AD203" s="275">
        <v>2.4</v>
      </c>
      <c r="AE203" s="275">
        <v>2.4</v>
      </c>
      <c r="AF203" s="275">
        <v>2.4</v>
      </c>
      <c r="AG203" s="275">
        <v>2.4</v>
      </c>
      <c r="AH203" s="275">
        <v>2.4</v>
      </c>
      <c r="AI203" s="275">
        <v>2.4</v>
      </c>
      <c r="AJ203" s="275">
        <v>2.4</v>
      </c>
      <c r="AK203" s="275">
        <v>2.4</v>
      </c>
      <c r="AL203" s="275">
        <v>2.4</v>
      </c>
      <c r="AM203" s="275">
        <v>2.4</v>
      </c>
      <c r="AN203" s="275">
        <v>2.4</v>
      </c>
      <c r="AO203" s="275">
        <v>2.4</v>
      </c>
      <c r="AP203" s="275">
        <v>2.4</v>
      </c>
      <c r="AQ203" s="275">
        <v>2.4</v>
      </c>
      <c r="AR203" s="275">
        <v>2.4</v>
      </c>
      <c r="AS203" s="275">
        <v>2.4</v>
      </c>
      <c r="AT203" s="275">
        <v>2.4</v>
      </c>
      <c r="AU203" s="275">
        <v>2.4</v>
      </c>
      <c r="AV203" s="275">
        <v>2.4</v>
      </c>
      <c r="AW203" s="275">
        <v>2.4</v>
      </c>
      <c r="AX203" s="275">
        <f>_xlfn.IFNA(VLOOKUP(C203,'INFORM Severity - hidden'!$C$5:$G$300,5,FALSE),"-")</f>
        <v>2.4</v>
      </c>
    </row>
    <row r="204" spans="1:50" x14ac:dyDescent="0.25">
      <c r="A204" t="s">
        <v>2552</v>
      </c>
      <c r="B204" t="s">
        <v>2550</v>
      </c>
      <c r="C204" t="s">
        <v>2551</v>
      </c>
      <c r="D204" s="275" t="str">
        <f t="shared" si="3"/>
        <v>Stable</v>
      </c>
      <c r="E204" s="275" t="s">
        <v>9080</v>
      </c>
      <c r="F204" s="275">
        <v>2.8</v>
      </c>
      <c r="G204" s="275">
        <v>2.8</v>
      </c>
      <c r="H204" s="275">
        <v>3</v>
      </c>
      <c r="I204" s="275">
        <v>3</v>
      </c>
      <c r="J204" s="275">
        <v>3</v>
      </c>
      <c r="K204" s="275">
        <v>3</v>
      </c>
      <c r="L204" s="275">
        <v>3</v>
      </c>
      <c r="M204" s="275">
        <v>2.6</v>
      </c>
      <c r="N204" s="275">
        <v>2.6</v>
      </c>
      <c r="O204" s="275">
        <v>2.7</v>
      </c>
      <c r="P204" s="275">
        <v>2.7</v>
      </c>
      <c r="Q204" s="275">
        <v>2.7</v>
      </c>
      <c r="R204" s="275">
        <v>2.7</v>
      </c>
      <c r="S204" s="275">
        <v>2.7</v>
      </c>
      <c r="T204" s="275">
        <v>2.7</v>
      </c>
      <c r="U204" s="275">
        <v>2.7</v>
      </c>
      <c r="V204" s="275">
        <v>2.7</v>
      </c>
      <c r="W204" s="275">
        <v>2.7</v>
      </c>
      <c r="X204" s="275">
        <v>2.7</v>
      </c>
      <c r="Y204" s="275">
        <v>2.7</v>
      </c>
      <c r="Z204" s="275">
        <v>3</v>
      </c>
      <c r="AA204" s="275">
        <v>3</v>
      </c>
      <c r="AB204" s="275">
        <v>3</v>
      </c>
      <c r="AC204" s="275">
        <v>3</v>
      </c>
      <c r="AD204" s="275">
        <v>3</v>
      </c>
      <c r="AE204" s="275">
        <v>3</v>
      </c>
      <c r="AF204" s="275">
        <v>3</v>
      </c>
      <c r="AG204" s="275">
        <v>3</v>
      </c>
      <c r="AH204" s="275">
        <v>3</v>
      </c>
      <c r="AI204" s="275">
        <v>3</v>
      </c>
      <c r="AJ204" s="275">
        <v>3</v>
      </c>
      <c r="AK204" s="275">
        <v>3</v>
      </c>
      <c r="AL204" s="275">
        <v>3</v>
      </c>
      <c r="AM204" s="275">
        <v>3.1</v>
      </c>
      <c r="AN204" s="275">
        <v>3.1</v>
      </c>
      <c r="AO204" s="275">
        <v>3.1</v>
      </c>
      <c r="AP204" s="275">
        <v>3.1</v>
      </c>
      <c r="AQ204" s="275">
        <v>3.1</v>
      </c>
      <c r="AR204" s="275">
        <v>3.1</v>
      </c>
      <c r="AS204" s="275">
        <v>3.2</v>
      </c>
      <c r="AT204" s="275">
        <v>3.2</v>
      </c>
      <c r="AU204" s="275">
        <v>3.2</v>
      </c>
      <c r="AV204" s="275">
        <v>3.2</v>
      </c>
      <c r="AW204" s="275">
        <v>3.2</v>
      </c>
      <c r="AX204" s="275">
        <f>_xlfn.IFNA(VLOOKUP(C204,'INFORM Severity - hidden'!$C$5:$G$300,5,FALSE),"-")</f>
        <v>3.2</v>
      </c>
    </row>
    <row r="205" spans="1:50" x14ac:dyDescent="0.25">
      <c r="A205" t="s">
        <v>101</v>
      </c>
      <c r="B205" t="s">
        <v>99</v>
      </c>
      <c r="C205" t="s">
        <v>100</v>
      </c>
      <c r="D205" s="275" t="str">
        <f t="shared" si="3"/>
        <v>Stable</v>
      </c>
      <c r="E205" s="275">
        <v>3.6</v>
      </c>
      <c r="F205" s="275">
        <v>3.6</v>
      </c>
      <c r="G205" s="275">
        <v>3.6</v>
      </c>
      <c r="H205" s="275">
        <v>4.0999999999999996</v>
      </c>
      <c r="I205" s="275">
        <v>4.3</v>
      </c>
      <c r="J205" s="275">
        <v>4.3</v>
      </c>
      <c r="K205" s="275">
        <v>4.3</v>
      </c>
      <c r="L205" s="275">
        <v>4.3</v>
      </c>
      <c r="M205" s="275">
        <v>4.3</v>
      </c>
      <c r="N205" s="275">
        <v>4.2</v>
      </c>
      <c r="O205" s="275">
        <v>4.2</v>
      </c>
      <c r="P205" s="275">
        <v>4.2</v>
      </c>
      <c r="Q205" s="275">
        <v>4.2</v>
      </c>
      <c r="R205" s="275">
        <v>4.7</v>
      </c>
      <c r="S205" s="275">
        <v>4.7</v>
      </c>
      <c r="T205" s="275">
        <v>4.7</v>
      </c>
      <c r="U205" s="275">
        <v>4.7</v>
      </c>
      <c r="V205" s="275">
        <v>4.7</v>
      </c>
      <c r="W205" s="275">
        <v>4.7</v>
      </c>
      <c r="X205" s="275">
        <v>4.7</v>
      </c>
      <c r="Y205" s="275">
        <v>4.5999999999999996</v>
      </c>
      <c r="Z205" s="275">
        <v>4.5999999999999996</v>
      </c>
      <c r="AA205" s="275">
        <v>4</v>
      </c>
      <c r="AB205" s="275">
        <v>4</v>
      </c>
      <c r="AC205" s="275">
        <v>4</v>
      </c>
      <c r="AD205" s="275">
        <v>4</v>
      </c>
      <c r="AE205" s="275">
        <v>4.4000000000000004</v>
      </c>
      <c r="AF205" s="275">
        <v>4.4000000000000004</v>
      </c>
      <c r="AG205" s="275">
        <v>4.4000000000000004</v>
      </c>
      <c r="AH205" s="275">
        <v>4.5</v>
      </c>
      <c r="AI205" s="275">
        <v>4.5</v>
      </c>
      <c r="AJ205" s="275">
        <v>4.5</v>
      </c>
      <c r="AK205" s="275">
        <v>4.5</v>
      </c>
      <c r="AL205" s="275">
        <v>4.4000000000000004</v>
      </c>
      <c r="AM205" s="275">
        <v>4.2</v>
      </c>
      <c r="AN205" s="275">
        <v>4.2</v>
      </c>
      <c r="AO205" s="275">
        <v>4.2</v>
      </c>
      <c r="AP205" s="275">
        <v>4.2</v>
      </c>
      <c r="AQ205" s="275">
        <v>4.2</v>
      </c>
      <c r="AR205" s="275">
        <v>4.2</v>
      </c>
      <c r="AS205" s="275">
        <v>4.4000000000000004</v>
      </c>
      <c r="AT205" s="275">
        <v>4.4000000000000004</v>
      </c>
      <c r="AU205" s="275">
        <v>4.4000000000000004</v>
      </c>
      <c r="AV205" s="275">
        <v>4.4000000000000004</v>
      </c>
      <c r="AW205" s="275">
        <v>4.4000000000000004</v>
      </c>
      <c r="AX205" s="275">
        <f>_xlfn.IFNA(VLOOKUP(C205,'INFORM Severity - hidden'!$C$5:$G$300,5,FALSE),"-")</f>
        <v>4.4000000000000004</v>
      </c>
    </row>
    <row r="206" spans="1:50" x14ac:dyDescent="0.25">
      <c r="A206" t="s">
        <v>101</v>
      </c>
      <c r="B206" t="s">
        <v>754</v>
      </c>
      <c r="C206" t="s">
        <v>755</v>
      </c>
      <c r="D206" s="275" t="str">
        <f t="shared" si="3"/>
        <v>Increasing</v>
      </c>
      <c r="E206" s="275" t="s">
        <v>9080</v>
      </c>
      <c r="F206" s="275" t="s">
        <v>9080</v>
      </c>
      <c r="G206" s="275" t="s">
        <v>9080</v>
      </c>
      <c r="H206" s="275">
        <v>2.1</v>
      </c>
      <c r="I206" s="275">
        <v>2.1</v>
      </c>
      <c r="J206" s="275">
        <v>2.1</v>
      </c>
      <c r="K206" s="275">
        <v>2.1</v>
      </c>
      <c r="L206" s="275">
        <v>2.1</v>
      </c>
      <c r="M206" s="275">
        <v>2.1</v>
      </c>
      <c r="N206" s="275">
        <v>2</v>
      </c>
      <c r="O206" s="275">
        <v>2</v>
      </c>
      <c r="P206" s="275">
        <v>2</v>
      </c>
      <c r="Q206" s="275">
        <v>2</v>
      </c>
      <c r="R206" s="275">
        <v>2</v>
      </c>
      <c r="S206" s="275">
        <v>2</v>
      </c>
      <c r="T206" s="275">
        <v>2</v>
      </c>
      <c r="U206" s="275">
        <v>2</v>
      </c>
      <c r="V206" s="275">
        <v>2</v>
      </c>
      <c r="W206" s="275">
        <v>2</v>
      </c>
      <c r="X206" s="275">
        <v>2</v>
      </c>
      <c r="Y206" s="275">
        <v>1.9</v>
      </c>
      <c r="Z206" s="275">
        <v>1.9</v>
      </c>
      <c r="AA206" s="275">
        <v>1.9</v>
      </c>
      <c r="AB206" s="275">
        <v>1.9</v>
      </c>
      <c r="AC206" s="275">
        <v>1.9</v>
      </c>
      <c r="AD206" s="275">
        <v>1.9</v>
      </c>
      <c r="AE206" s="275">
        <v>1.9</v>
      </c>
      <c r="AF206" s="275">
        <v>1.9</v>
      </c>
      <c r="AG206" s="275">
        <v>1.8</v>
      </c>
      <c r="AH206" s="275">
        <v>1.9</v>
      </c>
      <c r="AI206" s="275">
        <v>1.9</v>
      </c>
      <c r="AJ206" s="275">
        <v>1.9</v>
      </c>
      <c r="AK206" s="275">
        <v>1.9</v>
      </c>
      <c r="AL206" s="275">
        <v>1.8</v>
      </c>
      <c r="AM206" s="275">
        <v>1.8</v>
      </c>
      <c r="AN206" s="275">
        <v>1.8</v>
      </c>
      <c r="AO206" s="275">
        <v>1.7</v>
      </c>
      <c r="AP206" s="275">
        <v>1.7</v>
      </c>
      <c r="AQ206" s="275">
        <v>1.7</v>
      </c>
      <c r="AR206" s="275">
        <v>1.7</v>
      </c>
      <c r="AS206" s="275">
        <v>1.7</v>
      </c>
      <c r="AT206" s="275">
        <v>1.7</v>
      </c>
      <c r="AU206" s="275">
        <v>1.7</v>
      </c>
      <c r="AV206" s="275">
        <v>1.8</v>
      </c>
      <c r="AW206" s="275">
        <v>1.8</v>
      </c>
      <c r="AX206" s="275">
        <f>_xlfn.IFNA(VLOOKUP(C206,'INFORM Severity - hidden'!$C$5:$G$300,5,FALSE),"-")</f>
        <v>1.9</v>
      </c>
    </row>
    <row r="207" spans="1:50" x14ac:dyDescent="0.25">
      <c r="A207"/>
      <c r="B207"/>
      <c r="C207" t="s">
        <v>9155</v>
      </c>
      <c r="D207" s="275" t="str">
        <f t="shared" si="3"/>
        <v>-</v>
      </c>
      <c r="E207" s="275" t="s">
        <v>9080</v>
      </c>
      <c r="F207" s="275" t="s">
        <v>9080</v>
      </c>
      <c r="G207" s="275" t="s">
        <v>9080</v>
      </c>
      <c r="H207" s="275" t="s">
        <v>9080</v>
      </c>
      <c r="I207" s="275" t="s">
        <v>9080</v>
      </c>
      <c r="J207" s="275" t="s">
        <v>9080</v>
      </c>
      <c r="K207" s="275" t="s">
        <v>9080</v>
      </c>
      <c r="L207" s="275" t="s">
        <v>9080</v>
      </c>
      <c r="M207" s="275" t="s">
        <v>9080</v>
      </c>
      <c r="N207" s="275" t="s">
        <v>9080</v>
      </c>
      <c r="O207" s="275" t="s">
        <v>9080</v>
      </c>
      <c r="P207" s="275" t="s">
        <v>9080</v>
      </c>
      <c r="Q207" s="275" t="s">
        <v>9080</v>
      </c>
      <c r="R207" s="275" t="s">
        <v>9080</v>
      </c>
      <c r="S207" s="275" t="s">
        <v>9080</v>
      </c>
      <c r="T207" s="275">
        <v>2.4</v>
      </c>
      <c r="U207" s="275">
        <v>2.4</v>
      </c>
      <c r="V207" s="275">
        <v>2.4</v>
      </c>
      <c r="W207" s="275">
        <v>3.3</v>
      </c>
      <c r="X207" s="275">
        <v>3.3</v>
      </c>
      <c r="Y207" s="275">
        <v>3.2</v>
      </c>
      <c r="Z207" s="275">
        <v>3.2</v>
      </c>
      <c r="AA207" s="275">
        <v>3.2</v>
      </c>
      <c r="AB207" s="275">
        <v>3.2</v>
      </c>
      <c r="AC207" s="275">
        <v>3.2</v>
      </c>
      <c r="AD207" s="275">
        <v>3.2</v>
      </c>
      <c r="AE207" s="275">
        <v>3.2</v>
      </c>
      <c r="AF207" s="275">
        <v>3.2</v>
      </c>
      <c r="AG207" s="275">
        <v>2.8</v>
      </c>
      <c r="AH207" s="275">
        <v>3</v>
      </c>
      <c r="AI207" s="275">
        <v>2.9</v>
      </c>
      <c r="AJ207" s="275">
        <v>2.9</v>
      </c>
      <c r="AK207" s="275" t="s">
        <v>9080</v>
      </c>
      <c r="AL207" s="275" t="s">
        <v>9080</v>
      </c>
      <c r="AM207" s="275" t="s">
        <v>9080</v>
      </c>
      <c r="AN207" s="275" t="s">
        <v>9080</v>
      </c>
      <c r="AO207" s="275" t="s">
        <v>9080</v>
      </c>
      <c r="AP207" s="275" t="s">
        <v>9080</v>
      </c>
      <c r="AQ207" s="275" t="s">
        <v>9080</v>
      </c>
      <c r="AR207" s="275" t="s">
        <v>9080</v>
      </c>
      <c r="AS207" s="275" t="s">
        <v>9080</v>
      </c>
      <c r="AT207" s="275" t="s">
        <v>9080</v>
      </c>
      <c r="AU207" s="275" t="s">
        <v>9080</v>
      </c>
      <c r="AV207" s="275" t="s">
        <v>9080</v>
      </c>
      <c r="AW207" s="275" t="s">
        <v>9080</v>
      </c>
      <c r="AX207" s="275" t="str">
        <f>_xlfn.IFNA(VLOOKUP(C207,'INFORM Severity - hidden'!$C$5:$G$300,5,FALSE),"-")</f>
        <v>-</v>
      </c>
    </row>
    <row r="208" spans="1:50" x14ac:dyDescent="0.25">
      <c r="A208" t="s">
        <v>371</v>
      </c>
      <c r="B208" t="s">
        <v>369</v>
      </c>
      <c r="C208" t="s">
        <v>370</v>
      </c>
      <c r="D208" s="275" t="str">
        <f t="shared" si="3"/>
        <v>Decreasing</v>
      </c>
      <c r="E208" s="275" t="s">
        <v>9080</v>
      </c>
      <c r="F208" s="275">
        <v>4.3</v>
      </c>
      <c r="G208" s="275">
        <v>4.3</v>
      </c>
      <c r="H208" s="275">
        <v>4.3</v>
      </c>
      <c r="I208" s="275">
        <v>4.3</v>
      </c>
      <c r="J208" s="275">
        <v>4.3</v>
      </c>
      <c r="K208" s="275">
        <v>4.3</v>
      </c>
      <c r="L208" s="275">
        <v>4.3</v>
      </c>
      <c r="M208" s="275">
        <v>4.3</v>
      </c>
      <c r="N208" s="275">
        <v>4.3</v>
      </c>
      <c r="O208" s="275">
        <v>4.3</v>
      </c>
      <c r="P208" s="275">
        <v>4.3</v>
      </c>
      <c r="Q208" s="275">
        <v>4.3</v>
      </c>
      <c r="R208" s="275">
        <v>4.3</v>
      </c>
      <c r="S208" s="275">
        <v>4.3</v>
      </c>
      <c r="T208" s="275">
        <v>4.3</v>
      </c>
      <c r="U208" s="275">
        <v>4.3</v>
      </c>
      <c r="V208" s="275">
        <v>4.3</v>
      </c>
      <c r="W208" s="275">
        <v>4.4000000000000004</v>
      </c>
      <c r="X208" s="275">
        <v>4.4000000000000004</v>
      </c>
      <c r="Y208" s="275">
        <v>4.4000000000000004</v>
      </c>
      <c r="Z208" s="275">
        <v>4.4000000000000004</v>
      </c>
      <c r="AA208" s="275">
        <v>4.2</v>
      </c>
      <c r="AB208" s="275">
        <v>4.3</v>
      </c>
      <c r="AC208" s="275">
        <v>4.3</v>
      </c>
      <c r="AD208" s="275">
        <v>4.3</v>
      </c>
      <c r="AE208" s="275">
        <v>4.3</v>
      </c>
      <c r="AF208" s="275">
        <v>4.4000000000000004</v>
      </c>
      <c r="AG208" s="275">
        <v>4.4000000000000004</v>
      </c>
      <c r="AH208" s="275">
        <v>4.4000000000000004</v>
      </c>
      <c r="AI208" s="275">
        <v>4.4000000000000004</v>
      </c>
      <c r="AJ208" s="275">
        <v>4.4000000000000004</v>
      </c>
      <c r="AK208" s="275">
        <v>4.4000000000000004</v>
      </c>
      <c r="AL208" s="275">
        <v>4.4000000000000004</v>
      </c>
      <c r="AM208" s="275">
        <v>4.4000000000000004</v>
      </c>
      <c r="AN208" s="275">
        <v>4.4000000000000004</v>
      </c>
      <c r="AO208" s="275">
        <v>4.4000000000000004</v>
      </c>
      <c r="AP208" s="275">
        <v>4.4000000000000004</v>
      </c>
      <c r="AQ208" s="275">
        <v>4.5999999999999996</v>
      </c>
      <c r="AR208" s="275">
        <v>4.5999999999999996</v>
      </c>
      <c r="AS208" s="275">
        <v>4.5999999999999996</v>
      </c>
      <c r="AT208" s="275">
        <v>4.5999999999999996</v>
      </c>
      <c r="AU208" s="275">
        <v>4.5999999999999996</v>
      </c>
      <c r="AV208" s="275">
        <v>4.5999999999999996</v>
      </c>
      <c r="AW208" s="275">
        <v>4.4000000000000004</v>
      </c>
      <c r="AX208" s="275">
        <f>_xlfn.IFNA(VLOOKUP(C208,'INFORM Severity - hidden'!$C$5:$G$300,5,FALSE),"-")</f>
        <v>4.4000000000000004</v>
      </c>
    </row>
    <row r="209" spans="1:50" x14ac:dyDescent="0.25">
      <c r="A209"/>
      <c r="B209"/>
      <c r="C209" t="s">
        <v>9156</v>
      </c>
      <c r="D209" s="275" t="str">
        <f t="shared" si="3"/>
        <v>-</v>
      </c>
      <c r="E209" s="275" t="s">
        <v>9080</v>
      </c>
      <c r="F209" s="275" t="s">
        <v>9080</v>
      </c>
      <c r="G209" s="275" t="s">
        <v>9080</v>
      </c>
      <c r="H209" s="275" t="s">
        <v>9080</v>
      </c>
      <c r="I209" s="275" t="s">
        <v>9080</v>
      </c>
      <c r="J209" s="275" t="s">
        <v>9080</v>
      </c>
      <c r="K209" s="275" t="s">
        <v>9080</v>
      </c>
      <c r="L209" s="275" t="s">
        <v>9080</v>
      </c>
      <c r="M209" s="275" t="s">
        <v>9080</v>
      </c>
      <c r="N209" s="275" t="s">
        <v>9080</v>
      </c>
      <c r="O209" s="275">
        <v>3.1</v>
      </c>
      <c r="P209" s="275">
        <v>3.1</v>
      </c>
      <c r="Q209" s="275">
        <v>3.1</v>
      </c>
      <c r="R209" s="275">
        <v>3.1</v>
      </c>
      <c r="S209" s="275" t="s">
        <v>9080</v>
      </c>
      <c r="T209" s="275" t="s">
        <v>9080</v>
      </c>
      <c r="U209" s="275" t="s">
        <v>9080</v>
      </c>
      <c r="V209" s="275" t="s">
        <v>9080</v>
      </c>
      <c r="W209" s="275" t="s">
        <v>9080</v>
      </c>
      <c r="X209" s="275" t="s">
        <v>9080</v>
      </c>
      <c r="Y209" s="275" t="s">
        <v>9080</v>
      </c>
      <c r="Z209" s="275" t="s">
        <v>9080</v>
      </c>
      <c r="AA209" s="275" t="s">
        <v>9080</v>
      </c>
      <c r="AB209" s="275" t="s">
        <v>9080</v>
      </c>
      <c r="AC209" s="275" t="s">
        <v>9080</v>
      </c>
      <c r="AD209" s="275" t="s">
        <v>9080</v>
      </c>
      <c r="AE209" s="275" t="s">
        <v>9080</v>
      </c>
      <c r="AF209" s="275" t="s">
        <v>9080</v>
      </c>
      <c r="AG209" s="275" t="s">
        <v>9080</v>
      </c>
      <c r="AH209" s="275" t="s">
        <v>9080</v>
      </c>
      <c r="AI209" s="275" t="s">
        <v>9080</v>
      </c>
      <c r="AJ209" s="275" t="s">
        <v>9080</v>
      </c>
      <c r="AK209" s="275" t="s">
        <v>9080</v>
      </c>
      <c r="AL209" s="275" t="s">
        <v>9080</v>
      </c>
      <c r="AM209" s="275" t="s">
        <v>9080</v>
      </c>
      <c r="AN209" s="275" t="s">
        <v>9080</v>
      </c>
      <c r="AO209" s="275" t="s">
        <v>9080</v>
      </c>
      <c r="AP209" s="275" t="s">
        <v>9080</v>
      </c>
      <c r="AQ209" s="275" t="s">
        <v>9080</v>
      </c>
      <c r="AR209" s="275" t="s">
        <v>9080</v>
      </c>
      <c r="AS209" s="275" t="s">
        <v>9080</v>
      </c>
      <c r="AT209" s="275" t="s">
        <v>9080</v>
      </c>
      <c r="AU209" s="275" t="s">
        <v>9080</v>
      </c>
      <c r="AV209" s="275" t="s">
        <v>9080</v>
      </c>
      <c r="AW209" s="275" t="s">
        <v>9080</v>
      </c>
      <c r="AX209" s="275" t="str">
        <f>_xlfn.IFNA(VLOOKUP(C209,'INFORM Severity - hidden'!$C$5:$G$300,5,FALSE),"-")</f>
        <v>-</v>
      </c>
    </row>
    <row r="210" spans="1:50" x14ac:dyDescent="0.25">
      <c r="A210" t="s">
        <v>371</v>
      </c>
      <c r="B210" t="s">
        <v>7244</v>
      </c>
      <c r="C210" t="s">
        <v>7245</v>
      </c>
      <c r="D210" s="275" t="str">
        <f t="shared" si="3"/>
        <v>-</v>
      </c>
      <c r="E210" s="275" t="s">
        <v>9080</v>
      </c>
      <c r="F210" s="275" t="s">
        <v>9080</v>
      </c>
      <c r="G210" s="275" t="s">
        <v>9080</v>
      </c>
      <c r="H210" s="275" t="s">
        <v>9080</v>
      </c>
      <c r="I210" s="275" t="s">
        <v>9080</v>
      </c>
      <c r="J210" s="275" t="s">
        <v>9080</v>
      </c>
      <c r="K210" s="275" t="s">
        <v>9080</v>
      </c>
      <c r="L210" s="275" t="s">
        <v>9080</v>
      </c>
      <c r="M210" s="275" t="s">
        <v>9080</v>
      </c>
      <c r="N210" s="275" t="s">
        <v>9080</v>
      </c>
      <c r="O210" s="275" t="s">
        <v>9080</v>
      </c>
      <c r="P210" s="275" t="s">
        <v>9080</v>
      </c>
      <c r="Q210" s="275" t="s">
        <v>9080</v>
      </c>
      <c r="R210" s="275" t="s">
        <v>9080</v>
      </c>
      <c r="S210" s="275" t="s">
        <v>9080</v>
      </c>
      <c r="T210" s="275" t="s">
        <v>9080</v>
      </c>
      <c r="U210" s="275" t="s">
        <v>9080</v>
      </c>
      <c r="V210" s="275" t="s">
        <v>9080</v>
      </c>
      <c r="W210" s="275" t="s">
        <v>9080</v>
      </c>
      <c r="X210" s="275" t="s">
        <v>9080</v>
      </c>
      <c r="Y210" s="275" t="s">
        <v>9080</v>
      </c>
      <c r="Z210" s="275" t="s">
        <v>9080</v>
      </c>
      <c r="AA210" s="275" t="s">
        <v>9080</v>
      </c>
      <c r="AB210" s="275" t="s">
        <v>9080</v>
      </c>
      <c r="AC210" s="275" t="s">
        <v>9080</v>
      </c>
      <c r="AD210" s="275" t="s">
        <v>9080</v>
      </c>
      <c r="AE210" s="275" t="s">
        <v>9080</v>
      </c>
      <c r="AF210" s="275" t="s">
        <v>9080</v>
      </c>
      <c r="AG210" s="275" t="s">
        <v>9080</v>
      </c>
      <c r="AH210" s="275" t="s">
        <v>9080</v>
      </c>
      <c r="AI210" s="275" t="s">
        <v>9080</v>
      </c>
      <c r="AJ210" s="275" t="s">
        <v>9080</v>
      </c>
      <c r="AK210" s="275" t="s">
        <v>9080</v>
      </c>
      <c r="AL210" s="275" t="s">
        <v>9080</v>
      </c>
      <c r="AM210" s="275" t="s">
        <v>9080</v>
      </c>
      <c r="AN210" s="275" t="s">
        <v>9080</v>
      </c>
      <c r="AO210" s="275" t="s">
        <v>9080</v>
      </c>
      <c r="AP210" s="275" t="s">
        <v>9080</v>
      </c>
      <c r="AQ210" s="275" t="s">
        <v>9080</v>
      </c>
      <c r="AR210" s="275" t="s">
        <v>9080</v>
      </c>
      <c r="AS210" s="275" t="s">
        <v>9080</v>
      </c>
      <c r="AT210" s="275" t="s">
        <v>9080</v>
      </c>
      <c r="AU210" s="275" t="s">
        <v>9080</v>
      </c>
      <c r="AV210" s="275" t="s">
        <v>9080</v>
      </c>
      <c r="AW210" s="275" t="s">
        <v>9080</v>
      </c>
      <c r="AX210" s="275">
        <f>_xlfn.IFNA(VLOOKUP(C210,'INFORM Severity - hidden'!$C$5:$G$300,5,FALSE),"-")</f>
        <v>3.4</v>
      </c>
    </row>
    <row r="211" spans="1:50" x14ac:dyDescent="0.25">
      <c r="A211" t="s">
        <v>3077</v>
      </c>
      <c r="B211" t="s">
        <v>3075</v>
      </c>
      <c r="C211" t="s">
        <v>3076</v>
      </c>
      <c r="D211" s="275" t="str">
        <f t="shared" si="3"/>
        <v>Increasing</v>
      </c>
      <c r="E211" s="275" t="s">
        <v>9080</v>
      </c>
      <c r="F211" s="275" t="s">
        <v>9080</v>
      </c>
      <c r="G211" s="275" t="s">
        <v>9080</v>
      </c>
      <c r="H211" s="275" t="s">
        <v>9080</v>
      </c>
      <c r="I211" s="275" t="s">
        <v>9080</v>
      </c>
      <c r="J211" s="275" t="s">
        <v>9080</v>
      </c>
      <c r="K211" s="275" t="s">
        <v>9080</v>
      </c>
      <c r="L211" s="275" t="s">
        <v>9080</v>
      </c>
      <c r="M211" s="275" t="s">
        <v>9080</v>
      </c>
      <c r="N211" s="275" t="s">
        <v>9080</v>
      </c>
      <c r="O211" s="275" t="s">
        <v>9080</v>
      </c>
      <c r="P211" s="275" t="s">
        <v>9080</v>
      </c>
      <c r="Q211" s="275" t="s">
        <v>9080</v>
      </c>
      <c r="R211" s="275" t="s">
        <v>9080</v>
      </c>
      <c r="S211" s="275" t="s">
        <v>9080</v>
      </c>
      <c r="T211" s="275" t="s">
        <v>9080</v>
      </c>
      <c r="U211" s="275" t="s">
        <v>9080</v>
      </c>
      <c r="V211" s="275" t="s">
        <v>9080</v>
      </c>
      <c r="W211" s="275" t="s">
        <v>9080</v>
      </c>
      <c r="X211" s="275" t="s">
        <v>9080</v>
      </c>
      <c r="Y211" s="275" t="s">
        <v>9080</v>
      </c>
      <c r="Z211" s="275" t="s">
        <v>9080</v>
      </c>
      <c r="AA211" s="275" t="s">
        <v>9080</v>
      </c>
      <c r="AB211" s="275" t="s">
        <v>9080</v>
      </c>
      <c r="AC211" s="275" t="s">
        <v>9080</v>
      </c>
      <c r="AD211" s="275" t="s">
        <v>9080</v>
      </c>
      <c r="AE211" s="275" t="s">
        <v>9080</v>
      </c>
      <c r="AF211" s="275" t="s">
        <v>9080</v>
      </c>
      <c r="AG211" s="275" t="s">
        <v>9080</v>
      </c>
      <c r="AH211" s="275" t="s">
        <v>9080</v>
      </c>
      <c r="AI211" s="275" t="s">
        <v>9080</v>
      </c>
      <c r="AJ211" s="275" t="s">
        <v>9080</v>
      </c>
      <c r="AK211" s="275" t="s">
        <v>9080</v>
      </c>
      <c r="AL211" s="275" t="s">
        <v>9080</v>
      </c>
      <c r="AM211" s="275" t="s">
        <v>9080</v>
      </c>
      <c r="AN211" s="275" t="s">
        <v>9080</v>
      </c>
      <c r="AO211" s="275" t="s">
        <v>9080</v>
      </c>
      <c r="AP211" s="275" t="s">
        <v>9080</v>
      </c>
      <c r="AQ211" s="275">
        <v>1.2</v>
      </c>
      <c r="AR211" s="275">
        <v>1.2</v>
      </c>
      <c r="AS211" s="275">
        <v>1.2</v>
      </c>
      <c r="AT211" s="275">
        <v>1.2</v>
      </c>
      <c r="AU211" s="275">
        <v>2.2999999999999998</v>
      </c>
      <c r="AV211" s="275">
        <v>2.2999999999999998</v>
      </c>
      <c r="AW211" s="275">
        <v>2.2999999999999998</v>
      </c>
      <c r="AX211" s="275">
        <f>_xlfn.IFNA(VLOOKUP(C211,'INFORM Severity - hidden'!$C$5:$G$300,5,FALSE),"-")</f>
        <v>2.2999999999999998</v>
      </c>
    </row>
    <row r="212" spans="1:50" x14ac:dyDescent="0.25">
      <c r="A212" t="s">
        <v>1072</v>
      </c>
      <c r="B212" t="s">
        <v>1070</v>
      </c>
      <c r="C212" t="s">
        <v>1071</v>
      </c>
      <c r="D212" s="275" t="str">
        <f t="shared" si="3"/>
        <v>Decreasing</v>
      </c>
      <c r="E212" s="275" t="s">
        <v>9080</v>
      </c>
      <c r="F212" s="275" t="s">
        <v>9080</v>
      </c>
      <c r="G212" s="275" t="s">
        <v>9080</v>
      </c>
      <c r="H212" s="275" t="s">
        <v>9080</v>
      </c>
      <c r="I212" s="275" t="s">
        <v>9080</v>
      </c>
      <c r="J212" s="275" t="s">
        <v>9080</v>
      </c>
      <c r="K212" s="275" t="s">
        <v>9080</v>
      </c>
      <c r="L212" s="275" t="s">
        <v>9080</v>
      </c>
      <c r="M212" s="275" t="s">
        <v>9080</v>
      </c>
      <c r="N212" s="275" t="s">
        <v>9080</v>
      </c>
      <c r="O212" s="275" t="s">
        <v>9080</v>
      </c>
      <c r="P212" s="275" t="s">
        <v>9080</v>
      </c>
      <c r="Q212" s="275" t="s">
        <v>9080</v>
      </c>
      <c r="R212" s="275" t="s">
        <v>9080</v>
      </c>
      <c r="S212" s="275" t="s">
        <v>9080</v>
      </c>
      <c r="T212" s="275" t="s">
        <v>9080</v>
      </c>
      <c r="U212" s="275" t="s">
        <v>9080</v>
      </c>
      <c r="V212" s="275" t="s">
        <v>9080</v>
      </c>
      <c r="W212" s="275" t="s">
        <v>9080</v>
      </c>
      <c r="X212" s="275" t="s">
        <v>9080</v>
      </c>
      <c r="Y212" s="275" t="s">
        <v>9080</v>
      </c>
      <c r="Z212" s="275" t="s">
        <v>9080</v>
      </c>
      <c r="AA212" s="275">
        <v>2.7</v>
      </c>
      <c r="AB212" s="275">
        <v>2.7</v>
      </c>
      <c r="AC212" s="275">
        <v>2.7</v>
      </c>
      <c r="AD212" s="275">
        <v>2.7</v>
      </c>
      <c r="AE212" s="275">
        <v>2.7</v>
      </c>
      <c r="AF212" s="275">
        <v>2.7</v>
      </c>
      <c r="AG212" s="275">
        <v>2.7</v>
      </c>
      <c r="AH212" s="275">
        <v>2.7</v>
      </c>
      <c r="AI212" s="275">
        <v>2.2999999999999998</v>
      </c>
      <c r="AJ212" s="275">
        <v>2.2999999999999998</v>
      </c>
      <c r="AK212" s="275">
        <v>2.2999999999999998</v>
      </c>
      <c r="AL212" s="275">
        <v>2.2999999999999998</v>
      </c>
      <c r="AM212" s="275">
        <v>2.5</v>
      </c>
      <c r="AN212" s="275">
        <v>2.5</v>
      </c>
      <c r="AO212" s="275">
        <v>2.4</v>
      </c>
      <c r="AP212" s="275">
        <v>2.4</v>
      </c>
      <c r="AQ212" s="275">
        <v>2.4</v>
      </c>
      <c r="AR212" s="275">
        <v>2.4</v>
      </c>
      <c r="AS212" s="275">
        <v>2.2999999999999998</v>
      </c>
      <c r="AT212" s="275">
        <v>2.2999999999999998</v>
      </c>
      <c r="AU212" s="275">
        <v>2.2000000000000002</v>
      </c>
      <c r="AV212" s="275">
        <v>2.1</v>
      </c>
      <c r="AW212" s="275">
        <v>2.1</v>
      </c>
      <c r="AX212" s="275">
        <f>_xlfn.IFNA(VLOOKUP(C212,'INFORM Severity - hidden'!$C$5:$G$300,5,FALSE),"-")</f>
        <v>2.2000000000000002</v>
      </c>
    </row>
    <row r="213" spans="1:50" x14ac:dyDescent="0.25">
      <c r="A213" t="s">
        <v>79</v>
      </c>
      <c r="B213" t="s">
        <v>77</v>
      </c>
      <c r="C213" t="s">
        <v>78</v>
      </c>
      <c r="D213" s="275" t="str">
        <f t="shared" si="3"/>
        <v>Stable</v>
      </c>
      <c r="E213" s="275">
        <v>4.9000000000000004</v>
      </c>
      <c r="F213" s="275">
        <v>4.9000000000000004</v>
      </c>
      <c r="G213" s="275">
        <v>4.8</v>
      </c>
      <c r="H213" s="275">
        <v>4.8</v>
      </c>
      <c r="I213" s="275">
        <v>4.8</v>
      </c>
      <c r="J213" s="275">
        <v>4.9000000000000004</v>
      </c>
      <c r="K213" s="275">
        <v>4.9000000000000004</v>
      </c>
      <c r="L213" s="275">
        <v>4.9000000000000004</v>
      </c>
      <c r="M213" s="275">
        <v>4.9000000000000004</v>
      </c>
      <c r="N213" s="275">
        <v>4.8</v>
      </c>
      <c r="O213" s="275">
        <v>4.9000000000000004</v>
      </c>
      <c r="P213" s="275">
        <v>4.9000000000000004</v>
      </c>
      <c r="Q213" s="275">
        <v>4.9000000000000004</v>
      </c>
      <c r="R213" s="275">
        <v>4.9000000000000004</v>
      </c>
      <c r="S213" s="275">
        <v>4.9000000000000004</v>
      </c>
      <c r="T213" s="275">
        <v>4.9000000000000004</v>
      </c>
      <c r="U213" s="275">
        <v>4.9000000000000004</v>
      </c>
      <c r="V213" s="275">
        <v>4.9000000000000004</v>
      </c>
      <c r="W213" s="275">
        <v>4.9000000000000004</v>
      </c>
      <c r="X213" s="275">
        <v>4.9000000000000004</v>
      </c>
      <c r="Y213" s="275">
        <v>4.9000000000000004</v>
      </c>
      <c r="Z213" s="275">
        <v>4.9000000000000004</v>
      </c>
      <c r="AA213" s="275">
        <v>4.9000000000000004</v>
      </c>
      <c r="AB213" s="275">
        <v>4.9000000000000004</v>
      </c>
      <c r="AC213" s="275">
        <v>4.7</v>
      </c>
      <c r="AD213" s="275">
        <v>4.9000000000000004</v>
      </c>
      <c r="AE213" s="275">
        <v>4.9000000000000004</v>
      </c>
      <c r="AF213" s="275">
        <v>4.9000000000000004</v>
      </c>
      <c r="AG213" s="275">
        <v>4.9000000000000004</v>
      </c>
      <c r="AH213" s="275">
        <v>4.9000000000000004</v>
      </c>
      <c r="AI213" s="275">
        <v>4.9000000000000004</v>
      </c>
      <c r="AJ213" s="275">
        <v>4.9000000000000004</v>
      </c>
      <c r="AK213" s="275">
        <v>4.9000000000000004</v>
      </c>
      <c r="AL213" s="275">
        <v>4.9000000000000004</v>
      </c>
      <c r="AM213" s="275">
        <v>4.9000000000000004</v>
      </c>
      <c r="AN213" s="275">
        <v>4.9000000000000004</v>
      </c>
      <c r="AO213" s="275">
        <v>4.9000000000000004</v>
      </c>
      <c r="AP213" s="275">
        <v>4.5999999999999996</v>
      </c>
      <c r="AQ213" s="275">
        <v>4.5999999999999996</v>
      </c>
      <c r="AR213" s="275">
        <v>4.5999999999999996</v>
      </c>
      <c r="AS213" s="275">
        <v>4.5999999999999996</v>
      </c>
      <c r="AT213" s="275">
        <v>4.5999999999999996</v>
      </c>
      <c r="AU213" s="275">
        <v>4.5999999999999996</v>
      </c>
      <c r="AV213" s="275">
        <v>4.5999999999999996</v>
      </c>
      <c r="AW213" s="275">
        <v>4.5999999999999996</v>
      </c>
      <c r="AX213" s="275">
        <f>_xlfn.IFNA(VLOOKUP(C213,'INFORM Severity - hidden'!$C$5:$G$300,5,FALSE),"-")</f>
        <v>4.5999999999999996</v>
      </c>
    </row>
    <row r="214" spans="1:50" x14ac:dyDescent="0.25">
      <c r="A214" t="s">
        <v>484</v>
      </c>
      <c r="B214" t="s">
        <v>1358</v>
      </c>
      <c r="C214" t="s">
        <v>1359</v>
      </c>
      <c r="D214" s="275" t="str">
        <f t="shared" si="3"/>
        <v>Increasing</v>
      </c>
      <c r="E214" s="275" t="s">
        <v>9080</v>
      </c>
      <c r="F214" s="275" t="s">
        <v>9080</v>
      </c>
      <c r="G214" s="275" t="s">
        <v>9080</v>
      </c>
      <c r="H214" s="275">
        <v>4</v>
      </c>
      <c r="I214" s="275">
        <v>4</v>
      </c>
      <c r="J214" s="275">
        <v>4</v>
      </c>
      <c r="K214" s="275">
        <v>4</v>
      </c>
      <c r="L214" s="275">
        <v>4</v>
      </c>
      <c r="M214" s="275">
        <v>4</v>
      </c>
      <c r="N214" s="275">
        <v>4.0999999999999996</v>
      </c>
      <c r="O214" s="275">
        <v>4.0999999999999996</v>
      </c>
      <c r="P214" s="275">
        <v>4.0999999999999996</v>
      </c>
      <c r="Q214" s="275">
        <v>4.0999999999999996</v>
      </c>
      <c r="R214" s="275">
        <v>4.0999999999999996</v>
      </c>
      <c r="S214" s="275">
        <v>4.0999999999999996</v>
      </c>
      <c r="T214" s="275">
        <v>4.0999999999999996</v>
      </c>
      <c r="U214" s="275">
        <v>4.0999999999999996</v>
      </c>
      <c r="V214" s="275">
        <v>4.0999999999999996</v>
      </c>
      <c r="W214" s="275">
        <v>4.0999999999999996</v>
      </c>
      <c r="X214" s="275">
        <v>4.0999999999999996</v>
      </c>
      <c r="Y214" s="275">
        <v>4.0999999999999996</v>
      </c>
      <c r="Z214" s="275">
        <v>4.2</v>
      </c>
      <c r="AA214" s="275">
        <v>4.0999999999999996</v>
      </c>
      <c r="AB214" s="275">
        <v>4.0999999999999996</v>
      </c>
      <c r="AC214" s="275">
        <v>4.0999999999999996</v>
      </c>
      <c r="AD214" s="275">
        <v>4.0999999999999996</v>
      </c>
      <c r="AE214" s="275">
        <v>4.0999999999999996</v>
      </c>
      <c r="AF214" s="275">
        <v>4.0999999999999996</v>
      </c>
      <c r="AG214" s="275">
        <v>4.0999999999999996</v>
      </c>
      <c r="AH214" s="275">
        <v>4.0999999999999996</v>
      </c>
      <c r="AI214" s="275">
        <v>4.0999999999999996</v>
      </c>
      <c r="AJ214" s="275">
        <v>4.0999999999999996</v>
      </c>
      <c r="AK214" s="275">
        <v>4.0999999999999996</v>
      </c>
      <c r="AL214" s="275">
        <v>4.0999999999999996</v>
      </c>
      <c r="AM214" s="275">
        <v>4.0999999999999996</v>
      </c>
      <c r="AN214" s="275">
        <v>4.0999999999999996</v>
      </c>
      <c r="AO214" s="275">
        <v>4.0999999999999996</v>
      </c>
      <c r="AP214" s="275">
        <v>4.0999999999999996</v>
      </c>
      <c r="AQ214" s="275">
        <v>4.0999999999999996</v>
      </c>
      <c r="AR214" s="275">
        <v>4.0999999999999996</v>
      </c>
      <c r="AS214" s="275">
        <v>4.2</v>
      </c>
      <c r="AT214" s="275">
        <v>4.2</v>
      </c>
      <c r="AU214" s="275">
        <v>4.4000000000000004</v>
      </c>
      <c r="AV214" s="275">
        <v>4.4000000000000004</v>
      </c>
      <c r="AW214" s="275">
        <v>4.4000000000000004</v>
      </c>
      <c r="AX214" s="275">
        <f>_xlfn.IFNA(VLOOKUP(C214,'INFORM Severity - hidden'!$C$5:$G$300,5,FALSE),"-")</f>
        <v>4.4000000000000004</v>
      </c>
    </row>
    <row r="215" spans="1:50" x14ac:dyDescent="0.25">
      <c r="A215"/>
      <c r="B215"/>
      <c r="C215" t="s">
        <v>9157</v>
      </c>
      <c r="D215" s="275" t="str">
        <f t="shared" si="3"/>
        <v>-</v>
      </c>
      <c r="E215" s="275" t="s">
        <v>9080</v>
      </c>
      <c r="F215" s="275" t="s">
        <v>9080</v>
      </c>
      <c r="G215" s="275" t="s">
        <v>9080</v>
      </c>
      <c r="H215" s="275">
        <v>3</v>
      </c>
      <c r="I215" s="275" t="s">
        <v>9080</v>
      </c>
      <c r="J215" s="275" t="s">
        <v>9080</v>
      </c>
      <c r="K215" s="275" t="s">
        <v>9080</v>
      </c>
      <c r="L215" s="275" t="s">
        <v>9080</v>
      </c>
      <c r="M215" s="275" t="s">
        <v>9080</v>
      </c>
      <c r="N215" s="275" t="s">
        <v>9080</v>
      </c>
      <c r="O215" s="275" t="s">
        <v>9080</v>
      </c>
      <c r="P215" s="275" t="s">
        <v>9080</v>
      </c>
      <c r="Q215" s="275" t="s">
        <v>9080</v>
      </c>
      <c r="R215" s="275" t="s">
        <v>9080</v>
      </c>
      <c r="S215" s="275" t="s">
        <v>9080</v>
      </c>
      <c r="T215" s="275" t="s">
        <v>9080</v>
      </c>
      <c r="U215" s="275" t="s">
        <v>9080</v>
      </c>
      <c r="V215" s="275" t="s">
        <v>9080</v>
      </c>
      <c r="W215" s="275" t="s">
        <v>9080</v>
      </c>
      <c r="X215" s="275" t="s">
        <v>9080</v>
      </c>
      <c r="Y215" s="275" t="s">
        <v>9080</v>
      </c>
      <c r="Z215" s="275" t="s">
        <v>9080</v>
      </c>
      <c r="AA215" s="275" t="s">
        <v>9080</v>
      </c>
      <c r="AB215" s="275" t="s">
        <v>9080</v>
      </c>
      <c r="AC215" s="275" t="s">
        <v>9080</v>
      </c>
      <c r="AD215" s="275" t="s">
        <v>9080</v>
      </c>
      <c r="AE215" s="275" t="s">
        <v>9080</v>
      </c>
      <c r="AF215" s="275" t="s">
        <v>9080</v>
      </c>
      <c r="AG215" s="275" t="s">
        <v>9080</v>
      </c>
      <c r="AH215" s="275" t="s">
        <v>9080</v>
      </c>
      <c r="AI215" s="275" t="s">
        <v>9080</v>
      </c>
      <c r="AJ215" s="275" t="s">
        <v>9080</v>
      </c>
      <c r="AK215" s="275" t="s">
        <v>9080</v>
      </c>
      <c r="AL215" s="275" t="s">
        <v>9080</v>
      </c>
      <c r="AM215" s="275" t="s">
        <v>9080</v>
      </c>
      <c r="AN215" s="275" t="s">
        <v>9080</v>
      </c>
      <c r="AO215" s="275" t="s">
        <v>9080</v>
      </c>
      <c r="AP215" s="275" t="s">
        <v>9080</v>
      </c>
      <c r="AQ215" s="275" t="s">
        <v>9080</v>
      </c>
      <c r="AR215" s="275" t="s">
        <v>9080</v>
      </c>
      <c r="AS215" s="275" t="s">
        <v>9080</v>
      </c>
      <c r="AT215" s="275" t="s">
        <v>9080</v>
      </c>
      <c r="AU215" s="275" t="s">
        <v>9080</v>
      </c>
      <c r="AV215" s="275" t="s">
        <v>9080</v>
      </c>
      <c r="AW215" s="275" t="s">
        <v>9080</v>
      </c>
      <c r="AX215" s="275" t="str">
        <f>_xlfn.IFNA(VLOOKUP(C215,'INFORM Severity - hidden'!$C$5:$G$300,5,FALSE),"-")</f>
        <v>-</v>
      </c>
    </row>
    <row r="216" spans="1:50" x14ac:dyDescent="0.25">
      <c r="A216" t="s">
        <v>484</v>
      </c>
      <c r="B216" t="s">
        <v>482</v>
      </c>
      <c r="C216" t="s">
        <v>483</v>
      </c>
      <c r="D216" s="275" t="str">
        <f t="shared" si="3"/>
        <v>Increasing</v>
      </c>
      <c r="E216" s="275" t="s">
        <v>9080</v>
      </c>
      <c r="F216" s="275" t="s">
        <v>9080</v>
      </c>
      <c r="G216" s="275" t="s">
        <v>9080</v>
      </c>
      <c r="H216" s="275">
        <v>3.4</v>
      </c>
      <c r="I216" s="275">
        <v>3.4</v>
      </c>
      <c r="J216" s="275">
        <v>3.4</v>
      </c>
      <c r="K216" s="275">
        <v>3.4</v>
      </c>
      <c r="L216" s="275">
        <v>3.4</v>
      </c>
      <c r="M216" s="275">
        <v>3.4</v>
      </c>
      <c r="N216" s="275">
        <v>3.5</v>
      </c>
      <c r="O216" s="275">
        <v>3.5</v>
      </c>
      <c r="P216" s="275">
        <v>3.5</v>
      </c>
      <c r="Q216" s="275">
        <v>3.5</v>
      </c>
      <c r="R216" s="275">
        <v>3.5</v>
      </c>
      <c r="S216" s="275">
        <v>3.7</v>
      </c>
      <c r="T216" s="275">
        <v>3.7</v>
      </c>
      <c r="U216" s="275">
        <v>3.7</v>
      </c>
      <c r="V216" s="275">
        <v>3.7</v>
      </c>
      <c r="W216" s="275">
        <v>3.7</v>
      </c>
      <c r="X216" s="275">
        <v>3.7</v>
      </c>
      <c r="Y216" s="275">
        <v>3.7</v>
      </c>
      <c r="Z216" s="275">
        <v>3.7</v>
      </c>
      <c r="AA216" s="275">
        <v>3.6</v>
      </c>
      <c r="AB216" s="275">
        <v>3.6</v>
      </c>
      <c r="AC216" s="275">
        <v>3.6</v>
      </c>
      <c r="AD216" s="275">
        <v>3.6</v>
      </c>
      <c r="AE216" s="275">
        <v>3.6</v>
      </c>
      <c r="AF216" s="275">
        <v>3.7</v>
      </c>
      <c r="AG216" s="275">
        <v>3.7</v>
      </c>
      <c r="AH216" s="275">
        <v>3.7</v>
      </c>
      <c r="AI216" s="275">
        <v>3.7</v>
      </c>
      <c r="AJ216" s="275">
        <v>3.7</v>
      </c>
      <c r="AK216" s="275">
        <v>3.7</v>
      </c>
      <c r="AL216" s="275">
        <v>3.7</v>
      </c>
      <c r="AM216" s="275">
        <v>3.7</v>
      </c>
      <c r="AN216" s="275">
        <v>3.7</v>
      </c>
      <c r="AO216" s="275">
        <v>3.7</v>
      </c>
      <c r="AP216" s="275">
        <v>3.7</v>
      </c>
      <c r="AQ216" s="275">
        <v>3.7</v>
      </c>
      <c r="AR216" s="275">
        <v>3.7</v>
      </c>
      <c r="AS216" s="275">
        <v>3.7</v>
      </c>
      <c r="AT216" s="275">
        <v>3.7</v>
      </c>
      <c r="AU216" s="275">
        <v>3.8</v>
      </c>
      <c r="AV216" s="275">
        <v>3.8</v>
      </c>
      <c r="AW216" s="275">
        <v>3.8</v>
      </c>
      <c r="AX216" s="275">
        <f>_xlfn.IFNA(VLOOKUP(C216,'INFORM Severity - hidden'!$C$5:$G$300,5,FALSE),"-")</f>
        <v>3.8</v>
      </c>
    </row>
    <row r="217" spans="1:50" x14ac:dyDescent="0.25">
      <c r="A217" t="s">
        <v>484</v>
      </c>
      <c r="B217" t="s">
        <v>498</v>
      </c>
      <c r="C217" t="s">
        <v>499</v>
      </c>
      <c r="D217" s="275" t="str">
        <f t="shared" si="3"/>
        <v>Increasing</v>
      </c>
      <c r="E217" s="275" t="s">
        <v>9080</v>
      </c>
      <c r="F217" s="275" t="s">
        <v>9080</v>
      </c>
      <c r="G217" s="275" t="s">
        <v>9080</v>
      </c>
      <c r="H217" s="275">
        <v>3.1</v>
      </c>
      <c r="I217" s="275">
        <v>3.1</v>
      </c>
      <c r="J217" s="275">
        <v>3.1</v>
      </c>
      <c r="K217" s="275">
        <v>3.1</v>
      </c>
      <c r="L217" s="275">
        <v>3.1</v>
      </c>
      <c r="M217" s="275">
        <v>3.1</v>
      </c>
      <c r="N217" s="275">
        <v>3.1</v>
      </c>
      <c r="O217" s="275">
        <v>3.1</v>
      </c>
      <c r="P217" s="275">
        <v>3.1</v>
      </c>
      <c r="Q217" s="275">
        <v>3.1</v>
      </c>
      <c r="R217" s="275">
        <v>3.1</v>
      </c>
      <c r="S217" s="275">
        <v>3.3</v>
      </c>
      <c r="T217" s="275">
        <v>3.3</v>
      </c>
      <c r="U217" s="275">
        <v>3.4</v>
      </c>
      <c r="V217" s="275">
        <v>3.4</v>
      </c>
      <c r="W217" s="275">
        <v>3.4</v>
      </c>
      <c r="X217" s="275">
        <v>3.4</v>
      </c>
      <c r="Y217" s="275">
        <v>3.4</v>
      </c>
      <c r="Z217" s="275">
        <v>3.4</v>
      </c>
      <c r="AA217" s="275">
        <v>3.3</v>
      </c>
      <c r="AB217" s="275">
        <v>3.3</v>
      </c>
      <c r="AC217" s="275">
        <v>3.3</v>
      </c>
      <c r="AD217" s="275">
        <v>3.3</v>
      </c>
      <c r="AE217" s="275">
        <v>3.3</v>
      </c>
      <c r="AF217" s="275">
        <v>3.4</v>
      </c>
      <c r="AG217" s="275">
        <v>3.4</v>
      </c>
      <c r="AH217" s="275">
        <v>3.4</v>
      </c>
      <c r="AI217" s="275">
        <v>3.4</v>
      </c>
      <c r="AJ217" s="275">
        <v>3.4</v>
      </c>
      <c r="AK217" s="275">
        <v>3.4</v>
      </c>
      <c r="AL217" s="275">
        <v>3.3</v>
      </c>
      <c r="AM217" s="275">
        <v>3.3</v>
      </c>
      <c r="AN217" s="275">
        <v>3.3</v>
      </c>
      <c r="AO217" s="275">
        <v>3.3</v>
      </c>
      <c r="AP217" s="275">
        <v>3.3</v>
      </c>
      <c r="AQ217" s="275">
        <v>3.3</v>
      </c>
      <c r="AR217" s="275">
        <v>3.3</v>
      </c>
      <c r="AS217" s="275">
        <v>3.4</v>
      </c>
      <c r="AT217" s="275">
        <v>3.4</v>
      </c>
      <c r="AU217" s="275">
        <v>3.4</v>
      </c>
      <c r="AV217" s="275">
        <v>3.7</v>
      </c>
      <c r="AW217" s="275">
        <v>3.7</v>
      </c>
      <c r="AX217" s="275">
        <f>_xlfn.IFNA(VLOOKUP(C217,'INFORM Severity - hidden'!$C$5:$G$300,5,FALSE),"-")</f>
        <v>3.7</v>
      </c>
    </row>
    <row r="218" spans="1:50" x14ac:dyDescent="0.25">
      <c r="A218" t="s">
        <v>484</v>
      </c>
      <c r="B218" t="s">
        <v>512</v>
      </c>
      <c r="C218" t="s">
        <v>513</v>
      </c>
      <c r="D218" s="275" t="str">
        <f t="shared" si="3"/>
        <v>Increasing</v>
      </c>
      <c r="E218" s="275" t="s">
        <v>9080</v>
      </c>
      <c r="F218" s="275" t="s">
        <v>9080</v>
      </c>
      <c r="G218" s="275" t="s">
        <v>9080</v>
      </c>
      <c r="H218" s="275">
        <v>3.3</v>
      </c>
      <c r="I218" s="275">
        <v>3.3</v>
      </c>
      <c r="J218" s="275">
        <v>3.3</v>
      </c>
      <c r="K218" s="275">
        <v>3.3</v>
      </c>
      <c r="L218" s="275">
        <v>3.3</v>
      </c>
      <c r="M218" s="275">
        <v>3.3</v>
      </c>
      <c r="N218" s="275">
        <v>3.3</v>
      </c>
      <c r="O218" s="275">
        <v>3.3</v>
      </c>
      <c r="P218" s="275">
        <v>3.3</v>
      </c>
      <c r="Q218" s="275">
        <v>3.3</v>
      </c>
      <c r="R218" s="275">
        <v>3.3</v>
      </c>
      <c r="S218" s="275">
        <v>3.3</v>
      </c>
      <c r="T218" s="275">
        <v>3.4</v>
      </c>
      <c r="U218" s="275">
        <v>3.4</v>
      </c>
      <c r="V218" s="275">
        <v>3.4</v>
      </c>
      <c r="W218" s="275">
        <v>3.3</v>
      </c>
      <c r="X218" s="275">
        <v>3.3</v>
      </c>
      <c r="Y218" s="275">
        <v>3.2</v>
      </c>
      <c r="Z218" s="275">
        <v>3.2</v>
      </c>
      <c r="AA218" s="275">
        <v>3.2</v>
      </c>
      <c r="AB218" s="275">
        <v>3.2</v>
      </c>
      <c r="AC218" s="275">
        <v>3.2</v>
      </c>
      <c r="AD218" s="275">
        <v>3.2</v>
      </c>
      <c r="AE218" s="275">
        <v>3.2</v>
      </c>
      <c r="AF218" s="275">
        <v>3.3</v>
      </c>
      <c r="AG218" s="275">
        <v>3.3</v>
      </c>
      <c r="AH218" s="275">
        <v>3.3</v>
      </c>
      <c r="AI218" s="275">
        <v>3.3</v>
      </c>
      <c r="AJ218" s="275">
        <v>3.3</v>
      </c>
      <c r="AK218" s="275">
        <v>3.3</v>
      </c>
      <c r="AL218" s="275">
        <v>3.2</v>
      </c>
      <c r="AM218" s="275">
        <v>3.2</v>
      </c>
      <c r="AN218" s="275">
        <v>3.2</v>
      </c>
      <c r="AO218" s="275">
        <v>3.2</v>
      </c>
      <c r="AP218" s="275">
        <v>3.2</v>
      </c>
      <c r="AQ218" s="275">
        <v>3.2</v>
      </c>
      <c r="AR218" s="275">
        <v>3.2</v>
      </c>
      <c r="AS218" s="275">
        <v>3.2</v>
      </c>
      <c r="AT218" s="275">
        <v>3.2</v>
      </c>
      <c r="AU218" s="275">
        <v>3.7</v>
      </c>
      <c r="AV218" s="275">
        <v>3.7</v>
      </c>
      <c r="AW218" s="275">
        <v>3.7</v>
      </c>
      <c r="AX218" s="275">
        <f>_xlfn.IFNA(VLOOKUP(C218,'INFORM Severity - hidden'!$C$5:$G$300,5,FALSE),"-")</f>
        <v>3.7</v>
      </c>
    </row>
    <row r="219" spans="1:50" x14ac:dyDescent="0.25">
      <c r="A219" t="s">
        <v>484</v>
      </c>
      <c r="B219" t="s">
        <v>522</v>
      </c>
      <c r="C219" t="s">
        <v>523</v>
      </c>
      <c r="D219" s="275" t="str">
        <f t="shared" si="3"/>
        <v>Increasing</v>
      </c>
      <c r="E219" s="275" t="s">
        <v>9080</v>
      </c>
      <c r="F219" s="275" t="s">
        <v>9080</v>
      </c>
      <c r="G219" s="275" t="s">
        <v>9080</v>
      </c>
      <c r="H219" s="275" t="s">
        <v>9080</v>
      </c>
      <c r="I219" s="275" t="s">
        <v>9080</v>
      </c>
      <c r="J219" s="275" t="s">
        <v>9080</v>
      </c>
      <c r="K219" s="275" t="s">
        <v>9080</v>
      </c>
      <c r="L219" s="275" t="s">
        <v>9080</v>
      </c>
      <c r="M219" s="275" t="s">
        <v>9080</v>
      </c>
      <c r="N219" s="275" t="s">
        <v>9080</v>
      </c>
      <c r="O219" s="275" t="s">
        <v>9080</v>
      </c>
      <c r="P219" s="275" t="s">
        <v>9080</v>
      </c>
      <c r="Q219" s="275" t="s">
        <v>9080</v>
      </c>
      <c r="R219" s="275" t="s">
        <v>9080</v>
      </c>
      <c r="S219" s="275" t="s">
        <v>9080</v>
      </c>
      <c r="T219" s="275" t="s">
        <v>9080</v>
      </c>
      <c r="U219" s="275" t="s">
        <v>9080</v>
      </c>
      <c r="V219" s="275" t="s">
        <v>9080</v>
      </c>
      <c r="W219" s="275">
        <v>2.6</v>
      </c>
      <c r="X219" s="275">
        <v>2.6</v>
      </c>
      <c r="Y219" s="275">
        <v>2.6</v>
      </c>
      <c r="Z219" s="275">
        <v>2.5</v>
      </c>
      <c r="AA219" s="275">
        <v>2.5</v>
      </c>
      <c r="AB219" s="275">
        <v>2.5</v>
      </c>
      <c r="AC219" s="275">
        <v>2.5</v>
      </c>
      <c r="AD219" s="275">
        <v>2.5</v>
      </c>
      <c r="AE219" s="275">
        <v>2.5</v>
      </c>
      <c r="AF219" s="275">
        <v>2.5</v>
      </c>
      <c r="AG219" s="275">
        <v>2.5</v>
      </c>
      <c r="AH219" s="275">
        <v>2.6</v>
      </c>
      <c r="AI219" s="275">
        <v>2.6</v>
      </c>
      <c r="AJ219" s="275">
        <v>2.6</v>
      </c>
      <c r="AK219" s="275">
        <v>2.6</v>
      </c>
      <c r="AL219" s="275">
        <v>2.5</v>
      </c>
      <c r="AM219" s="275">
        <v>2.5</v>
      </c>
      <c r="AN219" s="275">
        <v>2.5</v>
      </c>
      <c r="AO219" s="275">
        <v>2.5</v>
      </c>
      <c r="AP219" s="275">
        <v>2.5</v>
      </c>
      <c r="AQ219" s="275">
        <v>2.5</v>
      </c>
      <c r="AR219" s="275">
        <v>2.5</v>
      </c>
      <c r="AS219" s="275">
        <v>2.5</v>
      </c>
      <c r="AT219" s="275">
        <v>2.5</v>
      </c>
      <c r="AU219" s="275">
        <v>2.7</v>
      </c>
      <c r="AV219" s="275">
        <v>2.7</v>
      </c>
      <c r="AW219" s="275">
        <v>2.7</v>
      </c>
      <c r="AX219" s="275">
        <f>_xlfn.IFNA(VLOOKUP(C219,'INFORM Severity - hidden'!$C$5:$G$300,5,FALSE),"-")</f>
        <v>2.7</v>
      </c>
    </row>
    <row r="220" spans="1:50" x14ac:dyDescent="0.25">
      <c r="A220"/>
      <c r="B220"/>
      <c r="C220" t="s">
        <v>9158</v>
      </c>
      <c r="D220" s="275" t="str">
        <f t="shared" si="3"/>
        <v>-</v>
      </c>
      <c r="E220" s="275" t="s">
        <v>9080</v>
      </c>
      <c r="F220" s="275" t="s">
        <v>9080</v>
      </c>
      <c r="G220" s="275" t="s">
        <v>9080</v>
      </c>
      <c r="H220" s="275" t="s">
        <v>9080</v>
      </c>
      <c r="I220" s="275" t="s">
        <v>9080</v>
      </c>
      <c r="J220" s="275" t="s">
        <v>9080</v>
      </c>
      <c r="K220" s="275" t="s">
        <v>9080</v>
      </c>
      <c r="L220" s="275" t="s">
        <v>9080</v>
      </c>
      <c r="M220" s="275" t="s">
        <v>9080</v>
      </c>
      <c r="N220" s="275" t="s">
        <v>9080</v>
      </c>
      <c r="O220" s="275" t="s">
        <v>9080</v>
      </c>
      <c r="P220" s="275" t="s">
        <v>9080</v>
      </c>
      <c r="Q220" s="275" t="s">
        <v>9080</v>
      </c>
      <c r="R220" s="275" t="s">
        <v>9080</v>
      </c>
      <c r="S220" s="275" t="s">
        <v>9080</v>
      </c>
      <c r="T220" s="275" t="s">
        <v>9080</v>
      </c>
      <c r="U220" s="275" t="s">
        <v>9080</v>
      </c>
      <c r="V220" s="275" t="s">
        <v>9080</v>
      </c>
      <c r="W220" s="275" t="s">
        <v>9080</v>
      </c>
      <c r="X220" s="275" t="s">
        <v>9080</v>
      </c>
      <c r="Y220" s="275">
        <v>2.1</v>
      </c>
      <c r="Z220" s="275">
        <v>2.6</v>
      </c>
      <c r="AA220" s="275">
        <v>2.6</v>
      </c>
      <c r="AB220" s="275">
        <v>2.6</v>
      </c>
      <c r="AC220" s="275">
        <v>2.6</v>
      </c>
      <c r="AD220" s="275" t="s">
        <v>9080</v>
      </c>
      <c r="AE220" s="275" t="s">
        <v>9080</v>
      </c>
      <c r="AF220" s="275" t="s">
        <v>9080</v>
      </c>
      <c r="AG220" s="275" t="s">
        <v>9080</v>
      </c>
      <c r="AH220" s="275" t="s">
        <v>9080</v>
      </c>
      <c r="AI220" s="275" t="s">
        <v>9080</v>
      </c>
      <c r="AJ220" s="275" t="s">
        <v>9080</v>
      </c>
      <c r="AK220" s="275" t="s">
        <v>9080</v>
      </c>
      <c r="AL220" s="275" t="s">
        <v>9080</v>
      </c>
      <c r="AM220" s="275" t="s">
        <v>9080</v>
      </c>
      <c r="AN220" s="275" t="s">
        <v>9080</v>
      </c>
      <c r="AO220" s="275" t="s">
        <v>9080</v>
      </c>
      <c r="AP220" s="275" t="s">
        <v>9080</v>
      </c>
      <c r="AQ220" s="275" t="s">
        <v>9080</v>
      </c>
      <c r="AR220" s="275" t="s">
        <v>9080</v>
      </c>
      <c r="AS220" s="275" t="s">
        <v>9080</v>
      </c>
      <c r="AT220" s="275" t="s">
        <v>9080</v>
      </c>
      <c r="AU220" s="275" t="s">
        <v>9080</v>
      </c>
      <c r="AV220" s="275" t="s">
        <v>9080</v>
      </c>
      <c r="AW220" s="275" t="s">
        <v>9080</v>
      </c>
      <c r="AX220" s="275" t="str">
        <f>_xlfn.IFNA(VLOOKUP(C220,'INFORM Severity - hidden'!$C$5:$G$300,5,FALSE),"-")</f>
        <v>-</v>
      </c>
    </row>
    <row r="221" spans="1:50" x14ac:dyDescent="0.25">
      <c r="A221" t="s">
        <v>282</v>
      </c>
      <c r="B221" t="s">
        <v>280</v>
      </c>
      <c r="C221" t="s">
        <v>281</v>
      </c>
      <c r="D221" s="275" t="str">
        <f t="shared" si="3"/>
        <v>Stable</v>
      </c>
      <c r="E221" s="275" t="s">
        <v>9080</v>
      </c>
      <c r="F221" s="275" t="s">
        <v>9080</v>
      </c>
      <c r="G221" s="275" t="s">
        <v>9080</v>
      </c>
      <c r="H221" s="275" t="s">
        <v>9080</v>
      </c>
      <c r="I221" s="275" t="s">
        <v>9080</v>
      </c>
      <c r="J221" s="275" t="s">
        <v>9080</v>
      </c>
      <c r="K221" s="275" t="s">
        <v>9080</v>
      </c>
      <c r="L221" s="275" t="s">
        <v>9080</v>
      </c>
      <c r="M221" s="275" t="s">
        <v>9080</v>
      </c>
      <c r="N221" s="275" t="s">
        <v>9080</v>
      </c>
      <c r="O221" s="275" t="s">
        <v>9080</v>
      </c>
      <c r="P221" s="275" t="s">
        <v>9080</v>
      </c>
      <c r="Q221" s="275">
        <v>1.7</v>
      </c>
      <c r="R221" s="275">
        <v>1.7</v>
      </c>
      <c r="S221" s="275">
        <v>2.1</v>
      </c>
      <c r="T221" s="275">
        <v>2.1</v>
      </c>
      <c r="U221" s="275">
        <v>2.2000000000000002</v>
      </c>
      <c r="V221" s="275">
        <v>2.2000000000000002</v>
      </c>
      <c r="W221" s="275">
        <v>2.1</v>
      </c>
      <c r="X221" s="275">
        <v>2.1</v>
      </c>
      <c r="Y221" s="275">
        <v>2.1</v>
      </c>
      <c r="Z221" s="275">
        <v>2.1</v>
      </c>
      <c r="AA221" s="275">
        <v>2.1</v>
      </c>
      <c r="AB221" s="275">
        <v>2.1</v>
      </c>
      <c r="AC221" s="275">
        <v>1.9</v>
      </c>
      <c r="AD221" s="275">
        <v>2</v>
      </c>
      <c r="AE221" s="275">
        <v>2</v>
      </c>
      <c r="AF221" s="275">
        <v>2</v>
      </c>
      <c r="AG221" s="275">
        <v>2.1</v>
      </c>
      <c r="AH221" s="275">
        <v>2.1</v>
      </c>
      <c r="AI221" s="275">
        <v>2.1</v>
      </c>
      <c r="AJ221" s="275">
        <v>2</v>
      </c>
      <c r="AK221" s="275">
        <v>2</v>
      </c>
      <c r="AL221" s="275">
        <v>1.9</v>
      </c>
      <c r="AM221" s="275">
        <v>1.9</v>
      </c>
      <c r="AN221" s="275">
        <v>1.9</v>
      </c>
      <c r="AO221" s="275">
        <v>1.8</v>
      </c>
      <c r="AP221" s="275">
        <v>1.9</v>
      </c>
      <c r="AQ221" s="275">
        <v>1.8</v>
      </c>
      <c r="AR221" s="275">
        <v>1.8</v>
      </c>
      <c r="AS221" s="275">
        <v>1.8</v>
      </c>
      <c r="AT221" s="275">
        <v>1.8</v>
      </c>
      <c r="AU221" s="275">
        <v>1.8</v>
      </c>
      <c r="AV221" s="275">
        <v>1.8</v>
      </c>
      <c r="AW221" s="275">
        <v>1.8</v>
      </c>
      <c r="AX221" s="275">
        <f>_xlfn.IFNA(VLOOKUP(C221,'INFORM Severity - hidden'!$C$5:$G$300,5,FALSE),"-")</f>
        <v>1.8</v>
      </c>
    </row>
    <row r="222" spans="1:50" x14ac:dyDescent="0.25">
      <c r="A222" t="s">
        <v>282</v>
      </c>
      <c r="B222" t="s">
        <v>293</v>
      </c>
      <c r="C222" t="s">
        <v>294</v>
      </c>
      <c r="D222" s="275" t="str">
        <f t="shared" si="3"/>
        <v>-</v>
      </c>
      <c r="E222" s="275" t="s">
        <v>9080</v>
      </c>
      <c r="F222" s="275" t="s">
        <v>9080</v>
      </c>
      <c r="G222" s="275" t="s">
        <v>9080</v>
      </c>
      <c r="H222" s="275" t="s">
        <v>9080</v>
      </c>
      <c r="I222" s="275" t="s">
        <v>9080</v>
      </c>
      <c r="J222" s="275" t="s">
        <v>9080</v>
      </c>
      <c r="K222" s="275" t="s">
        <v>9080</v>
      </c>
      <c r="L222" s="275" t="s">
        <v>9080</v>
      </c>
      <c r="M222" s="275" t="s">
        <v>9080</v>
      </c>
      <c r="N222" s="275" t="s">
        <v>9080</v>
      </c>
      <c r="O222" s="275" t="s">
        <v>9080</v>
      </c>
      <c r="P222" s="275" t="s">
        <v>9080</v>
      </c>
      <c r="Q222" s="275" t="s">
        <v>9080</v>
      </c>
      <c r="R222" s="275" t="s">
        <v>9080</v>
      </c>
      <c r="S222" s="275" t="s">
        <v>9080</v>
      </c>
      <c r="T222" s="275" t="s">
        <v>9080</v>
      </c>
      <c r="U222" s="275" t="s">
        <v>9080</v>
      </c>
      <c r="V222" s="275" t="s">
        <v>9080</v>
      </c>
      <c r="W222" s="275" t="s">
        <v>9080</v>
      </c>
      <c r="X222" s="275" t="s">
        <v>9080</v>
      </c>
      <c r="Y222" s="275" t="s">
        <v>9080</v>
      </c>
      <c r="Z222" s="275" t="s">
        <v>9080</v>
      </c>
      <c r="AA222" s="275" t="s">
        <v>9080</v>
      </c>
      <c r="AB222" s="275" t="s">
        <v>9080</v>
      </c>
      <c r="AC222" s="275" t="s">
        <v>9080</v>
      </c>
      <c r="AD222" s="275" t="s">
        <v>9080</v>
      </c>
      <c r="AE222" s="275" t="s">
        <v>9080</v>
      </c>
      <c r="AF222" s="275" t="s">
        <v>9080</v>
      </c>
      <c r="AG222" s="275" t="s">
        <v>9080</v>
      </c>
      <c r="AH222" s="275" t="s">
        <v>9080</v>
      </c>
      <c r="AI222" s="275" t="s">
        <v>9080</v>
      </c>
      <c r="AJ222" s="275" t="s">
        <v>9080</v>
      </c>
      <c r="AK222" s="275" t="s">
        <v>9080</v>
      </c>
      <c r="AL222" s="275" t="s">
        <v>9080</v>
      </c>
      <c r="AM222" s="275" t="s">
        <v>9080</v>
      </c>
      <c r="AN222" s="275" t="s">
        <v>9080</v>
      </c>
      <c r="AO222" s="275" t="s">
        <v>9080</v>
      </c>
      <c r="AP222" s="275" t="s">
        <v>9080</v>
      </c>
      <c r="AQ222" s="275" t="s">
        <v>9080</v>
      </c>
      <c r="AR222" s="275" t="s">
        <v>9080</v>
      </c>
      <c r="AS222" s="275" t="s">
        <v>9080</v>
      </c>
      <c r="AT222" s="275" t="s">
        <v>9080</v>
      </c>
      <c r="AU222" s="275" t="s">
        <v>9080</v>
      </c>
      <c r="AV222" s="275" t="s">
        <v>9080</v>
      </c>
      <c r="AW222" s="275" t="s">
        <v>9080</v>
      </c>
      <c r="AX222" s="275" t="str">
        <f>_xlfn.IFNA(VLOOKUP(C222,'INFORM Severity - hidden'!$C$5:$G$300,5,FALSE),"-")</f>
        <v>x</v>
      </c>
    </row>
    <row r="223" spans="1:50" x14ac:dyDescent="0.25">
      <c r="A223" t="s">
        <v>282</v>
      </c>
      <c r="B223" t="s">
        <v>303</v>
      </c>
      <c r="C223" t="s">
        <v>304</v>
      </c>
      <c r="D223" s="275" t="str">
        <f t="shared" si="3"/>
        <v>Stable</v>
      </c>
      <c r="E223" s="275" t="s">
        <v>9080</v>
      </c>
      <c r="F223" s="275">
        <v>1.2</v>
      </c>
      <c r="G223" s="275">
        <v>1.2</v>
      </c>
      <c r="H223" s="275">
        <v>1.4</v>
      </c>
      <c r="I223" s="275">
        <v>1.4</v>
      </c>
      <c r="J223" s="275">
        <v>1.4</v>
      </c>
      <c r="K223" s="275">
        <v>1.4</v>
      </c>
      <c r="L223" s="275">
        <v>1.4</v>
      </c>
      <c r="M223" s="275">
        <v>1.4</v>
      </c>
      <c r="N223" s="275">
        <v>1.4</v>
      </c>
      <c r="O223" s="275">
        <v>2.1</v>
      </c>
      <c r="P223" s="275">
        <v>2.1</v>
      </c>
      <c r="Q223" s="275">
        <v>2.1</v>
      </c>
      <c r="R223" s="275">
        <v>2.1</v>
      </c>
      <c r="S223" s="275">
        <v>2.1</v>
      </c>
      <c r="T223" s="275">
        <v>2.1</v>
      </c>
      <c r="U223" s="275">
        <v>2.1</v>
      </c>
      <c r="V223" s="275">
        <v>2.1</v>
      </c>
      <c r="W223" s="275">
        <v>2.1</v>
      </c>
      <c r="X223" s="275">
        <v>2.1</v>
      </c>
      <c r="Y223" s="275">
        <v>2.1</v>
      </c>
      <c r="Z223" s="275">
        <v>2.2000000000000002</v>
      </c>
      <c r="AA223" s="275">
        <v>2.2999999999999998</v>
      </c>
      <c r="AB223" s="275">
        <v>2.2999999999999998</v>
      </c>
      <c r="AC223" s="275">
        <v>2.2999999999999998</v>
      </c>
      <c r="AD223" s="275">
        <v>2.2999999999999998</v>
      </c>
      <c r="AE223" s="275">
        <v>2.2999999999999998</v>
      </c>
      <c r="AF223" s="275">
        <v>2.2999999999999998</v>
      </c>
      <c r="AG223" s="275">
        <v>2.2999999999999998</v>
      </c>
      <c r="AH223" s="275">
        <v>2.2999999999999998</v>
      </c>
      <c r="AI223" s="275">
        <v>2.2999999999999998</v>
      </c>
      <c r="AJ223" s="275">
        <v>2.2999999999999998</v>
      </c>
      <c r="AK223" s="275">
        <v>2.2999999999999998</v>
      </c>
      <c r="AL223" s="275">
        <v>2.2999999999999998</v>
      </c>
      <c r="AM223" s="275">
        <v>2.2999999999999998</v>
      </c>
      <c r="AN223" s="275">
        <v>2.2999999999999998</v>
      </c>
      <c r="AO223" s="275">
        <v>2.2999999999999998</v>
      </c>
      <c r="AP223" s="275">
        <v>2.2999999999999998</v>
      </c>
      <c r="AQ223" s="275">
        <v>2.2999999999999998</v>
      </c>
      <c r="AR223" s="275">
        <v>2.2999999999999998</v>
      </c>
      <c r="AS223" s="275">
        <v>2.2000000000000002</v>
      </c>
      <c r="AT223" s="275">
        <v>2.2000000000000002</v>
      </c>
      <c r="AU223" s="275">
        <v>2.2000000000000002</v>
      </c>
      <c r="AV223" s="275">
        <v>2.2000000000000002</v>
      </c>
      <c r="AW223" s="275">
        <v>2.2000000000000002</v>
      </c>
      <c r="AX223" s="275">
        <f>_xlfn.IFNA(VLOOKUP(C223,'INFORM Severity - hidden'!$C$5:$G$300,5,FALSE),"-")</f>
        <v>2.2000000000000002</v>
      </c>
    </row>
    <row r="224" spans="1:50" x14ac:dyDescent="0.25">
      <c r="A224"/>
      <c r="B224"/>
      <c r="C224" t="s">
        <v>9159</v>
      </c>
      <c r="D224" s="275" t="str">
        <f t="shared" si="3"/>
        <v>-</v>
      </c>
      <c r="E224" s="275" t="s">
        <v>9080</v>
      </c>
      <c r="F224" s="275" t="s">
        <v>9080</v>
      </c>
      <c r="G224" s="275" t="s">
        <v>9080</v>
      </c>
      <c r="H224" s="275" t="s">
        <v>9080</v>
      </c>
      <c r="I224" s="275" t="s">
        <v>9080</v>
      </c>
      <c r="J224" s="275" t="s">
        <v>9080</v>
      </c>
      <c r="K224" s="275" t="s">
        <v>9080</v>
      </c>
      <c r="L224" s="275" t="s">
        <v>9080</v>
      </c>
      <c r="M224" s="275" t="s">
        <v>9080</v>
      </c>
      <c r="N224" s="275" t="s">
        <v>9080</v>
      </c>
      <c r="O224" s="275" t="s">
        <v>9080</v>
      </c>
      <c r="P224" s="275" t="s">
        <v>9080</v>
      </c>
      <c r="Q224" s="275" t="s">
        <v>9080</v>
      </c>
      <c r="R224" s="275" t="s">
        <v>9080</v>
      </c>
      <c r="S224" s="275" t="s">
        <v>9080</v>
      </c>
      <c r="T224" s="275" t="s">
        <v>9080</v>
      </c>
      <c r="U224" s="275" t="s">
        <v>9080</v>
      </c>
      <c r="V224" s="275" t="s">
        <v>9080</v>
      </c>
      <c r="W224" s="275" t="s">
        <v>9080</v>
      </c>
      <c r="X224" s="275" t="s">
        <v>9080</v>
      </c>
      <c r="Y224" s="275" t="s">
        <v>9080</v>
      </c>
      <c r="Z224" s="275" t="s">
        <v>9080</v>
      </c>
      <c r="AA224" s="275" t="s">
        <v>9080</v>
      </c>
      <c r="AB224" s="275" t="s">
        <v>9080</v>
      </c>
      <c r="AC224" s="275" t="s">
        <v>9080</v>
      </c>
      <c r="AD224" s="275" t="s">
        <v>9080</v>
      </c>
      <c r="AE224" s="275" t="s">
        <v>9080</v>
      </c>
      <c r="AF224" s="275">
        <v>1.4</v>
      </c>
      <c r="AG224" s="275">
        <v>1.3</v>
      </c>
      <c r="AH224" s="275">
        <v>1.3</v>
      </c>
      <c r="AI224" s="275">
        <v>1.3</v>
      </c>
      <c r="AJ224" s="275">
        <v>1.3</v>
      </c>
      <c r="AK224" s="275" t="s">
        <v>9080</v>
      </c>
      <c r="AL224" s="275" t="s">
        <v>9080</v>
      </c>
      <c r="AM224" s="275" t="s">
        <v>9080</v>
      </c>
      <c r="AN224" s="275" t="s">
        <v>9080</v>
      </c>
      <c r="AO224" s="275" t="s">
        <v>9080</v>
      </c>
      <c r="AP224" s="275" t="s">
        <v>9080</v>
      </c>
      <c r="AQ224" s="275" t="s">
        <v>9080</v>
      </c>
      <c r="AR224" s="275" t="s">
        <v>9080</v>
      </c>
      <c r="AS224" s="275" t="s">
        <v>9080</v>
      </c>
      <c r="AT224" s="275" t="s">
        <v>9080</v>
      </c>
      <c r="AU224" s="275" t="s">
        <v>9080</v>
      </c>
      <c r="AV224" s="275" t="s">
        <v>9080</v>
      </c>
      <c r="AW224" s="275" t="s">
        <v>9080</v>
      </c>
      <c r="AX224" s="275" t="str">
        <f>_xlfn.IFNA(VLOOKUP(C224,'INFORM Severity - hidden'!$C$5:$G$300,5,FALSE),"-")</f>
        <v>-</v>
      </c>
    </row>
    <row r="225" spans="1:50" x14ac:dyDescent="0.25">
      <c r="A225" t="s">
        <v>1845</v>
      </c>
      <c r="B225" t="s">
        <v>1843</v>
      </c>
      <c r="C225" t="s">
        <v>1844</v>
      </c>
      <c r="D225" s="275" t="str">
        <f t="shared" si="3"/>
        <v>Decreasing</v>
      </c>
      <c r="E225" s="275" t="s">
        <v>9080</v>
      </c>
      <c r="F225" s="275" t="s">
        <v>9080</v>
      </c>
      <c r="G225" s="275" t="s">
        <v>9080</v>
      </c>
      <c r="H225" s="275" t="s">
        <v>9080</v>
      </c>
      <c r="I225" s="275" t="s">
        <v>9080</v>
      </c>
      <c r="J225" s="275" t="s">
        <v>9080</v>
      </c>
      <c r="K225" s="275" t="s">
        <v>9080</v>
      </c>
      <c r="L225" s="275" t="s">
        <v>9080</v>
      </c>
      <c r="M225" s="275" t="s">
        <v>9080</v>
      </c>
      <c r="N225" s="275" t="s">
        <v>9080</v>
      </c>
      <c r="O225" s="275" t="s">
        <v>9080</v>
      </c>
      <c r="P225" s="275" t="s">
        <v>9080</v>
      </c>
      <c r="Q225" s="275" t="s">
        <v>9080</v>
      </c>
      <c r="R225" s="275" t="s">
        <v>9080</v>
      </c>
      <c r="S225" s="275" t="s">
        <v>9080</v>
      </c>
      <c r="T225" s="275" t="s">
        <v>9080</v>
      </c>
      <c r="U225" s="275" t="s">
        <v>9080</v>
      </c>
      <c r="V225" s="275" t="s">
        <v>9080</v>
      </c>
      <c r="W225" s="275" t="s">
        <v>9080</v>
      </c>
      <c r="X225" s="275" t="s">
        <v>9080</v>
      </c>
      <c r="Y225" s="275" t="s">
        <v>9080</v>
      </c>
      <c r="Z225" s="275" t="s">
        <v>9080</v>
      </c>
      <c r="AA225" s="275" t="s">
        <v>9080</v>
      </c>
      <c r="AB225" s="275" t="s">
        <v>9080</v>
      </c>
      <c r="AC225" s="275" t="s">
        <v>9080</v>
      </c>
      <c r="AD225" s="275" t="s">
        <v>9080</v>
      </c>
      <c r="AE225" s="275" t="s">
        <v>9080</v>
      </c>
      <c r="AF225" s="275" t="s">
        <v>9080</v>
      </c>
      <c r="AG225" s="275" t="s">
        <v>9080</v>
      </c>
      <c r="AH225" s="275" t="s">
        <v>9080</v>
      </c>
      <c r="AI225" s="275" t="s">
        <v>9080</v>
      </c>
      <c r="AJ225" s="275" t="s">
        <v>9080</v>
      </c>
      <c r="AK225" s="275" t="s">
        <v>9080</v>
      </c>
      <c r="AL225" s="275" t="s">
        <v>9080</v>
      </c>
      <c r="AM225" s="275" t="s">
        <v>9080</v>
      </c>
      <c r="AN225" s="275" t="s">
        <v>9080</v>
      </c>
      <c r="AO225" s="275">
        <v>1.3</v>
      </c>
      <c r="AP225" s="275">
        <v>1.3</v>
      </c>
      <c r="AQ225" s="275">
        <v>1.3</v>
      </c>
      <c r="AR225" s="275">
        <v>1.3</v>
      </c>
      <c r="AS225" s="275">
        <v>1.3</v>
      </c>
      <c r="AT225" s="275">
        <v>1.3</v>
      </c>
      <c r="AU225" s="275">
        <v>1.3</v>
      </c>
      <c r="AV225" s="275">
        <v>1.3</v>
      </c>
      <c r="AW225" s="275">
        <v>1.2</v>
      </c>
      <c r="AX225" s="275">
        <f>_xlfn.IFNA(VLOOKUP(C225,'INFORM Severity - hidden'!$C$5:$G$300,5,FALSE),"-")</f>
        <v>1.2</v>
      </c>
    </row>
    <row r="226" spans="1:50" x14ac:dyDescent="0.25">
      <c r="A226" t="s">
        <v>2564</v>
      </c>
      <c r="B226" t="s">
        <v>2562</v>
      </c>
      <c r="C226" t="s">
        <v>2563</v>
      </c>
      <c r="D226" s="275" t="str">
        <f t="shared" si="3"/>
        <v>Increasing</v>
      </c>
      <c r="E226" s="275" t="s">
        <v>9080</v>
      </c>
      <c r="F226" s="275">
        <v>0.9</v>
      </c>
      <c r="G226" s="275">
        <v>0.9</v>
      </c>
      <c r="H226" s="275">
        <v>1.4</v>
      </c>
      <c r="I226" s="275">
        <v>1.4</v>
      </c>
      <c r="J226" s="275">
        <v>1.4</v>
      </c>
      <c r="K226" s="275">
        <v>1.4</v>
      </c>
      <c r="L226" s="275">
        <v>1.4</v>
      </c>
      <c r="M226" s="275">
        <v>1.4</v>
      </c>
      <c r="N226" s="275">
        <v>1.4</v>
      </c>
      <c r="O226" s="275">
        <v>1.7</v>
      </c>
      <c r="P226" s="275">
        <v>1.5</v>
      </c>
      <c r="Q226" s="275">
        <v>1.5</v>
      </c>
      <c r="R226" s="275">
        <v>1.5</v>
      </c>
      <c r="S226" s="275">
        <v>1.5</v>
      </c>
      <c r="T226" s="275">
        <v>1.5</v>
      </c>
      <c r="U226" s="275">
        <v>1.6</v>
      </c>
      <c r="V226" s="275">
        <v>1.5</v>
      </c>
      <c r="W226" s="275">
        <v>1.5</v>
      </c>
      <c r="X226" s="275">
        <v>1.5</v>
      </c>
      <c r="Y226" s="275">
        <v>1.5</v>
      </c>
      <c r="Z226" s="275">
        <v>1.5</v>
      </c>
      <c r="AA226" s="275">
        <v>1.8</v>
      </c>
      <c r="AB226" s="275">
        <v>1.7</v>
      </c>
      <c r="AC226" s="275">
        <v>1.7</v>
      </c>
      <c r="AD226" s="275">
        <v>1.7</v>
      </c>
      <c r="AE226" s="275">
        <v>1.7</v>
      </c>
      <c r="AF226" s="275">
        <v>1.7</v>
      </c>
      <c r="AG226" s="275">
        <v>1.7</v>
      </c>
      <c r="AH226" s="275">
        <v>1.7</v>
      </c>
      <c r="AI226" s="275">
        <v>1.7</v>
      </c>
      <c r="AJ226" s="275">
        <v>1.7</v>
      </c>
      <c r="AK226" s="275">
        <v>1.7</v>
      </c>
      <c r="AL226" s="275">
        <v>1.8</v>
      </c>
      <c r="AM226" s="275">
        <v>1.8</v>
      </c>
      <c r="AN226" s="275">
        <v>1.8</v>
      </c>
      <c r="AO226" s="275">
        <v>1.8</v>
      </c>
      <c r="AP226" s="275">
        <v>1.6</v>
      </c>
      <c r="AQ226" s="275">
        <v>1.6</v>
      </c>
      <c r="AR226" s="275">
        <v>1.6</v>
      </c>
      <c r="AS226" s="275">
        <v>1.6</v>
      </c>
      <c r="AT226" s="275">
        <v>1.6</v>
      </c>
      <c r="AU226" s="275">
        <v>1.9</v>
      </c>
      <c r="AV226" s="275">
        <v>1.9</v>
      </c>
      <c r="AW226" s="275">
        <v>1.9</v>
      </c>
      <c r="AX226" s="275">
        <f>_xlfn.IFNA(VLOOKUP(C226,'INFORM Severity - hidden'!$C$5:$G$300,5,FALSE),"-")</f>
        <v>1.9</v>
      </c>
    </row>
    <row r="227" spans="1:50" x14ac:dyDescent="0.25">
      <c r="A227" t="s">
        <v>537</v>
      </c>
      <c r="B227" t="s">
        <v>535</v>
      </c>
      <c r="C227" t="s">
        <v>536</v>
      </c>
      <c r="D227" s="275" t="str">
        <f t="shared" si="3"/>
        <v>Stable</v>
      </c>
      <c r="E227" s="275" t="s">
        <v>9080</v>
      </c>
      <c r="F227" s="275" t="s">
        <v>9080</v>
      </c>
      <c r="G227" s="275" t="s">
        <v>9080</v>
      </c>
      <c r="H227" s="275" t="s">
        <v>9080</v>
      </c>
      <c r="I227" s="275" t="s">
        <v>9080</v>
      </c>
      <c r="J227" s="275" t="s">
        <v>9080</v>
      </c>
      <c r="K227" s="275" t="s">
        <v>9080</v>
      </c>
      <c r="L227" s="275" t="s">
        <v>9080</v>
      </c>
      <c r="M227" s="275" t="s">
        <v>9080</v>
      </c>
      <c r="N227" s="275" t="s">
        <v>9080</v>
      </c>
      <c r="O227" s="275" t="s">
        <v>9080</v>
      </c>
      <c r="P227" s="275" t="s">
        <v>9080</v>
      </c>
      <c r="Q227" s="275" t="s">
        <v>9080</v>
      </c>
      <c r="R227" s="275" t="s">
        <v>9080</v>
      </c>
      <c r="S227" s="275" t="s">
        <v>9080</v>
      </c>
      <c r="T227" s="275" t="s">
        <v>9080</v>
      </c>
      <c r="U227" s="275" t="s">
        <v>9080</v>
      </c>
      <c r="V227" s="275" t="s">
        <v>9080</v>
      </c>
      <c r="W227" s="275" t="s">
        <v>9080</v>
      </c>
      <c r="X227" s="275" t="s">
        <v>9080</v>
      </c>
      <c r="Y227" s="275" t="s">
        <v>9080</v>
      </c>
      <c r="Z227" s="275" t="s">
        <v>9080</v>
      </c>
      <c r="AA227" s="275" t="s">
        <v>9080</v>
      </c>
      <c r="AB227" s="275" t="s">
        <v>9080</v>
      </c>
      <c r="AC227" s="275" t="s">
        <v>9080</v>
      </c>
      <c r="AD227" s="275" t="s">
        <v>9080</v>
      </c>
      <c r="AE227" s="275" t="s">
        <v>9080</v>
      </c>
      <c r="AF227" s="275" t="s">
        <v>9080</v>
      </c>
      <c r="AG227" s="275" t="s">
        <v>9080</v>
      </c>
      <c r="AH227" s="275" t="s">
        <v>9080</v>
      </c>
      <c r="AI227" s="275" t="s">
        <v>9080</v>
      </c>
      <c r="AJ227" s="275" t="s">
        <v>9080</v>
      </c>
      <c r="AK227" s="275" t="s">
        <v>9080</v>
      </c>
      <c r="AL227" s="275" t="s">
        <v>9080</v>
      </c>
      <c r="AM227" s="275" t="s">
        <v>9080</v>
      </c>
      <c r="AN227" s="275" t="s">
        <v>9080</v>
      </c>
      <c r="AO227" s="275" t="s">
        <v>9080</v>
      </c>
      <c r="AP227" s="275" t="s">
        <v>9080</v>
      </c>
      <c r="AQ227" s="275" t="s">
        <v>9080</v>
      </c>
      <c r="AR227" s="275" t="s">
        <v>9080</v>
      </c>
      <c r="AS227" s="275" t="s">
        <v>9080</v>
      </c>
      <c r="AT227" s="275" t="s">
        <v>9080</v>
      </c>
      <c r="AU227" s="275">
        <v>1.8</v>
      </c>
      <c r="AV227" s="275">
        <v>1.8</v>
      </c>
      <c r="AW227" s="275">
        <v>1.8</v>
      </c>
      <c r="AX227" s="275">
        <f>_xlfn.IFNA(VLOOKUP(C227,'INFORM Severity - hidden'!$C$5:$G$300,5,FALSE),"-")</f>
        <v>1.8</v>
      </c>
    </row>
    <row r="228" spans="1:50" x14ac:dyDescent="0.25">
      <c r="A228" t="s">
        <v>547</v>
      </c>
      <c r="B228" t="s">
        <v>545</v>
      </c>
      <c r="C228" t="s">
        <v>546</v>
      </c>
      <c r="D228" s="275" t="str">
        <f t="shared" si="3"/>
        <v>Decreasing</v>
      </c>
      <c r="E228" s="275" t="s">
        <v>9080</v>
      </c>
      <c r="F228" s="275" t="s">
        <v>9080</v>
      </c>
      <c r="G228" s="275" t="s">
        <v>9080</v>
      </c>
      <c r="H228" s="275">
        <v>3.6</v>
      </c>
      <c r="I228" s="275">
        <v>3.6</v>
      </c>
      <c r="J228" s="275">
        <v>3.6</v>
      </c>
      <c r="K228" s="275">
        <v>3.5</v>
      </c>
      <c r="L228" s="275">
        <v>3.5</v>
      </c>
      <c r="M228" s="275">
        <v>3.5</v>
      </c>
      <c r="N228" s="275">
        <v>3.5</v>
      </c>
      <c r="O228" s="275">
        <v>3.5</v>
      </c>
      <c r="P228" s="275">
        <v>3.5</v>
      </c>
      <c r="Q228" s="275">
        <v>3.2</v>
      </c>
      <c r="R228" s="275">
        <v>3.2</v>
      </c>
      <c r="S228" s="275">
        <v>3.2</v>
      </c>
      <c r="T228" s="275">
        <v>3.2</v>
      </c>
      <c r="U228" s="275">
        <v>3.3</v>
      </c>
      <c r="V228" s="275">
        <v>3.2</v>
      </c>
      <c r="W228" s="275">
        <v>3.2</v>
      </c>
      <c r="X228" s="275">
        <v>3.2</v>
      </c>
      <c r="Y228" s="275">
        <v>3.2</v>
      </c>
      <c r="Z228" s="275">
        <v>3.3</v>
      </c>
      <c r="AA228" s="275">
        <v>3.3</v>
      </c>
      <c r="AB228" s="275">
        <v>3.3</v>
      </c>
      <c r="AC228" s="275">
        <v>3.2</v>
      </c>
      <c r="AD228" s="275">
        <v>3.2</v>
      </c>
      <c r="AE228" s="275">
        <v>3.2</v>
      </c>
      <c r="AF228" s="275">
        <v>3.2</v>
      </c>
      <c r="AG228" s="275">
        <v>3.2</v>
      </c>
      <c r="AH228" s="275">
        <v>3.2</v>
      </c>
      <c r="AI228" s="275">
        <v>3.2</v>
      </c>
      <c r="AJ228" s="275">
        <v>3.2</v>
      </c>
      <c r="AK228" s="275">
        <v>3.2</v>
      </c>
      <c r="AL228" s="275">
        <v>3.2</v>
      </c>
      <c r="AM228" s="275">
        <v>3.2</v>
      </c>
      <c r="AN228" s="275">
        <v>3.2</v>
      </c>
      <c r="AO228" s="275">
        <v>3.2</v>
      </c>
      <c r="AP228" s="275">
        <v>3.2</v>
      </c>
      <c r="AQ228" s="275">
        <v>3.2</v>
      </c>
      <c r="AR228" s="275">
        <v>3.2</v>
      </c>
      <c r="AS228" s="275">
        <v>3.2</v>
      </c>
      <c r="AT228" s="275">
        <v>3.2</v>
      </c>
      <c r="AU228" s="275">
        <v>3.2</v>
      </c>
      <c r="AV228" s="275">
        <v>3.2</v>
      </c>
      <c r="AW228" s="275">
        <v>3.1</v>
      </c>
      <c r="AX228" s="275">
        <f>_xlfn.IFNA(VLOOKUP(C228,'INFORM Severity - hidden'!$C$5:$G$300,5,FALSE),"-")</f>
        <v>3</v>
      </c>
    </row>
    <row r="229" spans="1:50" x14ac:dyDescent="0.25">
      <c r="A229" t="s">
        <v>547</v>
      </c>
      <c r="B229" t="s">
        <v>563</v>
      </c>
      <c r="C229" t="s">
        <v>564</v>
      </c>
      <c r="D229" s="275" t="str">
        <f t="shared" si="3"/>
        <v>Stable</v>
      </c>
      <c r="E229" s="275" t="s">
        <v>9080</v>
      </c>
      <c r="F229" s="275" t="s">
        <v>9080</v>
      </c>
      <c r="G229" s="275" t="s">
        <v>9080</v>
      </c>
      <c r="H229" s="275">
        <v>3.3</v>
      </c>
      <c r="I229" s="275">
        <v>3.3</v>
      </c>
      <c r="J229" s="275">
        <v>3.3</v>
      </c>
      <c r="K229" s="275">
        <v>3.3</v>
      </c>
      <c r="L229" s="275">
        <v>3.3</v>
      </c>
      <c r="M229" s="275">
        <v>3.3</v>
      </c>
      <c r="N229" s="275">
        <v>3.3</v>
      </c>
      <c r="O229" s="275">
        <v>3.3</v>
      </c>
      <c r="P229" s="275">
        <v>3.3</v>
      </c>
      <c r="Q229" s="275">
        <v>3.3</v>
      </c>
      <c r="R229" s="275">
        <v>3.3</v>
      </c>
      <c r="S229" s="275">
        <v>3.3</v>
      </c>
      <c r="T229" s="275">
        <v>3.3</v>
      </c>
      <c r="U229" s="275">
        <v>3.3</v>
      </c>
      <c r="V229" s="275">
        <v>3.3</v>
      </c>
      <c r="W229" s="275">
        <v>3.3</v>
      </c>
      <c r="X229" s="275">
        <v>3.3</v>
      </c>
      <c r="Y229" s="275">
        <v>3.3</v>
      </c>
      <c r="Z229" s="275">
        <v>3.3</v>
      </c>
      <c r="AA229" s="275">
        <v>3.3</v>
      </c>
      <c r="AB229" s="275">
        <v>3.3</v>
      </c>
      <c r="AC229" s="275">
        <v>3.3</v>
      </c>
      <c r="AD229" s="275">
        <v>3.3</v>
      </c>
      <c r="AE229" s="275">
        <v>3.3</v>
      </c>
      <c r="AF229" s="275">
        <v>3.3</v>
      </c>
      <c r="AG229" s="275">
        <v>3.3</v>
      </c>
      <c r="AH229" s="275">
        <v>3.3</v>
      </c>
      <c r="AI229" s="275">
        <v>3.3</v>
      </c>
      <c r="AJ229" s="275">
        <v>3.3</v>
      </c>
      <c r="AK229" s="275">
        <v>3.3</v>
      </c>
      <c r="AL229" s="275">
        <v>3.3</v>
      </c>
      <c r="AM229" s="275">
        <v>3.3</v>
      </c>
      <c r="AN229" s="275">
        <v>3.2</v>
      </c>
      <c r="AO229" s="275">
        <v>3.2</v>
      </c>
      <c r="AP229" s="275">
        <v>3.2</v>
      </c>
      <c r="AQ229" s="275">
        <v>3.2</v>
      </c>
      <c r="AR229" s="275">
        <v>3.3</v>
      </c>
      <c r="AS229" s="275">
        <v>3.3</v>
      </c>
      <c r="AT229" s="275">
        <v>3.3</v>
      </c>
      <c r="AU229" s="275">
        <v>3.3</v>
      </c>
      <c r="AV229" s="275">
        <v>3.3</v>
      </c>
      <c r="AW229" s="275">
        <v>3.4</v>
      </c>
      <c r="AX229" s="275">
        <f>_xlfn.IFNA(VLOOKUP(C229,'INFORM Severity - hidden'!$C$5:$G$300,5,FALSE),"-")</f>
        <v>3.3</v>
      </c>
    </row>
    <row r="230" spans="1:50" x14ac:dyDescent="0.25">
      <c r="A230" t="s">
        <v>547</v>
      </c>
      <c r="B230" t="s">
        <v>584</v>
      </c>
      <c r="C230" t="s">
        <v>585</v>
      </c>
      <c r="D230" s="275" t="str">
        <f t="shared" si="3"/>
        <v>Decreasing</v>
      </c>
      <c r="E230" s="275" t="s">
        <v>9080</v>
      </c>
      <c r="F230" s="275" t="s">
        <v>9080</v>
      </c>
      <c r="G230" s="275" t="s">
        <v>9080</v>
      </c>
      <c r="H230" s="275">
        <v>3.3</v>
      </c>
      <c r="I230" s="275">
        <v>3.3</v>
      </c>
      <c r="J230" s="275">
        <v>3.3</v>
      </c>
      <c r="K230" s="275">
        <v>3.2</v>
      </c>
      <c r="L230" s="275">
        <v>3.3</v>
      </c>
      <c r="M230" s="275">
        <v>3.3</v>
      </c>
      <c r="N230" s="275">
        <v>3.2</v>
      </c>
      <c r="O230" s="275">
        <v>3.2</v>
      </c>
      <c r="P230" s="275">
        <v>3.2</v>
      </c>
      <c r="Q230" s="275">
        <v>3.1</v>
      </c>
      <c r="R230" s="275">
        <v>3.1</v>
      </c>
      <c r="S230" s="275">
        <v>3.1</v>
      </c>
      <c r="T230" s="275">
        <v>3.1</v>
      </c>
      <c r="U230" s="275">
        <v>3.2</v>
      </c>
      <c r="V230" s="275">
        <v>3.2</v>
      </c>
      <c r="W230" s="275">
        <v>3.2</v>
      </c>
      <c r="X230" s="275">
        <v>3.2</v>
      </c>
      <c r="Y230" s="275">
        <v>3.2</v>
      </c>
      <c r="Z230" s="275">
        <v>3.2</v>
      </c>
      <c r="AA230" s="275">
        <v>3.2</v>
      </c>
      <c r="AB230" s="275">
        <v>3.2</v>
      </c>
      <c r="AC230" s="275">
        <v>3.2</v>
      </c>
      <c r="AD230" s="275">
        <v>3.2</v>
      </c>
      <c r="AE230" s="275">
        <v>3.2</v>
      </c>
      <c r="AF230" s="275">
        <v>3.2</v>
      </c>
      <c r="AG230" s="275">
        <v>3.2</v>
      </c>
      <c r="AH230" s="275">
        <v>3.2</v>
      </c>
      <c r="AI230" s="275">
        <v>3.2</v>
      </c>
      <c r="AJ230" s="275">
        <v>3.2</v>
      </c>
      <c r="AK230" s="275">
        <v>3.2</v>
      </c>
      <c r="AL230" s="275">
        <v>3.2</v>
      </c>
      <c r="AM230" s="275">
        <v>3.2</v>
      </c>
      <c r="AN230" s="275">
        <v>3.3</v>
      </c>
      <c r="AO230" s="275">
        <v>3.3</v>
      </c>
      <c r="AP230" s="275">
        <v>3.3</v>
      </c>
      <c r="AQ230" s="275">
        <v>3.2</v>
      </c>
      <c r="AR230" s="275">
        <v>3.2</v>
      </c>
      <c r="AS230" s="275">
        <v>3.2</v>
      </c>
      <c r="AT230" s="275">
        <v>3.2</v>
      </c>
      <c r="AU230" s="275">
        <v>3.2</v>
      </c>
      <c r="AV230" s="275">
        <v>3.2</v>
      </c>
      <c r="AW230" s="275">
        <v>3.3</v>
      </c>
      <c r="AX230" s="275">
        <f>_xlfn.IFNA(VLOOKUP(C230,'INFORM Severity - hidden'!$C$5:$G$300,5,FALSE),"-")</f>
        <v>2.4</v>
      </c>
    </row>
    <row r="231" spans="1:50" x14ac:dyDescent="0.25">
      <c r="A231" t="s">
        <v>547</v>
      </c>
      <c r="B231" t="s">
        <v>600</v>
      </c>
      <c r="C231" t="s">
        <v>601</v>
      </c>
      <c r="D231" s="275" t="str">
        <f t="shared" si="3"/>
        <v>-</v>
      </c>
      <c r="E231" s="275" t="s">
        <v>9080</v>
      </c>
      <c r="F231" s="275" t="s">
        <v>9080</v>
      </c>
      <c r="G231" s="275" t="s">
        <v>9080</v>
      </c>
      <c r="H231" s="275" t="s">
        <v>9080</v>
      </c>
      <c r="I231" s="275" t="s">
        <v>9080</v>
      </c>
      <c r="J231" s="275" t="s">
        <v>9080</v>
      </c>
      <c r="K231" s="275" t="s">
        <v>9080</v>
      </c>
      <c r="L231" s="275" t="s">
        <v>9080</v>
      </c>
      <c r="M231" s="275" t="s">
        <v>9080</v>
      </c>
      <c r="N231" s="275" t="s">
        <v>9080</v>
      </c>
      <c r="O231" s="275" t="s">
        <v>9080</v>
      </c>
      <c r="P231" s="275" t="s">
        <v>9080</v>
      </c>
      <c r="Q231" s="275" t="s">
        <v>9080</v>
      </c>
      <c r="R231" s="275" t="s">
        <v>9080</v>
      </c>
      <c r="S231" s="275" t="s">
        <v>9080</v>
      </c>
      <c r="T231" s="275" t="s">
        <v>9080</v>
      </c>
      <c r="U231" s="275" t="s">
        <v>9080</v>
      </c>
      <c r="V231" s="275" t="s">
        <v>9080</v>
      </c>
      <c r="W231" s="275" t="s">
        <v>9080</v>
      </c>
      <c r="X231" s="275" t="s">
        <v>9080</v>
      </c>
      <c r="Y231" s="275" t="s">
        <v>9080</v>
      </c>
      <c r="Z231" s="275" t="s">
        <v>9080</v>
      </c>
      <c r="AA231" s="275" t="s">
        <v>9080</v>
      </c>
      <c r="AB231" s="275" t="s">
        <v>9080</v>
      </c>
      <c r="AC231" s="275" t="s">
        <v>9080</v>
      </c>
      <c r="AD231" s="275" t="s">
        <v>9080</v>
      </c>
      <c r="AE231" s="275" t="s">
        <v>9080</v>
      </c>
      <c r="AF231" s="275" t="s">
        <v>9080</v>
      </c>
      <c r="AG231" s="275" t="s">
        <v>9080</v>
      </c>
      <c r="AH231" s="275" t="s">
        <v>9080</v>
      </c>
      <c r="AI231" s="275" t="s">
        <v>9080</v>
      </c>
      <c r="AJ231" s="275" t="s">
        <v>9080</v>
      </c>
      <c r="AK231" s="275" t="s">
        <v>9080</v>
      </c>
      <c r="AL231" s="275" t="s">
        <v>9080</v>
      </c>
      <c r="AM231" s="275" t="s">
        <v>9080</v>
      </c>
      <c r="AN231" s="275" t="s">
        <v>9080</v>
      </c>
      <c r="AO231" s="275" t="s">
        <v>9080</v>
      </c>
      <c r="AP231" s="275" t="s">
        <v>9080</v>
      </c>
      <c r="AQ231" s="275" t="s">
        <v>9080</v>
      </c>
      <c r="AR231" s="275" t="s">
        <v>9080</v>
      </c>
      <c r="AS231" s="275" t="s">
        <v>9080</v>
      </c>
      <c r="AT231" s="275" t="s">
        <v>9080</v>
      </c>
      <c r="AU231" s="275" t="s">
        <v>9080</v>
      </c>
      <c r="AV231" s="275" t="s">
        <v>9080</v>
      </c>
      <c r="AW231" s="275" t="s">
        <v>9080</v>
      </c>
      <c r="AX231" s="275" t="str">
        <f>_xlfn.IFNA(VLOOKUP(C231,'INFORM Severity - hidden'!$C$5:$G$300,5,FALSE),"-")</f>
        <v>x</v>
      </c>
    </row>
    <row r="232" spans="1:50" x14ac:dyDescent="0.25">
      <c r="A232" t="s">
        <v>93</v>
      </c>
      <c r="B232" t="s">
        <v>1989</v>
      </c>
      <c r="C232" t="s">
        <v>1990</v>
      </c>
      <c r="D232" s="275" t="str">
        <f t="shared" si="3"/>
        <v>Increasing</v>
      </c>
      <c r="E232" s="275" t="s">
        <v>9080</v>
      </c>
      <c r="F232" s="275" t="s">
        <v>9080</v>
      </c>
      <c r="G232" s="275" t="s">
        <v>9080</v>
      </c>
      <c r="H232" s="275" t="s">
        <v>9080</v>
      </c>
      <c r="I232" s="275" t="s">
        <v>9080</v>
      </c>
      <c r="J232" s="275" t="s">
        <v>9080</v>
      </c>
      <c r="K232" s="275" t="s">
        <v>9080</v>
      </c>
      <c r="L232" s="275" t="s">
        <v>9080</v>
      </c>
      <c r="M232" s="275" t="s">
        <v>9080</v>
      </c>
      <c r="N232" s="275" t="s">
        <v>9080</v>
      </c>
      <c r="O232" s="275" t="s">
        <v>9080</v>
      </c>
      <c r="P232" s="275" t="s">
        <v>9080</v>
      </c>
      <c r="Q232" s="275" t="s">
        <v>9080</v>
      </c>
      <c r="R232" s="275" t="s">
        <v>9080</v>
      </c>
      <c r="S232" s="275" t="s">
        <v>9080</v>
      </c>
      <c r="T232" s="275" t="s">
        <v>9080</v>
      </c>
      <c r="U232" s="275" t="s">
        <v>9080</v>
      </c>
      <c r="V232" s="275" t="s">
        <v>9080</v>
      </c>
      <c r="W232" s="275" t="s">
        <v>9080</v>
      </c>
      <c r="X232" s="275" t="s">
        <v>9080</v>
      </c>
      <c r="Y232" s="275" t="s">
        <v>9080</v>
      </c>
      <c r="Z232" s="275" t="s">
        <v>9080</v>
      </c>
      <c r="AA232" s="275" t="s">
        <v>9080</v>
      </c>
      <c r="AB232" s="275" t="s">
        <v>9080</v>
      </c>
      <c r="AC232" s="275" t="s">
        <v>9080</v>
      </c>
      <c r="AD232" s="275" t="s">
        <v>9080</v>
      </c>
      <c r="AE232" s="275" t="s">
        <v>9080</v>
      </c>
      <c r="AF232" s="275" t="s">
        <v>9080</v>
      </c>
      <c r="AG232" s="275" t="s">
        <v>9080</v>
      </c>
      <c r="AH232" s="275" t="s">
        <v>9080</v>
      </c>
      <c r="AI232" s="275" t="s">
        <v>9080</v>
      </c>
      <c r="AJ232" s="275" t="s">
        <v>9080</v>
      </c>
      <c r="AK232" s="275" t="s">
        <v>9080</v>
      </c>
      <c r="AL232" s="275" t="s">
        <v>9080</v>
      </c>
      <c r="AM232" s="275" t="s">
        <v>9080</v>
      </c>
      <c r="AN232" s="275" t="s">
        <v>9080</v>
      </c>
      <c r="AO232" s="275" t="s">
        <v>9080</v>
      </c>
      <c r="AP232" s="275" t="s">
        <v>9080</v>
      </c>
      <c r="AQ232" s="275">
        <v>2.4</v>
      </c>
      <c r="AR232" s="275">
        <v>2.2999999999999998</v>
      </c>
      <c r="AS232" s="275">
        <v>2.6</v>
      </c>
      <c r="AT232" s="275">
        <v>2.6</v>
      </c>
      <c r="AU232" s="275">
        <v>2.6</v>
      </c>
      <c r="AV232" s="275">
        <v>2.7</v>
      </c>
      <c r="AW232" s="275">
        <v>2.7</v>
      </c>
      <c r="AX232" s="275">
        <f>_xlfn.IFNA(VLOOKUP(C232,'INFORM Severity - hidden'!$C$5:$G$300,5,FALSE),"-")</f>
        <v>2.7</v>
      </c>
    </row>
    <row r="233" spans="1:50" x14ac:dyDescent="0.25">
      <c r="A233" t="s">
        <v>93</v>
      </c>
      <c r="B233" t="s">
        <v>91</v>
      </c>
      <c r="C233" t="s">
        <v>92</v>
      </c>
      <c r="D233" s="275" t="str">
        <f t="shared" si="3"/>
        <v>Stable</v>
      </c>
      <c r="E233" s="275">
        <v>1.5</v>
      </c>
      <c r="F233" s="275">
        <v>1.5</v>
      </c>
      <c r="G233" s="275">
        <v>1.5</v>
      </c>
      <c r="H233" s="275">
        <v>2.2000000000000002</v>
      </c>
      <c r="I233" s="275">
        <v>2.2000000000000002</v>
      </c>
      <c r="J233" s="275">
        <v>2.1</v>
      </c>
      <c r="K233" s="275">
        <v>1.8</v>
      </c>
      <c r="L233" s="275">
        <v>1.8</v>
      </c>
      <c r="M233" s="275">
        <v>1.9</v>
      </c>
      <c r="N233" s="275">
        <v>1.8</v>
      </c>
      <c r="O233" s="275">
        <v>1.8</v>
      </c>
      <c r="P233" s="275">
        <v>1.8</v>
      </c>
      <c r="Q233" s="275">
        <v>1.8</v>
      </c>
      <c r="R233" s="275">
        <v>1.8</v>
      </c>
      <c r="S233" s="275">
        <v>1.8</v>
      </c>
      <c r="T233" s="275">
        <v>1.8</v>
      </c>
      <c r="U233" s="275">
        <v>1.8</v>
      </c>
      <c r="V233" s="275">
        <v>1.8</v>
      </c>
      <c r="W233" s="275">
        <v>1.8</v>
      </c>
      <c r="X233" s="275">
        <v>2.5</v>
      </c>
      <c r="Y233" s="275">
        <v>2.4</v>
      </c>
      <c r="Z233" s="275">
        <v>1.7</v>
      </c>
      <c r="AA233" s="275">
        <v>1.7</v>
      </c>
      <c r="AB233" s="275">
        <v>1.7</v>
      </c>
      <c r="AC233" s="275">
        <v>1.7</v>
      </c>
      <c r="AD233" s="275">
        <v>1.7</v>
      </c>
      <c r="AE233" s="275">
        <v>1.7</v>
      </c>
      <c r="AF233" s="275">
        <v>1.8</v>
      </c>
      <c r="AG233" s="275">
        <v>1.8</v>
      </c>
      <c r="AH233" s="275">
        <v>1.8</v>
      </c>
      <c r="AI233" s="275">
        <v>2.4</v>
      </c>
      <c r="AJ233" s="275">
        <v>2.4</v>
      </c>
      <c r="AK233" s="275">
        <v>2.4</v>
      </c>
      <c r="AL233" s="275">
        <v>2.4</v>
      </c>
      <c r="AM233" s="275">
        <v>2.2999999999999998</v>
      </c>
      <c r="AN233" s="275">
        <v>2.4</v>
      </c>
      <c r="AO233" s="275">
        <v>2.4</v>
      </c>
      <c r="AP233" s="275">
        <v>2.4</v>
      </c>
      <c r="AQ233" s="275">
        <v>2.2999999999999998</v>
      </c>
      <c r="AR233" s="275">
        <v>2.2999999999999998</v>
      </c>
      <c r="AS233" s="275">
        <v>2.2999999999999998</v>
      </c>
      <c r="AT233" s="275">
        <v>2.2999999999999998</v>
      </c>
      <c r="AU233" s="275">
        <v>2.2999999999999998</v>
      </c>
      <c r="AV233" s="275">
        <v>2.2999999999999998</v>
      </c>
      <c r="AW233" s="275">
        <v>2.2999999999999998</v>
      </c>
      <c r="AX233" s="275">
        <f>_xlfn.IFNA(VLOOKUP(C233,'INFORM Severity - hidden'!$C$5:$G$300,5,FALSE),"-")</f>
        <v>2.2999999999999998</v>
      </c>
    </row>
    <row r="234" spans="1:50" x14ac:dyDescent="0.25">
      <c r="A234" t="s">
        <v>93</v>
      </c>
      <c r="B234" t="s">
        <v>2002</v>
      </c>
      <c r="C234" t="s">
        <v>2003</v>
      </c>
      <c r="D234" s="275" t="str">
        <f t="shared" si="3"/>
        <v>Stable</v>
      </c>
      <c r="E234" s="275" t="s">
        <v>9080</v>
      </c>
      <c r="F234" s="275" t="s">
        <v>9080</v>
      </c>
      <c r="G234" s="275" t="s">
        <v>9080</v>
      </c>
      <c r="H234" s="275" t="s">
        <v>9080</v>
      </c>
      <c r="I234" s="275" t="s">
        <v>9080</v>
      </c>
      <c r="J234" s="275" t="s">
        <v>9080</v>
      </c>
      <c r="K234" s="275" t="s">
        <v>9080</v>
      </c>
      <c r="L234" s="275" t="s">
        <v>9080</v>
      </c>
      <c r="M234" s="275" t="s">
        <v>9080</v>
      </c>
      <c r="N234" s="275" t="s">
        <v>9080</v>
      </c>
      <c r="O234" s="275" t="s">
        <v>9080</v>
      </c>
      <c r="P234" s="275" t="s">
        <v>9080</v>
      </c>
      <c r="Q234" s="275" t="s">
        <v>9080</v>
      </c>
      <c r="R234" s="275" t="s">
        <v>9080</v>
      </c>
      <c r="S234" s="275" t="s">
        <v>9080</v>
      </c>
      <c r="T234" s="275" t="s">
        <v>9080</v>
      </c>
      <c r="U234" s="275" t="s">
        <v>9080</v>
      </c>
      <c r="V234" s="275" t="s">
        <v>9080</v>
      </c>
      <c r="W234" s="275" t="s">
        <v>9080</v>
      </c>
      <c r="X234" s="275" t="s">
        <v>9080</v>
      </c>
      <c r="Y234" s="275" t="s">
        <v>9080</v>
      </c>
      <c r="Z234" s="275" t="s">
        <v>9080</v>
      </c>
      <c r="AA234" s="275" t="s">
        <v>9080</v>
      </c>
      <c r="AB234" s="275" t="s">
        <v>9080</v>
      </c>
      <c r="AC234" s="275" t="s">
        <v>9080</v>
      </c>
      <c r="AD234" s="275" t="s">
        <v>9080</v>
      </c>
      <c r="AE234" s="275" t="s">
        <v>9080</v>
      </c>
      <c r="AF234" s="275" t="s">
        <v>9080</v>
      </c>
      <c r="AG234" s="275" t="s">
        <v>9080</v>
      </c>
      <c r="AH234" s="275" t="s">
        <v>9080</v>
      </c>
      <c r="AI234" s="275" t="s">
        <v>9080</v>
      </c>
      <c r="AJ234" s="275" t="s">
        <v>9080</v>
      </c>
      <c r="AK234" s="275" t="s">
        <v>9080</v>
      </c>
      <c r="AL234" s="275" t="s">
        <v>9080</v>
      </c>
      <c r="AM234" s="275" t="s">
        <v>9080</v>
      </c>
      <c r="AN234" s="275" t="s">
        <v>9080</v>
      </c>
      <c r="AO234" s="275" t="s">
        <v>9080</v>
      </c>
      <c r="AP234" s="275" t="s">
        <v>9080</v>
      </c>
      <c r="AQ234" s="275">
        <v>2.2000000000000002</v>
      </c>
      <c r="AR234" s="275">
        <v>2.2000000000000002</v>
      </c>
      <c r="AS234" s="275">
        <v>2.2999999999999998</v>
      </c>
      <c r="AT234" s="275">
        <v>2.2999999999999998</v>
      </c>
      <c r="AU234" s="275">
        <v>2.2999999999999998</v>
      </c>
      <c r="AV234" s="275">
        <v>2.2999999999999998</v>
      </c>
      <c r="AW234" s="275">
        <v>2.2999999999999998</v>
      </c>
      <c r="AX234" s="275">
        <f>_xlfn.IFNA(VLOOKUP(C234,'INFORM Severity - hidden'!$C$5:$G$300,5,FALSE),"-")</f>
        <v>2.2999999999999998</v>
      </c>
    </row>
    <row r="235" spans="1:50" x14ac:dyDescent="0.25">
      <c r="A235" t="s">
        <v>984</v>
      </c>
      <c r="B235" t="s">
        <v>4526</v>
      </c>
      <c r="C235" t="s">
        <v>4527</v>
      </c>
      <c r="D235" s="275" t="str">
        <f t="shared" si="3"/>
        <v>Stable</v>
      </c>
      <c r="E235" s="275" t="s">
        <v>9080</v>
      </c>
      <c r="F235" s="275">
        <v>2.9</v>
      </c>
      <c r="G235" s="275">
        <v>3</v>
      </c>
      <c r="H235" s="275">
        <v>3.1</v>
      </c>
      <c r="I235" s="275">
        <v>3.1</v>
      </c>
      <c r="J235" s="275">
        <v>3</v>
      </c>
      <c r="K235" s="275">
        <v>2.9</v>
      </c>
      <c r="L235" s="275">
        <v>2.9</v>
      </c>
      <c r="M235" s="275">
        <v>2.9</v>
      </c>
      <c r="N235" s="275">
        <v>2.9</v>
      </c>
      <c r="O235" s="275" t="s">
        <v>9080</v>
      </c>
      <c r="P235" s="275" t="s">
        <v>9080</v>
      </c>
      <c r="Q235" s="275" t="s">
        <v>9080</v>
      </c>
      <c r="R235" s="275" t="s">
        <v>9080</v>
      </c>
      <c r="S235" s="275" t="s">
        <v>9080</v>
      </c>
      <c r="T235" s="275" t="s">
        <v>9080</v>
      </c>
      <c r="U235" s="275">
        <v>2.9</v>
      </c>
      <c r="V235" s="275">
        <v>2.9</v>
      </c>
      <c r="W235" s="275">
        <v>2.9</v>
      </c>
      <c r="X235" s="275">
        <v>2.9</v>
      </c>
      <c r="Y235" s="275">
        <v>2.9</v>
      </c>
      <c r="Z235" s="275">
        <v>2.9</v>
      </c>
      <c r="AA235" s="275">
        <v>3.1</v>
      </c>
      <c r="AB235" s="275">
        <v>3.1</v>
      </c>
      <c r="AC235" s="275">
        <v>3.1</v>
      </c>
      <c r="AD235" s="275">
        <v>3.1</v>
      </c>
      <c r="AE235" s="275">
        <v>3.1</v>
      </c>
      <c r="AF235" s="275">
        <v>3.1</v>
      </c>
      <c r="AG235" s="275">
        <v>3.1</v>
      </c>
      <c r="AH235" s="275" t="s">
        <v>9080</v>
      </c>
      <c r="AI235" s="275" t="s">
        <v>9080</v>
      </c>
      <c r="AJ235" s="275" t="s">
        <v>9080</v>
      </c>
      <c r="AK235" s="275" t="s">
        <v>9080</v>
      </c>
      <c r="AL235" s="275" t="s">
        <v>9080</v>
      </c>
      <c r="AM235" s="275" t="s">
        <v>9080</v>
      </c>
      <c r="AN235" s="275" t="s">
        <v>9080</v>
      </c>
      <c r="AO235" s="275" t="s">
        <v>9080</v>
      </c>
      <c r="AP235" s="275" t="s">
        <v>9080</v>
      </c>
      <c r="AQ235" s="275" t="s">
        <v>9080</v>
      </c>
      <c r="AR235" s="275" t="s">
        <v>9080</v>
      </c>
      <c r="AS235" s="275" t="s">
        <v>9080</v>
      </c>
      <c r="AT235" s="275" t="s">
        <v>9080</v>
      </c>
      <c r="AU235" s="275">
        <v>3.3</v>
      </c>
      <c r="AV235" s="275">
        <v>3.3</v>
      </c>
      <c r="AW235" s="275">
        <v>3.3</v>
      </c>
      <c r="AX235" s="275">
        <f>_xlfn.IFNA(VLOOKUP(C235,'INFORM Severity - hidden'!$C$5:$G$300,5,FALSE),"-")</f>
        <v>3.3</v>
      </c>
    </row>
    <row r="236" spans="1:50" x14ac:dyDescent="0.25">
      <c r="A236"/>
      <c r="B236"/>
      <c r="C236" t="s">
        <v>9160</v>
      </c>
      <c r="D236" s="275" t="str">
        <f t="shared" si="3"/>
        <v>-</v>
      </c>
      <c r="E236" s="275" t="s">
        <v>9080</v>
      </c>
      <c r="F236" s="275">
        <v>2.8</v>
      </c>
      <c r="G236" s="275">
        <v>2.8</v>
      </c>
      <c r="H236" s="275">
        <v>2.6</v>
      </c>
      <c r="I236" s="275">
        <v>2.6</v>
      </c>
      <c r="J236" s="275">
        <v>2.5</v>
      </c>
      <c r="K236" s="275">
        <v>2.5</v>
      </c>
      <c r="L236" s="275">
        <v>2.5</v>
      </c>
      <c r="M236" s="275">
        <v>2.5</v>
      </c>
      <c r="N236" s="275" t="s">
        <v>9080</v>
      </c>
      <c r="O236" s="275" t="s">
        <v>9080</v>
      </c>
      <c r="P236" s="275" t="s">
        <v>9080</v>
      </c>
      <c r="Q236" s="275" t="s">
        <v>9080</v>
      </c>
      <c r="R236" s="275" t="s">
        <v>9080</v>
      </c>
      <c r="S236" s="275" t="s">
        <v>9080</v>
      </c>
      <c r="T236" s="275" t="s">
        <v>9080</v>
      </c>
      <c r="U236" s="275" t="s">
        <v>9080</v>
      </c>
      <c r="V236" s="275" t="s">
        <v>9080</v>
      </c>
      <c r="W236" s="275" t="s">
        <v>9080</v>
      </c>
      <c r="X236" s="275" t="s">
        <v>9080</v>
      </c>
      <c r="Y236" s="275" t="s">
        <v>9080</v>
      </c>
      <c r="Z236" s="275" t="s">
        <v>9080</v>
      </c>
      <c r="AA236" s="275" t="s">
        <v>9080</v>
      </c>
      <c r="AB236" s="275" t="s">
        <v>9080</v>
      </c>
      <c r="AC236" s="275" t="s">
        <v>9080</v>
      </c>
      <c r="AD236" s="275" t="s">
        <v>9080</v>
      </c>
      <c r="AE236" s="275" t="s">
        <v>9080</v>
      </c>
      <c r="AF236" s="275" t="s">
        <v>9080</v>
      </c>
      <c r="AG236" s="275" t="s">
        <v>9080</v>
      </c>
      <c r="AH236" s="275" t="s">
        <v>9080</v>
      </c>
      <c r="AI236" s="275" t="s">
        <v>9080</v>
      </c>
      <c r="AJ236" s="275" t="s">
        <v>9080</v>
      </c>
      <c r="AK236" s="275" t="s">
        <v>9080</v>
      </c>
      <c r="AL236" s="275" t="s">
        <v>9080</v>
      </c>
      <c r="AM236" s="275" t="s">
        <v>9080</v>
      </c>
      <c r="AN236" s="275" t="s">
        <v>9080</v>
      </c>
      <c r="AO236" s="275" t="s">
        <v>9080</v>
      </c>
      <c r="AP236" s="275" t="s">
        <v>9080</v>
      </c>
      <c r="AQ236" s="275" t="s">
        <v>9080</v>
      </c>
      <c r="AR236" s="275" t="s">
        <v>9080</v>
      </c>
      <c r="AS236" s="275" t="s">
        <v>9080</v>
      </c>
      <c r="AT236" s="275" t="s">
        <v>9080</v>
      </c>
      <c r="AU236" s="275" t="s">
        <v>9080</v>
      </c>
      <c r="AV236" s="275" t="s">
        <v>9080</v>
      </c>
      <c r="AW236" s="275" t="s">
        <v>9080</v>
      </c>
      <c r="AX236" s="275" t="str">
        <f>_xlfn.IFNA(VLOOKUP(C236,'INFORM Severity - hidden'!$C$5:$G$300,5,FALSE),"-")</f>
        <v>-</v>
      </c>
    </row>
    <row r="237" spans="1:50" x14ac:dyDescent="0.25">
      <c r="A237"/>
      <c r="B237"/>
      <c r="C237" t="s">
        <v>9161</v>
      </c>
      <c r="D237" s="275" t="str">
        <f t="shared" si="3"/>
        <v>-</v>
      </c>
      <c r="E237" s="275" t="s">
        <v>9080</v>
      </c>
      <c r="F237" s="275">
        <v>1.9</v>
      </c>
      <c r="G237" s="275">
        <v>1.9</v>
      </c>
      <c r="H237" s="275">
        <v>2.4</v>
      </c>
      <c r="I237" s="275">
        <v>2.4</v>
      </c>
      <c r="J237" s="275">
        <v>2.2999999999999998</v>
      </c>
      <c r="K237" s="275">
        <v>2.2999999999999998</v>
      </c>
      <c r="L237" s="275">
        <v>2.2999999999999998</v>
      </c>
      <c r="M237" s="275">
        <v>1.6</v>
      </c>
      <c r="N237" s="275" t="s">
        <v>9080</v>
      </c>
      <c r="O237" s="275" t="s">
        <v>9080</v>
      </c>
      <c r="P237" s="275" t="s">
        <v>9080</v>
      </c>
      <c r="Q237" s="275" t="s">
        <v>9080</v>
      </c>
      <c r="R237" s="275" t="s">
        <v>9080</v>
      </c>
      <c r="S237" s="275" t="s">
        <v>9080</v>
      </c>
      <c r="T237" s="275" t="s">
        <v>9080</v>
      </c>
      <c r="U237" s="275" t="s">
        <v>9080</v>
      </c>
      <c r="V237" s="275" t="s">
        <v>9080</v>
      </c>
      <c r="W237" s="275" t="s">
        <v>9080</v>
      </c>
      <c r="X237" s="275" t="s">
        <v>9080</v>
      </c>
      <c r="Y237" s="275" t="s">
        <v>9080</v>
      </c>
      <c r="Z237" s="275" t="s">
        <v>9080</v>
      </c>
      <c r="AA237" s="275" t="s">
        <v>9080</v>
      </c>
      <c r="AB237" s="275" t="s">
        <v>9080</v>
      </c>
      <c r="AC237" s="275" t="s">
        <v>9080</v>
      </c>
      <c r="AD237" s="275" t="s">
        <v>9080</v>
      </c>
      <c r="AE237" s="275" t="s">
        <v>9080</v>
      </c>
      <c r="AF237" s="275" t="s">
        <v>9080</v>
      </c>
      <c r="AG237" s="275" t="s">
        <v>9080</v>
      </c>
      <c r="AH237" s="275" t="s">
        <v>9080</v>
      </c>
      <c r="AI237" s="275" t="s">
        <v>9080</v>
      </c>
      <c r="AJ237" s="275" t="s">
        <v>9080</v>
      </c>
      <c r="AK237" s="275" t="s">
        <v>9080</v>
      </c>
      <c r="AL237" s="275" t="s">
        <v>9080</v>
      </c>
      <c r="AM237" s="275" t="s">
        <v>9080</v>
      </c>
      <c r="AN237" s="275" t="s">
        <v>9080</v>
      </c>
      <c r="AO237" s="275" t="s">
        <v>9080</v>
      </c>
      <c r="AP237" s="275" t="s">
        <v>9080</v>
      </c>
      <c r="AQ237" s="275" t="s">
        <v>9080</v>
      </c>
      <c r="AR237" s="275" t="s">
        <v>9080</v>
      </c>
      <c r="AS237" s="275" t="s">
        <v>9080</v>
      </c>
      <c r="AT237" s="275" t="s">
        <v>9080</v>
      </c>
      <c r="AU237" s="275" t="s">
        <v>9080</v>
      </c>
      <c r="AV237" s="275" t="s">
        <v>9080</v>
      </c>
      <c r="AW237" s="275" t="s">
        <v>9080</v>
      </c>
      <c r="AX237" s="275" t="str">
        <f>_xlfn.IFNA(VLOOKUP(C237,'INFORM Severity - hidden'!$C$5:$G$300,5,FALSE),"-")</f>
        <v>-</v>
      </c>
    </row>
    <row r="238" spans="1:50" x14ac:dyDescent="0.25">
      <c r="A238"/>
      <c r="B238"/>
      <c r="C238" t="s">
        <v>9162</v>
      </c>
      <c r="D238" s="275" t="str">
        <f t="shared" si="3"/>
        <v>-</v>
      </c>
      <c r="E238" s="275" t="s">
        <v>9080</v>
      </c>
      <c r="F238" s="275">
        <v>2</v>
      </c>
      <c r="G238" s="275">
        <v>2.2000000000000002</v>
      </c>
      <c r="H238" s="275">
        <v>2.4</v>
      </c>
      <c r="I238" s="275">
        <v>2.4</v>
      </c>
      <c r="J238" s="275">
        <v>2.2999999999999998</v>
      </c>
      <c r="K238" s="275">
        <v>2.2999999999999998</v>
      </c>
      <c r="L238" s="275">
        <v>2.2999999999999998</v>
      </c>
      <c r="M238" s="275">
        <v>2.2999999999999998</v>
      </c>
      <c r="N238" s="275" t="s">
        <v>9080</v>
      </c>
      <c r="O238" s="275" t="s">
        <v>9080</v>
      </c>
      <c r="P238" s="275" t="s">
        <v>9080</v>
      </c>
      <c r="Q238" s="275" t="s">
        <v>9080</v>
      </c>
      <c r="R238" s="275" t="s">
        <v>9080</v>
      </c>
      <c r="S238" s="275" t="s">
        <v>9080</v>
      </c>
      <c r="T238" s="275" t="s">
        <v>9080</v>
      </c>
      <c r="U238" s="275" t="s">
        <v>9080</v>
      </c>
      <c r="V238" s="275" t="s">
        <v>9080</v>
      </c>
      <c r="W238" s="275" t="s">
        <v>9080</v>
      </c>
      <c r="X238" s="275" t="s">
        <v>9080</v>
      </c>
      <c r="Y238" s="275" t="s">
        <v>9080</v>
      </c>
      <c r="Z238" s="275" t="s">
        <v>9080</v>
      </c>
      <c r="AA238" s="275" t="s">
        <v>9080</v>
      </c>
      <c r="AB238" s="275" t="s">
        <v>9080</v>
      </c>
      <c r="AC238" s="275" t="s">
        <v>9080</v>
      </c>
      <c r="AD238" s="275" t="s">
        <v>9080</v>
      </c>
      <c r="AE238" s="275" t="s">
        <v>9080</v>
      </c>
      <c r="AF238" s="275" t="s">
        <v>9080</v>
      </c>
      <c r="AG238" s="275" t="s">
        <v>9080</v>
      </c>
      <c r="AH238" s="275" t="s">
        <v>9080</v>
      </c>
      <c r="AI238" s="275" t="s">
        <v>9080</v>
      </c>
      <c r="AJ238" s="275" t="s">
        <v>9080</v>
      </c>
      <c r="AK238" s="275" t="s">
        <v>9080</v>
      </c>
      <c r="AL238" s="275" t="s">
        <v>9080</v>
      </c>
      <c r="AM238" s="275" t="s">
        <v>9080</v>
      </c>
      <c r="AN238" s="275" t="s">
        <v>9080</v>
      </c>
      <c r="AO238" s="275" t="s">
        <v>9080</v>
      </c>
      <c r="AP238" s="275" t="s">
        <v>9080</v>
      </c>
      <c r="AQ238" s="275" t="s">
        <v>9080</v>
      </c>
      <c r="AR238" s="275" t="s">
        <v>9080</v>
      </c>
      <c r="AS238" s="275" t="s">
        <v>9080</v>
      </c>
      <c r="AT238" s="275" t="s">
        <v>9080</v>
      </c>
      <c r="AU238" s="275" t="s">
        <v>9080</v>
      </c>
      <c r="AV238" s="275" t="s">
        <v>9080</v>
      </c>
      <c r="AW238" s="275" t="s">
        <v>9080</v>
      </c>
      <c r="AX238" s="275" t="str">
        <f>_xlfn.IFNA(VLOOKUP(C238,'INFORM Severity - hidden'!$C$5:$G$300,5,FALSE),"-")</f>
        <v>-</v>
      </c>
    </row>
    <row r="239" spans="1:50" x14ac:dyDescent="0.25">
      <c r="A239" t="s">
        <v>984</v>
      </c>
      <c r="B239" t="s">
        <v>982</v>
      </c>
      <c r="C239" t="s">
        <v>983</v>
      </c>
      <c r="D239" s="275" t="str">
        <f t="shared" si="3"/>
        <v>Increasing</v>
      </c>
      <c r="E239" s="275" t="s">
        <v>9080</v>
      </c>
      <c r="F239" s="275" t="s">
        <v>9080</v>
      </c>
      <c r="G239" s="275" t="s">
        <v>9080</v>
      </c>
      <c r="H239" s="275" t="s">
        <v>9080</v>
      </c>
      <c r="I239" s="275" t="s">
        <v>9080</v>
      </c>
      <c r="J239" s="275" t="s">
        <v>9080</v>
      </c>
      <c r="K239" s="275" t="s">
        <v>9080</v>
      </c>
      <c r="L239" s="275" t="s">
        <v>9080</v>
      </c>
      <c r="M239" s="275" t="s">
        <v>9080</v>
      </c>
      <c r="N239" s="275" t="s">
        <v>9080</v>
      </c>
      <c r="O239" s="275">
        <v>3</v>
      </c>
      <c r="P239" s="275">
        <v>2.8</v>
      </c>
      <c r="Q239" s="275">
        <v>2.8</v>
      </c>
      <c r="R239" s="275">
        <v>3</v>
      </c>
      <c r="S239" s="275">
        <v>3</v>
      </c>
      <c r="T239" s="275">
        <v>3</v>
      </c>
      <c r="U239" s="275">
        <v>3</v>
      </c>
      <c r="V239" s="275">
        <v>3.1</v>
      </c>
      <c r="W239" s="275">
        <v>3.1</v>
      </c>
      <c r="X239" s="275">
        <v>3.1</v>
      </c>
      <c r="Y239" s="275">
        <v>3.1</v>
      </c>
      <c r="Z239" s="275">
        <v>3.1</v>
      </c>
      <c r="AA239" s="275">
        <v>3.2</v>
      </c>
      <c r="AB239" s="275">
        <v>3.1</v>
      </c>
      <c r="AC239" s="275">
        <v>3.1</v>
      </c>
      <c r="AD239" s="275">
        <v>3.1</v>
      </c>
      <c r="AE239" s="275">
        <v>3.1</v>
      </c>
      <c r="AF239" s="275">
        <v>3.1</v>
      </c>
      <c r="AG239" s="275">
        <v>3.1</v>
      </c>
      <c r="AH239" s="275">
        <v>3.1</v>
      </c>
      <c r="AI239" s="275">
        <v>3.1</v>
      </c>
      <c r="AJ239" s="275">
        <v>3.1</v>
      </c>
      <c r="AK239" s="275">
        <v>3.1</v>
      </c>
      <c r="AL239" s="275">
        <v>3.1</v>
      </c>
      <c r="AM239" s="275">
        <v>3.1</v>
      </c>
      <c r="AN239" s="275">
        <v>3.1</v>
      </c>
      <c r="AO239" s="275">
        <v>3.1</v>
      </c>
      <c r="AP239" s="275">
        <v>3.1</v>
      </c>
      <c r="AQ239" s="275">
        <v>3.1</v>
      </c>
      <c r="AR239" s="275">
        <v>3.1</v>
      </c>
      <c r="AS239" s="275">
        <v>3.1</v>
      </c>
      <c r="AT239" s="275">
        <v>3.1</v>
      </c>
      <c r="AU239" s="275">
        <v>3.2</v>
      </c>
      <c r="AV239" s="275">
        <v>3.2</v>
      </c>
      <c r="AW239" s="275">
        <v>3.2</v>
      </c>
      <c r="AX239" s="275">
        <f>_xlfn.IFNA(VLOOKUP(C239,'INFORM Severity - hidden'!$C$5:$G$300,5,FALSE),"-")</f>
        <v>3.2</v>
      </c>
    </row>
    <row r="240" spans="1:50" x14ac:dyDescent="0.25">
      <c r="A240"/>
      <c r="B240"/>
      <c r="C240" t="s">
        <v>9163</v>
      </c>
      <c r="D240" s="275" t="str">
        <f t="shared" si="3"/>
        <v>-</v>
      </c>
      <c r="E240" s="275" t="s">
        <v>9080</v>
      </c>
      <c r="F240" s="275" t="s">
        <v>9080</v>
      </c>
      <c r="G240" s="275" t="s">
        <v>9080</v>
      </c>
      <c r="H240" s="275" t="s">
        <v>9080</v>
      </c>
      <c r="I240" s="275" t="s">
        <v>9080</v>
      </c>
      <c r="J240" s="275" t="s">
        <v>9080</v>
      </c>
      <c r="K240" s="275" t="s">
        <v>9080</v>
      </c>
      <c r="L240" s="275" t="s">
        <v>9080</v>
      </c>
      <c r="M240" s="275" t="s">
        <v>9080</v>
      </c>
      <c r="N240" s="275" t="s">
        <v>9080</v>
      </c>
      <c r="O240" s="275" t="s">
        <v>9080</v>
      </c>
      <c r="P240" s="275" t="s">
        <v>9080</v>
      </c>
      <c r="Q240" s="275" t="s">
        <v>9080</v>
      </c>
      <c r="R240" s="275" t="s">
        <v>9080</v>
      </c>
      <c r="S240" s="275" t="s">
        <v>9080</v>
      </c>
      <c r="T240" s="275" t="s">
        <v>9080</v>
      </c>
      <c r="U240" s="275" t="s">
        <v>9080</v>
      </c>
      <c r="V240" s="275" t="s">
        <v>9080</v>
      </c>
      <c r="W240" s="275" t="s">
        <v>9080</v>
      </c>
      <c r="X240" s="275" t="s">
        <v>9080</v>
      </c>
      <c r="Y240" s="275" t="s">
        <v>9080</v>
      </c>
      <c r="Z240" s="275" t="s">
        <v>9080</v>
      </c>
      <c r="AA240" s="275" t="s">
        <v>9080</v>
      </c>
      <c r="AB240" s="275" t="s">
        <v>9080</v>
      </c>
      <c r="AC240" s="275" t="s">
        <v>9080</v>
      </c>
      <c r="AD240" s="275" t="s">
        <v>9080</v>
      </c>
      <c r="AE240" s="275" t="s">
        <v>9080</v>
      </c>
      <c r="AF240" s="275" t="s">
        <v>9080</v>
      </c>
      <c r="AG240" s="275" t="s">
        <v>9080</v>
      </c>
      <c r="AH240" s="275" t="s">
        <v>9080</v>
      </c>
      <c r="AI240" s="275" t="s">
        <v>9080</v>
      </c>
      <c r="AJ240" s="275" t="s">
        <v>9080</v>
      </c>
      <c r="AK240" s="275" t="s">
        <v>9080</v>
      </c>
      <c r="AL240" s="275" t="s">
        <v>9080</v>
      </c>
      <c r="AM240" s="275" t="s">
        <v>9080</v>
      </c>
      <c r="AN240" s="275" t="s">
        <v>9080</v>
      </c>
      <c r="AO240" s="275" t="s">
        <v>9080</v>
      </c>
      <c r="AP240" s="275" t="s">
        <v>9080</v>
      </c>
      <c r="AQ240" s="275" t="s">
        <v>9080</v>
      </c>
      <c r="AR240" s="275" t="s">
        <v>9080</v>
      </c>
      <c r="AS240" s="275" t="s">
        <v>9080</v>
      </c>
      <c r="AT240" s="275" t="s">
        <v>9080</v>
      </c>
      <c r="AU240" s="275" t="s">
        <v>9080</v>
      </c>
      <c r="AV240" s="275" t="s">
        <v>9080</v>
      </c>
      <c r="AW240" s="275" t="s">
        <v>9080</v>
      </c>
      <c r="AX240" s="275" t="str">
        <f>_xlfn.IFNA(VLOOKUP(C240,'INFORM Severity - hidden'!$C$5:$G$300,5,FALSE),"-")</f>
        <v>-</v>
      </c>
    </row>
    <row r="241" spans="1:50" x14ac:dyDescent="0.25">
      <c r="A241" t="s">
        <v>984</v>
      </c>
      <c r="B241" t="s">
        <v>4498</v>
      </c>
      <c r="C241" t="s">
        <v>4499</v>
      </c>
      <c r="D241" s="275" t="str">
        <f t="shared" si="3"/>
        <v>Decreasing</v>
      </c>
      <c r="E241" s="275" t="s">
        <v>9080</v>
      </c>
      <c r="F241" s="275" t="s">
        <v>9080</v>
      </c>
      <c r="G241" s="275" t="s">
        <v>9080</v>
      </c>
      <c r="H241" s="275" t="s">
        <v>9080</v>
      </c>
      <c r="I241" s="275" t="s">
        <v>9080</v>
      </c>
      <c r="J241" s="275" t="s">
        <v>9080</v>
      </c>
      <c r="K241" s="275" t="s">
        <v>9080</v>
      </c>
      <c r="L241" s="275" t="s">
        <v>9080</v>
      </c>
      <c r="M241" s="275" t="s">
        <v>9080</v>
      </c>
      <c r="N241" s="275" t="s">
        <v>9080</v>
      </c>
      <c r="O241" s="275" t="s">
        <v>9080</v>
      </c>
      <c r="P241" s="275" t="s">
        <v>9080</v>
      </c>
      <c r="Q241" s="275" t="s">
        <v>9080</v>
      </c>
      <c r="R241" s="275" t="s">
        <v>9080</v>
      </c>
      <c r="S241" s="275" t="s">
        <v>9080</v>
      </c>
      <c r="T241" s="275" t="s">
        <v>9080</v>
      </c>
      <c r="U241" s="275" t="s">
        <v>9080</v>
      </c>
      <c r="V241" s="275" t="s">
        <v>9080</v>
      </c>
      <c r="W241" s="275" t="s">
        <v>9080</v>
      </c>
      <c r="X241" s="275" t="s">
        <v>9080</v>
      </c>
      <c r="Y241" s="275" t="s">
        <v>9080</v>
      </c>
      <c r="Z241" s="275" t="s">
        <v>9080</v>
      </c>
      <c r="AA241" s="275" t="s">
        <v>9080</v>
      </c>
      <c r="AB241" s="275" t="s">
        <v>9080</v>
      </c>
      <c r="AC241" s="275" t="s">
        <v>9080</v>
      </c>
      <c r="AD241" s="275" t="s">
        <v>9080</v>
      </c>
      <c r="AE241" s="275" t="s">
        <v>9080</v>
      </c>
      <c r="AF241" s="275" t="s">
        <v>9080</v>
      </c>
      <c r="AG241" s="275" t="s">
        <v>9080</v>
      </c>
      <c r="AH241" s="275" t="s">
        <v>9080</v>
      </c>
      <c r="AI241" s="275" t="s">
        <v>9080</v>
      </c>
      <c r="AJ241" s="275" t="s">
        <v>9080</v>
      </c>
      <c r="AK241" s="275" t="s">
        <v>9080</v>
      </c>
      <c r="AL241" s="275" t="s">
        <v>9080</v>
      </c>
      <c r="AM241" s="275" t="s">
        <v>9080</v>
      </c>
      <c r="AN241" s="275" t="s">
        <v>9080</v>
      </c>
      <c r="AO241" s="275" t="s">
        <v>9080</v>
      </c>
      <c r="AP241" s="275" t="s">
        <v>9080</v>
      </c>
      <c r="AQ241" s="275" t="s">
        <v>9080</v>
      </c>
      <c r="AR241" s="275" t="s">
        <v>9080</v>
      </c>
      <c r="AS241" s="275" t="s">
        <v>9080</v>
      </c>
      <c r="AT241" s="275" t="s">
        <v>9080</v>
      </c>
      <c r="AU241" s="275">
        <v>3.3</v>
      </c>
      <c r="AV241" s="275">
        <v>3</v>
      </c>
      <c r="AW241" s="275">
        <v>2.9</v>
      </c>
      <c r="AX241" s="275">
        <f>_xlfn.IFNA(VLOOKUP(C241,'INFORM Severity - hidden'!$C$5:$G$300,5,FALSE),"-")</f>
        <v>2.9</v>
      </c>
    </row>
    <row r="242" spans="1:50" x14ac:dyDescent="0.25">
      <c r="A242" t="s">
        <v>639</v>
      </c>
      <c r="B242" t="s">
        <v>637</v>
      </c>
      <c r="C242" t="s">
        <v>638</v>
      </c>
      <c r="D242" s="275" t="str">
        <f t="shared" si="3"/>
        <v>Decreasing</v>
      </c>
      <c r="E242" s="275" t="s">
        <v>9080</v>
      </c>
      <c r="F242" s="275">
        <v>3.3</v>
      </c>
      <c r="G242" s="275">
        <v>3.3</v>
      </c>
      <c r="H242" s="275">
        <v>3.6</v>
      </c>
      <c r="I242" s="275">
        <v>3.6</v>
      </c>
      <c r="J242" s="275">
        <v>3.6</v>
      </c>
      <c r="K242" s="275">
        <v>3.6</v>
      </c>
      <c r="L242" s="275">
        <v>3.6</v>
      </c>
      <c r="M242" s="275">
        <v>3.6</v>
      </c>
      <c r="N242" s="275">
        <v>3.5</v>
      </c>
      <c r="O242" s="275">
        <v>3.5</v>
      </c>
      <c r="P242" s="275">
        <v>3.5</v>
      </c>
      <c r="Q242" s="275">
        <v>3.5</v>
      </c>
      <c r="R242" s="275">
        <v>3.5</v>
      </c>
      <c r="S242" s="275">
        <v>3.5</v>
      </c>
      <c r="T242" s="275">
        <v>3.5</v>
      </c>
      <c r="U242" s="275">
        <v>3.5</v>
      </c>
      <c r="V242" s="275">
        <v>3.5</v>
      </c>
      <c r="W242" s="275">
        <v>3.5</v>
      </c>
      <c r="X242" s="275">
        <v>3.5</v>
      </c>
      <c r="Y242" s="275">
        <v>3.5</v>
      </c>
      <c r="Z242" s="275">
        <v>3.5</v>
      </c>
      <c r="AA242" s="275">
        <v>3.5</v>
      </c>
      <c r="AB242" s="275">
        <v>3.5</v>
      </c>
      <c r="AC242" s="275">
        <v>3.5</v>
      </c>
      <c r="AD242" s="275">
        <v>3.5</v>
      </c>
      <c r="AE242" s="275">
        <v>3.5</v>
      </c>
      <c r="AF242" s="275">
        <v>3.5</v>
      </c>
      <c r="AG242" s="275">
        <v>3.5</v>
      </c>
      <c r="AH242" s="275">
        <v>3.5</v>
      </c>
      <c r="AI242" s="275">
        <v>3.5</v>
      </c>
      <c r="AJ242" s="275">
        <v>3.5</v>
      </c>
      <c r="AK242" s="275">
        <v>3.5</v>
      </c>
      <c r="AL242" s="275">
        <v>3.6</v>
      </c>
      <c r="AM242" s="275">
        <v>3.6</v>
      </c>
      <c r="AN242" s="275">
        <v>3.6</v>
      </c>
      <c r="AO242" s="275">
        <v>3.6</v>
      </c>
      <c r="AP242" s="275">
        <v>3.7</v>
      </c>
      <c r="AQ242" s="275">
        <v>4</v>
      </c>
      <c r="AR242" s="275">
        <v>4.3</v>
      </c>
      <c r="AS242" s="275">
        <v>4.4000000000000004</v>
      </c>
      <c r="AT242" s="275">
        <v>4.4000000000000004</v>
      </c>
      <c r="AU242" s="275">
        <v>4.2</v>
      </c>
      <c r="AV242" s="275">
        <v>4.2</v>
      </c>
      <c r="AW242" s="275">
        <v>4.2</v>
      </c>
      <c r="AX242" s="275">
        <f>_xlfn.IFNA(VLOOKUP(C242,'INFORM Severity - hidden'!$C$5:$G$300,5,FALSE),"-")</f>
        <v>4.2</v>
      </c>
    </row>
    <row r="243" spans="1:50" x14ac:dyDescent="0.25">
      <c r="A243"/>
      <c r="B243"/>
      <c r="C243" t="s">
        <v>9164</v>
      </c>
      <c r="D243" s="275" t="str">
        <f t="shared" si="3"/>
        <v>-</v>
      </c>
      <c r="E243" s="275" t="s">
        <v>9080</v>
      </c>
      <c r="F243" s="275" t="s">
        <v>9080</v>
      </c>
      <c r="G243" s="275" t="s">
        <v>9080</v>
      </c>
      <c r="H243" s="275" t="s">
        <v>9080</v>
      </c>
      <c r="I243" s="275" t="s">
        <v>9080</v>
      </c>
      <c r="J243" s="275" t="s">
        <v>9080</v>
      </c>
      <c r="K243" s="275" t="s">
        <v>9080</v>
      </c>
      <c r="L243" s="275" t="s">
        <v>9080</v>
      </c>
      <c r="M243" s="275" t="s">
        <v>9080</v>
      </c>
      <c r="N243" s="275" t="s">
        <v>9080</v>
      </c>
      <c r="O243" s="275" t="s">
        <v>9080</v>
      </c>
      <c r="P243" s="275" t="s">
        <v>9080</v>
      </c>
      <c r="Q243" s="275" t="s">
        <v>9080</v>
      </c>
      <c r="R243" s="275" t="s">
        <v>9080</v>
      </c>
      <c r="S243" s="275" t="s">
        <v>9080</v>
      </c>
      <c r="T243" s="275" t="s">
        <v>9080</v>
      </c>
      <c r="U243" s="275" t="s">
        <v>9080</v>
      </c>
      <c r="V243" s="275" t="s">
        <v>9080</v>
      </c>
      <c r="W243" s="275" t="s">
        <v>9080</v>
      </c>
      <c r="X243" s="275" t="s">
        <v>9080</v>
      </c>
      <c r="Y243" s="275" t="s">
        <v>9080</v>
      </c>
      <c r="Z243" s="275" t="s">
        <v>9080</v>
      </c>
      <c r="AA243" s="275" t="s">
        <v>9080</v>
      </c>
      <c r="AB243" s="275" t="s">
        <v>9080</v>
      </c>
      <c r="AC243" s="275" t="s">
        <v>9080</v>
      </c>
      <c r="AD243" s="275" t="s">
        <v>9080</v>
      </c>
      <c r="AE243" s="275" t="s">
        <v>9080</v>
      </c>
      <c r="AF243" s="275">
        <v>1.5</v>
      </c>
      <c r="AG243" s="275">
        <v>1.5</v>
      </c>
      <c r="AH243" s="275">
        <v>1.6</v>
      </c>
      <c r="AI243" s="275">
        <v>1.6</v>
      </c>
      <c r="AJ243" s="275">
        <v>1.6</v>
      </c>
      <c r="AK243" s="275" t="s">
        <v>9080</v>
      </c>
      <c r="AL243" s="275" t="s">
        <v>9080</v>
      </c>
      <c r="AM243" s="275" t="s">
        <v>9080</v>
      </c>
      <c r="AN243" s="275" t="s">
        <v>9080</v>
      </c>
      <c r="AO243" s="275" t="s">
        <v>9080</v>
      </c>
      <c r="AP243" s="275" t="s">
        <v>9080</v>
      </c>
      <c r="AQ243" s="275" t="s">
        <v>9080</v>
      </c>
      <c r="AR243" s="275" t="s">
        <v>9080</v>
      </c>
      <c r="AS243" s="275" t="s">
        <v>9080</v>
      </c>
      <c r="AT243" s="275" t="s">
        <v>9080</v>
      </c>
      <c r="AU243" s="275" t="s">
        <v>9080</v>
      </c>
      <c r="AV243" s="275" t="s">
        <v>9080</v>
      </c>
      <c r="AW243" s="275" t="s">
        <v>9080</v>
      </c>
      <c r="AX243" s="275" t="str">
        <f>_xlfn.IFNA(VLOOKUP(C243,'INFORM Severity - hidden'!$C$5:$G$300,5,FALSE),"-")</f>
        <v>-</v>
      </c>
    </row>
    <row r="244" spans="1:50" x14ac:dyDescent="0.25">
      <c r="A244" t="s">
        <v>2454</v>
      </c>
      <c r="B244" t="s">
        <v>2452</v>
      </c>
      <c r="C244" t="s">
        <v>2453</v>
      </c>
      <c r="D244" s="275" t="str">
        <f t="shared" si="3"/>
        <v>Decreasing</v>
      </c>
      <c r="E244" s="275">
        <v>4.2</v>
      </c>
      <c r="F244" s="275">
        <v>4.2</v>
      </c>
      <c r="G244" s="275">
        <v>4.2</v>
      </c>
      <c r="H244" s="275">
        <v>3.9</v>
      </c>
      <c r="I244" s="275">
        <v>3.9</v>
      </c>
      <c r="J244" s="275">
        <v>4</v>
      </c>
      <c r="K244" s="275">
        <v>4</v>
      </c>
      <c r="L244" s="275">
        <v>4</v>
      </c>
      <c r="M244" s="275">
        <v>4</v>
      </c>
      <c r="N244" s="275">
        <v>4</v>
      </c>
      <c r="O244" s="275">
        <v>4</v>
      </c>
      <c r="P244" s="275">
        <v>4</v>
      </c>
      <c r="Q244" s="275">
        <v>4</v>
      </c>
      <c r="R244" s="275">
        <v>4.0999999999999996</v>
      </c>
      <c r="S244" s="275">
        <v>4.0999999999999996</v>
      </c>
      <c r="T244" s="275">
        <v>4.0999999999999996</v>
      </c>
      <c r="U244" s="275">
        <v>4.0999999999999996</v>
      </c>
      <c r="V244" s="275">
        <v>4.0999999999999996</v>
      </c>
      <c r="W244" s="275">
        <v>4.0999999999999996</v>
      </c>
      <c r="X244" s="275">
        <v>4.0999999999999996</v>
      </c>
      <c r="Y244" s="275">
        <v>4.0999999999999996</v>
      </c>
      <c r="Z244" s="275">
        <v>4.0999999999999996</v>
      </c>
      <c r="AA244" s="275">
        <v>4</v>
      </c>
      <c r="AB244" s="275">
        <v>4</v>
      </c>
      <c r="AC244" s="275">
        <v>4</v>
      </c>
      <c r="AD244" s="275">
        <v>4</v>
      </c>
      <c r="AE244" s="275">
        <v>4</v>
      </c>
      <c r="AF244" s="275">
        <v>4</v>
      </c>
      <c r="AG244" s="275">
        <v>4</v>
      </c>
      <c r="AH244" s="275">
        <v>4.0999999999999996</v>
      </c>
      <c r="AI244" s="275">
        <v>4.0999999999999996</v>
      </c>
      <c r="AJ244" s="275">
        <v>4.0999999999999996</v>
      </c>
      <c r="AK244" s="275">
        <v>4.0999999999999996</v>
      </c>
      <c r="AL244" s="275">
        <v>4.2</v>
      </c>
      <c r="AM244" s="275">
        <v>4.2</v>
      </c>
      <c r="AN244" s="275">
        <v>4.2</v>
      </c>
      <c r="AO244" s="275">
        <v>4.2</v>
      </c>
      <c r="AP244" s="275">
        <v>4.2</v>
      </c>
      <c r="AQ244" s="275">
        <v>4.2</v>
      </c>
      <c r="AR244" s="275">
        <v>4.0999999999999996</v>
      </c>
      <c r="AS244" s="275">
        <v>4.0999999999999996</v>
      </c>
      <c r="AT244" s="275">
        <v>4.0999999999999996</v>
      </c>
      <c r="AU244" s="275">
        <v>4</v>
      </c>
      <c r="AV244" s="275">
        <v>4</v>
      </c>
      <c r="AW244" s="275">
        <v>4</v>
      </c>
      <c r="AX244" s="275">
        <f>_xlfn.IFNA(VLOOKUP(C244,'INFORM Severity - hidden'!$C$5:$G$300,5,FALSE),"-")</f>
        <v>4</v>
      </c>
    </row>
    <row r="245" spans="1:50" x14ac:dyDescent="0.25">
      <c r="A245"/>
      <c r="B245"/>
      <c r="C245" t="s">
        <v>9165</v>
      </c>
      <c r="D245" s="275" t="str">
        <f t="shared" si="3"/>
        <v>-</v>
      </c>
      <c r="E245" s="275" t="s">
        <v>9080</v>
      </c>
      <c r="F245" s="275" t="s">
        <v>9080</v>
      </c>
      <c r="G245" s="275" t="s">
        <v>9080</v>
      </c>
      <c r="H245" s="275" t="s">
        <v>9080</v>
      </c>
      <c r="I245" s="275" t="s">
        <v>9080</v>
      </c>
      <c r="J245" s="275" t="s">
        <v>9080</v>
      </c>
      <c r="K245" s="275" t="s">
        <v>9080</v>
      </c>
      <c r="L245" s="275" t="s">
        <v>9080</v>
      </c>
      <c r="M245" s="275" t="s">
        <v>9080</v>
      </c>
      <c r="N245" s="275" t="s">
        <v>9080</v>
      </c>
      <c r="O245" s="275" t="s">
        <v>9080</v>
      </c>
      <c r="P245" s="275" t="s">
        <v>9080</v>
      </c>
      <c r="Q245" s="275" t="s">
        <v>9080</v>
      </c>
      <c r="R245" s="275" t="s">
        <v>9080</v>
      </c>
      <c r="S245" s="275" t="s">
        <v>9080</v>
      </c>
      <c r="T245" s="275" t="s">
        <v>9080</v>
      </c>
      <c r="U245" s="275" t="s">
        <v>9080</v>
      </c>
      <c r="V245" s="275" t="s">
        <v>9080</v>
      </c>
      <c r="W245" s="275" t="s">
        <v>9080</v>
      </c>
      <c r="X245" s="275" t="s">
        <v>9080</v>
      </c>
      <c r="Y245" s="275" t="s">
        <v>9080</v>
      </c>
      <c r="Z245" s="275" t="s">
        <v>9080</v>
      </c>
      <c r="AA245" s="275">
        <v>2.4</v>
      </c>
      <c r="AB245" s="275">
        <v>2.4</v>
      </c>
      <c r="AC245" s="275">
        <v>2.4</v>
      </c>
      <c r="AD245" s="275">
        <v>2.9</v>
      </c>
      <c r="AE245" s="275">
        <v>2.9</v>
      </c>
      <c r="AF245" s="275">
        <v>2.8</v>
      </c>
      <c r="AG245" s="275" t="s">
        <v>9080</v>
      </c>
      <c r="AH245" s="275" t="s">
        <v>9080</v>
      </c>
      <c r="AI245" s="275" t="s">
        <v>9080</v>
      </c>
      <c r="AJ245" s="275" t="s">
        <v>9080</v>
      </c>
      <c r="AK245" s="275" t="s">
        <v>9080</v>
      </c>
      <c r="AL245" s="275" t="s">
        <v>9080</v>
      </c>
      <c r="AM245" s="275" t="s">
        <v>9080</v>
      </c>
      <c r="AN245" s="275" t="s">
        <v>9080</v>
      </c>
      <c r="AO245" s="275" t="s">
        <v>9080</v>
      </c>
      <c r="AP245" s="275" t="s">
        <v>9080</v>
      </c>
      <c r="AQ245" s="275" t="s">
        <v>9080</v>
      </c>
      <c r="AR245" s="275" t="s">
        <v>9080</v>
      </c>
      <c r="AS245" s="275" t="s">
        <v>9080</v>
      </c>
      <c r="AT245" s="275" t="s">
        <v>9080</v>
      </c>
      <c r="AU245" s="275" t="s">
        <v>9080</v>
      </c>
      <c r="AV245" s="275" t="s">
        <v>9080</v>
      </c>
      <c r="AW245" s="275" t="s">
        <v>9080</v>
      </c>
      <c r="AX245" s="275" t="str">
        <f>_xlfn.IFNA(VLOOKUP(C245,'INFORM Severity - hidden'!$C$5:$G$300,5,FALSE),"-")</f>
        <v>-</v>
      </c>
    </row>
    <row r="246" spans="1:50" x14ac:dyDescent="0.25">
      <c r="A246"/>
      <c r="B246"/>
      <c r="C246" t="s">
        <v>9166</v>
      </c>
      <c r="D246" s="275" t="str">
        <f t="shared" si="3"/>
        <v>-</v>
      </c>
      <c r="E246" s="275" t="s">
        <v>9080</v>
      </c>
      <c r="F246" s="275" t="s">
        <v>9080</v>
      </c>
      <c r="G246" s="275" t="s">
        <v>9080</v>
      </c>
      <c r="H246" s="275" t="s">
        <v>9080</v>
      </c>
      <c r="I246" s="275" t="s">
        <v>9080</v>
      </c>
      <c r="J246" s="275" t="s">
        <v>9080</v>
      </c>
      <c r="K246" s="275" t="s">
        <v>9080</v>
      </c>
      <c r="L246" s="275" t="s">
        <v>9080</v>
      </c>
      <c r="M246" s="275" t="s">
        <v>9080</v>
      </c>
      <c r="N246" s="275" t="s">
        <v>9080</v>
      </c>
      <c r="O246" s="275" t="s">
        <v>9080</v>
      </c>
      <c r="P246" s="275" t="s">
        <v>9080</v>
      </c>
      <c r="Q246" s="275" t="s">
        <v>9080</v>
      </c>
      <c r="R246" s="275" t="s">
        <v>9080</v>
      </c>
      <c r="S246" s="275" t="s">
        <v>9080</v>
      </c>
      <c r="T246" s="275">
        <v>1.9</v>
      </c>
      <c r="U246" s="275">
        <v>1.9</v>
      </c>
      <c r="V246" s="275">
        <v>2</v>
      </c>
      <c r="W246" s="275">
        <v>2</v>
      </c>
      <c r="X246" s="275">
        <v>2</v>
      </c>
      <c r="Y246" s="275">
        <v>2</v>
      </c>
      <c r="Z246" s="275">
        <v>2</v>
      </c>
      <c r="AA246" s="275">
        <v>2</v>
      </c>
      <c r="AB246" s="275">
        <v>2</v>
      </c>
      <c r="AC246" s="275">
        <v>2</v>
      </c>
      <c r="AD246" s="275">
        <v>2</v>
      </c>
      <c r="AE246" s="275">
        <v>2</v>
      </c>
      <c r="AF246" s="275">
        <v>2</v>
      </c>
      <c r="AG246" s="275" t="s">
        <v>9080</v>
      </c>
      <c r="AH246" s="275" t="s">
        <v>9080</v>
      </c>
      <c r="AI246" s="275" t="s">
        <v>9080</v>
      </c>
      <c r="AJ246" s="275" t="s">
        <v>9080</v>
      </c>
      <c r="AK246" s="275" t="s">
        <v>9080</v>
      </c>
      <c r="AL246" s="275" t="s">
        <v>9080</v>
      </c>
      <c r="AM246" s="275" t="s">
        <v>9080</v>
      </c>
      <c r="AN246" s="275" t="s">
        <v>9080</v>
      </c>
      <c r="AO246" s="275" t="s">
        <v>9080</v>
      </c>
      <c r="AP246" s="275" t="s">
        <v>9080</v>
      </c>
      <c r="AQ246" s="275" t="s">
        <v>9080</v>
      </c>
      <c r="AR246" s="275" t="s">
        <v>9080</v>
      </c>
      <c r="AS246" s="275" t="s">
        <v>9080</v>
      </c>
      <c r="AT246" s="275" t="s">
        <v>9080</v>
      </c>
      <c r="AU246" s="275" t="s">
        <v>9080</v>
      </c>
      <c r="AV246" s="275" t="s">
        <v>9080</v>
      </c>
      <c r="AW246" s="275" t="s">
        <v>9080</v>
      </c>
      <c r="AX246" s="275" t="str">
        <f>_xlfn.IFNA(VLOOKUP(C246,'INFORM Severity - hidden'!$C$5:$G$300,5,FALSE),"-")</f>
        <v>-</v>
      </c>
    </row>
    <row r="247" spans="1:50" x14ac:dyDescent="0.25">
      <c r="A247"/>
      <c r="B247"/>
      <c r="C247" t="s">
        <v>9167</v>
      </c>
      <c r="D247" s="275" t="str">
        <f t="shared" si="3"/>
        <v>-</v>
      </c>
      <c r="E247" s="275" t="s">
        <v>9080</v>
      </c>
      <c r="F247" s="275">
        <v>1.5</v>
      </c>
      <c r="G247" s="275" t="s">
        <v>9080</v>
      </c>
      <c r="H247" s="275" t="s">
        <v>9080</v>
      </c>
      <c r="I247" s="275" t="s">
        <v>9080</v>
      </c>
      <c r="J247" s="275" t="s">
        <v>9080</v>
      </c>
      <c r="K247" s="275" t="s">
        <v>9080</v>
      </c>
      <c r="L247" s="275" t="s">
        <v>9080</v>
      </c>
      <c r="M247" s="275" t="s">
        <v>9080</v>
      </c>
      <c r="N247" s="275" t="s">
        <v>9080</v>
      </c>
      <c r="O247" s="275" t="s">
        <v>9080</v>
      </c>
      <c r="P247" s="275" t="s">
        <v>9080</v>
      </c>
      <c r="Q247" s="275" t="s">
        <v>9080</v>
      </c>
      <c r="R247" s="275" t="s">
        <v>9080</v>
      </c>
      <c r="S247" s="275" t="s">
        <v>9080</v>
      </c>
      <c r="T247" s="275" t="s">
        <v>9080</v>
      </c>
      <c r="U247" s="275" t="s">
        <v>9080</v>
      </c>
      <c r="V247" s="275" t="s">
        <v>9080</v>
      </c>
      <c r="W247" s="275" t="s">
        <v>9080</v>
      </c>
      <c r="X247" s="275" t="s">
        <v>9080</v>
      </c>
      <c r="Y247" s="275" t="s">
        <v>9080</v>
      </c>
      <c r="Z247" s="275" t="s">
        <v>9080</v>
      </c>
      <c r="AA247" s="275" t="s">
        <v>9080</v>
      </c>
      <c r="AB247" s="275" t="s">
        <v>9080</v>
      </c>
      <c r="AC247" s="275" t="s">
        <v>9080</v>
      </c>
      <c r="AD247" s="275" t="s">
        <v>9080</v>
      </c>
      <c r="AE247" s="275" t="s">
        <v>9080</v>
      </c>
      <c r="AF247" s="275" t="s">
        <v>9080</v>
      </c>
      <c r="AG247" s="275" t="s">
        <v>9080</v>
      </c>
      <c r="AH247" s="275" t="s">
        <v>9080</v>
      </c>
      <c r="AI247" s="275" t="s">
        <v>9080</v>
      </c>
      <c r="AJ247" s="275" t="s">
        <v>9080</v>
      </c>
      <c r="AK247" s="275" t="s">
        <v>9080</v>
      </c>
      <c r="AL247" s="275" t="s">
        <v>9080</v>
      </c>
      <c r="AM247" s="275" t="s">
        <v>9080</v>
      </c>
      <c r="AN247" s="275" t="s">
        <v>9080</v>
      </c>
      <c r="AO247" s="275" t="s">
        <v>9080</v>
      </c>
      <c r="AP247" s="275" t="s">
        <v>9080</v>
      </c>
      <c r="AQ247" s="275" t="s">
        <v>9080</v>
      </c>
      <c r="AR247" s="275" t="s">
        <v>9080</v>
      </c>
      <c r="AS247" s="275" t="s">
        <v>9080</v>
      </c>
      <c r="AT247" s="275" t="s">
        <v>9080</v>
      </c>
      <c r="AU247" s="275" t="s">
        <v>9080</v>
      </c>
      <c r="AV247" s="275" t="s">
        <v>9080</v>
      </c>
      <c r="AW247" s="275" t="s">
        <v>9080</v>
      </c>
      <c r="AX247" s="275" t="str">
        <f>_xlfn.IFNA(VLOOKUP(C247,'INFORM Severity - hidden'!$C$5:$G$300,5,FALSE),"-")</f>
        <v>-</v>
      </c>
    </row>
    <row r="248" spans="1:50" x14ac:dyDescent="0.25">
      <c r="A248"/>
      <c r="B248"/>
      <c r="C248" t="s">
        <v>9168</v>
      </c>
      <c r="D248" s="275" t="str">
        <f t="shared" si="3"/>
        <v>-</v>
      </c>
      <c r="E248" s="275" t="s">
        <v>9080</v>
      </c>
      <c r="F248" s="275">
        <v>1.3</v>
      </c>
      <c r="G248" s="275" t="s">
        <v>9080</v>
      </c>
      <c r="H248" s="275" t="s">
        <v>9080</v>
      </c>
      <c r="I248" s="275" t="s">
        <v>9080</v>
      </c>
      <c r="J248" s="275" t="s">
        <v>9080</v>
      </c>
      <c r="K248" s="275" t="s">
        <v>9080</v>
      </c>
      <c r="L248" s="275" t="s">
        <v>9080</v>
      </c>
      <c r="M248" s="275" t="s">
        <v>9080</v>
      </c>
      <c r="N248" s="275" t="s">
        <v>9080</v>
      </c>
      <c r="O248" s="275" t="s">
        <v>9080</v>
      </c>
      <c r="P248" s="275" t="s">
        <v>9080</v>
      </c>
      <c r="Q248" s="275" t="s">
        <v>9080</v>
      </c>
      <c r="R248" s="275" t="s">
        <v>9080</v>
      </c>
      <c r="S248" s="275" t="s">
        <v>9080</v>
      </c>
      <c r="T248" s="275" t="s">
        <v>9080</v>
      </c>
      <c r="U248" s="275" t="s">
        <v>9080</v>
      </c>
      <c r="V248" s="275" t="s">
        <v>9080</v>
      </c>
      <c r="W248" s="275" t="s">
        <v>9080</v>
      </c>
      <c r="X248" s="275" t="s">
        <v>9080</v>
      </c>
      <c r="Y248" s="275" t="s">
        <v>9080</v>
      </c>
      <c r="Z248" s="275" t="s">
        <v>9080</v>
      </c>
      <c r="AA248" s="275" t="s">
        <v>9080</v>
      </c>
      <c r="AB248" s="275" t="s">
        <v>9080</v>
      </c>
      <c r="AC248" s="275" t="s">
        <v>9080</v>
      </c>
      <c r="AD248" s="275" t="s">
        <v>9080</v>
      </c>
      <c r="AE248" s="275" t="s">
        <v>9080</v>
      </c>
      <c r="AF248" s="275" t="s">
        <v>9080</v>
      </c>
      <c r="AG248" s="275" t="s">
        <v>9080</v>
      </c>
      <c r="AH248" s="275" t="s">
        <v>9080</v>
      </c>
      <c r="AI248" s="275" t="s">
        <v>9080</v>
      </c>
      <c r="AJ248" s="275" t="s">
        <v>9080</v>
      </c>
      <c r="AK248" s="275" t="s">
        <v>9080</v>
      </c>
      <c r="AL248" s="275" t="s">
        <v>9080</v>
      </c>
      <c r="AM248" s="275" t="s">
        <v>9080</v>
      </c>
      <c r="AN248" s="275" t="s">
        <v>9080</v>
      </c>
      <c r="AO248" s="275" t="s">
        <v>9080</v>
      </c>
      <c r="AP248" s="275" t="s">
        <v>9080</v>
      </c>
      <c r="AQ248" s="275" t="s">
        <v>9080</v>
      </c>
      <c r="AR248" s="275" t="s">
        <v>9080</v>
      </c>
      <c r="AS248" s="275" t="s">
        <v>9080</v>
      </c>
      <c r="AT248" s="275" t="s">
        <v>9080</v>
      </c>
      <c r="AU248" s="275" t="s">
        <v>9080</v>
      </c>
      <c r="AV248" s="275" t="s">
        <v>9080</v>
      </c>
      <c r="AW248" s="275" t="s">
        <v>9080</v>
      </c>
      <c r="AX248" s="275" t="str">
        <f>_xlfn.IFNA(VLOOKUP(C248,'INFORM Severity - hidden'!$C$5:$G$300,5,FALSE),"-")</f>
        <v>-</v>
      </c>
    </row>
    <row r="249" spans="1:50" x14ac:dyDescent="0.25">
      <c r="A249" t="s">
        <v>54</v>
      </c>
      <c r="B249" t="s">
        <v>52</v>
      </c>
      <c r="C249" t="s">
        <v>53</v>
      </c>
      <c r="D249" s="275" t="str">
        <f t="shared" si="3"/>
        <v>Decreasing</v>
      </c>
      <c r="E249" s="275">
        <v>4.2</v>
      </c>
      <c r="F249" s="275">
        <v>4.3</v>
      </c>
      <c r="G249" s="275">
        <v>4.3</v>
      </c>
      <c r="H249" s="275">
        <v>4.7</v>
      </c>
      <c r="I249" s="275">
        <v>4.7</v>
      </c>
      <c r="J249" s="275">
        <v>4.7</v>
      </c>
      <c r="K249" s="275">
        <v>4.7</v>
      </c>
      <c r="L249" s="275">
        <v>4.7</v>
      </c>
      <c r="M249" s="275">
        <v>4.7</v>
      </c>
      <c r="N249" s="275">
        <v>4.7</v>
      </c>
      <c r="O249" s="275">
        <v>4.7</v>
      </c>
      <c r="P249" s="275">
        <v>4.7</v>
      </c>
      <c r="Q249" s="275">
        <v>4.7</v>
      </c>
      <c r="R249" s="275">
        <v>4.7</v>
      </c>
      <c r="S249" s="275">
        <v>4.7</v>
      </c>
      <c r="T249" s="275">
        <v>4.7</v>
      </c>
      <c r="U249" s="275">
        <v>4.7</v>
      </c>
      <c r="V249" s="275">
        <v>4.7</v>
      </c>
      <c r="W249" s="275">
        <v>4.7</v>
      </c>
      <c r="X249" s="275">
        <v>4.7</v>
      </c>
      <c r="Y249" s="275">
        <v>4.5999999999999996</v>
      </c>
      <c r="Z249" s="275">
        <v>4.5999999999999996</v>
      </c>
      <c r="AA249" s="275">
        <v>4.5999999999999996</v>
      </c>
      <c r="AB249" s="275">
        <v>4.5999999999999996</v>
      </c>
      <c r="AC249" s="275">
        <v>4.5999999999999996</v>
      </c>
      <c r="AD249" s="275">
        <v>4.5999999999999996</v>
      </c>
      <c r="AE249" s="275">
        <v>4.5999999999999996</v>
      </c>
      <c r="AF249" s="275">
        <v>4.5999999999999996</v>
      </c>
      <c r="AG249" s="275">
        <v>4.9000000000000004</v>
      </c>
      <c r="AH249" s="275">
        <v>4.9000000000000004</v>
      </c>
      <c r="AI249" s="275">
        <v>4.9000000000000004</v>
      </c>
      <c r="AJ249" s="275">
        <v>4.9000000000000004</v>
      </c>
      <c r="AK249" s="275">
        <v>4.8</v>
      </c>
      <c r="AL249" s="275">
        <v>4.7</v>
      </c>
      <c r="AM249" s="275">
        <v>4.7</v>
      </c>
      <c r="AN249" s="275">
        <v>4.7</v>
      </c>
      <c r="AO249" s="275">
        <v>4.7</v>
      </c>
      <c r="AP249" s="275">
        <v>4.7</v>
      </c>
      <c r="AQ249" s="275">
        <v>4.7</v>
      </c>
      <c r="AR249" s="275">
        <v>4.7</v>
      </c>
      <c r="AS249" s="275">
        <v>4.8</v>
      </c>
      <c r="AT249" s="275">
        <v>4.8</v>
      </c>
      <c r="AU249" s="275">
        <v>4.7</v>
      </c>
      <c r="AV249" s="275">
        <v>4.7</v>
      </c>
      <c r="AW249" s="275">
        <v>4.7</v>
      </c>
      <c r="AX249" s="275">
        <f>_xlfn.IFNA(VLOOKUP(C249,'INFORM Severity - hidden'!$C$5:$G$300,5,FALSE),"-")</f>
        <v>4.7</v>
      </c>
    </row>
    <row r="250" spans="1:50" x14ac:dyDescent="0.25">
      <c r="A250" t="s">
        <v>54</v>
      </c>
      <c r="B250" t="s">
        <v>674</v>
      </c>
      <c r="C250" t="s">
        <v>675</v>
      </c>
      <c r="D250" s="275" t="str">
        <f t="shared" si="3"/>
        <v>Decreasing</v>
      </c>
      <c r="E250" s="275" t="s">
        <v>9080</v>
      </c>
      <c r="F250" s="275">
        <v>2.8</v>
      </c>
      <c r="G250" s="275">
        <v>2.8</v>
      </c>
      <c r="H250" s="275">
        <v>3</v>
      </c>
      <c r="I250" s="275">
        <v>3</v>
      </c>
      <c r="J250" s="275">
        <v>3</v>
      </c>
      <c r="K250" s="275">
        <v>3</v>
      </c>
      <c r="L250" s="275">
        <v>3</v>
      </c>
      <c r="M250" s="275">
        <v>2.9</v>
      </c>
      <c r="N250" s="275">
        <v>2.9</v>
      </c>
      <c r="O250" s="275">
        <v>3</v>
      </c>
      <c r="P250" s="275">
        <v>3</v>
      </c>
      <c r="Q250" s="275">
        <v>3</v>
      </c>
      <c r="R250" s="275">
        <v>2.9</v>
      </c>
      <c r="S250" s="275">
        <v>2.9</v>
      </c>
      <c r="T250" s="275">
        <v>2.9</v>
      </c>
      <c r="U250" s="275">
        <v>2.9</v>
      </c>
      <c r="V250" s="275">
        <v>2.6</v>
      </c>
      <c r="W250" s="275">
        <v>2.6</v>
      </c>
      <c r="X250" s="275">
        <v>2.6</v>
      </c>
      <c r="Y250" s="275">
        <v>2.6</v>
      </c>
      <c r="Z250" s="275">
        <v>2.6</v>
      </c>
      <c r="AA250" s="275">
        <v>2.9</v>
      </c>
      <c r="AB250" s="275">
        <v>2.9</v>
      </c>
      <c r="AC250" s="275">
        <v>2.9</v>
      </c>
      <c r="AD250" s="275">
        <v>2.9</v>
      </c>
      <c r="AE250" s="275">
        <v>2.9</v>
      </c>
      <c r="AF250" s="275">
        <v>3</v>
      </c>
      <c r="AG250" s="275">
        <v>2.6</v>
      </c>
      <c r="AH250" s="275">
        <v>2.5</v>
      </c>
      <c r="AI250" s="275">
        <v>2.5</v>
      </c>
      <c r="AJ250" s="275">
        <v>2.5</v>
      </c>
      <c r="AK250" s="275">
        <v>4.5</v>
      </c>
      <c r="AL250" s="275">
        <v>4.5</v>
      </c>
      <c r="AM250" s="275">
        <v>4.5</v>
      </c>
      <c r="AN250" s="275">
        <v>4.5</v>
      </c>
      <c r="AO250" s="275">
        <v>4.5</v>
      </c>
      <c r="AP250" s="275">
        <v>4.5</v>
      </c>
      <c r="AQ250" s="275">
        <v>4.5</v>
      </c>
      <c r="AR250" s="275">
        <v>4.5</v>
      </c>
      <c r="AS250" s="275">
        <v>4.5</v>
      </c>
      <c r="AT250" s="275">
        <v>4.5</v>
      </c>
      <c r="AU250" s="275">
        <v>3.1</v>
      </c>
      <c r="AV250" s="275">
        <v>3.1</v>
      </c>
      <c r="AW250" s="275">
        <v>2.8</v>
      </c>
      <c r="AX250" s="275">
        <f>_xlfn.IFNA(VLOOKUP(C250,'INFORM Severity - hidden'!$C$5:$G$300,5,FALSE),"-")</f>
        <v>2.8</v>
      </c>
    </row>
    <row r="251" spans="1:50" x14ac:dyDescent="0.25">
      <c r="A251" t="s">
        <v>315</v>
      </c>
      <c r="B251" t="s">
        <v>313</v>
      </c>
      <c r="C251" t="s">
        <v>314</v>
      </c>
      <c r="D251" s="275" t="str">
        <f t="shared" si="3"/>
        <v>Stable</v>
      </c>
      <c r="E251" s="275" t="s">
        <v>9080</v>
      </c>
      <c r="F251" s="275">
        <v>2.7</v>
      </c>
      <c r="G251" s="275">
        <v>2.7</v>
      </c>
      <c r="H251" s="275">
        <v>2.7</v>
      </c>
      <c r="I251" s="275">
        <v>2.7</v>
      </c>
      <c r="J251" s="275">
        <v>2.7</v>
      </c>
      <c r="K251" s="275">
        <v>2.7</v>
      </c>
      <c r="L251" s="275">
        <v>2.7</v>
      </c>
      <c r="M251" s="275">
        <v>2.7</v>
      </c>
      <c r="N251" s="275">
        <v>2.7</v>
      </c>
      <c r="O251" s="275">
        <v>2.7</v>
      </c>
      <c r="P251" s="275">
        <v>2.7</v>
      </c>
      <c r="Q251" s="275">
        <v>2.7</v>
      </c>
      <c r="R251" s="275">
        <v>2.7</v>
      </c>
      <c r="S251" s="275">
        <v>2.7</v>
      </c>
      <c r="T251" s="275">
        <v>2.7</v>
      </c>
      <c r="U251" s="275">
        <v>2.7</v>
      </c>
      <c r="V251" s="275">
        <v>2.8</v>
      </c>
      <c r="W251" s="275">
        <v>2.8</v>
      </c>
      <c r="X251" s="275">
        <v>2.8</v>
      </c>
      <c r="Y251" s="275">
        <v>2.8</v>
      </c>
      <c r="Z251" s="275">
        <v>2.7</v>
      </c>
      <c r="AA251" s="275">
        <v>2.7</v>
      </c>
      <c r="AB251" s="275">
        <v>2.7</v>
      </c>
      <c r="AC251" s="275">
        <v>2.7</v>
      </c>
      <c r="AD251" s="275">
        <v>2.7</v>
      </c>
      <c r="AE251" s="275">
        <v>2.7</v>
      </c>
      <c r="AF251" s="275">
        <v>2.7</v>
      </c>
      <c r="AG251" s="275">
        <v>2.7</v>
      </c>
      <c r="AH251" s="275">
        <v>2.8</v>
      </c>
      <c r="AI251" s="275">
        <v>2.9</v>
      </c>
      <c r="AJ251" s="275">
        <v>2.9</v>
      </c>
      <c r="AK251" s="275">
        <v>2.9</v>
      </c>
      <c r="AL251" s="275">
        <v>2.8</v>
      </c>
      <c r="AM251" s="275">
        <v>2.9</v>
      </c>
      <c r="AN251" s="275">
        <v>2.9</v>
      </c>
      <c r="AO251" s="275">
        <v>2.9</v>
      </c>
      <c r="AP251" s="275">
        <v>2.9</v>
      </c>
      <c r="AQ251" s="275">
        <v>2.9</v>
      </c>
      <c r="AR251" s="275">
        <v>2.9</v>
      </c>
      <c r="AS251" s="275">
        <v>2.9</v>
      </c>
      <c r="AT251" s="275">
        <v>2.8</v>
      </c>
      <c r="AU251" s="275">
        <v>2.8</v>
      </c>
      <c r="AV251" s="275">
        <v>2.8</v>
      </c>
      <c r="AW251" s="275">
        <v>2.8</v>
      </c>
      <c r="AX251" s="275">
        <f>_xlfn.IFNA(VLOOKUP(C251,'INFORM Severity - hidden'!$C$5:$G$300,5,FALSE),"-")</f>
        <v>2.9</v>
      </c>
    </row>
    <row r="252" spans="1:50" x14ac:dyDescent="0.25">
      <c r="A252" t="s">
        <v>120</v>
      </c>
      <c r="B252" t="s">
        <v>118</v>
      </c>
      <c r="C252" t="s">
        <v>119</v>
      </c>
      <c r="D252" s="275" t="str">
        <f t="shared" si="3"/>
        <v>Stable</v>
      </c>
      <c r="E252" s="275" t="s">
        <v>9080</v>
      </c>
      <c r="F252" s="275">
        <v>3.6</v>
      </c>
      <c r="G252" s="275">
        <v>3.8</v>
      </c>
      <c r="H252" s="275">
        <v>3.9</v>
      </c>
      <c r="I252" s="275">
        <v>3.9</v>
      </c>
      <c r="J252" s="275">
        <v>3.9</v>
      </c>
      <c r="K252" s="275">
        <v>3.9</v>
      </c>
      <c r="L252" s="275">
        <v>3.9</v>
      </c>
      <c r="M252" s="275">
        <v>3.9</v>
      </c>
      <c r="N252" s="275">
        <v>3.7</v>
      </c>
      <c r="O252" s="275">
        <v>3.7</v>
      </c>
      <c r="P252" s="275">
        <v>3.7</v>
      </c>
      <c r="Q252" s="275">
        <v>3.8</v>
      </c>
      <c r="R252" s="275">
        <v>3.8</v>
      </c>
      <c r="S252" s="275">
        <v>3.8</v>
      </c>
      <c r="T252" s="275">
        <v>3.7</v>
      </c>
      <c r="U252" s="275">
        <v>3.7</v>
      </c>
      <c r="V252" s="275">
        <v>3.7</v>
      </c>
      <c r="W252" s="275">
        <v>3.7</v>
      </c>
      <c r="X252" s="275">
        <v>3.7</v>
      </c>
      <c r="Y252" s="275">
        <v>3.7</v>
      </c>
      <c r="Z252" s="275">
        <v>3.5</v>
      </c>
      <c r="AA252" s="275">
        <v>3.5</v>
      </c>
      <c r="AB252" s="275">
        <v>3.5</v>
      </c>
      <c r="AC252" s="275">
        <v>3.5</v>
      </c>
      <c r="AD252" s="275">
        <v>3.5</v>
      </c>
      <c r="AE252" s="275">
        <v>3.5</v>
      </c>
      <c r="AF252" s="275">
        <v>3.5</v>
      </c>
      <c r="AG252" s="275">
        <v>3.5</v>
      </c>
      <c r="AH252" s="275">
        <v>3.5</v>
      </c>
      <c r="AI252" s="275">
        <v>3.4</v>
      </c>
      <c r="AJ252" s="275">
        <v>3.4</v>
      </c>
      <c r="AK252" s="275">
        <v>3.4</v>
      </c>
      <c r="AL252" s="275">
        <v>3.4</v>
      </c>
      <c r="AM252" s="275">
        <v>3.4</v>
      </c>
      <c r="AN252" s="275">
        <v>3.7</v>
      </c>
      <c r="AO252" s="275">
        <v>3.8</v>
      </c>
      <c r="AP252" s="275">
        <v>3.8</v>
      </c>
      <c r="AQ252" s="275">
        <v>3.8</v>
      </c>
      <c r="AR252" s="275">
        <v>3.8</v>
      </c>
      <c r="AS252" s="275">
        <v>3.8</v>
      </c>
      <c r="AT252" s="275">
        <v>3.8</v>
      </c>
      <c r="AU252" s="275">
        <v>3.8</v>
      </c>
      <c r="AV252" s="275">
        <v>3.8</v>
      </c>
      <c r="AW252" s="275">
        <v>3.8</v>
      </c>
      <c r="AX252" s="275">
        <f>_xlfn.IFNA(VLOOKUP(C252,'INFORM Severity - hidden'!$C$5:$G$300,5,FALSE),"-")</f>
        <v>3.8</v>
      </c>
    </row>
    <row r="253" spans="1:50" x14ac:dyDescent="0.25">
      <c r="A253"/>
      <c r="B253"/>
      <c r="C253" t="s">
        <v>9169</v>
      </c>
      <c r="D253" s="275" t="str">
        <f t="shared" si="3"/>
        <v>-</v>
      </c>
      <c r="E253" s="275" t="s">
        <v>9080</v>
      </c>
      <c r="F253" s="275" t="s">
        <v>9080</v>
      </c>
      <c r="G253" s="275">
        <v>2.2999999999999998</v>
      </c>
      <c r="H253" s="275">
        <v>3.2</v>
      </c>
      <c r="I253" s="275">
        <v>3.2</v>
      </c>
      <c r="J253" s="275" t="s">
        <v>9080</v>
      </c>
      <c r="K253" s="275" t="s">
        <v>9080</v>
      </c>
      <c r="L253" s="275" t="s">
        <v>9080</v>
      </c>
      <c r="M253" s="275" t="s">
        <v>9080</v>
      </c>
      <c r="N253" s="275" t="s">
        <v>9080</v>
      </c>
      <c r="O253" s="275" t="s">
        <v>9080</v>
      </c>
      <c r="P253" s="275" t="s">
        <v>9080</v>
      </c>
      <c r="Q253" s="275" t="s">
        <v>9080</v>
      </c>
      <c r="R253" s="275" t="s">
        <v>9080</v>
      </c>
      <c r="S253" s="275" t="s">
        <v>9080</v>
      </c>
      <c r="T253" s="275" t="s">
        <v>9080</v>
      </c>
      <c r="U253" s="275" t="s">
        <v>9080</v>
      </c>
      <c r="V253" s="275" t="s">
        <v>9080</v>
      </c>
      <c r="W253" s="275" t="s">
        <v>9080</v>
      </c>
      <c r="X253" s="275" t="s">
        <v>9080</v>
      </c>
      <c r="Y253" s="275" t="s">
        <v>9080</v>
      </c>
      <c r="Z253" s="275" t="s">
        <v>9080</v>
      </c>
      <c r="AA253" s="275" t="s">
        <v>9080</v>
      </c>
      <c r="AB253" s="275" t="s">
        <v>9080</v>
      </c>
      <c r="AC253" s="275" t="s">
        <v>9080</v>
      </c>
      <c r="AD253" s="275" t="s">
        <v>9080</v>
      </c>
      <c r="AE253" s="275" t="s">
        <v>9080</v>
      </c>
      <c r="AF253" s="275" t="s">
        <v>9080</v>
      </c>
      <c r="AG253" s="275" t="s">
        <v>9080</v>
      </c>
      <c r="AH253" s="275" t="s">
        <v>9080</v>
      </c>
      <c r="AI253" s="275" t="s">
        <v>9080</v>
      </c>
      <c r="AJ253" s="275" t="s">
        <v>9080</v>
      </c>
      <c r="AK253" s="275" t="s">
        <v>9080</v>
      </c>
      <c r="AL253" s="275" t="s">
        <v>9080</v>
      </c>
      <c r="AM253" s="275" t="s">
        <v>9080</v>
      </c>
      <c r="AN253" s="275" t="s">
        <v>9080</v>
      </c>
      <c r="AO253" s="275" t="s">
        <v>9080</v>
      </c>
      <c r="AP253" s="275" t="s">
        <v>9080</v>
      </c>
      <c r="AQ253" s="275" t="s">
        <v>9080</v>
      </c>
      <c r="AR253" s="275" t="s">
        <v>9080</v>
      </c>
      <c r="AS253" s="275" t="s">
        <v>9080</v>
      </c>
      <c r="AT253" s="275" t="s">
        <v>9080</v>
      </c>
      <c r="AU253" s="275" t="s">
        <v>9080</v>
      </c>
      <c r="AV253" s="275" t="s">
        <v>9080</v>
      </c>
      <c r="AW253" s="275" t="s">
        <v>9080</v>
      </c>
      <c r="AX253" s="275" t="str">
        <f>_xlfn.IFNA(VLOOKUP(C253,'INFORM Severity - hidden'!$C$5:$G$300,5,FALSE),"-")</f>
        <v>-</v>
      </c>
    </row>
    <row r="254" spans="1:50" x14ac:dyDescent="0.25">
      <c r="A254"/>
      <c r="B254"/>
      <c r="C254" t="s">
        <v>9170</v>
      </c>
      <c r="D254" s="275" t="str">
        <f t="shared" si="3"/>
        <v>-</v>
      </c>
      <c r="E254" s="275" t="s">
        <v>9080</v>
      </c>
      <c r="F254" s="275" t="s">
        <v>9080</v>
      </c>
      <c r="G254" s="275" t="s">
        <v>9080</v>
      </c>
      <c r="H254" s="275" t="s">
        <v>9080</v>
      </c>
      <c r="I254" s="275" t="s">
        <v>9080</v>
      </c>
      <c r="J254" s="275" t="s">
        <v>9080</v>
      </c>
      <c r="K254" s="275" t="s">
        <v>9080</v>
      </c>
      <c r="L254" s="275" t="s">
        <v>9080</v>
      </c>
      <c r="M254" s="275" t="s">
        <v>9080</v>
      </c>
      <c r="N254" s="275" t="s">
        <v>9080</v>
      </c>
      <c r="O254" s="275" t="s">
        <v>9080</v>
      </c>
      <c r="P254" s="275" t="s">
        <v>9080</v>
      </c>
      <c r="Q254" s="275" t="s">
        <v>9080</v>
      </c>
      <c r="R254" s="275" t="s">
        <v>9080</v>
      </c>
      <c r="S254" s="275" t="s">
        <v>9080</v>
      </c>
      <c r="T254" s="275" t="s">
        <v>9080</v>
      </c>
      <c r="U254" s="275" t="s">
        <v>9080</v>
      </c>
      <c r="V254" s="275">
        <v>2.6</v>
      </c>
      <c r="W254" s="275">
        <v>2.6</v>
      </c>
      <c r="X254" s="275">
        <v>2.6</v>
      </c>
      <c r="Y254" s="275">
        <v>2.6</v>
      </c>
      <c r="Z254" s="275">
        <v>2.6</v>
      </c>
      <c r="AA254" s="275">
        <v>2.6</v>
      </c>
      <c r="AB254" s="275" t="s">
        <v>9080</v>
      </c>
      <c r="AC254" s="275" t="s">
        <v>9080</v>
      </c>
      <c r="AD254" s="275" t="s">
        <v>9080</v>
      </c>
      <c r="AE254" s="275" t="s">
        <v>9080</v>
      </c>
      <c r="AF254" s="275" t="s">
        <v>9080</v>
      </c>
      <c r="AG254" s="275" t="s">
        <v>9080</v>
      </c>
      <c r="AH254" s="275" t="s">
        <v>9080</v>
      </c>
      <c r="AI254" s="275" t="s">
        <v>9080</v>
      </c>
      <c r="AJ254" s="275" t="s">
        <v>9080</v>
      </c>
      <c r="AK254" s="275" t="s">
        <v>9080</v>
      </c>
      <c r="AL254" s="275" t="s">
        <v>9080</v>
      </c>
      <c r="AM254" s="275" t="s">
        <v>9080</v>
      </c>
      <c r="AN254" s="275" t="s">
        <v>9080</v>
      </c>
      <c r="AO254" s="275" t="s">
        <v>9080</v>
      </c>
      <c r="AP254" s="275" t="s">
        <v>9080</v>
      </c>
      <c r="AQ254" s="275" t="s">
        <v>9080</v>
      </c>
      <c r="AR254" s="275" t="s">
        <v>9080</v>
      </c>
      <c r="AS254" s="275" t="s">
        <v>9080</v>
      </c>
      <c r="AT254" s="275" t="s">
        <v>9080</v>
      </c>
      <c r="AU254" s="275" t="s">
        <v>9080</v>
      </c>
      <c r="AV254" s="275" t="s">
        <v>9080</v>
      </c>
      <c r="AW254" s="275" t="s">
        <v>9080</v>
      </c>
      <c r="AX254" s="275" t="str">
        <f>_xlfn.IFNA(VLOOKUP(C254,'INFORM Severity - hidden'!$C$5:$G$300,5,FALSE),"-")</f>
        <v>-</v>
      </c>
    </row>
  </sheetData>
  <conditionalFormatting sqref="D3:D254">
    <cfRule type="cellIs" dxfId="278" priority="1" stopIfTrue="1" operator="equal">
      <formula>"Increasing"</formula>
    </cfRule>
    <cfRule type="cellIs" dxfId="277" priority="2" stopIfTrue="1" operator="equal">
      <formula>"Stable"</formula>
    </cfRule>
    <cfRule type="cellIs" dxfId="276" priority="3" stopIfTrue="1" operator="equal">
      <formula>"Decreasing"</formula>
    </cfRule>
  </conditionalFormatting>
  <conditionalFormatting sqref="E3:E254">
    <cfRule type="cellIs" dxfId="275" priority="4" stopIfTrue="1" operator="equal">
      <formula>"-"</formula>
    </cfRule>
    <cfRule type="cellIs" dxfId="274" priority="5" stopIfTrue="1" operator="greaterThanOrEqual">
      <formula>4</formula>
    </cfRule>
    <cfRule type="cellIs" dxfId="273" priority="6" stopIfTrue="1" operator="between">
      <formula>3</formula>
      <formula>4</formula>
    </cfRule>
    <cfRule type="cellIs" dxfId="272" priority="7" stopIfTrue="1" operator="between">
      <formula>2</formula>
      <formula>3</formula>
    </cfRule>
    <cfRule type="cellIs" dxfId="271" priority="8" stopIfTrue="1" operator="between">
      <formula>1</formula>
      <formula>2</formula>
    </cfRule>
    <cfRule type="cellIs" dxfId="270" priority="9" stopIfTrue="1" operator="between">
      <formula>0.1</formula>
      <formula>1</formula>
    </cfRule>
  </conditionalFormatting>
  <conditionalFormatting sqref="F3:F254">
    <cfRule type="cellIs" dxfId="269" priority="10" stopIfTrue="1" operator="equal">
      <formula>"-"</formula>
    </cfRule>
    <cfRule type="cellIs" dxfId="268" priority="11" stopIfTrue="1" operator="greaterThanOrEqual">
      <formula>4</formula>
    </cfRule>
    <cfRule type="cellIs" dxfId="267" priority="12" stopIfTrue="1" operator="between">
      <formula>3</formula>
      <formula>4</formula>
    </cfRule>
    <cfRule type="cellIs" dxfId="266" priority="13" stopIfTrue="1" operator="between">
      <formula>2</formula>
      <formula>3</formula>
    </cfRule>
    <cfRule type="cellIs" dxfId="265" priority="14" stopIfTrue="1" operator="between">
      <formula>1</formula>
      <formula>2</formula>
    </cfRule>
    <cfRule type="cellIs" dxfId="264" priority="15" stopIfTrue="1" operator="between">
      <formula>0.1</formula>
      <formula>1</formula>
    </cfRule>
  </conditionalFormatting>
  <conditionalFormatting sqref="G3:G254">
    <cfRule type="cellIs" dxfId="263" priority="16" stopIfTrue="1" operator="equal">
      <formula>"-"</formula>
    </cfRule>
    <cfRule type="cellIs" dxfId="262" priority="17" stopIfTrue="1" operator="greaterThanOrEqual">
      <formula>4</formula>
    </cfRule>
    <cfRule type="cellIs" dxfId="261" priority="18" stopIfTrue="1" operator="between">
      <formula>3</formula>
      <formula>4</formula>
    </cfRule>
    <cfRule type="cellIs" dxfId="260" priority="19" stopIfTrue="1" operator="between">
      <formula>2</formula>
      <formula>3</formula>
    </cfRule>
    <cfRule type="cellIs" dxfId="259" priority="20" stopIfTrue="1" operator="between">
      <formula>1</formula>
      <formula>2</formula>
    </cfRule>
    <cfRule type="cellIs" dxfId="258" priority="21" stopIfTrue="1" operator="between">
      <formula>0.1</formula>
      <formula>1</formula>
    </cfRule>
  </conditionalFormatting>
  <conditionalFormatting sqref="H3:H254">
    <cfRule type="cellIs" dxfId="257" priority="22" stopIfTrue="1" operator="equal">
      <formula>"-"</formula>
    </cfRule>
    <cfRule type="cellIs" dxfId="256" priority="23" stopIfTrue="1" operator="greaterThanOrEqual">
      <formula>4</formula>
    </cfRule>
    <cfRule type="cellIs" dxfId="255" priority="24" stopIfTrue="1" operator="between">
      <formula>3</formula>
      <formula>4</formula>
    </cfRule>
    <cfRule type="cellIs" dxfId="254" priority="25" stopIfTrue="1" operator="between">
      <formula>2</formula>
      <formula>3</formula>
    </cfRule>
    <cfRule type="cellIs" dxfId="253" priority="26" stopIfTrue="1" operator="between">
      <formula>1</formula>
      <formula>2</formula>
    </cfRule>
    <cfRule type="cellIs" dxfId="252" priority="27" stopIfTrue="1" operator="between">
      <formula>0.1</formula>
      <formula>1</formula>
    </cfRule>
  </conditionalFormatting>
  <conditionalFormatting sqref="I3:I254">
    <cfRule type="cellIs" dxfId="251" priority="28" stopIfTrue="1" operator="equal">
      <formula>"-"</formula>
    </cfRule>
    <cfRule type="cellIs" dxfId="250" priority="29" stopIfTrue="1" operator="greaterThanOrEqual">
      <formula>4</formula>
    </cfRule>
    <cfRule type="cellIs" dxfId="249" priority="30" stopIfTrue="1" operator="between">
      <formula>3</formula>
      <formula>4</formula>
    </cfRule>
    <cfRule type="cellIs" dxfId="248" priority="31" stopIfTrue="1" operator="between">
      <formula>2</formula>
      <formula>3</formula>
    </cfRule>
    <cfRule type="cellIs" dxfId="247" priority="32" stopIfTrue="1" operator="between">
      <formula>1</formula>
      <formula>2</formula>
    </cfRule>
    <cfRule type="cellIs" dxfId="246" priority="33" stopIfTrue="1" operator="between">
      <formula>0.1</formula>
      <formula>1</formula>
    </cfRule>
  </conditionalFormatting>
  <conditionalFormatting sqref="J3:J254">
    <cfRule type="cellIs" dxfId="245" priority="34" stopIfTrue="1" operator="equal">
      <formula>"-"</formula>
    </cfRule>
    <cfRule type="cellIs" dxfId="244" priority="35" stopIfTrue="1" operator="greaterThanOrEqual">
      <formula>4</formula>
    </cfRule>
    <cfRule type="cellIs" dxfId="243" priority="36" stopIfTrue="1" operator="between">
      <formula>3</formula>
      <formula>4</formula>
    </cfRule>
    <cfRule type="cellIs" dxfId="242" priority="37" stopIfTrue="1" operator="between">
      <formula>2</formula>
      <formula>3</formula>
    </cfRule>
    <cfRule type="cellIs" dxfId="241" priority="38" stopIfTrue="1" operator="between">
      <formula>1</formula>
      <formula>2</formula>
    </cfRule>
    <cfRule type="cellIs" dxfId="240" priority="39" stopIfTrue="1" operator="between">
      <formula>0.1</formula>
      <formula>1</formula>
    </cfRule>
  </conditionalFormatting>
  <conditionalFormatting sqref="K3:K254">
    <cfRule type="cellIs" dxfId="239" priority="40" stopIfTrue="1" operator="equal">
      <formula>"-"</formula>
    </cfRule>
    <cfRule type="cellIs" dxfId="238" priority="41" stopIfTrue="1" operator="greaterThanOrEqual">
      <formula>4</formula>
    </cfRule>
    <cfRule type="cellIs" dxfId="237" priority="42" stopIfTrue="1" operator="between">
      <formula>3</formula>
      <formula>4</formula>
    </cfRule>
    <cfRule type="cellIs" dxfId="236" priority="43" stopIfTrue="1" operator="between">
      <formula>2</formula>
      <formula>3</formula>
    </cfRule>
    <cfRule type="cellIs" dxfId="235" priority="44" stopIfTrue="1" operator="between">
      <formula>1</formula>
      <formula>2</formula>
    </cfRule>
    <cfRule type="cellIs" dxfId="234" priority="45" stopIfTrue="1" operator="between">
      <formula>0.1</formula>
      <formula>1</formula>
    </cfRule>
  </conditionalFormatting>
  <conditionalFormatting sqref="L3:L254">
    <cfRule type="cellIs" dxfId="233" priority="46" stopIfTrue="1" operator="equal">
      <formula>"-"</formula>
    </cfRule>
    <cfRule type="cellIs" dxfId="232" priority="47" stopIfTrue="1" operator="greaterThanOrEqual">
      <formula>4</formula>
    </cfRule>
    <cfRule type="cellIs" dxfId="231" priority="48" stopIfTrue="1" operator="between">
      <formula>3</formula>
      <formula>4</formula>
    </cfRule>
    <cfRule type="cellIs" dxfId="230" priority="49" stopIfTrue="1" operator="between">
      <formula>2</formula>
      <formula>3</formula>
    </cfRule>
    <cfRule type="cellIs" dxfId="229" priority="50" stopIfTrue="1" operator="between">
      <formula>1</formula>
      <formula>2</formula>
    </cfRule>
    <cfRule type="cellIs" dxfId="228" priority="51" stopIfTrue="1" operator="between">
      <formula>0.1</formula>
      <formula>1</formula>
    </cfRule>
  </conditionalFormatting>
  <conditionalFormatting sqref="M3:M254">
    <cfRule type="cellIs" dxfId="227" priority="52" stopIfTrue="1" operator="equal">
      <formula>"-"</formula>
    </cfRule>
    <cfRule type="cellIs" dxfId="226" priority="53" stopIfTrue="1" operator="greaterThanOrEqual">
      <formula>4</formula>
    </cfRule>
    <cfRule type="cellIs" dxfId="225" priority="54" stopIfTrue="1" operator="between">
      <formula>3</formula>
      <formula>4</formula>
    </cfRule>
    <cfRule type="cellIs" dxfId="224" priority="55" stopIfTrue="1" operator="between">
      <formula>2</formula>
      <formula>3</formula>
    </cfRule>
    <cfRule type="cellIs" dxfId="223" priority="56" stopIfTrue="1" operator="between">
      <formula>1</formula>
      <formula>2</formula>
    </cfRule>
    <cfRule type="cellIs" dxfId="222" priority="57" stopIfTrue="1" operator="between">
      <formula>0.1</formula>
      <formula>1</formula>
    </cfRule>
  </conditionalFormatting>
  <conditionalFormatting sqref="N3:N254">
    <cfRule type="cellIs" dxfId="221" priority="58" stopIfTrue="1" operator="equal">
      <formula>"-"</formula>
    </cfRule>
    <cfRule type="cellIs" dxfId="220" priority="59" stopIfTrue="1" operator="greaterThanOrEqual">
      <formula>4</formula>
    </cfRule>
    <cfRule type="cellIs" dxfId="219" priority="60" stopIfTrue="1" operator="between">
      <formula>3</formula>
      <formula>4</formula>
    </cfRule>
    <cfRule type="cellIs" dxfId="218" priority="61" stopIfTrue="1" operator="between">
      <formula>2</formula>
      <formula>3</formula>
    </cfRule>
    <cfRule type="cellIs" dxfId="217" priority="62" stopIfTrue="1" operator="between">
      <formula>1</formula>
      <formula>2</formula>
    </cfRule>
    <cfRule type="cellIs" dxfId="216" priority="63" stopIfTrue="1" operator="between">
      <formula>0.1</formula>
      <formula>1</formula>
    </cfRule>
  </conditionalFormatting>
  <conditionalFormatting sqref="O3:O254">
    <cfRule type="cellIs" dxfId="215" priority="64" stopIfTrue="1" operator="equal">
      <formula>"-"</formula>
    </cfRule>
    <cfRule type="cellIs" dxfId="214" priority="65" stopIfTrue="1" operator="greaterThanOrEqual">
      <formula>4</formula>
    </cfRule>
    <cfRule type="cellIs" dxfId="213" priority="66" stopIfTrue="1" operator="between">
      <formula>3</formula>
      <formula>4</formula>
    </cfRule>
    <cfRule type="cellIs" dxfId="212" priority="67" stopIfTrue="1" operator="between">
      <formula>2</formula>
      <formula>3</formula>
    </cfRule>
    <cfRule type="cellIs" dxfId="211" priority="68" stopIfTrue="1" operator="between">
      <formula>1</formula>
      <formula>2</formula>
    </cfRule>
    <cfRule type="cellIs" dxfId="210" priority="69" stopIfTrue="1" operator="between">
      <formula>0.1</formula>
      <formula>1</formula>
    </cfRule>
  </conditionalFormatting>
  <conditionalFormatting sqref="P3:P254">
    <cfRule type="cellIs" dxfId="209" priority="70" stopIfTrue="1" operator="equal">
      <formula>"-"</formula>
    </cfRule>
    <cfRule type="cellIs" dxfId="208" priority="71" stopIfTrue="1" operator="greaterThanOrEqual">
      <formula>4</formula>
    </cfRule>
    <cfRule type="cellIs" dxfId="207" priority="72" stopIfTrue="1" operator="between">
      <formula>3</formula>
      <formula>4</formula>
    </cfRule>
    <cfRule type="cellIs" dxfId="206" priority="73" stopIfTrue="1" operator="between">
      <formula>2</formula>
      <formula>3</formula>
    </cfRule>
    <cfRule type="cellIs" dxfId="205" priority="74" stopIfTrue="1" operator="between">
      <formula>1</formula>
      <formula>2</formula>
    </cfRule>
    <cfRule type="cellIs" dxfId="204" priority="75" stopIfTrue="1" operator="between">
      <formula>0.1</formula>
      <formula>1</formula>
    </cfRule>
  </conditionalFormatting>
  <conditionalFormatting sqref="Q3:Q254">
    <cfRule type="cellIs" dxfId="203" priority="76" stopIfTrue="1" operator="equal">
      <formula>"-"</formula>
    </cfRule>
    <cfRule type="cellIs" dxfId="202" priority="77" stopIfTrue="1" operator="greaterThanOrEqual">
      <formula>4</formula>
    </cfRule>
    <cfRule type="cellIs" dxfId="201" priority="78" stopIfTrue="1" operator="between">
      <formula>3</formula>
      <formula>4</formula>
    </cfRule>
    <cfRule type="cellIs" dxfId="200" priority="79" stopIfTrue="1" operator="between">
      <formula>2</formula>
      <formula>3</formula>
    </cfRule>
    <cfRule type="cellIs" dxfId="199" priority="80" stopIfTrue="1" operator="between">
      <formula>1</formula>
      <formula>2</formula>
    </cfRule>
    <cfRule type="cellIs" dxfId="198" priority="81" stopIfTrue="1" operator="between">
      <formula>0.1</formula>
      <formula>1</formula>
    </cfRule>
  </conditionalFormatting>
  <conditionalFormatting sqref="R3:R254">
    <cfRule type="cellIs" dxfId="197" priority="82" stopIfTrue="1" operator="equal">
      <formula>"-"</formula>
    </cfRule>
    <cfRule type="cellIs" dxfId="196" priority="83" stopIfTrue="1" operator="greaterThanOrEqual">
      <formula>4</formula>
    </cfRule>
    <cfRule type="cellIs" dxfId="195" priority="84" stopIfTrue="1" operator="between">
      <formula>3</formula>
      <formula>4</formula>
    </cfRule>
    <cfRule type="cellIs" dxfId="194" priority="85" stopIfTrue="1" operator="between">
      <formula>2</formula>
      <formula>3</formula>
    </cfRule>
    <cfRule type="cellIs" dxfId="193" priority="86" stopIfTrue="1" operator="between">
      <formula>1</formula>
      <formula>2</formula>
    </cfRule>
    <cfRule type="cellIs" dxfId="192" priority="87" stopIfTrue="1" operator="between">
      <formula>0.1</formula>
      <formula>1</formula>
    </cfRule>
  </conditionalFormatting>
  <conditionalFormatting sqref="S3:S254">
    <cfRule type="cellIs" dxfId="191" priority="88" stopIfTrue="1" operator="equal">
      <formula>"-"</formula>
    </cfRule>
    <cfRule type="cellIs" dxfId="190" priority="89" stopIfTrue="1" operator="greaterThanOrEqual">
      <formula>4</formula>
    </cfRule>
    <cfRule type="cellIs" dxfId="189" priority="90" stopIfTrue="1" operator="between">
      <formula>3</formula>
      <formula>4</formula>
    </cfRule>
    <cfRule type="cellIs" dxfId="188" priority="91" stopIfTrue="1" operator="between">
      <formula>2</formula>
      <formula>3</formula>
    </cfRule>
    <cfRule type="cellIs" dxfId="187" priority="92" stopIfTrue="1" operator="between">
      <formula>1</formula>
      <formula>2</formula>
    </cfRule>
    <cfRule type="cellIs" dxfId="186" priority="93" stopIfTrue="1" operator="between">
      <formula>0.1</formula>
      <formula>1</formula>
    </cfRule>
  </conditionalFormatting>
  <conditionalFormatting sqref="T3:T254">
    <cfRule type="cellIs" dxfId="185" priority="94" stopIfTrue="1" operator="equal">
      <formula>"-"</formula>
    </cfRule>
    <cfRule type="cellIs" dxfId="184" priority="95" stopIfTrue="1" operator="greaterThanOrEqual">
      <formula>4</formula>
    </cfRule>
    <cfRule type="cellIs" dxfId="183" priority="96" stopIfTrue="1" operator="between">
      <formula>3</formula>
      <formula>4</formula>
    </cfRule>
    <cfRule type="cellIs" dxfId="182" priority="97" stopIfTrue="1" operator="between">
      <formula>2</formula>
      <formula>3</formula>
    </cfRule>
    <cfRule type="cellIs" dxfId="181" priority="98" stopIfTrue="1" operator="between">
      <formula>1</formula>
      <formula>2</formula>
    </cfRule>
    <cfRule type="cellIs" dxfId="180" priority="99" stopIfTrue="1" operator="between">
      <formula>0.1</formula>
      <formula>1</formula>
    </cfRule>
  </conditionalFormatting>
  <conditionalFormatting sqref="U3:U254">
    <cfRule type="cellIs" dxfId="179" priority="100" stopIfTrue="1" operator="equal">
      <formula>"-"</formula>
    </cfRule>
    <cfRule type="cellIs" dxfId="178" priority="101" stopIfTrue="1" operator="greaterThanOrEqual">
      <formula>4</formula>
    </cfRule>
    <cfRule type="cellIs" dxfId="177" priority="102" stopIfTrue="1" operator="between">
      <formula>3</formula>
      <formula>4</formula>
    </cfRule>
    <cfRule type="cellIs" dxfId="176" priority="103" stopIfTrue="1" operator="between">
      <formula>2</formula>
      <formula>3</formula>
    </cfRule>
    <cfRule type="cellIs" dxfId="175" priority="104" stopIfTrue="1" operator="between">
      <formula>1</formula>
      <formula>2</formula>
    </cfRule>
    <cfRule type="cellIs" dxfId="174" priority="105" stopIfTrue="1" operator="between">
      <formula>0.1</formula>
      <formula>1</formula>
    </cfRule>
  </conditionalFormatting>
  <conditionalFormatting sqref="V3:V254">
    <cfRule type="cellIs" dxfId="173" priority="106" stopIfTrue="1" operator="equal">
      <formula>"-"</formula>
    </cfRule>
    <cfRule type="cellIs" dxfId="172" priority="107" stopIfTrue="1" operator="greaterThanOrEqual">
      <formula>4</formula>
    </cfRule>
    <cfRule type="cellIs" dxfId="171" priority="108" stopIfTrue="1" operator="between">
      <formula>3</formula>
      <formula>4</formula>
    </cfRule>
    <cfRule type="cellIs" dxfId="170" priority="109" stopIfTrue="1" operator="between">
      <formula>2</formula>
      <formula>3</formula>
    </cfRule>
    <cfRule type="cellIs" dxfId="169" priority="110" stopIfTrue="1" operator="between">
      <formula>1</formula>
      <formula>2</formula>
    </cfRule>
    <cfRule type="cellIs" dxfId="168" priority="111" stopIfTrue="1" operator="between">
      <formula>0.1</formula>
      <formula>1</formula>
    </cfRule>
  </conditionalFormatting>
  <conditionalFormatting sqref="W3:W254">
    <cfRule type="cellIs" dxfId="167" priority="112" stopIfTrue="1" operator="equal">
      <formula>"-"</formula>
    </cfRule>
    <cfRule type="cellIs" dxfId="166" priority="113" stopIfTrue="1" operator="greaterThanOrEqual">
      <formula>4</formula>
    </cfRule>
    <cfRule type="cellIs" dxfId="165" priority="114" stopIfTrue="1" operator="between">
      <formula>3</formula>
      <formula>4</formula>
    </cfRule>
    <cfRule type="cellIs" dxfId="164" priority="115" stopIfTrue="1" operator="between">
      <formula>2</formula>
      <formula>3</formula>
    </cfRule>
    <cfRule type="cellIs" dxfId="163" priority="116" stopIfTrue="1" operator="between">
      <formula>1</formula>
      <formula>2</formula>
    </cfRule>
    <cfRule type="cellIs" dxfId="162" priority="117" stopIfTrue="1" operator="between">
      <formula>0.1</formula>
      <formula>1</formula>
    </cfRule>
  </conditionalFormatting>
  <conditionalFormatting sqref="X3:X254">
    <cfRule type="cellIs" dxfId="161" priority="118" stopIfTrue="1" operator="equal">
      <formula>"-"</formula>
    </cfRule>
    <cfRule type="cellIs" dxfId="160" priority="119" stopIfTrue="1" operator="greaterThanOrEqual">
      <formula>4</formula>
    </cfRule>
    <cfRule type="cellIs" dxfId="159" priority="120" stopIfTrue="1" operator="between">
      <formula>3</formula>
      <formula>4</formula>
    </cfRule>
    <cfRule type="cellIs" dxfId="158" priority="121" stopIfTrue="1" operator="between">
      <formula>2</formula>
      <formula>3</formula>
    </cfRule>
    <cfRule type="cellIs" dxfId="157" priority="122" stopIfTrue="1" operator="between">
      <formula>1</formula>
      <formula>2</formula>
    </cfRule>
    <cfRule type="cellIs" dxfId="156" priority="123" stopIfTrue="1" operator="between">
      <formula>0.1</formula>
      <formula>1</formula>
    </cfRule>
  </conditionalFormatting>
  <conditionalFormatting sqref="Y3:Y254">
    <cfRule type="cellIs" dxfId="155" priority="124" stopIfTrue="1" operator="equal">
      <formula>"-"</formula>
    </cfRule>
    <cfRule type="cellIs" dxfId="154" priority="125" stopIfTrue="1" operator="greaterThanOrEqual">
      <formula>4</formula>
    </cfRule>
    <cfRule type="cellIs" dxfId="153" priority="126" stopIfTrue="1" operator="between">
      <formula>3</formula>
      <formula>4</formula>
    </cfRule>
    <cfRule type="cellIs" dxfId="152" priority="127" stopIfTrue="1" operator="between">
      <formula>2</formula>
      <formula>3</formula>
    </cfRule>
    <cfRule type="cellIs" dxfId="151" priority="128" stopIfTrue="1" operator="between">
      <formula>1</formula>
      <formula>2</formula>
    </cfRule>
    <cfRule type="cellIs" dxfId="150" priority="129" stopIfTrue="1" operator="between">
      <formula>0.1</formula>
      <formula>1</formula>
    </cfRule>
  </conditionalFormatting>
  <conditionalFormatting sqref="Z3:Z254">
    <cfRule type="cellIs" dxfId="149" priority="130" stopIfTrue="1" operator="equal">
      <formula>"-"</formula>
    </cfRule>
    <cfRule type="cellIs" dxfId="148" priority="131" stopIfTrue="1" operator="greaterThanOrEqual">
      <formula>4</formula>
    </cfRule>
    <cfRule type="cellIs" dxfId="147" priority="132" stopIfTrue="1" operator="between">
      <formula>3</formula>
      <formula>4</formula>
    </cfRule>
    <cfRule type="cellIs" dxfId="146" priority="133" stopIfTrue="1" operator="between">
      <formula>2</formula>
      <formula>3</formula>
    </cfRule>
    <cfRule type="cellIs" dxfId="145" priority="134" stopIfTrue="1" operator="between">
      <formula>1</formula>
      <formula>2</formula>
    </cfRule>
    <cfRule type="cellIs" dxfId="144" priority="135" stopIfTrue="1" operator="between">
      <formula>0.1</formula>
      <formula>1</formula>
    </cfRule>
  </conditionalFormatting>
  <conditionalFormatting sqref="AA3:AA254">
    <cfRule type="cellIs" dxfId="143" priority="136" stopIfTrue="1" operator="equal">
      <formula>"-"</formula>
    </cfRule>
    <cfRule type="cellIs" dxfId="142" priority="137" stopIfTrue="1" operator="greaterThanOrEqual">
      <formula>4</formula>
    </cfRule>
    <cfRule type="cellIs" dxfId="141" priority="138" stopIfTrue="1" operator="between">
      <formula>3</formula>
      <formula>4</formula>
    </cfRule>
    <cfRule type="cellIs" dxfId="140" priority="139" stopIfTrue="1" operator="between">
      <formula>2</formula>
      <formula>3</formula>
    </cfRule>
    <cfRule type="cellIs" dxfId="139" priority="140" stopIfTrue="1" operator="between">
      <formula>1</formula>
      <formula>2</formula>
    </cfRule>
    <cfRule type="cellIs" dxfId="138" priority="141" stopIfTrue="1" operator="between">
      <formula>0.1</formula>
      <formula>1</formula>
    </cfRule>
  </conditionalFormatting>
  <conditionalFormatting sqref="AB3:AB254">
    <cfRule type="cellIs" dxfId="137" priority="142" stopIfTrue="1" operator="equal">
      <formula>"-"</formula>
    </cfRule>
    <cfRule type="cellIs" dxfId="136" priority="143" stopIfTrue="1" operator="greaterThanOrEqual">
      <formula>4</formula>
    </cfRule>
    <cfRule type="cellIs" dxfId="135" priority="144" stopIfTrue="1" operator="between">
      <formula>3</formula>
      <formula>4</formula>
    </cfRule>
    <cfRule type="cellIs" dxfId="134" priority="145" stopIfTrue="1" operator="between">
      <formula>2</formula>
      <formula>3</formula>
    </cfRule>
    <cfRule type="cellIs" dxfId="133" priority="146" stopIfTrue="1" operator="between">
      <formula>1</formula>
      <formula>2</formula>
    </cfRule>
    <cfRule type="cellIs" dxfId="132" priority="147" stopIfTrue="1" operator="between">
      <formula>0.1</formula>
      <formula>1</formula>
    </cfRule>
  </conditionalFormatting>
  <conditionalFormatting sqref="AC3:AC254">
    <cfRule type="cellIs" dxfId="131" priority="148" stopIfTrue="1" operator="equal">
      <formula>"-"</formula>
    </cfRule>
    <cfRule type="cellIs" dxfId="130" priority="149" stopIfTrue="1" operator="greaterThanOrEqual">
      <formula>4</formula>
    </cfRule>
    <cfRule type="cellIs" dxfId="129" priority="150" stopIfTrue="1" operator="between">
      <formula>3</formula>
      <formula>4</formula>
    </cfRule>
    <cfRule type="cellIs" dxfId="128" priority="151" stopIfTrue="1" operator="between">
      <formula>2</formula>
      <formula>3</formula>
    </cfRule>
    <cfRule type="cellIs" dxfId="127" priority="152" stopIfTrue="1" operator="between">
      <formula>1</formula>
      <formula>2</formula>
    </cfRule>
    <cfRule type="cellIs" dxfId="126" priority="153" stopIfTrue="1" operator="between">
      <formula>0.1</formula>
      <formula>1</formula>
    </cfRule>
  </conditionalFormatting>
  <conditionalFormatting sqref="AD3:AD254">
    <cfRule type="cellIs" dxfId="125" priority="154" stopIfTrue="1" operator="equal">
      <formula>"-"</formula>
    </cfRule>
    <cfRule type="cellIs" dxfId="124" priority="155" stopIfTrue="1" operator="greaterThanOrEqual">
      <formula>4</formula>
    </cfRule>
    <cfRule type="cellIs" dxfId="123" priority="156" stopIfTrue="1" operator="between">
      <formula>3</formula>
      <formula>4</formula>
    </cfRule>
    <cfRule type="cellIs" dxfId="122" priority="157" stopIfTrue="1" operator="between">
      <formula>2</formula>
      <formula>3</formula>
    </cfRule>
    <cfRule type="cellIs" dxfId="121" priority="158" stopIfTrue="1" operator="between">
      <formula>1</formula>
      <formula>2</formula>
    </cfRule>
    <cfRule type="cellIs" dxfId="120" priority="159" stopIfTrue="1" operator="between">
      <formula>0.1</formula>
      <formula>1</formula>
    </cfRule>
  </conditionalFormatting>
  <conditionalFormatting sqref="AE3:AE254">
    <cfRule type="cellIs" dxfId="119" priority="160" stopIfTrue="1" operator="equal">
      <formula>"-"</formula>
    </cfRule>
    <cfRule type="cellIs" dxfId="118" priority="161" stopIfTrue="1" operator="greaterThanOrEqual">
      <formula>4</formula>
    </cfRule>
    <cfRule type="cellIs" dxfId="117" priority="162" stopIfTrue="1" operator="between">
      <formula>3</formula>
      <formula>4</formula>
    </cfRule>
    <cfRule type="cellIs" dxfId="116" priority="163" stopIfTrue="1" operator="between">
      <formula>2</formula>
      <formula>3</formula>
    </cfRule>
    <cfRule type="cellIs" dxfId="115" priority="164" stopIfTrue="1" operator="between">
      <formula>1</formula>
      <formula>2</formula>
    </cfRule>
    <cfRule type="cellIs" dxfId="114" priority="165" stopIfTrue="1" operator="between">
      <formula>0.1</formula>
      <formula>1</formula>
    </cfRule>
  </conditionalFormatting>
  <conditionalFormatting sqref="AF3:AF254">
    <cfRule type="cellIs" dxfId="113" priority="166" stopIfTrue="1" operator="equal">
      <formula>"-"</formula>
    </cfRule>
    <cfRule type="cellIs" dxfId="112" priority="167" stopIfTrue="1" operator="greaterThanOrEqual">
      <formula>4</formula>
    </cfRule>
    <cfRule type="cellIs" dxfId="111" priority="168" stopIfTrue="1" operator="between">
      <formula>3</formula>
      <formula>4</formula>
    </cfRule>
    <cfRule type="cellIs" dxfId="110" priority="169" stopIfTrue="1" operator="between">
      <formula>2</formula>
      <formula>3</formula>
    </cfRule>
    <cfRule type="cellIs" dxfId="109" priority="170" stopIfTrue="1" operator="between">
      <formula>1</formula>
      <formula>2</formula>
    </cfRule>
    <cfRule type="cellIs" dxfId="108" priority="171" stopIfTrue="1" operator="between">
      <formula>0.1</formula>
      <formula>1</formula>
    </cfRule>
  </conditionalFormatting>
  <conditionalFormatting sqref="AG3:AG254">
    <cfRule type="cellIs" dxfId="107" priority="172" stopIfTrue="1" operator="equal">
      <formula>"-"</formula>
    </cfRule>
    <cfRule type="cellIs" dxfId="106" priority="173" stopIfTrue="1" operator="greaterThanOrEqual">
      <formula>4</formula>
    </cfRule>
    <cfRule type="cellIs" dxfId="105" priority="174" stopIfTrue="1" operator="between">
      <formula>3</formula>
      <formula>4</formula>
    </cfRule>
    <cfRule type="cellIs" dxfId="104" priority="175" stopIfTrue="1" operator="between">
      <formula>2</formula>
      <formula>3</formula>
    </cfRule>
    <cfRule type="cellIs" dxfId="103" priority="176" stopIfTrue="1" operator="between">
      <formula>1</formula>
      <formula>2</formula>
    </cfRule>
    <cfRule type="cellIs" dxfId="102" priority="177" stopIfTrue="1" operator="between">
      <formula>0.1</formula>
      <formula>1</formula>
    </cfRule>
  </conditionalFormatting>
  <conditionalFormatting sqref="AH3:AH254">
    <cfRule type="cellIs" dxfId="101" priority="178" stopIfTrue="1" operator="equal">
      <formula>"-"</formula>
    </cfRule>
    <cfRule type="cellIs" dxfId="100" priority="179" stopIfTrue="1" operator="greaterThanOrEqual">
      <formula>4</formula>
    </cfRule>
    <cfRule type="cellIs" dxfId="99" priority="180" stopIfTrue="1" operator="between">
      <formula>3</formula>
      <formula>4</formula>
    </cfRule>
    <cfRule type="cellIs" dxfId="98" priority="181" stopIfTrue="1" operator="between">
      <formula>2</formula>
      <formula>3</formula>
    </cfRule>
    <cfRule type="cellIs" dxfId="97" priority="182" stopIfTrue="1" operator="between">
      <formula>1</formula>
      <formula>2</formula>
    </cfRule>
    <cfRule type="cellIs" dxfId="96" priority="183" stopIfTrue="1" operator="between">
      <formula>0.1</formula>
      <formula>1</formula>
    </cfRule>
  </conditionalFormatting>
  <conditionalFormatting sqref="AI3:AI254">
    <cfRule type="cellIs" dxfId="95" priority="184" stopIfTrue="1" operator="equal">
      <formula>"-"</formula>
    </cfRule>
    <cfRule type="cellIs" dxfId="94" priority="185" stopIfTrue="1" operator="greaterThanOrEqual">
      <formula>4</formula>
    </cfRule>
    <cfRule type="cellIs" dxfId="93" priority="186" stopIfTrue="1" operator="between">
      <formula>3</formula>
      <formula>4</formula>
    </cfRule>
    <cfRule type="cellIs" dxfId="92" priority="187" stopIfTrue="1" operator="between">
      <formula>2</formula>
      <formula>3</formula>
    </cfRule>
    <cfRule type="cellIs" dxfId="91" priority="188" stopIfTrue="1" operator="between">
      <formula>1</formula>
      <formula>2</formula>
    </cfRule>
    <cfRule type="cellIs" dxfId="90" priority="189" stopIfTrue="1" operator="between">
      <formula>0.1</formula>
      <formula>1</formula>
    </cfRule>
  </conditionalFormatting>
  <conditionalFormatting sqref="AJ3:AJ254">
    <cfRule type="cellIs" dxfId="89" priority="190" stopIfTrue="1" operator="equal">
      <formula>"-"</formula>
    </cfRule>
    <cfRule type="cellIs" dxfId="88" priority="191" stopIfTrue="1" operator="greaterThanOrEqual">
      <formula>4</formula>
    </cfRule>
    <cfRule type="cellIs" dxfId="87" priority="192" stopIfTrue="1" operator="between">
      <formula>3</formula>
      <formula>4</formula>
    </cfRule>
    <cfRule type="cellIs" dxfId="86" priority="193" stopIfTrue="1" operator="between">
      <formula>2</formula>
      <formula>3</formula>
    </cfRule>
    <cfRule type="cellIs" dxfId="85" priority="194" stopIfTrue="1" operator="between">
      <formula>1</formula>
      <formula>2</formula>
    </cfRule>
    <cfRule type="cellIs" dxfId="84" priority="195" stopIfTrue="1" operator="between">
      <formula>0.1</formula>
      <formula>1</formula>
    </cfRule>
  </conditionalFormatting>
  <conditionalFormatting sqref="AK3:AK254">
    <cfRule type="cellIs" dxfId="83" priority="196" stopIfTrue="1" operator="equal">
      <formula>"-"</formula>
    </cfRule>
    <cfRule type="cellIs" dxfId="82" priority="197" stopIfTrue="1" operator="greaterThanOrEqual">
      <formula>4</formula>
    </cfRule>
    <cfRule type="cellIs" dxfId="81" priority="198" stopIfTrue="1" operator="between">
      <formula>3</formula>
      <formula>4</formula>
    </cfRule>
    <cfRule type="cellIs" dxfId="80" priority="199" stopIfTrue="1" operator="between">
      <formula>2</formula>
      <formula>3</formula>
    </cfRule>
    <cfRule type="cellIs" dxfId="79" priority="200" stopIfTrue="1" operator="between">
      <formula>1</formula>
      <formula>2</formula>
    </cfRule>
    <cfRule type="cellIs" dxfId="78" priority="201" stopIfTrue="1" operator="between">
      <formula>0.1</formula>
      <formula>1</formula>
    </cfRule>
  </conditionalFormatting>
  <conditionalFormatting sqref="AL3:AL254">
    <cfRule type="cellIs" dxfId="77" priority="202" stopIfTrue="1" operator="equal">
      <formula>"-"</formula>
    </cfRule>
    <cfRule type="cellIs" dxfId="76" priority="203" stopIfTrue="1" operator="greaterThanOrEqual">
      <formula>4</formula>
    </cfRule>
    <cfRule type="cellIs" dxfId="75" priority="204" stopIfTrue="1" operator="between">
      <formula>3</formula>
      <formula>4</formula>
    </cfRule>
    <cfRule type="cellIs" dxfId="74" priority="205" stopIfTrue="1" operator="between">
      <formula>2</formula>
      <formula>3</formula>
    </cfRule>
    <cfRule type="cellIs" dxfId="73" priority="206" stopIfTrue="1" operator="between">
      <formula>1</formula>
      <formula>2</formula>
    </cfRule>
    <cfRule type="cellIs" dxfId="72" priority="207" stopIfTrue="1" operator="between">
      <formula>0.1</formula>
      <formula>1</formula>
    </cfRule>
  </conditionalFormatting>
  <conditionalFormatting sqref="AM3:AM254">
    <cfRule type="cellIs" dxfId="71" priority="208" stopIfTrue="1" operator="equal">
      <formula>"-"</formula>
    </cfRule>
    <cfRule type="cellIs" dxfId="70" priority="209" stopIfTrue="1" operator="greaterThanOrEqual">
      <formula>4</formula>
    </cfRule>
    <cfRule type="cellIs" dxfId="69" priority="210" stopIfTrue="1" operator="between">
      <formula>3</formula>
      <formula>4</formula>
    </cfRule>
    <cfRule type="cellIs" dxfId="68" priority="211" stopIfTrue="1" operator="between">
      <formula>2</formula>
      <formula>3</formula>
    </cfRule>
    <cfRule type="cellIs" dxfId="67" priority="212" stopIfTrue="1" operator="between">
      <formula>1</formula>
      <formula>2</formula>
    </cfRule>
    <cfRule type="cellIs" dxfId="66" priority="213" stopIfTrue="1" operator="between">
      <formula>0.1</formula>
      <formula>1</formula>
    </cfRule>
  </conditionalFormatting>
  <conditionalFormatting sqref="AN3:AN254">
    <cfRule type="cellIs" dxfId="65" priority="214" stopIfTrue="1" operator="equal">
      <formula>"-"</formula>
    </cfRule>
    <cfRule type="cellIs" dxfId="64" priority="215" stopIfTrue="1" operator="greaterThanOrEqual">
      <formula>4</formula>
    </cfRule>
    <cfRule type="cellIs" dxfId="63" priority="216" stopIfTrue="1" operator="between">
      <formula>3</formula>
      <formula>4</formula>
    </cfRule>
    <cfRule type="cellIs" dxfId="62" priority="217" stopIfTrue="1" operator="between">
      <formula>2</formula>
      <formula>3</formula>
    </cfRule>
    <cfRule type="cellIs" dxfId="61" priority="218" stopIfTrue="1" operator="between">
      <formula>1</formula>
      <formula>2</formula>
    </cfRule>
    <cfRule type="cellIs" dxfId="60" priority="219" stopIfTrue="1" operator="between">
      <formula>0.1</formula>
      <formula>1</formula>
    </cfRule>
  </conditionalFormatting>
  <conditionalFormatting sqref="AO3:AO254">
    <cfRule type="cellIs" dxfId="59" priority="220" stopIfTrue="1" operator="equal">
      <formula>"-"</formula>
    </cfRule>
    <cfRule type="cellIs" dxfId="58" priority="221" stopIfTrue="1" operator="greaterThanOrEqual">
      <formula>4</formula>
    </cfRule>
    <cfRule type="cellIs" dxfId="57" priority="222" stopIfTrue="1" operator="between">
      <formula>3</formula>
      <formula>4</formula>
    </cfRule>
    <cfRule type="cellIs" dxfId="56" priority="223" stopIfTrue="1" operator="between">
      <formula>2</formula>
      <formula>3</formula>
    </cfRule>
    <cfRule type="cellIs" dxfId="55" priority="224" stopIfTrue="1" operator="between">
      <formula>1</formula>
      <formula>2</formula>
    </cfRule>
    <cfRule type="cellIs" dxfId="54" priority="225" stopIfTrue="1" operator="between">
      <formula>0.1</formula>
      <formula>1</formula>
    </cfRule>
  </conditionalFormatting>
  <conditionalFormatting sqref="AP3:AP254">
    <cfRule type="cellIs" dxfId="53" priority="226" stopIfTrue="1" operator="equal">
      <formula>"-"</formula>
    </cfRule>
    <cfRule type="cellIs" dxfId="52" priority="227" stopIfTrue="1" operator="greaterThanOrEqual">
      <formula>4</formula>
    </cfRule>
    <cfRule type="cellIs" dxfId="51" priority="228" stopIfTrue="1" operator="between">
      <formula>3</formula>
      <formula>4</formula>
    </cfRule>
    <cfRule type="cellIs" dxfId="50" priority="229" stopIfTrue="1" operator="between">
      <formula>2</formula>
      <formula>3</formula>
    </cfRule>
    <cfRule type="cellIs" dxfId="49" priority="230" stopIfTrue="1" operator="between">
      <formula>1</formula>
      <formula>2</formula>
    </cfRule>
    <cfRule type="cellIs" dxfId="48" priority="231" stopIfTrue="1" operator="between">
      <formula>0.1</formula>
      <formula>1</formula>
    </cfRule>
  </conditionalFormatting>
  <conditionalFormatting sqref="AQ3:AQ254">
    <cfRule type="cellIs" dxfId="47" priority="232" stopIfTrue="1" operator="equal">
      <formula>"-"</formula>
    </cfRule>
    <cfRule type="cellIs" dxfId="46" priority="233" stopIfTrue="1" operator="greaterThanOrEqual">
      <formula>4</formula>
    </cfRule>
    <cfRule type="cellIs" dxfId="45" priority="234" stopIfTrue="1" operator="between">
      <formula>3</formula>
      <formula>4</formula>
    </cfRule>
    <cfRule type="cellIs" dxfId="44" priority="235" stopIfTrue="1" operator="between">
      <formula>2</formula>
      <formula>3</formula>
    </cfRule>
    <cfRule type="cellIs" dxfId="43" priority="236" stopIfTrue="1" operator="between">
      <formula>1</formula>
      <formula>2</formula>
    </cfRule>
    <cfRule type="cellIs" dxfId="42" priority="237" stopIfTrue="1" operator="between">
      <formula>0.1</formula>
      <formula>1</formula>
    </cfRule>
  </conditionalFormatting>
  <conditionalFormatting sqref="AR3:AR254">
    <cfRule type="cellIs" dxfId="41" priority="238" stopIfTrue="1" operator="equal">
      <formula>"-"</formula>
    </cfRule>
    <cfRule type="cellIs" dxfId="40" priority="239" stopIfTrue="1" operator="greaterThanOrEqual">
      <formula>4</formula>
    </cfRule>
    <cfRule type="cellIs" dxfId="39" priority="240" stopIfTrue="1" operator="between">
      <formula>3</formula>
      <formula>4</formula>
    </cfRule>
    <cfRule type="cellIs" dxfId="38" priority="241" stopIfTrue="1" operator="between">
      <formula>2</formula>
      <formula>3</formula>
    </cfRule>
    <cfRule type="cellIs" dxfId="37" priority="242" stopIfTrue="1" operator="between">
      <formula>1</formula>
      <formula>2</formula>
    </cfRule>
    <cfRule type="cellIs" dxfId="36" priority="243" stopIfTrue="1" operator="between">
      <formula>0.1</formula>
      <formula>1</formula>
    </cfRule>
  </conditionalFormatting>
  <conditionalFormatting sqref="AS3:AS254">
    <cfRule type="cellIs" dxfId="35" priority="244" stopIfTrue="1" operator="equal">
      <formula>"-"</formula>
    </cfRule>
    <cfRule type="cellIs" dxfId="34" priority="245" stopIfTrue="1" operator="greaterThanOrEqual">
      <formula>4</formula>
    </cfRule>
    <cfRule type="cellIs" dxfId="33" priority="246" stopIfTrue="1" operator="between">
      <formula>3</formula>
      <formula>4</formula>
    </cfRule>
    <cfRule type="cellIs" dxfId="32" priority="247" stopIfTrue="1" operator="between">
      <formula>2</formula>
      <formula>3</formula>
    </cfRule>
    <cfRule type="cellIs" dxfId="31" priority="248" stopIfTrue="1" operator="between">
      <formula>1</formula>
      <formula>2</formula>
    </cfRule>
    <cfRule type="cellIs" dxfId="30" priority="249" stopIfTrue="1" operator="between">
      <formula>0.1</formula>
      <formula>1</formula>
    </cfRule>
  </conditionalFormatting>
  <conditionalFormatting sqref="AT3:AT254">
    <cfRule type="cellIs" dxfId="29" priority="250" stopIfTrue="1" operator="equal">
      <formula>"-"</formula>
    </cfRule>
    <cfRule type="cellIs" dxfId="28" priority="251" stopIfTrue="1" operator="greaterThanOrEqual">
      <formula>4</formula>
    </cfRule>
    <cfRule type="cellIs" dxfId="27" priority="252" stopIfTrue="1" operator="between">
      <formula>3</formula>
      <formula>4</formula>
    </cfRule>
    <cfRule type="cellIs" dxfId="26" priority="253" stopIfTrue="1" operator="between">
      <formula>2</formula>
      <formula>3</formula>
    </cfRule>
    <cfRule type="cellIs" dxfId="25" priority="254" stopIfTrue="1" operator="between">
      <formula>1</formula>
      <formula>2</formula>
    </cfRule>
    <cfRule type="cellIs" dxfId="24" priority="255" stopIfTrue="1" operator="between">
      <formula>0.1</formula>
      <formula>1</formula>
    </cfRule>
  </conditionalFormatting>
  <conditionalFormatting sqref="AU3:AU254">
    <cfRule type="cellIs" dxfId="23" priority="256" stopIfTrue="1" operator="equal">
      <formula>"-"</formula>
    </cfRule>
    <cfRule type="cellIs" dxfId="22" priority="257" stopIfTrue="1" operator="greaterThanOrEqual">
      <formula>4</formula>
    </cfRule>
    <cfRule type="cellIs" dxfId="21" priority="258" stopIfTrue="1" operator="between">
      <formula>3</formula>
      <formula>4</formula>
    </cfRule>
    <cfRule type="cellIs" dxfId="20" priority="259" stopIfTrue="1" operator="between">
      <formula>2</formula>
      <formula>3</formula>
    </cfRule>
    <cfRule type="cellIs" dxfId="19" priority="260" stopIfTrue="1" operator="between">
      <formula>1</formula>
      <formula>2</formula>
    </cfRule>
    <cfRule type="cellIs" dxfId="18" priority="261" stopIfTrue="1" operator="between">
      <formula>0.1</formula>
      <formula>1</formula>
    </cfRule>
  </conditionalFormatting>
  <conditionalFormatting sqref="AV3:AV254">
    <cfRule type="cellIs" dxfId="17" priority="262" stopIfTrue="1" operator="equal">
      <formula>"-"</formula>
    </cfRule>
    <cfRule type="cellIs" dxfId="16" priority="263" stopIfTrue="1" operator="greaterThanOrEqual">
      <formula>4</formula>
    </cfRule>
    <cfRule type="cellIs" dxfId="15" priority="264" stopIfTrue="1" operator="between">
      <formula>3</formula>
      <formula>4</formula>
    </cfRule>
    <cfRule type="cellIs" dxfId="14" priority="265" stopIfTrue="1" operator="between">
      <formula>2</formula>
      <formula>3</formula>
    </cfRule>
    <cfRule type="cellIs" dxfId="13" priority="266" stopIfTrue="1" operator="between">
      <formula>1</formula>
      <formula>2</formula>
    </cfRule>
    <cfRule type="cellIs" dxfId="12" priority="267" stopIfTrue="1" operator="between">
      <formula>0.1</formula>
      <formula>1</formula>
    </cfRule>
  </conditionalFormatting>
  <conditionalFormatting sqref="AW3:AW254">
    <cfRule type="cellIs" dxfId="11" priority="268" stopIfTrue="1" operator="equal">
      <formula>"-"</formula>
    </cfRule>
    <cfRule type="cellIs" dxfId="10" priority="269" stopIfTrue="1" operator="greaterThanOrEqual">
      <formula>4</formula>
    </cfRule>
    <cfRule type="cellIs" dxfId="9" priority="270" stopIfTrue="1" operator="between">
      <formula>3</formula>
      <formula>4</formula>
    </cfRule>
    <cfRule type="cellIs" dxfId="8" priority="271" stopIfTrue="1" operator="between">
      <formula>2</formula>
      <formula>3</formula>
    </cfRule>
    <cfRule type="cellIs" dxfId="7" priority="272" stopIfTrue="1" operator="between">
      <formula>1</formula>
      <formula>2</formula>
    </cfRule>
    <cfRule type="cellIs" dxfId="6" priority="273" stopIfTrue="1" operator="between">
      <formula>0.1</formula>
      <formula>1</formula>
    </cfRule>
  </conditionalFormatting>
  <conditionalFormatting sqref="AX3:AX254">
    <cfRule type="cellIs" dxfId="5" priority="274" stopIfTrue="1" operator="equal">
      <formula>"-"</formula>
    </cfRule>
    <cfRule type="cellIs" dxfId="4" priority="275" stopIfTrue="1" operator="greaterThanOrEqual">
      <formula>4</formula>
    </cfRule>
    <cfRule type="cellIs" dxfId="3" priority="276" stopIfTrue="1" operator="between">
      <formula>3</formula>
      <formula>4</formula>
    </cfRule>
    <cfRule type="cellIs" dxfId="2" priority="277" stopIfTrue="1" operator="between">
      <formula>2</formula>
      <formula>3</formula>
    </cfRule>
    <cfRule type="cellIs" dxfId="1" priority="278" stopIfTrue="1" operator="between">
      <formula>1</formula>
      <formula>2</formula>
    </cfRule>
    <cfRule type="cellIs" dxfId="0" priority="27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2"/>
  <sheetViews>
    <sheetView zoomScale="80" zoomScaleNormal="80" workbookViewId="0"/>
  </sheetViews>
  <sheetFormatPr defaultRowHeight="15" x14ac:dyDescent="0.25"/>
  <cols>
    <col min="1" max="1" width="10" style="214" customWidth="1"/>
    <col min="2" max="3" width="20" style="214" hidden="1" customWidth="1"/>
    <col min="4" max="4" width="25" style="214" customWidth="1"/>
    <col min="5" max="5" width="40" style="214" customWidth="1"/>
    <col min="6" max="7" width="15" style="214" customWidth="1"/>
    <col min="8" max="9" width="25" style="214" customWidth="1"/>
    <col min="10" max="10" width="20" style="214" customWidth="1"/>
    <col min="11" max="11" width="60" style="214" customWidth="1"/>
    <col min="12" max="12" width="20" style="214" customWidth="1"/>
    <col min="13" max="14" width="15" style="214" customWidth="1"/>
    <col min="15" max="15" width="20" style="214" customWidth="1"/>
    <col min="16" max="17" width="25" style="214" customWidth="1"/>
  </cols>
  <sheetData>
    <row r="1" spans="1:17" x14ac:dyDescent="0.25">
      <c r="A1" s="276" t="s">
        <v>1</v>
      </c>
      <c r="B1" s="276" t="s">
        <v>9171</v>
      </c>
      <c r="C1" s="276" t="s">
        <v>9172</v>
      </c>
      <c r="D1" s="276" t="s">
        <v>2</v>
      </c>
      <c r="E1" s="276" t="s">
        <v>0</v>
      </c>
      <c r="F1" s="276" t="s">
        <v>9173</v>
      </c>
      <c r="G1" s="276" t="s">
        <v>9174</v>
      </c>
      <c r="H1" s="276" t="s">
        <v>8549</v>
      </c>
      <c r="I1" s="276" t="s">
        <v>9175</v>
      </c>
      <c r="J1" s="276" t="s">
        <v>8467</v>
      </c>
      <c r="K1" s="276" t="s">
        <v>9176</v>
      </c>
      <c r="L1" s="276" t="s">
        <v>9177</v>
      </c>
      <c r="M1" s="276" t="s">
        <v>9178</v>
      </c>
      <c r="N1" s="276" t="s">
        <v>9179</v>
      </c>
      <c r="O1" s="276" t="s">
        <v>9180</v>
      </c>
      <c r="P1" s="276" t="s">
        <v>9181</v>
      </c>
      <c r="Q1" s="276" t="s">
        <v>9182</v>
      </c>
    </row>
    <row r="2" spans="1:17" x14ac:dyDescent="0.25">
      <c r="A2" t="s">
        <v>61</v>
      </c>
      <c r="B2"/>
      <c r="C2"/>
      <c r="D2" t="s">
        <v>62</v>
      </c>
      <c r="E2" t="s">
        <v>60</v>
      </c>
      <c r="F2" t="s">
        <v>8633</v>
      </c>
      <c r="G2" t="s">
        <v>9183</v>
      </c>
      <c r="H2" t="s">
        <v>9184</v>
      </c>
      <c r="I2" t="s">
        <v>62</v>
      </c>
      <c r="J2" t="s">
        <v>9185</v>
      </c>
      <c r="K2" t="s">
        <v>9186</v>
      </c>
      <c r="L2" t="s">
        <v>4091</v>
      </c>
      <c r="M2" t="s">
        <v>9187</v>
      </c>
      <c r="N2" t="s">
        <v>9188</v>
      </c>
      <c r="O2" t="s">
        <v>9189</v>
      </c>
      <c r="P2"/>
      <c r="Q2"/>
    </row>
    <row r="3" spans="1:17" x14ac:dyDescent="0.25">
      <c r="A3" t="s">
        <v>4091</v>
      </c>
      <c r="B3"/>
      <c r="C3"/>
      <c r="D3" t="s">
        <v>62</v>
      </c>
      <c r="E3" t="s">
        <v>4090</v>
      </c>
      <c r="F3" t="s">
        <v>8633</v>
      </c>
      <c r="G3" t="s">
        <v>9183</v>
      </c>
      <c r="H3" t="s">
        <v>9190</v>
      </c>
      <c r="I3" t="s">
        <v>62</v>
      </c>
      <c r="J3" t="s">
        <v>4090</v>
      </c>
      <c r="K3" t="s">
        <v>9191</v>
      </c>
      <c r="L3" t="s">
        <v>61</v>
      </c>
      <c r="M3" t="s">
        <v>9192</v>
      </c>
      <c r="N3">
        <v>124</v>
      </c>
      <c r="O3" t="s">
        <v>9193</v>
      </c>
      <c r="P3" t="s">
        <v>9194</v>
      </c>
      <c r="Q3" t="s">
        <v>9195</v>
      </c>
    </row>
    <row r="4" spans="1:17" x14ac:dyDescent="0.25">
      <c r="A4" t="s">
        <v>1699</v>
      </c>
      <c r="B4"/>
      <c r="C4"/>
      <c r="D4" t="s">
        <v>1700</v>
      </c>
      <c r="E4" t="s">
        <v>1698</v>
      </c>
      <c r="F4" t="s">
        <v>8634</v>
      </c>
      <c r="G4" t="s">
        <v>9196</v>
      </c>
      <c r="H4" t="s">
        <v>9197</v>
      </c>
      <c r="I4" t="s">
        <v>1700</v>
      </c>
      <c r="J4" t="s">
        <v>9198</v>
      </c>
      <c r="K4" t="s">
        <v>9199</v>
      </c>
      <c r="L4"/>
      <c r="M4" t="s">
        <v>9200</v>
      </c>
      <c r="N4">
        <v>321</v>
      </c>
      <c r="O4" t="s">
        <v>9193</v>
      </c>
      <c r="P4" t="s">
        <v>9201</v>
      </c>
      <c r="Q4" t="s">
        <v>9202</v>
      </c>
    </row>
    <row r="5" spans="1:17" x14ac:dyDescent="0.25">
      <c r="A5" t="s">
        <v>1323</v>
      </c>
      <c r="B5"/>
      <c r="C5"/>
      <c r="D5" t="s">
        <v>1324</v>
      </c>
      <c r="E5" t="s">
        <v>1322</v>
      </c>
      <c r="F5" t="s">
        <v>8641</v>
      </c>
      <c r="G5" t="s">
        <v>9203</v>
      </c>
      <c r="H5" t="s">
        <v>9204</v>
      </c>
      <c r="I5" t="s">
        <v>1324</v>
      </c>
      <c r="J5" t="s">
        <v>1322</v>
      </c>
      <c r="K5" t="s">
        <v>9205</v>
      </c>
      <c r="L5" t="s">
        <v>1333</v>
      </c>
      <c r="M5" t="s">
        <v>9206</v>
      </c>
      <c r="N5">
        <v>726</v>
      </c>
      <c r="O5" t="s">
        <v>9193</v>
      </c>
      <c r="P5" t="s">
        <v>9207</v>
      </c>
      <c r="Q5" t="s">
        <v>9208</v>
      </c>
    </row>
    <row r="6" spans="1:17" x14ac:dyDescent="0.25">
      <c r="A6" t="s">
        <v>1333</v>
      </c>
      <c r="B6"/>
      <c r="C6"/>
      <c r="D6" t="s">
        <v>1334</v>
      </c>
      <c r="E6" t="s">
        <v>1332</v>
      </c>
      <c r="F6" t="s">
        <v>8648</v>
      </c>
      <c r="G6" t="s">
        <v>9203</v>
      </c>
      <c r="H6" t="s">
        <v>9204</v>
      </c>
      <c r="I6" t="s">
        <v>1334</v>
      </c>
      <c r="J6" t="s">
        <v>1332</v>
      </c>
      <c r="K6" t="s">
        <v>9209</v>
      </c>
      <c r="L6" t="s">
        <v>1323</v>
      </c>
      <c r="M6" t="s">
        <v>9206</v>
      </c>
      <c r="N6">
        <v>726</v>
      </c>
      <c r="O6" t="s">
        <v>9193</v>
      </c>
      <c r="P6" t="s">
        <v>9210</v>
      </c>
      <c r="Q6" t="s">
        <v>9211</v>
      </c>
    </row>
    <row r="7" spans="1:17" x14ac:dyDescent="0.25">
      <c r="A7" t="s">
        <v>647</v>
      </c>
      <c r="B7"/>
      <c r="C7"/>
      <c r="D7" t="s">
        <v>648</v>
      </c>
      <c r="E7" t="s">
        <v>646</v>
      </c>
      <c r="F7" t="s">
        <v>8649</v>
      </c>
      <c r="G7" t="s">
        <v>9196</v>
      </c>
      <c r="H7" t="s">
        <v>9212</v>
      </c>
      <c r="I7" t="s">
        <v>648</v>
      </c>
      <c r="J7" t="s">
        <v>9213</v>
      </c>
      <c r="K7" t="s">
        <v>9214</v>
      </c>
      <c r="L7" t="s">
        <v>9215</v>
      </c>
      <c r="M7" t="s">
        <v>9187</v>
      </c>
      <c r="N7" t="s">
        <v>9188</v>
      </c>
      <c r="O7" t="s">
        <v>9189</v>
      </c>
      <c r="P7"/>
      <c r="Q7"/>
    </row>
    <row r="8" spans="1:17" x14ac:dyDescent="0.25">
      <c r="A8" t="s">
        <v>384</v>
      </c>
      <c r="B8"/>
      <c r="C8"/>
      <c r="D8" t="s">
        <v>385</v>
      </c>
      <c r="E8" t="s">
        <v>383</v>
      </c>
      <c r="F8" t="s">
        <v>8654</v>
      </c>
      <c r="G8" t="s">
        <v>9196</v>
      </c>
      <c r="H8" t="s">
        <v>9216</v>
      </c>
      <c r="I8" t="s">
        <v>385</v>
      </c>
      <c r="J8" t="s">
        <v>9217</v>
      </c>
      <c r="K8" t="s">
        <v>9218</v>
      </c>
      <c r="L8"/>
      <c r="M8" t="s">
        <v>9187</v>
      </c>
      <c r="N8" t="s">
        <v>9188</v>
      </c>
      <c r="O8" t="s">
        <v>9189</v>
      </c>
      <c r="P8"/>
      <c r="Q8"/>
    </row>
    <row r="9" spans="1:17" x14ac:dyDescent="0.25">
      <c r="A9" t="s">
        <v>1182</v>
      </c>
      <c r="B9"/>
      <c r="C9"/>
      <c r="D9" t="s">
        <v>126</v>
      </c>
      <c r="E9" t="s">
        <v>1181</v>
      </c>
      <c r="F9" t="s">
        <v>8655</v>
      </c>
      <c r="G9" t="s">
        <v>9183</v>
      </c>
      <c r="H9" t="s">
        <v>9219</v>
      </c>
      <c r="I9" t="s">
        <v>126</v>
      </c>
      <c r="J9" t="s">
        <v>9220</v>
      </c>
      <c r="K9" t="s">
        <v>9221</v>
      </c>
      <c r="L9" t="s">
        <v>9222</v>
      </c>
      <c r="M9" t="s">
        <v>9223</v>
      </c>
      <c r="N9">
        <v>913</v>
      </c>
      <c r="O9" t="s">
        <v>9193</v>
      </c>
      <c r="P9" t="s">
        <v>9224</v>
      </c>
      <c r="Q9" t="s">
        <v>9225</v>
      </c>
    </row>
    <row r="10" spans="1:17" x14ac:dyDescent="0.25">
      <c r="A10" t="s">
        <v>125</v>
      </c>
      <c r="B10"/>
      <c r="C10"/>
      <c r="D10" t="s">
        <v>126</v>
      </c>
      <c r="E10" t="s">
        <v>124</v>
      </c>
      <c r="F10" t="s">
        <v>8655</v>
      </c>
      <c r="G10" t="s">
        <v>9183</v>
      </c>
      <c r="H10" t="s">
        <v>9226</v>
      </c>
      <c r="I10" t="s">
        <v>126</v>
      </c>
      <c r="J10" t="s">
        <v>9227</v>
      </c>
      <c r="K10" t="s">
        <v>9228</v>
      </c>
      <c r="L10" t="s">
        <v>9229</v>
      </c>
      <c r="M10" t="s">
        <v>9187</v>
      </c>
      <c r="N10" t="s">
        <v>9188</v>
      </c>
      <c r="O10" t="s">
        <v>9193</v>
      </c>
      <c r="P10" t="s">
        <v>9230</v>
      </c>
      <c r="Q10" t="s">
        <v>9231</v>
      </c>
    </row>
    <row r="11" spans="1:17" x14ac:dyDescent="0.25">
      <c r="A11" t="s">
        <v>4141</v>
      </c>
      <c r="B11"/>
      <c r="C11"/>
      <c r="D11" t="s">
        <v>126</v>
      </c>
      <c r="E11" t="s">
        <v>4140</v>
      </c>
      <c r="F11" t="s">
        <v>8655</v>
      </c>
      <c r="G11" t="s">
        <v>9183</v>
      </c>
      <c r="H11" t="s">
        <v>9232</v>
      </c>
      <c r="I11" t="s">
        <v>126</v>
      </c>
      <c r="J11" t="s">
        <v>9233</v>
      </c>
      <c r="K11" t="s">
        <v>9234</v>
      </c>
      <c r="L11" t="s">
        <v>1182</v>
      </c>
      <c r="M11" t="s">
        <v>9192</v>
      </c>
      <c r="N11">
        <v>124</v>
      </c>
      <c r="O11" t="s">
        <v>9193</v>
      </c>
      <c r="P11" t="s">
        <v>9224</v>
      </c>
      <c r="Q11" t="s">
        <v>9225</v>
      </c>
    </row>
    <row r="12" spans="1:17" x14ac:dyDescent="0.25">
      <c r="A12" t="s">
        <v>2329</v>
      </c>
      <c r="B12"/>
      <c r="C12"/>
      <c r="D12" t="s">
        <v>2330</v>
      </c>
      <c r="E12" t="s">
        <v>2328</v>
      </c>
      <c r="F12" t="s">
        <v>8670</v>
      </c>
      <c r="G12" t="s">
        <v>9235</v>
      </c>
      <c r="H12" t="s">
        <v>9236</v>
      </c>
      <c r="I12" t="s">
        <v>2330</v>
      </c>
      <c r="J12" t="s">
        <v>9237</v>
      </c>
      <c r="K12" t="s">
        <v>9238</v>
      </c>
      <c r="L12" t="s">
        <v>9239</v>
      </c>
      <c r="M12" t="s">
        <v>9240</v>
      </c>
      <c r="N12">
        <v>300</v>
      </c>
      <c r="O12" t="s">
        <v>9189</v>
      </c>
      <c r="P12"/>
      <c r="Q12"/>
    </row>
    <row r="13" spans="1:17" x14ac:dyDescent="0.25">
      <c r="A13" t="s">
        <v>2341</v>
      </c>
      <c r="B13"/>
      <c r="C13"/>
      <c r="D13" t="s">
        <v>2330</v>
      </c>
      <c r="E13" t="s">
        <v>2340</v>
      </c>
      <c r="F13" t="s">
        <v>8670</v>
      </c>
      <c r="G13" t="s">
        <v>9235</v>
      </c>
      <c r="H13" t="s">
        <v>9241</v>
      </c>
      <c r="I13" t="s">
        <v>2330</v>
      </c>
      <c r="J13" t="s">
        <v>9242</v>
      </c>
      <c r="K13" t="s">
        <v>9243</v>
      </c>
      <c r="L13" t="s">
        <v>2453</v>
      </c>
      <c r="M13" t="s">
        <v>9187</v>
      </c>
      <c r="N13" t="s">
        <v>9188</v>
      </c>
      <c r="O13" t="s">
        <v>9193</v>
      </c>
      <c r="P13" t="s">
        <v>9244</v>
      </c>
      <c r="Q13" t="s">
        <v>9245</v>
      </c>
    </row>
    <row r="14" spans="1:17" x14ac:dyDescent="0.25">
      <c r="A14" t="s">
        <v>2352</v>
      </c>
      <c r="B14"/>
      <c r="C14"/>
      <c r="D14" t="s">
        <v>2330</v>
      </c>
      <c r="E14" t="s">
        <v>2351</v>
      </c>
      <c r="F14" t="s">
        <v>8670</v>
      </c>
      <c r="G14" t="s">
        <v>9235</v>
      </c>
      <c r="H14" t="s">
        <v>9232</v>
      </c>
      <c r="I14" t="s">
        <v>2330</v>
      </c>
      <c r="J14" t="s">
        <v>9232</v>
      </c>
      <c r="K14" t="s">
        <v>9246</v>
      </c>
      <c r="L14"/>
      <c r="M14" t="s">
        <v>9240</v>
      </c>
      <c r="N14">
        <v>300</v>
      </c>
      <c r="O14" t="s">
        <v>9193</v>
      </c>
      <c r="P14" t="s">
        <v>9247</v>
      </c>
      <c r="Q14" t="s">
        <v>9248</v>
      </c>
    </row>
    <row r="15" spans="1:17" x14ac:dyDescent="0.25">
      <c r="A15" t="s">
        <v>182</v>
      </c>
      <c r="B15"/>
      <c r="C15"/>
      <c r="D15" t="s">
        <v>183</v>
      </c>
      <c r="E15" t="s">
        <v>181</v>
      </c>
      <c r="F15" t="s">
        <v>8679</v>
      </c>
      <c r="G15" t="s">
        <v>9196</v>
      </c>
      <c r="H15" t="s">
        <v>9204</v>
      </c>
      <c r="I15" t="s">
        <v>183</v>
      </c>
      <c r="J15" t="s">
        <v>9185</v>
      </c>
      <c r="K15" t="s">
        <v>9249</v>
      </c>
      <c r="L15"/>
      <c r="M15" t="s">
        <v>9187</v>
      </c>
      <c r="N15" t="s">
        <v>9188</v>
      </c>
      <c r="O15" t="s">
        <v>9189</v>
      </c>
      <c r="P15"/>
      <c r="Q15"/>
    </row>
    <row r="16" spans="1:17" x14ac:dyDescent="0.25">
      <c r="A16" t="s">
        <v>2372</v>
      </c>
      <c r="B16"/>
      <c r="C16"/>
      <c r="D16" t="s">
        <v>2373</v>
      </c>
      <c r="E16" t="s">
        <v>2371</v>
      </c>
      <c r="F16" t="s">
        <v>8684</v>
      </c>
      <c r="G16" t="s">
        <v>9235</v>
      </c>
      <c r="H16" t="s">
        <v>9241</v>
      </c>
      <c r="I16" t="s">
        <v>2373</v>
      </c>
      <c r="J16" t="s">
        <v>9242</v>
      </c>
      <c r="K16" t="s">
        <v>9250</v>
      </c>
      <c r="L16" t="s">
        <v>2453</v>
      </c>
      <c r="M16" t="s">
        <v>9251</v>
      </c>
      <c r="N16">
        <v>262</v>
      </c>
      <c r="O16" t="s">
        <v>9189</v>
      </c>
      <c r="P16"/>
      <c r="Q16"/>
    </row>
    <row r="17" spans="1:17" x14ac:dyDescent="0.25">
      <c r="A17" t="s">
        <v>233</v>
      </c>
      <c r="B17"/>
      <c r="C17"/>
      <c r="D17" t="s">
        <v>234</v>
      </c>
      <c r="E17" t="s">
        <v>232</v>
      </c>
      <c r="F17" t="s">
        <v>8689</v>
      </c>
      <c r="G17" t="s">
        <v>9196</v>
      </c>
      <c r="H17" t="s">
        <v>9204</v>
      </c>
      <c r="I17" t="s">
        <v>234</v>
      </c>
      <c r="J17" t="s">
        <v>9237</v>
      </c>
      <c r="K17" t="s">
        <v>9252</v>
      </c>
      <c r="L17"/>
      <c r="M17" t="s">
        <v>9187</v>
      </c>
      <c r="N17" t="s">
        <v>9188</v>
      </c>
      <c r="O17" t="s">
        <v>9189</v>
      </c>
      <c r="P17"/>
      <c r="Q17"/>
    </row>
    <row r="18" spans="1:17" x14ac:dyDescent="0.25">
      <c r="A18" t="s">
        <v>237</v>
      </c>
      <c r="B18"/>
      <c r="C18"/>
      <c r="D18" t="s">
        <v>234</v>
      </c>
      <c r="E18" t="s">
        <v>236</v>
      </c>
      <c r="F18" t="s">
        <v>8689</v>
      </c>
      <c r="G18" t="s">
        <v>9196</v>
      </c>
      <c r="H18" t="s">
        <v>9217</v>
      </c>
      <c r="I18" t="s">
        <v>234</v>
      </c>
      <c r="J18" t="s">
        <v>9253</v>
      </c>
      <c r="K18" t="s">
        <v>9254</v>
      </c>
      <c r="L18"/>
      <c r="M18" t="s">
        <v>9187</v>
      </c>
      <c r="N18" t="s">
        <v>9188</v>
      </c>
      <c r="O18" t="s">
        <v>9193</v>
      </c>
      <c r="P18" t="s">
        <v>9255</v>
      </c>
      <c r="Q18" t="s">
        <v>9256</v>
      </c>
    </row>
    <row r="19" spans="1:17" x14ac:dyDescent="0.25">
      <c r="A19" t="s">
        <v>247</v>
      </c>
      <c r="B19"/>
      <c r="C19"/>
      <c r="D19" t="s">
        <v>234</v>
      </c>
      <c r="E19" t="s">
        <v>246</v>
      </c>
      <c r="F19" t="s">
        <v>8689</v>
      </c>
      <c r="G19" t="s">
        <v>9196</v>
      </c>
      <c r="H19" t="s">
        <v>9217</v>
      </c>
      <c r="I19" t="s">
        <v>234</v>
      </c>
      <c r="J19" t="s">
        <v>9257</v>
      </c>
      <c r="K19" t="s">
        <v>9258</v>
      </c>
      <c r="L19"/>
      <c r="M19" t="s">
        <v>9187</v>
      </c>
      <c r="N19" t="s">
        <v>9188</v>
      </c>
      <c r="O19" t="s">
        <v>9193</v>
      </c>
      <c r="P19" t="s">
        <v>9259</v>
      </c>
      <c r="Q19" t="s">
        <v>9260</v>
      </c>
    </row>
    <row r="20" spans="1:17" x14ac:dyDescent="0.25">
      <c r="A20" t="s">
        <v>254</v>
      </c>
      <c r="B20"/>
      <c r="C20"/>
      <c r="D20" t="s">
        <v>234</v>
      </c>
      <c r="E20" t="s">
        <v>253</v>
      </c>
      <c r="F20" t="s">
        <v>8689</v>
      </c>
      <c r="G20" t="s">
        <v>9196</v>
      </c>
      <c r="H20" t="s">
        <v>9204</v>
      </c>
      <c r="I20" t="s">
        <v>234</v>
      </c>
      <c r="J20" t="s">
        <v>9261</v>
      </c>
      <c r="K20" t="s">
        <v>9262</v>
      </c>
      <c r="L20"/>
      <c r="M20" t="s">
        <v>9187</v>
      </c>
      <c r="N20" t="s">
        <v>9188</v>
      </c>
      <c r="O20" t="s">
        <v>9193</v>
      </c>
      <c r="P20" t="s">
        <v>9263</v>
      </c>
      <c r="Q20" t="s">
        <v>9264</v>
      </c>
    </row>
    <row r="21" spans="1:17" x14ac:dyDescent="0.25">
      <c r="A21" t="s">
        <v>263</v>
      </c>
      <c r="B21"/>
      <c r="C21"/>
      <c r="D21" t="s">
        <v>264</v>
      </c>
      <c r="E21" t="s">
        <v>262</v>
      </c>
      <c r="F21" t="s">
        <v>8690</v>
      </c>
      <c r="G21" t="s">
        <v>9196</v>
      </c>
      <c r="H21" t="s">
        <v>9265</v>
      </c>
      <c r="I21" t="s">
        <v>264</v>
      </c>
      <c r="J21" t="s">
        <v>9185</v>
      </c>
      <c r="K21" t="s">
        <v>9266</v>
      </c>
      <c r="L21"/>
      <c r="M21" t="s">
        <v>9187</v>
      </c>
      <c r="N21" t="s">
        <v>9188</v>
      </c>
      <c r="O21" t="s">
        <v>9189</v>
      </c>
      <c r="P21"/>
      <c r="Q21"/>
    </row>
    <row r="22" spans="1:17" x14ac:dyDescent="0.25">
      <c r="A22" t="s">
        <v>1381</v>
      </c>
      <c r="B22"/>
      <c r="C22"/>
      <c r="D22" t="s">
        <v>1382</v>
      </c>
      <c r="E22" t="s">
        <v>1380</v>
      </c>
      <c r="F22" t="s">
        <v>8691</v>
      </c>
      <c r="G22" t="s">
        <v>9196</v>
      </c>
      <c r="H22" t="s">
        <v>9217</v>
      </c>
      <c r="I22" t="s">
        <v>1382</v>
      </c>
      <c r="J22" t="s">
        <v>9185</v>
      </c>
      <c r="K22" t="s">
        <v>9267</v>
      </c>
      <c r="L22"/>
      <c r="M22" t="s">
        <v>9268</v>
      </c>
      <c r="N22">
        <v>1065</v>
      </c>
      <c r="O22" t="s">
        <v>9189</v>
      </c>
      <c r="P22"/>
      <c r="Q22"/>
    </row>
    <row r="23" spans="1:17" x14ac:dyDescent="0.25">
      <c r="A23" t="s">
        <v>2678</v>
      </c>
      <c r="B23"/>
      <c r="C23"/>
      <c r="D23" t="s">
        <v>2679</v>
      </c>
      <c r="E23" t="s">
        <v>2677</v>
      </c>
      <c r="F23" t="s">
        <v>8692</v>
      </c>
      <c r="G23" t="s">
        <v>9235</v>
      </c>
      <c r="H23" t="s">
        <v>9269</v>
      </c>
      <c r="I23" t="s">
        <v>2679</v>
      </c>
      <c r="J23" t="s">
        <v>9185</v>
      </c>
      <c r="K23" t="s">
        <v>9270</v>
      </c>
      <c r="L23"/>
      <c r="M23" t="s">
        <v>9187</v>
      </c>
      <c r="N23" t="s">
        <v>9188</v>
      </c>
      <c r="O23" t="s">
        <v>9189</v>
      </c>
      <c r="P23"/>
      <c r="Q23"/>
    </row>
    <row r="24" spans="1:17" x14ac:dyDescent="0.25">
      <c r="A24" t="s">
        <v>2690</v>
      </c>
      <c r="B24"/>
      <c r="C24"/>
      <c r="D24" t="s">
        <v>2679</v>
      </c>
      <c r="E24" t="s">
        <v>2689</v>
      </c>
      <c r="F24" t="s">
        <v>8692</v>
      </c>
      <c r="G24" t="s">
        <v>9235</v>
      </c>
      <c r="H24" t="s">
        <v>9241</v>
      </c>
      <c r="I24" t="s">
        <v>2679</v>
      </c>
      <c r="J24" t="s">
        <v>9271</v>
      </c>
      <c r="K24" t="s">
        <v>9272</v>
      </c>
      <c r="L24" t="s">
        <v>2453</v>
      </c>
      <c r="M24" t="s">
        <v>9187</v>
      </c>
      <c r="N24" t="s">
        <v>9188</v>
      </c>
      <c r="O24" t="s">
        <v>9189</v>
      </c>
      <c r="P24"/>
      <c r="Q24"/>
    </row>
    <row r="25" spans="1:17" x14ac:dyDescent="0.25">
      <c r="A25" t="s">
        <v>2393</v>
      </c>
      <c r="B25"/>
      <c r="C25"/>
      <c r="D25" t="s">
        <v>2394</v>
      </c>
      <c r="E25" t="s">
        <v>2392</v>
      </c>
      <c r="F25" t="s">
        <v>8697</v>
      </c>
      <c r="G25" t="s">
        <v>9235</v>
      </c>
      <c r="H25" t="s">
        <v>9241</v>
      </c>
      <c r="I25" t="s">
        <v>2394</v>
      </c>
      <c r="J25" t="s">
        <v>9273</v>
      </c>
      <c r="K25" t="s">
        <v>9274</v>
      </c>
      <c r="L25" t="s">
        <v>2429</v>
      </c>
      <c r="M25" t="s">
        <v>9275</v>
      </c>
      <c r="N25">
        <v>1309</v>
      </c>
      <c r="O25" t="s">
        <v>9189</v>
      </c>
      <c r="P25"/>
      <c r="Q25"/>
    </row>
    <row r="26" spans="1:17" x14ac:dyDescent="0.25">
      <c r="A26" t="s">
        <v>1015</v>
      </c>
      <c r="B26"/>
      <c r="C26"/>
      <c r="D26" t="s">
        <v>321</v>
      </c>
      <c r="E26" t="s">
        <v>1014</v>
      </c>
      <c r="F26" t="s">
        <v>8706</v>
      </c>
      <c r="G26" t="s">
        <v>9196</v>
      </c>
      <c r="H26" t="s">
        <v>9276</v>
      </c>
      <c r="I26" t="s">
        <v>321</v>
      </c>
      <c r="J26" t="s">
        <v>9237</v>
      </c>
      <c r="K26" t="s">
        <v>9277</v>
      </c>
      <c r="L26"/>
      <c r="M26" t="s">
        <v>9187</v>
      </c>
      <c r="N26" t="s">
        <v>9188</v>
      </c>
      <c r="O26" t="s">
        <v>9189</v>
      </c>
      <c r="P26"/>
      <c r="Q26"/>
    </row>
    <row r="27" spans="1:17" x14ac:dyDescent="0.25">
      <c r="A27" t="s">
        <v>320</v>
      </c>
      <c r="B27"/>
      <c r="C27"/>
      <c r="D27" t="s">
        <v>321</v>
      </c>
      <c r="E27" t="s">
        <v>319</v>
      </c>
      <c r="F27" t="s">
        <v>8706</v>
      </c>
      <c r="G27" t="s">
        <v>9196</v>
      </c>
      <c r="H27" t="s">
        <v>9241</v>
      </c>
      <c r="I27" t="s">
        <v>321</v>
      </c>
      <c r="J27" t="s">
        <v>9278</v>
      </c>
      <c r="K27" t="s">
        <v>9279</v>
      </c>
      <c r="L27"/>
      <c r="M27" t="s">
        <v>9187</v>
      </c>
      <c r="N27" t="s">
        <v>9188</v>
      </c>
      <c r="O27" t="s">
        <v>9189</v>
      </c>
      <c r="P27"/>
      <c r="Q27"/>
    </row>
    <row r="28" spans="1:17" x14ac:dyDescent="0.25">
      <c r="A28" t="s">
        <v>329</v>
      </c>
      <c r="B28"/>
      <c r="C28"/>
      <c r="D28" t="s">
        <v>321</v>
      </c>
      <c r="E28" t="s">
        <v>328</v>
      </c>
      <c r="F28" t="s">
        <v>8706</v>
      </c>
      <c r="G28" t="s">
        <v>9196</v>
      </c>
      <c r="H28" t="s">
        <v>9197</v>
      </c>
      <c r="I28" t="s">
        <v>321</v>
      </c>
      <c r="J28" t="s">
        <v>9197</v>
      </c>
      <c r="K28" t="s">
        <v>9280</v>
      </c>
      <c r="L28"/>
      <c r="M28" t="s">
        <v>9187</v>
      </c>
      <c r="N28" t="s">
        <v>9188</v>
      </c>
      <c r="O28" t="s">
        <v>9189</v>
      </c>
      <c r="P28"/>
      <c r="Q28"/>
    </row>
    <row r="29" spans="1:17" x14ac:dyDescent="0.25">
      <c r="A29" t="s">
        <v>2405</v>
      </c>
      <c r="B29"/>
      <c r="C29"/>
      <c r="D29" t="s">
        <v>2406</v>
      </c>
      <c r="E29" t="s">
        <v>2404</v>
      </c>
      <c r="F29" t="s">
        <v>8711</v>
      </c>
      <c r="G29" t="s">
        <v>9235</v>
      </c>
      <c r="H29" t="s">
        <v>9241</v>
      </c>
      <c r="I29" t="s">
        <v>2406</v>
      </c>
      <c r="J29" t="s">
        <v>9271</v>
      </c>
      <c r="K29" t="s">
        <v>9281</v>
      </c>
      <c r="L29" t="s">
        <v>2453</v>
      </c>
      <c r="M29" t="s">
        <v>9251</v>
      </c>
      <c r="N29">
        <v>262</v>
      </c>
      <c r="O29" t="s">
        <v>9189</v>
      </c>
      <c r="P29"/>
      <c r="Q29"/>
    </row>
    <row r="30" spans="1:17" x14ac:dyDescent="0.25">
      <c r="A30" t="s">
        <v>394</v>
      </c>
      <c r="B30"/>
      <c r="C30"/>
      <c r="D30" t="s">
        <v>395</v>
      </c>
      <c r="E30" t="s">
        <v>393</v>
      </c>
      <c r="F30" t="s">
        <v>8712</v>
      </c>
      <c r="G30" t="s">
        <v>9196</v>
      </c>
      <c r="H30" t="s">
        <v>9241</v>
      </c>
      <c r="I30" t="s">
        <v>395</v>
      </c>
      <c r="J30" t="s">
        <v>9278</v>
      </c>
      <c r="K30" t="s">
        <v>9282</v>
      </c>
      <c r="L30"/>
      <c r="M30" t="s">
        <v>9187</v>
      </c>
      <c r="N30" t="s">
        <v>9188</v>
      </c>
      <c r="O30" t="s">
        <v>9189</v>
      </c>
      <c r="P30"/>
      <c r="Q30"/>
    </row>
    <row r="31" spans="1:17" x14ac:dyDescent="0.25">
      <c r="A31" t="s">
        <v>400</v>
      </c>
      <c r="B31"/>
      <c r="C31"/>
      <c r="D31" t="s">
        <v>395</v>
      </c>
      <c r="E31" t="s">
        <v>399</v>
      </c>
      <c r="F31" t="s">
        <v>8712</v>
      </c>
      <c r="G31" t="s">
        <v>9196</v>
      </c>
      <c r="H31" t="s">
        <v>9241</v>
      </c>
      <c r="I31" t="s">
        <v>395</v>
      </c>
      <c r="J31" t="s">
        <v>9283</v>
      </c>
      <c r="K31" t="s">
        <v>9284</v>
      </c>
      <c r="L31"/>
      <c r="M31" t="s">
        <v>9187</v>
      </c>
      <c r="N31" t="s">
        <v>9188</v>
      </c>
      <c r="O31" t="s">
        <v>9193</v>
      </c>
      <c r="P31" t="s">
        <v>9285</v>
      </c>
      <c r="Q31" t="s">
        <v>9286</v>
      </c>
    </row>
    <row r="32" spans="1:17" x14ac:dyDescent="0.25">
      <c r="A32" t="s">
        <v>1214</v>
      </c>
      <c r="B32"/>
      <c r="C32"/>
      <c r="D32" t="s">
        <v>395</v>
      </c>
      <c r="E32" t="s">
        <v>1213</v>
      </c>
      <c r="F32" t="s">
        <v>8712</v>
      </c>
      <c r="G32" t="s">
        <v>9196</v>
      </c>
      <c r="H32" t="s">
        <v>9241</v>
      </c>
      <c r="I32" t="s">
        <v>395</v>
      </c>
      <c r="J32" t="s">
        <v>9237</v>
      </c>
      <c r="K32" t="s">
        <v>9287</v>
      </c>
      <c r="L32"/>
      <c r="M32" t="s">
        <v>9288</v>
      </c>
      <c r="N32">
        <v>860</v>
      </c>
      <c r="O32" t="s">
        <v>9189</v>
      </c>
      <c r="P32"/>
      <c r="Q32"/>
    </row>
    <row r="33" spans="1:17" x14ac:dyDescent="0.25">
      <c r="A33" t="s">
        <v>2417</v>
      </c>
      <c r="B33"/>
      <c r="C33"/>
      <c r="D33" t="s">
        <v>2418</v>
      </c>
      <c r="E33" t="s">
        <v>2416</v>
      </c>
      <c r="F33" t="s">
        <v>8713</v>
      </c>
      <c r="G33" t="s">
        <v>9235</v>
      </c>
      <c r="H33" t="s">
        <v>9241</v>
      </c>
      <c r="I33" t="s">
        <v>2418</v>
      </c>
      <c r="J33" t="s">
        <v>9271</v>
      </c>
      <c r="K33" t="s">
        <v>9289</v>
      </c>
      <c r="L33" t="s">
        <v>2453</v>
      </c>
      <c r="M33" t="s">
        <v>9187</v>
      </c>
      <c r="N33" t="s">
        <v>9188</v>
      </c>
      <c r="O33" t="s">
        <v>9189</v>
      </c>
      <c r="P33"/>
      <c r="Q33"/>
    </row>
    <row r="34" spans="1:17" x14ac:dyDescent="0.25">
      <c r="A34" t="s">
        <v>177</v>
      </c>
      <c r="B34"/>
      <c r="C34"/>
      <c r="D34" t="s">
        <v>178</v>
      </c>
      <c r="E34" t="s">
        <v>176</v>
      </c>
      <c r="F34" t="s">
        <v>8714</v>
      </c>
      <c r="G34" t="s">
        <v>9196</v>
      </c>
      <c r="H34" t="s">
        <v>9241</v>
      </c>
      <c r="I34" t="s">
        <v>178</v>
      </c>
      <c r="J34" t="s">
        <v>9290</v>
      </c>
      <c r="K34" t="s">
        <v>9291</v>
      </c>
      <c r="L34"/>
      <c r="M34" t="s">
        <v>9187</v>
      </c>
      <c r="N34" t="s">
        <v>9188</v>
      </c>
      <c r="O34" t="s">
        <v>9189</v>
      </c>
      <c r="P34" t="s">
        <v>9292</v>
      </c>
      <c r="Q34" t="s">
        <v>9293</v>
      </c>
    </row>
    <row r="35" spans="1:17" x14ac:dyDescent="0.25">
      <c r="A35" t="s">
        <v>273</v>
      </c>
      <c r="B35"/>
      <c r="C35"/>
      <c r="D35" t="s">
        <v>274</v>
      </c>
      <c r="E35" t="s">
        <v>272</v>
      </c>
      <c r="F35" t="s">
        <v>8715</v>
      </c>
      <c r="G35" t="s">
        <v>9196</v>
      </c>
      <c r="H35" t="s">
        <v>9294</v>
      </c>
      <c r="I35" t="s">
        <v>274</v>
      </c>
      <c r="J35" t="s">
        <v>9185</v>
      </c>
      <c r="K35" t="s">
        <v>9295</v>
      </c>
      <c r="L35" t="s">
        <v>9296</v>
      </c>
      <c r="M35" t="s">
        <v>9187</v>
      </c>
      <c r="N35" t="s">
        <v>9188</v>
      </c>
      <c r="O35" t="s">
        <v>9189</v>
      </c>
      <c r="P35"/>
      <c r="Q35"/>
    </row>
    <row r="36" spans="1:17" x14ac:dyDescent="0.25">
      <c r="A36" t="s">
        <v>337</v>
      </c>
      <c r="B36"/>
      <c r="C36"/>
      <c r="D36" t="s">
        <v>338</v>
      </c>
      <c r="E36" t="s">
        <v>336</v>
      </c>
      <c r="F36" t="s">
        <v>8716</v>
      </c>
      <c r="G36" t="s">
        <v>9297</v>
      </c>
      <c r="H36" t="s">
        <v>9241</v>
      </c>
      <c r="I36" t="s">
        <v>338</v>
      </c>
      <c r="J36" t="s">
        <v>9278</v>
      </c>
      <c r="K36" t="s">
        <v>9298</v>
      </c>
      <c r="L36"/>
      <c r="M36" t="s">
        <v>9187</v>
      </c>
      <c r="N36" t="s">
        <v>9188</v>
      </c>
      <c r="O36" t="s">
        <v>9189</v>
      </c>
      <c r="P36" t="s">
        <v>9299</v>
      </c>
      <c r="Q36" t="s">
        <v>9300</v>
      </c>
    </row>
    <row r="37" spans="1:17" x14ac:dyDescent="0.25">
      <c r="A37" t="s">
        <v>405</v>
      </c>
      <c r="B37"/>
      <c r="C37"/>
      <c r="D37" t="s">
        <v>406</v>
      </c>
      <c r="E37" t="s">
        <v>404</v>
      </c>
      <c r="F37" t="s">
        <v>8719</v>
      </c>
      <c r="G37" t="s">
        <v>9196</v>
      </c>
      <c r="H37" t="s">
        <v>9301</v>
      </c>
      <c r="I37" t="s">
        <v>406</v>
      </c>
      <c r="J37" t="s">
        <v>9185</v>
      </c>
      <c r="K37" t="s">
        <v>9302</v>
      </c>
      <c r="L37" t="s">
        <v>273</v>
      </c>
      <c r="M37" t="s">
        <v>9187</v>
      </c>
      <c r="N37" t="s">
        <v>9188</v>
      </c>
      <c r="O37" t="s">
        <v>9189</v>
      </c>
      <c r="P37"/>
      <c r="Q37"/>
    </row>
    <row r="38" spans="1:17" x14ac:dyDescent="0.25">
      <c r="A38" t="s">
        <v>1225</v>
      </c>
      <c r="B38"/>
      <c r="C38"/>
      <c r="D38" t="s">
        <v>406</v>
      </c>
      <c r="E38" t="s">
        <v>1224</v>
      </c>
      <c r="F38" t="s">
        <v>8719</v>
      </c>
      <c r="G38" t="s">
        <v>9196</v>
      </c>
      <c r="H38" t="s">
        <v>9241</v>
      </c>
      <c r="I38" t="s">
        <v>406</v>
      </c>
      <c r="J38" t="s">
        <v>1224</v>
      </c>
      <c r="K38" t="s">
        <v>9303</v>
      </c>
      <c r="L38"/>
      <c r="M38" t="s">
        <v>9304</v>
      </c>
      <c r="N38">
        <v>882</v>
      </c>
      <c r="O38" t="s">
        <v>9189</v>
      </c>
      <c r="P38"/>
      <c r="Q38"/>
    </row>
    <row r="39" spans="1:17" x14ac:dyDescent="0.25">
      <c r="A39" t="s">
        <v>1566</v>
      </c>
      <c r="B39"/>
      <c r="C39"/>
      <c r="D39" t="s">
        <v>406</v>
      </c>
      <c r="E39" t="s">
        <v>1565</v>
      </c>
      <c r="F39" t="s">
        <v>8719</v>
      </c>
      <c r="G39" t="s">
        <v>9196</v>
      </c>
      <c r="H39" t="s">
        <v>9204</v>
      </c>
      <c r="I39" t="s">
        <v>406</v>
      </c>
      <c r="J39" t="s">
        <v>1565</v>
      </c>
      <c r="K39" t="s">
        <v>9305</v>
      </c>
      <c r="L39" t="s">
        <v>273</v>
      </c>
      <c r="M39" t="s">
        <v>9306</v>
      </c>
      <c r="N39">
        <v>696</v>
      </c>
      <c r="O39" t="s">
        <v>9193</v>
      </c>
      <c r="P39" t="s">
        <v>9307</v>
      </c>
      <c r="Q39" t="s">
        <v>9308</v>
      </c>
    </row>
    <row r="40" spans="1:17" x14ac:dyDescent="0.25">
      <c r="A40" t="s">
        <v>1946</v>
      </c>
      <c r="B40"/>
      <c r="C40"/>
      <c r="D40" t="s">
        <v>406</v>
      </c>
      <c r="E40" t="s">
        <v>1945</v>
      </c>
      <c r="F40" t="s">
        <v>8719</v>
      </c>
      <c r="G40" t="s">
        <v>9196</v>
      </c>
      <c r="H40" t="s">
        <v>9197</v>
      </c>
      <c r="I40" t="s">
        <v>406</v>
      </c>
      <c r="J40" t="s">
        <v>9197</v>
      </c>
      <c r="K40" t="s">
        <v>9309</v>
      </c>
      <c r="L40" t="s">
        <v>405</v>
      </c>
      <c r="M40" t="s">
        <v>9310</v>
      </c>
      <c r="N40">
        <v>265</v>
      </c>
      <c r="O40" t="s">
        <v>9193</v>
      </c>
      <c r="P40" t="s">
        <v>9311</v>
      </c>
      <c r="Q40" t="s">
        <v>9312</v>
      </c>
    </row>
    <row r="41" spans="1:17" x14ac:dyDescent="0.25">
      <c r="A41" t="s">
        <v>5158</v>
      </c>
      <c r="B41"/>
      <c r="C41"/>
      <c r="D41" t="s">
        <v>5159</v>
      </c>
      <c r="E41" t="s">
        <v>5157</v>
      </c>
      <c r="F41" t="s">
        <v>8738</v>
      </c>
      <c r="G41" t="s">
        <v>9196</v>
      </c>
      <c r="H41" t="s">
        <v>9232</v>
      </c>
      <c r="I41" t="s">
        <v>5159</v>
      </c>
      <c r="J41" t="s">
        <v>9313</v>
      </c>
      <c r="K41" t="s">
        <v>9314</v>
      </c>
      <c r="L41"/>
      <c r="M41" t="s">
        <v>9315</v>
      </c>
      <c r="N41">
        <v>63</v>
      </c>
      <c r="O41" t="s">
        <v>9189</v>
      </c>
      <c r="P41"/>
      <c r="Q41"/>
    </row>
    <row r="42" spans="1:17" x14ac:dyDescent="0.25">
      <c r="A42" t="s">
        <v>108</v>
      </c>
      <c r="B42"/>
      <c r="C42"/>
      <c r="D42" t="s">
        <v>109</v>
      </c>
      <c r="E42" t="s">
        <v>107</v>
      </c>
      <c r="F42" t="s">
        <v>8743</v>
      </c>
      <c r="G42" t="s">
        <v>9297</v>
      </c>
      <c r="H42" t="s">
        <v>9241</v>
      </c>
      <c r="I42" t="s">
        <v>109</v>
      </c>
      <c r="J42" t="s">
        <v>9278</v>
      </c>
      <c r="K42" t="s">
        <v>9316</v>
      </c>
      <c r="L42"/>
      <c r="M42" t="s">
        <v>9187</v>
      </c>
      <c r="N42" t="s">
        <v>9188</v>
      </c>
      <c r="O42" t="s">
        <v>9193</v>
      </c>
      <c r="P42" t="s">
        <v>9317</v>
      </c>
      <c r="Q42" t="s">
        <v>9318</v>
      </c>
    </row>
    <row r="43" spans="1:17" x14ac:dyDescent="0.25">
      <c r="A43" t="s">
        <v>2527</v>
      </c>
      <c r="B43"/>
      <c r="C43"/>
      <c r="D43" t="s">
        <v>2528</v>
      </c>
      <c r="E43" t="s">
        <v>2526</v>
      </c>
      <c r="F43" t="s">
        <v>8746</v>
      </c>
      <c r="G43" t="s">
        <v>9235</v>
      </c>
      <c r="H43" t="s">
        <v>9319</v>
      </c>
      <c r="I43" t="s">
        <v>2528</v>
      </c>
      <c r="J43" t="s">
        <v>9185</v>
      </c>
      <c r="K43" t="s">
        <v>9320</v>
      </c>
      <c r="L43"/>
      <c r="M43" t="s">
        <v>9187</v>
      </c>
      <c r="N43" t="s">
        <v>9188</v>
      </c>
      <c r="O43" t="s">
        <v>9189</v>
      </c>
      <c r="P43"/>
      <c r="Q43"/>
    </row>
    <row r="44" spans="1:17" x14ac:dyDescent="0.25">
      <c r="A44" t="s">
        <v>2539</v>
      </c>
      <c r="B44"/>
      <c r="C44"/>
      <c r="D44" t="s">
        <v>2540</v>
      </c>
      <c r="E44" t="s">
        <v>2538</v>
      </c>
      <c r="F44" t="s">
        <v>8749</v>
      </c>
      <c r="G44" t="s">
        <v>9235</v>
      </c>
      <c r="H44" t="s">
        <v>9321</v>
      </c>
      <c r="I44" t="s">
        <v>2540</v>
      </c>
      <c r="J44" t="s">
        <v>9185</v>
      </c>
      <c r="K44" t="s">
        <v>9322</v>
      </c>
      <c r="L44"/>
      <c r="M44" t="s">
        <v>9187</v>
      </c>
      <c r="N44" t="s">
        <v>9188</v>
      </c>
      <c r="O44" t="s">
        <v>9189</v>
      </c>
      <c r="P44"/>
      <c r="Q44"/>
    </row>
    <row r="45" spans="1:17" x14ac:dyDescent="0.25">
      <c r="A45" t="s">
        <v>2737</v>
      </c>
      <c r="B45"/>
      <c r="C45"/>
      <c r="D45" t="s">
        <v>2738</v>
      </c>
      <c r="E45" t="s">
        <v>2736</v>
      </c>
      <c r="F45" t="s">
        <v>8752</v>
      </c>
      <c r="G45" t="s">
        <v>9235</v>
      </c>
      <c r="H45" t="s">
        <v>9323</v>
      </c>
      <c r="I45" t="s">
        <v>2738</v>
      </c>
      <c r="J45" t="s">
        <v>9185</v>
      </c>
      <c r="K45" t="s">
        <v>9324</v>
      </c>
      <c r="L45"/>
      <c r="M45" t="s">
        <v>9187</v>
      </c>
      <c r="N45" t="s">
        <v>9188</v>
      </c>
      <c r="O45" t="s">
        <v>9189</v>
      </c>
      <c r="P45"/>
      <c r="Q45"/>
    </row>
    <row r="46" spans="1:17" x14ac:dyDescent="0.25">
      <c r="A46" t="s">
        <v>2749</v>
      </c>
      <c r="B46"/>
      <c r="C46"/>
      <c r="D46" t="s">
        <v>2738</v>
      </c>
      <c r="E46" t="s">
        <v>2748</v>
      </c>
      <c r="F46" t="s">
        <v>8752</v>
      </c>
      <c r="G46" t="s">
        <v>9235</v>
      </c>
      <c r="H46" t="s">
        <v>9190</v>
      </c>
      <c r="I46" t="s">
        <v>2738</v>
      </c>
      <c r="J46" t="s">
        <v>9190</v>
      </c>
      <c r="K46" t="s">
        <v>9325</v>
      </c>
      <c r="L46"/>
      <c r="M46" t="s">
        <v>9326</v>
      </c>
      <c r="N46">
        <v>441</v>
      </c>
      <c r="O46" t="s">
        <v>9193</v>
      </c>
      <c r="P46" t="s">
        <v>9327</v>
      </c>
      <c r="Q46" t="s">
        <v>9328</v>
      </c>
    </row>
    <row r="47" spans="1:17" x14ac:dyDescent="0.25">
      <c r="A47" t="s">
        <v>2913</v>
      </c>
      <c r="B47"/>
      <c r="C47"/>
      <c r="D47" t="s">
        <v>2914</v>
      </c>
      <c r="E47" t="s">
        <v>2912</v>
      </c>
      <c r="F47" t="s">
        <v>8753</v>
      </c>
      <c r="G47" t="s">
        <v>9297</v>
      </c>
      <c r="H47" t="s">
        <v>9204</v>
      </c>
      <c r="I47" t="s">
        <v>2914</v>
      </c>
      <c r="J47" t="s">
        <v>9329</v>
      </c>
      <c r="K47" t="s">
        <v>9330</v>
      </c>
      <c r="L47" t="s">
        <v>9331</v>
      </c>
      <c r="M47" t="s">
        <v>9332</v>
      </c>
      <c r="N47">
        <v>245</v>
      </c>
      <c r="O47" t="s">
        <v>9193</v>
      </c>
      <c r="P47" t="s">
        <v>9333</v>
      </c>
      <c r="Q47" t="s">
        <v>9334</v>
      </c>
    </row>
    <row r="48" spans="1:17" x14ac:dyDescent="0.25">
      <c r="A48" t="s">
        <v>875</v>
      </c>
      <c r="B48"/>
      <c r="C48"/>
      <c r="D48" t="s">
        <v>876</v>
      </c>
      <c r="E48" t="s">
        <v>874</v>
      </c>
      <c r="F48" t="s">
        <v>8754</v>
      </c>
      <c r="G48" t="s">
        <v>9183</v>
      </c>
      <c r="H48" t="s">
        <v>9335</v>
      </c>
      <c r="I48" t="s">
        <v>876</v>
      </c>
      <c r="J48" t="s">
        <v>874</v>
      </c>
      <c r="K48" t="s">
        <v>9336</v>
      </c>
      <c r="L48"/>
      <c r="M48" t="s">
        <v>9337</v>
      </c>
      <c r="N48">
        <v>1218</v>
      </c>
      <c r="O48" t="s">
        <v>9193</v>
      </c>
      <c r="P48" t="s">
        <v>9338</v>
      </c>
      <c r="Q48" t="s">
        <v>9339</v>
      </c>
    </row>
    <row r="49" spans="1:17" x14ac:dyDescent="0.25">
      <c r="A49" t="s">
        <v>705</v>
      </c>
      <c r="B49"/>
      <c r="C49"/>
      <c r="D49" t="s">
        <v>706</v>
      </c>
      <c r="E49" t="s">
        <v>704</v>
      </c>
      <c r="F49" t="s">
        <v>8755</v>
      </c>
      <c r="G49" t="s">
        <v>9183</v>
      </c>
      <c r="H49" t="s">
        <v>9340</v>
      </c>
      <c r="I49" t="s">
        <v>706</v>
      </c>
      <c r="J49" t="s">
        <v>9341</v>
      </c>
      <c r="K49" t="s">
        <v>9342</v>
      </c>
      <c r="L49" t="s">
        <v>659</v>
      </c>
      <c r="M49" t="s">
        <v>9343</v>
      </c>
      <c r="N49">
        <v>1340</v>
      </c>
      <c r="O49" t="s">
        <v>9193</v>
      </c>
      <c r="P49" t="s">
        <v>9344</v>
      </c>
      <c r="Q49" t="s">
        <v>9345</v>
      </c>
    </row>
    <row r="50" spans="1:17" x14ac:dyDescent="0.25">
      <c r="A50" t="s">
        <v>1099</v>
      </c>
      <c r="B50"/>
      <c r="C50"/>
      <c r="D50" t="s">
        <v>1100</v>
      </c>
      <c r="E50" t="s">
        <v>1098</v>
      </c>
      <c r="F50" t="s">
        <v>8758</v>
      </c>
      <c r="G50" t="s">
        <v>9203</v>
      </c>
      <c r="H50" t="s">
        <v>9241</v>
      </c>
      <c r="I50" t="s">
        <v>1100</v>
      </c>
      <c r="J50" t="s">
        <v>9346</v>
      </c>
      <c r="K50" t="s">
        <v>9347</v>
      </c>
      <c r="L50"/>
      <c r="M50" t="s">
        <v>9348</v>
      </c>
      <c r="N50">
        <v>974</v>
      </c>
      <c r="O50" t="s">
        <v>9193</v>
      </c>
      <c r="P50" t="s">
        <v>9349</v>
      </c>
      <c r="Q50" t="s">
        <v>9350</v>
      </c>
    </row>
    <row r="51" spans="1:17" x14ac:dyDescent="0.25">
      <c r="A51" t="s">
        <v>1138</v>
      </c>
      <c r="B51"/>
      <c r="C51"/>
      <c r="D51" t="s">
        <v>414</v>
      </c>
      <c r="E51" t="s">
        <v>1137</v>
      </c>
      <c r="F51" t="s">
        <v>8759</v>
      </c>
      <c r="G51" t="s">
        <v>9203</v>
      </c>
      <c r="H51" t="s">
        <v>9351</v>
      </c>
      <c r="I51" t="s">
        <v>414</v>
      </c>
      <c r="J51" t="s">
        <v>9237</v>
      </c>
      <c r="K51" t="s">
        <v>9352</v>
      </c>
      <c r="L51"/>
      <c r="M51" t="s">
        <v>9187</v>
      </c>
      <c r="N51" t="s">
        <v>9188</v>
      </c>
      <c r="O51" t="s">
        <v>9189</v>
      </c>
      <c r="P51" t="s">
        <v>9353</v>
      </c>
      <c r="Q51" t="s">
        <v>9354</v>
      </c>
    </row>
    <row r="52" spans="1:17" x14ac:dyDescent="0.25">
      <c r="A52" t="s">
        <v>413</v>
      </c>
      <c r="B52"/>
      <c r="C52"/>
      <c r="D52" t="s">
        <v>414</v>
      </c>
      <c r="E52" t="s">
        <v>412</v>
      </c>
      <c r="F52" t="s">
        <v>8759</v>
      </c>
      <c r="G52" t="s">
        <v>9203</v>
      </c>
      <c r="H52" t="s">
        <v>9355</v>
      </c>
      <c r="I52" t="s">
        <v>414</v>
      </c>
      <c r="J52" t="s">
        <v>9217</v>
      </c>
      <c r="K52" t="s">
        <v>9356</v>
      </c>
      <c r="L52"/>
      <c r="M52" t="s">
        <v>9187</v>
      </c>
      <c r="N52" t="s">
        <v>9188</v>
      </c>
      <c r="O52" t="s">
        <v>9189</v>
      </c>
      <c r="P52" t="s">
        <v>9353</v>
      </c>
      <c r="Q52" t="s">
        <v>9354</v>
      </c>
    </row>
    <row r="53" spans="1:17" x14ac:dyDescent="0.25">
      <c r="A53" t="s">
        <v>419</v>
      </c>
      <c r="B53"/>
      <c r="C53"/>
      <c r="D53" t="s">
        <v>414</v>
      </c>
      <c r="E53" t="s">
        <v>418</v>
      </c>
      <c r="F53" t="s">
        <v>8759</v>
      </c>
      <c r="G53" t="s">
        <v>9203</v>
      </c>
      <c r="H53" t="s">
        <v>9241</v>
      </c>
      <c r="I53" t="s">
        <v>414</v>
      </c>
      <c r="J53" t="s">
        <v>9357</v>
      </c>
      <c r="K53" t="s">
        <v>9358</v>
      </c>
      <c r="L53"/>
      <c r="M53" t="s">
        <v>9187</v>
      </c>
      <c r="N53" t="s">
        <v>9188</v>
      </c>
      <c r="O53" t="s">
        <v>9193</v>
      </c>
      <c r="P53" t="s">
        <v>9359</v>
      </c>
      <c r="Q53" t="s">
        <v>9360</v>
      </c>
    </row>
    <row r="54" spans="1:17" x14ac:dyDescent="0.25">
      <c r="A54" t="s">
        <v>431</v>
      </c>
      <c r="B54"/>
      <c r="C54"/>
      <c r="D54" t="s">
        <v>432</v>
      </c>
      <c r="E54" t="s">
        <v>430</v>
      </c>
      <c r="F54" t="s">
        <v>8764</v>
      </c>
      <c r="G54" t="s">
        <v>9297</v>
      </c>
      <c r="H54" t="s">
        <v>9241</v>
      </c>
      <c r="I54" t="s">
        <v>432</v>
      </c>
      <c r="J54" t="s">
        <v>9278</v>
      </c>
      <c r="K54" t="s">
        <v>9361</v>
      </c>
      <c r="L54"/>
      <c r="M54" t="s">
        <v>9187</v>
      </c>
      <c r="N54" t="s">
        <v>9188</v>
      </c>
      <c r="O54" t="s">
        <v>9189</v>
      </c>
      <c r="P54" t="s">
        <v>9362</v>
      </c>
      <c r="Q54" t="s">
        <v>9363</v>
      </c>
    </row>
    <row r="55" spans="1:17" x14ac:dyDescent="0.25">
      <c r="A55" t="s">
        <v>132</v>
      </c>
      <c r="B55"/>
      <c r="C55"/>
      <c r="D55" t="s">
        <v>133</v>
      </c>
      <c r="E55" t="s">
        <v>131</v>
      </c>
      <c r="F55" t="s">
        <v>8767</v>
      </c>
      <c r="G55" t="s">
        <v>9203</v>
      </c>
      <c r="H55" t="s">
        <v>9241</v>
      </c>
      <c r="I55" t="s">
        <v>133</v>
      </c>
      <c r="J55" t="s">
        <v>9364</v>
      </c>
      <c r="K55" t="s">
        <v>9365</v>
      </c>
      <c r="L55"/>
      <c r="M55" t="s">
        <v>9187</v>
      </c>
      <c r="N55" t="s">
        <v>9188</v>
      </c>
      <c r="O55" t="s">
        <v>9193</v>
      </c>
      <c r="P55" t="s">
        <v>9366</v>
      </c>
      <c r="Q55" t="s">
        <v>9367</v>
      </c>
    </row>
    <row r="56" spans="1:17" x14ac:dyDescent="0.25">
      <c r="A56" t="s">
        <v>1670</v>
      </c>
      <c r="B56"/>
      <c r="C56"/>
      <c r="D56" t="s">
        <v>443</v>
      </c>
      <c r="E56" t="s">
        <v>1669</v>
      </c>
      <c r="F56" t="s">
        <v>8772</v>
      </c>
      <c r="G56" t="s">
        <v>9196</v>
      </c>
      <c r="H56" t="s">
        <v>9368</v>
      </c>
      <c r="I56" t="s">
        <v>443</v>
      </c>
      <c r="J56" t="s">
        <v>9369</v>
      </c>
      <c r="K56" t="s">
        <v>9370</v>
      </c>
      <c r="L56"/>
      <c r="M56" t="s">
        <v>9371</v>
      </c>
      <c r="N56">
        <v>1248</v>
      </c>
      <c r="O56" t="s">
        <v>9189</v>
      </c>
      <c r="P56"/>
      <c r="Q56"/>
    </row>
    <row r="57" spans="1:17" x14ac:dyDescent="0.25">
      <c r="A57" t="s">
        <v>442</v>
      </c>
      <c r="B57"/>
      <c r="C57"/>
      <c r="D57" t="s">
        <v>443</v>
      </c>
      <c r="E57" t="s">
        <v>441</v>
      </c>
      <c r="F57" t="s">
        <v>8772</v>
      </c>
      <c r="G57" t="s">
        <v>9196</v>
      </c>
      <c r="H57" t="s">
        <v>9241</v>
      </c>
      <c r="I57" t="s">
        <v>443</v>
      </c>
      <c r="J57" t="s">
        <v>9372</v>
      </c>
      <c r="K57" t="s">
        <v>9373</v>
      </c>
      <c r="L57" t="s">
        <v>9374</v>
      </c>
      <c r="M57" t="s">
        <v>9187</v>
      </c>
      <c r="N57" t="s">
        <v>9188</v>
      </c>
      <c r="O57" t="s">
        <v>9193</v>
      </c>
      <c r="P57" t="s">
        <v>9375</v>
      </c>
      <c r="Q57" t="s">
        <v>9376</v>
      </c>
    </row>
    <row r="58" spans="1:17" x14ac:dyDescent="0.25">
      <c r="A58" t="s">
        <v>1681</v>
      </c>
      <c r="B58"/>
      <c r="C58"/>
      <c r="D58" t="s">
        <v>443</v>
      </c>
      <c r="E58" t="s">
        <v>1680</v>
      </c>
      <c r="F58" t="s">
        <v>8772</v>
      </c>
      <c r="G58" t="s">
        <v>9196</v>
      </c>
      <c r="H58" t="s">
        <v>9197</v>
      </c>
      <c r="I58" t="s">
        <v>443</v>
      </c>
      <c r="J58" t="s">
        <v>9197</v>
      </c>
      <c r="K58" t="s">
        <v>9377</v>
      </c>
      <c r="L58"/>
      <c r="M58" t="s">
        <v>9371</v>
      </c>
      <c r="N58">
        <v>1248</v>
      </c>
      <c r="O58" t="s">
        <v>9193</v>
      </c>
      <c r="P58" t="s">
        <v>9378</v>
      </c>
      <c r="Q58" t="s">
        <v>9379</v>
      </c>
    </row>
    <row r="59" spans="1:17" x14ac:dyDescent="0.25">
      <c r="A59" t="s">
        <v>1189</v>
      </c>
      <c r="B59"/>
      <c r="C59"/>
      <c r="D59" t="s">
        <v>1161</v>
      </c>
      <c r="E59" t="s">
        <v>1188</v>
      </c>
      <c r="F59" t="s">
        <v>8787</v>
      </c>
      <c r="G59" t="s">
        <v>9203</v>
      </c>
      <c r="H59" t="s">
        <v>9241</v>
      </c>
      <c r="I59" t="s">
        <v>1161</v>
      </c>
      <c r="J59" t="s">
        <v>9364</v>
      </c>
      <c r="K59" t="s">
        <v>9380</v>
      </c>
      <c r="L59"/>
      <c r="M59" t="s">
        <v>9187</v>
      </c>
      <c r="N59" t="s">
        <v>9188</v>
      </c>
      <c r="O59" t="s">
        <v>9189</v>
      </c>
      <c r="P59"/>
      <c r="Q59"/>
    </row>
    <row r="60" spans="1:17" x14ac:dyDescent="0.25">
      <c r="A60" t="s">
        <v>1160</v>
      </c>
      <c r="B60"/>
      <c r="C60"/>
      <c r="D60" t="s">
        <v>1161</v>
      </c>
      <c r="E60" t="s">
        <v>1159</v>
      </c>
      <c r="F60" t="s">
        <v>8787</v>
      </c>
      <c r="G60" t="s">
        <v>9203</v>
      </c>
      <c r="H60" t="s">
        <v>9381</v>
      </c>
      <c r="I60" t="s">
        <v>1161</v>
      </c>
      <c r="J60" t="s">
        <v>9382</v>
      </c>
      <c r="K60" t="s">
        <v>9383</v>
      </c>
      <c r="L60"/>
      <c r="M60" t="s">
        <v>9384</v>
      </c>
      <c r="N60">
        <v>943</v>
      </c>
      <c r="O60" t="s">
        <v>9189</v>
      </c>
      <c r="P60"/>
      <c r="Q60"/>
    </row>
    <row r="61" spans="1:17" x14ac:dyDescent="0.25">
      <c r="A61" t="s">
        <v>138</v>
      </c>
      <c r="B61"/>
      <c r="C61"/>
      <c r="D61" t="s">
        <v>139</v>
      </c>
      <c r="E61" t="s">
        <v>137</v>
      </c>
      <c r="F61" t="s">
        <v>8790</v>
      </c>
      <c r="G61" t="s">
        <v>9196</v>
      </c>
      <c r="H61" t="s">
        <v>9265</v>
      </c>
      <c r="I61" t="s">
        <v>139</v>
      </c>
      <c r="J61" t="s">
        <v>9185</v>
      </c>
      <c r="K61" t="s">
        <v>9385</v>
      </c>
      <c r="L61"/>
      <c r="M61" t="s">
        <v>9187</v>
      </c>
      <c r="N61" t="s">
        <v>9188</v>
      </c>
      <c r="O61" t="s">
        <v>9189</v>
      </c>
      <c r="P61"/>
      <c r="Q61"/>
    </row>
    <row r="62" spans="1:17" x14ac:dyDescent="0.25">
      <c r="A62" t="s">
        <v>145</v>
      </c>
      <c r="B62"/>
      <c r="C62"/>
      <c r="D62" t="s">
        <v>139</v>
      </c>
      <c r="E62" t="s">
        <v>144</v>
      </c>
      <c r="F62" t="s">
        <v>8790</v>
      </c>
      <c r="G62" t="s">
        <v>9196</v>
      </c>
      <c r="H62" t="s">
        <v>9241</v>
      </c>
      <c r="I62" t="s">
        <v>139</v>
      </c>
      <c r="J62" t="s">
        <v>9278</v>
      </c>
      <c r="K62" t="s">
        <v>9386</v>
      </c>
      <c r="L62"/>
      <c r="M62" t="s">
        <v>9187</v>
      </c>
      <c r="N62" t="s">
        <v>9188</v>
      </c>
      <c r="O62" t="s">
        <v>9189</v>
      </c>
      <c r="P62"/>
      <c r="Q62"/>
    </row>
    <row r="63" spans="1:17" x14ac:dyDescent="0.25">
      <c r="A63" t="s">
        <v>3929</v>
      </c>
      <c r="B63"/>
      <c r="C63"/>
      <c r="D63" t="s">
        <v>3930</v>
      </c>
      <c r="E63" t="s">
        <v>3928</v>
      </c>
      <c r="F63" t="s">
        <v>8795</v>
      </c>
      <c r="G63" t="s">
        <v>9183</v>
      </c>
      <c r="H63" t="s">
        <v>9387</v>
      </c>
      <c r="I63" t="s">
        <v>3930</v>
      </c>
      <c r="J63" t="s">
        <v>9388</v>
      </c>
      <c r="K63" t="s">
        <v>9389</v>
      </c>
      <c r="L63"/>
      <c r="M63" t="s">
        <v>9390</v>
      </c>
      <c r="N63">
        <v>133</v>
      </c>
      <c r="O63" t="s">
        <v>9189</v>
      </c>
      <c r="P63"/>
      <c r="Q63"/>
    </row>
    <row r="64" spans="1:17" x14ac:dyDescent="0.25">
      <c r="A64" t="s">
        <v>72</v>
      </c>
      <c r="B64"/>
      <c r="C64"/>
      <c r="D64" t="s">
        <v>73</v>
      </c>
      <c r="E64" t="s">
        <v>71</v>
      </c>
      <c r="F64" t="s">
        <v>8796</v>
      </c>
      <c r="G64" t="s">
        <v>9196</v>
      </c>
      <c r="H64" t="s">
        <v>9197</v>
      </c>
      <c r="I64" t="s">
        <v>73</v>
      </c>
      <c r="J64" t="s">
        <v>9197</v>
      </c>
      <c r="K64" t="s">
        <v>9391</v>
      </c>
      <c r="L64"/>
      <c r="M64" t="s">
        <v>9187</v>
      </c>
      <c r="N64" t="s">
        <v>9188</v>
      </c>
      <c r="O64" t="s">
        <v>9189</v>
      </c>
      <c r="P64"/>
      <c r="Q64"/>
    </row>
    <row r="65" spans="1:17" x14ac:dyDescent="0.25">
      <c r="A65" t="s">
        <v>446</v>
      </c>
      <c r="B65"/>
      <c r="C65"/>
      <c r="D65" t="s">
        <v>447</v>
      </c>
      <c r="E65" t="s">
        <v>445</v>
      </c>
      <c r="F65" t="s">
        <v>8803</v>
      </c>
      <c r="G65" t="s">
        <v>9196</v>
      </c>
      <c r="H65" t="s">
        <v>9241</v>
      </c>
      <c r="I65" t="s">
        <v>447</v>
      </c>
      <c r="J65" t="s">
        <v>9278</v>
      </c>
      <c r="K65" t="s">
        <v>9392</v>
      </c>
      <c r="L65"/>
      <c r="M65" t="s">
        <v>9187</v>
      </c>
      <c r="N65" t="s">
        <v>9188</v>
      </c>
      <c r="O65" t="s">
        <v>9189</v>
      </c>
      <c r="P65"/>
      <c r="Q65"/>
    </row>
    <row r="66" spans="1:17" x14ac:dyDescent="0.25">
      <c r="A66" t="s">
        <v>2979</v>
      </c>
      <c r="B66"/>
      <c r="C66"/>
      <c r="D66" t="s">
        <v>2980</v>
      </c>
      <c r="E66" t="s">
        <v>2978</v>
      </c>
      <c r="F66" t="s">
        <v>8804</v>
      </c>
      <c r="G66" t="s">
        <v>9297</v>
      </c>
      <c r="H66" t="s">
        <v>9393</v>
      </c>
      <c r="I66" t="s">
        <v>2980</v>
      </c>
      <c r="J66" t="s">
        <v>9329</v>
      </c>
      <c r="K66" t="s">
        <v>9394</v>
      </c>
      <c r="L66" t="s">
        <v>9395</v>
      </c>
      <c r="M66" t="s">
        <v>9396</v>
      </c>
      <c r="N66">
        <v>242</v>
      </c>
      <c r="O66" t="s">
        <v>9193</v>
      </c>
      <c r="P66" t="s">
        <v>9397</v>
      </c>
      <c r="Q66" t="s">
        <v>9398</v>
      </c>
    </row>
    <row r="67" spans="1:17" x14ac:dyDescent="0.25">
      <c r="A67" t="s">
        <v>3232</v>
      </c>
      <c r="B67"/>
      <c r="C67"/>
      <c r="D67" t="s">
        <v>3233</v>
      </c>
      <c r="E67" t="s">
        <v>3231</v>
      </c>
      <c r="F67" t="s">
        <v>8805</v>
      </c>
      <c r="G67" t="s">
        <v>9196</v>
      </c>
      <c r="H67" t="s">
        <v>9399</v>
      </c>
      <c r="I67" t="s">
        <v>3233</v>
      </c>
      <c r="J67" t="s">
        <v>9237</v>
      </c>
      <c r="K67" t="s">
        <v>9400</v>
      </c>
      <c r="L67"/>
      <c r="M67" t="s">
        <v>9187</v>
      </c>
      <c r="N67" t="s">
        <v>9188</v>
      </c>
      <c r="O67" t="s">
        <v>9189</v>
      </c>
      <c r="P67"/>
      <c r="Q67"/>
    </row>
    <row r="68" spans="1:17" x14ac:dyDescent="0.25">
      <c r="A68" t="s">
        <v>3244</v>
      </c>
      <c r="B68"/>
      <c r="C68"/>
      <c r="D68" t="s">
        <v>3233</v>
      </c>
      <c r="E68" t="s">
        <v>3243</v>
      </c>
      <c r="F68" t="s">
        <v>8805</v>
      </c>
      <c r="G68" t="s">
        <v>9196</v>
      </c>
      <c r="H68" t="s">
        <v>9197</v>
      </c>
      <c r="I68" t="s">
        <v>3233</v>
      </c>
      <c r="J68" t="s">
        <v>9197</v>
      </c>
      <c r="K68" t="s">
        <v>9401</v>
      </c>
      <c r="L68"/>
      <c r="M68" t="s">
        <v>9187</v>
      </c>
      <c r="N68" t="s">
        <v>9188</v>
      </c>
      <c r="O68" t="s">
        <v>9193</v>
      </c>
      <c r="P68" t="s">
        <v>9402</v>
      </c>
      <c r="Q68" t="s">
        <v>9403</v>
      </c>
    </row>
    <row r="69" spans="1:17" x14ac:dyDescent="0.25">
      <c r="A69" t="s">
        <v>3255</v>
      </c>
      <c r="B69"/>
      <c r="C69"/>
      <c r="D69" t="s">
        <v>3233</v>
      </c>
      <c r="E69" t="s">
        <v>3254</v>
      </c>
      <c r="F69" t="s">
        <v>8805</v>
      </c>
      <c r="G69" t="s">
        <v>9196</v>
      </c>
      <c r="H69" t="s">
        <v>9404</v>
      </c>
      <c r="I69" t="s">
        <v>3233</v>
      </c>
      <c r="J69" t="s">
        <v>9405</v>
      </c>
      <c r="K69" t="s">
        <v>9406</v>
      </c>
      <c r="L69" t="s">
        <v>1897</v>
      </c>
      <c r="M69" t="s">
        <v>9407</v>
      </c>
      <c r="N69">
        <v>279</v>
      </c>
      <c r="O69" t="s">
        <v>9189</v>
      </c>
      <c r="P69"/>
      <c r="Q69"/>
    </row>
    <row r="70" spans="1:17" x14ac:dyDescent="0.25">
      <c r="A70" t="s">
        <v>2991</v>
      </c>
      <c r="B70"/>
      <c r="C70"/>
      <c r="D70" t="s">
        <v>2992</v>
      </c>
      <c r="E70" t="s">
        <v>2990</v>
      </c>
      <c r="F70" t="s">
        <v>8808</v>
      </c>
      <c r="G70" t="s">
        <v>9235</v>
      </c>
      <c r="H70" t="s">
        <v>9408</v>
      </c>
      <c r="I70" t="s">
        <v>2992</v>
      </c>
      <c r="J70" t="s">
        <v>9220</v>
      </c>
      <c r="K70" t="s">
        <v>9409</v>
      </c>
      <c r="L70"/>
      <c r="M70" t="s">
        <v>9410</v>
      </c>
      <c r="N70">
        <v>1095</v>
      </c>
      <c r="O70" t="s">
        <v>9189</v>
      </c>
      <c r="P70"/>
      <c r="Q70"/>
    </row>
    <row r="71" spans="1:17" x14ac:dyDescent="0.25">
      <c r="A71" t="s">
        <v>3003</v>
      </c>
      <c r="B71"/>
      <c r="C71"/>
      <c r="D71" t="s">
        <v>2992</v>
      </c>
      <c r="E71" t="s">
        <v>3002</v>
      </c>
      <c r="F71" t="s">
        <v>8808</v>
      </c>
      <c r="G71" t="s">
        <v>9235</v>
      </c>
      <c r="H71" t="s">
        <v>9408</v>
      </c>
      <c r="I71" t="s">
        <v>2992</v>
      </c>
      <c r="J71" t="s">
        <v>9411</v>
      </c>
      <c r="K71" t="s">
        <v>9412</v>
      </c>
      <c r="L71"/>
      <c r="M71" t="s">
        <v>9410</v>
      </c>
      <c r="N71">
        <v>1095</v>
      </c>
      <c r="O71" t="s">
        <v>9189</v>
      </c>
      <c r="P71"/>
      <c r="Q71"/>
    </row>
    <row r="72" spans="1:17" x14ac:dyDescent="0.25">
      <c r="A72" t="s">
        <v>3014</v>
      </c>
      <c r="B72"/>
      <c r="C72"/>
      <c r="D72" t="s">
        <v>2992</v>
      </c>
      <c r="E72" t="s">
        <v>3013</v>
      </c>
      <c r="F72" t="s">
        <v>8808</v>
      </c>
      <c r="G72" t="s">
        <v>9235</v>
      </c>
      <c r="H72" t="s">
        <v>9241</v>
      </c>
      <c r="I72" t="s">
        <v>2992</v>
      </c>
      <c r="J72" t="s">
        <v>9278</v>
      </c>
      <c r="K72" t="s">
        <v>9413</v>
      </c>
      <c r="L72" t="s">
        <v>9414</v>
      </c>
      <c r="M72" t="s">
        <v>9410</v>
      </c>
      <c r="N72">
        <v>1095</v>
      </c>
      <c r="O72" t="s">
        <v>9189</v>
      </c>
      <c r="P72"/>
      <c r="Q72"/>
    </row>
    <row r="73" spans="1:17" x14ac:dyDescent="0.25">
      <c r="A73" t="s">
        <v>11</v>
      </c>
      <c r="B73"/>
      <c r="C73"/>
      <c r="D73" t="s">
        <v>12</v>
      </c>
      <c r="E73" t="s">
        <v>10</v>
      </c>
      <c r="F73" t="s">
        <v>8813</v>
      </c>
      <c r="G73" t="s">
        <v>9196</v>
      </c>
      <c r="H73" t="s">
        <v>9217</v>
      </c>
      <c r="I73" t="s">
        <v>12</v>
      </c>
      <c r="J73" t="s">
        <v>9185</v>
      </c>
      <c r="K73" t="s">
        <v>9415</v>
      </c>
      <c r="L73"/>
      <c r="M73" t="s">
        <v>9187</v>
      </c>
      <c r="N73" t="s">
        <v>9188</v>
      </c>
      <c r="O73" t="s">
        <v>9189</v>
      </c>
      <c r="P73"/>
      <c r="Q73"/>
    </row>
    <row r="74" spans="1:17" x14ac:dyDescent="0.25">
      <c r="A74" t="s">
        <v>1109</v>
      </c>
      <c r="B74"/>
      <c r="C74"/>
      <c r="D74" t="s">
        <v>348</v>
      </c>
      <c r="E74" t="s">
        <v>1108</v>
      </c>
      <c r="F74" t="s">
        <v>8816</v>
      </c>
      <c r="G74" t="s">
        <v>9183</v>
      </c>
      <c r="H74" t="s">
        <v>9416</v>
      </c>
      <c r="I74" t="s">
        <v>348</v>
      </c>
      <c r="J74" t="s">
        <v>9237</v>
      </c>
      <c r="K74" t="s">
        <v>9417</v>
      </c>
      <c r="L74"/>
      <c r="M74" t="s">
        <v>9187</v>
      </c>
      <c r="N74" t="s">
        <v>9188</v>
      </c>
      <c r="O74" t="s">
        <v>9189</v>
      </c>
      <c r="P74"/>
      <c r="Q74"/>
    </row>
    <row r="75" spans="1:17" x14ac:dyDescent="0.25">
      <c r="A75" t="s">
        <v>347</v>
      </c>
      <c r="B75"/>
      <c r="C75"/>
      <c r="D75" t="s">
        <v>348</v>
      </c>
      <c r="E75" t="s">
        <v>346</v>
      </c>
      <c r="F75" t="s">
        <v>8816</v>
      </c>
      <c r="G75" t="s">
        <v>9183</v>
      </c>
      <c r="H75" t="s">
        <v>9217</v>
      </c>
      <c r="I75" t="s">
        <v>348</v>
      </c>
      <c r="J75" t="s">
        <v>9418</v>
      </c>
      <c r="K75" t="s">
        <v>9419</v>
      </c>
      <c r="L75"/>
      <c r="M75" t="s">
        <v>9187</v>
      </c>
      <c r="N75" t="s">
        <v>9188</v>
      </c>
      <c r="O75" t="s">
        <v>9193</v>
      </c>
      <c r="P75" t="s">
        <v>9420</v>
      </c>
      <c r="Q75" t="s">
        <v>9421</v>
      </c>
    </row>
    <row r="76" spans="1:17" x14ac:dyDescent="0.25">
      <c r="A76" t="s">
        <v>355</v>
      </c>
      <c r="B76"/>
      <c r="C76"/>
      <c r="D76" t="s">
        <v>348</v>
      </c>
      <c r="E76" t="s">
        <v>354</v>
      </c>
      <c r="F76" t="s">
        <v>8816</v>
      </c>
      <c r="G76" t="s">
        <v>9183</v>
      </c>
      <c r="H76" t="s">
        <v>9217</v>
      </c>
      <c r="I76" t="s">
        <v>348</v>
      </c>
      <c r="J76" t="s">
        <v>9422</v>
      </c>
      <c r="K76" t="s">
        <v>9423</v>
      </c>
      <c r="L76"/>
      <c r="M76" t="s">
        <v>9187</v>
      </c>
      <c r="N76" t="s">
        <v>9188</v>
      </c>
      <c r="O76" t="s">
        <v>9193</v>
      </c>
      <c r="P76" t="s">
        <v>9424</v>
      </c>
      <c r="Q76" t="s">
        <v>9425</v>
      </c>
    </row>
    <row r="77" spans="1:17" x14ac:dyDescent="0.25">
      <c r="A77" t="s">
        <v>1575</v>
      </c>
      <c r="B77"/>
      <c r="C77"/>
      <c r="D77" t="s">
        <v>348</v>
      </c>
      <c r="E77" t="s">
        <v>1574</v>
      </c>
      <c r="F77" t="s">
        <v>8816</v>
      </c>
      <c r="G77" t="s">
        <v>9183</v>
      </c>
      <c r="H77" t="s">
        <v>9426</v>
      </c>
      <c r="I77" t="s">
        <v>348</v>
      </c>
      <c r="J77" t="s">
        <v>9427</v>
      </c>
      <c r="K77" t="s">
        <v>9428</v>
      </c>
      <c r="L77"/>
      <c r="M77" t="s">
        <v>9429</v>
      </c>
      <c r="N77">
        <v>501</v>
      </c>
      <c r="O77" t="s">
        <v>9193</v>
      </c>
      <c r="P77" t="s">
        <v>9430</v>
      </c>
      <c r="Q77" t="s">
        <v>9431</v>
      </c>
    </row>
    <row r="78" spans="1:17" x14ac:dyDescent="0.25">
      <c r="A78" t="s">
        <v>887</v>
      </c>
      <c r="B78"/>
      <c r="C78"/>
      <c r="D78" t="s">
        <v>695</v>
      </c>
      <c r="E78" t="s">
        <v>886</v>
      </c>
      <c r="F78" t="s">
        <v>8821</v>
      </c>
      <c r="G78" t="s">
        <v>9196</v>
      </c>
      <c r="H78" t="s">
        <v>9432</v>
      </c>
      <c r="I78" t="s">
        <v>695</v>
      </c>
      <c r="J78" t="s">
        <v>9433</v>
      </c>
      <c r="K78" t="s">
        <v>9434</v>
      </c>
      <c r="L78" t="s">
        <v>9435</v>
      </c>
      <c r="M78" t="s">
        <v>9275</v>
      </c>
      <c r="N78">
        <v>1309</v>
      </c>
      <c r="O78"/>
      <c r="P78" t="s">
        <v>9436</v>
      </c>
      <c r="Q78" t="s">
        <v>9437</v>
      </c>
    </row>
    <row r="79" spans="1:17" x14ac:dyDescent="0.25">
      <c r="A79" t="s">
        <v>694</v>
      </c>
      <c r="B79"/>
      <c r="C79"/>
      <c r="D79" t="s">
        <v>695</v>
      </c>
      <c r="E79" t="s">
        <v>693</v>
      </c>
      <c r="F79" t="s">
        <v>8821</v>
      </c>
      <c r="G79" t="s">
        <v>9196</v>
      </c>
      <c r="H79" t="s">
        <v>9204</v>
      </c>
      <c r="I79" t="s">
        <v>695</v>
      </c>
      <c r="J79" t="s">
        <v>9438</v>
      </c>
      <c r="K79" t="s">
        <v>9439</v>
      </c>
      <c r="L79"/>
      <c r="M79" t="s">
        <v>9343</v>
      </c>
      <c r="N79">
        <v>1340</v>
      </c>
      <c r="O79" t="s">
        <v>9193</v>
      </c>
      <c r="P79" t="s">
        <v>9440</v>
      </c>
      <c r="Q79" t="s">
        <v>9441</v>
      </c>
    </row>
    <row r="80" spans="1:17" x14ac:dyDescent="0.25">
      <c r="A80" t="s">
        <v>1923</v>
      </c>
      <c r="B80"/>
      <c r="C80"/>
      <c r="D80" t="s">
        <v>695</v>
      </c>
      <c r="E80" t="s">
        <v>1922</v>
      </c>
      <c r="F80" t="s">
        <v>8821</v>
      </c>
      <c r="G80" t="s">
        <v>9196</v>
      </c>
      <c r="H80" t="s">
        <v>9404</v>
      </c>
      <c r="I80" t="s">
        <v>695</v>
      </c>
      <c r="J80" t="s">
        <v>9442</v>
      </c>
      <c r="K80" t="s">
        <v>9443</v>
      </c>
      <c r="L80" t="s">
        <v>9444</v>
      </c>
      <c r="M80" t="s">
        <v>9445</v>
      </c>
      <c r="N80">
        <v>273</v>
      </c>
      <c r="O80" t="s">
        <v>9193</v>
      </c>
      <c r="P80" t="s">
        <v>9446</v>
      </c>
      <c r="Q80" t="s">
        <v>9447</v>
      </c>
    </row>
    <row r="81" spans="1:17" x14ac:dyDescent="0.25">
      <c r="A81" t="s">
        <v>364</v>
      </c>
      <c r="B81"/>
      <c r="C81"/>
      <c r="D81" t="s">
        <v>365</v>
      </c>
      <c r="E81" t="s">
        <v>363</v>
      </c>
      <c r="F81" t="s">
        <v>8822</v>
      </c>
      <c r="G81" t="s">
        <v>9196</v>
      </c>
      <c r="H81" t="s">
        <v>9241</v>
      </c>
      <c r="I81" t="s">
        <v>365</v>
      </c>
      <c r="J81" t="s">
        <v>9448</v>
      </c>
      <c r="K81" t="s">
        <v>9449</v>
      </c>
      <c r="L81"/>
      <c r="M81" t="s">
        <v>9187</v>
      </c>
      <c r="N81" t="s">
        <v>9188</v>
      </c>
      <c r="O81" t="s">
        <v>9193</v>
      </c>
      <c r="P81" t="s">
        <v>9450</v>
      </c>
      <c r="Q81" t="s">
        <v>9451</v>
      </c>
    </row>
    <row r="82" spans="1:17" x14ac:dyDescent="0.25">
      <c r="A82" t="s">
        <v>1288</v>
      </c>
      <c r="B82"/>
      <c r="C82"/>
      <c r="D82" t="s">
        <v>365</v>
      </c>
      <c r="E82" t="s">
        <v>1287</v>
      </c>
      <c r="F82" t="s">
        <v>8822</v>
      </c>
      <c r="G82" t="s">
        <v>9196</v>
      </c>
      <c r="H82" t="s">
        <v>9452</v>
      </c>
      <c r="I82" t="s">
        <v>365</v>
      </c>
      <c r="J82" t="s">
        <v>9453</v>
      </c>
      <c r="K82" t="s">
        <v>9454</v>
      </c>
      <c r="L82"/>
      <c r="M82" t="s">
        <v>9187</v>
      </c>
      <c r="N82" t="s">
        <v>9188</v>
      </c>
      <c r="O82" t="s">
        <v>9189</v>
      </c>
      <c r="P82"/>
      <c r="Q82"/>
    </row>
    <row r="83" spans="1:17" x14ac:dyDescent="0.25">
      <c r="A83" t="s">
        <v>457</v>
      </c>
      <c r="B83"/>
      <c r="C83"/>
      <c r="D83" t="s">
        <v>458</v>
      </c>
      <c r="E83" t="s">
        <v>456</v>
      </c>
      <c r="F83" t="s">
        <v>8825</v>
      </c>
      <c r="G83" t="s">
        <v>9196</v>
      </c>
      <c r="H83" t="s">
        <v>9455</v>
      </c>
      <c r="I83" t="s">
        <v>458</v>
      </c>
      <c r="J83" t="s">
        <v>9456</v>
      </c>
      <c r="K83" t="s">
        <v>9457</v>
      </c>
      <c r="L83"/>
      <c r="M83" t="s">
        <v>9187</v>
      </c>
      <c r="N83" t="s">
        <v>9188</v>
      </c>
      <c r="O83" t="s">
        <v>9189</v>
      </c>
      <c r="P83"/>
      <c r="Q83"/>
    </row>
    <row r="84" spans="1:17" x14ac:dyDescent="0.25">
      <c r="A84" t="s">
        <v>1897</v>
      </c>
      <c r="B84"/>
      <c r="C84"/>
      <c r="D84" t="s">
        <v>458</v>
      </c>
      <c r="E84" t="s">
        <v>1896</v>
      </c>
      <c r="F84" t="s">
        <v>8825</v>
      </c>
      <c r="G84" t="s">
        <v>9196</v>
      </c>
      <c r="H84" t="s">
        <v>9404</v>
      </c>
      <c r="I84" t="s">
        <v>458</v>
      </c>
      <c r="J84" t="s">
        <v>9458</v>
      </c>
      <c r="K84" t="s">
        <v>9459</v>
      </c>
      <c r="L84" t="s">
        <v>3255</v>
      </c>
      <c r="M84" t="s">
        <v>9445</v>
      </c>
      <c r="N84">
        <v>273</v>
      </c>
      <c r="O84" t="s">
        <v>9193</v>
      </c>
      <c r="P84" t="s">
        <v>9460</v>
      </c>
      <c r="Q84" t="s">
        <v>9461</v>
      </c>
    </row>
    <row r="85" spans="1:17" x14ac:dyDescent="0.25">
      <c r="A85" t="s">
        <v>1525</v>
      </c>
      <c r="B85"/>
      <c r="C85"/>
      <c r="D85" t="s">
        <v>1526</v>
      </c>
      <c r="E85" t="s">
        <v>1524</v>
      </c>
      <c r="F85" t="s">
        <v>8826</v>
      </c>
      <c r="G85" t="s">
        <v>9183</v>
      </c>
      <c r="H85" t="s">
        <v>9241</v>
      </c>
      <c r="I85" t="s">
        <v>1526</v>
      </c>
      <c r="J85" t="s">
        <v>9462</v>
      </c>
      <c r="K85" t="s">
        <v>9463</v>
      </c>
      <c r="L85" t="s">
        <v>347</v>
      </c>
      <c r="M85" t="s">
        <v>9464</v>
      </c>
      <c r="N85">
        <v>584</v>
      </c>
      <c r="O85" t="s">
        <v>9189</v>
      </c>
      <c r="P85"/>
      <c r="Q85"/>
    </row>
    <row r="86" spans="1:17" x14ac:dyDescent="0.25">
      <c r="A86" t="s">
        <v>1052</v>
      </c>
      <c r="B86"/>
      <c r="C86"/>
      <c r="D86" t="s">
        <v>1053</v>
      </c>
      <c r="E86" t="s">
        <v>1051</v>
      </c>
      <c r="F86" t="s">
        <v>8827</v>
      </c>
      <c r="G86" t="s">
        <v>9196</v>
      </c>
      <c r="H86" t="s">
        <v>9197</v>
      </c>
      <c r="I86" t="s">
        <v>1053</v>
      </c>
      <c r="J86" t="s">
        <v>9465</v>
      </c>
      <c r="K86" t="s">
        <v>9466</v>
      </c>
      <c r="L86"/>
      <c r="M86" t="s">
        <v>9467</v>
      </c>
      <c r="N86">
        <v>1034</v>
      </c>
      <c r="O86" t="s">
        <v>9189</v>
      </c>
      <c r="P86"/>
      <c r="Q86"/>
    </row>
    <row r="87" spans="1:17" x14ac:dyDescent="0.25">
      <c r="A87" t="s">
        <v>197</v>
      </c>
      <c r="B87"/>
      <c r="C87"/>
      <c r="D87" t="s">
        <v>198</v>
      </c>
      <c r="E87" t="s">
        <v>196</v>
      </c>
      <c r="F87" t="s">
        <v>8828</v>
      </c>
      <c r="G87" t="s">
        <v>9196</v>
      </c>
      <c r="H87" t="s">
        <v>9204</v>
      </c>
      <c r="I87" t="s">
        <v>198</v>
      </c>
      <c r="J87" t="s">
        <v>9237</v>
      </c>
      <c r="K87" t="s">
        <v>9468</v>
      </c>
      <c r="L87"/>
      <c r="M87" t="s">
        <v>9187</v>
      </c>
      <c r="N87" t="s">
        <v>9188</v>
      </c>
      <c r="O87" t="s">
        <v>9189</v>
      </c>
      <c r="P87"/>
      <c r="Q87"/>
    </row>
    <row r="88" spans="1:17" x14ac:dyDescent="0.25">
      <c r="A88" t="s">
        <v>206</v>
      </c>
      <c r="B88"/>
      <c r="C88"/>
      <c r="D88" t="s">
        <v>198</v>
      </c>
      <c r="E88" t="s">
        <v>205</v>
      </c>
      <c r="F88" t="s">
        <v>8828</v>
      </c>
      <c r="G88" t="s">
        <v>9196</v>
      </c>
      <c r="H88" t="s">
        <v>9217</v>
      </c>
      <c r="I88" t="s">
        <v>198</v>
      </c>
      <c r="J88" t="s">
        <v>9253</v>
      </c>
      <c r="K88" t="s">
        <v>9469</v>
      </c>
      <c r="L88"/>
      <c r="M88" t="s">
        <v>9187</v>
      </c>
      <c r="N88" t="s">
        <v>9188</v>
      </c>
      <c r="O88" t="s">
        <v>9193</v>
      </c>
      <c r="P88" t="s">
        <v>9470</v>
      </c>
      <c r="Q88" t="s">
        <v>9471</v>
      </c>
    </row>
    <row r="89" spans="1:17" x14ac:dyDescent="0.25">
      <c r="A89" t="s">
        <v>216</v>
      </c>
      <c r="B89"/>
      <c r="C89"/>
      <c r="D89" t="s">
        <v>198</v>
      </c>
      <c r="E89" t="s">
        <v>215</v>
      </c>
      <c r="F89" t="s">
        <v>8828</v>
      </c>
      <c r="G89" t="s">
        <v>9196</v>
      </c>
      <c r="H89" t="s">
        <v>9217</v>
      </c>
      <c r="I89" t="s">
        <v>198</v>
      </c>
      <c r="J89" t="s">
        <v>9472</v>
      </c>
      <c r="K89" t="s">
        <v>9473</v>
      </c>
      <c r="L89"/>
      <c r="M89" t="s">
        <v>9187</v>
      </c>
      <c r="N89" t="s">
        <v>9188</v>
      </c>
      <c r="O89" t="s">
        <v>9193</v>
      </c>
      <c r="P89" t="s">
        <v>9474</v>
      </c>
      <c r="Q89" t="s">
        <v>9475</v>
      </c>
    </row>
    <row r="90" spans="1:17" x14ac:dyDescent="0.25">
      <c r="A90" t="s">
        <v>991</v>
      </c>
      <c r="B90"/>
      <c r="C90"/>
      <c r="D90" t="s">
        <v>198</v>
      </c>
      <c r="E90" t="s">
        <v>990</v>
      </c>
      <c r="F90" t="s">
        <v>8828</v>
      </c>
      <c r="G90" t="s">
        <v>9196</v>
      </c>
      <c r="H90" t="s">
        <v>9241</v>
      </c>
      <c r="I90" t="s">
        <v>198</v>
      </c>
      <c r="J90" t="s">
        <v>990</v>
      </c>
      <c r="K90" t="s">
        <v>9476</v>
      </c>
      <c r="L90"/>
      <c r="M90" t="s">
        <v>9268</v>
      </c>
      <c r="N90">
        <v>1065</v>
      </c>
      <c r="O90" t="s">
        <v>9193</v>
      </c>
      <c r="P90" t="s">
        <v>9477</v>
      </c>
      <c r="Q90" t="s">
        <v>9478</v>
      </c>
    </row>
    <row r="91" spans="1:17" x14ac:dyDescent="0.25">
      <c r="A91" t="s">
        <v>860</v>
      </c>
      <c r="B91"/>
      <c r="C91"/>
      <c r="D91" t="s">
        <v>835</v>
      </c>
      <c r="E91" t="s">
        <v>859</v>
      </c>
      <c r="F91" t="s">
        <v>8829</v>
      </c>
      <c r="G91" t="s">
        <v>9196</v>
      </c>
      <c r="H91" t="s">
        <v>9216</v>
      </c>
      <c r="I91" t="s">
        <v>835</v>
      </c>
      <c r="J91" t="s">
        <v>9185</v>
      </c>
      <c r="K91" t="s">
        <v>9479</v>
      </c>
      <c r="L91" t="s">
        <v>9480</v>
      </c>
      <c r="M91" t="s">
        <v>9187</v>
      </c>
      <c r="N91" t="s">
        <v>9188</v>
      </c>
      <c r="O91" t="s">
        <v>9189</v>
      </c>
      <c r="P91"/>
      <c r="Q91"/>
    </row>
    <row r="92" spans="1:17" x14ac:dyDescent="0.25">
      <c r="A92" t="s">
        <v>850</v>
      </c>
      <c r="B92"/>
      <c r="C92"/>
      <c r="D92" t="s">
        <v>835</v>
      </c>
      <c r="E92" t="s">
        <v>849</v>
      </c>
      <c r="F92" t="s">
        <v>8829</v>
      </c>
      <c r="G92" t="s">
        <v>9196</v>
      </c>
      <c r="H92" t="s">
        <v>9481</v>
      </c>
      <c r="I92" t="s">
        <v>835</v>
      </c>
      <c r="J92" t="s">
        <v>9482</v>
      </c>
      <c r="K92" t="s">
        <v>9483</v>
      </c>
      <c r="L92"/>
      <c r="M92" t="s">
        <v>9187</v>
      </c>
      <c r="N92" t="s">
        <v>9188</v>
      </c>
      <c r="O92" t="s">
        <v>9193</v>
      </c>
      <c r="P92" t="s">
        <v>9484</v>
      </c>
      <c r="Q92" t="s">
        <v>9485</v>
      </c>
    </row>
    <row r="93" spans="1:17" x14ac:dyDescent="0.25">
      <c r="A93" t="s">
        <v>834</v>
      </c>
      <c r="B93"/>
      <c r="C93"/>
      <c r="D93" t="s">
        <v>835</v>
      </c>
      <c r="E93" t="s">
        <v>833</v>
      </c>
      <c r="F93" t="s">
        <v>8829</v>
      </c>
      <c r="G93" t="s">
        <v>9196</v>
      </c>
      <c r="H93" t="s">
        <v>9204</v>
      </c>
      <c r="I93" t="s">
        <v>835</v>
      </c>
      <c r="J93" t="s">
        <v>9486</v>
      </c>
      <c r="K93" t="s">
        <v>9487</v>
      </c>
      <c r="L93" t="s">
        <v>991</v>
      </c>
      <c r="M93" t="s">
        <v>9187</v>
      </c>
      <c r="N93" t="s">
        <v>9188</v>
      </c>
      <c r="O93" t="s">
        <v>9193</v>
      </c>
      <c r="P93" t="s">
        <v>9488</v>
      </c>
      <c r="Q93" t="s">
        <v>9489</v>
      </c>
    </row>
    <row r="94" spans="1:17" x14ac:dyDescent="0.25">
      <c r="A94" t="s">
        <v>1001</v>
      </c>
      <c r="B94"/>
      <c r="C94"/>
      <c r="D94" t="s">
        <v>835</v>
      </c>
      <c r="E94" t="s">
        <v>1000</v>
      </c>
      <c r="F94" t="s">
        <v>8829</v>
      </c>
      <c r="G94" t="s">
        <v>9196</v>
      </c>
      <c r="H94" t="s">
        <v>9408</v>
      </c>
      <c r="I94" t="s">
        <v>835</v>
      </c>
      <c r="J94" t="s">
        <v>1000</v>
      </c>
      <c r="K94" t="s">
        <v>9490</v>
      </c>
      <c r="L94" t="s">
        <v>991</v>
      </c>
      <c r="M94" t="s">
        <v>9268</v>
      </c>
      <c r="N94">
        <v>1065</v>
      </c>
      <c r="O94" t="s">
        <v>9193</v>
      </c>
      <c r="P94" t="s">
        <v>9491</v>
      </c>
      <c r="Q94" t="s">
        <v>9492</v>
      </c>
    </row>
    <row r="95" spans="1:17" x14ac:dyDescent="0.25">
      <c r="A95" t="s">
        <v>1032</v>
      </c>
      <c r="B95"/>
      <c r="C95"/>
      <c r="D95" t="s">
        <v>835</v>
      </c>
      <c r="E95" t="s">
        <v>1031</v>
      </c>
      <c r="F95" t="s">
        <v>8829</v>
      </c>
      <c r="G95" t="s">
        <v>9196</v>
      </c>
      <c r="H95" t="s">
        <v>9241</v>
      </c>
      <c r="I95" t="s">
        <v>835</v>
      </c>
      <c r="J95" t="s">
        <v>9493</v>
      </c>
      <c r="K95" t="s">
        <v>9494</v>
      </c>
      <c r="L95" t="s">
        <v>247</v>
      </c>
      <c r="M95" t="s">
        <v>9467</v>
      </c>
      <c r="N95">
        <v>1034</v>
      </c>
      <c r="O95" t="s">
        <v>9193</v>
      </c>
      <c r="P95" t="s">
        <v>9495</v>
      </c>
      <c r="Q95" t="s">
        <v>9496</v>
      </c>
    </row>
    <row r="96" spans="1:17" x14ac:dyDescent="0.25">
      <c r="A96" t="s">
        <v>2429</v>
      </c>
      <c r="B96"/>
      <c r="C96"/>
      <c r="D96" t="s">
        <v>2430</v>
      </c>
      <c r="E96" t="s">
        <v>2428</v>
      </c>
      <c r="F96" t="s">
        <v>8830</v>
      </c>
      <c r="G96" t="s">
        <v>9235</v>
      </c>
      <c r="H96" t="s">
        <v>9340</v>
      </c>
      <c r="I96" t="s">
        <v>2430</v>
      </c>
      <c r="J96" t="s">
        <v>9382</v>
      </c>
      <c r="K96" t="s">
        <v>9497</v>
      </c>
      <c r="L96"/>
      <c r="M96" t="s">
        <v>9187</v>
      </c>
      <c r="N96" t="s">
        <v>9188</v>
      </c>
      <c r="O96" t="s">
        <v>9189</v>
      </c>
      <c r="P96"/>
      <c r="Q96"/>
    </row>
    <row r="97" spans="1:17" x14ac:dyDescent="0.25">
      <c r="A97" t="s">
        <v>152</v>
      </c>
      <c r="B97"/>
      <c r="C97"/>
      <c r="D97" t="s">
        <v>153</v>
      </c>
      <c r="E97" t="s">
        <v>151</v>
      </c>
      <c r="F97" t="s">
        <v>8843</v>
      </c>
      <c r="G97" t="s">
        <v>9183</v>
      </c>
      <c r="H97" t="s">
        <v>9393</v>
      </c>
      <c r="I97" t="s">
        <v>153</v>
      </c>
      <c r="J97" t="s">
        <v>9185</v>
      </c>
      <c r="K97" t="s">
        <v>9498</v>
      </c>
      <c r="L97"/>
      <c r="M97" t="s">
        <v>9187</v>
      </c>
      <c r="N97" t="s">
        <v>9188</v>
      </c>
      <c r="O97" t="s">
        <v>9189</v>
      </c>
      <c r="P97"/>
      <c r="Q97"/>
    </row>
    <row r="98" spans="1:17" x14ac:dyDescent="0.25">
      <c r="A98" t="s">
        <v>659</v>
      </c>
      <c r="B98"/>
      <c r="C98"/>
      <c r="D98" t="s">
        <v>153</v>
      </c>
      <c r="E98" t="s">
        <v>658</v>
      </c>
      <c r="F98" t="s">
        <v>8843</v>
      </c>
      <c r="G98" t="s">
        <v>9183</v>
      </c>
      <c r="H98" t="s">
        <v>9217</v>
      </c>
      <c r="I98" t="s">
        <v>153</v>
      </c>
      <c r="J98" t="s">
        <v>9499</v>
      </c>
      <c r="K98" t="s">
        <v>9500</v>
      </c>
      <c r="L98"/>
      <c r="M98" t="s">
        <v>9501</v>
      </c>
      <c r="N98">
        <v>1368</v>
      </c>
      <c r="O98" t="s">
        <v>9193</v>
      </c>
      <c r="P98" t="s">
        <v>9502</v>
      </c>
      <c r="Q98" t="s">
        <v>9503</v>
      </c>
    </row>
    <row r="99" spans="1:17" x14ac:dyDescent="0.25">
      <c r="A99" t="s">
        <v>4661</v>
      </c>
      <c r="B99"/>
      <c r="C99"/>
      <c r="D99" t="s">
        <v>153</v>
      </c>
      <c r="E99" t="s">
        <v>4660</v>
      </c>
      <c r="F99" t="s">
        <v>8843</v>
      </c>
      <c r="G99" t="s">
        <v>9183</v>
      </c>
      <c r="H99" t="s">
        <v>9504</v>
      </c>
      <c r="I99" t="s">
        <v>153</v>
      </c>
      <c r="J99" t="s">
        <v>9505</v>
      </c>
      <c r="K99" t="s">
        <v>9506</v>
      </c>
      <c r="L99" t="s">
        <v>152</v>
      </c>
      <c r="M99" t="s">
        <v>9507</v>
      </c>
      <c r="N99">
        <v>95</v>
      </c>
      <c r="O99" t="s">
        <v>9193</v>
      </c>
      <c r="P99" t="s">
        <v>9508</v>
      </c>
      <c r="Q99" t="s">
        <v>9509</v>
      </c>
    </row>
    <row r="100" spans="1:17" x14ac:dyDescent="0.25">
      <c r="A100" t="s">
        <v>2441</v>
      </c>
      <c r="B100"/>
      <c r="C100"/>
      <c r="D100" t="s">
        <v>2442</v>
      </c>
      <c r="E100" t="s">
        <v>2440</v>
      </c>
      <c r="F100" t="s">
        <v>8844</v>
      </c>
      <c r="G100" t="s">
        <v>9235</v>
      </c>
      <c r="H100" t="s">
        <v>9241</v>
      </c>
      <c r="I100" t="s">
        <v>2442</v>
      </c>
      <c r="J100" t="s">
        <v>9242</v>
      </c>
      <c r="K100" t="s">
        <v>9510</v>
      </c>
      <c r="L100" t="s">
        <v>2453</v>
      </c>
      <c r="M100" t="s">
        <v>9187</v>
      </c>
      <c r="N100" t="s">
        <v>9188</v>
      </c>
      <c r="O100" t="s">
        <v>9189</v>
      </c>
      <c r="P100"/>
      <c r="Q100"/>
    </row>
    <row r="101" spans="1:17" x14ac:dyDescent="0.25">
      <c r="A101" t="s">
        <v>2515</v>
      </c>
      <c r="B101"/>
      <c r="C101"/>
      <c r="D101" t="s">
        <v>2516</v>
      </c>
      <c r="E101" t="s">
        <v>2514</v>
      </c>
      <c r="F101" t="s">
        <v>8845</v>
      </c>
      <c r="G101" t="s">
        <v>9235</v>
      </c>
      <c r="H101" t="s">
        <v>9241</v>
      </c>
      <c r="I101" t="s">
        <v>2516</v>
      </c>
      <c r="J101" t="s">
        <v>9242</v>
      </c>
      <c r="K101" t="s">
        <v>9511</v>
      </c>
      <c r="L101" t="s">
        <v>2453</v>
      </c>
      <c r="M101" t="s">
        <v>9187</v>
      </c>
      <c r="N101" t="s">
        <v>9188</v>
      </c>
      <c r="O101" t="s">
        <v>9189</v>
      </c>
      <c r="P101"/>
      <c r="Q101"/>
    </row>
    <row r="102" spans="1:17" x14ac:dyDescent="0.25">
      <c r="A102" t="s">
        <v>1705</v>
      </c>
      <c r="B102"/>
      <c r="C102"/>
      <c r="D102" t="s">
        <v>725</v>
      </c>
      <c r="E102" t="s">
        <v>1704</v>
      </c>
      <c r="F102" t="s">
        <v>8846</v>
      </c>
      <c r="G102" t="s">
        <v>9183</v>
      </c>
      <c r="H102" t="s">
        <v>9512</v>
      </c>
      <c r="I102" t="s">
        <v>725</v>
      </c>
      <c r="J102" t="s">
        <v>9237</v>
      </c>
      <c r="K102" t="s">
        <v>9513</v>
      </c>
      <c r="L102"/>
      <c r="M102" t="s">
        <v>9187</v>
      </c>
      <c r="N102" t="s">
        <v>9188</v>
      </c>
      <c r="O102" t="s">
        <v>9189</v>
      </c>
      <c r="P102"/>
      <c r="Q102"/>
    </row>
    <row r="103" spans="1:17" x14ac:dyDescent="0.25">
      <c r="A103" t="s">
        <v>724</v>
      </c>
      <c r="B103"/>
      <c r="C103"/>
      <c r="D103" t="s">
        <v>725</v>
      </c>
      <c r="E103" t="s">
        <v>723</v>
      </c>
      <c r="F103" t="s">
        <v>8846</v>
      </c>
      <c r="G103" t="s">
        <v>9183</v>
      </c>
      <c r="H103" t="s">
        <v>9514</v>
      </c>
      <c r="I103" t="s">
        <v>725</v>
      </c>
      <c r="J103" t="s">
        <v>9515</v>
      </c>
      <c r="K103" t="s">
        <v>9516</v>
      </c>
      <c r="L103"/>
      <c r="M103" t="s">
        <v>9187</v>
      </c>
      <c r="N103" t="s">
        <v>9188</v>
      </c>
      <c r="O103" t="s">
        <v>9193</v>
      </c>
      <c r="P103" t="s">
        <v>9517</v>
      </c>
      <c r="Q103" t="s">
        <v>9518</v>
      </c>
    </row>
    <row r="104" spans="1:17" x14ac:dyDescent="0.25">
      <c r="A104" t="s">
        <v>1711</v>
      </c>
      <c r="B104"/>
      <c r="C104"/>
      <c r="D104" t="s">
        <v>725</v>
      </c>
      <c r="E104" t="s">
        <v>1710</v>
      </c>
      <c r="F104" t="s">
        <v>8846</v>
      </c>
      <c r="G104" t="s">
        <v>9183</v>
      </c>
      <c r="H104" t="s">
        <v>9404</v>
      </c>
      <c r="I104" t="s">
        <v>725</v>
      </c>
      <c r="J104" t="s">
        <v>9519</v>
      </c>
      <c r="K104" t="s">
        <v>9520</v>
      </c>
      <c r="L104"/>
      <c r="M104" t="s">
        <v>9521</v>
      </c>
      <c r="N104">
        <v>316</v>
      </c>
      <c r="O104" t="s">
        <v>9193</v>
      </c>
      <c r="P104" t="s">
        <v>9522</v>
      </c>
      <c r="Q104" t="s">
        <v>9523</v>
      </c>
    </row>
    <row r="105" spans="1:17" x14ac:dyDescent="0.25">
      <c r="A105" t="s">
        <v>5566</v>
      </c>
      <c r="B105"/>
      <c r="C105"/>
      <c r="D105" t="s">
        <v>725</v>
      </c>
      <c r="E105" t="s">
        <v>5565</v>
      </c>
      <c r="F105" t="s">
        <v>8846</v>
      </c>
      <c r="G105" t="s">
        <v>9183</v>
      </c>
      <c r="H105" t="s">
        <v>9190</v>
      </c>
      <c r="I105" t="s">
        <v>725</v>
      </c>
      <c r="J105" t="s">
        <v>5565</v>
      </c>
      <c r="K105" t="s">
        <v>9524</v>
      </c>
      <c r="L105"/>
      <c r="M105" t="s">
        <v>9525</v>
      </c>
      <c r="N105">
        <v>49</v>
      </c>
      <c r="O105" t="s">
        <v>9193</v>
      </c>
      <c r="P105" t="s">
        <v>9526</v>
      </c>
      <c r="Q105" t="s">
        <v>9527</v>
      </c>
    </row>
    <row r="106" spans="1:17" x14ac:dyDescent="0.25">
      <c r="A106" t="s">
        <v>5624</v>
      </c>
      <c r="B106"/>
      <c r="C106"/>
      <c r="D106" t="s">
        <v>5625</v>
      </c>
      <c r="E106" t="s">
        <v>5623</v>
      </c>
      <c r="F106" t="s">
        <v>8849</v>
      </c>
      <c r="G106" t="s">
        <v>9528</v>
      </c>
      <c r="H106" t="s">
        <v>9190</v>
      </c>
      <c r="I106" t="s">
        <v>5625</v>
      </c>
      <c r="J106" t="s">
        <v>5623</v>
      </c>
      <c r="K106" t="s">
        <v>9529</v>
      </c>
      <c r="L106"/>
      <c r="M106" t="s">
        <v>9525</v>
      </c>
      <c r="N106">
        <v>49</v>
      </c>
      <c r="O106" t="s">
        <v>9193</v>
      </c>
      <c r="P106" t="s">
        <v>9530</v>
      </c>
      <c r="Q106" t="s">
        <v>9531</v>
      </c>
    </row>
    <row r="107" spans="1:17" x14ac:dyDescent="0.25">
      <c r="A107" t="s">
        <v>3034</v>
      </c>
      <c r="B107"/>
      <c r="C107"/>
      <c r="D107" t="s">
        <v>3035</v>
      </c>
      <c r="E107" t="s">
        <v>3033</v>
      </c>
      <c r="F107" t="s">
        <v>8850</v>
      </c>
      <c r="G107" t="s">
        <v>9297</v>
      </c>
      <c r="H107" t="s">
        <v>9393</v>
      </c>
      <c r="I107" t="s">
        <v>3035</v>
      </c>
      <c r="J107" t="s">
        <v>9329</v>
      </c>
      <c r="K107" t="s">
        <v>9532</v>
      </c>
      <c r="L107" t="s">
        <v>9533</v>
      </c>
      <c r="M107" t="s">
        <v>9332</v>
      </c>
      <c r="N107">
        <v>245</v>
      </c>
      <c r="O107" t="s">
        <v>9193</v>
      </c>
      <c r="P107" t="s">
        <v>9534</v>
      </c>
      <c r="Q107" t="s">
        <v>9535</v>
      </c>
    </row>
    <row r="108" spans="1:17" x14ac:dyDescent="0.25">
      <c r="A108" t="s">
        <v>40</v>
      </c>
      <c r="B108"/>
      <c r="C108"/>
      <c r="D108" t="s">
        <v>41</v>
      </c>
      <c r="E108" t="s">
        <v>39</v>
      </c>
      <c r="F108" t="s">
        <v>8851</v>
      </c>
      <c r="G108" t="s">
        <v>9183</v>
      </c>
      <c r="H108" t="s">
        <v>9536</v>
      </c>
      <c r="I108" t="s">
        <v>41</v>
      </c>
      <c r="J108" t="s">
        <v>9185</v>
      </c>
      <c r="K108" t="s">
        <v>9537</v>
      </c>
      <c r="L108"/>
      <c r="M108" t="s">
        <v>9187</v>
      </c>
      <c r="N108" t="s">
        <v>9188</v>
      </c>
      <c r="O108" t="s">
        <v>9189</v>
      </c>
      <c r="P108"/>
      <c r="Q108"/>
    </row>
    <row r="109" spans="1:17" x14ac:dyDescent="0.25">
      <c r="A109" t="s">
        <v>162</v>
      </c>
      <c r="B109"/>
      <c r="C109"/>
      <c r="D109" t="s">
        <v>163</v>
      </c>
      <c r="E109" t="s">
        <v>161</v>
      </c>
      <c r="F109" t="s">
        <v>8856</v>
      </c>
      <c r="G109" t="s">
        <v>9203</v>
      </c>
      <c r="H109" t="s">
        <v>9355</v>
      </c>
      <c r="I109" t="s">
        <v>163</v>
      </c>
      <c r="J109" t="s">
        <v>9217</v>
      </c>
      <c r="K109" t="s">
        <v>9538</v>
      </c>
      <c r="L109"/>
      <c r="M109" t="s">
        <v>9187</v>
      </c>
      <c r="N109" t="s">
        <v>9188</v>
      </c>
      <c r="O109" t="s">
        <v>9189</v>
      </c>
      <c r="P109"/>
      <c r="Q109"/>
    </row>
    <row r="110" spans="1:17" x14ac:dyDescent="0.25">
      <c r="A110" t="s">
        <v>684</v>
      </c>
      <c r="B110"/>
      <c r="C110"/>
      <c r="D110" t="s">
        <v>685</v>
      </c>
      <c r="E110" t="s">
        <v>683</v>
      </c>
      <c r="F110" t="s">
        <v>9539</v>
      </c>
      <c r="G110" t="s">
        <v>9540</v>
      </c>
      <c r="H110"/>
      <c r="I110" t="s">
        <v>835</v>
      </c>
      <c r="J110" t="s">
        <v>9541</v>
      </c>
      <c r="K110" t="s">
        <v>9542</v>
      </c>
      <c r="L110"/>
      <c r="M110" t="s">
        <v>9343</v>
      </c>
      <c r="N110">
        <v>1340</v>
      </c>
      <c r="O110"/>
      <c r="P110" t="s">
        <v>9543</v>
      </c>
      <c r="Q110" t="s">
        <v>9544</v>
      </c>
    </row>
    <row r="111" spans="1:17" x14ac:dyDescent="0.25">
      <c r="A111" t="s">
        <v>772</v>
      </c>
      <c r="B111"/>
      <c r="C111"/>
      <c r="D111" t="s">
        <v>773</v>
      </c>
      <c r="E111" t="s">
        <v>771</v>
      </c>
      <c r="F111" t="s">
        <v>9545</v>
      </c>
      <c r="G111" t="s">
        <v>9546</v>
      </c>
      <c r="H111"/>
      <c r="I111" t="s">
        <v>2454</v>
      </c>
      <c r="J111" t="s">
        <v>771</v>
      </c>
      <c r="K111" t="s">
        <v>9547</v>
      </c>
      <c r="L111"/>
      <c r="M111" t="s">
        <v>9275</v>
      </c>
      <c r="N111">
        <v>1309</v>
      </c>
      <c r="O111"/>
      <c r="P111" t="s">
        <v>9548</v>
      </c>
      <c r="Q111" t="s">
        <v>9549</v>
      </c>
    </row>
    <row r="112" spans="1:17" x14ac:dyDescent="0.25">
      <c r="A112" t="s">
        <v>733</v>
      </c>
      <c r="B112"/>
      <c r="C112"/>
      <c r="D112" t="s">
        <v>734</v>
      </c>
      <c r="E112" t="s">
        <v>732</v>
      </c>
      <c r="F112" t="s">
        <v>9550</v>
      </c>
      <c r="G112" t="s">
        <v>9551</v>
      </c>
      <c r="H112"/>
      <c r="I112" t="s">
        <v>706</v>
      </c>
      <c r="J112" t="s">
        <v>732</v>
      </c>
      <c r="K112" t="s">
        <v>9552</v>
      </c>
      <c r="L112"/>
      <c r="M112" t="s">
        <v>9275</v>
      </c>
      <c r="N112">
        <v>1309</v>
      </c>
      <c r="O112"/>
      <c r="P112"/>
      <c r="Q112"/>
    </row>
    <row r="113" spans="1:17" x14ac:dyDescent="0.25">
      <c r="A113" t="s">
        <v>804</v>
      </c>
      <c r="B113"/>
      <c r="C113"/>
      <c r="D113" t="s">
        <v>805</v>
      </c>
      <c r="E113" t="s">
        <v>803</v>
      </c>
      <c r="F113" t="s">
        <v>9553</v>
      </c>
      <c r="G113" t="s">
        <v>9554</v>
      </c>
      <c r="H113"/>
      <c r="I113" t="s">
        <v>79</v>
      </c>
      <c r="J113" t="s">
        <v>803</v>
      </c>
      <c r="K113" t="s">
        <v>9555</v>
      </c>
      <c r="L113"/>
      <c r="M113" t="s">
        <v>9556</v>
      </c>
      <c r="N113">
        <v>1279</v>
      </c>
      <c r="O113"/>
      <c r="P113" t="s">
        <v>9557</v>
      </c>
      <c r="Q113" t="s">
        <v>9558</v>
      </c>
    </row>
    <row r="114" spans="1:17" x14ac:dyDescent="0.25">
      <c r="A114" t="s">
        <v>792</v>
      </c>
      <c r="B114"/>
      <c r="C114"/>
      <c r="D114" t="s">
        <v>793</v>
      </c>
      <c r="E114" t="s">
        <v>791</v>
      </c>
      <c r="F114" t="s">
        <v>9559</v>
      </c>
      <c r="G114" t="s">
        <v>9560</v>
      </c>
      <c r="H114"/>
      <c r="I114" t="s">
        <v>547</v>
      </c>
      <c r="J114" t="s">
        <v>791</v>
      </c>
      <c r="K114" t="s">
        <v>9561</v>
      </c>
      <c r="L114"/>
      <c r="M114" t="s">
        <v>9556</v>
      </c>
      <c r="N114">
        <v>1279</v>
      </c>
      <c r="O114"/>
      <c r="P114" t="s">
        <v>9562</v>
      </c>
      <c r="Q114" t="s">
        <v>9563</v>
      </c>
    </row>
    <row r="115" spans="1:17" x14ac:dyDescent="0.25">
      <c r="A115" t="s">
        <v>3489</v>
      </c>
      <c r="B115"/>
      <c r="C115"/>
      <c r="D115" t="s">
        <v>3490</v>
      </c>
      <c r="E115" t="s">
        <v>3488</v>
      </c>
      <c r="F115" t="s">
        <v>9564</v>
      </c>
      <c r="G115" t="s">
        <v>9565</v>
      </c>
      <c r="H115"/>
      <c r="I115" t="s">
        <v>395</v>
      </c>
      <c r="J115" t="s">
        <v>3488</v>
      </c>
      <c r="K115" t="s">
        <v>9566</v>
      </c>
      <c r="L115"/>
      <c r="M115" t="s">
        <v>9275</v>
      </c>
      <c r="N115">
        <v>1309</v>
      </c>
      <c r="O115"/>
      <c r="P115"/>
      <c r="Q115"/>
    </row>
    <row r="116" spans="1:17" x14ac:dyDescent="0.25">
      <c r="A116" t="s">
        <v>3501</v>
      </c>
      <c r="B116"/>
      <c r="C116"/>
      <c r="D116" t="s">
        <v>3502</v>
      </c>
      <c r="E116" t="s">
        <v>3500</v>
      </c>
      <c r="F116" t="s">
        <v>9567</v>
      </c>
      <c r="G116" t="s">
        <v>9568</v>
      </c>
      <c r="H116"/>
      <c r="I116" t="s">
        <v>395</v>
      </c>
      <c r="J116" t="s">
        <v>3500</v>
      </c>
      <c r="K116" t="s">
        <v>9569</v>
      </c>
      <c r="L116"/>
      <c r="M116" t="s">
        <v>9275</v>
      </c>
      <c r="N116">
        <v>1309</v>
      </c>
      <c r="O116"/>
      <c r="P116"/>
      <c r="Q116"/>
    </row>
    <row r="117" spans="1:17" x14ac:dyDescent="0.25">
      <c r="A117" t="s">
        <v>778</v>
      </c>
      <c r="B117"/>
      <c r="C117"/>
      <c r="D117" t="s">
        <v>779</v>
      </c>
      <c r="E117" t="s">
        <v>777</v>
      </c>
      <c r="F117" t="s">
        <v>9570</v>
      </c>
      <c r="G117" t="s">
        <v>9551</v>
      </c>
      <c r="H117"/>
      <c r="I117" t="s">
        <v>126</v>
      </c>
      <c r="J117" t="s">
        <v>777</v>
      </c>
      <c r="K117" t="s">
        <v>9571</v>
      </c>
      <c r="L117"/>
      <c r="M117" t="s">
        <v>9275</v>
      </c>
      <c r="N117">
        <v>1309</v>
      </c>
      <c r="O117"/>
      <c r="P117"/>
      <c r="Q117"/>
    </row>
    <row r="118" spans="1:17" x14ac:dyDescent="0.25">
      <c r="A118" t="s">
        <v>1066</v>
      </c>
      <c r="B118"/>
      <c r="C118"/>
      <c r="D118" t="s">
        <v>1067</v>
      </c>
      <c r="E118" t="s">
        <v>1065</v>
      </c>
      <c r="F118" t="s">
        <v>9572</v>
      </c>
      <c r="G118" t="s">
        <v>9573</v>
      </c>
      <c r="H118"/>
      <c r="I118" t="s">
        <v>73</v>
      </c>
      <c r="J118" t="s">
        <v>1065</v>
      </c>
      <c r="K118" t="s">
        <v>9574</v>
      </c>
      <c r="L118"/>
      <c r="M118" t="s">
        <v>9575</v>
      </c>
      <c r="N118">
        <v>1003</v>
      </c>
      <c r="O118"/>
      <c r="P118" t="s">
        <v>9576</v>
      </c>
      <c r="Q118" t="s">
        <v>9577</v>
      </c>
    </row>
    <row r="119" spans="1:17" x14ac:dyDescent="0.25">
      <c r="A119" t="s">
        <v>1345</v>
      </c>
      <c r="B119"/>
      <c r="C119"/>
      <c r="D119" t="s">
        <v>1346</v>
      </c>
      <c r="E119" t="s">
        <v>1344</v>
      </c>
      <c r="F119" t="s">
        <v>9578</v>
      </c>
      <c r="G119" t="s">
        <v>9579</v>
      </c>
      <c r="H119"/>
      <c r="I119" t="s">
        <v>1324</v>
      </c>
      <c r="J119" t="s">
        <v>9580</v>
      </c>
      <c r="K119" t="s">
        <v>9581</v>
      </c>
      <c r="L119"/>
      <c r="M119" t="s">
        <v>9582</v>
      </c>
      <c r="N119">
        <v>732</v>
      </c>
      <c r="O119"/>
      <c r="P119"/>
      <c r="Q119"/>
    </row>
    <row r="120" spans="1:17" x14ac:dyDescent="0.25">
      <c r="A120" t="s">
        <v>1975</v>
      </c>
      <c r="B120"/>
      <c r="C120"/>
      <c r="D120" t="s">
        <v>1976</v>
      </c>
      <c r="E120" t="s">
        <v>1974</v>
      </c>
      <c r="F120" t="s">
        <v>9583</v>
      </c>
      <c r="G120" t="s">
        <v>9584</v>
      </c>
      <c r="H120" t="s">
        <v>9197</v>
      </c>
      <c r="I120" t="s">
        <v>406</v>
      </c>
      <c r="J120" t="s">
        <v>1974</v>
      </c>
      <c r="K120" t="s">
        <v>9585</v>
      </c>
      <c r="L120" t="s">
        <v>9586</v>
      </c>
      <c r="M120" t="s">
        <v>9587</v>
      </c>
      <c r="N120">
        <v>243</v>
      </c>
      <c r="O120"/>
      <c r="P120" t="s">
        <v>9588</v>
      </c>
      <c r="Q120" t="s">
        <v>9589</v>
      </c>
    </row>
    <row r="121" spans="1:17" x14ac:dyDescent="0.25">
      <c r="A121" t="s">
        <v>3046</v>
      </c>
      <c r="B121"/>
      <c r="C121"/>
      <c r="D121" t="s">
        <v>3047</v>
      </c>
      <c r="E121" t="s">
        <v>3045</v>
      </c>
      <c r="F121" t="s">
        <v>8861</v>
      </c>
      <c r="G121" t="s">
        <v>9297</v>
      </c>
      <c r="H121" t="s">
        <v>9204</v>
      </c>
      <c r="I121" t="s">
        <v>3047</v>
      </c>
      <c r="J121" t="s">
        <v>9329</v>
      </c>
      <c r="K121" t="s">
        <v>9590</v>
      </c>
      <c r="L121" t="s">
        <v>9591</v>
      </c>
      <c r="M121" t="s">
        <v>9592</v>
      </c>
      <c r="N121">
        <v>236</v>
      </c>
      <c r="O121" t="s">
        <v>9193</v>
      </c>
      <c r="P121" t="s">
        <v>9593</v>
      </c>
      <c r="Q121" t="s">
        <v>9594</v>
      </c>
    </row>
    <row r="122" spans="1:17" x14ac:dyDescent="0.25">
      <c r="A122" t="s">
        <v>461</v>
      </c>
      <c r="B122"/>
      <c r="C122"/>
      <c r="D122" t="s">
        <v>462</v>
      </c>
      <c r="E122" t="s">
        <v>460</v>
      </c>
      <c r="F122" t="s">
        <v>8864</v>
      </c>
      <c r="G122" t="s">
        <v>9196</v>
      </c>
      <c r="H122" t="s">
        <v>9241</v>
      </c>
      <c r="I122" t="s">
        <v>462</v>
      </c>
      <c r="J122" t="s">
        <v>9595</v>
      </c>
      <c r="K122" t="s">
        <v>9596</v>
      </c>
      <c r="L122" t="s">
        <v>9597</v>
      </c>
      <c r="M122" t="s">
        <v>9187</v>
      </c>
      <c r="N122" t="s">
        <v>9188</v>
      </c>
      <c r="O122" t="s">
        <v>9189</v>
      </c>
      <c r="P122"/>
      <c r="Q122"/>
    </row>
    <row r="123" spans="1:17" x14ac:dyDescent="0.25">
      <c r="A123" t="s">
        <v>478</v>
      </c>
      <c r="B123"/>
      <c r="C123"/>
      <c r="D123" t="s">
        <v>479</v>
      </c>
      <c r="E123" t="s">
        <v>477</v>
      </c>
      <c r="F123" t="s">
        <v>8867</v>
      </c>
      <c r="G123" t="s">
        <v>9196</v>
      </c>
      <c r="H123" t="s">
        <v>9598</v>
      </c>
      <c r="I123" t="s">
        <v>479</v>
      </c>
      <c r="J123" t="s">
        <v>9185</v>
      </c>
      <c r="K123" t="s">
        <v>9599</v>
      </c>
      <c r="L123"/>
      <c r="M123" t="s">
        <v>9187</v>
      </c>
      <c r="N123" t="s">
        <v>9188</v>
      </c>
      <c r="O123" t="s">
        <v>9189</v>
      </c>
      <c r="P123"/>
      <c r="Q123"/>
    </row>
    <row r="124" spans="1:17" x14ac:dyDescent="0.25">
      <c r="A124" t="s">
        <v>1057</v>
      </c>
      <c r="B124"/>
      <c r="C124"/>
      <c r="D124" t="s">
        <v>479</v>
      </c>
      <c r="E124" t="s">
        <v>1056</v>
      </c>
      <c r="F124" t="s">
        <v>8867</v>
      </c>
      <c r="G124" t="s">
        <v>9196</v>
      </c>
      <c r="H124" t="s">
        <v>9241</v>
      </c>
      <c r="I124" t="s">
        <v>479</v>
      </c>
      <c r="J124" t="s">
        <v>9595</v>
      </c>
      <c r="K124" t="s">
        <v>9600</v>
      </c>
      <c r="L124" t="s">
        <v>9601</v>
      </c>
      <c r="M124" t="s">
        <v>9467</v>
      </c>
      <c r="N124">
        <v>1034</v>
      </c>
      <c r="O124" t="s">
        <v>9193</v>
      </c>
      <c r="P124" t="s">
        <v>9602</v>
      </c>
      <c r="Q124" t="s">
        <v>9603</v>
      </c>
    </row>
    <row r="125" spans="1:17" x14ac:dyDescent="0.25">
      <c r="A125" t="s">
        <v>5373</v>
      </c>
      <c r="B125"/>
      <c r="C125"/>
      <c r="D125" t="s">
        <v>479</v>
      </c>
      <c r="E125" t="s">
        <v>5372</v>
      </c>
      <c r="F125" t="s">
        <v>8867</v>
      </c>
      <c r="G125" t="s">
        <v>9196</v>
      </c>
      <c r="H125" t="s">
        <v>9232</v>
      </c>
      <c r="I125" t="s">
        <v>479</v>
      </c>
      <c r="J125" t="s">
        <v>9232</v>
      </c>
      <c r="K125" t="s">
        <v>9604</v>
      </c>
      <c r="L125"/>
      <c r="M125" t="s">
        <v>9605</v>
      </c>
      <c r="N125">
        <v>821</v>
      </c>
      <c r="O125" t="s">
        <v>9189</v>
      </c>
      <c r="P125"/>
      <c r="Q125"/>
    </row>
    <row r="126" spans="1:17" x14ac:dyDescent="0.25">
      <c r="A126" t="s">
        <v>1532</v>
      </c>
      <c r="B126"/>
      <c r="C126"/>
      <c r="D126" t="s">
        <v>479</v>
      </c>
      <c r="E126" t="s">
        <v>1531</v>
      </c>
      <c r="F126" t="s">
        <v>8867</v>
      </c>
      <c r="G126" t="s">
        <v>9196</v>
      </c>
      <c r="H126" t="s">
        <v>9481</v>
      </c>
      <c r="I126" t="s">
        <v>479</v>
      </c>
      <c r="J126" t="s">
        <v>1531</v>
      </c>
      <c r="K126" t="s">
        <v>9606</v>
      </c>
      <c r="L126"/>
      <c r="M126" t="s">
        <v>9607</v>
      </c>
      <c r="N126">
        <v>552</v>
      </c>
      <c r="O126" t="s">
        <v>9193</v>
      </c>
      <c r="P126" t="s">
        <v>9608</v>
      </c>
      <c r="Q126" t="s">
        <v>9609</v>
      </c>
    </row>
    <row r="127" spans="1:17" x14ac:dyDescent="0.25">
      <c r="A127" t="s">
        <v>28</v>
      </c>
      <c r="B127"/>
      <c r="C127"/>
      <c r="D127" t="s">
        <v>29</v>
      </c>
      <c r="E127" t="s">
        <v>27</v>
      </c>
      <c r="F127" t="s">
        <v>8868</v>
      </c>
      <c r="G127" t="s">
        <v>9196</v>
      </c>
      <c r="H127" t="s">
        <v>9197</v>
      </c>
      <c r="I127" t="s">
        <v>29</v>
      </c>
      <c r="J127" t="s">
        <v>9197</v>
      </c>
      <c r="K127" t="s">
        <v>9610</v>
      </c>
      <c r="L127"/>
      <c r="M127" t="s">
        <v>9187</v>
      </c>
      <c r="N127" t="s">
        <v>9188</v>
      </c>
      <c r="O127" t="s">
        <v>9189</v>
      </c>
      <c r="P127"/>
      <c r="Q127"/>
    </row>
    <row r="128" spans="1:17" x14ac:dyDescent="0.25">
      <c r="A128" t="s">
        <v>2551</v>
      </c>
      <c r="B128"/>
      <c r="C128"/>
      <c r="D128" t="s">
        <v>2552</v>
      </c>
      <c r="E128" t="s">
        <v>2550</v>
      </c>
      <c r="F128" t="s">
        <v>8875</v>
      </c>
      <c r="G128" t="s">
        <v>9235</v>
      </c>
      <c r="H128" t="s">
        <v>9611</v>
      </c>
      <c r="I128" t="s">
        <v>2552</v>
      </c>
      <c r="J128" t="s">
        <v>9185</v>
      </c>
      <c r="K128" t="s">
        <v>9612</v>
      </c>
      <c r="L128"/>
      <c r="M128" t="s">
        <v>9187</v>
      </c>
      <c r="N128" t="s">
        <v>9188</v>
      </c>
      <c r="O128" t="s">
        <v>9189</v>
      </c>
      <c r="P128"/>
      <c r="Q128"/>
    </row>
    <row r="129" spans="1:17" x14ac:dyDescent="0.25">
      <c r="A129" t="s">
        <v>100</v>
      </c>
      <c r="B129"/>
      <c r="C129"/>
      <c r="D129" t="s">
        <v>101</v>
      </c>
      <c r="E129" t="s">
        <v>99</v>
      </c>
      <c r="F129" t="s">
        <v>8876</v>
      </c>
      <c r="G129" t="s">
        <v>9196</v>
      </c>
      <c r="H129" t="s">
        <v>9613</v>
      </c>
      <c r="I129" t="s">
        <v>101</v>
      </c>
      <c r="J129" t="s">
        <v>9185</v>
      </c>
      <c r="K129" t="s">
        <v>9614</v>
      </c>
      <c r="L129" t="s">
        <v>9615</v>
      </c>
      <c r="M129" t="s">
        <v>9187</v>
      </c>
      <c r="N129" t="s">
        <v>9188</v>
      </c>
      <c r="O129" t="s">
        <v>9189</v>
      </c>
      <c r="P129"/>
      <c r="Q129"/>
    </row>
    <row r="130" spans="1:17" x14ac:dyDescent="0.25">
      <c r="A130" t="s">
        <v>755</v>
      </c>
      <c r="B130"/>
      <c r="C130"/>
      <c r="D130" t="s">
        <v>101</v>
      </c>
      <c r="E130" t="s">
        <v>754</v>
      </c>
      <c r="F130" t="s">
        <v>8876</v>
      </c>
      <c r="G130" t="s">
        <v>9196</v>
      </c>
      <c r="H130" t="s">
        <v>9241</v>
      </c>
      <c r="I130" t="s">
        <v>101</v>
      </c>
      <c r="J130" t="s">
        <v>9278</v>
      </c>
      <c r="K130" t="s">
        <v>9616</v>
      </c>
      <c r="L130" t="s">
        <v>9617</v>
      </c>
      <c r="M130" t="s">
        <v>9275</v>
      </c>
      <c r="N130">
        <v>1309</v>
      </c>
      <c r="O130" t="s">
        <v>9193</v>
      </c>
      <c r="P130" t="s">
        <v>9618</v>
      </c>
      <c r="Q130" t="s">
        <v>9619</v>
      </c>
    </row>
    <row r="131" spans="1:17" x14ac:dyDescent="0.25">
      <c r="A131" t="s">
        <v>370</v>
      </c>
      <c r="B131"/>
      <c r="C131"/>
      <c r="D131" t="s">
        <v>371</v>
      </c>
      <c r="E131" t="s">
        <v>369</v>
      </c>
      <c r="F131" t="s">
        <v>8879</v>
      </c>
      <c r="G131" t="s">
        <v>9196</v>
      </c>
      <c r="H131" t="s">
        <v>9620</v>
      </c>
      <c r="I131" t="s">
        <v>371</v>
      </c>
      <c r="J131" t="s">
        <v>9185</v>
      </c>
      <c r="K131" t="s">
        <v>9621</v>
      </c>
      <c r="L131" t="s">
        <v>9622</v>
      </c>
      <c r="M131" t="s">
        <v>9187</v>
      </c>
      <c r="N131" t="s">
        <v>9188</v>
      </c>
      <c r="O131" t="s">
        <v>9189</v>
      </c>
      <c r="P131"/>
      <c r="Q131"/>
    </row>
    <row r="132" spans="1:17" x14ac:dyDescent="0.25">
      <c r="A132" t="s">
        <v>7245</v>
      </c>
      <c r="B132"/>
      <c r="C132"/>
      <c r="D132" t="s">
        <v>371</v>
      </c>
      <c r="E132" t="s">
        <v>7244</v>
      </c>
      <c r="F132" t="s">
        <v>8879</v>
      </c>
      <c r="G132" t="s">
        <v>9196</v>
      </c>
      <c r="H132" t="s">
        <v>9232</v>
      </c>
      <c r="I132" t="s">
        <v>371</v>
      </c>
      <c r="J132" t="s">
        <v>9233</v>
      </c>
      <c r="K132" t="s">
        <v>9623</v>
      </c>
      <c r="L132" t="s">
        <v>370</v>
      </c>
      <c r="M132" t="s">
        <v>9624</v>
      </c>
      <c r="N132">
        <v>19</v>
      </c>
      <c r="O132" t="s">
        <v>9193</v>
      </c>
      <c r="P132" t="s">
        <v>9625</v>
      </c>
      <c r="Q132" t="s">
        <v>9626</v>
      </c>
    </row>
    <row r="133" spans="1:17" x14ac:dyDescent="0.25">
      <c r="A133" t="s">
        <v>3076</v>
      </c>
      <c r="B133"/>
      <c r="C133"/>
      <c r="D133" t="s">
        <v>3077</v>
      </c>
      <c r="E133" t="s">
        <v>3075</v>
      </c>
      <c r="F133" t="s">
        <v>8884</v>
      </c>
      <c r="G133" t="s">
        <v>9297</v>
      </c>
      <c r="H133" t="s">
        <v>9393</v>
      </c>
      <c r="I133" t="s">
        <v>3077</v>
      </c>
      <c r="J133" t="s">
        <v>9329</v>
      </c>
      <c r="K133" t="s">
        <v>9627</v>
      </c>
      <c r="L133" t="s">
        <v>9628</v>
      </c>
      <c r="M133" t="s">
        <v>9629</v>
      </c>
      <c r="N133">
        <v>238</v>
      </c>
      <c r="O133" t="s">
        <v>9193</v>
      </c>
      <c r="P133" t="s">
        <v>9630</v>
      </c>
      <c r="Q133" t="s">
        <v>9631</v>
      </c>
    </row>
    <row r="134" spans="1:17" x14ac:dyDescent="0.25">
      <c r="A134" t="s">
        <v>1071</v>
      </c>
      <c r="B134"/>
      <c r="C134"/>
      <c r="D134" t="s">
        <v>1072</v>
      </c>
      <c r="E134" t="s">
        <v>1070</v>
      </c>
      <c r="F134" t="s">
        <v>8889</v>
      </c>
      <c r="G134" t="s">
        <v>9196</v>
      </c>
      <c r="H134" t="s">
        <v>9197</v>
      </c>
      <c r="I134" t="s">
        <v>1072</v>
      </c>
      <c r="J134" t="s">
        <v>9465</v>
      </c>
      <c r="K134" t="s">
        <v>9632</v>
      </c>
      <c r="L134"/>
      <c r="M134" t="s">
        <v>9633</v>
      </c>
      <c r="N134">
        <v>719</v>
      </c>
      <c r="O134" t="s">
        <v>9189</v>
      </c>
      <c r="P134"/>
      <c r="Q134"/>
    </row>
    <row r="135" spans="1:17" x14ac:dyDescent="0.25">
      <c r="A135" t="s">
        <v>78</v>
      </c>
      <c r="B135"/>
      <c r="C135"/>
      <c r="D135" t="s">
        <v>79</v>
      </c>
      <c r="E135" t="s">
        <v>77</v>
      </c>
      <c r="F135" t="s">
        <v>8892</v>
      </c>
      <c r="G135" t="s">
        <v>9203</v>
      </c>
      <c r="H135" t="s">
        <v>9216</v>
      </c>
      <c r="I135" t="s">
        <v>79</v>
      </c>
      <c r="J135" t="s">
        <v>9217</v>
      </c>
      <c r="K135" t="s">
        <v>9634</v>
      </c>
      <c r="L135"/>
      <c r="M135" t="s">
        <v>9187</v>
      </c>
      <c r="N135" t="s">
        <v>9188</v>
      </c>
      <c r="O135" t="s">
        <v>9189</v>
      </c>
      <c r="P135"/>
      <c r="Q135"/>
    </row>
    <row r="136" spans="1:17" x14ac:dyDescent="0.25">
      <c r="A136" t="s">
        <v>1359</v>
      </c>
      <c r="B136"/>
      <c r="C136"/>
      <c r="D136" t="s">
        <v>484</v>
      </c>
      <c r="E136" t="s">
        <v>1358</v>
      </c>
      <c r="F136" t="s">
        <v>8893</v>
      </c>
      <c r="G136" t="s">
        <v>9196</v>
      </c>
      <c r="H136" t="s">
        <v>9204</v>
      </c>
      <c r="I136" t="s">
        <v>484</v>
      </c>
      <c r="J136" t="s">
        <v>9185</v>
      </c>
      <c r="K136" t="s">
        <v>9635</v>
      </c>
      <c r="L136"/>
      <c r="M136" t="s">
        <v>9187</v>
      </c>
      <c r="N136" t="s">
        <v>9188</v>
      </c>
      <c r="O136" t="s">
        <v>9189</v>
      </c>
      <c r="P136"/>
      <c r="Q136"/>
    </row>
    <row r="137" spans="1:17" x14ac:dyDescent="0.25">
      <c r="A137" t="s">
        <v>483</v>
      </c>
      <c r="B137"/>
      <c r="C137"/>
      <c r="D137" t="s">
        <v>484</v>
      </c>
      <c r="E137" t="s">
        <v>482</v>
      </c>
      <c r="F137" t="s">
        <v>8893</v>
      </c>
      <c r="G137" t="s">
        <v>9196</v>
      </c>
      <c r="H137" t="s">
        <v>9217</v>
      </c>
      <c r="I137" t="s">
        <v>484</v>
      </c>
      <c r="J137" t="s">
        <v>9486</v>
      </c>
      <c r="K137" t="s">
        <v>9636</v>
      </c>
      <c r="L137" t="s">
        <v>9637</v>
      </c>
      <c r="M137" t="s">
        <v>9187</v>
      </c>
      <c r="N137" t="s">
        <v>9188</v>
      </c>
      <c r="O137" t="s">
        <v>9193</v>
      </c>
      <c r="P137" t="s">
        <v>9638</v>
      </c>
      <c r="Q137" t="s">
        <v>9639</v>
      </c>
    </row>
    <row r="138" spans="1:17" x14ac:dyDescent="0.25">
      <c r="A138" t="s">
        <v>499</v>
      </c>
      <c r="B138"/>
      <c r="C138"/>
      <c r="D138" t="s">
        <v>484</v>
      </c>
      <c r="E138" t="s">
        <v>498</v>
      </c>
      <c r="F138" t="s">
        <v>8893</v>
      </c>
      <c r="G138" t="s">
        <v>9196</v>
      </c>
      <c r="H138" t="s">
        <v>9241</v>
      </c>
      <c r="I138" t="s">
        <v>484</v>
      </c>
      <c r="J138" t="s">
        <v>9261</v>
      </c>
      <c r="K138" t="s">
        <v>9640</v>
      </c>
      <c r="L138"/>
      <c r="M138" t="s">
        <v>9187</v>
      </c>
      <c r="N138" t="s">
        <v>9188</v>
      </c>
      <c r="O138" t="s">
        <v>9193</v>
      </c>
      <c r="P138" t="s">
        <v>9641</v>
      </c>
      <c r="Q138" t="s">
        <v>9642</v>
      </c>
    </row>
    <row r="139" spans="1:17" x14ac:dyDescent="0.25">
      <c r="A139" t="s">
        <v>513</v>
      </c>
      <c r="B139"/>
      <c r="C139"/>
      <c r="D139" t="s">
        <v>484</v>
      </c>
      <c r="E139" t="s">
        <v>512</v>
      </c>
      <c r="F139" t="s">
        <v>8893</v>
      </c>
      <c r="G139" t="s">
        <v>9196</v>
      </c>
      <c r="H139" t="s">
        <v>9241</v>
      </c>
      <c r="I139" t="s">
        <v>484</v>
      </c>
      <c r="J139" t="s">
        <v>9643</v>
      </c>
      <c r="K139" t="s">
        <v>9644</v>
      </c>
      <c r="L139"/>
      <c r="M139" t="s">
        <v>9187</v>
      </c>
      <c r="N139" t="s">
        <v>9188</v>
      </c>
      <c r="O139" t="s">
        <v>9193</v>
      </c>
      <c r="P139" t="s">
        <v>9645</v>
      </c>
      <c r="Q139" t="s">
        <v>9646</v>
      </c>
    </row>
    <row r="140" spans="1:17" x14ac:dyDescent="0.25">
      <c r="A140" t="s">
        <v>523</v>
      </c>
      <c r="B140"/>
      <c r="C140"/>
      <c r="D140" t="s">
        <v>484</v>
      </c>
      <c r="E140" t="s">
        <v>522</v>
      </c>
      <c r="F140" t="s">
        <v>8893</v>
      </c>
      <c r="G140" t="s">
        <v>9196</v>
      </c>
      <c r="H140" t="s">
        <v>9217</v>
      </c>
      <c r="I140" t="s">
        <v>484</v>
      </c>
      <c r="J140" t="s">
        <v>9647</v>
      </c>
      <c r="K140" t="s">
        <v>9648</v>
      </c>
      <c r="L140"/>
      <c r="M140" t="s">
        <v>9187</v>
      </c>
      <c r="N140" t="s">
        <v>9188</v>
      </c>
      <c r="O140" t="s">
        <v>9193</v>
      </c>
      <c r="P140" t="s">
        <v>9649</v>
      </c>
      <c r="Q140" t="s">
        <v>9650</v>
      </c>
    </row>
    <row r="141" spans="1:17" x14ac:dyDescent="0.25">
      <c r="A141" t="s">
        <v>281</v>
      </c>
      <c r="B141"/>
      <c r="C141"/>
      <c r="D141" t="s">
        <v>282</v>
      </c>
      <c r="E141" t="s">
        <v>280</v>
      </c>
      <c r="F141" t="s">
        <v>8896</v>
      </c>
      <c r="G141" t="s">
        <v>9183</v>
      </c>
      <c r="H141" t="s">
        <v>9204</v>
      </c>
      <c r="I141" t="s">
        <v>282</v>
      </c>
      <c r="J141" t="s">
        <v>9237</v>
      </c>
      <c r="K141" t="s">
        <v>9651</v>
      </c>
      <c r="L141"/>
      <c r="M141" t="s">
        <v>9187</v>
      </c>
      <c r="N141" t="s">
        <v>9188</v>
      </c>
      <c r="O141" t="s">
        <v>9189</v>
      </c>
      <c r="P141"/>
      <c r="Q141"/>
    </row>
    <row r="142" spans="1:17" x14ac:dyDescent="0.25">
      <c r="A142" t="s">
        <v>294</v>
      </c>
      <c r="B142"/>
      <c r="C142"/>
      <c r="D142" t="s">
        <v>282</v>
      </c>
      <c r="E142" t="s">
        <v>293</v>
      </c>
      <c r="F142" t="s">
        <v>8896</v>
      </c>
      <c r="G142" t="s">
        <v>9183</v>
      </c>
      <c r="H142" t="s">
        <v>9217</v>
      </c>
      <c r="I142" t="s">
        <v>282</v>
      </c>
      <c r="J142" t="s">
        <v>9217</v>
      </c>
      <c r="K142" t="s">
        <v>9652</v>
      </c>
      <c r="L142"/>
      <c r="M142" t="s">
        <v>9187</v>
      </c>
      <c r="N142" t="s">
        <v>9188</v>
      </c>
      <c r="O142" t="s">
        <v>9193</v>
      </c>
      <c r="P142" t="s">
        <v>9653</v>
      </c>
      <c r="Q142" t="s">
        <v>9654</v>
      </c>
    </row>
    <row r="143" spans="1:17" x14ac:dyDescent="0.25">
      <c r="A143" t="s">
        <v>304</v>
      </c>
      <c r="B143"/>
      <c r="C143"/>
      <c r="D143" t="s">
        <v>282</v>
      </c>
      <c r="E143" t="s">
        <v>303</v>
      </c>
      <c r="F143" t="s">
        <v>8896</v>
      </c>
      <c r="G143" t="s">
        <v>9183</v>
      </c>
      <c r="H143" t="s">
        <v>9217</v>
      </c>
      <c r="I143" t="s">
        <v>282</v>
      </c>
      <c r="J143" t="s">
        <v>9595</v>
      </c>
      <c r="K143" t="s">
        <v>9655</v>
      </c>
      <c r="L143" t="s">
        <v>347</v>
      </c>
      <c r="M143" t="s">
        <v>9187</v>
      </c>
      <c r="N143" t="s">
        <v>9188</v>
      </c>
      <c r="O143" t="s">
        <v>9193</v>
      </c>
      <c r="P143" t="s">
        <v>9656</v>
      </c>
      <c r="Q143" t="s">
        <v>9657</v>
      </c>
    </row>
    <row r="144" spans="1:17" x14ac:dyDescent="0.25">
      <c r="A144" t="s">
        <v>1844</v>
      </c>
      <c r="B144"/>
      <c r="C144"/>
      <c r="D144" t="s">
        <v>1845</v>
      </c>
      <c r="E144" t="s">
        <v>1843</v>
      </c>
      <c r="F144" t="s">
        <v>8903</v>
      </c>
      <c r="G144" t="s">
        <v>9528</v>
      </c>
      <c r="H144" t="s">
        <v>9658</v>
      </c>
      <c r="I144" t="s">
        <v>1845</v>
      </c>
      <c r="J144" t="s">
        <v>9658</v>
      </c>
      <c r="K144" t="s">
        <v>9659</v>
      </c>
      <c r="L144"/>
      <c r="M144" t="s">
        <v>9660</v>
      </c>
      <c r="N144">
        <v>285</v>
      </c>
      <c r="O144" t="s">
        <v>9189</v>
      </c>
      <c r="P144"/>
      <c r="Q144"/>
    </row>
    <row r="145" spans="1:17" x14ac:dyDescent="0.25">
      <c r="A145" t="s">
        <v>2563</v>
      </c>
      <c r="B145"/>
      <c r="C145"/>
      <c r="D145" t="s">
        <v>2564</v>
      </c>
      <c r="E145" t="s">
        <v>2562</v>
      </c>
      <c r="F145" t="s">
        <v>8904</v>
      </c>
      <c r="G145" t="s">
        <v>9235</v>
      </c>
      <c r="H145" t="s">
        <v>9241</v>
      </c>
      <c r="I145" t="s">
        <v>2564</v>
      </c>
      <c r="J145" t="s">
        <v>9242</v>
      </c>
      <c r="K145" t="s">
        <v>9661</v>
      </c>
      <c r="L145" t="s">
        <v>2453</v>
      </c>
      <c r="M145" t="s">
        <v>9501</v>
      </c>
      <c r="N145">
        <v>1368</v>
      </c>
      <c r="O145" t="s">
        <v>9189</v>
      </c>
      <c r="P145"/>
      <c r="Q145"/>
    </row>
    <row r="146" spans="1:17" x14ac:dyDescent="0.25">
      <c r="A146" t="s">
        <v>536</v>
      </c>
      <c r="B146"/>
      <c r="C146"/>
      <c r="D146" t="s">
        <v>537</v>
      </c>
      <c r="E146" t="s">
        <v>535</v>
      </c>
      <c r="F146" t="s">
        <v>8905</v>
      </c>
      <c r="G146" t="s">
        <v>9196</v>
      </c>
      <c r="H146" t="s">
        <v>9241</v>
      </c>
      <c r="I146" t="s">
        <v>537</v>
      </c>
      <c r="J146" t="s">
        <v>9278</v>
      </c>
      <c r="K146" t="s">
        <v>9662</v>
      </c>
      <c r="L146"/>
      <c r="M146" t="s">
        <v>9187</v>
      </c>
      <c r="N146" t="s">
        <v>9188</v>
      </c>
      <c r="O146" t="s">
        <v>9189</v>
      </c>
      <c r="P146"/>
      <c r="Q146"/>
    </row>
    <row r="147" spans="1:17" x14ac:dyDescent="0.25">
      <c r="A147" t="s">
        <v>546</v>
      </c>
      <c r="B147"/>
      <c r="C147"/>
      <c r="D147" t="s">
        <v>547</v>
      </c>
      <c r="E147" t="s">
        <v>545</v>
      </c>
      <c r="F147" t="s">
        <v>8906</v>
      </c>
      <c r="G147" t="s">
        <v>9203</v>
      </c>
      <c r="H147" t="s">
        <v>9393</v>
      </c>
      <c r="I147" t="s">
        <v>547</v>
      </c>
      <c r="J147" t="s">
        <v>9237</v>
      </c>
      <c r="K147" t="s">
        <v>9663</v>
      </c>
      <c r="L147"/>
      <c r="M147" t="s">
        <v>9187</v>
      </c>
      <c r="N147" t="s">
        <v>9188</v>
      </c>
      <c r="O147" t="s">
        <v>9189</v>
      </c>
      <c r="P147"/>
      <c r="Q147"/>
    </row>
    <row r="148" spans="1:17" x14ac:dyDescent="0.25">
      <c r="A148" t="s">
        <v>564</v>
      </c>
      <c r="B148"/>
      <c r="C148"/>
      <c r="D148" t="s">
        <v>547</v>
      </c>
      <c r="E148" t="s">
        <v>563</v>
      </c>
      <c r="F148" t="s">
        <v>8906</v>
      </c>
      <c r="G148" t="s">
        <v>9203</v>
      </c>
      <c r="H148" t="s">
        <v>9241</v>
      </c>
      <c r="I148" t="s">
        <v>547</v>
      </c>
      <c r="J148" t="s">
        <v>9364</v>
      </c>
      <c r="K148" t="s">
        <v>9664</v>
      </c>
      <c r="L148"/>
      <c r="M148" t="s">
        <v>9187</v>
      </c>
      <c r="N148" t="s">
        <v>9188</v>
      </c>
      <c r="O148" t="s">
        <v>9193</v>
      </c>
      <c r="P148" t="s">
        <v>9665</v>
      </c>
      <c r="Q148" t="s">
        <v>9666</v>
      </c>
    </row>
    <row r="149" spans="1:17" x14ac:dyDescent="0.25">
      <c r="A149" t="s">
        <v>585</v>
      </c>
      <c r="B149"/>
      <c r="C149"/>
      <c r="D149" t="s">
        <v>547</v>
      </c>
      <c r="E149" t="s">
        <v>584</v>
      </c>
      <c r="F149" t="s">
        <v>8906</v>
      </c>
      <c r="G149" t="s">
        <v>9203</v>
      </c>
      <c r="H149" t="s">
        <v>9241</v>
      </c>
      <c r="I149" t="s">
        <v>547</v>
      </c>
      <c r="J149" t="s">
        <v>9278</v>
      </c>
      <c r="K149" t="s">
        <v>9667</v>
      </c>
      <c r="L149"/>
      <c r="M149" t="s">
        <v>9187</v>
      </c>
      <c r="N149" t="s">
        <v>9188</v>
      </c>
      <c r="O149" t="s">
        <v>9193</v>
      </c>
      <c r="P149" t="s">
        <v>9668</v>
      </c>
      <c r="Q149" t="s">
        <v>9669</v>
      </c>
    </row>
    <row r="150" spans="1:17" x14ac:dyDescent="0.25">
      <c r="A150" t="s">
        <v>601</v>
      </c>
      <c r="B150"/>
      <c r="C150"/>
      <c r="D150" t="s">
        <v>547</v>
      </c>
      <c r="E150" t="s">
        <v>600</v>
      </c>
      <c r="F150" t="s">
        <v>8906</v>
      </c>
      <c r="G150" t="s">
        <v>9203</v>
      </c>
      <c r="H150" t="s">
        <v>9217</v>
      </c>
      <c r="I150" t="s">
        <v>547</v>
      </c>
      <c r="J150" t="s">
        <v>9670</v>
      </c>
      <c r="K150" t="s">
        <v>9671</v>
      </c>
      <c r="L150"/>
      <c r="M150" t="s">
        <v>9187</v>
      </c>
      <c r="N150" t="s">
        <v>9188</v>
      </c>
      <c r="O150" t="s">
        <v>9193</v>
      </c>
      <c r="P150" t="s">
        <v>9672</v>
      </c>
      <c r="Q150" t="s">
        <v>9673</v>
      </c>
    </row>
    <row r="151" spans="1:17" x14ac:dyDescent="0.25">
      <c r="A151" t="s">
        <v>1990</v>
      </c>
      <c r="B151"/>
      <c r="C151"/>
      <c r="D151" t="s">
        <v>93</v>
      </c>
      <c r="E151" t="s">
        <v>1989</v>
      </c>
      <c r="F151" t="s">
        <v>8909</v>
      </c>
      <c r="G151" t="s">
        <v>9196</v>
      </c>
      <c r="H151" t="s">
        <v>9276</v>
      </c>
      <c r="I151" t="s">
        <v>93</v>
      </c>
      <c r="J151" t="s">
        <v>9237</v>
      </c>
      <c r="K151" t="s">
        <v>9674</v>
      </c>
      <c r="L151"/>
      <c r="M151" t="s">
        <v>9675</v>
      </c>
      <c r="N151">
        <v>230</v>
      </c>
      <c r="O151" t="s">
        <v>9193</v>
      </c>
      <c r="P151" t="s">
        <v>9676</v>
      </c>
      <c r="Q151" t="s">
        <v>9677</v>
      </c>
    </row>
    <row r="152" spans="1:17" x14ac:dyDescent="0.25">
      <c r="A152" t="s">
        <v>92</v>
      </c>
      <c r="B152"/>
      <c r="C152"/>
      <c r="D152" t="s">
        <v>93</v>
      </c>
      <c r="E152" t="s">
        <v>91</v>
      </c>
      <c r="F152" t="s">
        <v>8909</v>
      </c>
      <c r="G152" t="s">
        <v>9196</v>
      </c>
      <c r="H152" t="s">
        <v>9241</v>
      </c>
      <c r="I152" t="s">
        <v>93</v>
      </c>
      <c r="J152" t="s">
        <v>9595</v>
      </c>
      <c r="K152" t="s">
        <v>9678</v>
      </c>
      <c r="L152" t="s">
        <v>9597</v>
      </c>
      <c r="M152" t="s">
        <v>9187</v>
      </c>
      <c r="N152" t="s">
        <v>9188</v>
      </c>
      <c r="O152" t="s">
        <v>9193</v>
      </c>
      <c r="P152" t="s">
        <v>9679</v>
      </c>
      <c r="Q152" t="s">
        <v>9680</v>
      </c>
    </row>
    <row r="153" spans="1:17" x14ac:dyDescent="0.25">
      <c r="A153" t="s">
        <v>2003</v>
      </c>
      <c r="B153"/>
      <c r="C153"/>
      <c r="D153" t="s">
        <v>93</v>
      </c>
      <c r="E153" t="s">
        <v>2002</v>
      </c>
      <c r="F153" t="s">
        <v>8909</v>
      </c>
      <c r="G153" t="s">
        <v>9196</v>
      </c>
      <c r="H153" t="s">
        <v>9197</v>
      </c>
      <c r="I153" t="s">
        <v>93</v>
      </c>
      <c r="J153" t="s">
        <v>9681</v>
      </c>
      <c r="K153" t="s">
        <v>9682</v>
      </c>
      <c r="L153"/>
      <c r="M153" t="s">
        <v>9675</v>
      </c>
      <c r="N153">
        <v>230</v>
      </c>
      <c r="O153" t="s">
        <v>9193</v>
      </c>
      <c r="P153" t="s">
        <v>9683</v>
      </c>
      <c r="Q153" t="s">
        <v>9684</v>
      </c>
    </row>
    <row r="154" spans="1:17" x14ac:dyDescent="0.25">
      <c r="A154" t="s">
        <v>4527</v>
      </c>
      <c r="B154"/>
      <c r="C154"/>
      <c r="D154" t="s">
        <v>984</v>
      </c>
      <c r="E154" t="s">
        <v>4526</v>
      </c>
      <c r="F154" t="s">
        <v>8910</v>
      </c>
      <c r="G154" t="s">
        <v>9196</v>
      </c>
      <c r="H154" t="s">
        <v>9685</v>
      </c>
      <c r="I154" t="s">
        <v>984</v>
      </c>
      <c r="J154" t="s">
        <v>9237</v>
      </c>
      <c r="K154" t="s">
        <v>9686</v>
      </c>
      <c r="L154" t="s">
        <v>9687</v>
      </c>
      <c r="M154" t="s">
        <v>9187</v>
      </c>
      <c r="N154" t="s">
        <v>9188</v>
      </c>
      <c r="O154"/>
      <c r="P154" t="s">
        <v>9688</v>
      </c>
      <c r="Q154" t="s">
        <v>9689</v>
      </c>
    </row>
    <row r="155" spans="1:17" x14ac:dyDescent="0.25">
      <c r="A155" t="s">
        <v>983</v>
      </c>
      <c r="B155"/>
      <c r="C155"/>
      <c r="D155" t="s">
        <v>984</v>
      </c>
      <c r="E155" t="s">
        <v>982</v>
      </c>
      <c r="F155" t="s">
        <v>8910</v>
      </c>
      <c r="G155" t="s">
        <v>9196</v>
      </c>
      <c r="H155" t="s">
        <v>9241</v>
      </c>
      <c r="I155" t="s">
        <v>984</v>
      </c>
      <c r="J155" t="s">
        <v>9595</v>
      </c>
      <c r="K155" t="s">
        <v>9690</v>
      </c>
      <c r="L155" t="s">
        <v>9691</v>
      </c>
      <c r="M155" t="s">
        <v>9410</v>
      </c>
      <c r="N155">
        <v>1095</v>
      </c>
      <c r="O155" t="s">
        <v>9193</v>
      </c>
      <c r="P155" t="s">
        <v>9692</v>
      </c>
      <c r="Q155" t="s">
        <v>9693</v>
      </c>
    </row>
    <row r="156" spans="1:17" x14ac:dyDescent="0.25">
      <c r="A156" t="s">
        <v>4499</v>
      </c>
      <c r="B156"/>
      <c r="C156"/>
      <c r="D156" t="s">
        <v>984</v>
      </c>
      <c r="E156" t="s">
        <v>4498</v>
      </c>
      <c r="F156" t="s">
        <v>8910</v>
      </c>
      <c r="G156" t="s">
        <v>9196</v>
      </c>
      <c r="H156" t="s">
        <v>9694</v>
      </c>
      <c r="I156" t="s">
        <v>984</v>
      </c>
      <c r="J156" t="s">
        <v>4498</v>
      </c>
      <c r="K156" t="s">
        <v>9695</v>
      </c>
      <c r="L156" t="s">
        <v>4527</v>
      </c>
      <c r="M156" t="s">
        <v>9696</v>
      </c>
      <c r="N156">
        <v>98</v>
      </c>
      <c r="O156" t="s">
        <v>9193</v>
      </c>
      <c r="P156" t="s">
        <v>9697</v>
      </c>
      <c r="Q156" t="s">
        <v>9698</v>
      </c>
    </row>
    <row r="157" spans="1:17" x14ac:dyDescent="0.25">
      <c r="A157" t="s">
        <v>638</v>
      </c>
      <c r="B157"/>
      <c r="C157"/>
      <c r="D157" t="s">
        <v>639</v>
      </c>
      <c r="E157" t="s">
        <v>637</v>
      </c>
      <c r="F157" t="s">
        <v>8911</v>
      </c>
      <c r="G157" t="s">
        <v>9297</v>
      </c>
      <c r="H157" t="s">
        <v>9204</v>
      </c>
      <c r="I157" t="s">
        <v>639</v>
      </c>
      <c r="J157" t="s">
        <v>9217</v>
      </c>
      <c r="K157" t="s">
        <v>9699</v>
      </c>
      <c r="L157" t="s">
        <v>9700</v>
      </c>
      <c r="M157" t="s">
        <v>9187</v>
      </c>
      <c r="N157" t="s">
        <v>9188</v>
      </c>
      <c r="O157" t="s">
        <v>9189</v>
      </c>
      <c r="P157"/>
      <c r="Q157"/>
    </row>
    <row r="158" spans="1:17" x14ac:dyDescent="0.25">
      <c r="A158" t="s">
        <v>2453</v>
      </c>
      <c r="B158"/>
      <c r="C158"/>
      <c r="D158" t="s">
        <v>2454</v>
      </c>
      <c r="E158" t="s">
        <v>2452</v>
      </c>
      <c r="F158" t="s">
        <v>8920</v>
      </c>
      <c r="G158" t="s">
        <v>9235</v>
      </c>
      <c r="H158" t="s">
        <v>9701</v>
      </c>
      <c r="I158" t="s">
        <v>2454</v>
      </c>
      <c r="J158" t="s">
        <v>9185</v>
      </c>
      <c r="K158" t="s">
        <v>9702</v>
      </c>
      <c r="L158" t="s">
        <v>9703</v>
      </c>
      <c r="M158" t="s">
        <v>9187</v>
      </c>
      <c r="N158" t="s">
        <v>9188</v>
      </c>
      <c r="O158" t="s">
        <v>9189</v>
      </c>
      <c r="P158"/>
      <c r="Q158"/>
    </row>
    <row r="159" spans="1:17" x14ac:dyDescent="0.25">
      <c r="A159" t="s">
        <v>53</v>
      </c>
      <c r="B159"/>
      <c r="C159"/>
      <c r="D159" t="s">
        <v>54</v>
      </c>
      <c r="E159" t="s">
        <v>52</v>
      </c>
      <c r="F159" t="s">
        <v>8927</v>
      </c>
      <c r="G159" t="s">
        <v>9203</v>
      </c>
      <c r="H159" t="s">
        <v>9217</v>
      </c>
      <c r="I159" t="s">
        <v>54</v>
      </c>
      <c r="J159" t="s">
        <v>9185</v>
      </c>
      <c r="K159" t="s">
        <v>9704</v>
      </c>
      <c r="L159"/>
      <c r="M159" t="s">
        <v>9187</v>
      </c>
      <c r="N159" t="s">
        <v>9188</v>
      </c>
      <c r="O159" t="s">
        <v>9189</v>
      </c>
      <c r="P159"/>
      <c r="Q159"/>
    </row>
    <row r="160" spans="1:17" x14ac:dyDescent="0.25">
      <c r="A160" t="s">
        <v>675</v>
      </c>
      <c r="B160"/>
      <c r="C160"/>
      <c r="D160" t="s">
        <v>54</v>
      </c>
      <c r="E160" t="s">
        <v>674</v>
      </c>
      <c r="F160" t="s">
        <v>8927</v>
      </c>
      <c r="G160" t="s">
        <v>9203</v>
      </c>
      <c r="H160" t="s">
        <v>9241</v>
      </c>
      <c r="I160" t="s">
        <v>54</v>
      </c>
      <c r="J160" t="s">
        <v>9278</v>
      </c>
      <c r="K160" t="s">
        <v>9705</v>
      </c>
      <c r="L160"/>
      <c r="M160" t="s">
        <v>9501</v>
      </c>
      <c r="N160">
        <v>1368</v>
      </c>
      <c r="O160" t="s">
        <v>9189</v>
      </c>
      <c r="P160"/>
      <c r="Q160"/>
    </row>
    <row r="161" spans="1:17" x14ac:dyDescent="0.25">
      <c r="A161" t="s">
        <v>314</v>
      </c>
      <c r="B161"/>
      <c r="C161"/>
      <c r="D161" t="s">
        <v>315</v>
      </c>
      <c r="E161" t="s">
        <v>313</v>
      </c>
      <c r="F161" t="s">
        <v>8930</v>
      </c>
      <c r="G161" t="s">
        <v>9196</v>
      </c>
      <c r="H161" t="s">
        <v>9197</v>
      </c>
      <c r="I161" t="s">
        <v>315</v>
      </c>
      <c r="J161" t="s">
        <v>9197</v>
      </c>
      <c r="K161" t="s">
        <v>9706</v>
      </c>
      <c r="L161"/>
      <c r="M161" t="s">
        <v>9187</v>
      </c>
      <c r="N161" t="s">
        <v>9188</v>
      </c>
      <c r="O161" t="s">
        <v>9189</v>
      </c>
      <c r="P161"/>
      <c r="Q161"/>
    </row>
    <row r="162" spans="1:17" x14ac:dyDescent="0.25">
      <c r="A162" t="s">
        <v>119</v>
      </c>
      <c r="B162"/>
      <c r="C162"/>
      <c r="D162" t="s">
        <v>120</v>
      </c>
      <c r="E162" t="s">
        <v>118</v>
      </c>
      <c r="F162" t="s">
        <v>8931</v>
      </c>
      <c r="G162" t="s">
        <v>9196</v>
      </c>
      <c r="H162" t="s">
        <v>9707</v>
      </c>
      <c r="I162" t="s">
        <v>120</v>
      </c>
      <c r="J162" t="s">
        <v>9185</v>
      </c>
      <c r="K162" t="s">
        <v>9708</v>
      </c>
      <c r="L162"/>
      <c r="M162" t="s">
        <v>9187</v>
      </c>
      <c r="N162" t="s">
        <v>9188</v>
      </c>
      <c r="O162" t="s">
        <v>9189</v>
      </c>
      <c r="P162"/>
      <c r="Q162"/>
    </row>
  </sheetData>
  <autoFilter ref="A1:Q162"/>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3"/>
  <sheetViews>
    <sheetView zoomScale="80" zoomScaleNormal="80" workbookViewId="0"/>
  </sheetViews>
  <sheetFormatPr defaultRowHeight="15" x14ac:dyDescent="0.25"/>
  <cols>
    <col min="1" max="1" width="25" style="214" customWidth="1"/>
    <col min="2" max="2" width="40" style="214" customWidth="1"/>
    <col min="3" max="4" width="10" style="214" customWidth="1"/>
    <col min="5" max="5" width="15" style="214" customWidth="1"/>
    <col min="6" max="6" width="25" style="214" customWidth="1"/>
    <col min="7" max="7" width="20" style="214" customWidth="1"/>
    <col min="8" max="8" width="15" style="214" customWidth="1"/>
    <col min="9" max="9" width="25" style="214" customWidth="1"/>
    <col min="10" max="10" width="80" style="214" customWidth="1"/>
    <col min="11" max="11" width="10" style="214" customWidth="1"/>
    <col min="12" max="12" width="25" style="214" customWidth="1"/>
  </cols>
  <sheetData>
    <row r="1" spans="1:12" x14ac:dyDescent="0.25">
      <c r="A1" s="277" t="s">
        <v>2</v>
      </c>
      <c r="B1" s="277" t="s">
        <v>0</v>
      </c>
      <c r="C1" s="277" t="s">
        <v>1</v>
      </c>
      <c r="D1" s="277" t="s">
        <v>9173</v>
      </c>
      <c r="E1" s="277" t="s">
        <v>9174</v>
      </c>
      <c r="F1" s="277" t="s">
        <v>8549</v>
      </c>
      <c r="G1" s="277" t="s">
        <v>8467</v>
      </c>
      <c r="H1" s="277" t="s">
        <v>9237</v>
      </c>
      <c r="I1" s="277" t="s">
        <v>9709</v>
      </c>
      <c r="J1" s="277" t="s">
        <v>3</v>
      </c>
      <c r="K1" s="277" t="s">
        <v>5</v>
      </c>
      <c r="L1" s="277" t="s">
        <v>9</v>
      </c>
    </row>
    <row r="2" spans="1:12" x14ac:dyDescent="0.25">
      <c r="A2" s="278"/>
      <c r="B2" s="278"/>
      <c r="C2" s="278"/>
      <c r="D2" s="278"/>
      <c r="E2" s="278"/>
      <c r="F2" s="278"/>
      <c r="G2" s="278"/>
      <c r="H2" s="278"/>
      <c r="I2" s="278"/>
      <c r="J2" s="278"/>
      <c r="K2" s="278"/>
      <c r="L2" s="278"/>
    </row>
    <row r="3" spans="1:12" x14ac:dyDescent="0.25">
      <c r="A3" s="279" t="s">
        <v>62</v>
      </c>
      <c r="B3" s="279" t="s">
        <v>60</v>
      </c>
      <c r="C3" s="279" t="s">
        <v>61</v>
      </c>
      <c r="D3" s="279" t="s">
        <v>8633</v>
      </c>
      <c r="E3" s="279" t="s">
        <v>9183</v>
      </c>
      <c r="F3" s="279" t="s">
        <v>9184</v>
      </c>
      <c r="G3" s="279" t="s">
        <v>9185</v>
      </c>
      <c r="H3" s="279" t="s">
        <v>9710</v>
      </c>
      <c r="I3" s="279" t="s">
        <v>9711</v>
      </c>
      <c r="J3" s="279" t="s">
        <v>1398</v>
      </c>
      <c r="K3" s="279" t="s">
        <v>14</v>
      </c>
      <c r="L3" s="279" t="s">
        <v>17</v>
      </c>
    </row>
    <row r="4" spans="1:12" x14ac:dyDescent="0.25">
      <c r="A4" s="279" t="s">
        <v>62</v>
      </c>
      <c r="B4" s="279" t="s">
        <v>4090</v>
      </c>
      <c r="C4" s="279" t="s">
        <v>4091</v>
      </c>
      <c r="D4" s="279" t="s">
        <v>8633</v>
      </c>
      <c r="E4" s="279" t="s">
        <v>9183</v>
      </c>
      <c r="F4" s="279" t="s">
        <v>9190</v>
      </c>
      <c r="G4" s="279" t="s">
        <v>4090</v>
      </c>
      <c r="H4" s="279" t="s">
        <v>9712</v>
      </c>
      <c r="I4" s="279" t="s">
        <v>9711</v>
      </c>
      <c r="J4" s="279" t="s">
        <v>189</v>
      </c>
      <c r="K4" s="279" t="s">
        <v>19</v>
      </c>
      <c r="L4" s="279" t="s">
        <v>708</v>
      </c>
    </row>
    <row r="5" spans="1:12" x14ac:dyDescent="0.25">
      <c r="A5" s="279" t="s">
        <v>1700</v>
      </c>
      <c r="B5" s="279" t="s">
        <v>1698</v>
      </c>
      <c r="C5" s="279" t="s">
        <v>1699</v>
      </c>
      <c r="D5" s="279" t="s">
        <v>8634</v>
      </c>
      <c r="E5" s="279" t="s">
        <v>9196</v>
      </c>
      <c r="F5" s="279" t="s">
        <v>9197</v>
      </c>
      <c r="G5" s="279" t="s">
        <v>9198</v>
      </c>
      <c r="H5" s="279" t="s">
        <v>9710</v>
      </c>
      <c r="I5" s="279" t="s">
        <v>9711</v>
      </c>
      <c r="J5" s="279" t="s">
        <v>624</v>
      </c>
      <c r="K5" s="279" t="s">
        <v>30</v>
      </c>
      <c r="L5" s="279"/>
    </row>
    <row r="6" spans="1:12" x14ac:dyDescent="0.25">
      <c r="A6" s="279" t="s">
        <v>1324</v>
      </c>
      <c r="B6" s="279" t="s">
        <v>1322</v>
      </c>
      <c r="C6" s="279" t="s">
        <v>1323</v>
      </c>
      <c r="D6" s="279" t="s">
        <v>8641</v>
      </c>
      <c r="E6" s="279" t="s">
        <v>9203</v>
      </c>
      <c r="F6" s="279" t="s">
        <v>9204</v>
      </c>
      <c r="G6" s="279" t="s">
        <v>1322</v>
      </c>
      <c r="H6" s="279" t="s">
        <v>9710</v>
      </c>
      <c r="I6" s="279" t="s">
        <v>9711</v>
      </c>
      <c r="J6" s="279" t="s">
        <v>619</v>
      </c>
      <c r="K6" s="279" t="s">
        <v>80</v>
      </c>
      <c r="L6" s="279"/>
    </row>
    <row r="7" spans="1:12" x14ac:dyDescent="0.25">
      <c r="A7" s="279" t="s">
        <v>1334</v>
      </c>
      <c r="B7" s="279" t="s">
        <v>1332</v>
      </c>
      <c r="C7" s="279" t="s">
        <v>1333</v>
      </c>
      <c r="D7" s="279" t="s">
        <v>8648</v>
      </c>
      <c r="E7" s="279" t="s">
        <v>9203</v>
      </c>
      <c r="F7" s="279" t="s">
        <v>9204</v>
      </c>
      <c r="G7" s="279" t="s">
        <v>1332</v>
      </c>
      <c r="H7" s="279" t="s">
        <v>9710</v>
      </c>
      <c r="I7" s="279" t="s">
        <v>9711</v>
      </c>
      <c r="J7" s="279" t="s">
        <v>531</v>
      </c>
      <c r="K7" s="279"/>
      <c r="L7" s="279"/>
    </row>
    <row r="8" spans="1:12" x14ac:dyDescent="0.25">
      <c r="A8" s="279" t="s">
        <v>648</v>
      </c>
      <c r="B8" s="279" t="s">
        <v>646</v>
      </c>
      <c r="C8" s="279" t="s">
        <v>647</v>
      </c>
      <c r="D8" s="279" t="s">
        <v>8649</v>
      </c>
      <c r="E8" s="279" t="s">
        <v>9196</v>
      </c>
      <c r="F8" s="279" t="s">
        <v>9212</v>
      </c>
      <c r="G8" s="279" t="s">
        <v>9213</v>
      </c>
      <c r="H8" s="279" t="s">
        <v>9710</v>
      </c>
      <c r="I8" s="279" t="s">
        <v>9711</v>
      </c>
      <c r="J8" s="279" t="s">
        <v>37</v>
      </c>
      <c r="K8" s="279"/>
      <c r="L8" s="279"/>
    </row>
    <row r="9" spans="1:12" x14ac:dyDescent="0.25">
      <c r="A9" s="279" t="s">
        <v>385</v>
      </c>
      <c r="B9" s="279" t="s">
        <v>383</v>
      </c>
      <c r="C9" s="279" t="s">
        <v>384</v>
      </c>
      <c r="D9" s="279" t="s">
        <v>8654</v>
      </c>
      <c r="E9" s="279" t="s">
        <v>9196</v>
      </c>
      <c r="F9" s="279" t="s">
        <v>9216</v>
      </c>
      <c r="G9" s="279" t="s">
        <v>9217</v>
      </c>
      <c r="H9" s="279" t="s">
        <v>9710</v>
      </c>
      <c r="I9" s="279" t="s">
        <v>9711</v>
      </c>
      <c r="J9" s="279" t="s">
        <v>35</v>
      </c>
      <c r="K9" s="279"/>
      <c r="L9" s="279"/>
    </row>
    <row r="10" spans="1:12" x14ac:dyDescent="0.25">
      <c r="A10" s="279" t="s">
        <v>126</v>
      </c>
      <c r="B10" s="279" t="s">
        <v>1181</v>
      </c>
      <c r="C10" s="279" t="s">
        <v>1182</v>
      </c>
      <c r="D10" s="279" t="s">
        <v>8655</v>
      </c>
      <c r="E10" s="279" t="s">
        <v>9183</v>
      </c>
      <c r="F10" s="279" t="s">
        <v>9219</v>
      </c>
      <c r="G10" s="279" t="s">
        <v>9220</v>
      </c>
      <c r="H10" s="279" t="s">
        <v>9710</v>
      </c>
      <c r="I10" s="279" t="s">
        <v>9713</v>
      </c>
      <c r="J10" s="279" t="s">
        <v>1207</v>
      </c>
      <c r="K10" s="279"/>
      <c r="L10" s="279"/>
    </row>
    <row r="11" spans="1:12" x14ac:dyDescent="0.25">
      <c r="A11" s="279" t="s">
        <v>126</v>
      </c>
      <c r="B11" s="279" t="s">
        <v>124</v>
      </c>
      <c r="C11" s="279" t="s">
        <v>125</v>
      </c>
      <c r="D11" s="279" t="s">
        <v>8655</v>
      </c>
      <c r="E11" s="279" t="s">
        <v>9183</v>
      </c>
      <c r="F11" s="279" t="s">
        <v>9226</v>
      </c>
      <c r="G11" s="279" t="s">
        <v>9227</v>
      </c>
      <c r="H11" s="279" t="s">
        <v>9712</v>
      </c>
      <c r="I11" s="279" t="s">
        <v>9711</v>
      </c>
      <c r="J11" s="279" t="s">
        <v>13</v>
      </c>
      <c r="K11" s="279"/>
      <c r="L11" s="279"/>
    </row>
    <row r="12" spans="1:12" x14ac:dyDescent="0.25">
      <c r="A12" s="279" t="s">
        <v>126</v>
      </c>
      <c r="B12" s="279" t="s">
        <v>4140</v>
      </c>
      <c r="C12" s="279" t="s">
        <v>4141</v>
      </c>
      <c r="D12" s="279" t="s">
        <v>8655</v>
      </c>
      <c r="E12" s="279" t="s">
        <v>9183</v>
      </c>
      <c r="F12" s="279" t="s">
        <v>9232</v>
      </c>
      <c r="G12" s="279" t="s">
        <v>9233</v>
      </c>
      <c r="H12" s="279" t="s">
        <v>9712</v>
      </c>
      <c r="I12" s="279" t="s">
        <v>9711</v>
      </c>
      <c r="J12" s="279" t="s">
        <v>18</v>
      </c>
      <c r="K12" s="279"/>
      <c r="L12" s="279"/>
    </row>
    <row r="13" spans="1:12" x14ac:dyDescent="0.25">
      <c r="A13" s="279" t="s">
        <v>2330</v>
      </c>
      <c r="B13" s="279" t="s">
        <v>2328</v>
      </c>
      <c r="C13" s="279" t="s">
        <v>2329</v>
      </c>
      <c r="D13" s="279" t="s">
        <v>8670</v>
      </c>
      <c r="E13" s="279" t="s">
        <v>9235</v>
      </c>
      <c r="F13" s="279" t="s">
        <v>9236</v>
      </c>
      <c r="G13" s="279" t="s">
        <v>9237</v>
      </c>
      <c r="H13" s="279" t="s">
        <v>9710</v>
      </c>
      <c r="I13" s="279" t="s">
        <v>9713</v>
      </c>
      <c r="J13" s="279" t="s">
        <v>21</v>
      </c>
      <c r="K13" s="279"/>
      <c r="L13" s="279"/>
    </row>
    <row r="14" spans="1:12" x14ac:dyDescent="0.25">
      <c r="A14" s="279" t="s">
        <v>2330</v>
      </c>
      <c r="B14" s="279" t="s">
        <v>2340</v>
      </c>
      <c r="C14" s="279" t="s">
        <v>2341</v>
      </c>
      <c r="D14" s="279" t="s">
        <v>8670</v>
      </c>
      <c r="E14" s="279" t="s">
        <v>9235</v>
      </c>
      <c r="F14" s="279" t="s">
        <v>9241</v>
      </c>
      <c r="G14" s="279" t="s">
        <v>9242</v>
      </c>
      <c r="H14" s="279" t="s">
        <v>9712</v>
      </c>
      <c r="I14" s="279" t="s">
        <v>9711</v>
      </c>
      <c r="J14" s="279" t="s">
        <v>631</v>
      </c>
      <c r="K14" s="279"/>
      <c r="L14" s="279"/>
    </row>
    <row r="15" spans="1:12" x14ac:dyDescent="0.25">
      <c r="A15" s="279" t="s">
        <v>2330</v>
      </c>
      <c r="B15" s="279" t="s">
        <v>2351</v>
      </c>
      <c r="C15" s="279" t="s">
        <v>2352</v>
      </c>
      <c r="D15" s="279" t="s">
        <v>8670</v>
      </c>
      <c r="E15" s="279" t="s">
        <v>9235</v>
      </c>
      <c r="F15" s="279" t="s">
        <v>9232</v>
      </c>
      <c r="G15" s="279" t="s">
        <v>9232</v>
      </c>
      <c r="H15" s="279" t="s">
        <v>9712</v>
      </c>
      <c r="I15" s="279" t="s">
        <v>9711</v>
      </c>
      <c r="J15" s="279" t="s">
        <v>614</v>
      </c>
      <c r="K15" s="279"/>
      <c r="L15" s="279"/>
    </row>
    <row r="16" spans="1:12" x14ac:dyDescent="0.25">
      <c r="A16" s="279" t="s">
        <v>183</v>
      </c>
      <c r="B16" s="279" t="s">
        <v>181</v>
      </c>
      <c r="C16" s="279" t="s">
        <v>182</v>
      </c>
      <c r="D16" s="279" t="s">
        <v>8679</v>
      </c>
      <c r="E16" s="279" t="s">
        <v>9196</v>
      </c>
      <c r="F16" s="279" t="s">
        <v>9204</v>
      </c>
      <c r="G16" s="279" t="s">
        <v>9185</v>
      </c>
      <c r="H16" s="279" t="s">
        <v>9710</v>
      </c>
      <c r="I16" s="279" t="s">
        <v>9711</v>
      </c>
      <c r="J16" s="279" t="s">
        <v>635</v>
      </c>
      <c r="K16" s="279"/>
      <c r="L16" s="279"/>
    </row>
    <row r="17" spans="1:12" x14ac:dyDescent="0.25">
      <c r="A17" s="279" t="s">
        <v>2373</v>
      </c>
      <c r="B17" s="279" t="s">
        <v>2371</v>
      </c>
      <c r="C17" s="279" t="s">
        <v>2372</v>
      </c>
      <c r="D17" s="279" t="s">
        <v>8684</v>
      </c>
      <c r="E17" s="279" t="s">
        <v>9235</v>
      </c>
      <c r="F17" s="279" t="s">
        <v>9241</v>
      </c>
      <c r="G17" s="279" t="s">
        <v>9242</v>
      </c>
      <c r="H17" s="279" t="s">
        <v>9710</v>
      </c>
      <c r="I17" s="279" t="s">
        <v>9711</v>
      </c>
      <c r="J17" s="279" t="s">
        <v>617</v>
      </c>
      <c r="K17" s="279"/>
      <c r="L17" s="279"/>
    </row>
    <row r="18" spans="1:12" x14ac:dyDescent="0.25">
      <c r="A18" s="279" t="s">
        <v>234</v>
      </c>
      <c r="B18" s="279" t="s">
        <v>232</v>
      </c>
      <c r="C18" s="279" t="s">
        <v>233</v>
      </c>
      <c r="D18" s="279" t="s">
        <v>8689</v>
      </c>
      <c r="E18" s="279" t="s">
        <v>9196</v>
      </c>
      <c r="F18" s="279" t="s">
        <v>9204</v>
      </c>
      <c r="G18" s="279" t="s">
        <v>9237</v>
      </c>
      <c r="H18" s="279" t="s">
        <v>9710</v>
      </c>
      <c r="I18" s="279" t="s">
        <v>9713</v>
      </c>
      <c r="J18" s="279" t="s">
        <v>633</v>
      </c>
      <c r="K18" s="279"/>
      <c r="L18" s="279"/>
    </row>
    <row r="19" spans="1:12" x14ac:dyDescent="0.25">
      <c r="A19" s="279" t="s">
        <v>234</v>
      </c>
      <c r="B19" s="279" t="s">
        <v>236</v>
      </c>
      <c r="C19" s="279" t="s">
        <v>237</v>
      </c>
      <c r="D19" s="279" t="s">
        <v>8689</v>
      </c>
      <c r="E19" s="279" t="s">
        <v>9196</v>
      </c>
      <c r="F19" s="279" t="s">
        <v>9217</v>
      </c>
      <c r="G19" s="279" t="s">
        <v>9253</v>
      </c>
      <c r="H19" s="279" t="s">
        <v>9712</v>
      </c>
      <c r="I19" s="279" t="s">
        <v>9711</v>
      </c>
      <c r="J19" s="279" t="s">
        <v>607</v>
      </c>
      <c r="K19" s="279"/>
      <c r="L19" s="279"/>
    </row>
    <row r="20" spans="1:12" x14ac:dyDescent="0.25">
      <c r="A20" s="279" t="s">
        <v>234</v>
      </c>
      <c r="B20" s="279" t="s">
        <v>246</v>
      </c>
      <c r="C20" s="279" t="s">
        <v>247</v>
      </c>
      <c r="D20" s="279" t="s">
        <v>8689</v>
      </c>
      <c r="E20" s="279" t="s">
        <v>9196</v>
      </c>
      <c r="F20" s="279" t="s">
        <v>9217</v>
      </c>
      <c r="G20" s="279" t="s">
        <v>9257</v>
      </c>
      <c r="H20" s="279" t="s">
        <v>9712</v>
      </c>
      <c r="I20" s="279" t="s">
        <v>9711</v>
      </c>
      <c r="J20" s="279" t="s">
        <v>1318</v>
      </c>
      <c r="K20" s="279"/>
      <c r="L20" s="279"/>
    </row>
    <row r="21" spans="1:12" x14ac:dyDescent="0.25">
      <c r="A21" s="279" t="s">
        <v>234</v>
      </c>
      <c r="B21" s="279" t="s">
        <v>253</v>
      </c>
      <c r="C21" s="279" t="s">
        <v>254</v>
      </c>
      <c r="D21" s="279" t="s">
        <v>8689</v>
      </c>
      <c r="E21" s="279" t="s">
        <v>9196</v>
      </c>
      <c r="F21" s="279" t="s">
        <v>9204</v>
      </c>
      <c r="G21" s="279" t="s">
        <v>9261</v>
      </c>
      <c r="H21" s="279" t="s">
        <v>9712</v>
      </c>
      <c r="I21" s="279" t="s">
        <v>9711</v>
      </c>
      <c r="J21" s="279" t="s">
        <v>44</v>
      </c>
      <c r="K21" s="279"/>
      <c r="L21" s="279"/>
    </row>
    <row r="22" spans="1:12" x14ac:dyDescent="0.25">
      <c r="A22" s="279" t="s">
        <v>264</v>
      </c>
      <c r="B22" s="279" t="s">
        <v>262</v>
      </c>
      <c r="C22" s="279" t="s">
        <v>263</v>
      </c>
      <c r="D22" s="279" t="s">
        <v>8690</v>
      </c>
      <c r="E22" s="279" t="s">
        <v>9196</v>
      </c>
      <c r="F22" s="279" t="s">
        <v>9265</v>
      </c>
      <c r="G22" s="279" t="s">
        <v>9185</v>
      </c>
      <c r="H22" s="279" t="s">
        <v>9710</v>
      </c>
      <c r="I22" s="279" t="s">
        <v>9711</v>
      </c>
      <c r="J22" s="279" t="s">
        <v>23</v>
      </c>
      <c r="K22" s="279"/>
      <c r="L22" s="279"/>
    </row>
    <row r="23" spans="1:12" x14ac:dyDescent="0.25">
      <c r="A23" s="279" t="s">
        <v>1382</v>
      </c>
      <c r="B23" s="279" t="s">
        <v>1380</v>
      </c>
      <c r="C23" s="279" t="s">
        <v>1381</v>
      </c>
      <c r="D23" s="279" t="s">
        <v>8691</v>
      </c>
      <c r="E23" s="279" t="s">
        <v>9196</v>
      </c>
      <c r="F23" s="279" t="s">
        <v>9217</v>
      </c>
      <c r="G23" s="279" t="s">
        <v>9185</v>
      </c>
      <c r="H23" s="279" t="s">
        <v>9710</v>
      </c>
      <c r="I23" s="279" t="s">
        <v>9711</v>
      </c>
      <c r="J23" s="279" t="s">
        <v>25</v>
      </c>
      <c r="K23" s="279"/>
      <c r="L23" s="279"/>
    </row>
    <row r="24" spans="1:12" x14ac:dyDescent="0.25">
      <c r="A24" s="279" t="s">
        <v>2679</v>
      </c>
      <c r="B24" s="279" t="s">
        <v>2677</v>
      </c>
      <c r="C24" s="279" t="s">
        <v>2678</v>
      </c>
      <c r="D24" s="279" t="s">
        <v>8692</v>
      </c>
      <c r="E24" s="279" t="s">
        <v>9235</v>
      </c>
      <c r="F24" s="279" t="s">
        <v>9269</v>
      </c>
      <c r="G24" s="279" t="s">
        <v>9185</v>
      </c>
      <c r="H24" s="279" t="s">
        <v>9710</v>
      </c>
      <c r="I24" s="279" t="s">
        <v>9711</v>
      </c>
      <c r="J24" s="279" t="s">
        <v>2249</v>
      </c>
      <c r="K24" s="279"/>
      <c r="L24" s="279"/>
    </row>
    <row r="25" spans="1:12" x14ac:dyDescent="0.25">
      <c r="A25" s="279" t="s">
        <v>2679</v>
      </c>
      <c r="B25" s="279" t="s">
        <v>2689</v>
      </c>
      <c r="C25" s="279" t="s">
        <v>2690</v>
      </c>
      <c r="D25" s="279" t="s">
        <v>8692</v>
      </c>
      <c r="E25" s="279" t="s">
        <v>9235</v>
      </c>
      <c r="F25" s="279" t="s">
        <v>9241</v>
      </c>
      <c r="G25" s="279" t="s">
        <v>9271</v>
      </c>
      <c r="H25" s="279" t="s">
        <v>9712</v>
      </c>
      <c r="I25" s="279" t="s">
        <v>9711</v>
      </c>
      <c r="J25" s="279" t="s">
        <v>2261</v>
      </c>
      <c r="K25" s="279"/>
      <c r="L25" s="279"/>
    </row>
    <row r="26" spans="1:12" x14ac:dyDescent="0.25">
      <c r="A26" s="279" t="s">
        <v>2394</v>
      </c>
      <c r="B26" s="279" t="s">
        <v>2392</v>
      </c>
      <c r="C26" s="279" t="s">
        <v>2393</v>
      </c>
      <c r="D26" s="279" t="s">
        <v>8697</v>
      </c>
      <c r="E26" s="279" t="s">
        <v>9235</v>
      </c>
      <c r="F26" s="279" t="s">
        <v>9241</v>
      </c>
      <c r="G26" s="279" t="s">
        <v>9273</v>
      </c>
      <c r="H26" s="279" t="s">
        <v>9710</v>
      </c>
      <c r="I26" s="279" t="s">
        <v>9711</v>
      </c>
      <c r="J26" s="279" t="s">
        <v>2251</v>
      </c>
      <c r="K26" s="279"/>
      <c r="L26" s="279"/>
    </row>
    <row r="27" spans="1:12" x14ac:dyDescent="0.25">
      <c r="A27" s="279" t="s">
        <v>321</v>
      </c>
      <c r="B27" s="279" t="s">
        <v>1014</v>
      </c>
      <c r="C27" s="279" t="s">
        <v>1015</v>
      </c>
      <c r="D27" s="279" t="s">
        <v>8706</v>
      </c>
      <c r="E27" s="279" t="s">
        <v>9196</v>
      </c>
      <c r="F27" s="279" t="s">
        <v>9276</v>
      </c>
      <c r="G27" s="279" t="s">
        <v>9237</v>
      </c>
      <c r="H27" s="279" t="s">
        <v>9710</v>
      </c>
      <c r="I27" s="279" t="s">
        <v>9713</v>
      </c>
      <c r="J27" s="279" t="s">
        <v>2263</v>
      </c>
      <c r="K27" s="279"/>
      <c r="L27" s="279"/>
    </row>
    <row r="28" spans="1:12" x14ac:dyDescent="0.25">
      <c r="A28" s="279" t="s">
        <v>321</v>
      </c>
      <c r="B28" s="279" t="s">
        <v>319</v>
      </c>
      <c r="C28" s="279" t="s">
        <v>320</v>
      </c>
      <c r="D28" s="279" t="s">
        <v>8706</v>
      </c>
      <c r="E28" s="279" t="s">
        <v>9196</v>
      </c>
      <c r="F28" s="279" t="s">
        <v>9241</v>
      </c>
      <c r="G28" s="279" t="s">
        <v>9278</v>
      </c>
      <c r="H28" s="279" t="s">
        <v>9712</v>
      </c>
      <c r="I28" s="279" t="s">
        <v>9711</v>
      </c>
      <c r="J28" s="279" t="s">
        <v>2246</v>
      </c>
      <c r="K28" s="279"/>
      <c r="L28" s="279"/>
    </row>
    <row r="29" spans="1:12" x14ac:dyDescent="0.25">
      <c r="A29" s="279" t="s">
        <v>321</v>
      </c>
      <c r="B29" s="279" t="s">
        <v>328</v>
      </c>
      <c r="C29" s="279" t="s">
        <v>329</v>
      </c>
      <c r="D29" s="279" t="s">
        <v>8706</v>
      </c>
      <c r="E29" s="279" t="s">
        <v>9196</v>
      </c>
      <c r="F29" s="279" t="s">
        <v>9197</v>
      </c>
      <c r="G29" s="279" t="s">
        <v>9197</v>
      </c>
      <c r="H29" s="279" t="s">
        <v>9712</v>
      </c>
      <c r="I29" s="279" t="s">
        <v>9711</v>
      </c>
      <c r="J29" s="279" t="s">
        <v>2259</v>
      </c>
      <c r="K29" s="279"/>
      <c r="L29" s="279"/>
    </row>
    <row r="30" spans="1:12" x14ac:dyDescent="0.25">
      <c r="A30" s="279" t="s">
        <v>2406</v>
      </c>
      <c r="B30" s="279" t="s">
        <v>2404</v>
      </c>
      <c r="C30" s="279" t="s">
        <v>2405</v>
      </c>
      <c r="D30" s="279" t="s">
        <v>8711</v>
      </c>
      <c r="E30" s="279" t="s">
        <v>9235</v>
      </c>
      <c r="F30" s="279" t="s">
        <v>9241</v>
      </c>
      <c r="G30" s="279" t="s">
        <v>9271</v>
      </c>
      <c r="H30" s="279" t="s">
        <v>9710</v>
      </c>
      <c r="I30" s="279" t="s">
        <v>9711</v>
      </c>
      <c r="J30" s="279" t="s">
        <v>2253</v>
      </c>
      <c r="K30" s="279"/>
      <c r="L30" s="279"/>
    </row>
    <row r="31" spans="1:12" x14ac:dyDescent="0.25">
      <c r="A31" s="279" t="s">
        <v>395</v>
      </c>
      <c r="B31" s="279" t="s">
        <v>393</v>
      </c>
      <c r="C31" s="279" t="s">
        <v>394</v>
      </c>
      <c r="D31" s="279" t="s">
        <v>8712</v>
      </c>
      <c r="E31" s="279" t="s">
        <v>9196</v>
      </c>
      <c r="F31" s="279" t="s">
        <v>9241</v>
      </c>
      <c r="G31" s="279" t="s">
        <v>9278</v>
      </c>
      <c r="H31" s="279" t="s">
        <v>9712</v>
      </c>
      <c r="I31" s="279" t="s">
        <v>9711</v>
      </c>
      <c r="J31" s="279" t="s">
        <v>2257</v>
      </c>
      <c r="K31" s="279"/>
      <c r="L31" s="279"/>
    </row>
    <row r="32" spans="1:12" x14ac:dyDescent="0.25">
      <c r="A32" s="279" t="s">
        <v>395</v>
      </c>
      <c r="B32" s="279" t="s">
        <v>399</v>
      </c>
      <c r="C32" s="279" t="s">
        <v>400</v>
      </c>
      <c r="D32" s="279" t="s">
        <v>8712</v>
      </c>
      <c r="E32" s="279" t="s">
        <v>9196</v>
      </c>
      <c r="F32" s="279" t="s">
        <v>9241</v>
      </c>
      <c r="G32" s="279" t="s">
        <v>9283</v>
      </c>
      <c r="H32" s="279" t="s">
        <v>9712</v>
      </c>
      <c r="I32" s="279" t="s">
        <v>9711</v>
      </c>
      <c r="J32" s="279" t="s">
        <v>2255</v>
      </c>
      <c r="K32" s="279"/>
      <c r="L32" s="279"/>
    </row>
    <row r="33" spans="1:12" x14ac:dyDescent="0.25">
      <c r="A33" s="279" t="s">
        <v>395</v>
      </c>
      <c r="B33" s="279" t="s">
        <v>1213</v>
      </c>
      <c r="C33" s="279" t="s">
        <v>1214</v>
      </c>
      <c r="D33" s="279" t="s">
        <v>8712</v>
      </c>
      <c r="E33" s="279" t="s">
        <v>9196</v>
      </c>
      <c r="F33" s="279" t="s">
        <v>9241</v>
      </c>
      <c r="G33" s="279" t="s">
        <v>9237</v>
      </c>
      <c r="H33" s="279" t="s">
        <v>9710</v>
      </c>
      <c r="I33" s="279" t="s">
        <v>9713</v>
      </c>
      <c r="J33" s="279"/>
      <c r="K33" s="279"/>
      <c r="L33" s="279"/>
    </row>
    <row r="34" spans="1:12" x14ac:dyDescent="0.25">
      <c r="A34" s="279" t="s">
        <v>2418</v>
      </c>
      <c r="B34" s="279" t="s">
        <v>2416</v>
      </c>
      <c r="C34" s="279" t="s">
        <v>2417</v>
      </c>
      <c r="D34" s="279" t="s">
        <v>8713</v>
      </c>
      <c r="E34" s="279" t="s">
        <v>9235</v>
      </c>
      <c r="F34" s="279" t="s">
        <v>9241</v>
      </c>
      <c r="G34" s="279" t="s">
        <v>9271</v>
      </c>
      <c r="H34" s="279" t="s">
        <v>9710</v>
      </c>
      <c r="I34" s="279" t="s">
        <v>9711</v>
      </c>
      <c r="J34" s="279"/>
      <c r="K34" s="279"/>
      <c r="L34" s="279"/>
    </row>
    <row r="35" spans="1:12" x14ac:dyDescent="0.25">
      <c r="A35" s="279" t="s">
        <v>178</v>
      </c>
      <c r="B35" s="279" t="s">
        <v>176</v>
      </c>
      <c r="C35" s="279" t="s">
        <v>177</v>
      </c>
      <c r="D35" s="279" t="s">
        <v>8714</v>
      </c>
      <c r="E35" s="279" t="s">
        <v>9196</v>
      </c>
      <c r="F35" s="279" t="s">
        <v>9241</v>
      </c>
      <c r="G35" s="279" t="s">
        <v>9290</v>
      </c>
      <c r="H35" s="279" t="s">
        <v>9710</v>
      </c>
      <c r="I35" s="279" t="s">
        <v>9711</v>
      </c>
      <c r="J35" s="279"/>
      <c r="K35" s="279"/>
      <c r="L35" s="279"/>
    </row>
    <row r="36" spans="1:12" x14ac:dyDescent="0.25">
      <c r="A36" s="279" t="s">
        <v>274</v>
      </c>
      <c r="B36" s="279" t="s">
        <v>272</v>
      </c>
      <c r="C36" s="279" t="s">
        <v>273</v>
      </c>
      <c r="D36" s="279" t="s">
        <v>8715</v>
      </c>
      <c r="E36" s="279" t="s">
        <v>9196</v>
      </c>
      <c r="F36" s="279" t="s">
        <v>9294</v>
      </c>
      <c r="G36" s="279" t="s">
        <v>9185</v>
      </c>
      <c r="H36" s="279" t="s">
        <v>9710</v>
      </c>
      <c r="I36" s="279" t="s">
        <v>9711</v>
      </c>
      <c r="J36" s="279"/>
      <c r="K36" s="279"/>
      <c r="L36" s="279"/>
    </row>
    <row r="37" spans="1:12" x14ac:dyDescent="0.25">
      <c r="A37" s="279" t="s">
        <v>338</v>
      </c>
      <c r="B37" s="279" t="s">
        <v>336</v>
      </c>
      <c r="C37" s="279" t="s">
        <v>337</v>
      </c>
      <c r="D37" s="279" t="s">
        <v>8716</v>
      </c>
      <c r="E37" s="279" t="s">
        <v>9297</v>
      </c>
      <c r="F37" s="279" t="s">
        <v>9241</v>
      </c>
      <c r="G37" s="279" t="s">
        <v>9278</v>
      </c>
      <c r="H37" s="279" t="s">
        <v>9710</v>
      </c>
      <c r="I37" s="279" t="s">
        <v>9711</v>
      </c>
      <c r="J37" s="279"/>
      <c r="K37" s="279"/>
      <c r="L37" s="279"/>
    </row>
    <row r="38" spans="1:12" x14ac:dyDescent="0.25">
      <c r="A38" s="279" t="s">
        <v>406</v>
      </c>
      <c r="B38" s="279" t="s">
        <v>404</v>
      </c>
      <c r="C38" s="279" t="s">
        <v>405</v>
      </c>
      <c r="D38" s="279" t="s">
        <v>8719</v>
      </c>
      <c r="E38" s="279" t="s">
        <v>9196</v>
      </c>
      <c r="F38" s="279" t="s">
        <v>9301</v>
      </c>
      <c r="G38" s="279" t="s">
        <v>9185</v>
      </c>
      <c r="H38" s="279" t="s">
        <v>9710</v>
      </c>
      <c r="I38" s="279" t="s">
        <v>9711</v>
      </c>
      <c r="J38" s="279"/>
      <c r="K38" s="279"/>
      <c r="L38" s="279"/>
    </row>
    <row r="39" spans="1:12" x14ac:dyDescent="0.25">
      <c r="A39" s="279" t="s">
        <v>406</v>
      </c>
      <c r="B39" s="279" t="s">
        <v>1224</v>
      </c>
      <c r="C39" s="279" t="s">
        <v>1225</v>
      </c>
      <c r="D39" s="279" t="s">
        <v>8719</v>
      </c>
      <c r="E39" s="279" t="s">
        <v>9196</v>
      </c>
      <c r="F39" s="279" t="s">
        <v>9241</v>
      </c>
      <c r="G39" s="279" t="s">
        <v>1224</v>
      </c>
      <c r="H39" s="279" t="s">
        <v>9712</v>
      </c>
      <c r="I39" s="279" t="s">
        <v>9711</v>
      </c>
      <c r="J39" s="279"/>
      <c r="K39" s="279"/>
      <c r="L39" s="279"/>
    </row>
    <row r="40" spans="1:12" x14ac:dyDescent="0.25">
      <c r="A40" s="279" t="s">
        <v>406</v>
      </c>
      <c r="B40" s="279" t="s">
        <v>1565</v>
      </c>
      <c r="C40" s="279" t="s">
        <v>1566</v>
      </c>
      <c r="D40" s="279" t="s">
        <v>8719</v>
      </c>
      <c r="E40" s="279" t="s">
        <v>9196</v>
      </c>
      <c r="F40" s="279" t="s">
        <v>9204</v>
      </c>
      <c r="G40" s="279" t="s">
        <v>1565</v>
      </c>
      <c r="H40" s="279" t="s">
        <v>9712</v>
      </c>
      <c r="I40" s="279" t="s">
        <v>9711</v>
      </c>
      <c r="J40" s="279"/>
      <c r="K40" s="279"/>
      <c r="L40" s="279"/>
    </row>
    <row r="41" spans="1:12" x14ac:dyDescent="0.25">
      <c r="A41" s="279" t="s">
        <v>406</v>
      </c>
      <c r="B41" s="279" t="s">
        <v>1945</v>
      </c>
      <c r="C41" s="279" t="s">
        <v>1946</v>
      </c>
      <c r="D41" s="279" t="s">
        <v>8719</v>
      </c>
      <c r="E41" s="279" t="s">
        <v>9196</v>
      </c>
      <c r="F41" s="279" t="s">
        <v>9197</v>
      </c>
      <c r="G41" s="279" t="s">
        <v>9197</v>
      </c>
      <c r="H41" s="279" t="s">
        <v>9712</v>
      </c>
      <c r="I41" s="279" t="s">
        <v>9711</v>
      </c>
      <c r="J41" s="279"/>
      <c r="K41" s="279"/>
      <c r="L41" s="279"/>
    </row>
    <row r="42" spans="1:12" x14ac:dyDescent="0.25">
      <c r="A42" s="279" t="s">
        <v>5159</v>
      </c>
      <c r="B42" s="279" t="s">
        <v>5157</v>
      </c>
      <c r="C42" s="279" t="s">
        <v>5158</v>
      </c>
      <c r="D42" s="279" t="s">
        <v>8738</v>
      </c>
      <c r="E42" s="279" t="s">
        <v>9196</v>
      </c>
      <c r="F42" s="279" t="s">
        <v>9232</v>
      </c>
      <c r="G42" s="279" t="s">
        <v>9313</v>
      </c>
      <c r="H42" s="279" t="s">
        <v>9710</v>
      </c>
      <c r="I42" s="279" t="s">
        <v>9711</v>
      </c>
      <c r="J42" s="279"/>
      <c r="K42" s="279"/>
      <c r="L42" s="279"/>
    </row>
    <row r="43" spans="1:12" x14ac:dyDescent="0.25">
      <c r="A43" s="279" t="s">
        <v>109</v>
      </c>
      <c r="B43" s="279" t="s">
        <v>107</v>
      </c>
      <c r="C43" s="279" t="s">
        <v>108</v>
      </c>
      <c r="D43" s="279" t="s">
        <v>8743</v>
      </c>
      <c r="E43" s="279" t="s">
        <v>9297</v>
      </c>
      <c r="F43" s="279" t="s">
        <v>9241</v>
      </c>
      <c r="G43" s="279" t="s">
        <v>9278</v>
      </c>
      <c r="H43" s="279" t="s">
        <v>9710</v>
      </c>
      <c r="I43" s="279" t="s">
        <v>9711</v>
      </c>
      <c r="J43" s="279"/>
      <c r="K43" s="279"/>
      <c r="L43" s="279"/>
    </row>
    <row r="44" spans="1:12" x14ac:dyDescent="0.25">
      <c r="A44" s="279" t="s">
        <v>2528</v>
      </c>
      <c r="B44" s="279" t="s">
        <v>2526</v>
      </c>
      <c r="C44" s="279" t="s">
        <v>2527</v>
      </c>
      <c r="D44" s="279" t="s">
        <v>8746</v>
      </c>
      <c r="E44" s="279" t="s">
        <v>9235</v>
      </c>
      <c r="F44" s="279" t="s">
        <v>9319</v>
      </c>
      <c r="G44" s="279" t="s">
        <v>9185</v>
      </c>
      <c r="H44" s="279" t="s">
        <v>9710</v>
      </c>
      <c r="I44" s="279" t="s">
        <v>9711</v>
      </c>
      <c r="J44" s="279"/>
      <c r="K44" s="279"/>
      <c r="L44" s="279"/>
    </row>
    <row r="45" spans="1:12" x14ac:dyDescent="0.25">
      <c r="A45" s="279" t="s">
        <v>2540</v>
      </c>
      <c r="B45" s="279" t="s">
        <v>2538</v>
      </c>
      <c r="C45" s="279" t="s">
        <v>2539</v>
      </c>
      <c r="D45" s="279" t="s">
        <v>8749</v>
      </c>
      <c r="E45" s="279" t="s">
        <v>9235</v>
      </c>
      <c r="F45" s="279" t="s">
        <v>9321</v>
      </c>
      <c r="G45" s="279" t="s">
        <v>9185</v>
      </c>
      <c r="H45" s="279" t="s">
        <v>9710</v>
      </c>
      <c r="I45" s="279" t="s">
        <v>9711</v>
      </c>
      <c r="J45" s="279"/>
      <c r="K45" s="279"/>
      <c r="L45" s="279"/>
    </row>
    <row r="46" spans="1:12" x14ac:dyDescent="0.25">
      <c r="A46" s="279" t="s">
        <v>2738</v>
      </c>
      <c r="B46" s="279" t="s">
        <v>2736</v>
      </c>
      <c r="C46" s="279" t="s">
        <v>2737</v>
      </c>
      <c r="D46" s="279" t="s">
        <v>8752</v>
      </c>
      <c r="E46" s="279" t="s">
        <v>9235</v>
      </c>
      <c r="F46" s="279" t="s">
        <v>9323</v>
      </c>
      <c r="G46" s="279" t="s">
        <v>9185</v>
      </c>
      <c r="H46" s="279" t="s">
        <v>9710</v>
      </c>
      <c r="I46" s="279" t="s">
        <v>9711</v>
      </c>
      <c r="J46" s="279"/>
      <c r="K46" s="279"/>
      <c r="L46" s="279"/>
    </row>
    <row r="47" spans="1:12" x14ac:dyDescent="0.25">
      <c r="A47" s="279" t="s">
        <v>2738</v>
      </c>
      <c r="B47" s="279" t="s">
        <v>2748</v>
      </c>
      <c r="C47" s="279" t="s">
        <v>2749</v>
      </c>
      <c r="D47" s="279" t="s">
        <v>8752</v>
      </c>
      <c r="E47" s="279" t="s">
        <v>9235</v>
      </c>
      <c r="F47" s="279" t="s">
        <v>9190</v>
      </c>
      <c r="G47" s="279" t="s">
        <v>9190</v>
      </c>
      <c r="H47" s="279" t="s">
        <v>9712</v>
      </c>
      <c r="I47" s="279" t="s">
        <v>9711</v>
      </c>
      <c r="J47" s="279"/>
      <c r="K47" s="279"/>
      <c r="L47" s="279"/>
    </row>
    <row r="48" spans="1:12" x14ac:dyDescent="0.25">
      <c r="A48" s="279" t="s">
        <v>2914</v>
      </c>
      <c r="B48" s="279" t="s">
        <v>2912</v>
      </c>
      <c r="C48" s="279" t="s">
        <v>2913</v>
      </c>
      <c r="D48" s="279" t="s">
        <v>8753</v>
      </c>
      <c r="E48" s="279" t="s">
        <v>9297</v>
      </c>
      <c r="F48" s="279" t="s">
        <v>9204</v>
      </c>
      <c r="G48" s="279" t="s">
        <v>9329</v>
      </c>
      <c r="H48" s="279" t="s">
        <v>9710</v>
      </c>
      <c r="I48" s="279" t="s">
        <v>9711</v>
      </c>
      <c r="J48" s="279"/>
      <c r="K48" s="279"/>
      <c r="L48" s="279"/>
    </row>
    <row r="49" spans="1:12" x14ac:dyDescent="0.25">
      <c r="A49" s="279" t="s">
        <v>876</v>
      </c>
      <c r="B49" s="279" t="s">
        <v>874</v>
      </c>
      <c r="C49" s="279" t="s">
        <v>875</v>
      </c>
      <c r="D49" s="279" t="s">
        <v>8754</v>
      </c>
      <c r="E49" s="279" t="s">
        <v>9183</v>
      </c>
      <c r="F49" s="279" t="s">
        <v>9335</v>
      </c>
      <c r="G49" s="279" t="s">
        <v>874</v>
      </c>
      <c r="H49" s="279" t="s">
        <v>9710</v>
      </c>
      <c r="I49" s="279" t="s">
        <v>9711</v>
      </c>
      <c r="J49" s="279"/>
      <c r="K49" s="279"/>
      <c r="L49" s="279"/>
    </row>
    <row r="50" spans="1:12" x14ac:dyDescent="0.25">
      <c r="A50" s="279" t="s">
        <v>706</v>
      </c>
      <c r="B50" s="279" t="s">
        <v>704</v>
      </c>
      <c r="C50" s="279" t="s">
        <v>705</v>
      </c>
      <c r="D50" s="279" t="s">
        <v>8755</v>
      </c>
      <c r="E50" s="279" t="s">
        <v>9183</v>
      </c>
      <c r="F50" s="279" t="s">
        <v>9340</v>
      </c>
      <c r="G50" s="279" t="s">
        <v>9341</v>
      </c>
      <c r="H50" s="279" t="s">
        <v>9710</v>
      </c>
      <c r="I50" s="279" t="s">
        <v>9711</v>
      </c>
      <c r="J50" s="279"/>
      <c r="K50" s="279"/>
      <c r="L50" s="279"/>
    </row>
    <row r="51" spans="1:12" x14ac:dyDescent="0.25">
      <c r="A51" s="279" t="s">
        <v>1100</v>
      </c>
      <c r="B51" s="279" t="s">
        <v>1098</v>
      </c>
      <c r="C51" s="279" t="s">
        <v>1099</v>
      </c>
      <c r="D51" s="279" t="s">
        <v>8758</v>
      </c>
      <c r="E51" s="279" t="s">
        <v>9203</v>
      </c>
      <c r="F51" s="279" t="s">
        <v>9241</v>
      </c>
      <c r="G51" s="279" t="s">
        <v>9346</v>
      </c>
      <c r="H51" s="279" t="s">
        <v>9710</v>
      </c>
      <c r="I51" s="279" t="s">
        <v>9711</v>
      </c>
      <c r="J51" s="279"/>
      <c r="K51" s="279"/>
      <c r="L51" s="279"/>
    </row>
    <row r="52" spans="1:12" x14ac:dyDescent="0.25">
      <c r="A52" s="279" t="s">
        <v>414</v>
      </c>
      <c r="B52" s="279" t="s">
        <v>1137</v>
      </c>
      <c r="C52" s="279" t="s">
        <v>1138</v>
      </c>
      <c r="D52" s="279" t="s">
        <v>8759</v>
      </c>
      <c r="E52" s="279" t="s">
        <v>9203</v>
      </c>
      <c r="F52" s="279" t="s">
        <v>9351</v>
      </c>
      <c r="G52" s="279" t="s">
        <v>9237</v>
      </c>
      <c r="H52" s="279" t="s">
        <v>9710</v>
      </c>
      <c r="I52" s="279" t="s">
        <v>9713</v>
      </c>
      <c r="J52" s="279"/>
      <c r="K52" s="279"/>
      <c r="L52" s="279"/>
    </row>
    <row r="53" spans="1:12" x14ac:dyDescent="0.25">
      <c r="A53" s="279" t="s">
        <v>414</v>
      </c>
      <c r="B53" s="279" t="s">
        <v>412</v>
      </c>
      <c r="C53" s="279" t="s">
        <v>413</v>
      </c>
      <c r="D53" s="279" t="s">
        <v>8759</v>
      </c>
      <c r="E53" s="279" t="s">
        <v>9203</v>
      </c>
      <c r="F53" s="279" t="s">
        <v>9355</v>
      </c>
      <c r="G53" s="279" t="s">
        <v>9217</v>
      </c>
      <c r="H53" s="279" t="s">
        <v>9712</v>
      </c>
      <c r="I53" s="279" t="s">
        <v>9711</v>
      </c>
      <c r="J53" s="279"/>
      <c r="K53" s="279"/>
      <c r="L53" s="279"/>
    </row>
    <row r="54" spans="1:12" x14ac:dyDescent="0.25">
      <c r="A54" s="279" t="s">
        <v>414</v>
      </c>
      <c r="B54" s="279" t="s">
        <v>418</v>
      </c>
      <c r="C54" s="279" t="s">
        <v>419</v>
      </c>
      <c r="D54" s="279" t="s">
        <v>8759</v>
      </c>
      <c r="E54" s="279" t="s">
        <v>9203</v>
      </c>
      <c r="F54" s="279" t="s">
        <v>9241</v>
      </c>
      <c r="G54" s="279" t="s">
        <v>9357</v>
      </c>
      <c r="H54" s="279" t="s">
        <v>9712</v>
      </c>
      <c r="I54" s="279" t="s">
        <v>9711</v>
      </c>
      <c r="J54" s="279"/>
      <c r="K54" s="279"/>
      <c r="L54" s="279"/>
    </row>
    <row r="55" spans="1:12" x14ac:dyDescent="0.25">
      <c r="A55" s="279" t="s">
        <v>432</v>
      </c>
      <c r="B55" s="279" t="s">
        <v>430</v>
      </c>
      <c r="C55" s="279" t="s">
        <v>431</v>
      </c>
      <c r="D55" s="279" t="s">
        <v>8764</v>
      </c>
      <c r="E55" s="279" t="s">
        <v>9297</v>
      </c>
      <c r="F55" s="279" t="s">
        <v>9241</v>
      </c>
      <c r="G55" s="279" t="s">
        <v>9278</v>
      </c>
      <c r="H55" s="279" t="s">
        <v>9710</v>
      </c>
      <c r="I55" s="279" t="s">
        <v>9711</v>
      </c>
      <c r="J55" s="279"/>
      <c r="K55" s="279"/>
      <c r="L55" s="279"/>
    </row>
    <row r="56" spans="1:12" x14ac:dyDescent="0.25">
      <c r="A56" s="279" t="s">
        <v>133</v>
      </c>
      <c r="B56" s="279" t="s">
        <v>131</v>
      </c>
      <c r="C56" s="279" t="s">
        <v>132</v>
      </c>
      <c r="D56" s="279" t="s">
        <v>8767</v>
      </c>
      <c r="E56" s="279" t="s">
        <v>9203</v>
      </c>
      <c r="F56" s="279" t="s">
        <v>9241</v>
      </c>
      <c r="G56" s="279" t="s">
        <v>9364</v>
      </c>
      <c r="H56" s="279" t="s">
        <v>9710</v>
      </c>
      <c r="I56" s="279" t="s">
        <v>9711</v>
      </c>
      <c r="J56" s="279"/>
      <c r="K56" s="279"/>
      <c r="L56" s="279"/>
    </row>
    <row r="57" spans="1:12" x14ac:dyDescent="0.25">
      <c r="A57" s="279" t="s">
        <v>443</v>
      </c>
      <c r="B57" s="279" t="s">
        <v>1669</v>
      </c>
      <c r="C57" s="279" t="s">
        <v>1670</v>
      </c>
      <c r="D57" s="279" t="s">
        <v>8772</v>
      </c>
      <c r="E57" s="279" t="s">
        <v>9196</v>
      </c>
      <c r="F57" s="279" t="s">
        <v>9368</v>
      </c>
      <c r="G57" s="279" t="s">
        <v>9369</v>
      </c>
      <c r="H57" s="279" t="s">
        <v>9710</v>
      </c>
      <c r="I57" s="279" t="s">
        <v>9713</v>
      </c>
      <c r="J57" s="279"/>
      <c r="K57" s="279"/>
      <c r="L57" s="279"/>
    </row>
    <row r="58" spans="1:12" x14ac:dyDescent="0.25">
      <c r="A58" s="279" t="s">
        <v>443</v>
      </c>
      <c r="B58" s="279" t="s">
        <v>441</v>
      </c>
      <c r="C58" s="279" t="s">
        <v>442</v>
      </c>
      <c r="D58" s="279" t="s">
        <v>8772</v>
      </c>
      <c r="E58" s="279" t="s">
        <v>9196</v>
      </c>
      <c r="F58" s="279" t="s">
        <v>9241</v>
      </c>
      <c r="G58" s="279" t="s">
        <v>9372</v>
      </c>
      <c r="H58" s="279" t="s">
        <v>9712</v>
      </c>
      <c r="I58" s="279" t="s">
        <v>9711</v>
      </c>
      <c r="J58" s="279"/>
      <c r="K58" s="279"/>
      <c r="L58" s="279"/>
    </row>
    <row r="59" spans="1:12" x14ac:dyDescent="0.25">
      <c r="A59" s="279" t="s">
        <v>443</v>
      </c>
      <c r="B59" s="279" t="s">
        <v>1680</v>
      </c>
      <c r="C59" s="279" t="s">
        <v>1681</v>
      </c>
      <c r="D59" s="279" t="s">
        <v>8772</v>
      </c>
      <c r="E59" s="279" t="s">
        <v>9196</v>
      </c>
      <c r="F59" s="279" t="s">
        <v>9197</v>
      </c>
      <c r="G59" s="279" t="s">
        <v>9197</v>
      </c>
      <c r="H59" s="279" t="s">
        <v>9712</v>
      </c>
      <c r="I59" s="279" t="s">
        <v>9711</v>
      </c>
      <c r="J59" s="279"/>
      <c r="K59" s="279"/>
      <c r="L59" s="279"/>
    </row>
    <row r="60" spans="1:12" x14ac:dyDescent="0.25">
      <c r="A60" s="279" t="s">
        <v>1161</v>
      </c>
      <c r="B60" s="279" t="s">
        <v>1188</v>
      </c>
      <c r="C60" s="279" t="s">
        <v>1189</v>
      </c>
      <c r="D60" s="279" t="s">
        <v>8787</v>
      </c>
      <c r="E60" s="279" t="s">
        <v>9203</v>
      </c>
      <c r="F60" s="279" t="s">
        <v>9241</v>
      </c>
      <c r="G60" s="279" t="s">
        <v>9364</v>
      </c>
      <c r="H60" s="279" t="s">
        <v>9712</v>
      </c>
      <c r="I60" s="279" t="s">
        <v>9711</v>
      </c>
      <c r="J60" s="279"/>
      <c r="K60" s="279"/>
      <c r="L60" s="279"/>
    </row>
    <row r="61" spans="1:12" x14ac:dyDescent="0.25">
      <c r="A61" s="279" t="s">
        <v>1161</v>
      </c>
      <c r="B61" s="279" t="s">
        <v>1159</v>
      </c>
      <c r="C61" s="279" t="s">
        <v>1160</v>
      </c>
      <c r="D61" s="279" t="s">
        <v>8787</v>
      </c>
      <c r="E61" s="279" t="s">
        <v>9203</v>
      </c>
      <c r="F61" s="279" t="s">
        <v>9381</v>
      </c>
      <c r="G61" s="279" t="s">
        <v>9382</v>
      </c>
      <c r="H61" s="279" t="s">
        <v>9710</v>
      </c>
      <c r="I61" s="279" t="s">
        <v>9711</v>
      </c>
      <c r="J61" s="279"/>
      <c r="K61" s="279"/>
      <c r="L61" s="279"/>
    </row>
    <row r="62" spans="1:12" x14ac:dyDescent="0.25">
      <c r="A62" s="279" t="s">
        <v>139</v>
      </c>
      <c r="B62" s="279" t="s">
        <v>137</v>
      </c>
      <c r="C62" s="279" t="s">
        <v>138</v>
      </c>
      <c r="D62" s="279" t="s">
        <v>8790</v>
      </c>
      <c r="E62" s="279" t="s">
        <v>9196</v>
      </c>
      <c r="F62" s="279" t="s">
        <v>9265</v>
      </c>
      <c r="G62" s="279" t="s">
        <v>9185</v>
      </c>
      <c r="H62" s="279" t="s">
        <v>9710</v>
      </c>
      <c r="I62" s="279" t="s">
        <v>9711</v>
      </c>
      <c r="J62" s="279"/>
      <c r="K62" s="279"/>
      <c r="L62" s="279"/>
    </row>
    <row r="63" spans="1:12" x14ac:dyDescent="0.25">
      <c r="A63" s="279" t="s">
        <v>139</v>
      </c>
      <c r="B63" s="279" t="s">
        <v>144</v>
      </c>
      <c r="C63" s="279" t="s">
        <v>145</v>
      </c>
      <c r="D63" s="279" t="s">
        <v>8790</v>
      </c>
      <c r="E63" s="279" t="s">
        <v>9196</v>
      </c>
      <c r="F63" s="279" t="s">
        <v>9241</v>
      </c>
      <c r="G63" s="279" t="s">
        <v>9278</v>
      </c>
      <c r="H63" s="279" t="s">
        <v>9712</v>
      </c>
      <c r="I63" s="279" t="s">
        <v>9711</v>
      </c>
      <c r="J63" s="279"/>
      <c r="K63" s="279"/>
      <c r="L63" s="279"/>
    </row>
    <row r="64" spans="1:12" x14ac:dyDescent="0.25">
      <c r="A64" s="279" t="s">
        <v>3930</v>
      </c>
      <c r="B64" s="279" t="s">
        <v>3928</v>
      </c>
      <c r="C64" s="279" t="s">
        <v>3929</v>
      </c>
      <c r="D64" s="279" t="s">
        <v>8795</v>
      </c>
      <c r="E64" s="279" t="s">
        <v>9183</v>
      </c>
      <c r="F64" s="279" t="s">
        <v>9387</v>
      </c>
      <c r="G64" s="279" t="s">
        <v>9388</v>
      </c>
      <c r="H64" s="279" t="s">
        <v>9710</v>
      </c>
      <c r="I64" s="279" t="s">
        <v>9711</v>
      </c>
      <c r="J64" s="279"/>
      <c r="K64" s="279"/>
      <c r="L64" s="279"/>
    </row>
    <row r="65" spans="1:12" x14ac:dyDescent="0.25">
      <c r="A65" s="279" t="s">
        <v>73</v>
      </c>
      <c r="B65" s="279" t="s">
        <v>71</v>
      </c>
      <c r="C65" s="279" t="s">
        <v>72</v>
      </c>
      <c r="D65" s="279" t="s">
        <v>8796</v>
      </c>
      <c r="E65" s="279" t="s">
        <v>9196</v>
      </c>
      <c r="F65" s="279" t="s">
        <v>9197</v>
      </c>
      <c r="G65" s="279" t="s">
        <v>9197</v>
      </c>
      <c r="H65" s="279" t="s">
        <v>9710</v>
      </c>
      <c r="I65" s="279" t="s">
        <v>9711</v>
      </c>
      <c r="J65" s="279"/>
      <c r="K65" s="279"/>
      <c r="L65" s="279"/>
    </row>
    <row r="66" spans="1:12" x14ac:dyDescent="0.25">
      <c r="A66" s="279" t="s">
        <v>447</v>
      </c>
      <c r="B66" s="279" t="s">
        <v>445</v>
      </c>
      <c r="C66" s="279" t="s">
        <v>446</v>
      </c>
      <c r="D66" s="279" t="s">
        <v>8803</v>
      </c>
      <c r="E66" s="279" t="s">
        <v>9196</v>
      </c>
      <c r="F66" s="279" t="s">
        <v>9241</v>
      </c>
      <c r="G66" s="279" t="s">
        <v>9278</v>
      </c>
      <c r="H66" s="279" t="s">
        <v>9710</v>
      </c>
      <c r="I66" s="279" t="s">
        <v>9711</v>
      </c>
      <c r="J66" s="279"/>
      <c r="K66" s="279"/>
      <c r="L66" s="279"/>
    </row>
    <row r="67" spans="1:12" x14ac:dyDescent="0.25">
      <c r="A67" s="279" t="s">
        <v>2980</v>
      </c>
      <c r="B67" s="279" t="s">
        <v>2978</v>
      </c>
      <c r="C67" s="279" t="s">
        <v>2979</v>
      </c>
      <c r="D67" s="279" t="s">
        <v>8804</v>
      </c>
      <c r="E67" s="279" t="s">
        <v>9297</v>
      </c>
      <c r="F67" s="279" t="s">
        <v>9393</v>
      </c>
      <c r="G67" s="279" t="s">
        <v>9329</v>
      </c>
      <c r="H67" s="279" t="s">
        <v>9710</v>
      </c>
      <c r="I67" s="279" t="s">
        <v>9711</v>
      </c>
      <c r="J67" s="279"/>
      <c r="K67" s="279"/>
      <c r="L67" s="279"/>
    </row>
    <row r="68" spans="1:12" x14ac:dyDescent="0.25">
      <c r="A68" s="279" t="s">
        <v>3233</v>
      </c>
      <c r="B68" s="279" t="s">
        <v>3231</v>
      </c>
      <c r="C68" s="279" t="s">
        <v>3232</v>
      </c>
      <c r="D68" s="279" t="s">
        <v>8805</v>
      </c>
      <c r="E68" s="279" t="s">
        <v>9196</v>
      </c>
      <c r="F68" s="279" t="s">
        <v>9399</v>
      </c>
      <c r="G68" s="279" t="s">
        <v>9237</v>
      </c>
      <c r="H68" s="279" t="s">
        <v>9710</v>
      </c>
      <c r="I68" s="279" t="s">
        <v>9713</v>
      </c>
      <c r="J68" s="279"/>
      <c r="K68" s="279"/>
      <c r="L68" s="279"/>
    </row>
    <row r="69" spans="1:12" x14ac:dyDescent="0.25">
      <c r="A69" s="279" t="s">
        <v>3233</v>
      </c>
      <c r="B69" s="279" t="s">
        <v>3243</v>
      </c>
      <c r="C69" s="279" t="s">
        <v>3244</v>
      </c>
      <c r="D69" s="279" t="s">
        <v>8805</v>
      </c>
      <c r="E69" s="279" t="s">
        <v>9196</v>
      </c>
      <c r="F69" s="279" t="s">
        <v>9197</v>
      </c>
      <c r="G69" s="279" t="s">
        <v>9197</v>
      </c>
      <c r="H69" s="279" t="s">
        <v>9712</v>
      </c>
      <c r="I69" s="279" t="s">
        <v>9711</v>
      </c>
      <c r="J69" s="279"/>
      <c r="K69" s="279"/>
      <c r="L69" s="279"/>
    </row>
    <row r="70" spans="1:12" x14ac:dyDescent="0.25">
      <c r="A70" s="279" t="s">
        <v>3233</v>
      </c>
      <c r="B70" s="279" t="s">
        <v>3254</v>
      </c>
      <c r="C70" s="279" t="s">
        <v>3255</v>
      </c>
      <c r="D70" s="279" t="s">
        <v>8805</v>
      </c>
      <c r="E70" s="279" t="s">
        <v>9196</v>
      </c>
      <c r="F70" s="279" t="s">
        <v>9404</v>
      </c>
      <c r="G70" s="279" t="s">
        <v>9405</v>
      </c>
      <c r="H70" s="279" t="s">
        <v>9712</v>
      </c>
      <c r="I70" s="279" t="s">
        <v>9711</v>
      </c>
      <c r="J70" s="279"/>
      <c r="K70" s="279"/>
      <c r="L70" s="279"/>
    </row>
    <row r="71" spans="1:12" x14ac:dyDescent="0.25">
      <c r="A71" s="279" t="s">
        <v>2992</v>
      </c>
      <c r="B71" s="279" t="s">
        <v>2990</v>
      </c>
      <c r="C71" s="279" t="s">
        <v>2991</v>
      </c>
      <c r="D71" s="279" t="s">
        <v>8808</v>
      </c>
      <c r="E71" s="279" t="s">
        <v>9235</v>
      </c>
      <c r="F71" s="279" t="s">
        <v>9408</v>
      </c>
      <c r="G71" s="279" t="s">
        <v>9220</v>
      </c>
      <c r="H71" s="279" t="s">
        <v>9710</v>
      </c>
      <c r="I71" s="279" t="s">
        <v>9713</v>
      </c>
      <c r="J71" s="279"/>
      <c r="K71" s="279"/>
      <c r="L71" s="279"/>
    </row>
    <row r="72" spans="1:12" x14ac:dyDescent="0.25">
      <c r="A72" s="279" t="s">
        <v>2992</v>
      </c>
      <c r="B72" s="279" t="s">
        <v>3002</v>
      </c>
      <c r="C72" s="279" t="s">
        <v>3003</v>
      </c>
      <c r="D72" s="279" t="s">
        <v>8808</v>
      </c>
      <c r="E72" s="279" t="s">
        <v>9235</v>
      </c>
      <c r="F72" s="279" t="s">
        <v>9408</v>
      </c>
      <c r="G72" s="279" t="s">
        <v>9411</v>
      </c>
      <c r="H72" s="279" t="s">
        <v>9712</v>
      </c>
      <c r="I72" s="279" t="s">
        <v>9711</v>
      </c>
      <c r="J72" s="279"/>
      <c r="K72" s="279"/>
      <c r="L72" s="279"/>
    </row>
    <row r="73" spans="1:12" x14ac:dyDescent="0.25">
      <c r="A73" s="279" t="s">
        <v>2992</v>
      </c>
      <c r="B73" s="279" t="s">
        <v>3013</v>
      </c>
      <c r="C73" s="279" t="s">
        <v>3014</v>
      </c>
      <c r="D73" s="279" t="s">
        <v>8808</v>
      </c>
      <c r="E73" s="279" t="s">
        <v>9235</v>
      </c>
      <c r="F73" s="279" t="s">
        <v>9241</v>
      </c>
      <c r="G73" s="279" t="s">
        <v>9278</v>
      </c>
      <c r="H73" s="279" t="s">
        <v>9712</v>
      </c>
      <c r="I73" s="279" t="s">
        <v>9711</v>
      </c>
      <c r="J73" s="279"/>
      <c r="K73" s="279"/>
      <c r="L73" s="279"/>
    </row>
    <row r="74" spans="1:12" x14ac:dyDescent="0.25">
      <c r="A74" s="279" t="s">
        <v>12</v>
      </c>
      <c r="B74" s="279" t="s">
        <v>10</v>
      </c>
      <c r="C74" s="279" t="s">
        <v>11</v>
      </c>
      <c r="D74" s="279" t="s">
        <v>8813</v>
      </c>
      <c r="E74" s="279" t="s">
        <v>9196</v>
      </c>
      <c r="F74" s="279" t="s">
        <v>9217</v>
      </c>
      <c r="G74" s="279" t="s">
        <v>9185</v>
      </c>
      <c r="H74" s="279" t="s">
        <v>9710</v>
      </c>
      <c r="I74" s="279" t="s">
        <v>9711</v>
      </c>
      <c r="J74" s="279"/>
      <c r="K74" s="279"/>
      <c r="L74" s="279"/>
    </row>
    <row r="75" spans="1:12" x14ac:dyDescent="0.25">
      <c r="A75" s="279" t="s">
        <v>348</v>
      </c>
      <c r="B75" s="279" t="s">
        <v>1108</v>
      </c>
      <c r="C75" s="279" t="s">
        <v>1109</v>
      </c>
      <c r="D75" s="279" t="s">
        <v>8816</v>
      </c>
      <c r="E75" s="279" t="s">
        <v>9183</v>
      </c>
      <c r="F75" s="279" t="s">
        <v>9416</v>
      </c>
      <c r="G75" s="279" t="s">
        <v>9237</v>
      </c>
      <c r="H75" s="279" t="s">
        <v>9710</v>
      </c>
      <c r="I75" s="279" t="s">
        <v>9713</v>
      </c>
      <c r="J75" s="279"/>
      <c r="K75" s="279"/>
      <c r="L75" s="279"/>
    </row>
    <row r="76" spans="1:12" x14ac:dyDescent="0.25">
      <c r="A76" s="279" t="s">
        <v>348</v>
      </c>
      <c r="B76" s="279" t="s">
        <v>346</v>
      </c>
      <c r="C76" s="279" t="s">
        <v>347</v>
      </c>
      <c r="D76" s="279" t="s">
        <v>8816</v>
      </c>
      <c r="E76" s="279" t="s">
        <v>9183</v>
      </c>
      <c r="F76" s="279" t="s">
        <v>9217</v>
      </c>
      <c r="G76" s="279" t="s">
        <v>9418</v>
      </c>
      <c r="H76" s="279" t="s">
        <v>9712</v>
      </c>
      <c r="I76" s="279" t="s">
        <v>9711</v>
      </c>
      <c r="J76" s="279"/>
      <c r="K76" s="279"/>
      <c r="L76" s="279"/>
    </row>
    <row r="77" spans="1:12" x14ac:dyDescent="0.25">
      <c r="A77" s="279" t="s">
        <v>348</v>
      </c>
      <c r="B77" s="279" t="s">
        <v>354</v>
      </c>
      <c r="C77" s="279" t="s">
        <v>355</v>
      </c>
      <c r="D77" s="279" t="s">
        <v>8816</v>
      </c>
      <c r="E77" s="279" t="s">
        <v>9183</v>
      </c>
      <c r="F77" s="279" t="s">
        <v>9217</v>
      </c>
      <c r="G77" s="279" t="s">
        <v>9422</v>
      </c>
      <c r="H77" s="279" t="s">
        <v>9712</v>
      </c>
      <c r="I77" s="279" t="s">
        <v>9711</v>
      </c>
      <c r="J77" s="279"/>
      <c r="K77" s="279"/>
      <c r="L77" s="279"/>
    </row>
    <row r="78" spans="1:12" x14ac:dyDescent="0.25">
      <c r="A78" s="279" t="s">
        <v>348</v>
      </c>
      <c r="B78" s="279" t="s">
        <v>1574</v>
      </c>
      <c r="C78" s="279" t="s">
        <v>1575</v>
      </c>
      <c r="D78" s="279" t="s">
        <v>8816</v>
      </c>
      <c r="E78" s="279" t="s">
        <v>9183</v>
      </c>
      <c r="F78" s="279" t="s">
        <v>9426</v>
      </c>
      <c r="G78" s="279" t="s">
        <v>9427</v>
      </c>
      <c r="H78" s="279" t="s">
        <v>9712</v>
      </c>
      <c r="I78" s="279" t="s">
        <v>9711</v>
      </c>
      <c r="J78" s="279"/>
      <c r="K78" s="279"/>
      <c r="L78" s="279"/>
    </row>
    <row r="79" spans="1:12" x14ac:dyDescent="0.25">
      <c r="A79" s="279" t="s">
        <v>695</v>
      </c>
      <c r="B79" s="279" t="s">
        <v>886</v>
      </c>
      <c r="C79" s="279" t="s">
        <v>887</v>
      </c>
      <c r="D79" s="279" t="s">
        <v>8821</v>
      </c>
      <c r="E79" s="279" t="s">
        <v>9196</v>
      </c>
      <c r="F79" s="279" t="s">
        <v>9432</v>
      </c>
      <c r="G79" s="279" t="s">
        <v>9433</v>
      </c>
      <c r="H79" s="279" t="s">
        <v>9710</v>
      </c>
      <c r="I79" s="279" t="s">
        <v>9713</v>
      </c>
      <c r="J79" s="279"/>
      <c r="K79" s="279"/>
      <c r="L79" s="279"/>
    </row>
    <row r="80" spans="1:12" x14ac:dyDescent="0.25">
      <c r="A80" s="279" t="s">
        <v>695</v>
      </c>
      <c r="B80" s="279" t="s">
        <v>693</v>
      </c>
      <c r="C80" s="279" t="s">
        <v>694</v>
      </c>
      <c r="D80" s="279" t="s">
        <v>8821</v>
      </c>
      <c r="E80" s="279" t="s">
        <v>9196</v>
      </c>
      <c r="F80" s="279" t="s">
        <v>9204</v>
      </c>
      <c r="G80" s="279" t="s">
        <v>9438</v>
      </c>
      <c r="H80" s="279" t="s">
        <v>9712</v>
      </c>
      <c r="I80" s="279" t="s">
        <v>9711</v>
      </c>
      <c r="J80" s="279"/>
      <c r="K80" s="279"/>
      <c r="L80" s="279"/>
    </row>
    <row r="81" spans="1:12" x14ac:dyDescent="0.25">
      <c r="A81" s="279" t="s">
        <v>695</v>
      </c>
      <c r="B81" s="279" t="s">
        <v>1922</v>
      </c>
      <c r="C81" s="279" t="s">
        <v>1923</v>
      </c>
      <c r="D81" s="279" t="s">
        <v>8821</v>
      </c>
      <c r="E81" s="279" t="s">
        <v>9196</v>
      </c>
      <c r="F81" s="279" t="s">
        <v>9404</v>
      </c>
      <c r="G81" s="279" t="s">
        <v>9442</v>
      </c>
      <c r="H81" s="279" t="s">
        <v>9712</v>
      </c>
      <c r="I81" s="279" t="s">
        <v>9711</v>
      </c>
      <c r="J81" s="279"/>
      <c r="K81" s="279"/>
      <c r="L81" s="279"/>
    </row>
    <row r="82" spans="1:12" x14ac:dyDescent="0.25">
      <c r="A82" s="279" t="s">
        <v>365</v>
      </c>
      <c r="B82" s="279" t="s">
        <v>363</v>
      </c>
      <c r="C82" s="279" t="s">
        <v>364</v>
      </c>
      <c r="D82" s="279" t="s">
        <v>8822</v>
      </c>
      <c r="E82" s="279" t="s">
        <v>9196</v>
      </c>
      <c r="F82" s="279" t="s">
        <v>9241</v>
      </c>
      <c r="G82" s="279" t="s">
        <v>9448</v>
      </c>
      <c r="H82" s="279" t="s">
        <v>9712</v>
      </c>
      <c r="I82" s="279" t="s">
        <v>9711</v>
      </c>
      <c r="J82" s="279"/>
      <c r="K82" s="279"/>
      <c r="L82" s="279"/>
    </row>
    <row r="83" spans="1:12" x14ac:dyDescent="0.25">
      <c r="A83" s="279" t="s">
        <v>365</v>
      </c>
      <c r="B83" s="279" t="s">
        <v>1287</v>
      </c>
      <c r="C83" s="279" t="s">
        <v>1288</v>
      </c>
      <c r="D83" s="279" t="s">
        <v>8822</v>
      </c>
      <c r="E83" s="279" t="s">
        <v>9196</v>
      </c>
      <c r="F83" s="279" t="s">
        <v>9452</v>
      </c>
      <c r="G83" s="279" t="s">
        <v>9453</v>
      </c>
      <c r="H83" s="279" t="s">
        <v>9710</v>
      </c>
      <c r="I83" s="279" t="s">
        <v>9711</v>
      </c>
      <c r="J83" s="279"/>
      <c r="K83" s="279"/>
      <c r="L83" s="279"/>
    </row>
    <row r="84" spans="1:12" x14ac:dyDescent="0.25">
      <c r="A84" s="279" t="s">
        <v>458</v>
      </c>
      <c r="B84" s="279" t="s">
        <v>456</v>
      </c>
      <c r="C84" s="279" t="s">
        <v>457</v>
      </c>
      <c r="D84" s="279" t="s">
        <v>8825</v>
      </c>
      <c r="E84" s="279" t="s">
        <v>9196</v>
      </c>
      <c r="F84" s="279" t="s">
        <v>9455</v>
      </c>
      <c r="G84" s="279" t="s">
        <v>9456</v>
      </c>
      <c r="H84" s="279" t="s">
        <v>9710</v>
      </c>
      <c r="I84" s="279" t="s">
        <v>9711</v>
      </c>
      <c r="J84" s="279"/>
      <c r="K84" s="279"/>
      <c r="L84" s="279"/>
    </row>
    <row r="85" spans="1:12" x14ac:dyDescent="0.25">
      <c r="A85" s="279" t="s">
        <v>458</v>
      </c>
      <c r="B85" s="279" t="s">
        <v>1896</v>
      </c>
      <c r="C85" s="279" t="s">
        <v>1897</v>
      </c>
      <c r="D85" s="279" t="s">
        <v>8825</v>
      </c>
      <c r="E85" s="279" t="s">
        <v>9196</v>
      </c>
      <c r="F85" s="279" t="s">
        <v>9404</v>
      </c>
      <c r="G85" s="279" t="s">
        <v>9458</v>
      </c>
      <c r="H85" s="279" t="s">
        <v>9712</v>
      </c>
      <c r="I85" s="279" t="s">
        <v>9711</v>
      </c>
      <c r="J85" s="279"/>
      <c r="K85" s="279"/>
      <c r="L85" s="279"/>
    </row>
    <row r="86" spans="1:12" x14ac:dyDescent="0.25">
      <c r="A86" s="279" t="s">
        <v>1526</v>
      </c>
      <c r="B86" s="279" t="s">
        <v>1524</v>
      </c>
      <c r="C86" s="279" t="s">
        <v>1525</v>
      </c>
      <c r="D86" s="279" t="s">
        <v>8826</v>
      </c>
      <c r="E86" s="279" t="s">
        <v>9183</v>
      </c>
      <c r="F86" s="279" t="s">
        <v>9241</v>
      </c>
      <c r="G86" s="279" t="s">
        <v>9462</v>
      </c>
      <c r="H86" s="279" t="s">
        <v>9710</v>
      </c>
      <c r="I86" s="279" t="s">
        <v>9711</v>
      </c>
      <c r="J86" s="279"/>
      <c r="K86" s="279"/>
      <c r="L86" s="279"/>
    </row>
    <row r="87" spans="1:12" x14ac:dyDescent="0.25">
      <c r="A87" s="279" t="s">
        <v>1053</v>
      </c>
      <c r="B87" s="279" t="s">
        <v>1051</v>
      </c>
      <c r="C87" s="279" t="s">
        <v>1052</v>
      </c>
      <c r="D87" s="279" t="s">
        <v>8827</v>
      </c>
      <c r="E87" s="279" t="s">
        <v>9196</v>
      </c>
      <c r="F87" s="279" t="s">
        <v>9197</v>
      </c>
      <c r="G87" s="279" t="s">
        <v>9465</v>
      </c>
      <c r="H87" s="279" t="s">
        <v>9710</v>
      </c>
      <c r="I87" s="279" t="s">
        <v>9711</v>
      </c>
      <c r="J87" s="279"/>
      <c r="K87" s="279"/>
      <c r="L87" s="279"/>
    </row>
    <row r="88" spans="1:12" x14ac:dyDescent="0.25">
      <c r="A88" s="279" t="s">
        <v>198</v>
      </c>
      <c r="B88" s="279" t="s">
        <v>196</v>
      </c>
      <c r="C88" s="279" t="s">
        <v>197</v>
      </c>
      <c r="D88" s="279" t="s">
        <v>8828</v>
      </c>
      <c r="E88" s="279" t="s">
        <v>9196</v>
      </c>
      <c r="F88" s="279" t="s">
        <v>9204</v>
      </c>
      <c r="G88" s="279" t="s">
        <v>9237</v>
      </c>
      <c r="H88" s="279" t="s">
        <v>9710</v>
      </c>
      <c r="I88" s="279" t="s">
        <v>9711</v>
      </c>
      <c r="J88" s="279"/>
      <c r="K88" s="279"/>
      <c r="L88" s="279"/>
    </row>
    <row r="89" spans="1:12" x14ac:dyDescent="0.25">
      <c r="A89" s="279" t="s">
        <v>198</v>
      </c>
      <c r="B89" s="279" t="s">
        <v>205</v>
      </c>
      <c r="C89" s="279" t="s">
        <v>206</v>
      </c>
      <c r="D89" s="279" t="s">
        <v>8828</v>
      </c>
      <c r="E89" s="279" t="s">
        <v>9196</v>
      </c>
      <c r="F89" s="279" t="s">
        <v>9217</v>
      </c>
      <c r="G89" s="279" t="s">
        <v>9253</v>
      </c>
      <c r="H89" s="279" t="s">
        <v>9712</v>
      </c>
      <c r="I89" s="279" t="s">
        <v>9711</v>
      </c>
      <c r="J89" s="279"/>
      <c r="K89" s="279"/>
      <c r="L89" s="279"/>
    </row>
    <row r="90" spans="1:12" x14ac:dyDescent="0.25">
      <c r="A90" s="279" t="s">
        <v>198</v>
      </c>
      <c r="B90" s="279" t="s">
        <v>215</v>
      </c>
      <c r="C90" s="279" t="s">
        <v>216</v>
      </c>
      <c r="D90" s="279" t="s">
        <v>8828</v>
      </c>
      <c r="E90" s="279" t="s">
        <v>9196</v>
      </c>
      <c r="F90" s="279" t="s">
        <v>9217</v>
      </c>
      <c r="G90" s="279" t="s">
        <v>9472</v>
      </c>
      <c r="H90" s="279" t="s">
        <v>9712</v>
      </c>
      <c r="I90" s="279" t="s">
        <v>9711</v>
      </c>
      <c r="J90" s="279"/>
      <c r="K90" s="279"/>
      <c r="L90" s="279"/>
    </row>
    <row r="91" spans="1:12" x14ac:dyDescent="0.25">
      <c r="A91" s="279" t="s">
        <v>198</v>
      </c>
      <c r="B91" s="279" t="s">
        <v>990</v>
      </c>
      <c r="C91" s="279" t="s">
        <v>991</v>
      </c>
      <c r="D91" s="279" t="s">
        <v>8828</v>
      </c>
      <c r="E91" s="279" t="s">
        <v>9196</v>
      </c>
      <c r="F91" s="279" t="s">
        <v>9241</v>
      </c>
      <c r="G91" s="279" t="s">
        <v>990</v>
      </c>
      <c r="H91" s="279" t="s">
        <v>9712</v>
      </c>
      <c r="I91" s="279" t="s">
        <v>9711</v>
      </c>
      <c r="J91" s="279"/>
      <c r="K91" s="279"/>
      <c r="L91" s="279"/>
    </row>
    <row r="92" spans="1:12" x14ac:dyDescent="0.25">
      <c r="A92" s="279" t="s">
        <v>835</v>
      </c>
      <c r="B92" s="279" t="s">
        <v>859</v>
      </c>
      <c r="C92" s="279" t="s">
        <v>860</v>
      </c>
      <c r="D92" s="279" t="s">
        <v>8829</v>
      </c>
      <c r="E92" s="279" t="s">
        <v>9196</v>
      </c>
      <c r="F92" s="279" t="s">
        <v>9216</v>
      </c>
      <c r="G92" s="279" t="s">
        <v>9185</v>
      </c>
      <c r="H92" s="279" t="s">
        <v>9710</v>
      </c>
      <c r="I92" s="279" t="s">
        <v>9711</v>
      </c>
      <c r="J92" s="279"/>
      <c r="K92" s="279"/>
      <c r="L92" s="279"/>
    </row>
    <row r="93" spans="1:12" x14ac:dyDescent="0.25">
      <c r="A93" s="279" t="s">
        <v>835</v>
      </c>
      <c r="B93" s="279" t="s">
        <v>849</v>
      </c>
      <c r="C93" s="279" t="s">
        <v>850</v>
      </c>
      <c r="D93" s="279" t="s">
        <v>8829</v>
      </c>
      <c r="E93" s="279" t="s">
        <v>9196</v>
      </c>
      <c r="F93" s="279" t="s">
        <v>9481</v>
      </c>
      <c r="G93" s="279" t="s">
        <v>9482</v>
      </c>
      <c r="H93" s="279" t="s">
        <v>9712</v>
      </c>
      <c r="I93" s="279" t="s">
        <v>9711</v>
      </c>
      <c r="J93" s="279"/>
      <c r="K93" s="279"/>
      <c r="L93" s="279"/>
    </row>
    <row r="94" spans="1:12" x14ac:dyDescent="0.25">
      <c r="A94" s="279" t="s">
        <v>835</v>
      </c>
      <c r="B94" s="279" t="s">
        <v>833</v>
      </c>
      <c r="C94" s="279" t="s">
        <v>834</v>
      </c>
      <c r="D94" s="279" t="s">
        <v>8829</v>
      </c>
      <c r="E94" s="279" t="s">
        <v>9196</v>
      </c>
      <c r="F94" s="279" t="s">
        <v>9204</v>
      </c>
      <c r="G94" s="279" t="s">
        <v>9486</v>
      </c>
      <c r="H94" s="279" t="s">
        <v>9712</v>
      </c>
      <c r="I94" s="279" t="s">
        <v>9711</v>
      </c>
      <c r="J94" s="279"/>
      <c r="K94" s="279"/>
      <c r="L94" s="279"/>
    </row>
    <row r="95" spans="1:12" x14ac:dyDescent="0.25">
      <c r="A95" s="279" t="s">
        <v>835</v>
      </c>
      <c r="B95" s="279" t="s">
        <v>1000</v>
      </c>
      <c r="C95" s="279" t="s">
        <v>1001</v>
      </c>
      <c r="D95" s="279" t="s">
        <v>8829</v>
      </c>
      <c r="E95" s="279" t="s">
        <v>9196</v>
      </c>
      <c r="F95" s="279" t="s">
        <v>9408</v>
      </c>
      <c r="G95" s="279" t="s">
        <v>1000</v>
      </c>
      <c r="H95" s="279" t="s">
        <v>9712</v>
      </c>
      <c r="I95" s="279" t="s">
        <v>9711</v>
      </c>
      <c r="J95" s="279"/>
      <c r="K95" s="279"/>
      <c r="L95" s="279"/>
    </row>
    <row r="96" spans="1:12" x14ac:dyDescent="0.25">
      <c r="A96" s="279" t="s">
        <v>835</v>
      </c>
      <c r="B96" s="279" t="s">
        <v>1031</v>
      </c>
      <c r="C96" s="279" t="s">
        <v>1032</v>
      </c>
      <c r="D96" s="279" t="s">
        <v>8829</v>
      </c>
      <c r="E96" s="279" t="s">
        <v>9196</v>
      </c>
      <c r="F96" s="279" t="s">
        <v>9241</v>
      </c>
      <c r="G96" s="279" t="s">
        <v>9493</v>
      </c>
      <c r="H96" s="279" t="s">
        <v>9712</v>
      </c>
      <c r="I96" s="279" t="s">
        <v>9711</v>
      </c>
      <c r="J96" s="279"/>
      <c r="K96" s="279"/>
      <c r="L96" s="279"/>
    </row>
    <row r="97" spans="1:12" x14ac:dyDescent="0.25">
      <c r="A97" s="279" t="s">
        <v>2430</v>
      </c>
      <c r="B97" s="279" t="s">
        <v>2428</v>
      </c>
      <c r="C97" s="279" t="s">
        <v>2429</v>
      </c>
      <c r="D97" s="279" t="s">
        <v>8830</v>
      </c>
      <c r="E97" s="279" t="s">
        <v>9235</v>
      </c>
      <c r="F97" s="279" t="s">
        <v>9340</v>
      </c>
      <c r="G97" s="279" t="s">
        <v>9382</v>
      </c>
      <c r="H97" s="279" t="s">
        <v>9710</v>
      </c>
      <c r="I97" s="279" t="s">
        <v>9711</v>
      </c>
      <c r="J97" s="279"/>
      <c r="K97" s="279"/>
      <c r="L97" s="279"/>
    </row>
    <row r="98" spans="1:12" x14ac:dyDescent="0.25">
      <c r="A98" s="279" t="s">
        <v>153</v>
      </c>
      <c r="B98" s="279" t="s">
        <v>151</v>
      </c>
      <c r="C98" s="279" t="s">
        <v>152</v>
      </c>
      <c r="D98" s="279" t="s">
        <v>8843</v>
      </c>
      <c r="E98" s="279" t="s">
        <v>9183</v>
      </c>
      <c r="F98" s="279" t="s">
        <v>9393</v>
      </c>
      <c r="G98" s="279" t="s">
        <v>9185</v>
      </c>
      <c r="H98" s="279" t="s">
        <v>9710</v>
      </c>
      <c r="I98" s="279" t="s">
        <v>9711</v>
      </c>
      <c r="J98" s="279"/>
      <c r="K98" s="279"/>
      <c r="L98" s="279"/>
    </row>
    <row r="99" spans="1:12" x14ac:dyDescent="0.25">
      <c r="A99" s="279" t="s">
        <v>153</v>
      </c>
      <c r="B99" s="279" t="s">
        <v>658</v>
      </c>
      <c r="C99" s="279" t="s">
        <v>659</v>
      </c>
      <c r="D99" s="279" t="s">
        <v>8843</v>
      </c>
      <c r="E99" s="279" t="s">
        <v>9183</v>
      </c>
      <c r="F99" s="279" t="s">
        <v>9217</v>
      </c>
      <c r="G99" s="279" t="s">
        <v>9499</v>
      </c>
      <c r="H99" s="279" t="s">
        <v>9712</v>
      </c>
      <c r="I99" s="279" t="s">
        <v>9711</v>
      </c>
      <c r="J99" s="279"/>
      <c r="K99" s="279"/>
      <c r="L99" s="279"/>
    </row>
    <row r="100" spans="1:12" x14ac:dyDescent="0.25">
      <c r="A100" s="279" t="s">
        <v>153</v>
      </c>
      <c r="B100" s="279" t="s">
        <v>4660</v>
      </c>
      <c r="C100" s="279" t="s">
        <v>4661</v>
      </c>
      <c r="D100" s="279" t="s">
        <v>8843</v>
      </c>
      <c r="E100" s="279" t="s">
        <v>9183</v>
      </c>
      <c r="F100" s="279" t="s">
        <v>9504</v>
      </c>
      <c r="G100" s="279" t="s">
        <v>9505</v>
      </c>
      <c r="H100" s="279" t="s">
        <v>9712</v>
      </c>
      <c r="I100" s="279" t="s">
        <v>9711</v>
      </c>
      <c r="J100" s="279"/>
      <c r="K100" s="279"/>
      <c r="L100" s="279"/>
    </row>
    <row r="101" spans="1:12" x14ac:dyDescent="0.25">
      <c r="A101" s="279" t="s">
        <v>2442</v>
      </c>
      <c r="B101" s="279" t="s">
        <v>2440</v>
      </c>
      <c r="C101" s="279" t="s">
        <v>2441</v>
      </c>
      <c r="D101" s="279" t="s">
        <v>8844</v>
      </c>
      <c r="E101" s="279" t="s">
        <v>9235</v>
      </c>
      <c r="F101" s="279" t="s">
        <v>9241</v>
      </c>
      <c r="G101" s="279" t="s">
        <v>9242</v>
      </c>
      <c r="H101" s="279" t="s">
        <v>9710</v>
      </c>
      <c r="I101" s="279" t="s">
        <v>9711</v>
      </c>
      <c r="J101" s="279"/>
      <c r="K101" s="279"/>
      <c r="L101" s="279"/>
    </row>
    <row r="102" spans="1:12" x14ac:dyDescent="0.25">
      <c r="A102" s="279" t="s">
        <v>2516</v>
      </c>
      <c r="B102" s="279" t="s">
        <v>2514</v>
      </c>
      <c r="C102" s="279" t="s">
        <v>2515</v>
      </c>
      <c r="D102" s="279" t="s">
        <v>8845</v>
      </c>
      <c r="E102" s="279" t="s">
        <v>9235</v>
      </c>
      <c r="F102" s="279" t="s">
        <v>9241</v>
      </c>
      <c r="G102" s="279" t="s">
        <v>9242</v>
      </c>
      <c r="H102" s="279" t="s">
        <v>9710</v>
      </c>
      <c r="I102" s="279" t="s">
        <v>9711</v>
      </c>
      <c r="J102" s="279"/>
      <c r="K102" s="279"/>
      <c r="L102" s="279"/>
    </row>
    <row r="103" spans="1:12" x14ac:dyDescent="0.25">
      <c r="A103" s="279" t="s">
        <v>725</v>
      </c>
      <c r="B103" s="279" t="s">
        <v>1704</v>
      </c>
      <c r="C103" s="279" t="s">
        <v>1705</v>
      </c>
      <c r="D103" s="279" t="s">
        <v>8846</v>
      </c>
      <c r="E103" s="279" t="s">
        <v>9183</v>
      </c>
      <c r="F103" s="279" t="s">
        <v>9512</v>
      </c>
      <c r="G103" s="279" t="s">
        <v>9237</v>
      </c>
      <c r="H103" s="279" t="s">
        <v>9710</v>
      </c>
      <c r="I103" s="279" t="s">
        <v>9713</v>
      </c>
      <c r="J103" s="279"/>
      <c r="K103" s="279"/>
      <c r="L103" s="279"/>
    </row>
    <row r="104" spans="1:12" x14ac:dyDescent="0.25">
      <c r="A104" s="279" t="s">
        <v>725</v>
      </c>
      <c r="B104" s="279" t="s">
        <v>723</v>
      </c>
      <c r="C104" s="279" t="s">
        <v>724</v>
      </c>
      <c r="D104" s="279" t="s">
        <v>8846</v>
      </c>
      <c r="E104" s="279" t="s">
        <v>9183</v>
      </c>
      <c r="F104" s="279" t="s">
        <v>9514</v>
      </c>
      <c r="G104" s="279" t="s">
        <v>9515</v>
      </c>
      <c r="H104" s="279" t="s">
        <v>9712</v>
      </c>
      <c r="I104" s="279" t="s">
        <v>9711</v>
      </c>
      <c r="J104" s="279"/>
      <c r="K104" s="279"/>
      <c r="L104" s="279"/>
    </row>
    <row r="105" spans="1:12" x14ac:dyDescent="0.25">
      <c r="A105" s="279" t="s">
        <v>725</v>
      </c>
      <c r="B105" s="279" t="s">
        <v>1710</v>
      </c>
      <c r="C105" s="279" t="s">
        <v>1711</v>
      </c>
      <c r="D105" s="279" t="s">
        <v>8846</v>
      </c>
      <c r="E105" s="279" t="s">
        <v>9183</v>
      </c>
      <c r="F105" s="279" t="s">
        <v>9404</v>
      </c>
      <c r="G105" s="279" t="s">
        <v>9519</v>
      </c>
      <c r="H105" s="279" t="s">
        <v>9712</v>
      </c>
      <c r="I105" s="279" t="s">
        <v>9711</v>
      </c>
      <c r="J105" s="279"/>
      <c r="K105" s="279"/>
      <c r="L105" s="279"/>
    </row>
    <row r="106" spans="1:12" x14ac:dyDescent="0.25">
      <c r="A106" s="279" t="s">
        <v>725</v>
      </c>
      <c r="B106" s="279" t="s">
        <v>5565</v>
      </c>
      <c r="C106" s="279" t="s">
        <v>5566</v>
      </c>
      <c r="D106" s="279" t="s">
        <v>8846</v>
      </c>
      <c r="E106" s="279" t="s">
        <v>9183</v>
      </c>
      <c r="F106" s="279" t="s">
        <v>9190</v>
      </c>
      <c r="G106" s="279" t="s">
        <v>5565</v>
      </c>
      <c r="H106" s="279" t="s">
        <v>9712</v>
      </c>
      <c r="I106" s="279" t="s">
        <v>9711</v>
      </c>
      <c r="J106" s="279"/>
      <c r="K106" s="279"/>
      <c r="L106" s="279"/>
    </row>
    <row r="107" spans="1:12" x14ac:dyDescent="0.25">
      <c r="A107" s="279" t="s">
        <v>5625</v>
      </c>
      <c r="B107" s="279" t="s">
        <v>5623</v>
      </c>
      <c r="C107" s="279" t="s">
        <v>5624</v>
      </c>
      <c r="D107" s="279" t="s">
        <v>8849</v>
      </c>
      <c r="E107" s="279" t="s">
        <v>9528</v>
      </c>
      <c r="F107" s="279" t="s">
        <v>9190</v>
      </c>
      <c r="G107" s="279" t="s">
        <v>5623</v>
      </c>
      <c r="H107" s="279" t="s">
        <v>9710</v>
      </c>
      <c r="I107" s="279" t="s">
        <v>9711</v>
      </c>
      <c r="J107" s="279"/>
      <c r="K107" s="279"/>
      <c r="L107" s="279"/>
    </row>
    <row r="108" spans="1:12" x14ac:dyDescent="0.25">
      <c r="A108" s="279" t="s">
        <v>3035</v>
      </c>
      <c r="B108" s="279" t="s">
        <v>3033</v>
      </c>
      <c r="C108" s="279" t="s">
        <v>3034</v>
      </c>
      <c r="D108" s="279" t="s">
        <v>8850</v>
      </c>
      <c r="E108" s="279" t="s">
        <v>9297</v>
      </c>
      <c r="F108" s="279" t="s">
        <v>9393</v>
      </c>
      <c r="G108" s="279" t="s">
        <v>9329</v>
      </c>
      <c r="H108" s="279" t="s">
        <v>9710</v>
      </c>
      <c r="I108" s="279" t="s">
        <v>9711</v>
      </c>
      <c r="J108" s="279"/>
      <c r="K108" s="279"/>
      <c r="L108" s="279"/>
    </row>
    <row r="109" spans="1:12" x14ac:dyDescent="0.25">
      <c r="A109" s="279" t="s">
        <v>41</v>
      </c>
      <c r="B109" s="279" t="s">
        <v>39</v>
      </c>
      <c r="C109" s="279" t="s">
        <v>40</v>
      </c>
      <c r="D109" s="279" t="s">
        <v>8851</v>
      </c>
      <c r="E109" s="279" t="s">
        <v>9183</v>
      </c>
      <c r="F109" s="279" t="s">
        <v>9536</v>
      </c>
      <c r="G109" s="279" t="s">
        <v>9185</v>
      </c>
      <c r="H109" s="279" t="s">
        <v>9710</v>
      </c>
      <c r="I109" s="279" t="s">
        <v>9711</v>
      </c>
      <c r="J109" s="279"/>
      <c r="K109" s="279"/>
      <c r="L109" s="279"/>
    </row>
    <row r="110" spans="1:12" x14ac:dyDescent="0.25">
      <c r="A110" s="279" t="s">
        <v>163</v>
      </c>
      <c r="B110" s="279" t="s">
        <v>161</v>
      </c>
      <c r="C110" s="279" t="s">
        <v>162</v>
      </c>
      <c r="D110" s="279" t="s">
        <v>8856</v>
      </c>
      <c r="E110" s="279" t="s">
        <v>9203</v>
      </c>
      <c r="F110" s="279" t="s">
        <v>9355</v>
      </c>
      <c r="G110" s="279" t="s">
        <v>9217</v>
      </c>
      <c r="H110" s="279" t="s">
        <v>9710</v>
      </c>
      <c r="I110" s="279" t="s">
        <v>9711</v>
      </c>
      <c r="J110" s="279"/>
      <c r="K110" s="279"/>
      <c r="L110" s="279"/>
    </row>
    <row r="111" spans="1:12" x14ac:dyDescent="0.25">
      <c r="A111" s="279" t="s">
        <v>685</v>
      </c>
      <c r="B111" s="279" t="s">
        <v>683</v>
      </c>
      <c r="C111" s="279" t="s">
        <v>684</v>
      </c>
      <c r="D111" s="279" t="s">
        <v>9539</v>
      </c>
      <c r="E111" s="279" t="s">
        <v>9540</v>
      </c>
      <c r="F111" s="279"/>
      <c r="G111" s="279" t="s">
        <v>9541</v>
      </c>
      <c r="H111" s="279" t="s">
        <v>9712</v>
      </c>
      <c r="I111" s="279" t="s">
        <v>9711</v>
      </c>
      <c r="J111" s="279"/>
      <c r="K111" s="279"/>
      <c r="L111" s="279"/>
    </row>
    <row r="112" spans="1:12" x14ac:dyDescent="0.25">
      <c r="A112" s="279" t="s">
        <v>773</v>
      </c>
      <c r="B112" s="279" t="s">
        <v>771</v>
      </c>
      <c r="C112" s="279" t="s">
        <v>772</v>
      </c>
      <c r="D112" s="279" t="s">
        <v>9545</v>
      </c>
      <c r="E112" s="279" t="s">
        <v>9546</v>
      </c>
      <c r="F112" s="279"/>
      <c r="G112" s="279" t="s">
        <v>771</v>
      </c>
      <c r="H112" s="279" t="s">
        <v>9712</v>
      </c>
      <c r="I112" s="279" t="s">
        <v>9711</v>
      </c>
      <c r="J112" s="279"/>
      <c r="K112" s="279"/>
      <c r="L112" s="279"/>
    </row>
    <row r="113" spans="1:12" x14ac:dyDescent="0.25">
      <c r="A113" s="279" t="s">
        <v>734</v>
      </c>
      <c r="B113" s="279" t="s">
        <v>732</v>
      </c>
      <c r="C113" s="279" t="s">
        <v>733</v>
      </c>
      <c r="D113" s="279" t="s">
        <v>9550</v>
      </c>
      <c r="E113" s="279" t="s">
        <v>9551</v>
      </c>
      <c r="F113" s="279"/>
      <c r="G113" s="279" t="s">
        <v>732</v>
      </c>
      <c r="H113" s="279" t="s">
        <v>9712</v>
      </c>
      <c r="I113" s="279" t="s">
        <v>9711</v>
      </c>
      <c r="J113" s="279"/>
      <c r="K113" s="279"/>
      <c r="L113" s="279"/>
    </row>
    <row r="114" spans="1:12" x14ac:dyDescent="0.25">
      <c r="A114" s="279" t="s">
        <v>805</v>
      </c>
      <c r="B114" s="279" t="s">
        <v>803</v>
      </c>
      <c r="C114" s="279" t="s">
        <v>804</v>
      </c>
      <c r="D114" s="279" t="s">
        <v>9553</v>
      </c>
      <c r="E114" s="279" t="s">
        <v>9554</v>
      </c>
      <c r="F114" s="279"/>
      <c r="G114" s="279" t="s">
        <v>803</v>
      </c>
      <c r="H114" s="279" t="s">
        <v>9712</v>
      </c>
      <c r="I114" s="279" t="s">
        <v>9711</v>
      </c>
      <c r="J114" s="279"/>
      <c r="K114" s="279"/>
      <c r="L114" s="279"/>
    </row>
    <row r="115" spans="1:12" x14ac:dyDescent="0.25">
      <c r="A115" s="279" t="s">
        <v>793</v>
      </c>
      <c r="B115" s="279" t="s">
        <v>791</v>
      </c>
      <c r="C115" s="279" t="s">
        <v>792</v>
      </c>
      <c r="D115" s="279" t="s">
        <v>9559</v>
      </c>
      <c r="E115" s="279" t="s">
        <v>9560</v>
      </c>
      <c r="F115" s="279"/>
      <c r="G115" s="279" t="s">
        <v>791</v>
      </c>
      <c r="H115" s="279" t="s">
        <v>9712</v>
      </c>
      <c r="I115" s="279" t="s">
        <v>9711</v>
      </c>
      <c r="J115" s="279"/>
      <c r="K115" s="279"/>
      <c r="L115" s="279"/>
    </row>
    <row r="116" spans="1:12" x14ac:dyDescent="0.25">
      <c r="A116" s="279" t="s">
        <v>3490</v>
      </c>
      <c r="B116" s="279" t="s">
        <v>3488</v>
      </c>
      <c r="C116" s="279" t="s">
        <v>3489</v>
      </c>
      <c r="D116" s="279" t="s">
        <v>9564</v>
      </c>
      <c r="E116" s="279" t="s">
        <v>9565</v>
      </c>
      <c r="F116" s="279"/>
      <c r="G116" s="279" t="s">
        <v>3488</v>
      </c>
      <c r="H116" s="279" t="s">
        <v>9712</v>
      </c>
      <c r="I116" s="279" t="s">
        <v>9711</v>
      </c>
      <c r="J116" s="279"/>
      <c r="K116" s="279"/>
      <c r="L116" s="279"/>
    </row>
    <row r="117" spans="1:12" x14ac:dyDescent="0.25">
      <c r="A117" s="279" t="s">
        <v>3502</v>
      </c>
      <c r="B117" s="279" t="s">
        <v>3500</v>
      </c>
      <c r="C117" s="279" t="s">
        <v>3501</v>
      </c>
      <c r="D117" s="279" t="s">
        <v>9567</v>
      </c>
      <c r="E117" s="279" t="s">
        <v>9568</v>
      </c>
      <c r="F117" s="279"/>
      <c r="G117" s="279" t="s">
        <v>3500</v>
      </c>
      <c r="H117" s="279" t="s">
        <v>9712</v>
      </c>
      <c r="I117" s="279" t="s">
        <v>9711</v>
      </c>
      <c r="J117" s="279"/>
      <c r="K117" s="279"/>
      <c r="L117" s="279"/>
    </row>
    <row r="118" spans="1:12" x14ac:dyDescent="0.25">
      <c r="A118" s="279" t="s">
        <v>779</v>
      </c>
      <c r="B118" s="279" t="s">
        <v>777</v>
      </c>
      <c r="C118" s="279" t="s">
        <v>778</v>
      </c>
      <c r="D118" s="279" t="s">
        <v>9570</v>
      </c>
      <c r="E118" s="279" t="s">
        <v>9551</v>
      </c>
      <c r="F118" s="279"/>
      <c r="G118" s="279" t="s">
        <v>777</v>
      </c>
      <c r="H118" s="279" t="s">
        <v>9712</v>
      </c>
      <c r="I118" s="279" t="s">
        <v>9711</v>
      </c>
      <c r="J118" s="279"/>
      <c r="K118" s="279"/>
      <c r="L118" s="279"/>
    </row>
    <row r="119" spans="1:12" x14ac:dyDescent="0.25">
      <c r="A119" s="279" t="s">
        <v>1067</v>
      </c>
      <c r="B119" s="279" t="s">
        <v>1065</v>
      </c>
      <c r="C119" s="279" t="s">
        <v>1066</v>
      </c>
      <c r="D119" s="279" t="s">
        <v>9572</v>
      </c>
      <c r="E119" s="279" t="s">
        <v>9573</v>
      </c>
      <c r="F119" s="279"/>
      <c r="G119" s="279" t="s">
        <v>1065</v>
      </c>
      <c r="H119" s="279" t="s">
        <v>9712</v>
      </c>
      <c r="I119" s="279" t="s">
        <v>9711</v>
      </c>
      <c r="J119" s="279"/>
      <c r="K119" s="279"/>
      <c r="L119" s="279"/>
    </row>
    <row r="120" spans="1:12" x14ac:dyDescent="0.25">
      <c r="A120" s="279" t="s">
        <v>1346</v>
      </c>
      <c r="B120" s="279" t="s">
        <v>1344</v>
      </c>
      <c r="C120" s="279" t="s">
        <v>1345</v>
      </c>
      <c r="D120" s="279" t="s">
        <v>9578</v>
      </c>
      <c r="E120" s="279" t="s">
        <v>9579</v>
      </c>
      <c r="F120" s="279"/>
      <c r="G120" s="279" t="s">
        <v>9580</v>
      </c>
      <c r="H120" s="279" t="s">
        <v>9712</v>
      </c>
      <c r="I120" s="279" t="s">
        <v>9711</v>
      </c>
      <c r="J120" s="279"/>
      <c r="K120" s="279"/>
      <c r="L120" s="279"/>
    </row>
    <row r="121" spans="1:12" x14ac:dyDescent="0.25">
      <c r="A121" s="279" t="s">
        <v>1976</v>
      </c>
      <c r="B121" s="279" t="s">
        <v>1974</v>
      </c>
      <c r="C121" s="279" t="s">
        <v>1975</v>
      </c>
      <c r="D121" s="279" t="s">
        <v>9583</v>
      </c>
      <c r="E121" s="279" t="s">
        <v>9584</v>
      </c>
      <c r="F121" s="279" t="s">
        <v>9197</v>
      </c>
      <c r="G121" s="279" t="s">
        <v>1974</v>
      </c>
      <c r="H121" s="279" t="s">
        <v>9712</v>
      </c>
      <c r="I121" s="279" t="s">
        <v>9711</v>
      </c>
      <c r="J121" s="279"/>
      <c r="K121" s="279"/>
      <c r="L121" s="279"/>
    </row>
    <row r="122" spans="1:12" x14ac:dyDescent="0.25">
      <c r="A122" s="279" t="s">
        <v>3047</v>
      </c>
      <c r="B122" s="279" t="s">
        <v>3045</v>
      </c>
      <c r="C122" s="279" t="s">
        <v>3046</v>
      </c>
      <c r="D122" s="279" t="s">
        <v>8861</v>
      </c>
      <c r="E122" s="279" t="s">
        <v>9297</v>
      </c>
      <c r="F122" s="279" t="s">
        <v>9204</v>
      </c>
      <c r="G122" s="279" t="s">
        <v>9329</v>
      </c>
      <c r="H122" s="279" t="s">
        <v>9710</v>
      </c>
      <c r="I122" s="279" t="s">
        <v>9711</v>
      </c>
      <c r="J122" s="279"/>
      <c r="K122" s="279"/>
      <c r="L122" s="279"/>
    </row>
    <row r="123" spans="1:12" x14ac:dyDescent="0.25">
      <c r="A123" s="279" t="s">
        <v>462</v>
      </c>
      <c r="B123" s="279" t="s">
        <v>460</v>
      </c>
      <c r="C123" s="279" t="s">
        <v>461</v>
      </c>
      <c r="D123" s="279" t="s">
        <v>8864</v>
      </c>
      <c r="E123" s="279" t="s">
        <v>9196</v>
      </c>
      <c r="F123" s="279" t="s">
        <v>9241</v>
      </c>
      <c r="G123" s="279" t="s">
        <v>9595</v>
      </c>
      <c r="H123" s="279" t="s">
        <v>9710</v>
      </c>
      <c r="I123" s="279" t="s">
        <v>9711</v>
      </c>
      <c r="J123" s="279"/>
      <c r="K123" s="279"/>
      <c r="L123" s="279"/>
    </row>
    <row r="124" spans="1:12" x14ac:dyDescent="0.25">
      <c r="A124" s="279" t="s">
        <v>479</v>
      </c>
      <c r="B124" s="279" t="s">
        <v>477</v>
      </c>
      <c r="C124" s="279" t="s">
        <v>478</v>
      </c>
      <c r="D124" s="279" t="s">
        <v>8867</v>
      </c>
      <c r="E124" s="279" t="s">
        <v>9196</v>
      </c>
      <c r="F124" s="279" t="s">
        <v>9598</v>
      </c>
      <c r="G124" s="279" t="s">
        <v>9185</v>
      </c>
      <c r="H124" s="279" t="s">
        <v>9710</v>
      </c>
      <c r="I124" s="279" t="s">
        <v>9711</v>
      </c>
      <c r="J124" s="279"/>
      <c r="K124" s="279"/>
      <c r="L124" s="279"/>
    </row>
    <row r="125" spans="1:12" x14ac:dyDescent="0.25">
      <c r="A125" s="279" t="s">
        <v>479</v>
      </c>
      <c r="B125" s="279" t="s">
        <v>1056</v>
      </c>
      <c r="C125" s="279" t="s">
        <v>1057</v>
      </c>
      <c r="D125" s="279" t="s">
        <v>8867</v>
      </c>
      <c r="E125" s="279" t="s">
        <v>9196</v>
      </c>
      <c r="F125" s="279" t="s">
        <v>9241</v>
      </c>
      <c r="G125" s="279" t="s">
        <v>9595</v>
      </c>
      <c r="H125" s="279" t="s">
        <v>9712</v>
      </c>
      <c r="I125" s="279" t="s">
        <v>9711</v>
      </c>
      <c r="J125" s="279"/>
      <c r="K125" s="279"/>
      <c r="L125" s="279"/>
    </row>
    <row r="126" spans="1:12" x14ac:dyDescent="0.25">
      <c r="A126" s="279" t="s">
        <v>479</v>
      </c>
      <c r="B126" s="279" t="s">
        <v>5372</v>
      </c>
      <c r="C126" s="279" t="s">
        <v>5373</v>
      </c>
      <c r="D126" s="279" t="s">
        <v>8867</v>
      </c>
      <c r="E126" s="279" t="s">
        <v>9196</v>
      </c>
      <c r="F126" s="279" t="s">
        <v>9232</v>
      </c>
      <c r="G126" s="279" t="s">
        <v>9232</v>
      </c>
      <c r="H126" s="279" t="s">
        <v>9712</v>
      </c>
      <c r="I126" s="279" t="s">
        <v>9711</v>
      </c>
      <c r="J126" s="279"/>
      <c r="K126" s="279"/>
      <c r="L126" s="279"/>
    </row>
    <row r="127" spans="1:12" x14ac:dyDescent="0.25">
      <c r="A127" s="279" t="s">
        <v>479</v>
      </c>
      <c r="B127" s="279" t="s">
        <v>1531</v>
      </c>
      <c r="C127" s="279" t="s">
        <v>1532</v>
      </c>
      <c r="D127" s="279" t="s">
        <v>8867</v>
      </c>
      <c r="E127" s="279" t="s">
        <v>9196</v>
      </c>
      <c r="F127" s="279" t="s">
        <v>9481</v>
      </c>
      <c r="G127" s="279" t="s">
        <v>1531</v>
      </c>
      <c r="H127" s="279" t="s">
        <v>9712</v>
      </c>
      <c r="I127" s="279" t="s">
        <v>9711</v>
      </c>
      <c r="J127" s="279"/>
      <c r="K127" s="279"/>
      <c r="L127" s="279"/>
    </row>
    <row r="128" spans="1:12" x14ac:dyDescent="0.25">
      <c r="A128" s="279" t="s">
        <v>29</v>
      </c>
      <c r="B128" s="279" t="s">
        <v>27</v>
      </c>
      <c r="C128" s="279" t="s">
        <v>28</v>
      </c>
      <c r="D128" s="279" t="s">
        <v>8868</v>
      </c>
      <c r="E128" s="279" t="s">
        <v>9196</v>
      </c>
      <c r="F128" s="279" t="s">
        <v>9197</v>
      </c>
      <c r="G128" s="279" t="s">
        <v>9197</v>
      </c>
      <c r="H128" s="279" t="s">
        <v>9710</v>
      </c>
      <c r="I128" s="279" t="s">
        <v>9711</v>
      </c>
      <c r="J128" s="279"/>
      <c r="K128" s="279"/>
      <c r="L128" s="279"/>
    </row>
    <row r="129" spans="1:12" x14ac:dyDescent="0.25">
      <c r="A129" s="279" t="s">
        <v>2552</v>
      </c>
      <c r="B129" s="279" t="s">
        <v>2550</v>
      </c>
      <c r="C129" s="279" t="s">
        <v>2551</v>
      </c>
      <c r="D129" s="279" t="s">
        <v>8875</v>
      </c>
      <c r="E129" s="279" t="s">
        <v>9235</v>
      </c>
      <c r="F129" s="279" t="s">
        <v>9611</v>
      </c>
      <c r="G129" s="279" t="s">
        <v>9185</v>
      </c>
      <c r="H129" s="279" t="s">
        <v>9710</v>
      </c>
      <c r="I129" s="279" t="s">
        <v>9711</v>
      </c>
      <c r="J129" s="279"/>
      <c r="K129" s="279"/>
      <c r="L129" s="279"/>
    </row>
    <row r="130" spans="1:12" x14ac:dyDescent="0.25">
      <c r="A130" s="279" t="s">
        <v>101</v>
      </c>
      <c r="B130" s="279" t="s">
        <v>99</v>
      </c>
      <c r="C130" s="279" t="s">
        <v>100</v>
      </c>
      <c r="D130" s="279" t="s">
        <v>8876</v>
      </c>
      <c r="E130" s="279" t="s">
        <v>9196</v>
      </c>
      <c r="F130" s="279" t="s">
        <v>9613</v>
      </c>
      <c r="G130" s="279" t="s">
        <v>9185</v>
      </c>
      <c r="H130" s="279" t="s">
        <v>9710</v>
      </c>
      <c r="I130" s="279" t="s">
        <v>9711</v>
      </c>
      <c r="J130" s="279"/>
      <c r="K130" s="279"/>
      <c r="L130" s="279"/>
    </row>
    <row r="131" spans="1:12" x14ac:dyDescent="0.25">
      <c r="A131" s="279" t="s">
        <v>101</v>
      </c>
      <c r="B131" s="279" t="s">
        <v>754</v>
      </c>
      <c r="C131" s="279" t="s">
        <v>755</v>
      </c>
      <c r="D131" s="279" t="s">
        <v>8876</v>
      </c>
      <c r="E131" s="279" t="s">
        <v>9196</v>
      </c>
      <c r="F131" s="279" t="s">
        <v>9241</v>
      </c>
      <c r="G131" s="279" t="s">
        <v>9278</v>
      </c>
      <c r="H131" s="279" t="s">
        <v>9712</v>
      </c>
      <c r="I131" s="279" t="s">
        <v>9711</v>
      </c>
      <c r="J131" s="279"/>
      <c r="K131" s="279"/>
      <c r="L131" s="279"/>
    </row>
    <row r="132" spans="1:12" x14ac:dyDescent="0.25">
      <c r="A132" s="279" t="s">
        <v>371</v>
      </c>
      <c r="B132" s="279" t="s">
        <v>369</v>
      </c>
      <c r="C132" s="279" t="s">
        <v>370</v>
      </c>
      <c r="D132" s="279" t="s">
        <v>8879</v>
      </c>
      <c r="E132" s="279" t="s">
        <v>9196</v>
      </c>
      <c r="F132" s="279" t="s">
        <v>9620</v>
      </c>
      <c r="G132" s="279" t="s">
        <v>9185</v>
      </c>
      <c r="H132" s="279" t="s">
        <v>9710</v>
      </c>
      <c r="I132" s="279" t="s">
        <v>9711</v>
      </c>
      <c r="J132" s="279"/>
      <c r="K132" s="279"/>
      <c r="L132" s="279"/>
    </row>
    <row r="133" spans="1:12" x14ac:dyDescent="0.25">
      <c r="A133" s="279" t="s">
        <v>371</v>
      </c>
      <c r="B133" s="279" t="s">
        <v>7244</v>
      </c>
      <c r="C133" s="279" t="s">
        <v>7245</v>
      </c>
      <c r="D133" s="279" t="s">
        <v>8879</v>
      </c>
      <c r="E133" s="279" t="s">
        <v>9196</v>
      </c>
      <c r="F133" s="279" t="s">
        <v>9232</v>
      </c>
      <c r="G133" s="279" t="s">
        <v>9233</v>
      </c>
      <c r="H133" s="279" t="s">
        <v>9712</v>
      </c>
      <c r="I133" s="279" t="s">
        <v>9711</v>
      </c>
      <c r="J133" s="279"/>
      <c r="K133" s="279"/>
      <c r="L133" s="279"/>
    </row>
    <row r="134" spans="1:12" x14ac:dyDescent="0.25">
      <c r="A134" s="279" t="s">
        <v>3077</v>
      </c>
      <c r="B134" s="279" t="s">
        <v>3075</v>
      </c>
      <c r="C134" s="279" t="s">
        <v>3076</v>
      </c>
      <c r="D134" s="279" t="s">
        <v>8884</v>
      </c>
      <c r="E134" s="279" t="s">
        <v>9297</v>
      </c>
      <c r="F134" s="279" t="s">
        <v>9393</v>
      </c>
      <c r="G134" s="279" t="s">
        <v>9329</v>
      </c>
      <c r="H134" s="279" t="s">
        <v>9710</v>
      </c>
      <c r="I134" s="279" t="s">
        <v>9711</v>
      </c>
      <c r="J134" s="279"/>
      <c r="K134" s="279"/>
      <c r="L134" s="279"/>
    </row>
    <row r="135" spans="1:12" x14ac:dyDescent="0.25">
      <c r="A135" s="279" t="s">
        <v>1072</v>
      </c>
      <c r="B135" s="279" t="s">
        <v>1070</v>
      </c>
      <c r="C135" s="279" t="s">
        <v>1071</v>
      </c>
      <c r="D135" s="279" t="s">
        <v>8889</v>
      </c>
      <c r="E135" s="279" t="s">
        <v>9196</v>
      </c>
      <c r="F135" s="279" t="s">
        <v>9197</v>
      </c>
      <c r="G135" s="279" t="s">
        <v>9465</v>
      </c>
      <c r="H135" s="279" t="s">
        <v>9710</v>
      </c>
      <c r="I135" s="279" t="s">
        <v>9711</v>
      </c>
      <c r="J135" s="279"/>
      <c r="K135" s="279"/>
      <c r="L135" s="279"/>
    </row>
    <row r="136" spans="1:12" x14ac:dyDescent="0.25">
      <c r="A136" s="279" t="s">
        <v>79</v>
      </c>
      <c r="B136" s="279" t="s">
        <v>77</v>
      </c>
      <c r="C136" s="279" t="s">
        <v>78</v>
      </c>
      <c r="D136" s="279" t="s">
        <v>8892</v>
      </c>
      <c r="E136" s="279" t="s">
        <v>9203</v>
      </c>
      <c r="F136" s="279" t="s">
        <v>9216</v>
      </c>
      <c r="G136" s="279" t="s">
        <v>9217</v>
      </c>
      <c r="H136" s="279" t="s">
        <v>9710</v>
      </c>
      <c r="I136" s="279" t="s">
        <v>9711</v>
      </c>
      <c r="J136" s="279"/>
      <c r="K136" s="279"/>
      <c r="L136" s="279"/>
    </row>
    <row r="137" spans="1:12" x14ac:dyDescent="0.25">
      <c r="A137" s="279" t="s">
        <v>484</v>
      </c>
      <c r="B137" s="279" t="s">
        <v>1358</v>
      </c>
      <c r="C137" s="279" t="s">
        <v>1359</v>
      </c>
      <c r="D137" s="279" t="s">
        <v>8893</v>
      </c>
      <c r="E137" s="279" t="s">
        <v>9196</v>
      </c>
      <c r="F137" s="279" t="s">
        <v>9204</v>
      </c>
      <c r="G137" s="279" t="s">
        <v>9185</v>
      </c>
      <c r="H137" s="279" t="s">
        <v>9710</v>
      </c>
      <c r="I137" s="279" t="s">
        <v>9711</v>
      </c>
      <c r="J137" s="279"/>
      <c r="K137" s="279"/>
      <c r="L137" s="279"/>
    </row>
    <row r="138" spans="1:12" x14ac:dyDescent="0.25">
      <c r="A138" s="279" t="s">
        <v>484</v>
      </c>
      <c r="B138" s="279" t="s">
        <v>482</v>
      </c>
      <c r="C138" s="279" t="s">
        <v>483</v>
      </c>
      <c r="D138" s="279" t="s">
        <v>8893</v>
      </c>
      <c r="E138" s="279" t="s">
        <v>9196</v>
      </c>
      <c r="F138" s="279" t="s">
        <v>9217</v>
      </c>
      <c r="G138" s="279" t="s">
        <v>9486</v>
      </c>
      <c r="H138" s="279" t="s">
        <v>9712</v>
      </c>
      <c r="I138" s="279" t="s">
        <v>9711</v>
      </c>
      <c r="J138" s="279"/>
      <c r="K138" s="279"/>
      <c r="L138" s="279"/>
    </row>
    <row r="139" spans="1:12" x14ac:dyDescent="0.25">
      <c r="A139" s="279" t="s">
        <v>484</v>
      </c>
      <c r="B139" s="279" t="s">
        <v>498</v>
      </c>
      <c r="C139" s="279" t="s">
        <v>499</v>
      </c>
      <c r="D139" s="279" t="s">
        <v>8893</v>
      </c>
      <c r="E139" s="279" t="s">
        <v>9196</v>
      </c>
      <c r="F139" s="279" t="s">
        <v>9241</v>
      </c>
      <c r="G139" s="279" t="s">
        <v>9261</v>
      </c>
      <c r="H139" s="279" t="s">
        <v>9712</v>
      </c>
      <c r="I139" s="279" t="s">
        <v>9711</v>
      </c>
      <c r="J139" s="279"/>
      <c r="K139" s="279"/>
      <c r="L139" s="279"/>
    </row>
    <row r="140" spans="1:12" x14ac:dyDescent="0.25">
      <c r="A140" s="279" t="s">
        <v>484</v>
      </c>
      <c r="B140" s="279" t="s">
        <v>512</v>
      </c>
      <c r="C140" s="279" t="s">
        <v>513</v>
      </c>
      <c r="D140" s="279" t="s">
        <v>8893</v>
      </c>
      <c r="E140" s="279" t="s">
        <v>9196</v>
      </c>
      <c r="F140" s="279" t="s">
        <v>9241</v>
      </c>
      <c r="G140" s="279" t="s">
        <v>9643</v>
      </c>
      <c r="H140" s="279" t="s">
        <v>9712</v>
      </c>
      <c r="I140" s="279" t="s">
        <v>9711</v>
      </c>
      <c r="J140" s="279"/>
      <c r="K140" s="279"/>
      <c r="L140" s="279"/>
    </row>
    <row r="141" spans="1:12" x14ac:dyDescent="0.25">
      <c r="A141" s="279" t="s">
        <v>484</v>
      </c>
      <c r="B141" s="279" t="s">
        <v>522</v>
      </c>
      <c r="C141" s="279" t="s">
        <v>523</v>
      </c>
      <c r="D141" s="279" t="s">
        <v>8893</v>
      </c>
      <c r="E141" s="279" t="s">
        <v>9196</v>
      </c>
      <c r="F141" s="279" t="s">
        <v>9217</v>
      </c>
      <c r="G141" s="279" t="s">
        <v>9647</v>
      </c>
      <c r="H141" s="279" t="s">
        <v>9712</v>
      </c>
      <c r="I141" s="279" t="s">
        <v>9711</v>
      </c>
      <c r="J141" s="279"/>
      <c r="K141" s="279"/>
      <c r="L141" s="279"/>
    </row>
    <row r="142" spans="1:12" x14ac:dyDescent="0.25">
      <c r="A142" s="279" t="s">
        <v>282</v>
      </c>
      <c r="B142" s="279" t="s">
        <v>280</v>
      </c>
      <c r="C142" s="279" t="s">
        <v>281</v>
      </c>
      <c r="D142" s="279" t="s">
        <v>8896</v>
      </c>
      <c r="E142" s="279" t="s">
        <v>9183</v>
      </c>
      <c r="F142" s="279" t="s">
        <v>9204</v>
      </c>
      <c r="G142" s="279" t="s">
        <v>9237</v>
      </c>
      <c r="H142" s="279" t="s">
        <v>9710</v>
      </c>
      <c r="I142" s="279" t="s">
        <v>9713</v>
      </c>
      <c r="J142" s="279"/>
      <c r="K142" s="279"/>
      <c r="L142" s="279"/>
    </row>
    <row r="143" spans="1:12" x14ac:dyDescent="0.25">
      <c r="A143" s="279" t="s">
        <v>282</v>
      </c>
      <c r="B143" s="279" t="s">
        <v>293</v>
      </c>
      <c r="C143" s="279" t="s">
        <v>294</v>
      </c>
      <c r="D143" s="279" t="s">
        <v>8896</v>
      </c>
      <c r="E143" s="279" t="s">
        <v>9183</v>
      </c>
      <c r="F143" s="279" t="s">
        <v>9217</v>
      </c>
      <c r="G143" s="279" t="s">
        <v>9217</v>
      </c>
      <c r="H143" s="279" t="s">
        <v>9712</v>
      </c>
      <c r="I143" s="279" t="s">
        <v>9711</v>
      </c>
      <c r="J143" s="279"/>
      <c r="K143" s="279"/>
      <c r="L143" s="279"/>
    </row>
    <row r="144" spans="1:12" x14ac:dyDescent="0.25">
      <c r="A144" s="279" t="s">
        <v>282</v>
      </c>
      <c r="B144" s="279" t="s">
        <v>303</v>
      </c>
      <c r="C144" s="279" t="s">
        <v>304</v>
      </c>
      <c r="D144" s="279" t="s">
        <v>8896</v>
      </c>
      <c r="E144" s="279" t="s">
        <v>9183</v>
      </c>
      <c r="F144" s="279" t="s">
        <v>9217</v>
      </c>
      <c r="G144" s="279" t="s">
        <v>9595</v>
      </c>
      <c r="H144" s="279" t="s">
        <v>9712</v>
      </c>
      <c r="I144" s="279" t="s">
        <v>9711</v>
      </c>
      <c r="J144" s="279"/>
      <c r="K144" s="279"/>
      <c r="L144" s="279"/>
    </row>
    <row r="145" spans="1:12" x14ac:dyDescent="0.25">
      <c r="A145" s="279" t="s">
        <v>1845</v>
      </c>
      <c r="B145" s="279" t="s">
        <v>1843</v>
      </c>
      <c r="C145" s="279" t="s">
        <v>1844</v>
      </c>
      <c r="D145" s="279" t="s">
        <v>8903</v>
      </c>
      <c r="E145" s="279" t="s">
        <v>9528</v>
      </c>
      <c r="F145" s="279" t="s">
        <v>9658</v>
      </c>
      <c r="G145" s="279" t="s">
        <v>9658</v>
      </c>
      <c r="H145" s="279" t="s">
        <v>9710</v>
      </c>
      <c r="I145" s="279" t="s">
        <v>9711</v>
      </c>
      <c r="J145" s="279"/>
      <c r="K145" s="279"/>
      <c r="L145" s="279"/>
    </row>
    <row r="146" spans="1:12" x14ac:dyDescent="0.25">
      <c r="A146" s="279" t="s">
        <v>2564</v>
      </c>
      <c r="B146" s="279" t="s">
        <v>2562</v>
      </c>
      <c r="C146" s="279" t="s">
        <v>2563</v>
      </c>
      <c r="D146" s="279" t="s">
        <v>8904</v>
      </c>
      <c r="E146" s="279" t="s">
        <v>9235</v>
      </c>
      <c r="F146" s="279" t="s">
        <v>9241</v>
      </c>
      <c r="G146" s="279" t="s">
        <v>9242</v>
      </c>
      <c r="H146" s="279" t="s">
        <v>9710</v>
      </c>
      <c r="I146" s="279" t="s">
        <v>9711</v>
      </c>
      <c r="J146" s="279"/>
      <c r="K146" s="279"/>
      <c r="L146" s="279"/>
    </row>
    <row r="147" spans="1:12" x14ac:dyDescent="0.25">
      <c r="A147" s="279" t="s">
        <v>537</v>
      </c>
      <c r="B147" s="279" t="s">
        <v>535</v>
      </c>
      <c r="C147" s="279" t="s">
        <v>536</v>
      </c>
      <c r="D147" s="279" t="s">
        <v>8905</v>
      </c>
      <c r="E147" s="279" t="s">
        <v>9196</v>
      </c>
      <c r="F147" s="279" t="s">
        <v>9241</v>
      </c>
      <c r="G147" s="279" t="s">
        <v>9278</v>
      </c>
      <c r="H147" s="279" t="s">
        <v>9710</v>
      </c>
      <c r="I147" s="279" t="s">
        <v>9711</v>
      </c>
      <c r="J147" s="279"/>
      <c r="K147" s="279"/>
      <c r="L147" s="279"/>
    </row>
    <row r="148" spans="1:12" x14ac:dyDescent="0.25">
      <c r="A148" s="279" t="s">
        <v>547</v>
      </c>
      <c r="B148" s="279" t="s">
        <v>545</v>
      </c>
      <c r="C148" s="279" t="s">
        <v>546</v>
      </c>
      <c r="D148" s="279" t="s">
        <v>8906</v>
      </c>
      <c r="E148" s="279" t="s">
        <v>9203</v>
      </c>
      <c r="F148" s="279" t="s">
        <v>9393</v>
      </c>
      <c r="G148" s="279" t="s">
        <v>9237</v>
      </c>
      <c r="H148" s="279" t="s">
        <v>9710</v>
      </c>
      <c r="I148" s="279" t="s">
        <v>9713</v>
      </c>
      <c r="J148" s="279"/>
      <c r="K148" s="279"/>
      <c r="L148" s="279"/>
    </row>
    <row r="149" spans="1:12" x14ac:dyDescent="0.25">
      <c r="A149" s="279" t="s">
        <v>547</v>
      </c>
      <c r="B149" s="279" t="s">
        <v>563</v>
      </c>
      <c r="C149" s="279" t="s">
        <v>564</v>
      </c>
      <c r="D149" s="279" t="s">
        <v>8906</v>
      </c>
      <c r="E149" s="279" t="s">
        <v>9203</v>
      </c>
      <c r="F149" s="279" t="s">
        <v>9241</v>
      </c>
      <c r="G149" s="279" t="s">
        <v>9364</v>
      </c>
      <c r="H149" s="279" t="s">
        <v>9712</v>
      </c>
      <c r="I149" s="279" t="s">
        <v>9711</v>
      </c>
      <c r="J149" s="279"/>
      <c r="K149" s="279"/>
      <c r="L149" s="279"/>
    </row>
    <row r="150" spans="1:12" x14ac:dyDescent="0.25">
      <c r="A150" s="279" t="s">
        <v>547</v>
      </c>
      <c r="B150" s="279" t="s">
        <v>584</v>
      </c>
      <c r="C150" s="279" t="s">
        <v>585</v>
      </c>
      <c r="D150" s="279" t="s">
        <v>8906</v>
      </c>
      <c r="E150" s="279" t="s">
        <v>9203</v>
      </c>
      <c r="F150" s="279" t="s">
        <v>9241</v>
      </c>
      <c r="G150" s="279" t="s">
        <v>9278</v>
      </c>
      <c r="H150" s="279" t="s">
        <v>9712</v>
      </c>
      <c r="I150" s="279" t="s">
        <v>9711</v>
      </c>
      <c r="J150" s="279"/>
      <c r="K150" s="279"/>
      <c r="L150" s="279"/>
    </row>
    <row r="151" spans="1:12" x14ac:dyDescent="0.25">
      <c r="A151" s="279" t="s">
        <v>547</v>
      </c>
      <c r="B151" s="279" t="s">
        <v>600</v>
      </c>
      <c r="C151" s="279" t="s">
        <v>601</v>
      </c>
      <c r="D151" s="279" t="s">
        <v>8906</v>
      </c>
      <c r="E151" s="279" t="s">
        <v>9203</v>
      </c>
      <c r="F151" s="279" t="s">
        <v>9217</v>
      </c>
      <c r="G151" s="279" t="s">
        <v>9670</v>
      </c>
      <c r="H151" s="279" t="s">
        <v>9712</v>
      </c>
      <c r="I151" s="279" t="s">
        <v>9711</v>
      </c>
      <c r="J151" s="279"/>
      <c r="K151" s="279"/>
      <c r="L151" s="279"/>
    </row>
    <row r="152" spans="1:12" x14ac:dyDescent="0.25">
      <c r="A152" s="279" t="s">
        <v>93</v>
      </c>
      <c r="B152" s="279" t="s">
        <v>1989</v>
      </c>
      <c r="C152" s="279" t="s">
        <v>1990</v>
      </c>
      <c r="D152" s="279" t="s">
        <v>8909</v>
      </c>
      <c r="E152" s="279" t="s">
        <v>9196</v>
      </c>
      <c r="F152" s="279" t="s">
        <v>9276</v>
      </c>
      <c r="G152" s="279" t="s">
        <v>9237</v>
      </c>
      <c r="H152" s="279" t="s">
        <v>9710</v>
      </c>
      <c r="I152" s="279" t="s">
        <v>9713</v>
      </c>
      <c r="J152" s="279"/>
      <c r="K152" s="279"/>
      <c r="L152" s="279"/>
    </row>
    <row r="153" spans="1:12" x14ac:dyDescent="0.25">
      <c r="A153" s="279" t="s">
        <v>93</v>
      </c>
      <c r="B153" s="279" t="s">
        <v>91</v>
      </c>
      <c r="C153" s="279" t="s">
        <v>92</v>
      </c>
      <c r="D153" s="279" t="s">
        <v>8909</v>
      </c>
      <c r="E153" s="279" t="s">
        <v>9196</v>
      </c>
      <c r="F153" s="279" t="s">
        <v>9241</v>
      </c>
      <c r="G153" s="279" t="s">
        <v>9595</v>
      </c>
      <c r="H153" s="279" t="s">
        <v>9712</v>
      </c>
      <c r="I153" s="279" t="s">
        <v>9711</v>
      </c>
      <c r="J153" s="279"/>
      <c r="K153" s="279"/>
      <c r="L153" s="279"/>
    </row>
    <row r="154" spans="1:12" x14ac:dyDescent="0.25">
      <c r="A154" s="279" t="s">
        <v>93</v>
      </c>
      <c r="B154" s="279" t="s">
        <v>2002</v>
      </c>
      <c r="C154" s="279" t="s">
        <v>2003</v>
      </c>
      <c r="D154" s="279" t="s">
        <v>8909</v>
      </c>
      <c r="E154" s="279" t="s">
        <v>9196</v>
      </c>
      <c r="F154" s="279" t="s">
        <v>9197</v>
      </c>
      <c r="G154" s="279" t="s">
        <v>9681</v>
      </c>
      <c r="H154" s="279" t="s">
        <v>9712</v>
      </c>
      <c r="I154" s="279" t="s">
        <v>9711</v>
      </c>
      <c r="J154" s="279"/>
      <c r="K154" s="279"/>
      <c r="L154" s="279"/>
    </row>
    <row r="155" spans="1:12" x14ac:dyDescent="0.25">
      <c r="A155" s="279" t="s">
        <v>984</v>
      </c>
      <c r="B155" s="279" t="s">
        <v>4526</v>
      </c>
      <c r="C155" s="279" t="s">
        <v>4527</v>
      </c>
      <c r="D155" s="279" t="s">
        <v>8910</v>
      </c>
      <c r="E155" s="279" t="s">
        <v>9196</v>
      </c>
      <c r="F155" s="279" t="s">
        <v>9685</v>
      </c>
      <c r="G155" s="279" t="s">
        <v>9237</v>
      </c>
      <c r="H155" s="279" t="s">
        <v>9710</v>
      </c>
      <c r="I155" s="279" t="s">
        <v>9713</v>
      </c>
      <c r="J155" s="279"/>
      <c r="K155" s="279"/>
      <c r="L155" s="279"/>
    </row>
    <row r="156" spans="1:12" x14ac:dyDescent="0.25">
      <c r="A156" s="279" t="s">
        <v>984</v>
      </c>
      <c r="B156" s="279" t="s">
        <v>982</v>
      </c>
      <c r="C156" s="279" t="s">
        <v>983</v>
      </c>
      <c r="D156" s="279" t="s">
        <v>8910</v>
      </c>
      <c r="E156" s="279" t="s">
        <v>9196</v>
      </c>
      <c r="F156" s="279" t="s">
        <v>9241</v>
      </c>
      <c r="G156" s="279" t="s">
        <v>9595</v>
      </c>
      <c r="H156" s="279" t="s">
        <v>9712</v>
      </c>
      <c r="I156" s="279" t="s">
        <v>9711</v>
      </c>
      <c r="J156" s="279"/>
      <c r="K156" s="279"/>
      <c r="L156" s="279"/>
    </row>
    <row r="157" spans="1:12" x14ac:dyDescent="0.25">
      <c r="A157" s="279" t="s">
        <v>984</v>
      </c>
      <c r="B157" s="279" t="s">
        <v>4498</v>
      </c>
      <c r="C157" s="279" t="s">
        <v>4499</v>
      </c>
      <c r="D157" s="279" t="s">
        <v>8910</v>
      </c>
      <c r="E157" s="279" t="s">
        <v>9196</v>
      </c>
      <c r="F157" s="279" t="s">
        <v>9694</v>
      </c>
      <c r="G157" s="279" t="s">
        <v>4498</v>
      </c>
      <c r="H157" s="279" t="s">
        <v>9712</v>
      </c>
      <c r="I157" s="279" t="s">
        <v>9711</v>
      </c>
      <c r="J157" s="279"/>
      <c r="K157" s="279"/>
      <c r="L157" s="279"/>
    </row>
    <row r="158" spans="1:12" x14ac:dyDescent="0.25">
      <c r="A158" s="279" t="s">
        <v>639</v>
      </c>
      <c r="B158" s="279" t="s">
        <v>637</v>
      </c>
      <c r="C158" s="279" t="s">
        <v>638</v>
      </c>
      <c r="D158" s="279" t="s">
        <v>8911</v>
      </c>
      <c r="E158" s="279" t="s">
        <v>9297</v>
      </c>
      <c r="F158" s="279" t="s">
        <v>9204</v>
      </c>
      <c r="G158" s="279" t="s">
        <v>9217</v>
      </c>
      <c r="H158" s="279" t="s">
        <v>9710</v>
      </c>
      <c r="I158" s="279" t="s">
        <v>9711</v>
      </c>
      <c r="J158" s="279"/>
      <c r="K158" s="279"/>
      <c r="L158" s="279"/>
    </row>
    <row r="159" spans="1:12" x14ac:dyDescent="0.25">
      <c r="A159" s="279" t="s">
        <v>2454</v>
      </c>
      <c r="B159" s="279" t="s">
        <v>2452</v>
      </c>
      <c r="C159" s="279" t="s">
        <v>2453</v>
      </c>
      <c r="D159" s="279" t="s">
        <v>8920</v>
      </c>
      <c r="E159" s="279" t="s">
        <v>9235</v>
      </c>
      <c r="F159" s="279" t="s">
        <v>9701</v>
      </c>
      <c r="G159" s="279" t="s">
        <v>9185</v>
      </c>
      <c r="H159" s="279" t="s">
        <v>9710</v>
      </c>
      <c r="I159" s="279" t="s">
        <v>9711</v>
      </c>
      <c r="J159" s="279"/>
      <c r="K159" s="279"/>
      <c r="L159" s="279"/>
    </row>
    <row r="160" spans="1:12" x14ac:dyDescent="0.25">
      <c r="A160" s="279" t="s">
        <v>54</v>
      </c>
      <c r="B160" s="279" t="s">
        <v>52</v>
      </c>
      <c r="C160" s="279" t="s">
        <v>53</v>
      </c>
      <c r="D160" s="279" t="s">
        <v>8927</v>
      </c>
      <c r="E160" s="279" t="s">
        <v>9203</v>
      </c>
      <c r="F160" s="279" t="s">
        <v>9217</v>
      </c>
      <c r="G160" s="279" t="s">
        <v>9185</v>
      </c>
      <c r="H160" s="279" t="s">
        <v>9710</v>
      </c>
      <c r="I160" s="279" t="s">
        <v>9711</v>
      </c>
      <c r="J160" s="279"/>
      <c r="K160" s="279"/>
      <c r="L160" s="279"/>
    </row>
    <row r="161" spans="1:12" x14ac:dyDescent="0.25">
      <c r="A161" s="279" t="s">
        <v>54</v>
      </c>
      <c r="B161" s="279" t="s">
        <v>674</v>
      </c>
      <c r="C161" s="279" t="s">
        <v>675</v>
      </c>
      <c r="D161" s="279" t="s">
        <v>8927</v>
      </c>
      <c r="E161" s="279" t="s">
        <v>9203</v>
      </c>
      <c r="F161" s="279" t="s">
        <v>9241</v>
      </c>
      <c r="G161" s="279" t="s">
        <v>9278</v>
      </c>
      <c r="H161" s="279" t="s">
        <v>9712</v>
      </c>
      <c r="I161" s="279" t="s">
        <v>9711</v>
      </c>
      <c r="J161" s="279"/>
      <c r="K161" s="279"/>
      <c r="L161" s="279"/>
    </row>
    <row r="162" spans="1:12" x14ac:dyDescent="0.25">
      <c r="A162" s="279" t="s">
        <v>315</v>
      </c>
      <c r="B162" s="279" t="s">
        <v>313</v>
      </c>
      <c r="C162" s="279" t="s">
        <v>314</v>
      </c>
      <c r="D162" s="279" t="s">
        <v>8930</v>
      </c>
      <c r="E162" s="279" t="s">
        <v>9196</v>
      </c>
      <c r="F162" s="279" t="s">
        <v>9197</v>
      </c>
      <c r="G162" s="279" t="s">
        <v>9197</v>
      </c>
      <c r="H162" s="279" t="s">
        <v>9710</v>
      </c>
      <c r="I162" s="279" t="s">
        <v>9711</v>
      </c>
      <c r="J162" s="279"/>
      <c r="K162" s="279"/>
      <c r="L162" s="279"/>
    </row>
    <row r="163" spans="1:12" x14ac:dyDescent="0.25">
      <c r="A163" s="279" t="s">
        <v>120</v>
      </c>
      <c r="B163" s="279" t="s">
        <v>118</v>
      </c>
      <c r="C163" s="279" t="s">
        <v>119</v>
      </c>
      <c r="D163" s="279" t="s">
        <v>8931</v>
      </c>
      <c r="E163" s="279" t="s">
        <v>9196</v>
      </c>
      <c r="F163" s="279" t="s">
        <v>9707</v>
      </c>
      <c r="G163" s="279" t="s">
        <v>9185</v>
      </c>
      <c r="H163" s="279" t="s">
        <v>9710</v>
      </c>
      <c r="I163" s="279" t="s">
        <v>9711</v>
      </c>
      <c r="J163" s="279"/>
      <c r="K163" s="279"/>
      <c r="L163" s="279"/>
    </row>
  </sheetData>
  <autoFilter ref="A1:L163"/>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51" bestFit="1" customWidth="1"/>
    <col min="2" max="2" width="5.42578125" style="51" bestFit="1" customWidth="1"/>
    <col min="3" max="57" width="5.42578125" style="51" customWidth="1"/>
    <col min="58" max="58" width="9.42578125" style="51" customWidth="1"/>
    <col min="59" max="16384" width="9.42578125" style="51"/>
  </cols>
  <sheetData>
    <row r="1" spans="1:58" x14ac:dyDescent="0.25">
      <c r="A1" s="316"/>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row>
    <row r="2" spans="1:58" s="4" customFormat="1" ht="121.5" customHeight="1" x14ac:dyDescent="0.2">
      <c r="A2" s="13" t="s">
        <v>8469</v>
      </c>
      <c r="B2" s="184" t="s">
        <v>8470</v>
      </c>
      <c r="C2" s="16" t="s">
        <v>9714</v>
      </c>
      <c r="D2" s="16" t="s">
        <v>9715</v>
      </c>
      <c r="E2" s="16" t="s">
        <v>9716</v>
      </c>
      <c r="F2" s="16" t="s">
        <v>9717</v>
      </c>
      <c r="G2" s="16" t="s">
        <v>9718</v>
      </c>
      <c r="H2" s="16" t="s">
        <v>9719</v>
      </c>
      <c r="I2" s="16" t="s">
        <v>9720</v>
      </c>
      <c r="J2" s="16" t="s">
        <v>9721</v>
      </c>
      <c r="K2" s="16" t="s">
        <v>9722</v>
      </c>
      <c r="L2" s="16" t="s">
        <v>9723</v>
      </c>
      <c r="M2" s="16" t="s">
        <v>9724</v>
      </c>
      <c r="N2" s="16" t="s">
        <v>9725</v>
      </c>
      <c r="O2" s="16" t="s">
        <v>9726</v>
      </c>
      <c r="P2" s="16" t="s">
        <v>9727</v>
      </c>
      <c r="Q2" s="16" t="s">
        <v>9728</v>
      </c>
      <c r="R2" s="16" t="s">
        <v>9729</v>
      </c>
      <c r="S2" s="16" t="s">
        <v>9730</v>
      </c>
      <c r="T2" s="16" t="s">
        <v>9731</v>
      </c>
      <c r="U2" s="16" t="s">
        <v>9731</v>
      </c>
      <c r="V2" s="16" t="s">
        <v>9732</v>
      </c>
      <c r="W2" s="16" t="s">
        <v>9733</v>
      </c>
      <c r="X2" s="16" t="s">
        <v>9734</v>
      </c>
      <c r="Y2" s="16" t="s">
        <v>9735</v>
      </c>
      <c r="Z2" s="16" t="s">
        <v>9736</v>
      </c>
      <c r="AA2" s="16" t="s">
        <v>9737</v>
      </c>
      <c r="AB2" s="16" t="s">
        <v>9738</v>
      </c>
      <c r="AC2" s="16" t="s">
        <v>9739</v>
      </c>
      <c r="AD2" s="16" t="s">
        <v>9740</v>
      </c>
      <c r="AE2" s="16" t="s">
        <v>9741</v>
      </c>
      <c r="AF2" s="16" t="s">
        <v>8615</v>
      </c>
      <c r="AG2" s="16" t="s">
        <v>8531</v>
      </c>
      <c r="AH2" s="16" t="s">
        <v>9742</v>
      </c>
      <c r="AI2" s="16" t="s">
        <v>9742</v>
      </c>
      <c r="AJ2" s="16" t="s">
        <v>9742</v>
      </c>
      <c r="AK2" s="16" t="s">
        <v>9743</v>
      </c>
      <c r="AL2" s="16" t="s">
        <v>9744</v>
      </c>
      <c r="AM2" s="16" t="s">
        <v>9745</v>
      </c>
      <c r="AN2" s="16" t="s">
        <v>9746</v>
      </c>
      <c r="AO2" s="16" t="s">
        <v>9747</v>
      </c>
      <c r="AP2" s="16" t="s">
        <v>9748</v>
      </c>
      <c r="AQ2" s="16" t="s">
        <v>9749</v>
      </c>
      <c r="AR2" s="16" t="s">
        <v>9750</v>
      </c>
      <c r="AS2" s="16" t="s">
        <v>9751</v>
      </c>
      <c r="AT2" s="16" t="s">
        <v>9752</v>
      </c>
      <c r="AU2" s="16" t="s">
        <v>9753</v>
      </c>
      <c r="AV2" s="16" t="s">
        <v>9754</v>
      </c>
      <c r="AW2" s="16" t="s">
        <v>9755</v>
      </c>
      <c r="AX2" s="16" t="s">
        <v>9756</v>
      </c>
      <c r="AY2" s="16" t="s">
        <v>9757</v>
      </c>
      <c r="AZ2" s="16" t="s">
        <v>9758</v>
      </c>
      <c r="BA2" s="16" t="s">
        <v>9759</v>
      </c>
      <c r="BB2" s="16" t="s">
        <v>9760</v>
      </c>
      <c r="BC2" s="16" t="s">
        <v>8620</v>
      </c>
      <c r="BD2" s="16" t="s">
        <v>9761</v>
      </c>
      <c r="BE2" s="16" t="s">
        <v>8621</v>
      </c>
    </row>
    <row r="3" spans="1:58" x14ac:dyDescent="0.25">
      <c r="A3" s="14" t="s">
        <v>9762</v>
      </c>
      <c r="B3" s="184"/>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62</v>
      </c>
      <c r="B4" s="184" t="s">
        <v>8633</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8635</v>
      </c>
      <c r="B5" s="184" t="s">
        <v>8636</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395</v>
      </c>
      <c r="B6" s="184" t="s">
        <v>8712</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1700</v>
      </c>
      <c r="B7" s="184" t="s">
        <v>8634</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8642</v>
      </c>
      <c r="B8" s="184" t="s">
        <v>8643</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8639</v>
      </c>
      <c r="B9" s="184" t="s">
        <v>8640</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1324</v>
      </c>
      <c r="B10" s="184" t="s">
        <v>8641</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8644</v>
      </c>
      <c r="B11" s="184" t="s">
        <v>8645</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8646</v>
      </c>
      <c r="B12" s="184" t="s">
        <v>8647</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1334</v>
      </c>
      <c r="B13" s="184" t="s">
        <v>8648</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8660</v>
      </c>
      <c r="B14" s="184" t="s">
        <v>8661</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8658</v>
      </c>
      <c r="B15" s="184" t="s">
        <v>8659</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126</v>
      </c>
      <c r="B16" s="184" t="s">
        <v>8655</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8671</v>
      </c>
      <c r="B17" s="184" t="s">
        <v>8672</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8664</v>
      </c>
      <c r="B18" s="184" t="s">
        <v>8665</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8650</v>
      </c>
      <c r="B19" s="184" t="s">
        <v>8651</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8666</v>
      </c>
      <c r="B20" s="184" t="s">
        <v>8667</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8652</v>
      </c>
      <c r="B21" s="184" t="s">
        <v>8653</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8675</v>
      </c>
      <c r="B22" s="184" t="s">
        <v>8676</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8668</v>
      </c>
      <c r="B23" s="184" t="s">
        <v>8669</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8662</v>
      </c>
      <c r="B24" s="184" t="s">
        <v>8663</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8677</v>
      </c>
      <c r="B25" s="184" t="s">
        <v>8678</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2330</v>
      </c>
      <c r="B26" s="184" t="s">
        <v>8670</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9763</v>
      </c>
      <c r="B27" s="184" t="s">
        <v>8674</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8656</v>
      </c>
      <c r="B28" s="184" t="s">
        <v>8657</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385</v>
      </c>
      <c r="B29" s="184" t="s">
        <v>8654</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648</v>
      </c>
      <c r="B30" s="184" t="s">
        <v>8649</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9764</v>
      </c>
      <c r="B31" s="184" t="s">
        <v>8696</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8775</v>
      </c>
      <c r="B32" s="184" t="s">
        <v>8776</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234</v>
      </c>
      <c r="B33" s="184" t="s">
        <v>8689</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8680</v>
      </c>
      <c r="B34" s="184" t="s">
        <v>8681</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9765</v>
      </c>
      <c r="B35" s="184" t="s">
        <v>8679</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484</v>
      </c>
      <c r="B36" s="184" t="s">
        <v>8893</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2373</v>
      </c>
      <c r="B37" s="184" t="s">
        <v>8684</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8685</v>
      </c>
      <c r="B38" s="184" t="s">
        <v>8686</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2679</v>
      </c>
      <c r="B39" s="184" t="s">
        <v>8692</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8693</v>
      </c>
      <c r="B40" s="184" t="s">
        <v>8694</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1382</v>
      </c>
      <c r="B41" s="184" t="s">
        <v>8691</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9766</v>
      </c>
      <c r="B42" s="184" t="s">
        <v>8690</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2394</v>
      </c>
      <c r="B43" s="184" t="s">
        <v>8697</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8687</v>
      </c>
      <c r="B44" s="184" t="s">
        <v>8688</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8750</v>
      </c>
      <c r="B45" s="184" t="s">
        <v>8751</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8698</v>
      </c>
      <c r="B46" s="184" t="s">
        <v>8699</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8700</v>
      </c>
      <c r="B47" s="184" t="s">
        <v>8701</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8702</v>
      </c>
      <c r="B48" s="184" t="s">
        <v>8703</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8709</v>
      </c>
      <c r="B49" s="184" t="s">
        <v>8710</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321</v>
      </c>
      <c r="B50" s="184" t="s">
        <v>8706</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8707</v>
      </c>
      <c r="B51" s="184" t="s">
        <v>8708</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2406</v>
      </c>
      <c r="B52" s="184" t="s">
        <v>8711</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2418</v>
      </c>
      <c r="B53" s="184" t="s">
        <v>8713</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178</v>
      </c>
      <c r="B54" s="184" t="s">
        <v>8714</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2552</v>
      </c>
      <c r="B55" s="184" t="s">
        <v>8875</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8741</v>
      </c>
      <c r="B56" s="184" t="s">
        <v>8742</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274</v>
      </c>
      <c r="B57" s="184" t="s">
        <v>8715</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8717</v>
      </c>
      <c r="B58" s="184" t="s">
        <v>8718</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406</v>
      </c>
      <c r="B59" s="184" t="s">
        <v>8719</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8722</v>
      </c>
      <c r="B60" s="184" t="s">
        <v>8723</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8720</v>
      </c>
      <c r="B61" s="184" t="s">
        <v>8721</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8724</v>
      </c>
      <c r="B62" s="184" t="s">
        <v>8725</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8728</v>
      </c>
      <c r="B63" s="184" t="s">
        <v>8729</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5159</v>
      </c>
      <c r="B64" s="184" t="s">
        <v>8738</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8732</v>
      </c>
      <c r="B65" s="184" t="s">
        <v>8733</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8704</v>
      </c>
      <c r="B66" s="184" t="s">
        <v>8705</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8734</v>
      </c>
      <c r="B67" s="184" t="s">
        <v>8735</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109</v>
      </c>
      <c r="B68" s="184" t="s">
        <v>8743</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8744</v>
      </c>
      <c r="B69" s="184" t="s">
        <v>8745</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2528</v>
      </c>
      <c r="B70" s="184" t="s">
        <v>8746</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8736</v>
      </c>
      <c r="B71" s="184" t="s">
        <v>8737</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8739</v>
      </c>
      <c r="B72" s="184" t="s">
        <v>8740</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8747</v>
      </c>
      <c r="B73" s="184" t="s">
        <v>8748</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2738</v>
      </c>
      <c r="B74" s="184" t="s">
        <v>8752</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2540</v>
      </c>
      <c r="B75" s="184" t="s">
        <v>8749</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2914</v>
      </c>
      <c r="B76" s="184" t="s">
        <v>8753</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8760</v>
      </c>
      <c r="B77" s="184" t="s">
        <v>8761</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706</v>
      </c>
      <c r="B78" s="184" t="s">
        <v>8755</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876</v>
      </c>
      <c r="B79" s="184" t="s">
        <v>8754</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1100</v>
      </c>
      <c r="B80" s="184" t="s">
        <v>8758</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414</v>
      </c>
      <c r="B81" s="184" t="s">
        <v>8759</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8756</v>
      </c>
      <c r="B82" s="184" t="s">
        <v>8757</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8762</v>
      </c>
      <c r="B83" s="184" t="s">
        <v>8763</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432</v>
      </c>
      <c r="B84" s="184" t="s">
        <v>8764</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8765</v>
      </c>
      <c r="B85" s="184" t="s">
        <v>8766</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8768</v>
      </c>
      <c r="B86" s="184" t="s">
        <v>8769</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133</v>
      </c>
      <c r="B87" s="184" t="s">
        <v>8767</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8770</v>
      </c>
      <c r="B88" s="184" t="s">
        <v>8771</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443</v>
      </c>
      <c r="B89" s="184" t="s">
        <v>8772</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8777</v>
      </c>
      <c r="B90" s="184" t="s">
        <v>8778</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9767</v>
      </c>
      <c r="B91" s="184" t="s">
        <v>8851</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9768</v>
      </c>
      <c r="B92" s="184" t="s">
        <v>8782</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8783</v>
      </c>
      <c r="B93" s="184" t="s">
        <v>8784</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8773</v>
      </c>
      <c r="B94" s="184" t="s">
        <v>8774</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9769</v>
      </c>
      <c r="B95" s="184" t="s">
        <v>8786</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8801</v>
      </c>
      <c r="B96" s="184" t="s">
        <v>8802</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1161</v>
      </c>
      <c r="B97" s="184" t="s">
        <v>8787</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73</v>
      </c>
      <c r="B98" s="184" t="s">
        <v>8796</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8788</v>
      </c>
      <c r="B99" s="184" t="s">
        <v>8789</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139</v>
      </c>
      <c r="B100" s="184" t="s">
        <v>8790</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8793</v>
      </c>
      <c r="B101" s="184" t="s">
        <v>8794</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1554</v>
      </c>
      <c r="BC101" s="19">
        <v>2015</v>
      </c>
      <c r="BD101" s="19">
        <v>2014</v>
      </c>
      <c r="BE101" s="19">
        <v>2014</v>
      </c>
      <c r="BF101" s="9"/>
    </row>
    <row r="102" spans="1:58" x14ac:dyDescent="0.25">
      <c r="A102" s="13" t="s">
        <v>8797</v>
      </c>
      <c r="B102" s="184" t="s">
        <v>8798</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8799</v>
      </c>
      <c r="B103" s="184" t="s">
        <v>8800</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3233</v>
      </c>
      <c r="B104" s="184" t="s">
        <v>8805</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458</v>
      </c>
      <c r="B105" s="184" t="s">
        <v>8825</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1526</v>
      </c>
      <c r="B106" s="184" t="s">
        <v>8826</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8806</v>
      </c>
      <c r="B107" s="184" t="s">
        <v>8807</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84" t="s">
        <v>8813</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8814</v>
      </c>
      <c r="B109" s="184" t="s">
        <v>8815</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8809</v>
      </c>
      <c r="B110" s="184" t="s">
        <v>8810</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365</v>
      </c>
      <c r="B111" s="184" t="s">
        <v>8822</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8823</v>
      </c>
      <c r="B112" s="184" t="s">
        <v>8824</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2992</v>
      </c>
      <c r="B113" s="184" t="s">
        <v>8808</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8726</v>
      </c>
      <c r="B114" s="184" t="s">
        <v>8727</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9770</v>
      </c>
      <c r="B115" s="184" t="s">
        <v>8804</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8819</v>
      </c>
      <c r="B116" s="184" t="s">
        <v>8820</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8817</v>
      </c>
      <c r="B117" s="184" t="s">
        <v>8818</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447</v>
      </c>
      <c r="B118" s="184" t="s">
        <v>8803</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695</v>
      </c>
      <c r="B119" s="184" t="s">
        <v>8821</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348</v>
      </c>
      <c r="B120" s="184" t="s">
        <v>8816</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1053</v>
      </c>
      <c r="B121" s="184" t="s">
        <v>8827</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8837</v>
      </c>
      <c r="B122" s="184" t="s">
        <v>8838</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8835</v>
      </c>
      <c r="B123" s="184" t="s">
        <v>8836</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8831</v>
      </c>
      <c r="B124" s="184" t="s">
        <v>8832</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8839</v>
      </c>
      <c r="B125" s="184" t="s">
        <v>8840</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2430</v>
      </c>
      <c r="B126" s="184" t="s">
        <v>8830</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198</v>
      </c>
      <c r="B127" s="184" t="s">
        <v>8828</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835</v>
      </c>
      <c r="B128" s="184" t="s">
        <v>8829</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8833</v>
      </c>
      <c r="B129" s="184" t="s">
        <v>8834</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8841</v>
      </c>
      <c r="B130" s="184" t="s">
        <v>8842</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153</v>
      </c>
      <c r="B131" s="184" t="s">
        <v>8843</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8847</v>
      </c>
      <c r="B132" s="184" t="s">
        <v>8848</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163</v>
      </c>
      <c r="B133" s="184" t="s">
        <v>8856</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2442</v>
      </c>
      <c r="B134" s="184" t="s">
        <v>8844</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5625</v>
      </c>
      <c r="B135" s="184" t="s">
        <v>8849</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8854</v>
      </c>
      <c r="B136" s="184" t="s">
        <v>8855</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2516</v>
      </c>
      <c r="B137" s="184" t="s">
        <v>8845</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725</v>
      </c>
      <c r="B138" s="184" t="s">
        <v>8846</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3035</v>
      </c>
      <c r="B139" s="184" t="s">
        <v>8850</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8852</v>
      </c>
      <c r="B140" s="184" t="s">
        <v>8853</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8857</v>
      </c>
      <c r="B141" s="184" t="s">
        <v>8858</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3047</v>
      </c>
      <c r="B142" s="184" t="s">
        <v>8861</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9771</v>
      </c>
      <c r="B143" s="184" t="s">
        <v>8863</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462</v>
      </c>
      <c r="B144" s="184" t="s">
        <v>8864</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9772</v>
      </c>
      <c r="B145" s="184" t="s">
        <v>8780</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8791</v>
      </c>
      <c r="B146" s="184" t="s">
        <v>8792</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9773</v>
      </c>
      <c r="B147" s="184" t="s">
        <v>8919</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8925</v>
      </c>
      <c r="B148" s="184" t="s">
        <v>8926</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8880</v>
      </c>
      <c r="B149" s="184" t="s">
        <v>8881</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8865</v>
      </c>
      <c r="B150" s="184" t="s">
        <v>8866</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29</v>
      </c>
      <c r="B151" s="184" t="s">
        <v>8868</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8877</v>
      </c>
      <c r="B152" s="184" t="s">
        <v>8878</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8890</v>
      </c>
      <c r="B153" s="184" t="s">
        <v>8891</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8873</v>
      </c>
      <c r="B154" s="184" t="s">
        <v>8874</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8869</v>
      </c>
      <c r="B155" s="184" t="s">
        <v>8870</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3077</v>
      </c>
      <c r="B156" s="184" t="s">
        <v>8884</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8885</v>
      </c>
      <c r="B157" s="184" t="s">
        <v>8886</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8871</v>
      </c>
      <c r="B158" s="184" t="s">
        <v>8872</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101</v>
      </c>
      <c r="B159" s="184" t="s">
        <v>8876</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8928</v>
      </c>
      <c r="B160" s="184" t="s">
        <v>8929</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371</v>
      </c>
      <c r="B161" s="184" t="s">
        <v>8879</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338</v>
      </c>
      <c r="B162" s="184" t="s">
        <v>8716</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3930</v>
      </c>
      <c r="B163" s="184" t="s">
        <v>8795</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479</v>
      </c>
      <c r="B164" s="184" t="s">
        <v>8867</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8882</v>
      </c>
      <c r="B165" s="184" t="s">
        <v>8883</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9774</v>
      </c>
      <c r="B166" s="184" t="s">
        <v>8889</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8887</v>
      </c>
      <c r="B167" s="184" t="s">
        <v>8888</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8682</v>
      </c>
      <c r="B168" s="184" t="s">
        <v>8683</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79</v>
      </c>
      <c r="B169" s="184" t="s">
        <v>8892</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8897</v>
      </c>
      <c r="B170" s="184" t="s">
        <v>8898</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93</v>
      </c>
      <c r="B171" s="184" t="s">
        <v>8909</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282</v>
      </c>
      <c r="B172" s="184" t="s">
        <v>8896</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9775</v>
      </c>
      <c r="B173" s="184" t="s">
        <v>8812</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9776</v>
      </c>
      <c r="B174" s="184" t="s">
        <v>8902</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8894</v>
      </c>
      <c r="B175" s="184" t="s">
        <v>8895</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1845</v>
      </c>
      <c r="B176" s="184" t="s">
        <v>8903</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2564</v>
      </c>
      <c r="B177" s="184" t="s">
        <v>8904</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537</v>
      </c>
      <c r="B178" s="184" t="s">
        <v>8905</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547</v>
      </c>
      <c r="B179" s="184" t="s">
        <v>8906</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8899</v>
      </c>
      <c r="B180" s="184" t="s">
        <v>8900</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8907</v>
      </c>
      <c r="B181" s="184" t="s">
        <v>8908</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984</v>
      </c>
      <c r="B182" s="184" t="s">
        <v>8910</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639</v>
      </c>
      <c r="B183" s="184" t="s">
        <v>8911</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8637</v>
      </c>
      <c r="B184" s="184" t="s">
        <v>8638</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8730</v>
      </c>
      <c r="B185" s="184" t="s">
        <v>8731</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9777</v>
      </c>
      <c r="B186" s="184" t="s">
        <v>8915</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8912</v>
      </c>
      <c r="B187" s="184" t="s">
        <v>8913</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8916</v>
      </c>
      <c r="B188" s="184" t="s">
        <v>8917</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8923</v>
      </c>
      <c r="B189" s="184" t="s">
        <v>8924</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2454</v>
      </c>
      <c r="B190" s="184" t="s">
        <v>8920</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9778</v>
      </c>
      <c r="B191" s="184" t="s">
        <v>8922</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54</v>
      </c>
      <c r="B192" s="184" t="s">
        <v>8927</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315</v>
      </c>
      <c r="B193" s="184" t="s">
        <v>8930</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120</v>
      </c>
      <c r="B194" s="184" t="s">
        <v>8931</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V165"/>
  <sheetViews>
    <sheetView topLeftCell="A129" workbookViewId="0">
      <selection activeCell="D36" sqref="D36"/>
    </sheetView>
  </sheetViews>
  <sheetFormatPr defaultColWidth="9.42578125" defaultRowHeight="15" x14ac:dyDescent="0.25"/>
  <cols>
    <col min="1" max="1" width="37.5703125" style="42" customWidth="1"/>
    <col min="2" max="2" width="23.7109375" style="42" customWidth="1"/>
    <col min="3" max="3" width="11" style="42" bestFit="1" customWidth="1"/>
    <col min="4" max="4" width="15.42578125" style="42" customWidth="1"/>
    <col min="5" max="5" width="9.42578125" style="42" customWidth="1"/>
    <col min="6" max="6" width="26.42578125" style="42" customWidth="1"/>
    <col min="7" max="7" width="8.7109375" style="42" bestFit="1" customWidth="1"/>
    <col min="8" max="8" width="8.42578125" style="42" bestFit="1" customWidth="1"/>
    <col min="9" max="9" width="11.42578125" style="42" customWidth="1"/>
    <col min="10" max="10" width="12.5703125" style="42" customWidth="1"/>
    <col min="11" max="11" width="10.5703125" style="42" customWidth="1"/>
    <col min="12" max="15" width="8.42578125" style="42" customWidth="1"/>
    <col min="16" max="17" width="8.42578125" style="43" customWidth="1"/>
    <col min="18" max="20" width="8.42578125" style="42" customWidth="1"/>
    <col min="21" max="21" width="9.42578125" style="42" customWidth="1"/>
    <col min="22" max="22" width="12" style="42" customWidth="1"/>
    <col min="23" max="23" width="9.42578125" style="42" customWidth="1"/>
    <col min="24" max="16384" width="9.42578125" style="42"/>
  </cols>
  <sheetData>
    <row r="1" spans="1:22" s="47" customFormat="1" ht="15.75" customHeight="1" x14ac:dyDescent="0.3">
      <c r="A1" s="291"/>
      <c r="B1" s="292"/>
      <c r="C1" s="292"/>
      <c r="D1" s="292"/>
      <c r="E1" s="292"/>
      <c r="F1" s="292"/>
      <c r="G1" s="292"/>
      <c r="H1" s="292"/>
      <c r="I1" s="292"/>
      <c r="J1" s="292"/>
      <c r="K1" s="292"/>
      <c r="L1" s="292"/>
      <c r="M1" s="292"/>
      <c r="N1" s="292"/>
      <c r="O1" s="292"/>
      <c r="P1" s="292"/>
      <c r="Q1" s="292"/>
      <c r="R1" s="292"/>
      <c r="S1" s="292"/>
      <c r="T1" s="292"/>
      <c r="U1" s="48"/>
      <c r="V1" s="48"/>
    </row>
    <row r="2" spans="1:22" s="1" customFormat="1" ht="107.25" customHeight="1" thickBot="1" x14ac:dyDescent="0.35">
      <c r="A2" s="11" t="s">
        <v>8466</v>
      </c>
      <c r="B2" s="11" t="s">
        <v>8467</v>
      </c>
      <c r="C2" s="11" t="s">
        <v>8468</v>
      </c>
      <c r="D2" s="11" t="s">
        <v>8469</v>
      </c>
      <c r="E2" s="5" t="s">
        <v>8470</v>
      </c>
      <c r="F2" s="11" t="s">
        <v>8471</v>
      </c>
      <c r="G2" s="108" t="s">
        <v>8472</v>
      </c>
      <c r="H2" s="72" t="s">
        <v>8473</v>
      </c>
      <c r="I2" s="71" t="s">
        <v>8473</v>
      </c>
      <c r="J2" s="73" t="s">
        <v>8474</v>
      </c>
      <c r="K2" s="73" t="s">
        <v>5</v>
      </c>
      <c r="L2" s="75" t="s">
        <v>8475</v>
      </c>
      <c r="M2" s="74" t="s">
        <v>8476</v>
      </c>
      <c r="N2" s="74" t="s">
        <v>8477</v>
      </c>
      <c r="O2" s="49" t="s">
        <v>8478</v>
      </c>
      <c r="P2" s="76" t="s">
        <v>7020</v>
      </c>
      <c r="Q2" s="76" t="s">
        <v>8479</v>
      </c>
      <c r="R2" s="77" t="s">
        <v>8480</v>
      </c>
      <c r="S2" s="78" t="s">
        <v>8481</v>
      </c>
      <c r="T2" s="78" t="s">
        <v>8482</v>
      </c>
      <c r="U2" s="52" t="s">
        <v>8483</v>
      </c>
      <c r="V2" s="126" t="s">
        <v>8484</v>
      </c>
    </row>
    <row r="3" spans="1:22" s="1" customFormat="1" ht="16.5" hidden="1" customHeight="1" thickTop="1" x14ac:dyDescent="0.3">
      <c r="A3" s="46" t="s">
        <v>8485</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3">
      <c r="A4" s="12" t="s">
        <v>8486</v>
      </c>
      <c r="B4" s="12"/>
      <c r="C4" s="12"/>
      <c r="D4" s="12"/>
      <c r="E4" s="6" t="s">
        <v>8486</v>
      </c>
      <c r="F4" s="12"/>
      <c r="G4" s="34" t="s">
        <v>8487</v>
      </c>
      <c r="H4" s="34" t="s">
        <v>8487</v>
      </c>
      <c r="I4" s="34" t="s">
        <v>8488</v>
      </c>
      <c r="J4" s="34" t="s">
        <v>8489</v>
      </c>
      <c r="K4" s="34" t="s">
        <v>8488</v>
      </c>
      <c r="L4" s="34" t="s">
        <v>8487</v>
      </c>
      <c r="M4" s="34" t="s">
        <v>8487</v>
      </c>
      <c r="N4" s="34" t="s">
        <v>8487</v>
      </c>
      <c r="O4" s="34" t="s">
        <v>8487</v>
      </c>
      <c r="P4" s="34" t="s">
        <v>8487</v>
      </c>
      <c r="Q4" s="34" t="s">
        <v>8487</v>
      </c>
      <c r="R4" s="34" t="s">
        <v>8487</v>
      </c>
      <c r="S4" s="34" t="s">
        <v>8487</v>
      </c>
      <c r="T4" s="34" t="s">
        <v>8487</v>
      </c>
      <c r="U4" s="122"/>
      <c r="V4" s="123"/>
    </row>
    <row r="5" spans="1:22" ht="15.75" customHeight="1" x14ac:dyDescent="0.2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Conflict,Violence,Displacement,Drought,Earthquake,Socio-political</v>
      </c>
      <c r="G5" s="225">
        <f t="shared" ref="G5:G36" si="0">IF(OR(O5="x",L5="x"),"x",ROUND((5-GEOMEAN(((5-L5)/5*4+1),((5-O5)/5*4+1),((5-O5)/5*4+1)))/4*3.5+R5*0.3,1))</f>
        <v>4.5</v>
      </c>
      <c r="H5" s="44">
        <f t="shared" ref="H5:H36" si="1">IF(G5="x","x",ROUNDUP(G5,0))</f>
        <v>5</v>
      </c>
      <c r="I5" s="116" t="str">
        <f t="shared" ref="I5:I36" si="2">IF(O5="x","x",IF(L5="x","x",(IF(H5=5,"Very High",IF(H5=4,"High",IF(H5=3,"Medium",IF(H5=2,"Low","Very Low")))))))</f>
        <v>Very High</v>
      </c>
      <c r="J5" s="226" t="str">
        <f>INDEX(Trends!$D$3:$D$404,MATCH(C5,Trends!$C$3:$C$404,0))</f>
        <v>Stable</v>
      </c>
      <c r="K5" s="109" t="str">
        <f>IF(Reliability!B3="x","x",(IF(ROUNDUP(Reliability!B3,0)=1,"Very High",IF(ROUNDUP(Reliability!B3,0)=2,"High",IF(ROUNDUP(Reliability!B3,0)=3,"Medium",IF(ROUNDUP(Reliability!B3,0)=4,"Low","Very Low"))))))</f>
        <v>High</v>
      </c>
      <c r="L5" s="227">
        <f t="shared" ref="L5:L36" si="3">IF(OR(N5="x",M5="x"),"x",ROUND((5-GEOMEAN(((5-M5)/5*4+1),((5-N5)/5*4+1),((5-N5)/5*4+1)))/4*5,1))</f>
        <v>4.8</v>
      </c>
      <c r="M5" s="228">
        <f>'Impact of the crisis'!N6</f>
        <v>4.9000000000000004</v>
      </c>
      <c r="N5" s="228">
        <f>'Impact of the crisis'!AB6</f>
        <v>4.8</v>
      </c>
      <c r="O5" s="227">
        <f>'Conditions of people affected'!R6</f>
        <v>4.5</v>
      </c>
      <c r="P5" s="228">
        <f>'Conditions of people affected'!K6</f>
        <v>5</v>
      </c>
      <c r="Q5" s="228">
        <f>'Conditions of people affected'!Q6</f>
        <v>4</v>
      </c>
      <c r="R5" s="228">
        <f t="shared" ref="R5:R36" si="4">IF(OR(T5="x",S5="x"),S5,ROUND((5-GEOMEAN(((5-S5)/5*4+1),((5-T5)/5*4+1)))/4*5,1))</f>
        <v>4.3</v>
      </c>
      <c r="S5" s="228">
        <f>'Complexity of the crisis'!X6</f>
        <v>4</v>
      </c>
      <c r="T5" s="228">
        <f>'Complexity of the crisis'!AN6</f>
        <v>4.5</v>
      </c>
      <c r="U5" s="124" t="str">
        <f>VLOOKUP(C5,Lists!$C$3:$E$200,3,FALSE)</f>
        <v>Asia</v>
      </c>
      <c r="V5" s="125">
        <v>44854</v>
      </c>
    </row>
    <row r="6" spans="1:22" ht="15.75" customHeight="1" x14ac:dyDescent="0.25">
      <c r="A6" s="45" t="str">
        <f>'Crisis Indicator Data'!A4</f>
        <v>Earthquake in Khost and Paktika</v>
      </c>
      <c r="B6" s="45" t="str">
        <f>Lists!G4</f>
        <v>Earthquake in Khost and Paktika</v>
      </c>
      <c r="C6" s="45" t="str">
        <f>'Crisis Indicator Data'!C4</f>
        <v>AFG005</v>
      </c>
      <c r="D6" s="45" t="str">
        <f>'Crisis Indicator Data'!D4</f>
        <v>Afghanistan</v>
      </c>
      <c r="E6" s="45" t="str">
        <f>'Crisis Indicator Data'!E4</f>
        <v>AFG</v>
      </c>
      <c r="F6" s="45" t="str">
        <f>'Crisis Indicator Data'!B4</f>
        <v>Earthquake</v>
      </c>
      <c r="G6" s="225">
        <f t="shared" si="0"/>
        <v>3</v>
      </c>
      <c r="H6" s="44">
        <f t="shared" si="1"/>
        <v>3</v>
      </c>
      <c r="I6" s="116" t="str">
        <f t="shared" si="2"/>
        <v>Medium</v>
      </c>
      <c r="J6" s="226" t="str">
        <f>INDEX(Trends!$D$3:$D$404,MATCH(C6,Trends!$C$3:$C$404,0))</f>
        <v>Stable</v>
      </c>
      <c r="K6" s="109" t="str">
        <f>IF(Reliability!B4="x","x",(IF(ROUNDUP(Reliability!B4,0)=1,"Very High",IF(ROUNDUP(Reliability!B4,0)=2,"High",IF(ROUNDUP(Reliability!B4,0)=3,"Medium",IF(ROUNDUP(Reliability!B4,0)=4,"Low","Very Low"))))))</f>
        <v>High</v>
      </c>
      <c r="L6" s="227">
        <f t="shared" si="3"/>
        <v>2.8</v>
      </c>
      <c r="M6" s="228">
        <f>'Impact of the crisis'!N7</f>
        <v>0.9</v>
      </c>
      <c r="N6" s="228">
        <f>'Impact of the crisis'!AB7</f>
        <v>3.5</v>
      </c>
      <c r="O6" s="227">
        <f>'Conditions of people affected'!R7</f>
        <v>2.8</v>
      </c>
      <c r="P6" s="228">
        <f>'Conditions of people affected'!K7</f>
        <v>2.6</v>
      </c>
      <c r="Q6" s="228">
        <f>'Conditions of people affected'!Q7</f>
        <v>3</v>
      </c>
      <c r="R6" s="228">
        <f t="shared" si="4"/>
        <v>3.5</v>
      </c>
      <c r="S6" s="228">
        <f>'Complexity of the crisis'!X7</f>
        <v>4</v>
      </c>
      <c r="T6" s="228">
        <f>'Complexity of the crisis'!AN7</f>
        <v>3</v>
      </c>
      <c r="U6" s="124" t="str">
        <f>VLOOKUP(C6,Lists!$C$3:$E$200,3,FALSE)</f>
        <v>Asia</v>
      </c>
      <c r="V6" s="125">
        <v>44854</v>
      </c>
    </row>
    <row r="7" spans="1:22" ht="15.75" customHeight="1" x14ac:dyDescent="0.25">
      <c r="A7" s="45" t="str">
        <f>'Crisis Indicator Data'!A5</f>
        <v>Drought in South-West Angola</v>
      </c>
      <c r="B7" s="45" t="str">
        <f>Lists!G5</f>
        <v>Drought in South-West</v>
      </c>
      <c r="C7" s="45" t="str">
        <f>'Crisis Indicator Data'!C5</f>
        <v>AGO002</v>
      </c>
      <c r="D7" s="45" t="str">
        <f>'Crisis Indicator Data'!D5</f>
        <v>Angola</v>
      </c>
      <c r="E7" s="45" t="str">
        <f>'Crisis Indicator Data'!E5</f>
        <v>AGO</v>
      </c>
      <c r="F7" s="45" t="str">
        <f>'Crisis Indicator Data'!B5</f>
        <v>Drought</v>
      </c>
      <c r="G7" s="225">
        <f t="shared" si="0"/>
        <v>3.3</v>
      </c>
      <c r="H7" s="44">
        <f t="shared" si="1"/>
        <v>4</v>
      </c>
      <c r="I7" s="116" t="str">
        <f t="shared" si="2"/>
        <v>High</v>
      </c>
      <c r="J7" s="226" t="str">
        <f>INDEX(Trends!$D$3:$D$404,MATCH(C7,Trends!$C$3:$C$404,0))</f>
        <v>Increasing</v>
      </c>
      <c r="K7" s="109" t="str">
        <f>IF(Reliability!B5="x","x",(IF(ROUNDUP(Reliability!B5,0)=1,"Very High",IF(ROUNDUP(Reliability!B5,0)=2,"High",IF(ROUNDUP(Reliability!B5,0)=3,"Medium",IF(ROUNDUP(Reliability!B5,0)=4,"Low","Very Low"))))))</f>
        <v>High</v>
      </c>
      <c r="L7" s="227">
        <f t="shared" si="3"/>
        <v>2.8</v>
      </c>
      <c r="M7" s="228">
        <f>'Impact of the crisis'!N8</f>
        <v>3.7</v>
      </c>
      <c r="N7" s="228">
        <f>'Impact of the crisis'!AB8</f>
        <v>2.2000000000000002</v>
      </c>
      <c r="O7" s="227">
        <f>'Conditions of people affected'!R8</f>
        <v>3.85</v>
      </c>
      <c r="P7" s="228">
        <f>'Conditions of people affected'!K8</f>
        <v>3.7</v>
      </c>
      <c r="Q7" s="228">
        <f>'Conditions of people affected'!Q8</f>
        <v>4</v>
      </c>
      <c r="R7" s="228">
        <f t="shared" si="4"/>
        <v>2.6</v>
      </c>
      <c r="S7" s="228">
        <f>'Complexity of the crisis'!X8</f>
        <v>3.1</v>
      </c>
      <c r="T7" s="228">
        <f>'Complexity of the crisis'!AN8</f>
        <v>2</v>
      </c>
      <c r="U7" s="124" t="str">
        <f>VLOOKUP(C7,Lists!$C$3:$E$200,3,FALSE)</f>
        <v>Africa</v>
      </c>
      <c r="V7" s="125">
        <v>44838</v>
      </c>
    </row>
    <row r="8" spans="1:22" ht="15.75" customHeight="1" x14ac:dyDescent="0.25">
      <c r="A8" s="45" t="str">
        <f>'Crisis Indicator Data'!A6</f>
        <v>Nagorno-Karabakh Conflict in Armenia</v>
      </c>
      <c r="B8" s="45" t="str">
        <f>Lists!G6</f>
        <v>Nagorno-Karabakh Conflict in Armenia</v>
      </c>
      <c r="C8" s="45" t="str">
        <f>'Crisis Indicator Data'!C6</f>
        <v>ARM002</v>
      </c>
      <c r="D8" s="45" t="str">
        <f>'Crisis Indicator Data'!D6</f>
        <v>Armenia</v>
      </c>
      <c r="E8" s="45" t="str">
        <f>'Crisis Indicator Data'!E6</f>
        <v>ARM</v>
      </c>
      <c r="F8" s="45" t="str">
        <f>'Crisis Indicator Data'!B6</f>
        <v>Conflict,Displacement</v>
      </c>
      <c r="G8" s="225">
        <f t="shared" si="0"/>
        <v>1.3</v>
      </c>
      <c r="H8" s="44">
        <f t="shared" si="1"/>
        <v>2</v>
      </c>
      <c r="I8" s="116" t="str">
        <f t="shared" si="2"/>
        <v>Low</v>
      </c>
      <c r="J8" s="226" t="str">
        <f>INDEX(Trends!$D$3:$D$404,MATCH(C8,Trends!$C$3:$C$404,0))</f>
        <v>Decreasing</v>
      </c>
      <c r="K8" s="109" t="str">
        <f>IF(Reliability!B6="x","x",(IF(ROUNDUP(Reliability!B6,0)=1,"Very High",IF(ROUNDUP(Reliability!B6,0)=2,"High",IF(ROUNDUP(Reliability!B6,0)=3,"Medium",IF(ROUNDUP(Reliability!B6,0)=4,"Low","Very Low"))))))</f>
        <v>Medium</v>
      </c>
      <c r="L8" s="227">
        <f t="shared" si="3"/>
        <v>1.8</v>
      </c>
      <c r="M8" s="228">
        <f>'Impact of the crisis'!N9</f>
        <v>1.3</v>
      </c>
      <c r="N8" s="228">
        <f>'Impact of the crisis'!AB9</f>
        <v>2.1</v>
      </c>
      <c r="O8" s="227">
        <f>'Conditions of people affected'!R9</f>
        <v>0.85</v>
      </c>
      <c r="P8" s="228">
        <f>'Conditions of people affected'!K9</f>
        <v>0.7</v>
      </c>
      <c r="Q8" s="228">
        <f>'Conditions of people affected'!Q9</f>
        <v>1</v>
      </c>
      <c r="R8" s="228">
        <f t="shared" si="4"/>
        <v>1.5</v>
      </c>
      <c r="S8" s="228">
        <f>'Complexity of the crisis'!X9</f>
        <v>2</v>
      </c>
      <c r="T8" s="228">
        <f>'Complexity of the crisis'!AN9</f>
        <v>1</v>
      </c>
      <c r="U8" s="124" t="str">
        <f>VLOOKUP(C8,Lists!$C$3:$E$200,3,FALSE)</f>
        <v>Middle east</v>
      </c>
      <c r="V8" s="125">
        <v>44861</v>
      </c>
    </row>
    <row r="9" spans="1:22" ht="15.75" customHeight="1" x14ac:dyDescent="0.25">
      <c r="A9" s="45" t="str">
        <f>'Crisis Indicator Data'!A7</f>
        <v>Nagorno-Karabakh conflict in Azerbaijan</v>
      </c>
      <c r="B9" s="45" t="str">
        <f>Lists!G7</f>
        <v>Nagorno-Karabakh conflict in Azerbaijan</v>
      </c>
      <c r="C9" s="45" t="str">
        <f>'Crisis Indicator Data'!C7</f>
        <v>AZE002</v>
      </c>
      <c r="D9" s="45" t="str">
        <f>'Crisis Indicator Data'!D7</f>
        <v>Azerbaijan</v>
      </c>
      <c r="E9" s="45" t="str">
        <f>'Crisis Indicator Data'!E7</f>
        <v>AZE</v>
      </c>
      <c r="F9" s="45" t="str">
        <f>'Crisis Indicator Data'!B7</f>
        <v>Conflict,Displacement</v>
      </c>
      <c r="G9" s="225">
        <f t="shared" si="0"/>
        <v>1.8</v>
      </c>
      <c r="H9" s="44">
        <f t="shared" si="1"/>
        <v>2</v>
      </c>
      <c r="I9" s="116" t="str">
        <f t="shared" si="2"/>
        <v>Low</v>
      </c>
      <c r="J9" s="226" t="str">
        <f>INDEX(Trends!$D$3:$D$404,MATCH(C9,Trends!$C$3:$C$404,0))</f>
        <v>Stable</v>
      </c>
      <c r="K9" s="109" t="str">
        <f>IF(Reliability!B7="x","x",(IF(ROUNDUP(Reliability!B7,0)=1,"Very High",IF(ROUNDUP(Reliability!B7,0)=2,"High",IF(ROUNDUP(Reliability!B7,0)=3,"Medium",IF(ROUNDUP(Reliability!B7,0)=4,"Low","Very Low"))))))</f>
        <v>Low</v>
      </c>
      <c r="L9" s="227">
        <f t="shared" si="3"/>
        <v>2.6</v>
      </c>
      <c r="M9" s="228">
        <f>'Impact of the crisis'!N10</f>
        <v>1.8</v>
      </c>
      <c r="N9" s="228">
        <f>'Impact of the crisis'!AB10</f>
        <v>3</v>
      </c>
      <c r="O9" s="227">
        <f>'Conditions of people affected'!R10</f>
        <v>1</v>
      </c>
      <c r="P9" s="228">
        <f>'Conditions of people affected'!K10</f>
        <v>0</v>
      </c>
      <c r="Q9" s="228">
        <f>'Conditions of people affected'!Q10</f>
        <v>2</v>
      </c>
      <c r="R9" s="228">
        <f t="shared" si="4"/>
        <v>2.2000000000000002</v>
      </c>
      <c r="S9" s="228">
        <f>'Complexity of the crisis'!X10</f>
        <v>2.4</v>
      </c>
      <c r="T9" s="228">
        <f>'Complexity of the crisis'!AN10</f>
        <v>2</v>
      </c>
      <c r="U9" s="124" t="str">
        <f>VLOOKUP(C9,Lists!$C$3:$E$200,3,FALSE)</f>
        <v>Middle east</v>
      </c>
      <c r="V9" s="125">
        <v>44861</v>
      </c>
    </row>
    <row r="10" spans="1:22" ht="15.75" customHeight="1" x14ac:dyDescent="0.25">
      <c r="A10" s="45" t="str">
        <f>'Crisis Indicator Data'!A8</f>
        <v>Complex in Burundi</v>
      </c>
      <c r="B10" s="45" t="str">
        <f>Lists!G8</f>
        <v xml:space="preserve">Complex crisis </v>
      </c>
      <c r="C10" s="45" t="str">
        <f>'Crisis Indicator Data'!C8</f>
        <v>BDI001</v>
      </c>
      <c r="D10" s="45" t="str">
        <f>'Crisis Indicator Data'!D8</f>
        <v>Burundi</v>
      </c>
      <c r="E10" s="45" t="str">
        <f>'Crisis Indicator Data'!E8</f>
        <v>BDI</v>
      </c>
      <c r="F10" s="45" t="str">
        <f>'Crisis Indicator Data'!B8</f>
        <v>Violence,Displacement,Floods</v>
      </c>
      <c r="G10" s="225">
        <f t="shared" si="0"/>
        <v>3.5</v>
      </c>
      <c r="H10" s="44">
        <f t="shared" si="1"/>
        <v>4</v>
      </c>
      <c r="I10" s="116" t="str">
        <f t="shared" si="2"/>
        <v>High</v>
      </c>
      <c r="J10" s="226" t="str">
        <f>INDEX(Trends!$D$3:$D$404,MATCH(C10,Trends!$C$3:$C$404,0))</f>
        <v>Stable</v>
      </c>
      <c r="K10" s="109" t="str">
        <f>IF(Reliability!B8="x","x",(IF(ROUNDUP(Reliability!B8,0)=1,"Very High",IF(ROUNDUP(Reliability!B8,0)=2,"High",IF(ROUNDUP(Reliability!B8,0)=3,"Medium",IF(ROUNDUP(Reliability!B8,0)=4,"Low","Very Low"))))))</f>
        <v>High</v>
      </c>
      <c r="L10" s="227">
        <f t="shared" si="3"/>
        <v>3.8</v>
      </c>
      <c r="M10" s="228">
        <f>'Impact of the crisis'!N11</f>
        <v>4</v>
      </c>
      <c r="N10" s="228">
        <f>'Impact of the crisis'!AB11</f>
        <v>3.7</v>
      </c>
      <c r="O10" s="227">
        <f>'Conditions of people affected'!R11</f>
        <v>3.4</v>
      </c>
      <c r="P10" s="228">
        <f>'Conditions of people affected'!K11</f>
        <v>3.8</v>
      </c>
      <c r="Q10" s="228">
        <f>'Conditions of people affected'!Q11</f>
        <v>3</v>
      </c>
      <c r="R10" s="228">
        <f t="shared" si="4"/>
        <v>3.3</v>
      </c>
      <c r="S10" s="228">
        <f>'Complexity of the crisis'!X11</f>
        <v>3</v>
      </c>
      <c r="T10" s="228">
        <f>'Complexity of the crisis'!AN11</f>
        <v>3.5</v>
      </c>
      <c r="U10" s="124" t="str">
        <f>VLOOKUP(C10,Lists!$C$3:$E$200,3,FALSE)</f>
        <v>Africa</v>
      </c>
      <c r="V10" s="125">
        <v>44825</v>
      </c>
    </row>
    <row r="11" spans="1:22" ht="15.75" customHeight="1" x14ac:dyDescent="0.25">
      <c r="A11" s="45" t="str">
        <f>'Crisis Indicator Data'!A9</f>
        <v>Conflict in Burkina Faso</v>
      </c>
      <c r="B11" s="45" t="str">
        <f>Lists!G9</f>
        <v>Conflict</v>
      </c>
      <c r="C11" s="45" t="str">
        <f>'Crisis Indicator Data'!C9</f>
        <v>BFA002</v>
      </c>
      <c r="D11" s="45" t="str">
        <f>'Crisis Indicator Data'!D9</f>
        <v>Burkina Faso</v>
      </c>
      <c r="E11" s="45" t="str">
        <f>'Crisis Indicator Data'!E9</f>
        <v>BFA</v>
      </c>
      <c r="F11" s="45" t="str">
        <f>'Crisis Indicator Data'!B9</f>
        <v>Conflict,Displacement,Violence</v>
      </c>
      <c r="G11" s="225">
        <f t="shared" si="0"/>
        <v>3.7</v>
      </c>
      <c r="H11" s="44">
        <f t="shared" si="1"/>
        <v>4</v>
      </c>
      <c r="I11" s="116" t="str">
        <f t="shared" si="2"/>
        <v>High</v>
      </c>
      <c r="J11" s="226" t="str">
        <f>INDEX(Trends!$D$3:$D$404,MATCH(C11,Trends!$C$3:$C$404,0))</f>
        <v>Decreasing</v>
      </c>
      <c r="K11" s="109" t="str">
        <f>IF(Reliability!B9="x","x",(IF(ROUNDUP(Reliability!B9,0)=1,"Very High",IF(ROUNDUP(Reliability!B9,0)=2,"High",IF(ROUNDUP(Reliability!B9,0)=3,"Medium",IF(ROUNDUP(Reliability!B9,0)=4,"Low","Very Low"))))))</f>
        <v>High</v>
      </c>
      <c r="L11" s="227">
        <f t="shared" si="3"/>
        <v>4.2</v>
      </c>
      <c r="M11" s="228">
        <f>'Impact of the crisis'!N12</f>
        <v>4.5999999999999996</v>
      </c>
      <c r="N11" s="228">
        <f>'Impact of the crisis'!AB12</f>
        <v>3.9</v>
      </c>
      <c r="O11" s="227">
        <f>'Conditions of people affected'!R12</f>
        <v>3.6</v>
      </c>
      <c r="P11" s="228">
        <f>'Conditions of people affected'!K12</f>
        <v>4.2</v>
      </c>
      <c r="Q11" s="228">
        <f>'Conditions of people affected'!Q12</f>
        <v>3</v>
      </c>
      <c r="R11" s="228">
        <f t="shared" si="4"/>
        <v>3.3</v>
      </c>
      <c r="S11" s="228">
        <f>'Complexity of the crisis'!X12</f>
        <v>3.1</v>
      </c>
      <c r="T11" s="228">
        <f>'Complexity of the crisis'!AN12</f>
        <v>3.5</v>
      </c>
      <c r="U11" s="124" t="str">
        <f>VLOOKUP(C11,Lists!$C$3:$E$200,3,FALSE)</f>
        <v>Africa</v>
      </c>
      <c r="V11" s="125">
        <v>44816</v>
      </c>
    </row>
    <row r="12" spans="1:22" ht="15.75" customHeight="1" x14ac:dyDescent="0.25">
      <c r="A12" s="45" t="str">
        <f>'Crisis Indicator Data'!A10</f>
        <v>Mutliple crises in Bangladesh</v>
      </c>
      <c r="B12" s="45" t="str">
        <f>Lists!G10</f>
        <v>Country Level</v>
      </c>
      <c r="C12" s="45" t="str">
        <f>'Crisis Indicator Data'!C10</f>
        <v>BGD001</v>
      </c>
      <c r="D12" s="45" t="str">
        <f>'Crisis Indicator Data'!D10</f>
        <v>Bangladesh</v>
      </c>
      <c r="E12" s="45" t="str">
        <f>'Crisis Indicator Data'!E10</f>
        <v>BGD</v>
      </c>
      <c r="F12" s="45" t="str">
        <f>'Crisis Indicator Data'!B10</f>
        <v>Conflict,Violence,Displacement,Floods</v>
      </c>
      <c r="G12" s="225">
        <f t="shared" si="0"/>
        <v>3.4</v>
      </c>
      <c r="H12" s="44">
        <f t="shared" si="1"/>
        <v>4</v>
      </c>
      <c r="I12" s="116" t="str">
        <f t="shared" si="2"/>
        <v>High</v>
      </c>
      <c r="J12" s="226" t="str">
        <f>INDEX(Trends!$D$3:$D$404,MATCH(C12,Trends!$C$3:$C$404,0))</f>
        <v>Stable</v>
      </c>
      <c r="K12" s="109" t="str">
        <f>IF(Reliability!B10="x","x",(IF(ROUNDUP(Reliability!B10,0)=1,"Very High",IF(ROUNDUP(Reliability!B10,0)=2,"High",IF(ROUNDUP(Reliability!B10,0)=3,"Medium",IF(ROUNDUP(Reliability!B10,0)=4,"Low","Very Low"))))))</f>
        <v>Very High</v>
      </c>
      <c r="L12" s="227">
        <f t="shared" si="3"/>
        <v>2.8</v>
      </c>
      <c r="M12" s="228">
        <f>'Impact of the crisis'!N13</f>
        <v>2.7</v>
      </c>
      <c r="N12" s="228">
        <f>'Impact of the crisis'!AB13</f>
        <v>2.8</v>
      </c>
      <c r="O12" s="227">
        <f>'Conditions of people affected'!R13</f>
        <v>3.75</v>
      </c>
      <c r="P12" s="228">
        <f>'Conditions of people affected'!K13</f>
        <v>4.5</v>
      </c>
      <c r="Q12" s="228">
        <f>'Conditions of people affected'!Q13</f>
        <v>3</v>
      </c>
      <c r="R12" s="228">
        <f t="shared" si="4"/>
        <v>3.2</v>
      </c>
      <c r="S12" s="228">
        <f>'Complexity of the crisis'!X13</f>
        <v>2.8</v>
      </c>
      <c r="T12" s="228">
        <f>'Complexity of the crisis'!AN13</f>
        <v>3.5</v>
      </c>
      <c r="U12" s="124" t="str">
        <f>VLOOKUP(C12,Lists!$C$3:$E$200,3,FALSE)</f>
        <v>Asia</v>
      </c>
      <c r="V12" s="125">
        <v>44861</v>
      </c>
    </row>
    <row r="13" spans="1:22" ht="15.75" customHeight="1" x14ac:dyDescent="0.25">
      <c r="A13" s="45" t="str">
        <f>'Crisis Indicator Data'!A11</f>
        <v>Rohingya refugee crisis</v>
      </c>
      <c r="B13" s="45" t="str">
        <f>Lists!G11</f>
        <v>Rohingya Refugees</v>
      </c>
      <c r="C13" s="45" t="str">
        <f>'Crisis Indicator Data'!C11</f>
        <v>BGD002</v>
      </c>
      <c r="D13" s="45" t="str">
        <f>'Crisis Indicator Data'!D11</f>
        <v>Bangladesh</v>
      </c>
      <c r="E13" s="45" t="str">
        <f>'Crisis Indicator Data'!E11</f>
        <v>BGD</v>
      </c>
      <c r="F13" s="45" t="str">
        <f>'Crisis Indicator Data'!B11</f>
        <v>Conflict,Violence,Displacement</v>
      </c>
      <c r="G13" s="225">
        <f t="shared" si="0"/>
        <v>3.1</v>
      </c>
      <c r="H13" s="44">
        <f t="shared" si="1"/>
        <v>4</v>
      </c>
      <c r="I13" s="116" t="str">
        <f t="shared" si="2"/>
        <v>High</v>
      </c>
      <c r="J13" s="226" t="str">
        <f>INDEX(Trends!$D$3:$D$404,MATCH(C13,Trends!$C$3:$C$404,0))</f>
        <v>Increasing</v>
      </c>
      <c r="K13" s="109" t="str">
        <f>IF(Reliability!B11="x","x",(IF(ROUNDUP(Reliability!B11,0)=1,"Very High",IF(ROUNDUP(Reliability!B11,0)=2,"High",IF(ROUNDUP(Reliability!B11,0)=3,"Medium",IF(ROUNDUP(Reliability!B11,0)=4,"Low","Very Low"))))))</f>
        <v>High</v>
      </c>
      <c r="L13" s="227">
        <f t="shared" si="3"/>
        <v>2.8</v>
      </c>
      <c r="M13" s="228">
        <f>'Impact of the crisis'!N14</f>
        <v>0.2</v>
      </c>
      <c r="N13" s="228">
        <f>'Impact of the crisis'!AB14</f>
        <v>3.7</v>
      </c>
      <c r="O13" s="227">
        <f>'Conditions of people affected'!R14</f>
        <v>3.3</v>
      </c>
      <c r="P13" s="228">
        <f>'Conditions of people affected'!K14</f>
        <v>3.6</v>
      </c>
      <c r="Q13" s="228">
        <f>'Conditions of people affected'!Q14</f>
        <v>3</v>
      </c>
      <c r="R13" s="228">
        <f t="shared" si="4"/>
        <v>2.9</v>
      </c>
      <c r="S13" s="228">
        <f>'Complexity of the crisis'!X14</f>
        <v>2.8</v>
      </c>
      <c r="T13" s="228">
        <f>'Complexity of the crisis'!AN14</f>
        <v>3</v>
      </c>
      <c r="U13" s="124" t="str">
        <f>VLOOKUP(C13,Lists!$C$3:$E$200,3,FALSE)</f>
        <v>Asia</v>
      </c>
      <c r="V13" s="125">
        <v>44861</v>
      </c>
    </row>
    <row r="14" spans="1:22" ht="15.75" customHeight="1" x14ac:dyDescent="0.25">
      <c r="A14" s="45" t="str">
        <f>'Crisis Indicator Data'!A12</f>
        <v>2022 Floods in Bangladesh</v>
      </c>
      <c r="B14" s="45" t="str">
        <f>Lists!G12</f>
        <v>2022 floods</v>
      </c>
      <c r="C14" s="45" t="str">
        <f>'Crisis Indicator Data'!C12</f>
        <v>BGD008</v>
      </c>
      <c r="D14" s="45" t="str">
        <f>'Crisis Indicator Data'!D12</f>
        <v>Bangladesh</v>
      </c>
      <c r="E14" s="45" t="str">
        <f>'Crisis Indicator Data'!E12</f>
        <v>BGD</v>
      </c>
      <c r="F14" s="45" t="str">
        <f>'Crisis Indicator Data'!B12</f>
        <v>Floods</v>
      </c>
      <c r="G14" s="225">
        <f t="shared" si="0"/>
        <v>3</v>
      </c>
      <c r="H14" s="44">
        <f t="shared" si="1"/>
        <v>3</v>
      </c>
      <c r="I14" s="116" t="str">
        <f t="shared" si="2"/>
        <v>Medium</v>
      </c>
      <c r="J14" s="226" t="str">
        <f>INDEX(Trends!$D$3:$D$404,MATCH(C14,Trends!$C$3:$C$404,0))</f>
        <v>Decreasing</v>
      </c>
      <c r="K14" s="109" t="str">
        <f>IF(Reliability!B12="x","x",(IF(ROUNDUP(Reliability!B12,0)=1,"Very High",IF(ROUNDUP(Reliability!B12,0)=2,"High",IF(ROUNDUP(Reliability!B12,0)=3,"Medium",IF(ROUNDUP(Reliability!B12,0)=4,"Low","Very Low"))))))</f>
        <v>High</v>
      </c>
      <c r="L14" s="227">
        <f t="shared" si="3"/>
        <v>2.1</v>
      </c>
      <c r="M14" s="228">
        <f>'Impact of the crisis'!N15</f>
        <v>2.7</v>
      </c>
      <c r="N14" s="228">
        <f>'Impact of the crisis'!AB15</f>
        <v>1.8</v>
      </c>
      <c r="O14" s="227">
        <f>'Conditions of people affected'!R15</f>
        <v>3.6</v>
      </c>
      <c r="P14" s="228">
        <f>'Conditions of people affected'!K15</f>
        <v>4.2</v>
      </c>
      <c r="Q14" s="228">
        <f>'Conditions of people affected'!Q15</f>
        <v>3</v>
      </c>
      <c r="R14" s="228">
        <f t="shared" si="4"/>
        <v>2.7</v>
      </c>
      <c r="S14" s="228">
        <f>'Complexity of the crisis'!X15</f>
        <v>2.8</v>
      </c>
      <c r="T14" s="228">
        <f>'Complexity of the crisis'!AN15</f>
        <v>2.5</v>
      </c>
      <c r="U14" s="124" t="str">
        <f>VLOOKUP(C14,Lists!$C$3:$E$200,3,FALSE)</f>
        <v>Asia</v>
      </c>
      <c r="V14" s="125">
        <v>44861</v>
      </c>
    </row>
    <row r="15" spans="1:22" ht="15.75" customHeight="1" x14ac:dyDescent="0.25">
      <c r="A15" s="45" t="str">
        <f>'Crisis Indicator Data'!A13</f>
        <v>Country level Brazil</v>
      </c>
      <c r="B15" s="45" t="str">
        <f>Lists!G13</f>
        <v>Country level</v>
      </c>
      <c r="C15" s="45" t="str">
        <f>'Crisis Indicator Data'!C13</f>
        <v>BRA001</v>
      </c>
      <c r="D15" s="45" t="str">
        <f>'Crisis Indicator Data'!D13</f>
        <v>Brazil</v>
      </c>
      <c r="E15" s="45" t="str">
        <f>'Crisis Indicator Data'!E13</f>
        <v>BRA</v>
      </c>
      <c r="F15" s="45" t="str">
        <f>'Crisis Indicator Data'!B13</f>
        <v>Displacement,Floods</v>
      </c>
      <c r="G15" s="225">
        <f t="shared" si="0"/>
        <v>2.8</v>
      </c>
      <c r="H15" s="44">
        <f t="shared" si="1"/>
        <v>3</v>
      </c>
      <c r="I15" s="116" t="str">
        <f t="shared" si="2"/>
        <v>Medium</v>
      </c>
      <c r="J15" s="226" t="str">
        <f>INDEX(Trends!$D$3:$D$404,MATCH(C15,Trends!$C$3:$C$404,0))</f>
        <v>Increasing</v>
      </c>
      <c r="K15" s="109" t="str">
        <f>IF(Reliability!B13="x","x",(IF(ROUNDUP(Reliability!B13,0)=1,"Very High",IF(ROUNDUP(Reliability!B13,0)=2,"High",IF(ROUNDUP(Reliability!B13,0)=3,"Medium",IF(ROUNDUP(Reliability!B13,0)=4,"Low","Very Low"))))))</f>
        <v>Very High</v>
      </c>
      <c r="L15" s="227">
        <f t="shared" si="3"/>
        <v>4.0999999999999996</v>
      </c>
      <c r="M15" s="228">
        <f>'Impact of the crisis'!N16</f>
        <v>4.8</v>
      </c>
      <c r="N15" s="228">
        <f>'Impact of the crisis'!AB16</f>
        <v>3.6</v>
      </c>
      <c r="O15" s="227">
        <f>'Conditions of people affected'!R16</f>
        <v>1.75</v>
      </c>
      <c r="P15" s="228">
        <f>'Conditions of people affected'!K16</f>
        <v>2.5</v>
      </c>
      <c r="Q15" s="228">
        <f>'Conditions of people affected'!Q16</f>
        <v>1</v>
      </c>
      <c r="R15" s="228">
        <f t="shared" si="4"/>
        <v>3</v>
      </c>
      <c r="S15" s="228">
        <f>'Complexity of the crisis'!X16</f>
        <v>2.9</v>
      </c>
      <c r="T15" s="228">
        <f>'Complexity of the crisis'!AN16</f>
        <v>3</v>
      </c>
      <c r="U15" s="124" t="str">
        <f>VLOOKUP(C15,Lists!$C$3:$E$200,3,FALSE)</f>
        <v>Americas</v>
      </c>
      <c r="V15" s="125">
        <v>44865</v>
      </c>
    </row>
    <row r="16" spans="1:22" ht="15.75" customHeight="1" x14ac:dyDescent="0.25">
      <c r="A16" s="45" t="str">
        <f>'Crisis Indicator Data'!A14</f>
        <v>Venezuela displacement in Brazil</v>
      </c>
      <c r="B16" s="45" t="str">
        <f>Lists!G14</f>
        <v>Venezuelan refugees</v>
      </c>
      <c r="C16" s="45" t="str">
        <f>'Crisis Indicator Data'!C14</f>
        <v>BRA002</v>
      </c>
      <c r="D16" s="45" t="str">
        <f>'Crisis Indicator Data'!D14</f>
        <v>Brazil</v>
      </c>
      <c r="E16" s="45" t="str">
        <f>'Crisis Indicator Data'!E14</f>
        <v>BRA</v>
      </c>
      <c r="F16" s="45" t="str">
        <f>'Crisis Indicator Data'!B14</f>
        <v>Displacement</v>
      </c>
      <c r="G16" s="225">
        <f t="shared" si="0"/>
        <v>2.4</v>
      </c>
      <c r="H16" s="44">
        <f t="shared" si="1"/>
        <v>3</v>
      </c>
      <c r="I16" s="116" t="str">
        <f t="shared" si="2"/>
        <v>Medium</v>
      </c>
      <c r="J16" s="226" t="str">
        <f>INDEX(Trends!$D$3:$D$404,MATCH(C16,Trends!$C$3:$C$404,0))</f>
        <v>Stable</v>
      </c>
      <c r="K16" s="109" t="str">
        <f>IF(Reliability!B14="x","x",(IF(ROUNDUP(Reliability!B14,0)=1,"Very High",IF(ROUNDUP(Reliability!B14,0)=2,"High",IF(ROUNDUP(Reliability!B14,0)=3,"Medium",IF(ROUNDUP(Reliability!B14,0)=4,"Low","Very Low"))))))</f>
        <v>High</v>
      </c>
      <c r="L16" s="227">
        <f t="shared" si="3"/>
        <v>3</v>
      </c>
      <c r="M16" s="228">
        <f>'Impact of the crisis'!N17</f>
        <v>3.3</v>
      </c>
      <c r="N16" s="228">
        <f>'Impact of the crisis'!AB17</f>
        <v>2.9</v>
      </c>
      <c r="O16" s="227">
        <f>'Conditions of people affected'!R17</f>
        <v>1.75</v>
      </c>
      <c r="P16" s="228">
        <f>'Conditions of people affected'!K17</f>
        <v>2.5</v>
      </c>
      <c r="Q16" s="228">
        <f>'Conditions of people affected'!Q17</f>
        <v>1</v>
      </c>
      <c r="R16" s="228">
        <f t="shared" si="4"/>
        <v>2.7</v>
      </c>
      <c r="S16" s="228">
        <f>'Complexity of the crisis'!X17</f>
        <v>2.9</v>
      </c>
      <c r="T16" s="228">
        <f>'Complexity of the crisis'!AN17</f>
        <v>2.5</v>
      </c>
      <c r="U16" s="124" t="str">
        <f>VLOOKUP(C16,Lists!$C$3:$E$200,3,FALSE)</f>
        <v>Americas</v>
      </c>
      <c r="V16" s="125">
        <v>44865</v>
      </c>
    </row>
    <row r="17" spans="1:22" ht="15.75" customHeight="1" x14ac:dyDescent="0.25">
      <c r="A17" s="45" t="str">
        <f>'Crisis Indicator Data'!A15</f>
        <v>Floods in rainy season 2022</v>
      </c>
      <c r="B17" s="45" t="str">
        <f>Lists!G15</f>
        <v>Floods</v>
      </c>
      <c r="C17" s="45" t="str">
        <f>'Crisis Indicator Data'!C15</f>
        <v>BRA003</v>
      </c>
      <c r="D17" s="45" t="str">
        <f>'Crisis Indicator Data'!D15</f>
        <v>Brazil</v>
      </c>
      <c r="E17" s="45" t="str">
        <f>'Crisis Indicator Data'!E15</f>
        <v>BRA</v>
      </c>
      <c r="F17" s="45" t="str">
        <f>'Crisis Indicator Data'!B15</f>
        <v>Floods</v>
      </c>
      <c r="G17" s="225">
        <f t="shared" si="0"/>
        <v>2.1</v>
      </c>
      <c r="H17" s="44">
        <f t="shared" si="1"/>
        <v>3</v>
      </c>
      <c r="I17" s="116" t="str">
        <f t="shared" si="2"/>
        <v>Medium</v>
      </c>
      <c r="J17" s="226" t="str">
        <f>INDEX(Trends!$D$3:$D$404,MATCH(C17,Trends!$C$3:$C$404,0))</f>
        <v>Stable</v>
      </c>
      <c r="K17" s="109" t="str">
        <f>IF(Reliability!B15="x","x",(IF(ROUNDUP(Reliability!B15,0)=1,"Very High",IF(ROUNDUP(Reliability!B15,0)=2,"High",IF(ROUNDUP(Reliability!B15,0)=3,"Medium",IF(ROUNDUP(Reliability!B15,0)=4,"Low","Very Low"))))))</f>
        <v>Very High</v>
      </c>
      <c r="L17" s="227">
        <f t="shared" si="3"/>
        <v>2.8</v>
      </c>
      <c r="M17" s="228">
        <f>'Impact of the crisis'!N18</f>
        <v>3</v>
      </c>
      <c r="N17" s="228">
        <f>'Impact of the crisis'!AB18</f>
        <v>2.7</v>
      </c>
      <c r="O17" s="227">
        <f>'Conditions of people affected'!R18</f>
        <v>1.2</v>
      </c>
      <c r="P17" s="228">
        <f>'Conditions of people affected'!K18</f>
        <v>1.4</v>
      </c>
      <c r="Q17" s="228">
        <f>'Conditions of people affected'!Q18</f>
        <v>1</v>
      </c>
      <c r="R17" s="228">
        <f t="shared" si="4"/>
        <v>2.7</v>
      </c>
      <c r="S17" s="228">
        <f>'Complexity of the crisis'!X18</f>
        <v>2.9</v>
      </c>
      <c r="T17" s="228">
        <f>'Complexity of the crisis'!AN18</f>
        <v>2.5</v>
      </c>
      <c r="U17" s="124" t="str">
        <f>VLOOKUP(C17,Lists!$C$3:$E$200,3,FALSE)</f>
        <v>Americas</v>
      </c>
      <c r="V17" s="125">
        <v>44865</v>
      </c>
    </row>
    <row r="18" spans="1:22" ht="15.75" customHeight="1" x14ac:dyDescent="0.25">
      <c r="A18" s="45" t="str">
        <f>'Crisis Indicator Data'!A16</f>
        <v>Complex crisis in CAR</v>
      </c>
      <c r="B18" s="45" t="str">
        <f>Lists!G16</f>
        <v>Complex crisis</v>
      </c>
      <c r="C18" s="45" t="str">
        <f>'Crisis Indicator Data'!C16</f>
        <v>CAF001</v>
      </c>
      <c r="D18" s="45" t="str">
        <f>'Crisis Indicator Data'!D16</f>
        <v>CAR</v>
      </c>
      <c r="E18" s="45" t="str">
        <f>'Crisis Indicator Data'!E16</f>
        <v>CAF</v>
      </c>
      <c r="F18" s="45" t="str">
        <f>'Crisis Indicator Data'!B16</f>
        <v>Conflict,Displacement</v>
      </c>
      <c r="G18" s="225">
        <f t="shared" si="0"/>
        <v>4.0999999999999996</v>
      </c>
      <c r="H18" s="44">
        <f t="shared" si="1"/>
        <v>5</v>
      </c>
      <c r="I18" s="116" t="str">
        <f t="shared" si="2"/>
        <v>Very High</v>
      </c>
      <c r="J18" s="226" t="str">
        <f>INDEX(Trends!$D$3:$D$404,MATCH(C18,Trends!$C$3:$C$404,0))</f>
        <v>Stable</v>
      </c>
      <c r="K18" s="109" t="str">
        <f>IF(Reliability!B16="x","x",(IF(ROUNDUP(Reliability!B16,0)=1,"Very High",IF(ROUNDUP(Reliability!B16,0)=2,"High",IF(ROUNDUP(Reliability!B16,0)=3,"Medium",IF(ROUNDUP(Reliability!B16,0)=4,"Low","Very Low"))))))</f>
        <v>High</v>
      </c>
      <c r="L18" s="227">
        <f t="shared" si="3"/>
        <v>4.2</v>
      </c>
      <c r="M18" s="228">
        <f>'Impact of the crisis'!N19</f>
        <v>4.3</v>
      </c>
      <c r="N18" s="228">
        <f>'Impact of the crisis'!AB19</f>
        <v>4.0999999999999996</v>
      </c>
      <c r="O18" s="227">
        <f>'Conditions of people affected'!R19</f>
        <v>3.95</v>
      </c>
      <c r="P18" s="228">
        <f>'Conditions of people affected'!K19</f>
        <v>3.9</v>
      </c>
      <c r="Q18" s="228">
        <f>'Conditions of people affected'!Q19</f>
        <v>4</v>
      </c>
      <c r="R18" s="228">
        <f t="shared" si="4"/>
        <v>4.0999999999999996</v>
      </c>
      <c r="S18" s="228">
        <f>'Complexity of the crisis'!X19</f>
        <v>4.0999999999999996</v>
      </c>
      <c r="T18" s="228">
        <f>'Complexity of the crisis'!AN19</f>
        <v>4</v>
      </c>
      <c r="U18" s="124" t="str">
        <f>VLOOKUP(C18,Lists!$C$3:$E$200,3,FALSE)</f>
        <v>Africa</v>
      </c>
      <c r="V18" s="125">
        <v>44774</v>
      </c>
    </row>
    <row r="19" spans="1:22" ht="15.75" customHeight="1" x14ac:dyDescent="0.25">
      <c r="A19" s="45" t="str">
        <f>'Crisis Indicator Data'!A17</f>
        <v>Venezuela displacement in Chile</v>
      </c>
      <c r="B19" s="45" t="str">
        <f>Lists!G17</f>
        <v>Venezuelan refugees</v>
      </c>
      <c r="C19" s="45" t="str">
        <f>'Crisis Indicator Data'!C17</f>
        <v>CHL002</v>
      </c>
      <c r="D19" s="45" t="str">
        <f>'Crisis Indicator Data'!D17</f>
        <v>Chile</v>
      </c>
      <c r="E19" s="45" t="str">
        <f>'Crisis Indicator Data'!E17</f>
        <v>CHL</v>
      </c>
      <c r="F19" s="45" t="str">
        <f>'Crisis Indicator Data'!B17</f>
        <v>Displacement</v>
      </c>
      <c r="G19" s="225">
        <f t="shared" si="0"/>
        <v>2.6</v>
      </c>
      <c r="H19" s="44">
        <f t="shared" si="1"/>
        <v>3</v>
      </c>
      <c r="I19" s="116" t="str">
        <f t="shared" si="2"/>
        <v>Medium</v>
      </c>
      <c r="J19" s="226" t="str">
        <f>INDEX(Trends!$D$3:$D$404,MATCH(C19,Trends!$C$3:$C$404,0))</f>
        <v>Increasing</v>
      </c>
      <c r="K19" s="109" t="str">
        <f>IF(Reliability!B17="x","x",(IF(ROUNDUP(Reliability!B17,0)=1,"Very High",IF(ROUNDUP(Reliability!B17,0)=2,"High",IF(ROUNDUP(Reliability!B17,0)=3,"Medium",IF(ROUNDUP(Reliability!B17,0)=4,"Low","Very Low"))))))</f>
        <v>Very High</v>
      </c>
      <c r="L19" s="227">
        <f t="shared" si="3"/>
        <v>3.7</v>
      </c>
      <c r="M19" s="228">
        <f>'Impact of the crisis'!N20</f>
        <v>4.8</v>
      </c>
      <c r="N19" s="228">
        <f>'Impact of the crisis'!AB20</f>
        <v>2.9</v>
      </c>
      <c r="O19" s="227">
        <f>'Conditions of people affected'!R20</f>
        <v>2.4</v>
      </c>
      <c r="P19" s="228">
        <f>'Conditions of people affected'!K20</f>
        <v>2.8</v>
      </c>
      <c r="Q19" s="228">
        <f>'Conditions of people affected'!Q20</f>
        <v>2</v>
      </c>
      <c r="R19" s="228">
        <f t="shared" si="4"/>
        <v>2</v>
      </c>
      <c r="S19" s="228">
        <f>'Complexity of the crisis'!X20</f>
        <v>1.4</v>
      </c>
      <c r="T19" s="228">
        <f>'Complexity of the crisis'!AN20</f>
        <v>2.5</v>
      </c>
      <c r="U19" s="124" t="str">
        <f>VLOOKUP(C19,Lists!$C$3:$E$200,3,FALSE)</f>
        <v>Americas</v>
      </c>
      <c r="V19" s="125">
        <v>44804</v>
      </c>
    </row>
    <row r="20" spans="1:22" ht="15.75" customHeight="1" x14ac:dyDescent="0.25">
      <c r="A20" s="45" t="str">
        <f>'Crisis Indicator Data'!A18</f>
        <v>Multiple crises in Cameroon</v>
      </c>
      <c r="B20" s="45" t="str">
        <f>Lists!G18</f>
        <v>Country level</v>
      </c>
      <c r="C20" s="45" t="str">
        <f>'Crisis Indicator Data'!C18</f>
        <v>CMR001</v>
      </c>
      <c r="D20" s="45" t="str">
        <f>'Crisis Indicator Data'!D18</f>
        <v>Cameroon</v>
      </c>
      <c r="E20" s="45" t="str">
        <f>'Crisis Indicator Data'!E18</f>
        <v>CMR</v>
      </c>
      <c r="F20" s="45" t="str">
        <f>'Crisis Indicator Data'!B18</f>
        <v>Conflict,Displacement</v>
      </c>
      <c r="G20" s="225">
        <f t="shared" si="0"/>
        <v>3.9</v>
      </c>
      <c r="H20" s="44">
        <f t="shared" si="1"/>
        <v>4</v>
      </c>
      <c r="I20" s="116" t="str">
        <f t="shared" si="2"/>
        <v>High</v>
      </c>
      <c r="J20" s="226" t="str">
        <f>INDEX(Trends!$D$3:$D$404,MATCH(C20,Trends!$C$3:$C$404,0))</f>
        <v>Decreasing</v>
      </c>
      <c r="K20" s="109" t="str">
        <f>IF(Reliability!B18="x","x",(IF(ROUNDUP(Reliability!B18,0)=1,"Very High",IF(ROUNDUP(Reliability!B18,0)=2,"High",IF(ROUNDUP(Reliability!B18,0)=3,"Medium",IF(ROUNDUP(Reliability!B18,0)=4,"Low","Very Low"))))))</f>
        <v>Very High</v>
      </c>
      <c r="L20" s="227">
        <f t="shared" si="3"/>
        <v>4</v>
      </c>
      <c r="M20" s="228">
        <f>'Impact of the crisis'!N21</f>
        <v>4.7</v>
      </c>
      <c r="N20" s="228">
        <f>'Impact of the crisis'!AB21</f>
        <v>3.6</v>
      </c>
      <c r="O20" s="227">
        <f>'Conditions of people affected'!R21</f>
        <v>4.1500000000000004</v>
      </c>
      <c r="P20" s="228">
        <f>'Conditions of people affected'!K21</f>
        <v>4.3</v>
      </c>
      <c r="Q20" s="228">
        <f>'Conditions of people affected'!Q21</f>
        <v>4</v>
      </c>
      <c r="R20" s="228">
        <f t="shared" si="4"/>
        <v>3.4</v>
      </c>
      <c r="S20" s="228">
        <f>'Complexity of the crisis'!X21</f>
        <v>3.7</v>
      </c>
      <c r="T20" s="228">
        <f>'Complexity of the crisis'!AN21</f>
        <v>3</v>
      </c>
      <c r="U20" s="124" t="str">
        <f>VLOOKUP(C20,Lists!$C$3:$E$200,3,FALSE)</f>
        <v>Africa</v>
      </c>
      <c r="V20" s="125">
        <v>44825</v>
      </c>
    </row>
    <row r="21" spans="1:22" ht="15.75" customHeight="1" x14ac:dyDescent="0.25">
      <c r="A21" s="45" t="str">
        <f>'Crisis Indicator Data'!A19</f>
        <v>Boko Haram in Cameroon</v>
      </c>
      <c r="B21" s="45" t="str">
        <f>Lists!G19</f>
        <v>Boko Haram</v>
      </c>
      <c r="C21" s="45" t="str">
        <f>'Crisis Indicator Data'!C19</f>
        <v>CMR002</v>
      </c>
      <c r="D21" s="45" t="str">
        <f>'Crisis Indicator Data'!D19</f>
        <v>Cameroon</v>
      </c>
      <c r="E21" s="45" t="str">
        <f>'Crisis Indicator Data'!E19</f>
        <v>CMR</v>
      </c>
      <c r="F21" s="45" t="str">
        <f>'Crisis Indicator Data'!B19</f>
        <v>Conflict</v>
      </c>
      <c r="G21" s="225">
        <f t="shared" si="0"/>
        <v>3.5</v>
      </c>
      <c r="H21" s="44">
        <f t="shared" si="1"/>
        <v>4</v>
      </c>
      <c r="I21" s="116" t="str">
        <f t="shared" si="2"/>
        <v>High</v>
      </c>
      <c r="J21" s="226" t="str">
        <f>INDEX(Trends!$D$3:$D$404,MATCH(C21,Trends!$C$3:$C$404,0))</f>
        <v>Decreasing</v>
      </c>
      <c r="K21" s="109" t="str">
        <f>IF(Reliability!B19="x","x",(IF(ROUNDUP(Reliability!B19,0)=1,"Very High",IF(ROUNDUP(Reliability!B19,0)=2,"High",IF(ROUNDUP(Reliability!B19,0)=3,"Medium",IF(ROUNDUP(Reliability!B19,0)=4,"Low","Very Low"))))))</f>
        <v>High</v>
      </c>
      <c r="L21" s="227">
        <f t="shared" si="3"/>
        <v>2.9</v>
      </c>
      <c r="M21" s="228">
        <f>'Impact of the crisis'!N22</f>
        <v>1.4</v>
      </c>
      <c r="N21" s="228">
        <f>'Impact of the crisis'!AB22</f>
        <v>3.5</v>
      </c>
      <c r="O21" s="227">
        <f>'Conditions of people affected'!R22</f>
        <v>3.75</v>
      </c>
      <c r="P21" s="228">
        <f>'Conditions of people affected'!K22</f>
        <v>3.5</v>
      </c>
      <c r="Q21" s="228">
        <f>'Conditions of people affected'!Q22</f>
        <v>4</v>
      </c>
      <c r="R21" s="228">
        <f t="shared" si="4"/>
        <v>3.6</v>
      </c>
      <c r="S21" s="228">
        <f>'Complexity of the crisis'!X22</f>
        <v>3.7</v>
      </c>
      <c r="T21" s="228">
        <f>'Complexity of the crisis'!AN22</f>
        <v>3.5</v>
      </c>
      <c r="U21" s="124" t="str">
        <f>VLOOKUP(C21,Lists!$C$3:$E$200,3,FALSE)</f>
        <v>Africa</v>
      </c>
      <c r="V21" s="125">
        <v>44803</v>
      </c>
    </row>
    <row r="22" spans="1:22" ht="15.75" customHeight="1" x14ac:dyDescent="0.25">
      <c r="A22" s="45" t="str">
        <f>'Crisis Indicator Data'!A20</f>
        <v>Anglophone Crisis in Cameroon</v>
      </c>
      <c r="B22" s="45" t="str">
        <f>Lists!G20</f>
        <v>Anglophone crisis</v>
      </c>
      <c r="C22" s="45" t="str">
        <f>'Crisis Indicator Data'!C20</f>
        <v>CMR003</v>
      </c>
      <c r="D22" s="45" t="str">
        <f>'Crisis Indicator Data'!D20</f>
        <v>Cameroon</v>
      </c>
      <c r="E22" s="45" t="str">
        <f>'Crisis Indicator Data'!E20</f>
        <v>CMR</v>
      </c>
      <c r="F22" s="45" t="str">
        <f>'Crisis Indicator Data'!B20</f>
        <v>Conflict</v>
      </c>
      <c r="G22" s="225">
        <f t="shared" si="0"/>
        <v>3.4</v>
      </c>
      <c r="H22" s="44">
        <f t="shared" si="1"/>
        <v>4</v>
      </c>
      <c r="I22" s="116" t="str">
        <f t="shared" si="2"/>
        <v>High</v>
      </c>
      <c r="J22" s="226" t="str">
        <f>INDEX(Trends!$D$3:$D$404,MATCH(C22,Trends!$C$3:$C$404,0))</f>
        <v>Decreasing</v>
      </c>
      <c r="K22" s="109" t="str">
        <f>IF(Reliability!B20="x","x",(IF(ROUNDUP(Reliability!B20,0)=1,"Very High",IF(ROUNDUP(Reliability!B20,0)=2,"High",IF(ROUNDUP(Reliability!B20,0)=3,"Medium",IF(ROUNDUP(Reliability!B20,0)=4,"Low","Very Low"))))))</f>
        <v>High</v>
      </c>
      <c r="L22" s="227">
        <f t="shared" si="3"/>
        <v>3.2</v>
      </c>
      <c r="M22" s="228">
        <f>'Impact of the crisis'!N23</f>
        <v>2.6</v>
      </c>
      <c r="N22" s="228">
        <f>'Impact of the crisis'!AB23</f>
        <v>3.5</v>
      </c>
      <c r="O22" s="227">
        <f>'Conditions of people affected'!R23</f>
        <v>3.4</v>
      </c>
      <c r="P22" s="228">
        <f>'Conditions of people affected'!K23</f>
        <v>3.8</v>
      </c>
      <c r="Q22" s="228">
        <f>'Conditions of people affected'!Q23</f>
        <v>3</v>
      </c>
      <c r="R22" s="228">
        <f t="shared" si="4"/>
        <v>3.4</v>
      </c>
      <c r="S22" s="228">
        <f>'Complexity of the crisis'!X23</f>
        <v>3.7</v>
      </c>
      <c r="T22" s="228">
        <f>'Complexity of the crisis'!AN23</f>
        <v>3</v>
      </c>
      <c r="U22" s="124" t="str">
        <f>VLOOKUP(C22,Lists!$C$3:$E$200,3,FALSE)</f>
        <v>Africa</v>
      </c>
      <c r="V22" s="125">
        <v>44803</v>
      </c>
    </row>
    <row r="23" spans="1:22" ht="15.75" customHeight="1" x14ac:dyDescent="0.25">
      <c r="A23" s="45" t="str">
        <f>'Crisis Indicator Data'!A21</f>
        <v>CAR refugees in Cameroon</v>
      </c>
      <c r="B23" s="45" t="str">
        <f>Lists!G21</f>
        <v>CAR refugees</v>
      </c>
      <c r="C23" s="45" t="str">
        <f>'Crisis Indicator Data'!C21</f>
        <v>CMR004</v>
      </c>
      <c r="D23" s="45" t="str">
        <f>'Crisis Indicator Data'!D21</f>
        <v>Cameroon</v>
      </c>
      <c r="E23" s="45" t="str">
        <f>'Crisis Indicator Data'!E21</f>
        <v>CMR</v>
      </c>
      <c r="F23" s="45" t="str">
        <f>'Crisis Indicator Data'!B21</f>
        <v>Conflict,Displacement</v>
      </c>
      <c r="G23" s="225">
        <f t="shared" si="0"/>
        <v>2.9</v>
      </c>
      <c r="H23" s="44">
        <f t="shared" si="1"/>
        <v>3</v>
      </c>
      <c r="I23" s="116" t="str">
        <f t="shared" si="2"/>
        <v>Medium</v>
      </c>
      <c r="J23" s="226" t="str">
        <f>INDEX(Trends!$D$3:$D$404,MATCH(C23,Trends!$C$3:$C$404,0))</f>
        <v>Decreasing</v>
      </c>
      <c r="K23" s="109" t="str">
        <f>IF(Reliability!B21="x","x",(IF(ROUNDUP(Reliability!B21,0)=1,"Very High",IF(ROUNDUP(Reliability!B21,0)=2,"High",IF(ROUNDUP(Reliability!B21,0)=3,"Medium",IF(ROUNDUP(Reliability!B21,0)=4,"Low","Very Low"))))))</f>
        <v>High</v>
      </c>
      <c r="L23" s="227">
        <f t="shared" si="3"/>
        <v>2.4</v>
      </c>
      <c r="M23" s="228">
        <f>'Impact of the crisis'!N24</f>
        <v>2.4</v>
      </c>
      <c r="N23" s="228">
        <f>'Impact of the crisis'!AB24</f>
        <v>2.4</v>
      </c>
      <c r="O23" s="227">
        <f>'Conditions of people affected'!R24</f>
        <v>2.9</v>
      </c>
      <c r="P23" s="228">
        <f>'Conditions of people affected'!K24</f>
        <v>2.8</v>
      </c>
      <c r="Q23" s="228">
        <f>'Conditions of people affected'!Q24</f>
        <v>3</v>
      </c>
      <c r="R23" s="228">
        <f t="shared" si="4"/>
        <v>3.2</v>
      </c>
      <c r="S23" s="228">
        <f>'Complexity of the crisis'!X24</f>
        <v>3.7</v>
      </c>
      <c r="T23" s="228">
        <f>'Complexity of the crisis'!AN24</f>
        <v>2.5</v>
      </c>
      <c r="U23" s="124" t="str">
        <f>VLOOKUP(C23,Lists!$C$3:$E$200,3,FALSE)</f>
        <v>Africa</v>
      </c>
      <c r="V23" s="125">
        <v>44803</v>
      </c>
    </row>
    <row r="24" spans="1:22" ht="15.75" customHeight="1" x14ac:dyDescent="0.25">
      <c r="A24" s="45" t="str">
        <f>'Crisis Indicator Data'!A22</f>
        <v>Complex crisis in DRC</v>
      </c>
      <c r="B24" s="45" t="str">
        <f>Lists!G22</f>
        <v>Complex crisis</v>
      </c>
      <c r="C24" s="45" t="str">
        <f>'Crisis Indicator Data'!C22</f>
        <v>COD001</v>
      </c>
      <c r="D24" s="45" t="str">
        <f>'Crisis Indicator Data'!D22</f>
        <v>DRC</v>
      </c>
      <c r="E24" s="45" t="str">
        <f>'Crisis Indicator Data'!E22</f>
        <v>COD</v>
      </c>
      <c r="F24" s="45" t="str">
        <f>'Crisis Indicator Data'!B22</f>
        <v>Conflict,Displacement,Socio-political</v>
      </c>
      <c r="G24" s="225">
        <f t="shared" si="0"/>
        <v>4.2</v>
      </c>
      <c r="H24" s="44">
        <f t="shared" si="1"/>
        <v>5</v>
      </c>
      <c r="I24" s="116" t="str">
        <f t="shared" si="2"/>
        <v>Very High</v>
      </c>
      <c r="J24" s="226" t="str">
        <f>INDEX(Trends!$D$3:$D$404,MATCH(C24,Trends!$C$3:$C$404,0))</f>
        <v>Decreasing</v>
      </c>
      <c r="K24" s="109" t="str">
        <f>IF(Reliability!B22="x","x",(IF(ROUNDUP(Reliability!B22,0)=1,"Very High",IF(ROUNDUP(Reliability!B22,0)=2,"High",IF(ROUNDUP(Reliability!B22,0)=3,"Medium",IF(ROUNDUP(Reliability!B22,0)=4,"Low","Very Low"))))))</f>
        <v>High</v>
      </c>
      <c r="L24" s="227">
        <f t="shared" si="3"/>
        <v>4.5</v>
      </c>
      <c r="M24" s="228">
        <f>'Impact of the crisis'!N25</f>
        <v>5</v>
      </c>
      <c r="N24" s="228">
        <f>'Impact of the crisis'!AB25</f>
        <v>4.2</v>
      </c>
      <c r="O24" s="227">
        <f>'Conditions of people affected'!R25</f>
        <v>4</v>
      </c>
      <c r="P24" s="228">
        <f>'Conditions of people affected'!K25</f>
        <v>5</v>
      </c>
      <c r="Q24" s="228">
        <f>'Conditions of people affected'!Q25</f>
        <v>3</v>
      </c>
      <c r="R24" s="228">
        <f t="shared" si="4"/>
        <v>4.4000000000000004</v>
      </c>
      <c r="S24" s="228">
        <f>'Complexity of the crisis'!X25</f>
        <v>4.3</v>
      </c>
      <c r="T24" s="228">
        <f>'Complexity of the crisis'!AN25</f>
        <v>4.5</v>
      </c>
      <c r="U24" s="124" t="str">
        <f>VLOOKUP(C24,Lists!$C$3:$E$200,3,FALSE)</f>
        <v>Africa</v>
      </c>
      <c r="V24" s="125">
        <v>44763</v>
      </c>
    </row>
    <row r="25" spans="1:22" ht="15.75" customHeight="1" x14ac:dyDescent="0.25">
      <c r="A25" s="45" t="str">
        <f>'Crisis Indicator Data'!A23</f>
        <v>Complex crisis in Congo</v>
      </c>
      <c r="B25" s="45" t="str">
        <f>Lists!G23</f>
        <v>Complex crisis</v>
      </c>
      <c r="C25" s="45" t="str">
        <f>'Crisis Indicator Data'!C23</f>
        <v>COG001</v>
      </c>
      <c r="D25" s="45" t="str">
        <f>'Crisis Indicator Data'!D23</f>
        <v>Congo</v>
      </c>
      <c r="E25" s="45" t="str">
        <f>'Crisis Indicator Data'!E23</f>
        <v>COG</v>
      </c>
      <c r="F25" s="45" t="str">
        <f>'Crisis Indicator Data'!B23</f>
        <v>Conflict</v>
      </c>
      <c r="G25" s="225">
        <f t="shared" si="0"/>
        <v>2.1</v>
      </c>
      <c r="H25" s="44">
        <f t="shared" si="1"/>
        <v>3</v>
      </c>
      <c r="I25" s="116" t="str">
        <f t="shared" si="2"/>
        <v>Medium</v>
      </c>
      <c r="J25" s="226" t="str">
        <f>INDEX(Trends!$D$3:$D$404,MATCH(C25,Trends!$C$3:$C$404,0))</f>
        <v>Decreasing</v>
      </c>
      <c r="K25" s="109" t="str">
        <f>IF(Reliability!B23="x","x",(IF(ROUNDUP(Reliability!B23,0)=1,"Very High",IF(ROUNDUP(Reliability!B23,0)=2,"High",IF(ROUNDUP(Reliability!B23,0)=3,"Medium",IF(ROUNDUP(Reliability!B23,0)=4,"Low","Very Low"))))))</f>
        <v>High</v>
      </c>
      <c r="L25" s="227">
        <f t="shared" si="3"/>
        <v>2.2999999999999998</v>
      </c>
      <c r="M25" s="228">
        <f>'Impact of the crisis'!N26</f>
        <v>3.1</v>
      </c>
      <c r="N25" s="228">
        <f>'Impact of the crisis'!AB26</f>
        <v>1.8</v>
      </c>
      <c r="O25" s="227">
        <f>'Conditions of people affected'!R26</f>
        <v>2</v>
      </c>
      <c r="P25" s="228">
        <f>'Conditions of people affected'!K26</f>
        <v>1</v>
      </c>
      <c r="Q25" s="228">
        <f>'Conditions of people affected'!Q26</f>
        <v>3</v>
      </c>
      <c r="R25" s="228">
        <f t="shared" si="4"/>
        <v>2.2000000000000002</v>
      </c>
      <c r="S25" s="228">
        <f>'Complexity of the crisis'!X26</f>
        <v>2.8</v>
      </c>
      <c r="T25" s="228">
        <f>'Complexity of the crisis'!AN26</f>
        <v>1.5</v>
      </c>
      <c r="U25" s="124" t="str">
        <f>VLOOKUP(C25,Lists!$C$3:$E$200,3,FALSE)</f>
        <v>Africa</v>
      </c>
      <c r="V25" s="125">
        <v>44838</v>
      </c>
    </row>
    <row r="26" spans="1:22" ht="15.75" customHeight="1" x14ac:dyDescent="0.25">
      <c r="A26" s="45" t="str">
        <f>'Crisis Indicator Data'!A24</f>
        <v>Complex crisis in Colombia</v>
      </c>
      <c r="B26" s="45" t="str">
        <f>Lists!G24</f>
        <v>Complex crisis</v>
      </c>
      <c r="C26" s="45" t="str">
        <f>'Crisis Indicator Data'!C24</f>
        <v>COL001</v>
      </c>
      <c r="D26" s="45" t="str">
        <f>'Crisis Indicator Data'!D24</f>
        <v>Colombia</v>
      </c>
      <c r="E26" s="45" t="str">
        <f>'Crisis Indicator Data'!E24</f>
        <v>COL</v>
      </c>
      <c r="F26" s="45" t="str">
        <f>'Crisis Indicator Data'!B24</f>
        <v>Socio-political,Conflict,Violence,Floods,Displacement</v>
      </c>
      <c r="G26" s="225">
        <f t="shared" si="0"/>
        <v>4</v>
      </c>
      <c r="H26" s="44">
        <f t="shared" si="1"/>
        <v>4</v>
      </c>
      <c r="I26" s="116" t="str">
        <f t="shared" si="2"/>
        <v>High</v>
      </c>
      <c r="J26" s="226" t="str">
        <f>INDEX(Trends!$D$3:$D$404,MATCH(C26,Trends!$C$3:$C$404,0))</f>
        <v>Increasing</v>
      </c>
      <c r="K26" s="109" t="str">
        <f>IF(Reliability!B24="x","x",(IF(ROUNDUP(Reliability!B24,0)=1,"Very High",IF(ROUNDUP(Reliability!B24,0)=2,"High",IF(ROUNDUP(Reliability!B24,0)=3,"Medium",IF(ROUNDUP(Reliability!B24,0)=4,"Low","Very Low"))))))</f>
        <v>Very High</v>
      </c>
      <c r="L26" s="227">
        <f t="shared" si="3"/>
        <v>4.2</v>
      </c>
      <c r="M26" s="228">
        <f>'Impact of the crisis'!N27</f>
        <v>5</v>
      </c>
      <c r="N26" s="228">
        <f>'Impact of the crisis'!AB27</f>
        <v>3.7</v>
      </c>
      <c r="O26" s="227">
        <f>'Conditions of people affected'!R27</f>
        <v>4.4000000000000004</v>
      </c>
      <c r="P26" s="228">
        <f>'Conditions of people affected'!K27</f>
        <v>4.8</v>
      </c>
      <c r="Q26" s="228">
        <f>'Conditions of people affected'!Q27</f>
        <v>4</v>
      </c>
      <c r="R26" s="228">
        <f t="shared" si="4"/>
        <v>3.2</v>
      </c>
      <c r="S26" s="228">
        <f>'Complexity of the crisis'!X27</f>
        <v>2.9</v>
      </c>
      <c r="T26" s="228">
        <f>'Complexity of the crisis'!AN27</f>
        <v>3.5</v>
      </c>
      <c r="U26" s="124" t="str">
        <f>VLOOKUP(C26,Lists!$C$3:$E$200,3,FALSE)</f>
        <v>Americas</v>
      </c>
      <c r="V26" s="125">
        <v>44865</v>
      </c>
    </row>
    <row r="27" spans="1:22" ht="15.75" customHeight="1" x14ac:dyDescent="0.25">
      <c r="A27" s="45" t="str">
        <f>'Crisis Indicator Data'!A25</f>
        <v>Venezuela displacement in Colombia</v>
      </c>
      <c r="B27" s="45" t="str">
        <f>Lists!G25</f>
        <v xml:space="preserve">Venezuelan refugees </v>
      </c>
      <c r="C27" s="45" t="str">
        <f>'Crisis Indicator Data'!C25</f>
        <v>COL002</v>
      </c>
      <c r="D27" s="45" t="str">
        <f>'Crisis Indicator Data'!D25</f>
        <v>Colombia</v>
      </c>
      <c r="E27" s="45" t="str">
        <f>'Crisis Indicator Data'!E25</f>
        <v>COL</v>
      </c>
      <c r="F27" s="45" t="str">
        <f>'Crisis Indicator Data'!B25</f>
        <v>Displacement</v>
      </c>
      <c r="G27" s="225">
        <f t="shared" si="0"/>
        <v>3.4</v>
      </c>
      <c r="H27" s="44">
        <f t="shared" si="1"/>
        <v>4</v>
      </c>
      <c r="I27" s="116" t="str">
        <f t="shared" si="2"/>
        <v>High</v>
      </c>
      <c r="J27" s="226" t="str">
        <f>INDEX(Trends!$D$3:$D$404,MATCH(C27,Trends!$C$3:$C$404,0))</f>
        <v>Decreasing</v>
      </c>
      <c r="K27" s="109" t="str">
        <f>IF(Reliability!B25="x","x",(IF(ROUNDUP(Reliability!B25,0)=1,"Very High",IF(ROUNDUP(Reliability!B25,0)=2,"High",IF(ROUNDUP(Reliability!B25,0)=3,"Medium",IF(ROUNDUP(Reliability!B25,0)=4,"Low","Very Low"))))))</f>
        <v>Very High</v>
      </c>
      <c r="L27" s="227">
        <f t="shared" si="3"/>
        <v>3.1</v>
      </c>
      <c r="M27" s="228">
        <f>'Impact of the crisis'!N28</f>
        <v>2.2000000000000002</v>
      </c>
      <c r="N27" s="228">
        <f>'Impact of the crisis'!AB28</f>
        <v>3.5</v>
      </c>
      <c r="O27" s="227">
        <f>'Conditions of people affected'!R28</f>
        <v>3.75</v>
      </c>
      <c r="P27" s="228">
        <f>'Conditions of people affected'!K28</f>
        <v>4.5</v>
      </c>
      <c r="Q27" s="228">
        <f>'Conditions of people affected'!Q28</f>
        <v>3</v>
      </c>
      <c r="R27" s="228">
        <f t="shared" si="4"/>
        <v>3.2</v>
      </c>
      <c r="S27" s="228">
        <f>'Complexity of the crisis'!X28</f>
        <v>2.9</v>
      </c>
      <c r="T27" s="228">
        <f>'Complexity of the crisis'!AN28</f>
        <v>3.5</v>
      </c>
      <c r="U27" s="124" t="str">
        <f>VLOOKUP(C27,Lists!$C$3:$E$200,3,FALSE)</f>
        <v>Americas</v>
      </c>
      <c r="V27" s="125">
        <v>44865</v>
      </c>
    </row>
    <row r="28" spans="1:22" ht="15.75" customHeight="1" x14ac:dyDescent="0.25">
      <c r="A28" s="45" t="str">
        <f>'Crisis Indicator Data'!A26</f>
        <v>Nicaraguan refugees in Costa Rica</v>
      </c>
      <c r="B28" s="45" t="str">
        <f>Lists!G26</f>
        <v>Nicaraguan refugees</v>
      </c>
      <c r="C28" s="45" t="str">
        <f>'Crisis Indicator Data'!C26</f>
        <v>CRI002</v>
      </c>
      <c r="D28" s="45" t="str">
        <f>'Crisis Indicator Data'!D26</f>
        <v>Costa Rica</v>
      </c>
      <c r="E28" s="45" t="str">
        <f>'Crisis Indicator Data'!E26</f>
        <v>CRI</v>
      </c>
      <c r="F28" s="45" t="str">
        <f>'Crisis Indicator Data'!B26</f>
        <v>Displacement</v>
      </c>
      <c r="G28" s="225">
        <f t="shared" si="0"/>
        <v>2.1</v>
      </c>
      <c r="H28" s="44">
        <f t="shared" si="1"/>
        <v>3</v>
      </c>
      <c r="I28" s="116" t="str">
        <f t="shared" si="2"/>
        <v>Medium</v>
      </c>
      <c r="J28" s="226" t="str">
        <f>INDEX(Trends!$D$3:$D$404,MATCH(C28,Trends!$C$3:$C$404,0))</f>
        <v>Increasing</v>
      </c>
      <c r="K28" s="109" t="str">
        <f>IF(Reliability!B26="x","x",(IF(ROUNDUP(Reliability!B26,0)=1,"Very High",IF(ROUNDUP(Reliability!B26,0)=2,"High",IF(ROUNDUP(Reliability!B26,0)=3,"Medium",IF(ROUNDUP(Reliability!B26,0)=4,"Low","Very Low"))))))</f>
        <v>Very High</v>
      </c>
      <c r="L28" s="227">
        <f t="shared" si="3"/>
        <v>2.4</v>
      </c>
      <c r="M28" s="228">
        <f>'Impact of the crisis'!N29</f>
        <v>0.7</v>
      </c>
      <c r="N28" s="228">
        <f>'Impact of the crisis'!AB29</f>
        <v>3</v>
      </c>
      <c r="O28" s="227">
        <f>'Conditions of people affected'!R29</f>
        <v>2.5499999999999998</v>
      </c>
      <c r="P28" s="228">
        <f>'Conditions of people affected'!K29</f>
        <v>2.1</v>
      </c>
      <c r="Q28" s="228">
        <f>'Conditions of people affected'!Q29</f>
        <v>3</v>
      </c>
      <c r="R28" s="228">
        <f t="shared" si="4"/>
        <v>1</v>
      </c>
      <c r="S28" s="228">
        <f>'Complexity of the crisis'!X29</f>
        <v>0.9</v>
      </c>
      <c r="T28" s="228">
        <f>'Complexity of the crisis'!AN29</f>
        <v>1</v>
      </c>
      <c r="U28" s="124" t="str">
        <f>VLOOKUP(C28,Lists!$C$3:$E$200,3,FALSE)</f>
        <v>Americas</v>
      </c>
      <c r="V28" s="125">
        <v>44858</v>
      </c>
    </row>
    <row r="29" spans="1:22" ht="15.75" customHeight="1" x14ac:dyDescent="0.25">
      <c r="A29" s="45" t="str">
        <f>'Crisis Indicator Data'!A27</f>
        <v>Multiple crises in Djibouti</v>
      </c>
      <c r="B29" s="45" t="str">
        <f>Lists!G27</f>
        <v>Country level</v>
      </c>
      <c r="C29" s="45" t="str">
        <f>'Crisis Indicator Data'!C27</f>
        <v>DJI001</v>
      </c>
      <c r="D29" s="45" t="str">
        <f>'Crisis Indicator Data'!D27</f>
        <v>Djibouti</v>
      </c>
      <c r="E29" s="45" t="str">
        <f>'Crisis Indicator Data'!E27</f>
        <v>DJI</v>
      </c>
      <c r="F29" s="45" t="str">
        <f>'Crisis Indicator Data'!B27</f>
        <v>Displacement,Drought</v>
      </c>
      <c r="G29" s="225">
        <f t="shared" si="0"/>
        <v>2.5</v>
      </c>
      <c r="H29" s="44">
        <f t="shared" si="1"/>
        <v>3</v>
      </c>
      <c r="I29" s="116" t="str">
        <f t="shared" si="2"/>
        <v>Medium</v>
      </c>
      <c r="J29" s="226" t="str">
        <f>INDEX(Trends!$D$3:$D$404,MATCH(C29,Trends!$C$3:$C$404,0))</f>
        <v>Stable</v>
      </c>
      <c r="K29" s="109" t="str">
        <f>IF(Reliability!B27="x","x",(IF(ROUNDUP(Reliability!B27,0)=1,"Very High",IF(ROUNDUP(Reliability!B27,0)=2,"High",IF(ROUNDUP(Reliability!B27,0)=3,"Medium",IF(ROUNDUP(Reliability!B27,0)=4,"Low","Very Low"))))))</f>
        <v>High</v>
      </c>
      <c r="L29" s="227">
        <f t="shared" si="3"/>
        <v>2.4</v>
      </c>
      <c r="M29" s="228">
        <f>'Impact of the crisis'!N30</f>
        <v>3.2</v>
      </c>
      <c r="N29" s="228">
        <f>'Impact of the crisis'!AB30</f>
        <v>2</v>
      </c>
      <c r="O29" s="227">
        <f>'Conditions of people affected'!R30</f>
        <v>2.65</v>
      </c>
      <c r="P29" s="228">
        <f>'Conditions of people affected'!K30</f>
        <v>2.2999999999999998</v>
      </c>
      <c r="Q29" s="228">
        <f>'Conditions of people affected'!Q30</f>
        <v>3</v>
      </c>
      <c r="R29" s="228">
        <f t="shared" si="4"/>
        <v>2.5</v>
      </c>
      <c r="S29" s="228">
        <f>'Complexity of the crisis'!X30</f>
        <v>2.5</v>
      </c>
      <c r="T29" s="228">
        <f>'Complexity of the crisis'!AN30</f>
        <v>2.5</v>
      </c>
      <c r="U29" s="124" t="str">
        <f>VLOOKUP(C29,Lists!$C$3:$E$200,3,FALSE)</f>
        <v>Africa</v>
      </c>
      <c r="V29" s="125">
        <v>44865</v>
      </c>
    </row>
    <row r="30" spans="1:22" ht="15.75" customHeight="1" x14ac:dyDescent="0.25">
      <c r="A30" s="45" t="str">
        <f>'Crisis Indicator Data'!A28</f>
        <v>Mixed migration in Djibouti</v>
      </c>
      <c r="B30" s="45" t="str">
        <f>Lists!G28</f>
        <v>Mixed Migration</v>
      </c>
      <c r="C30" s="45" t="str">
        <f>'Crisis Indicator Data'!C28</f>
        <v>DJI002</v>
      </c>
      <c r="D30" s="45" t="str">
        <f>'Crisis Indicator Data'!D28</f>
        <v>Djibouti</v>
      </c>
      <c r="E30" s="45" t="str">
        <f>'Crisis Indicator Data'!E28</f>
        <v>DJI</v>
      </c>
      <c r="F30" s="45" t="str">
        <f>'Crisis Indicator Data'!B28</f>
        <v>Displacement</v>
      </c>
      <c r="G30" s="225">
        <f t="shared" si="0"/>
        <v>1.8</v>
      </c>
      <c r="H30" s="44">
        <f t="shared" si="1"/>
        <v>2</v>
      </c>
      <c r="I30" s="116" t="str">
        <f t="shared" si="2"/>
        <v>Low</v>
      </c>
      <c r="J30" s="226" t="str">
        <f>INDEX(Trends!$D$3:$D$404,MATCH(C30,Trends!$C$3:$C$404,0))</f>
        <v>Increasing</v>
      </c>
      <c r="K30" s="109" t="str">
        <f>IF(Reliability!B28="x","x",(IF(ROUNDUP(Reliability!B28,0)=1,"Very High",IF(ROUNDUP(Reliability!B28,0)=2,"High",IF(ROUNDUP(Reliability!B28,0)=3,"Medium",IF(ROUNDUP(Reliability!B28,0)=4,"Low","Very Low"))))))</f>
        <v>Very High</v>
      </c>
      <c r="L30" s="227">
        <f t="shared" si="3"/>
        <v>1.8</v>
      </c>
      <c r="M30" s="228">
        <f>'Impact of the crisis'!N31</f>
        <v>1.5</v>
      </c>
      <c r="N30" s="228">
        <f>'Impact of the crisis'!AB31</f>
        <v>1.9</v>
      </c>
      <c r="O30" s="227">
        <f>'Conditions of people affected'!R31</f>
        <v>1.95</v>
      </c>
      <c r="P30" s="228">
        <f>'Conditions of people affected'!K31</f>
        <v>0.9</v>
      </c>
      <c r="Q30" s="228">
        <f>'Conditions of people affected'!Q31</f>
        <v>3</v>
      </c>
      <c r="R30" s="228">
        <f t="shared" si="4"/>
        <v>1.6</v>
      </c>
      <c r="S30" s="228">
        <f>'Complexity of the crisis'!X31</f>
        <v>2.5</v>
      </c>
      <c r="T30" s="228">
        <f>'Complexity of the crisis'!AN31</f>
        <v>0.5</v>
      </c>
      <c r="U30" s="124" t="str">
        <f>VLOOKUP(C30,Lists!$C$3:$E$200,3,FALSE)</f>
        <v>Africa</v>
      </c>
      <c r="V30" s="125">
        <v>44865</v>
      </c>
    </row>
    <row r="31" spans="1:22" x14ac:dyDescent="0.25">
      <c r="A31" s="45" t="str">
        <f>'Crisis Indicator Data'!A29</f>
        <v>Drought in Djibouti</v>
      </c>
      <c r="B31" s="45" t="str">
        <f>Lists!G29</f>
        <v>Drought</v>
      </c>
      <c r="C31" s="45" t="str">
        <f>'Crisis Indicator Data'!C29</f>
        <v>DJI003</v>
      </c>
      <c r="D31" s="45" t="str">
        <f>'Crisis Indicator Data'!D29</f>
        <v>Djibouti</v>
      </c>
      <c r="E31" s="45" t="str">
        <f>'Crisis Indicator Data'!E29</f>
        <v>DJI</v>
      </c>
      <c r="F31" s="45" t="str">
        <f>'Crisis Indicator Data'!B29</f>
        <v>Drought</v>
      </c>
      <c r="G31" s="225">
        <f t="shared" si="0"/>
        <v>2.5</v>
      </c>
      <c r="H31" s="44">
        <f t="shared" si="1"/>
        <v>3</v>
      </c>
      <c r="I31" s="116" t="str">
        <f t="shared" si="2"/>
        <v>Medium</v>
      </c>
      <c r="J31" s="226" t="str">
        <f>INDEX(Trends!$D$3:$D$404,MATCH(C31,Trends!$C$3:$C$404,0))</f>
        <v>Increasing</v>
      </c>
      <c r="K31" s="109" t="str">
        <f>IF(Reliability!B29="x","x",(IF(ROUNDUP(Reliability!B29,0)=1,"Very High",IF(ROUNDUP(Reliability!B29,0)=2,"High",IF(ROUNDUP(Reliability!B29,0)=3,"Medium",IF(ROUNDUP(Reliability!B29,0)=4,"Low","Very Low"))))))</f>
        <v>High</v>
      </c>
      <c r="L31" s="227">
        <f t="shared" si="3"/>
        <v>2.6</v>
      </c>
      <c r="M31" s="228">
        <f>'Impact of the crisis'!N32</f>
        <v>3.1</v>
      </c>
      <c r="N31" s="228">
        <f>'Impact of the crisis'!AB32</f>
        <v>2.35</v>
      </c>
      <c r="O31" s="227">
        <f>'Conditions of people affected'!R32</f>
        <v>2.5499999999999998</v>
      </c>
      <c r="P31" s="228">
        <f>'Conditions of people affected'!K32</f>
        <v>2.1</v>
      </c>
      <c r="Q31" s="228">
        <f>'Conditions of people affected'!Q32</f>
        <v>3</v>
      </c>
      <c r="R31" s="228">
        <f t="shared" si="4"/>
        <v>2.5</v>
      </c>
      <c r="S31" s="228">
        <f>'Complexity of the crisis'!X32</f>
        <v>2.5</v>
      </c>
      <c r="T31" s="228">
        <f>'Complexity of the crisis'!AN32</f>
        <v>2.5</v>
      </c>
      <c r="U31" s="124" t="str">
        <f>VLOOKUP(C31,Lists!$C$3:$E$200,3,FALSE)</f>
        <v>Africa</v>
      </c>
      <c r="V31" s="125">
        <v>44865</v>
      </c>
    </row>
    <row r="32" spans="1:22" x14ac:dyDescent="0.25">
      <c r="A32" s="45" t="str">
        <f>'Crisis Indicator Data'!A30</f>
        <v>Venezuela displacement in Dominican Republic</v>
      </c>
      <c r="B32" s="45" t="str">
        <f>Lists!G30</f>
        <v xml:space="preserve">Venezuelan refugees </v>
      </c>
      <c r="C32" s="45" t="str">
        <f>'Crisis Indicator Data'!C30</f>
        <v>DOM002</v>
      </c>
      <c r="D32" s="45" t="str">
        <f>'Crisis Indicator Data'!D30</f>
        <v>Dominican Republic</v>
      </c>
      <c r="E32" s="45" t="str">
        <f>'Crisis Indicator Data'!E30</f>
        <v>DOM</v>
      </c>
      <c r="F32" s="45" t="str">
        <f>'Crisis Indicator Data'!B30</f>
        <v>Displacement</v>
      </c>
      <c r="G32" s="225">
        <f t="shared" si="0"/>
        <v>2.1</v>
      </c>
      <c r="H32" s="44">
        <f t="shared" si="1"/>
        <v>3</v>
      </c>
      <c r="I32" s="116" t="str">
        <f t="shared" si="2"/>
        <v>Medium</v>
      </c>
      <c r="J32" s="226" t="str">
        <f>INDEX(Trends!$D$3:$D$404,MATCH(C32,Trends!$C$3:$C$404,0))</f>
        <v>Increasing</v>
      </c>
      <c r="K32" s="109" t="str">
        <f>IF(Reliability!B30="x","x",(IF(ROUNDUP(Reliability!B30,0)=1,"Very High",IF(ROUNDUP(Reliability!B30,0)=2,"High",IF(ROUNDUP(Reliability!B30,0)=3,"Medium",IF(ROUNDUP(Reliability!B30,0)=4,"Low","Very Low"))))))</f>
        <v>Very High</v>
      </c>
      <c r="L32" s="227">
        <f t="shared" si="3"/>
        <v>3.6</v>
      </c>
      <c r="M32" s="228">
        <f>'Impact of the crisis'!N33</f>
        <v>4</v>
      </c>
      <c r="N32" s="228">
        <f>'Impact of the crisis'!AB33</f>
        <v>3.3</v>
      </c>
      <c r="O32" s="227">
        <f>'Conditions of people affected'!R33</f>
        <v>1.85</v>
      </c>
      <c r="P32" s="228">
        <f>'Conditions of people affected'!K33</f>
        <v>1.7</v>
      </c>
      <c r="Q32" s="228">
        <f>'Conditions of people affected'!Q33</f>
        <v>2</v>
      </c>
      <c r="R32" s="228">
        <f t="shared" si="4"/>
        <v>1.2</v>
      </c>
      <c r="S32" s="228">
        <f>'Complexity of the crisis'!X33</f>
        <v>1.4</v>
      </c>
      <c r="T32" s="228">
        <f>'Complexity of the crisis'!AN33</f>
        <v>1</v>
      </c>
      <c r="U32" s="124" t="str">
        <f>VLOOKUP(C32,Lists!$C$3:$E$200,3,FALSE)</f>
        <v>Americas</v>
      </c>
      <c r="V32" s="125">
        <v>44858</v>
      </c>
    </row>
    <row r="33" spans="1:22" x14ac:dyDescent="0.25">
      <c r="A33" s="45" t="str">
        <f>'Crisis Indicator Data'!A31</f>
        <v>Mixed migration flows in Algeria</v>
      </c>
      <c r="B33" s="45" t="str">
        <f>Lists!G31</f>
        <v>Mixed Migration</v>
      </c>
      <c r="C33" s="45" t="str">
        <f>'Crisis Indicator Data'!C31</f>
        <v>DZA002</v>
      </c>
      <c r="D33" s="45" t="str">
        <f>'Crisis Indicator Data'!D31</f>
        <v>Algeria</v>
      </c>
      <c r="E33" s="45" t="str">
        <f>'Crisis Indicator Data'!E31</f>
        <v>DZA</v>
      </c>
      <c r="F33" s="45" t="str">
        <f>'Crisis Indicator Data'!B31</f>
        <v>Displacement</v>
      </c>
      <c r="G33" s="225">
        <f t="shared" si="0"/>
        <v>2.6</v>
      </c>
      <c r="H33" s="44">
        <f t="shared" si="1"/>
        <v>3</v>
      </c>
      <c r="I33" s="116" t="str">
        <f t="shared" si="2"/>
        <v>Medium</v>
      </c>
      <c r="J33" s="226" t="str">
        <f>INDEX(Trends!$D$3:$D$404,MATCH(C33,Trends!$C$3:$C$404,0))</f>
        <v>Stable</v>
      </c>
      <c r="K33" s="109" t="str">
        <f>IF(Reliability!B31="x","x",(IF(ROUNDUP(Reliability!B31,0)=1,"Very High",IF(ROUNDUP(Reliability!B31,0)=2,"High",IF(ROUNDUP(Reliability!B31,0)=3,"Medium",IF(ROUNDUP(Reliability!B31,0)=4,"Low","Very Low"))))))</f>
        <v>High</v>
      </c>
      <c r="L33" s="227">
        <f t="shared" si="3"/>
        <v>3.9</v>
      </c>
      <c r="M33" s="228">
        <f>'Impact of the crisis'!N34</f>
        <v>5</v>
      </c>
      <c r="N33" s="228">
        <f>'Impact of the crisis'!AB34</f>
        <v>3</v>
      </c>
      <c r="O33" s="227">
        <f>'Conditions of people affected'!R34</f>
        <v>1.7</v>
      </c>
      <c r="P33" s="228">
        <f>'Conditions of people affected'!K34</f>
        <v>2.4</v>
      </c>
      <c r="Q33" s="228">
        <f>'Conditions of people affected'!Q34</f>
        <v>1</v>
      </c>
      <c r="R33" s="228">
        <f t="shared" si="4"/>
        <v>2.7</v>
      </c>
      <c r="S33" s="228">
        <f>'Complexity of the crisis'!X34</f>
        <v>2.9</v>
      </c>
      <c r="T33" s="228">
        <f>'Complexity of the crisis'!AN34</f>
        <v>2.5</v>
      </c>
      <c r="U33" s="124" t="str">
        <f>VLOOKUP(C33,Lists!$C$3:$E$200,3,FALSE)</f>
        <v>Africa</v>
      </c>
      <c r="V33" s="125">
        <v>44851</v>
      </c>
    </row>
    <row r="34" spans="1:22" x14ac:dyDescent="0.25">
      <c r="A34" s="45" t="str">
        <f>'Crisis Indicator Data'!A32</f>
        <v>Sahrawi refugees in Algeria</v>
      </c>
      <c r="B34" s="45" t="str">
        <f>Lists!G32</f>
        <v>Sahrawi refugees</v>
      </c>
      <c r="C34" s="45" t="str">
        <f>'Crisis Indicator Data'!C32</f>
        <v>DZA003</v>
      </c>
      <c r="D34" s="45" t="str">
        <f>'Crisis Indicator Data'!D32</f>
        <v>Algeria</v>
      </c>
      <c r="E34" s="45" t="str">
        <f>'Crisis Indicator Data'!E32</f>
        <v>DZA</v>
      </c>
      <c r="F34" s="45" t="str">
        <f>'Crisis Indicator Data'!B32</f>
        <v>Displacement</v>
      </c>
      <c r="G34" s="225">
        <f t="shared" si="0"/>
        <v>2.1</v>
      </c>
      <c r="H34" s="44">
        <f t="shared" si="1"/>
        <v>3</v>
      </c>
      <c r="I34" s="116" t="str">
        <f t="shared" si="2"/>
        <v>Medium</v>
      </c>
      <c r="J34" s="226" t="str">
        <f>INDEX(Trends!$D$3:$D$404,MATCH(C34,Trends!$C$3:$C$404,0))</f>
        <v>Decreasing</v>
      </c>
      <c r="K34" s="109" t="str">
        <f>IF(Reliability!B32="x","x",(IF(ROUNDUP(Reliability!B32,0)=1,"Very High",IF(ROUNDUP(Reliability!B32,0)=2,"High",IF(ROUNDUP(Reliability!B32,0)=3,"Medium",IF(ROUNDUP(Reliability!B32,0)=4,"Low","Very Low"))))))</f>
        <v>Medium</v>
      </c>
      <c r="L34" s="227">
        <f t="shared" si="3"/>
        <v>1.3</v>
      </c>
      <c r="M34" s="228">
        <f>'Impact of the crisis'!N35</f>
        <v>1.1000000000000001</v>
      </c>
      <c r="N34" s="228">
        <f>'Impact of the crisis'!AB35</f>
        <v>1.4</v>
      </c>
      <c r="O34" s="227">
        <f>'Conditions of people affected'!R35</f>
        <v>2.2999999999999998</v>
      </c>
      <c r="P34" s="228">
        <f>'Conditions of people affected'!K35</f>
        <v>1.6</v>
      </c>
      <c r="Q34" s="228">
        <f>'Conditions of people affected'!Q35</f>
        <v>3</v>
      </c>
      <c r="R34" s="228">
        <f t="shared" si="4"/>
        <v>2.5</v>
      </c>
      <c r="S34" s="228">
        <f>'Complexity of the crisis'!X35</f>
        <v>2.9</v>
      </c>
      <c r="T34" s="228">
        <f>'Complexity of the crisis'!AN35</f>
        <v>2</v>
      </c>
      <c r="U34" s="124" t="str">
        <f>VLOOKUP(C34,Lists!$C$3:$E$200,3,FALSE)</f>
        <v>Africa</v>
      </c>
      <c r="V34" s="125">
        <v>44851</v>
      </c>
    </row>
    <row r="35" spans="1:22" x14ac:dyDescent="0.25">
      <c r="A35" s="45" t="str">
        <f>'Crisis Indicator Data'!A33</f>
        <v>Multiple crises in Algeria</v>
      </c>
      <c r="B35" s="45" t="str">
        <f>Lists!G33</f>
        <v>Country level</v>
      </c>
      <c r="C35" s="45" t="str">
        <f>'Crisis Indicator Data'!C33</f>
        <v>DZA004</v>
      </c>
      <c r="D35" s="45" t="str">
        <f>'Crisis Indicator Data'!D33</f>
        <v>Algeria</v>
      </c>
      <c r="E35" s="45" t="str">
        <f>'Crisis Indicator Data'!E33</f>
        <v>DZA</v>
      </c>
      <c r="F35" s="45" t="str">
        <f>'Crisis Indicator Data'!B33</f>
        <v>Displacement</v>
      </c>
      <c r="G35" s="225">
        <f t="shared" si="0"/>
        <v>2.7</v>
      </c>
      <c r="H35" s="44">
        <f t="shared" si="1"/>
        <v>3</v>
      </c>
      <c r="I35" s="116" t="str">
        <f t="shared" si="2"/>
        <v>Medium</v>
      </c>
      <c r="J35" s="226" t="str">
        <f>INDEX(Trends!$D$3:$D$404,MATCH(C35,Trends!$C$3:$C$404,0))</f>
        <v>-</v>
      </c>
      <c r="K35" s="109" t="str">
        <f>IF(Reliability!B33="x","x",(IF(ROUNDUP(Reliability!B33,0)=1,"Very High",IF(ROUNDUP(Reliability!B33,0)=2,"High",IF(ROUNDUP(Reliability!B33,0)=3,"Medium",IF(ROUNDUP(Reliability!B33,0)=4,"Low","Very Low"))))))</f>
        <v>High</v>
      </c>
      <c r="L35" s="227">
        <f t="shared" si="3"/>
        <v>3.9</v>
      </c>
      <c r="M35" s="228">
        <f>'Impact of the crisis'!N36</f>
        <v>5</v>
      </c>
      <c r="N35" s="228">
        <f>'Impact of the crisis'!AB36</f>
        <v>3</v>
      </c>
      <c r="O35" s="227">
        <f>'Conditions of people affected'!R36</f>
        <v>1.8</v>
      </c>
      <c r="P35" s="228">
        <f>'Conditions of people affected'!K36</f>
        <v>2.6</v>
      </c>
      <c r="Q35" s="228">
        <f>'Conditions of people affected'!Q36</f>
        <v>1</v>
      </c>
      <c r="R35" s="228">
        <f t="shared" si="4"/>
        <v>2.7</v>
      </c>
      <c r="S35" s="228">
        <f>'Complexity of the crisis'!X36</f>
        <v>2.9</v>
      </c>
      <c r="T35" s="228">
        <f>'Complexity of the crisis'!AN36</f>
        <v>2.5</v>
      </c>
      <c r="U35" s="124" t="str">
        <f>VLOOKUP(C35,Lists!$C$3:$E$200,3,FALSE)</f>
        <v>Africa</v>
      </c>
      <c r="V35" s="125">
        <v>44851</v>
      </c>
    </row>
    <row r="36" spans="1:22" x14ac:dyDescent="0.25">
      <c r="A36" s="45" t="str">
        <f>'Crisis Indicator Data'!A34</f>
        <v>Venezuela displacement in Ecuador</v>
      </c>
      <c r="B36" s="45" t="str">
        <f>Lists!G34</f>
        <v xml:space="preserve">Venezuelan refugees </v>
      </c>
      <c r="C36" s="45" t="str">
        <f>'Crisis Indicator Data'!C34</f>
        <v>ECU002</v>
      </c>
      <c r="D36" s="45" t="str">
        <f>'Crisis Indicator Data'!D34</f>
        <v>Ecuador</v>
      </c>
      <c r="E36" s="45" t="str">
        <f>'Crisis Indicator Data'!E34</f>
        <v>ECU</v>
      </c>
      <c r="F36" s="45" t="str">
        <f>'Crisis Indicator Data'!B34</f>
        <v>Displacement</v>
      </c>
      <c r="G36" s="225">
        <f t="shared" si="0"/>
        <v>2.7</v>
      </c>
      <c r="H36" s="44">
        <f t="shared" si="1"/>
        <v>3</v>
      </c>
      <c r="I36" s="116" t="str">
        <f t="shared" si="2"/>
        <v>Medium</v>
      </c>
      <c r="J36" s="226" t="str">
        <f>INDEX(Trends!$D$3:$D$404,MATCH(C36,Trends!$C$3:$C$404,0))</f>
        <v>Increasing</v>
      </c>
      <c r="K36" s="109" t="str">
        <f>IF(Reliability!B34="x","x",(IF(ROUNDUP(Reliability!B34,0)=1,"Very High",IF(ROUNDUP(Reliability!B34,0)=2,"High",IF(ROUNDUP(Reliability!B34,0)=3,"Medium",IF(ROUNDUP(Reliability!B34,0)=4,"Low","Very Low"))))))</f>
        <v>Very High</v>
      </c>
      <c r="L36" s="227">
        <f t="shared" si="3"/>
        <v>3.6</v>
      </c>
      <c r="M36" s="228">
        <f>'Impact of the crisis'!N37</f>
        <v>4.5999999999999996</v>
      </c>
      <c r="N36" s="228">
        <f>'Impact of the crisis'!AB37</f>
        <v>2.8</v>
      </c>
      <c r="O36" s="227">
        <f>'Conditions of people affected'!R37</f>
        <v>2.6</v>
      </c>
      <c r="P36" s="228">
        <f>'Conditions of people affected'!K37</f>
        <v>3.2</v>
      </c>
      <c r="Q36" s="228">
        <f>'Conditions of people affected'!Q37</f>
        <v>2</v>
      </c>
      <c r="R36" s="228">
        <f t="shared" si="4"/>
        <v>2.1</v>
      </c>
      <c r="S36" s="228">
        <f>'Complexity of the crisis'!X37</f>
        <v>2.2000000000000002</v>
      </c>
      <c r="T36" s="228">
        <f>'Complexity of the crisis'!AN37</f>
        <v>2</v>
      </c>
      <c r="U36" s="124" t="str">
        <f>VLOOKUP(C36,Lists!$C$3:$E$200,3,FALSE)</f>
        <v>Americas</v>
      </c>
      <c r="V36" s="125">
        <v>44804</v>
      </c>
    </row>
    <row r="37" spans="1:22" s="221" customFormat="1" x14ac:dyDescent="0.25">
      <c r="A37" s="216" t="str">
        <f>'Crisis Indicator Data'!A35</f>
        <v>Syrian Refugee Crisis in Egypt</v>
      </c>
      <c r="B37" s="216" t="str">
        <f>Lists!G35</f>
        <v>Refugee crisis</v>
      </c>
      <c r="C37" s="216" t="str">
        <f>'Crisis Indicator Data'!C35</f>
        <v>EGY002</v>
      </c>
      <c r="D37" s="216" t="str">
        <f>'Crisis Indicator Data'!D35</f>
        <v>Egypt</v>
      </c>
      <c r="E37" s="216" t="str">
        <f>'Crisis Indicator Data'!E35</f>
        <v>EGY</v>
      </c>
      <c r="F37" s="216" t="str">
        <f>'Crisis Indicator Data'!B35</f>
        <v>Displacement</v>
      </c>
      <c r="G37" s="229">
        <f t="shared" ref="G37:G68" si="5">IF(OR(O37="x",L37="x"),"x",ROUND((5-GEOMEAN(((5-L37)/5*4+1),((5-O37)/5*4+1),((5-O37)/5*4+1)))/4*3.5+R37*0.3,1))</f>
        <v>1.7</v>
      </c>
      <c r="H37" s="217">
        <f t="shared" ref="H37:H68" si="6">IF(G37="x","x",ROUNDUP(G37,0))</f>
        <v>2</v>
      </c>
      <c r="I37" s="218" t="str">
        <f t="shared" ref="I37:I68" si="7">IF(O37="x","x",IF(L37="x","x",(IF(H37=5,"Very High",IF(H37=4,"High",IF(H37=3,"Medium",IF(H37=2,"Low","Very Low")))))))</f>
        <v>Low</v>
      </c>
      <c r="J37" s="230" t="str">
        <f>INDEX(Trends!$D$3:$D$404,MATCH(C37,Trends!$C$3:$C$404,0))</f>
        <v>Decreasing</v>
      </c>
      <c r="K37" s="219" t="str">
        <f>IF(Reliability!B35="x","x",(IF(ROUNDUP(Reliability!B35,0)=1,"Very High",IF(ROUNDUP(Reliability!B35,0)=2,"High",IF(ROUNDUP(Reliability!B35,0)=3,"Medium",IF(ROUNDUP(Reliability!B35,0)=4,"Low","Very Low"))))))</f>
        <v>Very High</v>
      </c>
      <c r="L37" s="231">
        <f t="shared" ref="L37:L68" si="8">IF(OR(N37="x",M37="x"),"x",ROUND((5-GEOMEAN(((5-M37)/5*4+1),((5-N37)/5*4+1),((5-N37)/5*4+1)))/4*5,1))</f>
        <v>1.8</v>
      </c>
      <c r="M37" s="232">
        <f>'Impact of the crisis'!N38</f>
        <v>2</v>
      </c>
      <c r="N37" s="232">
        <f>'Impact of the crisis'!AB38</f>
        <v>1.7</v>
      </c>
      <c r="O37" s="231">
        <f>'Conditions of people affected'!R38</f>
        <v>1.45</v>
      </c>
      <c r="P37" s="232">
        <f>'Conditions of people affected'!K38</f>
        <v>1.9</v>
      </c>
      <c r="Q37" s="232">
        <f>'Conditions of people affected'!Q38</f>
        <v>1</v>
      </c>
      <c r="R37" s="232">
        <f t="shared" ref="R37:R68" si="9">IF(OR(T37="x",S37="x"),S37,ROUND((5-GEOMEAN(((5-S37)/5*4+1),((5-T37)/5*4+1)))/4*5,1))</f>
        <v>1.9</v>
      </c>
      <c r="S37" s="232">
        <f>'Complexity of the crisis'!X38</f>
        <v>2.2999999999999998</v>
      </c>
      <c r="T37" s="232">
        <f>'Complexity of the crisis'!AN38</f>
        <v>1.5</v>
      </c>
      <c r="U37" s="124" t="str">
        <f>VLOOKUP(C37,Lists!$C$3:$E$200,3,FALSE)</f>
        <v>Africa</v>
      </c>
      <c r="V37" s="220">
        <v>44860</v>
      </c>
    </row>
    <row r="38" spans="1:22" x14ac:dyDescent="0.25">
      <c r="A38" s="45" t="str">
        <f>'Crisis Indicator Data'!A36</f>
        <v>Complex crisis in Eritrea</v>
      </c>
      <c r="B38" s="45" t="str">
        <f>Lists!G36</f>
        <v>Complex crisis</v>
      </c>
      <c r="C38" s="45" t="str">
        <f>'Crisis Indicator Data'!C36</f>
        <v>ERI001</v>
      </c>
      <c r="D38" s="45" t="str">
        <f>'Crisis Indicator Data'!D36</f>
        <v>Eritrea</v>
      </c>
      <c r="E38" s="45" t="str">
        <f>'Crisis Indicator Data'!E36</f>
        <v>ERI</v>
      </c>
      <c r="F38" s="45" t="str">
        <f>'Crisis Indicator Data'!B36</f>
        <v>Socio-political,Displacement</v>
      </c>
      <c r="G38" s="225">
        <f t="shared" si="5"/>
        <v>3.5</v>
      </c>
      <c r="H38" s="44">
        <f t="shared" si="6"/>
        <v>4</v>
      </c>
      <c r="I38" s="116" t="str">
        <f t="shared" si="7"/>
        <v>High</v>
      </c>
      <c r="J38" s="226" t="str">
        <f>INDEX(Trends!$D$3:$D$404,MATCH(C38,Trends!$C$3:$C$404,0))</f>
        <v>Decreasing</v>
      </c>
      <c r="K38" s="109" t="str">
        <f>IF(Reliability!B36="x","x",(IF(ROUNDUP(Reliability!B36,0)=1,"Very High",IF(ROUNDUP(Reliability!B36,0)=2,"High",IF(ROUNDUP(Reliability!B36,0)=3,"Medium",IF(ROUNDUP(Reliability!B36,0)=4,"Low","Very Low"))))))</f>
        <v>High</v>
      </c>
      <c r="L38" s="227">
        <f t="shared" si="8"/>
        <v>3</v>
      </c>
      <c r="M38" s="228">
        <f>'Impact of the crisis'!N39</f>
        <v>4</v>
      </c>
      <c r="N38" s="228">
        <f>'Impact of the crisis'!AB39</f>
        <v>2.2999999999999998</v>
      </c>
      <c r="O38" s="227">
        <f>'Conditions of people affected'!R39</f>
        <v>3.25</v>
      </c>
      <c r="P38" s="228">
        <f>'Conditions of people affected'!K39</f>
        <v>3.5</v>
      </c>
      <c r="Q38" s="228">
        <f>'Conditions of people affected'!Q39</f>
        <v>3</v>
      </c>
      <c r="R38" s="228">
        <f t="shared" si="9"/>
        <v>4.3</v>
      </c>
      <c r="S38" s="228">
        <f>'Complexity of the crisis'!X39</f>
        <v>3.3</v>
      </c>
      <c r="T38" s="228">
        <f>'Complexity of the crisis'!AN39</f>
        <v>5</v>
      </c>
      <c r="U38" s="124" t="str">
        <f>VLOOKUP(C38,Lists!$C$3:$E$200,3,FALSE)</f>
        <v>Africa</v>
      </c>
      <c r="V38" s="125">
        <v>44827</v>
      </c>
    </row>
    <row r="39" spans="1:22" x14ac:dyDescent="0.25">
      <c r="A39" s="45" t="str">
        <f>'Crisis Indicator Data'!A37</f>
        <v>Mixed migration flows in spain</v>
      </c>
      <c r="B39" s="45" t="str">
        <f>Lists!G37</f>
        <v>Mixed Migration</v>
      </c>
      <c r="C39" s="45" t="str">
        <f>'Crisis Indicator Data'!C37</f>
        <v>ESP002</v>
      </c>
      <c r="D39" s="45" t="str">
        <f>'Crisis Indicator Data'!D37</f>
        <v>Spain</v>
      </c>
      <c r="E39" s="45" t="str">
        <f>'Crisis Indicator Data'!E37</f>
        <v>ESP</v>
      </c>
      <c r="F39" s="45" t="str">
        <f>'Crisis Indicator Data'!B37</f>
        <v>Displacement</v>
      </c>
      <c r="G39" s="225">
        <f t="shared" si="5"/>
        <v>1.8</v>
      </c>
      <c r="H39" s="44">
        <f t="shared" si="6"/>
        <v>2</v>
      </c>
      <c r="I39" s="116" t="str">
        <f t="shared" si="7"/>
        <v>Low</v>
      </c>
      <c r="J39" s="226" t="str">
        <f>INDEX(Trends!$D$3:$D$404,MATCH(C39,Trends!$C$3:$C$404,0))</f>
        <v>Increasing</v>
      </c>
      <c r="K39" s="109" t="str">
        <f>IF(Reliability!B37="x","x",(IF(ROUNDUP(Reliability!B37,0)=1,"Very High",IF(ROUNDUP(Reliability!B37,0)=2,"High",IF(ROUNDUP(Reliability!B37,0)=3,"Medium",IF(ROUNDUP(Reliability!B37,0)=4,"Low","Very Low"))))))</f>
        <v>Very High</v>
      </c>
      <c r="L39" s="227">
        <f t="shared" si="8"/>
        <v>2.6</v>
      </c>
      <c r="M39" s="228">
        <f>'Impact of the crisis'!N40</f>
        <v>2.2999999999999998</v>
      </c>
      <c r="N39" s="228">
        <f>'Impact of the crisis'!AB40</f>
        <v>2.7</v>
      </c>
      <c r="O39" s="227">
        <f>'Conditions of people affected'!R40</f>
        <v>1.45</v>
      </c>
      <c r="P39" s="228">
        <f>'Conditions of people affected'!K40</f>
        <v>1.9</v>
      </c>
      <c r="Q39" s="228">
        <f>'Conditions of people affected'!Q40</f>
        <v>1</v>
      </c>
      <c r="R39" s="228">
        <f t="shared" si="9"/>
        <v>1.6</v>
      </c>
      <c r="S39" s="228">
        <f>'Complexity of the crisis'!X40</f>
        <v>1.6</v>
      </c>
      <c r="T39" s="228">
        <f>'Complexity of the crisis'!AN40</f>
        <v>1.5</v>
      </c>
      <c r="U39" s="124" t="str">
        <f>VLOOKUP(C39,Lists!$C$3:$E$200,3,FALSE)</f>
        <v>Europe</v>
      </c>
      <c r="V39" s="125">
        <v>44851</v>
      </c>
    </row>
    <row r="40" spans="1:22" x14ac:dyDescent="0.25">
      <c r="A40" s="45" t="str">
        <f>'Crisis Indicator Data'!A38</f>
        <v>Complex crisis in Ethiopia</v>
      </c>
      <c r="B40" s="45" t="str">
        <f>Lists!G38</f>
        <v>Complex crisis</v>
      </c>
      <c r="C40" s="45" t="str">
        <f>'Crisis Indicator Data'!C38</f>
        <v>ETH001</v>
      </c>
      <c r="D40" s="45" t="str">
        <f>'Crisis Indicator Data'!D38</f>
        <v>Ethiopia</v>
      </c>
      <c r="E40" s="45" t="str">
        <f>'Crisis Indicator Data'!E38</f>
        <v>ETH</v>
      </c>
      <c r="F40" s="45" t="str">
        <f>'Crisis Indicator Data'!B38</f>
        <v>Displacement,Floods,Conflict</v>
      </c>
      <c r="G40" s="225">
        <f t="shared" si="5"/>
        <v>4</v>
      </c>
      <c r="H40" s="44">
        <f t="shared" si="6"/>
        <v>4</v>
      </c>
      <c r="I40" s="116" t="str">
        <f t="shared" si="7"/>
        <v>High</v>
      </c>
      <c r="J40" s="226" t="str">
        <f>INDEX(Trends!$D$3:$D$404,MATCH(C40,Trends!$C$3:$C$404,0))</f>
        <v>Decreasing</v>
      </c>
      <c r="K40" s="109" t="str">
        <f>IF(Reliability!B38="x","x",(IF(ROUNDUP(Reliability!B38,0)=1,"Very High",IF(ROUNDUP(Reliability!B38,0)=2,"High",IF(ROUNDUP(Reliability!B38,0)=3,"Medium",IF(ROUNDUP(Reliability!B38,0)=4,"Low","Very Low"))))))</f>
        <v>Very High</v>
      </c>
      <c r="L40" s="227">
        <f t="shared" si="8"/>
        <v>4.2</v>
      </c>
      <c r="M40" s="228">
        <f>'Impact of the crisis'!N41</f>
        <v>5</v>
      </c>
      <c r="N40" s="228">
        <f>'Impact of the crisis'!AB41</f>
        <v>3.7</v>
      </c>
      <c r="O40" s="227">
        <f>'Conditions of people affected'!R41</f>
        <v>4</v>
      </c>
      <c r="P40" s="228">
        <f>'Conditions of people affected'!K41</f>
        <v>5</v>
      </c>
      <c r="Q40" s="228">
        <f>'Conditions of people affected'!Q41</f>
        <v>3</v>
      </c>
      <c r="R40" s="228">
        <f t="shared" si="9"/>
        <v>3.9</v>
      </c>
      <c r="S40" s="228">
        <f>'Complexity of the crisis'!X41</f>
        <v>3.7</v>
      </c>
      <c r="T40" s="228">
        <f>'Complexity of the crisis'!AN41</f>
        <v>4</v>
      </c>
      <c r="U40" s="124" t="str">
        <f>VLOOKUP(C40,Lists!$C$3:$E$200,3,FALSE)</f>
        <v>Africa</v>
      </c>
      <c r="V40" s="125">
        <v>44854</v>
      </c>
    </row>
    <row r="41" spans="1:22" x14ac:dyDescent="0.25">
      <c r="A41" s="45" t="str">
        <f>'Crisis Indicator Data'!A39</f>
        <v>International Displacement</v>
      </c>
      <c r="B41" s="45" t="str">
        <f>Lists!G39</f>
        <v>International Displacement</v>
      </c>
      <c r="C41" s="45" t="str">
        <f>'Crisis Indicator Data'!C39</f>
        <v>ETH003</v>
      </c>
      <c r="D41" s="45" t="str">
        <f>'Crisis Indicator Data'!D39</f>
        <v>Ethiopia</v>
      </c>
      <c r="E41" s="45" t="str">
        <f>'Crisis Indicator Data'!E39</f>
        <v>ETH</v>
      </c>
      <c r="F41" s="45" t="str">
        <f>'Crisis Indicator Data'!B39</f>
        <v>Displacement</v>
      </c>
      <c r="G41" s="225">
        <f t="shared" si="5"/>
        <v>3</v>
      </c>
      <c r="H41" s="44">
        <f t="shared" si="6"/>
        <v>3</v>
      </c>
      <c r="I41" s="116" t="str">
        <f t="shared" si="7"/>
        <v>Medium</v>
      </c>
      <c r="J41" s="226" t="str">
        <f>INDEX(Trends!$D$3:$D$404,MATCH(C41,Trends!$C$3:$C$404,0))</f>
        <v>Increasing</v>
      </c>
      <c r="K41" s="109" t="str">
        <f>IF(Reliability!B39="x","x",(IF(ROUNDUP(Reliability!B39,0)=1,"Very High",IF(ROUNDUP(Reliability!B39,0)=2,"High",IF(ROUNDUP(Reliability!B39,0)=3,"Medium",IF(ROUNDUP(Reliability!B39,0)=4,"Low","Very Low"))))))</f>
        <v>High</v>
      </c>
      <c r="L41" s="227">
        <f t="shared" si="8"/>
        <v>3.6</v>
      </c>
      <c r="M41" s="228">
        <f>'Impact of the crisis'!N42</f>
        <v>5</v>
      </c>
      <c r="N41" s="228">
        <f>'Impact of the crisis'!AB42</f>
        <v>2.4</v>
      </c>
      <c r="O41" s="227">
        <f>'Conditions of people affected'!R42</f>
        <v>2.6</v>
      </c>
      <c r="P41" s="228">
        <f>'Conditions of people affected'!K42</f>
        <v>3.2</v>
      </c>
      <c r="Q41" s="228">
        <f>'Conditions of people affected'!Q42</f>
        <v>2</v>
      </c>
      <c r="R41" s="228">
        <f t="shared" si="9"/>
        <v>3.2</v>
      </c>
      <c r="S41" s="228">
        <f>'Complexity of the crisis'!X42</f>
        <v>3.7</v>
      </c>
      <c r="T41" s="228">
        <f>'Complexity of the crisis'!AN42</f>
        <v>2.5</v>
      </c>
      <c r="U41" s="124" t="str">
        <f>VLOOKUP(C41,Lists!$C$3:$E$200,3,FALSE)</f>
        <v>Africa</v>
      </c>
      <c r="V41" s="125">
        <v>44854</v>
      </c>
    </row>
    <row r="42" spans="1:22" x14ac:dyDescent="0.25">
      <c r="A42" s="45" t="str">
        <f>'Crisis Indicator Data'!A40</f>
        <v>Northern Ethiopia Conflict</v>
      </c>
      <c r="B42" s="45" t="str">
        <f>Lists!G40</f>
        <v>Northern Ethiopia Conflict</v>
      </c>
      <c r="C42" s="45" t="str">
        <f>'Crisis Indicator Data'!C40</f>
        <v>ETH004</v>
      </c>
      <c r="D42" s="45" t="str">
        <f>'Crisis Indicator Data'!D40</f>
        <v>Ethiopia</v>
      </c>
      <c r="E42" s="45" t="str">
        <f>'Crisis Indicator Data'!E40</f>
        <v>ETH</v>
      </c>
      <c r="F42" s="45" t="str">
        <f>'Crisis Indicator Data'!B40</f>
        <v>Conflict,Displacement</v>
      </c>
      <c r="G42" s="225">
        <f t="shared" si="5"/>
        <v>4.2</v>
      </c>
      <c r="H42" s="44">
        <f t="shared" si="6"/>
        <v>5</v>
      </c>
      <c r="I42" s="116" t="str">
        <f t="shared" si="7"/>
        <v>Very High</v>
      </c>
      <c r="J42" s="226" t="str">
        <f>INDEX(Trends!$D$3:$D$404,MATCH(C42,Trends!$C$3:$C$404,0))</f>
        <v>Stable</v>
      </c>
      <c r="K42" s="109" t="str">
        <f>IF(Reliability!B40="x","x",(IF(ROUNDUP(Reliability!B40,0)=1,"Very High",IF(ROUNDUP(Reliability!B40,0)=2,"High",IF(ROUNDUP(Reliability!B40,0)=3,"Medium",IF(ROUNDUP(Reliability!B40,0)=4,"Low","Very Low"))))))</f>
        <v>Very High</v>
      </c>
      <c r="L42" s="227">
        <f t="shared" si="8"/>
        <v>4</v>
      </c>
      <c r="M42" s="228">
        <f>'Impact of the crisis'!N43</f>
        <v>2.9</v>
      </c>
      <c r="N42" s="228">
        <f>'Impact of the crisis'!AB43</f>
        <v>4.4000000000000004</v>
      </c>
      <c r="O42" s="227">
        <f>'Conditions of people affected'!R43</f>
        <v>4.5</v>
      </c>
      <c r="P42" s="228">
        <f>'Conditions of people affected'!K43</f>
        <v>5</v>
      </c>
      <c r="Q42" s="228">
        <f>'Conditions of people affected'!Q43</f>
        <v>4</v>
      </c>
      <c r="R42" s="228">
        <f t="shared" si="9"/>
        <v>3.9</v>
      </c>
      <c r="S42" s="228">
        <f>'Complexity of the crisis'!X43</f>
        <v>3.7</v>
      </c>
      <c r="T42" s="228">
        <f>'Complexity of the crisis'!AN43</f>
        <v>4</v>
      </c>
      <c r="U42" s="124" t="str">
        <f>VLOOKUP(C42,Lists!$C$3:$E$200,3,FALSE)</f>
        <v>Africa</v>
      </c>
      <c r="V42" s="125">
        <v>44854</v>
      </c>
    </row>
    <row r="43" spans="1:22" x14ac:dyDescent="0.25">
      <c r="A43" s="45" t="str">
        <f>'Crisis Indicator Data'!A41</f>
        <v>Drought in Ethiopia</v>
      </c>
      <c r="B43" s="45" t="str">
        <f>Lists!G41</f>
        <v>Drought</v>
      </c>
      <c r="C43" s="45" t="str">
        <f>'Crisis Indicator Data'!C41</f>
        <v>ETH005</v>
      </c>
      <c r="D43" s="45" t="str">
        <f>'Crisis Indicator Data'!D41</f>
        <v>Ethiopia</v>
      </c>
      <c r="E43" s="45" t="str">
        <f>'Crisis Indicator Data'!E41</f>
        <v>ETH</v>
      </c>
      <c r="F43" s="45" t="str">
        <f>'Crisis Indicator Data'!B41</f>
        <v>Drought</v>
      </c>
      <c r="G43" s="225">
        <f t="shared" si="5"/>
        <v>3.7</v>
      </c>
      <c r="H43" s="44">
        <f t="shared" si="6"/>
        <v>4</v>
      </c>
      <c r="I43" s="116" t="str">
        <f t="shared" si="7"/>
        <v>High</v>
      </c>
      <c r="J43" s="226" t="str">
        <f>INDEX(Trends!$D$3:$D$404,MATCH(C43,Trends!$C$3:$C$404,0))</f>
        <v>Increasing</v>
      </c>
      <c r="K43" s="109" t="str">
        <f>IF(Reliability!B41="x","x",(IF(ROUNDUP(Reliability!B41,0)=1,"Very High",IF(ROUNDUP(Reliability!B41,0)=2,"High",IF(ROUNDUP(Reliability!B41,0)=3,"Medium",IF(ROUNDUP(Reliability!B41,0)=4,"Low","Very Low"))))))</f>
        <v>High</v>
      </c>
      <c r="L43" s="227">
        <f t="shared" si="8"/>
        <v>3.3</v>
      </c>
      <c r="M43" s="228">
        <f>'Impact of the crisis'!N44</f>
        <v>4</v>
      </c>
      <c r="N43" s="228">
        <f>'Impact of the crisis'!AB44</f>
        <v>2.9</v>
      </c>
      <c r="O43" s="227">
        <f>'Conditions of people affected'!R44</f>
        <v>4</v>
      </c>
      <c r="P43" s="228">
        <f>'Conditions of people affected'!K44</f>
        <v>5</v>
      </c>
      <c r="Q43" s="228">
        <f>'Conditions of people affected'!Q44</f>
        <v>3</v>
      </c>
      <c r="R43" s="228">
        <f t="shared" si="9"/>
        <v>3.4</v>
      </c>
      <c r="S43" s="228">
        <f>'Complexity of the crisis'!X44</f>
        <v>3.7</v>
      </c>
      <c r="T43" s="228">
        <f>'Complexity of the crisis'!AN44</f>
        <v>3</v>
      </c>
      <c r="U43" s="124" t="str">
        <f>VLOOKUP(C43,Lists!$C$3:$E$200,3,FALSE)</f>
        <v>Africa</v>
      </c>
      <c r="V43" s="125">
        <v>44854</v>
      </c>
    </row>
    <row r="44" spans="1:22" x14ac:dyDescent="0.25">
      <c r="A44" s="45" t="str">
        <f>'Crisis Indicator Data'!A42</f>
        <v xml:space="preserve">Flood crisis in Gambia </v>
      </c>
      <c r="B44" s="45" t="str">
        <f>Lists!G42</f>
        <v xml:space="preserve">Floods in Gambia </v>
      </c>
      <c r="C44" s="45" t="str">
        <f>'Crisis Indicator Data'!C42</f>
        <v>GMB002</v>
      </c>
      <c r="D44" s="45" t="str">
        <f>'Crisis Indicator Data'!D42</f>
        <v>Gambia</v>
      </c>
      <c r="E44" s="45" t="str">
        <f>'Crisis Indicator Data'!E42</f>
        <v>GMB</v>
      </c>
      <c r="F44" s="45" t="str">
        <f>'Crisis Indicator Data'!B42</f>
        <v>Floods</v>
      </c>
      <c r="G44" s="225">
        <f t="shared" si="5"/>
        <v>1.7</v>
      </c>
      <c r="H44" s="44">
        <f t="shared" si="6"/>
        <v>2</v>
      </c>
      <c r="I44" s="116" t="str">
        <f t="shared" si="7"/>
        <v>Low</v>
      </c>
      <c r="J44" s="226" t="str">
        <f>INDEX(Trends!$D$3:$D$404,MATCH(C44,Trends!$C$3:$C$404,0))</f>
        <v>-</v>
      </c>
      <c r="K44" s="109" t="str">
        <f>IF(Reliability!B42="x","x",(IF(ROUNDUP(Reliability!B42,0)=1,"Very High",IF(ROUNDUP(Reliability!B42,0)=2,"High",IF(ROUNDUP(Reliability!B42,0)=3,"Medium",IF(ROUNDUP(Reliability!B42,0)=4,"Low","Very Low"))))))</f>
        <v>Very High</v>
      </c>
      <c r="L44" s="227">
        <f t="shared" si="8"/>
        <v>2.4</v>
      </c>
      <c r="M44" s="228">
        <f>'Impact of the crisis'!N45</f>
        <v>3.3</v>
      </c>
      <c r="N44" s="228">
        <f>'Impact of the crisis'!AB45</f>
        <v>1.8</v>
      </c>
      <c r="O44" s="227">
        <f>'Conditions of people affected'!R45</f>
        <v>1.05</v>
      </c>
      <c r="P44" s="228">
        <f>'Conditions of people affected'!K45</f>
        <v>1.1000000000000001</v>
      </c>
      <c r="Q44" s="228">
        <f>'Conditions of people affected'!Q45</f>
        <v>1</v>
      </c>
      <c r="R44" s="228">
        <f t="shared" si="9"/>
        <v>2.2000000000000002</v>
      </c>
      <c r="S44" s="228">
        <f>'Complexity of the crisis'!X45</f>
        <v>2.4</v>
      </c>
      <c r="T44" s="228">
        <f>'Complexity of the crisis'!AN45</f>
        <v>2</v>
      </c>
      <c r="U44" s="124" t="str">
        <f>VLOOKUP(C44,Lists!$C$3:$E$200,3,FALSE)</f>
        <v>Africa</v>
      </c>
      <c r="V44" s="125">
        <v>44804</v>
      </c>
    </row>
    <row r="45" spans="1:22" x14ac:dyDescent="0.25">
      <c r="A45" s="45" t="str">
        <f>'Crisis Indicator Data'!A43</f>
        <v>Mixed migration flows in Greece</v>
      </c>
      <c r="B45" s="45" t="str">
        <f>Lists!G43</f>
        <v>Mixed Migration</v>
      </c>
      <c r="C45" s="45" t="str">
        <f>'Crisis Indicator Data'!C43</f>
        <v>GRC002</v>
      </c>
      <c r="D45" s="45" t="str">
        <f>'Crisis Indicator Data'!D43</f>
        <v>Greece</v>
      </c>
      <c r="E45" s="45" t="str">
        <f>'Crisis Indicator Data'!E43</f>
        <v>GRC</v>
      </c>
      <c r="F45" s="45" t="str">
        <f>'Crisis Indicator Data'!B43</f>
        <v>Displacement</v>
      </c>
      <c r="G45" s="225">
        <f t="shared" si="5"/>
        <v>1.4</v>
      </c>
      <c r="H45" s="44">
        <f t="shared" si="6"/>
        <v>2</v>
      </c>
      <c r="I45" s="116" t="str">
        <f t="shared" si="7"/>
        <v>Low</v>
      </c>
      <c r="J45" s="226" t="str">
        <f>INDEX(Trends!$D$3:$D$404,MATCH(C45,Trends!$C$3:$C$404,0))</f>
        <v>Decreasing</v>
      </c>
      <c r="K45" s="109" t="str">
        <f>IF(Reliability!B43="x","x",(IF(ROUNDUP(Reliability!B43,0)=1,"Very High",IF(ROUNDUP(Reliability!B43,0)=2,"High",IF(ROUNDUP(Reliability!B43,0)=3,"Medium",IF(ROUNDUP(Reliability!B43,0)=4,"Low","Very Low"))))))</f>
        <v>Medium</v>
      </c>
      <c r="L45" s="227">
        <f t="shared" si="8"/>
        <v>1.6</v>
      </c>
      <c r="M45" s="228">
        <f>'Impact of the crisis'!N46</f>
        <v>0.3</v>
      </c>
      <c r="N45" s="228">
        <f>'Impact of the crisis'!AB46</f>
        <v>2.2000000000000002</v>
      </c>
      <c r="O45" s="227">
        <f>'Conditions of people affected'!R46</f>
        <v>1.25</v>
      </c>
      <c r="P45" s="228">
        <f>'Conditions of people affected'!K46</f>
        <v>0.5</v>
      </c>
      <c r="Q45" s="228">
        <f>'Conditions of people affected'!Q46</f>
        <v>2</v>
      </c>
      <c r="R45" s="228">
        <f t="shared" si="9"/>
        <v>1.5</v>
      </c>
      <c r="S45" s="228">
        <f>'Complexity of the crisis'!X46</f>
        <v>1.5</v>
      </c>
      <c r="T45" s="228">
        <f>'Complexity of the crisis'!AN46</f>
        <v>1.5</v>
      </c>
      <c r="U45" s="124" t="str">
        <f>VLOOKUP(C45,Lists!$C$3:$E$200,3,FALSE)</f>
        <v>Europe</v>
      </c>
      <c r="V45" s="125">
        <v>44862</v>
      </c>
    </row>
    <row r="46" spans="1:22" x14ac:dyDescent="0.25">
      <c r="A46" s="45" t="str">
        <f>'Crisis Indicator Data'!A44</f>
        <v>Complex crisis in Guatemala</v>
      </c>
      <c r="B46" s="45" t="str">
        <f>Lists!G44</f>
        <v>Complex crisis</v>
      </c>
      <c r="C46" s="45" t="str">
        <f>'Crisis Indicator Data'!C44</f>
        <v>GTM001</v>
      </c>
      <c r="D46" s="45" t="str">
        <f>'Crisis Indicator Data'!D44</f>
        <v>Guatemala</v>
      </c>
      <c r="E46" s="45" t="str">
        <f>'Crisis Indicator Data'!E44</f>
        <v>GTM</v>
      </c>
      <c r="F46" s="45" t="str">
        <f>'Crisis Indicator Data'!B44</f>
        <v>Violence,Socio-political,Other seasonal event</v>
      </c>
      <c r="G46" s="225">
        <f t="shared" si="5"/>
        <v>3.5</v>
      </c>
      <c r="H46" s="44">
        <f t="shared" si="6"/>
        <v>4</v>
      </c>
      <c r="I46" s="116" t="str">
        <f t="shared" si="7"/>
        <v>High</v>
      </c>
      <c r="J46" s="226" t="str">
        <f>INDEX(Trends!$D$3:$D$404,MATCH(C46,Trends!$C$3:$C$404,0))</f>
        <v>Stable</v>
      </c>
      <c r="K46" s="109" t="str">
        <f>IF(Reliability!B44="x","x",(IF(ROUNDUP(Reliability!B44,0)=1,"Very High",IF(ROUNDUP(Reliability!B44,0)=2,"High",IF(ROUNDUP(Reliability!B44,0)=3,"Medium",IF(ROUNDUP(Reliability!B44,0)=4,"Low","Very Low"))))))</f>
        <v>Very High</v>
      </c>
      <c r="L46" s="227">
        <f t="shared" si="8"/>
        <v>3.5</v>
      </c>
      <c r="M46" s="228">
        <f>'Impact of the crisis'!N47</f>
        <v>4.4000000000000004</v>
      </c>
      <c r="N46" s="228">
        <f>'Impact of the crisis'!AB47</f>
        <v>2.9</v>
      </c>
      <c r="O46" s="227">
        <f>'Conditions of people affected'!R47</f>
        <v>3.65</v>
      </c>
      <c r="P46" s="228">
        <f>'Conditions of people affected'!K47</f>
        <v>4.3</v>
      </c>
      <c r="Q46" s="228">
        <f>'Conditions of people affected'!Q47</f>
        <v>3</v>
      </c>
      <c r="R46" s="228">
        <f t="shared" si="9"/>
        <v>3.4</v>
      </c>
      <c r="S46" s="228">
        <f>'Complexity of the crisis'!X47</f>
        <v>3.2</v>
      </c>
      <c r="T46" s="228">
        <f>'Complexity of the crisis'!AN47</f>
        <v>3.5</v>
      </c>
      <c r="U46" s="124" t="str">
        <f>VLOOKUP(C46,Lists!$C$3:$E$200,3,FALSE)</f>
        <v>Americas</v>
      </c>
      <c r="V46" s="125">
        <v>44858</v>
      </c>
    </row>
    <row r="47" spans="1:22" x14ac:dyDescent="0.25">
      <c r="A47" s="45" t="str">
        <f>'Crisis Indicator Data'!A45</f>
        <v>Complex crisis in Honduras</v>
      </c>
      <c r="B47" s="45" t="str">
        <f>Lists!G45</f>
        <v>Complex crisis</v>
      </c>
      <c r="C47" s="45" t="str">
        <f>'Crisis Indicator Data'!C45</f>
        <v>HND001</v>
      </c>
      <c r="D47" s="45" t="str">
        <f>'Crisis Indicator Data'!D45</f>
        <v>Honduras</v>
      </c>
      <c r="E47" s="45" t="str">
        <f>'Crisis Indicator Data'!E45</f>
        <v>HND</v>
      </c>
      <c r="F47" s="45" t="str">
        <f>'Crisis Indicator Data'!B45</f>
        <v>Violence,Socio-political,Other seasonal event,Cyclone</v>
      </c>
      <c r="G47" s="225">
        <f t="shared" si="5"/>
        <v>3.3</v>
      </c>
      <c r="H47" s="44">
        <f t="shared" si="6"/>
        <v>4</v>
      </c>
      <c r="I47" s="116" t="str">
        <f t="shared" si="7"/>
        <v>High</v>
      </c>
      <c r="J47" s="226" t="str">
        <f>INDEX(Trends!$D$3:$D$404,MATCH(C47,Trends!$C$3:$C$404,0))</f>
        <v>Decreasing</v>
      </c>
      <c r="K47" s="109" t="str">
        <f>IF(Reliability!B45="x","x",(IF(ROUNDUP(Reliability!B45,0)=1,"Very High",IF(ROUNDUP(Reliability!B45,0)=2,"High",IF(ROUNDUP(Reliability!B45,0)=3,"Medium",IF(ROUNDUP(Reliability!B45,0)=4,"Low","Very Low"))))))</f>
        <v>Very High</v>
      </c>
      <c r="L47" s="227">
        <f t="shared" si="8"/>
        <v>3.6</v>
      </c>
      <c r="M47" s="228">
        <f>'Impact of the crisis'!N48</f>
        <v>4.2</v>
      </c>
      <c r="N47" s="228">
        <f>'Impact of the crisis'!AB48</f>
        <v>3.3</v>
      </c>
      <c r="O47" s="227">
        <f>'Conditions of people affected'!R48</f>
        <v>3.55</v>
      </c>
      <c r="P47" s="228">
        <f>'Conditions of people affected'!K48</f>
        <v>4.0999999999999996</v>
      </c>
      <c r="Q47" s="228">
        <f>'Conditions of people affected'!Q48</f>
        <v>3</v>
      </c>
      <c r="R47" s="228">
        <f t="shared" si="9"/>
        <v>2.8</v>
      </c>
      <c r="S47" s="228">
        <f>'Complexity of the crisis'!X48</f>
        <v>3</v>
      </c>
      <c r="T47" s="228">
        <f>'Complexity of the crisis'!AN48</f>
        <v>2.5</v>
      </c>
      <c r="U47" s="124" t="str">
        <f>VLOOKUP(C47,Lists!$C$3:$E$200,3,FALSE)</f>
        <v>Americas</v>
      </c>
      <c r="V47" s="125">
        <v>44858</v>
      </c>
    </row>
    <row r="48" spans="1:22" x14ac:dyDescent="0.25">
      <c r="A48" s="45" t="str">
        <f>'Crisis Indicator Data'!A46</f>
        <v>Complex crisis in Haiti</v>
      </c>
      <c r="B48" s="45" t="str">
        <f>Lists!G46</f>
        <v>Complex crisis</v>
      </c>
      <c r="C48" s="45" t="str">
        <f>'Crisis Indicator Data'!C46</f>
        <v>HTI001</v>
      </c>
      <c r="D48" s="45" t="str">
        <f>'Crisis Indicator Data'!D46</f>
        <v>Haiti</v>
      </c>
      <c r="E48" s="45" t="str">
        <f>'Crisis Indicator Data'!E46</f>
        <v>HTI</v>
      </c>
      <c r="F48" s="45" t="str">
        <f>'Crisis Indicator Data'!B46</f>
        <v>Earthquake,Violence,Socio-political,Other seasonal event</v>
      </c>
      <c r="G48" s="225">
        <f t="shared" si="5"/>
        <v>4.2</v>
      </c>
      <c r="H48" s="44">
        <f t="shared" si="6"/>
        <v>5</v>
      </c>
      <c r="I48" s="116" t="str">
        <f t="shared" si="7"/>
        <v>Very High</v>
      </c>
      <c r="J48" s="226" t="str">
        <f>INDEX(Trends!$D$3:$D$404,MATCH(C48,Trends!$C$3:$C$404,0))</f>
        <v>Increasing</v>
      </c>
      <c r="K48" s="109" t="str">
        <f>IF(Reliability!B46="x","x",(IF(ROUNDUP(Reliability!B46,0)=1,"Very High",IF(ROUNDUP(Reliability!B46,0)=2,"High",IF(ROUNDUP(Reliability!B46,0)=3,"Medium",IF(ROUNDUP(Reliability!B46,0)=4,"Low","Very Low"))))))</f>
        <v>High</v>
      </c>
      <c r="L48" s="227">
        <f t="shared" si="8"/>
        <v>3.8</v>
      </c>
      <c r="M48" s="228">
        <f>'Impact of the crisis'!N49</f>
        <v>4</v>
      </c>
      <c r="N48" s="228">
        <f>'Impact of the crisis'!AB49</f>
        <v>3.7</v>
      </c>
      <c r="O48" s="227">
        <f>'Conditions of people affected'!R49</f>
        <v>4.7</v>
      </c>
      <c r="P48" s="228">
        <f>'Conditions of people affected'!K49</f>
        <v>4.4000000000000004</v>
      </c>
      <c r="Q48" s="228">
        <f>'Conditions of people affected'!Q49</f>
        <v>5</v>
      </c>
      <c r="R48" s="228">
        <f t="shared" si="9"/>
        <v>3.6</v>
      </c>
      <c r="S48" s="228">
        <f>'Complexity of the crisis'!X49</f>
        <v>3.2</v>
      </c>
      <c r="T48" s="228">
        <f>'Complexity of the crisis'!AN49</f>
        <v>4</v>
      </c>
      <c r="U48" s="124" t="str">
        <f>VLOOKUP(C48,Lists!$C$3:$E$200,3,FALSE)</f>
        <v>Americas</v>
      </c>
      <c r="V48" s="125">
        <v>44858</v>
      </c>
    </row>
    <row r="49" spans="1:22" x14ac:dyDescent="0.25">
      <c r="A49" s="45" t="str">
        <f>'Crisis Indicator Data'!A47</f>
        <v xml:space="preserve">Nippes Earthquake </v>
      </c>
      <c r="B49" s="45" t="str">
        <f>Lists!G47</f>
        <v>Earthquake</v>
      </c>
      <c r="C49" s="45" t="str">
        <f>'Crisis Indicator Data'!C47</f>
        <v>HTI002</v>
      </c>
      <c r="D49" s="45" t="str">
        <f>'Crisis Indicator Data'!D47</f>
        <v>Haiti</v>
      </c>
      <c r="E49" s="45" t="str">
        <f>'Crisis Indicator Data'!E47</f>
        <v>HTI</v>
      </c>
      <c r="F49" s="45" t="str">
        <f>'Crisis Indicator Data'!B47</f>
        <v>Earthquake</v>
      </c>
      <c r="G49" s="225">
        <f t="shared" si="5"/>
        <v>3.1</v>
      </c>
      <c r="H49" s="44">
        <f t="shared" si="6"/>
        <v>4</v>
      </c>
      <c r="I49" s="116" t="str">
        <f t="shared" si="7"/>
        <v>High</v>
      </c>
      <c r="J49" s="226" t="str">
        <f>INDEX(Trends!$D$3:$D$404,MATCH(C49,Trends!$C$3:$C$404,0))</f>
        <v>Increasing</v>
      </c>
      <c r="K49" s="109" t="str">
        <f>IF(Reliability!B47="x","x",(IF(ROUNDUP(Reliability!B47,0)=1,"Very High",IF(ROUNDUP(Reliability!B47,0)=2,"High",IF(ROUNDUP(Reliability!B47,0)=3,"Medium",IF(ROUNDUP(Reliability!B47,0)=4,"Low","Very Low"))))))</f>
        <v>Very High</v>
      </c>
      <c r="L49" s="227">
        <f t="shared" si="8"/>
        <v>3.1</v>
      </c>
      <c r="M49" s="228">
        <f>'Impact of the crisis'!N50</f>
        <v>2.4</v>
      </c>
      <c r="N49" s="228">
        <f>'Impact of the crisis'!AB50</f>
        <v>3.4</v>
      </c>
      <c r="O49" s="227">
        <f>'Conditions of people affected'!R50</f>
        <v>3</v>
      </c>
      <c r="P49" s="228">
        <f>'Conditions of people affected'!K50</f>
        <v>3</v>
      </c>
      <c r="Q49" s="228">
        <f>'Conditions of people affected'!Q50</f>
        <v>3</v>
      </c>
      <c r="R49" s="228">
        <f t="shared" si="9"/>
        <v>3.1</v>
      </c>
      <c r="S49" s="228">
        <f>'Complexity of the crisis'!X50</f>
        <v>3.2</v>
      </c>
      <c r="T49" s="228">
        <f>'Complexity of the crisis'!AN50</f>
        <v>3</v>
      </c>
      <c r="U49" s="124" t="str">
        <f>VLOOKUP(C49,Lists!$C$3:$E$200,3,FALSE)</f>
        <v>Americas</v>
      </c>
      <c r="V49" s="125">
        <v>44858</v>
      </c>
    </row>
    <row r="50" spans="1:22" x14ac:dyDescent="0.25">
      <c r="A50" s="45" t="str">
        <f>'Crisis Indicator Data'!A48</f>
        <v>Displacement from Ukraine conflict in Hungary</v>
      </c>
      <c r="B50" s="45" t="str">
        <f>Lists!G48</f>
        <v>Displacement from Ukraine conflict</v>
      </c>
      <c r="C50" s="45" t="str">
        <f>'Crisis Indicator Data'!C48</f>
        <v>HUN002</v>
      </c>
      <c r="D50" s="45" t="str">
        <f>'Crisis Indicator Data'!D48</f>
        <v>Hungary</v>
      </c>
      <c r="E50" s="45" t="str">
        <f>'Crisis Indicator Data'!E48</f>
        <v>HUN</v>
      </c>
      <c r="F50" s="45" t="str">
        <f>'Crisis Indicator Data'!B48</f>
        <v>Conflict,Displacement</v>
      </c>
      <c r="G50" s="225">
        <f t="shared" si="5"/>
        <v>2.7</v>
      </c>
      <c r="H50" s="44">
        <f t="shared" si="6"/>
        <v>3</v>
      </c>
      <c r="I50" s="116" t="str">
        <f t="shared" si="7"/>
        <v>Medium</v>
      </c>
      <c r="J50" s="226" t="str">
        <f>INDEX(Trends!$D$3:$D$404,MATCH(C50,Trends!$C$3:$C$404,0))</f>
        <v>Increasing</v>
      </c>
      <c r="K50" s="109" t="str">
        <f>IF(Reliability!B48="x","x",(IF(ROUNDUP(Reliability!B48,0)=1,"Very High",IF(ROUNDUP(Reliability!B48,0)=2,"High",IF(ROUNDUP(Reliability!B48,0)=3,"Medium",IF(ROUNDUP(Reliability!B48,0)=4,"Low","Very Low"))))))</f>
        <v>Very High</v>
      </c>
      <c r="L50" s="227">
        <f t="shared" si="8"/>
        <v>2.9</v>
      </c>
      <c r="M50" s="228">
        <f>'Impact of the crisis'!N51</f>
        <v>2.1</v>
      </c>
      <c r="N50" s="228">
        <f>'Impact of the crisis'!AB51</f>
        <v>3.2</v>
      </c>
      <c r="O50" s="227">
        <f>'Conditions of people affected'!R51</f>
        <v>3.35</v>
      </c>
      <c r="P50" s="228">
        <f>'Conditions of people affected'!K51</f>
        <v>3.7</v>
      </c>
      <c r="Q50" s="228">
        <f>'Conditions of people affected'!Q51</f>
        <v>3</v>
      </c>
      <c r="R50" s="228">
        <f t="shared" si="9"/>
        <v>1.5</v>
      </c>
      <c r="S50" s="228">
        <f>'Complexity of the crisis'!X51</f>
        <v>1.4</v>
      </c>
      <c r="T50" s="228">
        <f>'Complexity of the crisis'!AN51</f>
        <v>1.5</v>
      </c>
      <c r="U50" s="124" t="str">
        <f>VLOOKUP(C50,Lists!$C$3:$E$200,3,FALSE)</f>
        <v>Europe</v>
      </c>
      <c r="V50" s="125">
        <v>44860</v>
      </c>
    </row>
    <row r="51" spans="1:22" ht="14.1" customHeight="1" x14ac:dyDescent="0.25">
      <c r="A51" s="45" t="str">
        <f>'Crisis Indicator Data'!A49</f>
        <v>Papua Conflict</v>
      </c>
      <c r="B51" s="45" t="str">
        <f>Lists!G49</f>
        <v>Papua Conflict</v>
      </c>
      <c r="C51" s="45" t="str">
        <f>'Crisis Indicator Data'!C49</f>
        <v>IDN002</v>
      </c>
      <c r="D51" s="45" t="str">
        <f>'Crisis Indicator Data'!D49</f>
        <v>Indonesia</v>
      </c>
      <c r="E51" s="45" t="str">
        <f>'Crisis Indicator Data'!E49</f>
        <v>IDN</v>
      </c>
      <c r="F51" s="45" t="str">
        <f>'Crisis Indicator Data'!B49</f>
        <v>Socio-political,Violence</v>
      </c>
      <c r="G51" s="225">
        <f t="shared" si="5"/>
        <v>2.6</v>
      </c>
      <c r="H51" s="44">
        <f t="shared" si="6"/>
        <v>3</v>
      </c>
      <c r="I51" s="116" t="str">
        <f t="shared" si="7"/>
        <v>Medium</v>
      </c>
      <c r="J51" s="226" t="str">
        <f>INDEX(Trends!$D$3:$D$404,MATCH(C51,Trends!$C$3:$C$404,0))</f>
        <v>Stable</v>
      </c>
      <c r="K51" s="109" t="str">
        <f>IF(Reliability!B49="x","x",(IF(ROUNDUP(Reliability!B49,0)=1,"Very High",IF(ROUNDUP(Reliability!B49,0)=2,"High",IF(ROUNDUP(Reliability!B49,0)=3,"Medium",IF(ROUNDUP(Reliability!B49,0)=4,"Low","Very Low"))))))</f>
        <v>Medium</v>
      </c>
      <c r="L51" s="227">
        <f t="shared" si="8"/>
        <v>2.9</v>
      </c>
      <c r="M51" s="228">
        <f>'Impact of the crisis'!N52</f>
        <v>2.1</v>
      </c>
      <c r="N51" s="228">
        <f>'Impact of the crisis'!AB52</f>
        <v>3.3</v>
      </c>
      <c r="O51" s="227">
        <f>'Conditions of people affected'!R52</f>
        <v>1.85</v>
      </c>
      <c r="P51" s="228">
        <f>'Conditions of people affected'!K52</f>
        <v>1.7</v>
      </c>
      <c r="Q51" s="228">
        <f>'Conditions of people affected'!Q52</f>
        <v>2</v>
      </c>
      <c r="R51" s="228">
        <f t="shared" si="9"/>
        <v>3.3</v>
      </c>
      <c r="S51" s="228">
        <f>'Complexity of the crisis'!X52</f>
        <v>2.5</v>
      </c>
      <c r="T51" s="228">
        <f>'Complexity of the crisis'!AN52</f>
        <v>4</v>
      </c>
      <c r="U51" s="124" t="str">
        <f>VLOOKUP(C51,Lists!$C$3:$E$200,3,FALSE)</f>
        <v>Asia</v>
      </c>
      <c r="V51" s="125">
        <v>44861</v>
      </c>
    </row>
    <row r="52" spans="1:22" ht="14.1" customHeight="1" x14ac:dyDescent="0.25">
      <c r="A52" s="45" t="str">
        <f>'Crisis Indicator Data'!A50</f>
        <v>Conflict in Jammu and Kashmir</v>
      </c>
      <c r="B52" s="45" t="str">
        <f>Lists!G50</f>
        <v xml:space="preserve">Kashmir conflict </v>
      </c>
      <c r="C52" s="45" t="str">
        <f>'Crisis Indicator Data'!C50</f>
        <v>IND002</v>
      </c>
      <c r="D52" s="45" t="str">
        <f>'Crisis Indicator Data'!D50</f>
        <v>India</v>
      </c>
      <c r="E52" s="45" t="str">
        <f>'Crisis Indicator Data'!E50</f>
        <v>IND</v>
      </c>
      <c r="F52" s="45" t="str">
        <f>'Crisis Indicator Data'!B50</f>
        <v>Socio-political</v>
      </c>
      <c r="G52" s="225" t="str">
        <f t="shared" si="5"/>
        <v>x</v>
      </c>
      <c r="H52" s="44" t="str">
        <f t="shared" si="6"/>
        <v>x</v>
      </c>
      <c r="I52" s="116" t="str">
        <f t="shared" si="7"/>
        <v>x</v>
      </c>
      <c r="J52" s="226" t="str">
        <f>INDEX(Trends!$D$3:$D$404,MATCH(C52,Trends!$C$3:$C$404,0))</f>
        <v>-</v>
      </c>
      <c r="K52" s="109" t="str">
        <f>IF(Reliability!B50="x","x",(IF(ROUNDUP(Reliability!B50,0)=1,"Very High",IF(ROUNDUP(Reliability!B50,0)=2,"High",IF(ROUNDUP(Reliability!B50,0)=3,"Medium",IF(ROUNDUP(Reliability!B50,0)=4,"Low","Very Low"))))))</f>
        <v>Very Low</v>
      </c>
      <c r="L52" s="227">
        <f t="shared" si="8"/>
        <v>2.8</v>
      </c>
      <c r="M52" s="228">
        <f>'Impact of the crisis'!N53</f>
        <v>2</v>
      </c>
      <c r="N52" s="228">
        <f>'Impact of the crisis'!AB53</f>
        <v>3.2</v>
      </c>
      <c r="O52" s="227" t="str">
        <f>'Conditions of people affected'!R53</f>
        <v>x</v>
      </c>
      <c r="P52" s="228" t="str">
        <f>'Conditions of people affected'!K53</f>
        <v>x</v>
      </c>
      <c r="Q52" s="228" t="str">
        <f>'Conditions of people affected'!Q53</f>
        <v>x</v>
      </c>
      <c r="R52" s="228">
        <f t="shared" si="9"/>
        <v>2.2999999999999998</v>
      </c>
      <c r="S52" s="228">
        <f>'Complexity of the crisis'!X53</f>
        <v>2.5</v>
      </c>
      <c r="T52" s="228">
        <f>'Complexity of the crisis'!AN53</f>
        <v>2</v>
      </c>
      <c r="U52" s="124" t="str">
        <f>VLOOKUP(C52,Lists!$C$3:$E$200,3,FALSE)</f>
        <v>Asia</v>
      </c>
      <c r="V52" s="125">
        <v>44861</v>
      </c>
    </row>
    <row r="53" spans="1:22" x14ac:dyDescent="0.25">
      <c r="A53" s="45" t="str">
        <f>'Crisis Indicator Data'!A51</f>
        <v>Afghan Refugees in Iran</v>
      </c>
      <c r="B53" s="45" t="str">
        <f>Lists!G51</f>
        <v>Afghan Refugees</v>
      </c>
      <c r="C53" s="45" t="str">
        <f>'Crisis Indicator Data'!C51</f>
        <v>IRN004</v>
      </c>
      <c r="D53" s="45" t="str">
        <f>'Crisis Indicator Data'!D51</f>
        <v>Iran</v>
      </c>
      <c r="E53" s="45" t="str">
        <f>'Crisis Indicator Data'!E51</f>
        <v>IRN</v>
      </c>
      <c r="F53" s="45" t="str">
        <f>'Crisis Indicator Data'!B51</f>
        <v>Displacement</v>
      </c>
      <c r="G53" s="225">
        <f t="shared" si="5"/>
        <v>3.6</v>
      </c>
      <c r="H53" s="44">
        <f t="shared" si="6"/>
        <v>4</v>
      </c>
      <c r="I53" s="116" t="str">
        <f t="shared" si="7"/>
        <v>High</v>
      </c>
      <c r="J53" s="226" t="str">
        <f>INDEX(Trends!$D$3:$D$404,MATCH(C53,Trends!$C$3:$C$404,0))</f>
        <v>Stable</v>
      </c>
      <c r="K53" s="109" t="str">
        <f>IF(Reliability!B51="x","x",(IF(ROUNDUP(Reliability!B51,0)=1,"Very High",IF(ROUNDUP(Reliability!B51,0)=2,"High",IF(ROUNDUP(Reliability!B51,0)=3,"Medium",IF(ROUNDUP(Reliability!B51,0)=4,"Low","Very Low"))))))</f>
        <v>Medium</v>
      </c>
      <c r="L53" s="227">
        <f t="shared" si="8"/>
        <v>3.6</v>
      </c>
      <c r="M53" s="228">
        <f>'Impact of the crisis'!N54</f>
        <v>2.7</v>
      </c>
      <c r="N53" s="228">
        <f>'Impact of the crisis'!AB54</f>
        <v>3.9</v>
      </c>
      <c r="O53" s="227">
        <f>'Conditions of people affected'!R54</f>
        <v>4.05</v>
      </c>
      <c r="P53" s="228">
        <f>'Conditions of people affected'!K54</f>
        <v>4.0999999999999996</v>
      </c>
      <c r="Q53" s="228">
        <f>'Conditions of people affected'!Q54</f>
        <v>4</v>
      </c>
      <c r="R53" s="228">
        <f t="shared" si="9"/>
        <v>2.9</v>
      </c>
      <c r="S53" s="228">
        <f>'Complexity of the crisis'!X54</f>
        <v>3.3</v>
      </c>
      <c r="T53" s="228">
        <f>'Complexity of the crisis'!AN54</f>
        <v>2.5</v>
      </c>
      <c r="U53" s="124" t="str">
        <f>VLOOKUP(C53,Lists!$C$3:$E$200,3,FALSE)</f>
        <v>Middle east</v>
      </c>
      <c r="V53" s="125">
        <v>44861</v>
      </c>
    </row>
    <row r="54" spans="1:22" x14ac:dyDescent="0.25">
      <c r="A54" s="45" t="str">
        <f>'Crisis Indicator Data'!A52</f>
        <v>Multiple crises in Iraq</v>
      </c>
      <c r="B54" s="45" t="str">
        <f>Lists!G52</f>
        <v>Country level</v>
      </c>
      <c r="C54" s="45" t="str">
        <f>'Crisis Indicator Data'!C52</f>
        <v>IRQ001</v>
      </c>
      <c r="D54" s="45" t="str">
        <f>'Crisis Indicator Data'!D52</f>
        <v>Iraq</v>
      </c>
      <c r="E54" s="45" t="str">
        <f>'Crisis Indicator Data'!E52</f>
        <v>IRQ</v>
      </c>
      <c r="F54" s="45" t="str">
        <f>'Crisis Indicator Data'!B52</f>
        <v>Violence,Displacement,Socio-political,Conflict</v>
      </c>
      <c r="G54" s="225">
        <f t="shared" si="5"/>
        <v>3.9</v>
      </c>
      <c r="H54" s="44">
        <f t="shared" si="6"/>
        <v>4</v>
      </c>
      <c r="I54" s="116" t="str">
        <f t="shared" si="7"/>
        <v>High</v>
      </c>
      <c r="J54" s="226" t="str">
        <f>INDEX(Trends!$D$3:$D$404,MATCH(C54,Trends!$C$3:$C$404,0))</f>
        <v>Stable</v>
      </c>
      <c r="K54" s="109" t="str">
        <f>IF(Reliability!B52="x","x",(IF(ROUNDUP(Reliability!B52,0)=1,"Very High",IF(ROUNDUP(Reliability!B52,0)=2,"High",IF(ROUNDUP(Reliability!B52,0)=3,"Medium",IF(ROUNDUP(Reliability!B52,0)=4,"Low","Very Low"))))))</f>
        <v>High</v>
      </c>
      <c r="L54" s="227">
        <f t="shared" si="8"/>
        <v>4.3</v>
      </c>
      <c r="M54" s="228">
        <f>'Impact of the crisis'!N55</f>
        <v>4.7</v>
      </c>
      <c r="N54" s="228">
        <f>'Impact of the crisis'!AB55</f>
        <v>4</v>
      </c>
      <c r="O54" s="227">
        <f>'Conditions of people affected'!R55</f>
        <v>3.55</v>
      </c>
      <c r="P54" s="228">
        <f>'Conditions of people affected'!K55</f>
        <v>4.0999999999999996</v>
      </c>
      <c r="Q54" s="228">
        <f>'Conditions of people affected'!Q55</f>
        <v>3</v>
      </c>
      <c r="R54" s="228">
        <f t="shared" si="9"/>
        <v>4.0999999999999996</v>
      </c>
      <c r="S54" s="228">
        <f>'Complexity of the crisis'!X55</f>
        <v>3.7</v>
      </c>
      <c r="T54" s="228">
        <f>'Complexity of the crisis'!AN55</f>
        <v>4.5</v>
      </c>
      <c r="U54" s="124" t="str">
        <f>VLOOKUP(C54,Lists!$C$3:$E$200,3,FALSE)</f>
        <v>Middle east</v>
      </c>
      <c r="V54" s="125">
        <v>44865</v>
      </c>
    </row>
    <row r="55" spans="1:22" x14ac:dyDescent="0.25">
      <c r="A55" s="45" t="str">
        <f>'Crisis Indicator Data'!A53</f>
        <v>Conflict  in Iraq</v>
      </c>
      <c r="B55" s="45" t="str">
        <f>Lists!G53</f>
        <v>Conflict</v>
      </c>
      <c r="C55" s="45" t="str">
        <f>'Crisis Indicator Data'!C53</f>
        <v>IRQ002</v>
      </c>
      <c r="D55" s="45" t="str">
        <f>'Crisis Indicator Data'!D53</f>
        <v>Iraq</v>
      </c>
      <c r="E55" s="45" t="str">
        <f>'Crisis Indicator Data'!E53</f>
        <v>IRQ</v>
      </c>
      <c r="F55" s="45" t="str">
        <f>'Crisis Indicator Data'!B53</f>
        <v>Conflict,Socio-political,Violence</v>
      </c>
      <c r="G55" s="225">
        <f t="shared" si="5"/>
        <v>3.9</v>
      </c>
      <c r="H55" s="44">
        <f t="shared" si="6"/>
        <v>4</v>
      </c>
      <c r="I55" s="116" t="str">
        <f t="shared" si="7"/>
        <v>High</v>
      </c>
      <c r="J55" s="226" t="str">
        <f>INDEX(Trends!$D$3:$D$404,MATCH(C55,Trends!$C$3:$C$404,0))</f>
        <v>Stable</v>
      </c>
      <c r="K55" s="109" t="str">
        <f>IF(Reliability!B53="x","x",(IF(ROUNDUP(Reliability!B53,0)=1,"Very High",IF(ROUNDUP(Reliability!B53,0)=2,"High",IF(ROUNDUP(Reliability!B53,0)=3,"Medium",IF(ROUNDUP(Reliability!B53,0)=4,"Low","Very Low"))))))</f>
        <v>High</v>
      </c>
      <c r="L55" s="227">
        <f t="shared" si="8"/>
        <v>4.3</v>
      </c>
      <c r="M55" s="228">
        <f>'Impact of the crisis'!N56</f>
        <v>4.7</v>
      </c>
      <c r="N55" s="228">
        <f>'Impact of the crisis'!AB56</f>
        <v>4</v>
      </c>
      <c r="O55" s="227">
        <f>'Conditions of people affected'!R56</f>
        <v>3.5</v>
      </c>
      <c r="P55" s="228">
        <f>'Conditions of people affected'!K56</f>
        <v>4</v>
      </c>
      <c r="Q55" s="228">
        <f>'Conditions of people affected'!Q56</f>
        <v>3</v>
      </c>
      <c r="R55" s="228">
        <f t="shared" si="9"/>
        <v>4.0999999999999996</v>
      </c>
      <c r="S55" s="228">
        <f>'Complexity of the crisis'!X56</f>
        <v>3.7</v>
      </c>
      <c r="T55" s="228">
        <f>'Complexity of the crisis'!AN56</f>
        <v>4.5</v>
      </c>
      <c r="U55" s="124" t="str">
        <f>VLOOKUP(C55,Lists!$C$3:$E$200,3,FALSE)</f>
        <v>Middle east</v>
      </c>
      <c r="V55" s="125">
        <v>44862</v>
      </c>
    </row>
    <row r="56" spans="1:22" x14ac:dyDescent="0.25">
      <c r="A56" s="45" t="str">
        <f>'Crisis Indicator Data'!A54</f>
        <v>Syrian and Palestinian refugees in iraq</v>
      </c>
      <c r="B56" s="45" t="str">
        <f>Lists!G54</f>
        <v>Syrian Refugees</v>
      </c>
      <c r="C56" s="45" t="str">
        <f>'Crisis Indicator Data'!C54</f>
        <v>IRQ003</v>
      </c>
      <c r="D56" s="45" t="str">
        <f>'Crisis Indicator Data'!D54</f>
        <v>Iraq</v>
      </c>
      <c r="E56" s="45" t="str">
        <f>'Crisis Indicator Data'!E54</f>
        <v>IRQ</v>
      </c>
      <c r="F56" s="45" t="str">
        <f>'Crisis Indicator Data'!B54</f>
        <v>Displacement</v>
      </c>
      <c r="G56" s="225">
        <f t="shared" si="5"/>
        <v>3</v>
      </c>
      <c r="H56" s="44">
        <f t="shared" si="6"/>
        <v>3</v>
      </c>
      <c r="I56" s="116" t="str">
        <f t="shared" si="7"/>
        <v>Medium</v>
      </c>
      <c r="J56" s="226" t="str">
        <f>INDEX(Trends!$D$3:$D$404,MATCH(C56,Trends!$C$3:$C$404,0))</f>
        <v>Stable</v>
      </c>
      <c r="K56" s="109" t="str">
        <f>IF(Reliability!B54="x","x",(IF(ROUNDUP(Reliability!B54,0)=1,"Very High",IF(ROUNDUP(Reliability!B54,0)=2,"High",IF(ROUNDUP(Reliability!B54,0)=3,"Medium",IF(ROUNDUP(Reliability!B54,0)=4,"Low","Very Low"))))))</f>
        <v>Medium</v>
      </c>
      <c r="L56" s="227">
        <f t="shared" si="8"/>
        <v>2.6</v>
      </c>
      <c r="M56" s="228">
        <f>'Impact of the crisis'!N57</f>
        <v>1.5</v>
      </c>
      <c r="N56" s="228">
        <f>'Impact of the crisis'!AB57</f>
        <v>3.1</v>
      </c>
      <c r="O56" s="227">
        <f>'Conditions of people affected'!R57</f>
        <v>2.9</v>
      </c>
      <c r="P56" s="228">
        <f>'Conditions of people affected'!K57</f>
        <v>2.8</v>
      </c>
      <c r="Q56" s="228">
        <f>'Conditions of people affected'!Q57</f>
        <v>3</v>
      </c>
      <c r="R56" s="228">
        <f t="shared" si="9"/>
        <v>3.6</v>
      </c>
      <c r="S56" s="228">
        <f>'Complexity of the crisis'!X57</f>
        <v>3.7</v>
      </c>
      <c r="T56" s="228">
        <f>'Complexity of the crisis'!AN57</f>
        <v>3.5</v>
      </c>
      <c r="U56" s="124" t="str">
        <f>VLOOKUP(C56,Lists!$C$3:$E$200,3,FALSE)</f>
        <v>Middle east</v>
      </c>
      <c r="V56" s="125">
        <v>44862</v>
      </c>
    </row>
    <row r="57" spans="1:22" x14ac:dyDescent="0.25">
      <c r="A57" s="45" t="str">
        <f>'Crisis Indicator Data'!A55</f>
        <v>Mixed migration flows in Italy</v>
      </c>
      <c r="B57" s="45" t="str">
        <f>Lists!G55</f>
        <v>Mixed Migration</v>
      </c>
      <c r="C57" s="45" t="str">
        <f>'Crisis Indicator Data'!C55</f>
        <v>ITA002</v>
      </c>
      <c r="D57" s="45" t="str">
        <f>'Crisis Indicator Data'!D55</f>
        <v>Italy</v>
      </c>
      <c r="E57" s="45" t="str">
        <f>'Crisis Indicator Data'!E55</f>
        <v>ITA</v>
      </c>
      <c r="F57" s="45" t="str">
        <f>'Crisis Indicator Data'!B55</f>
        <v>Displacement</v>
      </c>
      <c r="G57" s="225">
        <f t="shared" si="5"/>
        <v>1.9</v>
      </c>
      <c r="H57" s="44">
        <f t="shared" si="6"/>
        <v>2</v>
      </c>
      <c r="I57" s="116" t="str">
        <f t="shared" si="7"/>
        <v>Low</v>
      </c>
      <c r="J57" s="226" t="str">
        <f>INDEX(Trends!$D$3:$D$404,MATCH(C57,Trends!$C$3:$C$404,0))</f>
        <v>Stable</v>
      </c>
      <c r="K57" s="109" t="str">
        <f>IF(Reliability!B55="x","x",(IF(ROUNDUP(Reliability!B55,0)=1,"Very High",IF(ROUNDUP(Reliability!B55,0)=2,"High",IF(ROUNDUP(Reliability!B55,0)=3,"Medium",IF(ROUNDUP(Reliability!B55,0)=4,"Low","Very Low"))))))</f>
        <v>Very High</v>
      </c>
      <c r="L57" s="227">
        <f t="shared" si="8"/>
        <v>2.7</v>
      </c>
      <c r="M57" s="228">
        <f>'Impact of the crisis'!N58</f>
        <v>1.7</v>
      </c>
      <c r="N57" s="228">
        <f>'Impact of the crisis'!AB58</f>
        <v>3.1</v>
      </c>
      <c r="O57" s="227">
        <f>'Conditions of people affected'!R58</f>
        <v>1.6</v>
      </c>
      <c r="P57" s="228">
        <f>'Conditions of people affected'!K58</f>
        <v>2.2000000000000002</v>
      </c>
      <c r="Q57" s="228">
        <f>'Conditions of people affected'!Q58</f>
        <v>1</v>
      </c>
      <c r="R57" s="228">
        <f t="shared" si="9"/>
        <v>1.8</v>
      </c>
      <c r="S57" s="228">
        <f>'Complexity of the crisis'!X58</f>
        <v>1.5</v>
      </c>
      <c r="T57" s="228">
        <f>'Complexity of the crisis'!AN58</f>
        <v>2</v>
      </c>
      <c r="U57" s="124" t="str">
        <f>VLOOKUP(C57,Lists!$C$3:$E$200,3,FALSE)</f>
        <v>Europe</v>
      </c>
      <c r="V57" s="125">
        <v>44860</v>
      </c>
    </row>
    <row r="58" spans="1:22" x14ac:dyDescent="0.25">
      <c r="A58" s="45" t="str">
        <f>'Crisis Indicator Data'!A56</f>
        <v>Syrian refugees in Jordan</v>
      </c>
      <c r="B58" s="45" t="str">
        <f>Lists!G56</f>
        <v>Syrian refugees</v>
      </c>
      <c r="C58" s="45" t="str">
        <f>'Crisis Indicator Data'!C56</f>
        <v>JOR002</v>
      </c>
      <c r="D58" s="45" t="str">
        <f>'Crisis Indicator Data'!D56</f>
        <v>Jordan</v>
      </c>
      <c r="E58" s="45" t="str">
        <f>'Crisis Indicator Data'!E56</f>
        <v>JOR</v>
      </c>
      <c r="F58" s="45" t="str">
        <f>'Crisis Indicator Data'!B56</f>
        <v>Displacement</v>
      </c>
      <c r="G58" s="225">
        <f t="shared" si="5"/>
        <v>2.7</v>
      </c>
      <c r="H58" s="44">
        <f t="shared" si="6"/>
        <v>3</v>
      </c>
      <c r="I58" s="116" t="str">
        <f t="shared" si="7"/>
        <v>Medium</v>
      </c>
      <c r="J58" s="226" t="str">
        <f>INDEX(Trends!$D$3:$D$404,MATCH(C58,Trends!$C$3:$C$404,0))</f>
        <v>Stable</v>
      </c>
      <c r="K58" s="109" t="str">
        <f>IF(Reliability!B56="x","x",(IF(ROUNDUP(Reliability!B56,0)=1,"Very High",IF(ROUNDUP(Reliability!B56,0)=2,"High",IF(ROUNDUP(Reliability!B56,0)=3,"Medium",IF(ROUNDUP(Reliability!B56,0)=4,"Low","Very Low"))))))</f>
        <v>Medium</v>
      </c>
      <c r="L58" s="227">
        <f t="shared" si="8"/>
        <v>2.7</v>
      </c>
      <c r="M58" s="228">
        <f>'Impact of the crisis'!N59</f>
        <v>3</v>
      </c>
      <c r="N58" s="228">
        <f>'Impact of the crisis'!AB59</f>
        <v>2.6</v>
      </c>
      <c r="O58" s="227">
        <f>'Conditions of people affected'!R59</f>
        <v>3.1</v>
      </c>
      <c r="P58" s="228">
        <f>'Conditions of people affected'!K59</f>
        <v>3.2</v>
      </c>
      <c r="Q58" s="228">
        <f>'Conditions of people affected'!Q59</f>
        <v>3</v>
      </c>
      <c r="R58" s="228">
        <f t="shared" si="9"/>
        <v>2</v>
      </c>
      <c r="S58" s="228">
        <f>'Complexity of the crisis'!X59</f>
        <v>2.5</v>
      </c>
      <c r="T58" s="228">
        <f>'Complexity of the crisis'!AN59</f>
        <v>1.5</v>
      </c>
      <c r="U58" s="124" t="str">
        <f>VLOOKUP(C58,Lists!$C$3:$E$200,3,FALSE)</f>
        <v>Middle east</v>
      </c>
      <c r="V58" s="125">
        <v>44862</v>
      </c>
    </row>
    <row r="59" spans="1:22" x14ac:dyDescent="0.25">
      <c r="A59" s="45" t="str">
        <f>'Crisis Indicator Data'!A57</f>
        <v xml:space="preserve">Multiple crisis in Kenya </v>
      </c>
      <c r="B59" s="45" t="str">
        <f>Lists!G57</f>
        <v xml:space="preserve">Country level </v>
      </c>
      <c r="C59" s="45" t="str">
        <f>'Crisis Indicator Data'!C57</f>
        <v>KEN001</v>
      </c>
      <c r="D59" s="45" t="str">
        <f>'Crisis Indicator Data'!D57</f>
        <v>Kenya</v>
      </c>
      <c r="E59" s="45" t="str">
        <f>'Crisis Indicator Data'!E57</f>
        <v>KEN</v>
      </c>
      <c r="F59" s="45" t="str">
        <f>'Crisis Indicator Data'!B57</f>
        <v>Drought,Displacement</v>
      </c>
      <c r="G59" s="225">
        <f t="shared" si="5"/>
        <v>3.8</v>
      </c>
      <c r="H59" s="44">
        <f t="shared" si="6"/>
        <v>4</v>
      </c>
      <c r="I59" s="116" t="str">
        <f t="shared" si="7"/>
        <v>High</v>
      </c>
      <c r="J59" s="226" t="str">
        <f>INDEX(Trends!$D$3:$D$404,MATCH(C59,Trends!$C$3:$C$404,0))</f>
        <v>Increasing</v>
      </c>
      <c r="K59" s="109" t="str">
        <f>IF(Reliability!B57="x","x",(IF(ROUNDUP(Reliability!B57,0)=1,"Very High",IF(ROUNDUP(Reliability!B57,0)=2,"High",IF(ROUNDUP(Reliability!B57,0)=3,"Medium",IF(ROUNDUP(Reliability!B57,0)=4,"Low","Very Low"))))))</f>
        <v>Medium</v>
      </c>
      <c r="L59" s="227">
        <f t="shared" si="8"/>
        <v>3.9</v>
      </c>
      <c r="M59" s="228">
        <f>'Impact of the crisis'!N60</f>
        <v>3.8</v>
      </c>
      <c r="N59" s="228">
        <f>'Impact of the crisis'!AB60</f>
        <v>3.9</v>
      </c>
      <c r="O59" s="227">
        <f>'Conditions of people affected'!R60</f>
        <v>4.25</v>
      </c>
      <c r="P59" s="228">
        <f>'Conditions of people affected'!K60</f>
        <v>4.5</v>
      </c>
      <c r="Q59" s="228">
        <f>'Conditions of people affected'!Q60</f>
        <v>4</v>
      </c>
      <c r="R59" s="228">
        <f t="shared" si="9"/>
        <v>3.1</v>
      </c>
      <c r="S59" s="228">
        <f>'Complexity of the crisis'!X60</f>
        <v>3.6</v>
      </c>
      <c r="T59" s="228">
        <f>'Complexity of the crisis'!AN60</f>
        <v>2.5</v>
      </c>
      <c r="U59" s="124" t="str">
        <f>VLOOKUP(C59,Lists!$C$3:$E$200,3,FALSE)</f>
        <v>Africa</v>
      </c>
      <c r="V59" s="125">
        <v>44837</v>
      </c>
    </row>
    <row r="60" spans="1:22" x14ac:dyDescent="0.25">
      <c r="A60" s="53" t="str">
        <f>'Crisis Indicator Data'!A58</f>
        <v>Refugee situation in Kenya</v>
      </c>
      <c r="B60" s="45" t="str">
        <f>Lists!G58</f>
        <v>Refugee situation</v>
      </c>
      <c r="C60" s="53" t="str">
        <f>'Crisis Indicator Data'!C58</f>
        <v>KEN002</v>
      </c>
      <c r="D60" s="53" t="str">
        <f>'Crisis Indicator Data'!D58</f>
        <v>Kenya</v>
      </c>
      <c r="E60" s="53" t="str">
        <f>'Crisis Indicator Data'!E58</f>
        <v>KEN</v>
      </c>
      <c r="F60" s="53" t="str">
        <f>'Crisis Indicator Data'!B58</f>
        <v>Displacement</v>
      </c>
      <c r="G60" s="225">
        <f t="shared" si="5"/>
        <v>2.9</v>
      </c>
      <c r="H60" s="54">
        <f t="shared" si="6"/>
        <v>3</v>
      </c>
      <c r="I60" s="117" t="str">
        <f t="shared" si="7"/>
        <v>Medium</v>
      </c>
      <c r="J60" s="226" t="str">
        <f>INDEX(Trends!$D$3:$D$404,MATCH(C60,Trends!$C$3:$C$404,0))</f>
        <v>Increasing</v>
      </c>
      <c r="K60" s="109" t="str">
        <f>IF(Reliability!B58="x","x",(IF(ROUNDUP(Reliability!B58,0)=1,"Very High",IF(ROUNDUP(Reliability!B58,0)=2,"High",IF(ROUNDUP(Reliability!B58,0)=3,"Medium",IF(ROUNDUP(Reliability!B58,0)=4,"Low","Very Low"))))))</f>
        <v>Medium</v>
      </c>
      <c r="L60" s="227">
        <f t="shared" si="8"/>
        <v>2.9</v>
      </c>
      <c r="M60" s="233">
        <f>'Impact of the crisis'!N61</f>
        <v>0.8</v>
      </c>
      <c r="N60" s="233">
        <f>'Impact of the crisis'!AB61</f>
        <v>3.6</v>
      </c>
      <c r="O60" s="227">
        <f>'Conditions of people affected'!R61</f>
        <v>2.95</v>
      </c>
      <c r="P60" s="233">
        <f>'Conditions of people affected'!K61</f>
        <v>2.9</v>
      </c>
      <c r="Q60" s="233">
        <f>'Conditions of people affected'!Q61</f>
        <v>3</v>
      </c>
      <c r="R60" s="228">
        <f t="shared" si="9"/>
        <v>2.9</v>
      </c>
      <c r="S60" s="228">
        <f>'Complexity of the crisis'!X61</f>
        <v>3.6</v>
      </c>
      <c r="T60" s="228">
        <f>'Complexity of the crisis'!AN61</f>
        <v>2</v>
      </c>
      <c r="U60" s="124" t="str">
        <f>VLOOKUP(C60,Lists!$C$3:$E$200,3,FALSE)</f>
        <v>Africa</v>
      </c>
      <c r="V60" s="125">
        <v>44809</v>
      </c>
    </row>
    <row r="61" spans="1:22" x14ac:dyDescent="0.25">
      <c r="A61" s="53" t="str">
        <f>'Crisis Indicator Data'!A59</f>
        <v>Drought in Kenya</v>
      </c>
      <c r="B61" s="45" t="str">
        <f>Lists!G59</f>
        <v>Drought</v>
      </c>
      <c r="C61" s="53" t="str">
        <f>'Crisis Indicator Data'!C59</f>
        <v>KEN003</v>
      </c>
      <c r="D61" s="53" t="str">
        <f>'Crisis Indicator Data'!D59</f>
        <v>Kenya</v>
      </c>
      <c r="E61" s="53" t="str">
        <f>'Crisis Indicator Data'!E59</f>
        <v>KEN</v>
      </c>
      <c r="F61" s="53" t="str">
        <f>'Crisis Indicator Data'!B59</f>
        <v>Drought</v>
      </c>
      <c r="G61" s="225">
        <f t="shared" si="5"/>
        <v>3.9</v>
      </c>
      <c r="H61" s="54">
        <f t="shared" si="6"/>
        <v>4</v>
      </c>
      <c r="I61" s="117" t="str">
        <f t="shared" si="7"/>
        <v>High</v>
      </c>
      <c r="J61" s="226" t="str">
        <f>INDEX(Trends!$D$3:$D$404,MATCH(C61,Trends!$C$3:$C$404,0))</f>
        <v>Increasing</v>
      </c>
      <c r="K61" s="109" t="str">
        <f>IF(Reliability!B59="x","x",(IF(ROUNDUP(Reliability!B59,0)=1,"Very High",IF(ROUNDUP(Reliability!B59,0)=2,"High",IF(ROUNDUP(Reliability!B59,0)=3,"Medium",IF(ROUNDUP(Reliability!B59,0)=4,"Low","Very Low"))))))</f>
        <v>Medium</v>
      </c>
      <c r="L61" s="227">
        <f t="shared" si="8"/>
        <v>4.5</v>
      </c>
      <c r="M61" s="233">
        <f>'Impact of the crisis'!N62</f>
        <v>3.8</v>
      </c>
      <c r="N61" s="233">
        <f>'Impact of the crisis'!AB62</f>
        <v>4.75</v>
      </c>
      <c r="O61" s="227">
        <f>'Conditions of people affected'!R62</f>
        <v>4.2</v>
      </c>
      <c r="P61" s="233">
        <f>'Conditions of people affected'!K62</f>
        <v>4.4000000000000004</v>
      </c>
      <c r="Q61" s="233">
        <f>'Conditions of people affected'!Q62</f>
        <v>4</v>
      </c>
      <c r="R61" s="228">
        <f t="shared" si="9"/>
        <v>2.9</v>
      </c>
      <c r="S61" s="228">
        <f>'Complexity of the crisis'!X62</f>
        <v>3.6</v>
      </c>
      <c r="T61" s="228">
        <f>'Complexity of the crisis'!AN62</f>
        <v>2</v>
      </c>
      <c r="U61" s="124" t="str">
        <f>VLOOKUP(C61,Lists!$C$3:$E$200,3,FALSE)</f>
        <v>Africa</v>
      </c>
      <c r="V61" s="125">
        <v>44841</v>
      </c>
    </row>
    <row r="62" spans="1:22" ht="13.35" customHeight="1" x14ac:dyDescent="0.25">
      <c r="A62" s="53" t="str">
        <f>'Crisis Indicator Data'!A60</f>
        <v>Syrian refugees in Lebanon</v>
      </c>
      <c r="B62" s="45" t="str">
        <f>Lists!G60</f>
        <v>Syrian refugees</v>
      </c>
      <c r="C62" s="53" t="str">
        <f>'Crisis Indicator Data'!C60</f>
        <v>LBN002</v>
      </c>
      <c r="D62" s="53" t="str">
        <f>'Crisis Indicator Data'!D60</f>
        <v>Lebanon</v>
      </c>
      <c r="E62" s="53" t="str">
        <f>'Crisis Indicator Data'!E60</f>
        <v>LBN</v>
      </c>
      <c r="F62" s="53" t="str">
        <f>'Crisis Indicator Data'!B60</f>
        <v>Displacement</v>
      </c>
      <c r="G62" s="225">
        <f t="shared" si="5"/>
        <v>3.6</v>
      </c>
      <c r="H62" s="54">
        <f t="shared" si="6"/>
        <v>4</v>
      </c>
      <c r="I62" s="117" t="str">
        <f t="shared" si="7"/>
        <v>High</v>
      </c>
      <c r="J62" s="226" t="str">
        <f>INDEX(Trends!$D$3:$D$404,MATCH(C62,Trends!$C$3:$C$404,0))</f>
        <v>Stable</v>
      </c>
      <c r="K62" s="109" t="str">
        <f>IF(Reliability!B60="x","x",(IF(ROUNDUP(Reliability!B60,0)=1,"Very High",IF(ROUNDUP(Reliability!B60,0)=2,"High",IF(ROUNDUP(Reliability!B60,0)=3,"Medium",IF(ROUNDUP(Reliability!B60,0)=4,"Low","Very Low"))))))</f>
        <v>Medium</v>
      </c>
      <c r="L62" s="227">
        <f t="shared" si="8"/>
        <v>4.2</v>
      </c>
      <c r="M62" s="233">
        <f>'Impact of the crisis'!N63</f>
        <v>3.6</v>
      </c>
      <c r="N62" s="233">
        <f>'Impact of the crisis'!AB63</f>
        <v>4.5</v>
      </c>
      <c r="O62" s="227">
        <f>'Conditions of people affected'!R63</f>
        <v>3.8</v>
      </c>
      <c r="P62" s="233">
        <f>'Conditions of people affected'!K63</f>
        <v>3.6</v>
      </c>
      <c r="Q62" s="233">
        <f>'Conditions of people affected'!Q63</f>
        <v>4</v>
      </c>
      <c r="R62" s="228">
        <f t="shared" si="9"/>
        <v>2.7</v>
      </c>
      <c r="S62" s="228">
        <f>'Complexity of the crisis'!X63</f>
        <v>2.8</v>
      </c>
      <c r="T62" s="228">
        <f>'Complexity of the crisis'!AN63</f>
        <v>2.5</v>
      </c>
      <c r="U62" s="124" t="str">
        <f>VLOOKUP(C62,Lists!$C$3:$E$200,3,FALSE)</f>
        <v>Middle east</v>
      </c>
      <c r="V62" s="125">
        <v>44862</v>
      </c>
    </row>
    <row r="63" spans="1:22" x14ac:dyDescent="0.25">
      <c r="A63" s="53" t="str">
        <f>'Crisis Indicator Data'!A61</f>
        <v>Socioeconomic crisis in Lebanon</v>
      </c>
      <c r="B63" s="45" t="str">
        <f>Lists!G61</f>
        <v>Socioeconomic crisis</v>
      </c>
      <c r="C63" s="53" t="str">
        <f>'Crisis Indicator Data'!C61</f>
        <v>LBN004</v>
      </c>
      <c r="D63" s="53" t="str">
        <f>'Crisis Indicator Data'!D61</f>
        <v>Lebanon</v>
      </c>
      <c r="E63" s="53" t="str">
        <f>'Crisis Indicator Data'!E61</f>
        <v>LBN</v>
      </c>
      <c r="F63" s="53" t="str">
        <f>'Crisis Indicator Data'!B61</f>
        <v>Socio-political,Violence,Tecnological Disaster</v>
      </c>
      <c r="G63" s="225">
        <f t="shared" si="5"/>
        <v>3.6</v>
      </c>
      <c r="H63" s="54">
        <f t="shared" si="6"/>
        <v>4</v>
      </c>
      <c r="I63" s="117" t="str">
        <f t="shared" si="7"/>
        <v>High</v>
      </c>
      <c r="J63" s="226" t="str">
        <f>INDEX(Trends!$D$3:$D$404,MATCH(C63,Trends!$C$3:$C$404,0))</f>
        <v>Increasing</v>
      </c>
      <c r="K63" s="109" t="str">
        <f>IF(Reliability!B61="x","x",(IF(ROUNDUP(Reliability!B61,0)=1,"Very High",IF(ROUNDUP(Reliability!B61,0)=2,"High",IF(ROUNDUP(Reliability!B61,0)=3,"Medium",IF(ROUNDUP(Reliability!B61,0)=4,"Low","Very Low"))))))</f>
        <v>Medium</v>
      </c>
      <c r="L63" s="227">
        <f t="shared" si="8"/>
        <v>3.5</v>
      </c>
      <c r="M63" s="233">
        <f>'Impact of the crisis'!N64</f>
        <v>3.6</v>
      </c>
      <c r="N63" s="233">
        <f>'Impact of the crisis'!AB64</f>
        <v>3.5</v>
      </c>
      <c r="O63" s="227">
        <f>'Conditions of people affected'!R64</f>
        <v>4.0999999999999996</v>
      </c>
      <c r="P63" s="233">
        <f>'Conditions of people affected'!K64</f>
        <v>4.2</v>
      </c>
      <c r="Q63" s="233">
        <f>'Conditions of people affected'!Q64</f>
        <v>4</v>
      </c>
      <c r="R63" s="228">
        <f t="shared" si="9"/>
        <v>2.9</v>
      </c>
      <c r="S63" s="228">
        <f>'Complexity of the crisis'!X64</f>
        <v>2.8</v>
      </c>
      <c r="T63" s="228">
        <f>'Complexity of the crisis'!AN64</f>
        <v>3</v>
      </c>
      <c r="U63" s="124" t="str">
        <f>VLOOKUP(C63,Lists!$C$3:$E$200,3,FALSE)</f>
        <v>Middle east</v>
      </c>
      <c r="V63" s="125">
        <v>44862</v>
      </c>
    </row>
    <row r="64" spans="1:22" x14ac:dyDescent="0.25">
      <c r="A64" s="53" t="str">
        <f>'Crisis Indicator Data'!A62</f>
        <v>Complex crisis in Libya</v>
      </c>
      <c r="B64" s="45" t="str">
        <f>Lists!G62</f>
        <v>Complex crisis</v>
      </c>
      <c r="C64" s="53" t="str">
        <f>'Crisis Indicator Data'!C62</f>
        <v>LBY001</v>
      </c>
      <c r="D64" s="53" t="str">
        <f>'Crisis Indicator Data'!D62</f>
        <v>Libya</v>
      </c>
      <c r="E64" s="53" t="str">
        <f>'Crisis Indicator Data'!E62</f>
        <v>LBY</v>
      </c>
      <c r="F64" s="53" t="str">
        <f>'Crisis Indicator Data'!B62</f>
        <v>Conflict,Displacement,Socio-political</v>
      </c>
      <c r="G64" s="225">
        <f t="shared" si="5"/>
        <v>3.6</v>
      </c>
      <c r="H64" s="54">
        <f t="shared" si="6"/>
        <v>4</v>
      </c>
      <c r="I64" s="117" t="str">
        <f t="shared" si="7"/>
        <v>High</v>
      </c>
      <c r="J64" s="226" t="str">
        <f>INDEX(Trends!$D$3:$D$404,MATCH(C64,Trends!$C$3:$C$404,0))</f>
        <v>Increasing</v>
      </c>
      <c r="K64" s="109" t="str">
        <f>IF(Reliability!B62="x","x",(IF(ROUNDUP(Reliability!B62,0)=1,"Very High",IF(ROUNDUP(Reliability!B62,0)=2,"High",IF(ROUNDUP(Reliability!B62,0)=3,"Medium",IF(ROUNDUP(Reliability!B62,0)=4,"Low","Very Low"))))))</f>
        <v>Very High</v>
      </c>
      <c r="L64" s="227">
        <f t="shared" si="8"/>
        <v>4.2</v>
      </c>
      <c r="M64" s="233">
        <f>'Impact of the crisis'!N65</f>
        <v>4.5999999999999996</v>
      </c>
      <c r="N64" s="233">
        <f>'Impact of the crisis'!AB65</f>
        <v>4</v>
      </c>
      <c r="O64" s="227">
        <f>'Conditions of people affected'!R65</f>
        <v>3.1</v>
      </c>
      <c r="P64" s="233">
        <f>'Conditions of people affected'!K65</f>
        <v>3.2</v>
      </c>
      <c r="Q64" s="233">
        <f>'Conditions of people affected'!Q65</f>
        <v>3</v>
      </c>
      <c r="R64" s="228">
        <f t="shared" si="9"/>
        <v>3.7</v>
      </c>
      <c r="S64" s="228">
        <f>'Complexity of the crisis'!X65</f>
        <v>3.3</v>
      </c>
      <c r="T64" s="228">
        <f>'Complexity of the crisis'!AN65</f>
        <v>4</v>
      </c>
      <c r="U64" s="124" t="str">
        <f>VLOOKUP(C64,Lists!$C$3:$E$200,3,FALSE)</f>
        <v>Africa</v>
      </c>
      <c r="V64" s="125">
        <v>44860</v>
      </c>
    </row>
    <row r="65" spans="1:22" x14ac:dyDescent="0.25">
      <c r="A65" s="53" t="str">
        <f>'Crisis Indicator Data'!A63</f>
        <v>Mixed migration flows in Libya</v>
      </c>
      <c r="B65" s="45" t="str">
        <f>Lists!G63</f>
        <v>Mixed Migration</v>
      </c>
      <c r="C65" s="53" t="str">
        <f>'Crisis Indicator Data'!C63</f>
        <v>LBY002</v>
      </c>
      <c r="D65" s="53" t="str">
        <f>'Crisis Indicator Data'!D63</f>
        <v>Libya</v>
      </c>
      <c r="E65" s="53" t="str">
        <f>'Crisis Indicator Data'!E63</f>
        <v>LBY</v>
      </c>
      <c r="F65" s="53" t="str">
        <f>'Crisis Indicator Data'!B63</f>
        <v>Displacement</v>
      </c>
      <c r="G65" s="225">
        <f t="shared" si="5"/>
        <v>3.4</v>
      </c>
      <c r="H65" s="54">
        <f t="shared" si="6"/>
        <v>4</v>
      </c>
      <c r="I65" s="117" t="str">
        <f t="shared" si="7"/>
        <v>High</v>
      </c>
      <c r="J65" s="226" t="str">
        <f>INDEX(Trends!$D$3:$D$404,MATCH(C65,Trends!$C$3:$C$404,0))</f>
        <v>Increasing</v>
      </c>
      <c r="K65" s="109" t="str">
        <f>IF(Reliability!B63="x","x",(IF(ROUNDUP(Reliability!B63,0)=1,"Very High",IF(ROUNDUP(Reliability!B63,0)=2,"High",IF(ROUNDUP(Reliability!B63,0)=3,"Medium",IF(ROUNDUP(Reliability!B63,0)=4,"Low","Very Low"))))))</f>
        <v>Very High</v>
      </c>
      <c r="L65" s="227">
        <f t="shared" si="8"/>
        <v>3.9</v>
      </c>
      <c r="M65" s="233">
        <f>'Impact of the crisis'!N66</f>
        <v>4.5999999999999996</v>
      </c>
      <c r="N65" s="233">
        <f>'Impact of the crisis'!AB66</f>
        <v>3.4</v>
      </c>
      <c r="O65" s="227">
        <f>'Conditions of people affected'!R66</f>
        <v>3.05</v>
      </c>
      <c r="P65" s="233">
        <f>'Conditions of people affected'!K66</f>
        <v>3.1</v>
      </c>
      <c r="Q65" s="233">
        <f>'Conditions of people affected'!Q66</f>
        <v>3</v>
      </c>
      <c r="R65" s="228">
        <f t="shared" si="9"/>
        <v>3.4</v>
      </c>
      <c r="S65" s="228">
        <f>'Complexity of the crisis'!X66</f>
        <v>3.3</v>
      </c>
      <c r="T65" s="228">
        <f>'Complexity of the crisis'!AN66</f>
        <v>3.5</v>
      </c>
      <c r="U65" s="124" t="str">
        <f>VLOOKUP(C65,Lists!$C$3:$E$200,3,FALSE)</f>
        <v>Africa</v>
      </c>
      <c r="V65" s="125">
        <v>44860</v>
      </c>
    </row>
    <row r="66" spans="1:22" x14ac:dyDescent="0.25">
      <c r="A66" s="53" t="str">
        <f>'Crisis Indicator Data'!A64</f>
        <v>Socio-economic crisis in Sri Lanka</v>
      </c>
      <c r="B66" s="45" t="str">
        <f>Lists!G64</f>
        <v>Socio-economic crisis</v>
      </c>
      <c r="C66" s="53" t="str">
        <f>'Crisis Indicator Data'!C64</f>
        <v>LKA002</v>
      </c>
      <c r="D66" s="53" t="str">
        <f>'Crisis Indicator Data'!D64</f>
        <v>Sri Lanka</v>
      </c>
      <c r="E66" s="53" t="str">
        <f>'Crisis Indicator Data'!E64</f>
        <v>LKA</v>
      </c>
      <c r="F66" s="53" t="str">
        <f>'Crisis Indicator Data'!B64</f>
        <v>Socio-political,Food Security</v>
      </c>
      <c r="G66" s="225">
        <f t="shared" si="5"/>
        <v>3.4</v>
      </c>
      <c r="H66" s="54">
        <f t="shared" si="6"/>
        <v>4</v>
      </c>
      <c r="I66" s="117" t="str">
        <f t="shared" si="7"/>
        <v>High</v>
      </c>
      <c r="J66" s="226" t="str">
        <f>INDEX(Trends!$D$3:$D$404,MATCH(C66,Trends!$C$3:$C$404,0))</f>
        <v>Stable</v>
      </c>
      <c r="K66" s="109" t="str">
        <f>IF(Reliability!B64="x","x",(IF(ROUNDUP(Reliability!B64,0)=1,"Very High",IF(ROUNDUP(Reliability!B64,0)=2,"High",IF(ROUNDUP(Reliability!B64,0)=3,"Medium",IF(ROUNDUP(Reliability!B64,0)=4,"Low","Very Low"))))))</f>
        <v>High</v>
      </c>
      <c r="L66" s="227">
        <f t="shared" si="8"/>
        <v>3.8</v>
      </c>
      <c r="M66" s="233">
        <f>'Impact of the crisis'!N67</f>
        <v>4.4000000000000004</v>
      </c>
      <c r="N66" s="233">
        <f>'Impact of the crisis'!AB67</f>
        <v>3.4</v>
      </c>
      <c r="O66" s="227">
        <f>'Conditions of people affected'!R67</f>
        <v>4.3</v>
      </c>
      <c r="P66" s="233">
        <f>'Conditions of people affected'!K67</f>
        <v>4.5999999999999996</v>
      </c>
      <c r="Q66" s="233">
        <f>'Conditions of people affected'!Q67</f>
        <v>4</v>
      </c>
      <c r="R66" s="228">
        <f t="shared" si="9"/>
        <v>1.6</v>
      </c>
      <c r="S66" s="228">
        <f>'Complexity of the crisis'!X67</f>
        <v>2.2000000000000002</v>
      </c>
      <c r="T66" s="228">
        <f>'Complexity of the crisis'!AN67</f>
        <v>1</v>
      </c>
      <c r="U66" s="124" t="str">
        <f>VLOOKUP(C66,Lists!$C$3:$E$200,3,FALSE)</f>
        <v>Asia</v>
      </c>
      <c r="V66" s="125">
        <v>44861</v>
      </c>
    </row>
    <row r="67" spans="1:22" x14ac:dyDescent="0.25">
      <c r="A67" s="53" t="str">
        <f>'Crisis Indicator Data'!A65</f>
        <v>Drought in Lesotho</v>
      </c>
      <c r="B67" s="45" t="str">
        <f>Lists!G65</f>
        <v>Drought</v>
      </c>
      <c r="C67" s="53" t="str">
        <f>'Crisis Indicator Data'!C65</f>
        <v>LSO002</v>
      </c>
      <c r="D67" s="53" t="str">
        <f>'Crisis Indicator Data'!D65</f>
        <v>Lesotho</v>
      </c>
      <c r="E67" s="53" t="str">
        <f>'Crisis Indicator Data'!E65</f>
        <v>LSO</v>
      </c>
      <c r="F67" s="53" t="str">
        <f>'Crisis Indicator Data'!B65</f>
        <v>Drought</v>
      </c>
      <c r="G67" s="225">
        <f t="shared" si="5"/>
        <v>2.1</v>
      </c>
      <c r="H67" s="54">
        <f t="shared" si="6"/>
        <v>3</v>
      </c>
      <c r="I67" s="117" t="str">
        <f t="shared" si="7"/>
        <v>Medium</v>
      </c>
      <c r="J67" s="226" t="str">
        <f>INDEX(Trends!$D$3:$D$404,MATCH(C67,Trends!$C$3:$C$404,0))</f>
        <v>Decreasing</v>
      </c>
      <c r="K67" s="109" t="str">
        <f>IF(Reliability!B65="x","x",(IF(ROUNDUP(Reliability!B65,0)=1,"Very High",IF(ROUNDUP(Reliability!B65,0)=2,"High",IF(ROUNDUP(Reliability!B65,0)=3,"Medium",IF(ROUNDUP(Reliability!B65,0)=4,"Low","Very Low"))))))</f>
        <v>High</v>
      </c>
      <c r="L67" s="227">
        <f t="shared" si="8"/>
        <v>2.4</v>
      </c>
      <c r="M67" s="233">
        <f>'Impact of the crisis'!N68</f>
        <v>3.4</v>
      </c>
      <c r="N67" s="233">
        <f>'Impact of the crisis'!AB68</f>
        <v>1.7</v>
      </c>
      <c r="O67" s="227">
        <f>'Conditions of people affected'!R68</f>
        <v>2.75</v>
      </c>
      <c r="P67" s="233">
        <f>'Conditions of people affected'!K68</f>
        <v>2.5</v>
      </c>
      <c r="Q67" s="233">
        <f>'Conditions of people affected'!Q68</f>
        <v>3</v>
      </c>
      <c r="R67" s="228">
        <f t="shared" si="9"/>
        <v>1</v>
      </c>
      <c r="S67" s="228">
        <f>'Complexity of the crisis'!X68</f>
        <v>1.4</v>
      </c>
      <c r="T67" s="228">
        <f>'Complexity of the crisis'!AN68</f>
        <v>0.5</v>
      </c>
      <c r="U67" s="124" t="str">
        <f>VLOOKUP(C67,Lists!$C$3:$E$200,3,FALSE)</f>
        <v>Africa</v>
      </c>
      <c r="V67" s="125">
        <v>44865</v>
      </c>
    </row>
    <row r="68" spans="1:22" x14ac:dyDescent="0.25">
      <c r="A68" s="53" t="str">
        <f>'Crisis Indicator Data'!A66</f>
        <v>Mixed migration flows in Morocco</v>
      </c>
      <c r="B68" s="45" t="str">
        <f>Lists!G66</f>
        <v>Mixed Migration</v>
      </c>
      <c r="C68" s="53" t="str">
        <f>'Crisis Indicator Data'!C66</f>
        <v>MAR002</v>
      </c>
      <c r="D68" s="53" t="str">
        <f>'Crisis Indicator Data'!D66</f>
        <v>Morocco</v>
      </c>
      <c r="E68" s="53" t="str">
        <f>'Crisis Indicator Data'!E66</f>
        <v>MAR</v>
      </c>
      <c r="F68" s="53" t="str">
        <f>'Crisis Indicator Data'!B66</f>
        <v>Displacement</v>
      </c>
      <c r="G68" s="225">
        <f t="shared" si="5"/>
        <v>2.1</v>
      </c>
      <c r="H68" s="54">
        <f t="shared" si="6"/>
        <v>3</v>
      </c>
      <c r="I68" s="117" t="str">
        <f t="shared" si="7"/>
        <v>Medium</v>
      </c>
      <c r="J68" s="226" t="str">
        <f>INDEX(Trends!$D$3:$D$404,MATCH(C68,Trends!$C$3:$C$404,0))</f>
        <v>Stable</v>
      </c>
      <c r="K68" s="109" t="str">
        <f>IF(Reliability!B66="x","x",(IF(ROUNDUP(Reliability!B66,0)=1,"Very High",IF(ROUNDUP(Reliability!B66,0)=2,"High",IF(ROUNDUP(Reliability!B66,0)=3,"Medium",IF(ROUNDUP(Reliability!B66,0)=4,"Low","Very Low"))))))</f>
        <v>High</v>
      </c>
      <c r="L68" s="227">
        <f t="shared" si="8"/>
        <v>3.5</v>
      </c>
      <c r="M68" s="233">
        <f>'Impact of the crisis'!N69</f>
        <v>4.9000000000000004</v>
      </c>
      <c r="N68" s="233">
        <f>'Impact of the crisis'!AB69</f>
        <v>2.2999999999999998</v>
      </c>
      <c r="O68" s="227">
        <f>'Conditions of people affected'!R69</f>
        <v>0.75</v>
      </c>
      <c r="P68" s="233">
        <f>'Conditions of people affected'!K69</f>
        <v>0.5</v>
      </c>
      <c r="Q68" s="233">
        <f>'Conditions of people affected'!Q69</f>
        <v>1</v>
      </c>
      <c r="R68" s="228">
        <f t="shared" si="9"/>
        <v>2.6</v>
      </c>
      <c r="S68" s="228">
        <f>'Complexity of the crisis'!X69</f>
        <v>3.1</v>
      </c>
      <c r="T68" s="228">
        <f>'Complexity of the crisis'!AN69</f>
        <v>2</v>
      </c>
      <c r="U68" s="124" t="str">
        <f>VLOOKUP(C68,Lists!$C$3:$E$200,3,FALSE)</f>
        <v>Africa</v>
      </c>
      <c r="V68" s="125">
        <v>44851</v>
      </c>
    </row>
    <row r="69" spans="1:22" x14ac:dyDescent="0.25">
      <c r="A69" s="53" t="str">
        <f>'Crisis Indicator Data'!A67</f>
        <v>DIsplacement from Ukraine conflict in Moldova</v>
      </c>
      <c r="B69" s="45" t="str">
        <f>Lists!G67</f>
        <v>Displacement from Ukraine conflict</v>
      </c>
      <c r="C69" s="53" t="str">
        <f>'Crisis Indicator Data'!C67</f>
        <v>MDA002</v>
      </c>
      <c r="D69" s="53" t="str">
        <f>'Crisis Indicator Data'!D67</f>
        <v>Moldova</v>
      </c>
      <c r="E69" s="53" t="str">
        <f>'Crisis Indicator Data'!E67</f>
        <v>MDA</v>
      </c>
      <c r="F69" s="53" t="str">
        <f>'Crisis Indicator Data'!B67</f>
        <v>Displacement,Conflict</v>
      </c>
      <c r="G69" s="225">
        <f t="shared" ref="G69:G100" si="10">IF(OR(O69="x",L69="x"),"x",ROUND((5-GEOMEAN(((5-L69)/5*4+1),((5-O69)/5*4+1),((5-O69)/5*4+1)))/4*3.5+R69*0.3,1))</f>
        <v>2.4</v>
      </c>
      <c r="H69" s="54">
        <f t="shared" ref="H69:H100" si="11">IF(G69="x","x",ROUNDUP(G69,0))</f>
        <v>3</v>
      </c>
      <c r="I69" s="117" t="str">
        <f t="shared" ref="I69:I100" si="12">IF(O69="x","x",IF(L69="x","x",(IF(H69=5,"Very High",IF(H69=4,"High",IF(H69=3,"Medium",IF(H69=2,"Low","Very Low")))))))</f>
        <v>Medium</v>
      </c>
      <c r="J69" s="226" t="str">
        <f>INDEX(Trends!$D$3:$D$404,MATCH(C69,Trends!$C$3:$C$404,0))</f>
        <v>Increasing</v>
      </c>
      <c r="K69" s="109" t="str">
        <f>IF(Reliability!B67="x","x",(IF(ROUNDUP(Reliability!B67,0)=1,"Very High",IF(ROUNDUP(Reliability!B67,0)=2,"High",IF(ROUNDUP(Reliability!B67,0)=3,"Medium",IF(ROUNDUP(Reliability!B67,0)=4,"Low","Very Low"))))))</f>
        <v>Very High</v>
      </c>
      <c r="L69" s="227">
        <f t="shared" ref="L69:L100" si="13">IF(OR(N69="x",M69="x"),"x",ROUND((5-GEOMEAN(((5-M69)/5*4+1),((5-N69)/5*4+1),((5-N69)/5*4+1)))/4*5,1))</f>
        <v>2.4</v>
      </c>
      <c r="M69" s="233">
        <f>'Impact of the crisis'!N70</f>
        <v>0.4</v>
      </c>
      <c r="N69" s="233">
        <f>'Impact of the crisis'!AB70</f>
        <v>3.1</v>
      </c>
      <c r="O69" s="227">
        <f>'Conditions of people affected'!R70</f>
        <v>3</v>
      </c>
      <c r="P69" s="233">
        <f>'Conditions of people affected'!K70</f>
        <v>3</v>
      </c>
      <c r="Q69" s="233">
        <f>'Conditions of people affected'!Q70</f>
        <v>3</v>
      </c>
      <c r="R69" s="228">
        <f t="shared" ref="R69:R100" si="14">IF(OR(T69="x",S69="x"),S69,ROUND((5-GEOMEAN(((5-S69)/5*4+1),((5-T69)/5*4+1)))/4*5,1))</f>
        <v>1.4</v>
      </c>
      <c r="S69" s="228">
        <f>'Complexity of the crisis'!X70</f>
        <v>1.8</v>
      </c>
      <c r="T69" s="228">
        <f>'Complexity of the crisis'!AN70</f>
        <v>1</v>
      </c>
      <c r="U69" s="124" t="str">
        <f>VLOOKUP(C69,Lists!$C$3:$E$200,3,FALSE)</f>
        <v>Europe</v>
      </c>
      <c r="V69" s="125">
        <v>44860</v>
      </c>
    </row>
    <row r="70" spans="1:22" x14ac:dyDescent="0.25">
      <c r="A70" s="53" t="str">
        <f>'Crisis Indicator Data'!A68</f>
        <v>Multiple crisis in Madagascar</v>
      </c>
      <c r="B70" s="45" t="str">
        <f>Lists!G68</f>
        <v>Country level</v>
      </c>
      <c r="C70" s="53" t="str">
        <f>'Crisis Indicator Data'!C68</f>
        <v>MDG001</v>
      </c>
      <c r="D70" s="53" t="str">
        <f>'Crisis Indicator Data'!D68</f>
        <v>Madagascar</v>
      </c>
      <c r="E70" s="53" t="str">
        <f>'Crisis Indicator Data'!E68</f>
        <v>MDG</v>
      </c>
      <c r="F70" s="53" t="str">
        <f>'Crisis Indicator Data'!B68</f>
        <v>Drought,Cyclone</v>
      </c>
      <c r="G70" s="225">
        <f t="shared" si="10"/>
        <v>2.5</v>
      </c>
      <c r="H70" s="54">
        <f t="shared" si="11"/>
        <v>3</v>
      </c>
      <c r="I70" s="117" t="str">
        <f t="shared" si="12"/>
        <v>Medium</v>
      </c>
      <c r="J70" s="226" t="str">
        <f>INDEX(Trends!$D$3:$D$404,MATCH(C70,Trends!$C$3:$C$404,0))</f>
        <v>Decreasing</v>
      </c>
      <c r="K70" s="109" t="str">
        <f>IF(Reliability!B68="x","x",(IF(ROUNDUP(Reliability!B68,0)=1,"Very High",IF(ROUNDUP(Reliability!B68,0)=2,"High",IF(ROUNDUP(Reliability!B68,0)=3,"Medium",IF(ROUNDUP(Reliability!B68,0)=4,"Low","Very Low"))))))</f>
        <v>Very High</v>
      </c>
      <c r="L70" s="227">
        <f t="shared" si="13"/>
        <v>3.8</v>
      </c>
      <c r="M70" s="233">
        <f>'Impact of the crisis'!N71</f>
        <v>4.9000000000000004</v>
      </c>
      <c r="N70" s="233">
        <f>'Impact of the crisis'!AB71</f>
        <v>3</v>
      </c>
      <c r="O70" s="227">
        <f>'Conditions of people affected'!R71</f>
        <v>2.2999999999999998</v>
      </c>
      <c r="P70" s="233">
        <f>'Conditions of people affected'!K71</f>
        <v>2.6</v>
      </c>
      <c r="Q70" s="233">
        <f>'Conditions of people affected'!Q71</f>
        <v>2</v>
      </c>
      <c r="R70" s="228">
        <f t="shared" si="14"/>
        <v>1.7</v>
      </c>
      <c r="S70" s="228">
        <f>'Complexity of the crisis'!X71</f>
        <v>2.2999999999999998</v>
      </c>
      <c r="T70" s="228">
        <f>'Complexity of the crisis'!AN71</f>
        <v>1</v>
      </c>
      <c r="U70" s="124" t="str">
        <f>VLOOKUP(C70,Lists!$C$3:$E$200,3,FALSE)</f>
        <v>Africa</v>
      </c>
      <c r="V70" s="125">
        <v>44865</v>
      </c>
    </row>
    <row r="71" spans="1:22" x14ac:dyDescent="0.25">
      <c r="A71" s="53" t="str">
        <f>'Crisis Indicator Data'!A69</f>
        <v>Drought in Madagascar</v>
      </c>
      <c r="B71" s="45" t="str">
        <f>Lists!G69</f>
        <v>Drought</v>
      </c>
      <c r="C71" s="53" t="str">
        <f>'Crisis Indicator Data'!C69</f>
        <v>MDG002</v>
      </c>
      <c r="D71" s="53" t="str">
        <f>'Crisis Indicator Data'!D69</f>
        <v>Madagascar</v>
      </c>
      <c r="E71" s="53" t="str">
        <f>'Crisis Indicator Data'!E69</f>
        <v>MDG</v>
      </c>
      <c r="F71" s="53" t="str">
        <f>'Crisis Indicator Data'!B69</f>
        <v>Drought</v>
      </c>
      <c r="G71" s="225">
        <f t="shared" si="10"/>
        <v>2.2000000000000002</v>
      </c>
      <c r="H71" s="54">
        <f t="shared" si="11"/>
        <v>3</v>
      </c>
      <c r="I71" s="117" t="str">
        <f t="shared" si="12"/>
        <v>Medium</v>
      </c>
      <c r="J71" s="226" t="str">
        <f>INDEX(Trends!$D$3:$D$404,MATCH(C71,Trends!$C$3:$C$404,0))</f>
        <v>Decreasing</v>
      </c>
      <c r="K71" s="109" t="str">
        <f>IF(Reliability!B69="x","x",(IF(ROUNDUP(Reliability!B69,0)=1,"Very High",IF(ROUNDUP(Reliability!B69,0)=2,"High",IF(ROUNDUP(Reliability!B69,0)=3,"Medium",IF(ROUNDUP(Reliability!B69,0)=4,"Low","Very Low"))))))</f>
        <v>Very High</v>
      </c>
      <c r="L71" s="227">
        <f t="shared" si="13"/>
        <v>2</v>
      </c>
      <c r="M71" s="233">
        <f>'Impact of the crisis'!N72</f>
        <v>1.4</v>
      </c>
      <c r="N71" s="233">
        <f>'Impact of the crisis'!AB72</f>
        <v>2.2999999999999998</v>
      </c>
      <c r="O71" s="227">
        <f>'Conditions of people affected'!R72</f>
        <v>2.5499999999999998</v>
      </c>
      <c r="P71" s="233">
        <f>'Conditions of people affected'!K72</f>
        <v>2.1</v>
      </c>
      <c r="Q71" s="233">
        <f>'Conditions of people affected'!Q72</f>
        <v>3</v>
      </c>
      <c r="R71" s="228">
        <f t="shared" si="14"/>
        <v>1.7</v>
      </c>
      <c r="S71" s="228">
        <f>'Complexity of the crisis'!X72</f>
        <v>2.2999999999999998</v>
      </c>
      <c r="T71" s="228">
        <f>'Complexity of the crisis'!AN72</f>
        <v>1</v>
      </c>
      <c r="U71" s="124" t="str">
        <f>VLOOKUP(C71,Lists!$C$3:$E$200,3,FALSE)</f>
        <v>Africa</v>
      </c>
      <c r="V71" s="125">
        <v>44865</v>
      </c>
    </row>
    <row r="72" spans="1:22" x14ac:dyDescent="0.25">
      <c r="A72" s="53" t="str">
        <f>'Crisis Indicator Data'!A70</f>
        <v>Tropical Cyclones Season in 2022 in Madagascar</v>
      </c>
      <c r="B72" s="45" t="str">
        <f>Lists!G70</f>
        <v>Tropical Cyclones Season in 2022</v>
      </c>
      <c r="C72" s="53" t="str">
        <f>'Crisis Indicator Data'!C70</f>
        <v>MDG006</v>
      </c>
      <c r="D72" s="53" t="str">
        <f>'Crisis Indicator Data'!D70</f>
        <v>Madagascar</v>
      </c>
      <c r="E72" s="53" t="str">
        <f>'Crisis Indicator Data'!E70</f>
        <v>MDG</v>
      </c>
      <c r="F72" s="53" t="str">
        <f>'Crisis Indicator Data'!B70</f>
        <v>Cyclone</v>
      </c>
      <c r="G72" s="225">
        <f t="shared" si="10"/>
        <v>2.2999999999999998</v>
      </c>
      <c r="H72" s="54">
        <f t="shared" si="11"/>
        <v>3</v>
      </c>
      <c r="I72" s="117" t="str">
        <f t="shared" si="12"/>
        <v>Medium</v>
      </c>
      <c r="J72" s="226" t="str">
        <f>INDEX(Trends!$D$3:$D$404,MATCH(C72,Trends!$C$3:$C$404,0))</f>
        <v>Increasing</v>
      </c>
      <c r="K72" s="109" t="str">
        <f>IF(Reliability!B70="x","x",(IF(ROUNDUP(Reliability!B70,0)=1,"Very High",IF(ROUNDUP(Reliability!B70,0)=2,"High",IF(ROUNDUP(Reliability!B70,0)=3,"Medium",IF(ROUNDUP(Reliability!B70,0)=4,"Low","Very Low"))))))</f>
        <v>Very High</v>
      </c>
      <c r="L72" s="227">
        <f t="shared" si="13"/>
        <v>3.9</v>
      </c>
      <c r="M72" s="233">
        <f>'Impact of the crisis'!N73</f>
        <v>4.9000000000000004</v>
      </c>
      <c r="N72" s="233">
        <f>'Impact of the crisis'!AB73</f>
        <v>3.1</v>
      </c>
      <c r="O72" s="227">
        <f>'Conditions of people affected'!R73</f>
        <v>1.55</v>
      </c>
      <c r="P72" s="233">
        <f>'Conditions of people affected'!K73</f>
        <v>2.1</v>
      </c>
      <c r="Q72" s="233">
        <f>'Conditions of people affected'!Q73</f>
        <v>1</v>
      </c>
      <c r="R72" s="228">
        <f t="shared" si="14"/>
        <v>1.7</v>
      </c>
      <c r="S72" s="228">
        <f>'Complexity of the crisis'!X73</f>
        <v>2.2999999999999998</v>
      </c>
      <c r="T72" s="228">
        <f>'Complexity of the crisis'!AN73</f>
        <v>1</v>
      </c>
      <c r="U72" s="124" t="str">
        <f>VLOOKUP(C72,Lists!$C$3:$E$200,3,FALSE)</f>
        <v>Africa</v>
      </c>
      <c r="V72" s="125">
        <v>44831</v>
      </c>
    </row>
    <row r="73" spans="1:22" x14ac:dyDescent="0.25">
      <c r="A73" s="53" t="str">
        <f>'Crisis Indicator Data'!A71</f>
        <v>Multiple crisis in Mexico</v>
      </c>
      <c r="B73" s="45" t="str">
        <f>Lists!G71</f>
        <v>Country Level</v>
      </c>
      <c r="C73" s="53" t="str">
        <f>'Crisis Indicator Data'!C71</f>
        <v>MEX001</v>
      </c>
      <c r="D73" s="53" t="str">
        <f>'Crisis Indicator Data'!D71</f>
        <v>Mexico</v>
      </c>
      <c r="E73" s="53" t="str">
        <f>'Crisis Indicator Data'!E71</f>
        <v>MEX</v>
      </c>
      <c r="F73" s="53" t="str">
        <f>'Crisis Indicator Data'!B71</f>
        <v>Violence,Displacement</v>
      </c>
      <c r="G73" s="225">
        <f t="shared" si="10"/>
        <v>2.8</v>
      </c>
      <c r="H73" s="54">
        <f t="shared" si="11"/>
        <v>3</v>
      </c>
      <c r="I73" s="117" t="str">
        <f t="shared" si="12"/>
        <v>Medium</v>
      </c>
      <c r="J73" s="226" t="str">
        <f>INDEX(Trends!$D$3:$D$404,MATCH(C73,Trends!$C$3:$C$404,0))</f>
        <v>Stable</v>
      </c>
      <c r="K73" s="109" t="str">
        <f>IF(Reliability!B71="x","x",(IF(ROUNDUP(Reliability!B71,0)=1,"Very High",IF(ROUNDUP(Reliability!B71,0)=2,"High",IF(ROUNDUP(Reliability!B71,0)=3,"Medium",IF(ROUNDUP(Reliability!B71,0)=4,"Low","Very Low"))))))</f>
        <v>High</v>
      </c>
      <c r="L73" s="227">
        <f t="shared" si="13"/>
        <v>4.0999999999999996</v>
      </c>
      <c r="M73" s="233">
        <f>'Impact of the crisis'!N74</f>
        <v>5</v>
      </c>
      <c r="N73" s="233">
        <f>'Impact of the crisis'!AB74</f>
        <v>3.5</v>
      </c>
      <c r="O73" s="227">
        <f>'Conditions of people affected'!R74</f>
        <v>1.3</v>
      </c>
      <c r="P73" s="233">
        <f>'Conditions of people affected'!K74</f>
        <v>1.6</v>
      </c>
      <c r="Q73" s="233">
        <f>'Conditions of people affected'!Q74</f>
        <v>1</v>
      </c>
      <c r="R73" s="228">
        <f t="shared" si="14"/>
        <v>3.5</v>
      </c>
      <c r="S73" s="228">
        <f>'Complexity of the crisis'!X74</f>
        <v>3</v>
      </c>
      <c r="T73" s="228">
        <f>'Complexity of the crisis'!AN74</f>
        <v>4</v>
      </c>
      <c r="U73" s="124" t="str">
        <f>VLOOKUP(C73,Lists!$C$3:$E$200,3,FALSE)</f>
        <v>Americas</v>
      </c>
      <c r="V73" s="125">
        <v>44858</v>
      </c>
    </row>
    <row r="74" spans="1:22" x14ac:dyDescent="0.25">
      <c r="A74" s="53" t="str">
        <f>'Crisis Indicator Data'!A72</f>
        <v>Criminal Violence in Mexico</v>
      </c>
      <c r="B74" s="45" t="str">
        <f>Lists!G72</f>
        <v>Criminal Violence</v>
      </c>
      <c r="C74" s="53" t="str">
        <f>'Crisis Indicator Data'!C72</f>
        <v>MEX002</v>
      </c>
      <c r="D74" s="53" t="str">
        <f>'Crisis Indicator Data'!D72</f>
        <v>Mexico</v>
      </c>
      <c r="E74" s="53" t="str">
        <f>'Crisis Indicator Data'!E72</f>
        <v>MEX</v>
      </c>
      <c r="F74" s="53" t="str">
        <f>'Crisis Indicator Data'!B72</f>
        <v>Violence,Displacement</v>
      </c>
      <c r="G74" s="225" t="str">
        <f t="shared" si="10"/>
        <v>x</v>
      </c>
      <c r="H74" s="54" t="str">
        <f t="shared" si="11"/>
        <v>x</v>
      </c>
      <c r="I74" s="117" t="str">
        <f t="shared" si="12"/>
        <v>x</v>
      </c>
      <c r="J74" s="226" t="str">
        <f>INDEX(Trends!$D$3:$D$404,MATCH(C74,Trends!$C$3:$C$404,0))</f>
        <v>Stable</v>
      </c>
      <c r="K74" s="109" t="str">
        <f>IF(Reliability!B72="x","x",(IF(ROUNDUP(Reliability!B72,0)=1,"Very High",IF(ROUNDUP(Reliability!B72,0)=2,"High",IF(ROUNDUP(Reliability!B72,0)=3,"Medium",IF(ROUNDUP(Reliability!B72,0)=4,"Low","Very Low"))))))</f>
        <v>High</v>
      </c>
      <c r="L74" s="227">
        <f t="shared" si="13"/>
        <v>4.0999999999999996</v>
      </c>
      <c r="M74" s="233">
        <f>'Impact of the crisis'!N75</f>
        <v>5</v>
      </c>
      <c r="N74" s="233">
        <f>'Impact of the crisis'!AB75</f>
        <v>3.4</v>
      </c>
      <c r="O74" s="227" t="str">
        <f>'Conditions of people affected'!R75</f>
        <v>x</v>
      </c>
      <c r="P74" s="233" t="str">
        <f>'Conditions of people affected'!K75</f>
        <v>x</v>
      </c>
      <c r="Q74" s="233" t="str">
        <f>'Conditions of people affected'!Q75</f>
        <v>x</v>
      </c>
      <c r="R74" s="228">
        <f t="shared" si="14"/>
        <v>3.5</v>
      </c>
      <c r="S74" s="228">
        <f>'Complexity of the crisis'!X75</f>
        <v>3</v>
      </c>
      <c r="T74" s="228">
        <f>'Complexity of the crisis'!AN75</f>
        <v>4</v>
      </c>
      <c r="U74" s="124" t="str">
        <f>VLOOKUP(C74,Lists!$C$3:$E$200,3,FALSE)</f>
        <v>Americas</v>
      </c>
      <c r="V74" s="125">
        <v>44858</v>
      </c>
    </row>
    <row r="75" spans="1:22" x14ac:dyDescent="0.25">
      <c r="A75" s="53" t="str">
        <f>'Crisis Indicator Data'!A73</f>
        <v>Mixed Migration in Mexico</v>
      </c>
      <c r="B75" s="45" t="str">
        <f>Lists!G73</f>
        <v>Mixed Migration</v>
      </c>
      <c r="C75" s="53" t="str">
        <f>'Crisis Indicator Data'!C73</f>
        <v>MEX003</v>
      </c>
      <c r="D75" s="53" t="str">
        <f>'Crisis Indicator Data'!D73</f>
        <v>Mexico</v>
      </c>
      <c r="E75" s="53" t="str">
        <f>'Crisis Indicator Data'!E73</f>
        <v>MEX</v>
      </c>
      <c r="F75" s="53" t="str">
        <f>'Crisis Indicator Data'!B73</f>
        <v>Displacement</v>
      </c>
      <c r="G75" s="225">
        <f t="shared" si="10"/>
        <v>2.5</v>
      </c>
      <c r="H75" s="54">
        <f t="shared" si="11"/>
        <v>3</v>
      </c>
      <c r="I75" s="117" t="str">
        <f t="shared" si="12"/>
        <v>Medium</v>
      </c>
      <c r="J75" s="226" t="str">
        <f>INDEX(Trends!$D$3:$D$404,MATCH(C75,Trends!$C$3:$C$404,0))</f>
        <v>Stable</v>
      </c>
      <c r="K75" s="109" t="str">
        <f>IF(Reliability!B73="x","x",(IF(ROUNDUP(Reliability!B73,0)=1,"Very High",IF(ROUNDUP(Reliability!B73,0)=2,"High",IF(ROUNDUP(Reliability!B73,0)=3,"Medium",IF(ROUNDUP(Reliability!B73,0)=4,"Low","Very Low"))))))</f>
        <v>High</v>
      </c>
      <c r="L75" s="227">
        <f t="shared" si="13"/>
        <v>3.8</v>
      </c>
      <c r="M75" s="233">
        <f>'Impact of the crisis'!N76</f>
        <v>4.8</v>
      </c>
      <c r="N75" s="233">
        <f>'Impact of the crisis'!AB76</f>
        <v>3</v>
      </c>
      <c r="O75" s="227">
        <f>'Conditions of people affected'!R76</f>
        <v>1.3</v>
      </c>
      <c r="P75" s="233">
        <f>'Conditions of people affected'!K76</f>
        <v>1.6</v>
      </c>
      <c r="Q75" s="233">
        <f>'Conditions of people affected'!Q76</f>
        <v>1</v>
      </c>
      <c r="R75" s="228">
        <f t="shared" si="14"/>
        <v>3</v>
      </c>
      <c r="S75" s="228">
        <f>'Complexity of the crisis'!X76</f>
        <v>3</v>
      </c>
      <c r="T75" s="228">
        <f>'Complexity of the crisis'!AN76</f>
        <v>3</v>
      </c>
      <c r="U75" s="124" t="str">
        <f>VLOOKUP(C75,Lists!$C$3:$E$200,3,FALSE)</f>
        <v>Americas</v>
      </c>
      <c r="V75" s="125">
        <v>44858</v>
      </c>
    </row>
    <row r="76" spans="1:22" x14ac:dyDescent="0.25">
      <c r="A76" s="53" t="str">
        <f>'Crisis Indicator Data'!A74</f>
        <v>Complex crisis in Mali</v>
      </c>
      <c r="B76" s="45" t="str">
        <f>Lists!G74</f>
        <v>Complex crisis</v>
      </c>
      <c r="C76" s="53" t="str">
        <f>'Crisis Indicator Data'!C74</f>
        <v>MLI001</v>
      </c>
      <c r="D76" s="53" t="str">
        <f>'Crisis Indicator Data'!D74</f>
        <v>Mali</v>
      </c>
      <c r="E76" s="53" t="str">
        <f>'Crisis Indicator Data'!E74</f>
        <v>MLI</v>
      </c>
      <c r="F76" s="53" t="str">
        <f>'Crisis Indicator Data'!B74</f>
        <v>Conflict</v>
      </c>
      <c r="G76" s="225">
        <f t="shared" si="10"/>
        <v>4.0999999999999996</v>
      </c>
      <c r="H76" s="54">
        <f t="shared" si="11"/>
        <v>5</v>
      </c>
      <c r="I76" s="117" t="str">
        <f t="shared" si="12"/>
        <v>Very High</v>
      </c>
      <c r="J76" s="226" t="str">
        <f>INDEX(Trends!$D$3:$D$404,MATCH(C76,Trends!$C$3:$C$404,0))</f>
        <v>Stable</v>
      </c>
      <c r="K76" s="109" t="str">
        <f>IF(Reliability!B74="x","x",(IF(ROUNDUP(Reliability!B74,0)=1,"Very High",IF(ROUNDUP(Reliability!B74,0)=2,"High",IF(ROUNDUP(Reliability!B74,0)=3,"Medium",IF(ROUNDUP(Reliability!B74,0)=4,"Low","Very Low"))))))</f>
        <v>Very High</v>
      </c>
      <c r="L76" s="227">
        <f t="shared" si="13"/>
        <v>4.4000000000000004</v>
      </c>
      <c r="M76" s="233">
        <f>'Impact of the crisis'!N77</f>
        <v>4.9000000000000004</v>
      </c>
      <c r="N76" s="233">
        <f>'Impact of the crisis'!AB77</f>
        <v>4</v>
      </c>
      <c r="O76" s="227">
        <f>'Conditions of people affected'!R77</f>
        <v>4.3499999999999996</v>
      </c>
      <c r="P76" s="233">
        <f>'Conditions of people affected'!K77</f>
        <v>4.7</v>
      </c>
      <c r="Q76" s="233">
        <f>'Conditions of people affected'!Q77</f>
        <v>4</v>
      </c>
      <c r="R76" s="228">
        <f t="shared" si="14"/>
        <v>3.4</v>
      </c>
      <c r="S76" s="228">
        <f>'Complexity of the crisis'!X77</f>
        <v>3.2</v>
      </c>
      <c r="T76" s="228">
        <f>'Complexity of the crisis'!AN77</f>
        <v>3.5</v>
      </c>
      <c r="U76" s="124" t="str">
        <f>VLOOKUP(C76,Lists!$C$3:$E$200,3,FALSE)</f>
        <v>Africa</v>
      </c>
      <c r="V76" s="125">
        <v>44838</v>
      </c>
    </row>
    <row r="77" spans="1:22" x14ac:dyDescent="0.25">
      <c r="A77" s="53" t="str">
        <f>'Crisis Indicator Data'!A75</f>
        <v>Multiple crises in Myanmar</v>
      </c>
      <c r="B77" s="45" t="str">
        <f>Lists!G75</f>
        <v>Country level</v>
      </c>
      <c r="C77" s="53" t="str">
        <f>'Crisis Indicator Data'!C75</f>
        <v>MMR001</v>
      </c>
      <c r="D77" s="53" t="str">
        <f>'Crisis Indicator Data'!D75</f>
        <v>Myanmar</v>
      </c>
      <c r="E77" s="53" t="str">
        <f>'Crisis Indicator Data'!E75</f>
        <v>MMR</v>
      </c>
      <c r="F77" s="53" t="str">
        <f>'Crisis Indicator Data'!B75</f>
        <v>Socio-political,Conflict,Violence</v>
      </c>
      <c r="G77" s="225">
        <f t="shared" si="10"/>
        <v>4.4000000000000004</v>
      </c>
      <c r="H77" s="54">
        <f t="shared" si="11"/>
        <v>5</v>
      </c>
      <c r="I77" s="117" t="str">
        <f t="shared" si="12"/>
        <v>Very High</v>
      </c>
      <c r="J77" s="226" t="str">
        <f>INDEX(Trends!$D$3:$D$404,MATCH(C77,Trends!$C$3:$C$404,0))</f>
        <v>Stable</v>
      </c>
      <c r="K77" s="109" t="str">
        <f>IF(Reliability!B75="x","x",(IF(ROUNDUP(Reliability!B75,0)=1,"Very High",IF(ROUNDUP(Reliability!B75,0)=2,"High",IF(ROUNDUP(Reliability!B75,0)=3,"Medium",IF(ROUNDUP(Reliability!B75,0)=4,"Low","Very Low"))))))</f>
        <v>High</v>
      </c>
      <c r="L77" s="227">
        <f t="shared" si="13"/>
        <v>4.4000000000000004</v>
      </c>
      <c r="M77" s="233">
        <f>'Impact of the crisis'!N78</f>
        <v>4.9000000000000004</v>
      </c>
      <c r="N77" s="233">
        <f>'Impact of the crisis'!AB78</f>
        <v>4.0999999999999996</v>
      </c>
      <c r="O77" s="227">
        <f>'Conditions of people affected'!R78</f>
        <v>4.5</v>
      </c>
      <c r="P77" s="233">
        <f>'Conditions of people affected'!K78</f>
        <v>5</v>
      </c>
      <c r="Q77" s="233">
        <f>'Conditions of people affected'!Q78</f>
        <v>4</v>
      </c>
      <c r="R77" s="228">
        <f t="shared" si="14"/>
        <v>4.2</v>
      </c>
      <c r="S77" s="228">
        <f>'Complexity of the crisis'!X78</f>
        <v>3.9</v>
      </c>
      <c r="T77" s="228">
        <f>'Complexity of the crisis'!AN78</f>
        <v>4.5</v>
      </c>
      <c r="U77" s="124" t="str">
        <f>VLOOKUP(C77,Lists!$C$3:$E$200,3,FALSE)</f>
        <v>Asia</v>
      </c>
      <c r="V77" s="125">
        <v>44861</v>
      </c>
    </row>
    <row r="78" spans="1:22" x14ac:dyDescent="0.25">
      <c r="A78" s="53" t="str">
        <f>'Crisis Indicator Data'!A76</f>
        <v>Rakhine Conflict</v>
      </c>
      <c r="B78" s="45" t="str">
        <f>Lists!G76</f>
        <v>Rakhine conflict</v>
      </c>
      <c r="C78" s="53" t="str">
        <f>'Crisis Indicator Data'!C76</f>
        <v>MMR002</v>
      </c>
      <c r="D78" s="53" t="str">
        <f>'Crisis Indicator Data'!D76</f>
        <v>Myanmar</v>
      </c>
      <c r="E78" s="53" t="str">
        <f>'Crisis Indicator Data'!E76</f>
        <v>MMR</v>
      </c>
      <c r="F78" s="53" t="str">
        <f>'Crisis Indicator Data'!B76</f>
        <v>Conflict</v>
      </c>
      <c r="G78" s="225">
        <f t="shared" si="10"/>
        <v>3.8</v>
      </c>
      <c r="H78" s="54">
        <f t="shared" si="11"/>
        <v>4</v>
      </c>
      <c r="I78" s="117" t="str">
        <f t="shared" si="12"/>
        <v>High</v>
      </c>
      <c r="J78" s="226" t="str">
        <f>INDEX(Trends!$D$3:$D$404,MATCH(C78,Trends!$C$3:$C$404,0))</f>
        <v>Stable</v>
      </c>
      <c r="K78" s="109" t="str">
        <f>IF(Reliability!B76="x","x",(IF(ROUNDUP(Reliability!B76,0)=1,"Very High",IF(ROUNDUP(Reliability!B76,0)=2,"High",IF(ROUNDUP(Reliability!B76,0)=3,"Medium",IF(ROUNDUP(Reliability!B76,0)=4,"Low","Very Low"))))))</f>
        <v>High</v>
      </c>
      <c r="L78" s="227">
        <f t="shared" si="13"/>
        <v>3.1</v>
      </c>
      <c r="M78" s="233">
        <f>'Impact of the crisis'!N79</f>
        <v>1.3</v>
      </c>
      <c r="N78" s="233">
        <f>'Impact of the crisis'!AB79</f>
        <v>3.7</v>
      </c>
      <c r="O78" s="227">
        <f>'Conditions of people affected'!R79</f>
        <v>3.85</v>
      </c>
      <c r="P78" s="233">
        <f>'Conditions of people affected'!K79</f>
        <v>3.7</v>
      </c>
      <c r="Q78" s="233">
        <f>'Conditions of people affected'!Q79</f>
        <v>4</v>
      </c>
      <c r="R78" s="228">
        <f t="shared" si="14"/>
        <v>4.2</v>
      </c>
      <c r="S78" s="228">
        <f>'Complexity of the crisis'!X79</f>
        <v>3.9</v>
      </c>
      <c r="T78" s="228">
        <f>'Complexity of the crisis'!AN79</f>
        <v>4.5</v>
      </c>
      <c r="U78" s="124" t="str">
        <f>VLOOKUP(C78,Lists!$C$3:$E$200,3,FALSE)</f>
        <v>Asia</v>
      </c>
      <c r="V78" s="125">
        <v>44861</v>
      </c>
    </row>
    <row r="79" spans="1:22" x14ac:dyDescent="0.25">
      <c r="A79" s="53" t="str">
        <f>'Crisis Indicator Data'!A77</f>
        <v>Kachin and Shan Conflict</v>
      </c>
      <c r="B79" s="45" t="str">
        <f>Lists!G77</f>
        <v>Kachin and Shan conflict</v>
      </c>
      <c r="C79" s="53" t="str">
        <f>'Crisis Indicator Data'!C77</f>
        <v>MMR003</v>
      </c>
      <c r="D79" s="53" t="str">
        <f>'Crisis Indicator Data'!D77</f>
        <v>Myanmar</v>
      </c>
      <c r="E79" s="53" t="str">
        <f>'Crisis Indicator Data'!E77</f>
        <v>MMR</v>
      </c>
      <c r="F79" s="53" t="str">
        <f>'Crisis Indicator Data'!B77</f>
        <v>Conflict</v>
      </c>
      <c r="G79" s="225">
        <f t="shared" si="10"/>
        <v>3.8</v>
      </c>
      <c r="H79" s="54">
        <f t="shared" si="11"/>
        <v>4</v>
      </c>
      <c r="I79" s="117" t="str">
        <f t="shared" si="12"/>
        <v>High</v>
      </c>
      <c r="J79" s="226" t="str">
        <f>INDEX(Trends!$D$3:$D$404,MATCH(C79,Trends!$C$3:$C$404,0))</f>
        <v>Stable</v>
      </c>
      <c r="K79" s="109" t="str">
        <f>IF(Reliability!B77="x","x",(IF(ROUNDUP(Reliability!B77,0)=1,"Very High",IF(ROUNDUP(Reliability!B77,0)=2,"High",IF(ROUNDUP(Reliability!B77,0)=3,"Medium",IF(ROUNDUP(Reliability!B77,0)=4,"Low","Very Low"))))))</f>
        <v>High</v>
      </c>
      <c r="L79" s="227">
        <f t="shared" si="13"/>
        <v>2.8</v>
      </c>
      <c r="M79" s="233">
        <f>'Impact of the crisis'!N80</f>
        <v>2.4</v>
      </c>
      <c r="N79" s="233">
        <f>'Impact of the crisis'!AB80</f>
        <v>3</v>
      </c>
      <c r="O79" s="227">
        <f>'Conditions of people affected'!R80</f>
        <v>4.05</v>
      </c>
      <c r="P79" s="233">
        <f>'Conditions of people affected'!K80</f>
        <v>4.0999999999999996</v>
      </c>
      <c r="Q79" s="233">
        <f>'Conditions of people affected'!Q80</f>
        <v>4</v>
      </c>
      <c r="R79" s="228">
        <f t="shared" si="14"/>
        <v>4</v>
      </c>
      <c r="S79" s="228">
        <f>'Complexity of the crisis'!X80</f>
        <v>3.9</v>
      </c>
      <c r="T79" s="228">
        <f>'Complexity of the crisis'!AN80</f>
        <v>4</v>
      </c>
      <c r="U79" s="124" t="str">
        <f>VLOOKUP(C79,Lists!$C$3:$E$200,3,FALSE)</f>
        <v>Asia</v>
      </c>
      <c r="V79" s="125">
        <v>44861</v>
      </c>
    </row>
    <row r="80" spans="1:22" x14ac:dyDescent="0.25">
      <c r="A80" s="53" t="str">
        <f>'Crisis Indicator Data'!A78</f>
        <v>Post-coup conflict in Myanmar</v>
      </c>
      <c r="B80" s="45" t="str">
        <f>Lists!G78</f>
        <v>Post-coup conflict</v>
      </c>
      <c r="C80" s="53" t="str">
        <f>'Crisis Indicator Data'!C78</f>
        <v>MMR004</v>
      </c>
      <c r="D80" s="53" t="str">
        <f>'Crisis Indicator Data'!D78</f>
        <v>Myanmar</v>
      </c>
      <c r="E80" s="53" t="str">
        <f>'Crisis Indicator Data'!E78</f>
        <v>MMR</v>
      </c>
      <c r="F80" s="53" t="str">
        <f>'Crisis Indicator Data'!B78</f>
        <v>Violence,Socio-political,Conflict</v>
      </c>
      <c r="G80" s="225">
        <f t="shared" si="10"/>
        <v>4.5</v>
      </c>
      <c r="H80" s="54">
        <f t="shared" si="11"/>
        <v>5</v>
      </c>
      <c r="I80" s="117" t="str">
        <f t="shared" si="12"/>
        <v>Very High</v>
      </c>
      <c r="J80" s="226" t="str">
        <f>INDEX(Trends!$D$3:$D$404,MATCH(C80,Trends!$C$3:$C$404,0))</f>
        <v>Stable</v>
      </c>
      <c r="K80" s="109" t="str">
        <f>IF(Reliability!B78="x","x",(IF(ROUNDUP(Reliability!B78,0)=1,"Very High",IF(ROUNDUP(Reliability!B78,0)=2,"High",IF(ROUNDUP(Reliability!B78,0)=3,"Medium",IF(ROUNDUP(Reliability!B78,0)=4,"Low","Very Low"))))))</f>
        <v>High</v>
      </c>
      <c r="L80" s="227">
        <f t="shared" si="13"/>
        <v>4.2</v>
      </c>
      <c r="M80" s="233">
        <f>'Impact of the crisis'!N81</f>
        <v>4.0999999999999996</v>
      </c>
      <c r="N80" s="233">
        <f>'Impact of the crisis'!AB81</f>
        <v>4.2</v>
      </c>
      <c r="O80" s="227">
        <f>'Conditions of people affected'!R81</f>
        <v>5</v>
      </c>
      <c r="P80" s="233">
        <f>'Conditions of people affected'!K81</f>
        <v>5</v>
      </c>
      <c r="Q80" s="233">
        <f>'Conditions of people affected'!Q81</f>
        <v>5</v>
      </c>
      <c r="R80" s="228">
        <f t="shared" si="14"/>
        <v>4</v>
      </c>
      <c r="S80" s="228">
        <f>'Complexity of the crisis'!X81</f>
        <v>3.9</v>
      </c>
      <c r="T80" s="228">
        <f>'Complexity of the crisis'!AN81</f>
        <v>4</v>
      </c>
      <c r="U80" s="124" t="str">
        <f>VLOOKUP(C80,Lists!$C$3:$E$200,3,FALSE)</f>
        <v>Asia</v>
      </c>
      <c r="V80" s="125">
        <v>44861</v>
      </c>
    </row>
    <row r="81" spans="1:22" x14ac:dyDescent="0.25">
      <c r="A81" s="53" t="str">
        <f>'Crisis Indicator Data'!A79</f>
        <v>Multiple Crises in Mozambique</v>
      </c>
      <c r="B81" s="45" t="str">
        <f>Lists!G79</f>
        <v>Multiple Crises</v>
      </c>
      <c r="C81" s="53" t="str">
        <f>'Crisis Indicator Data'!C79</f>
        <v>MOZ001</v>
      </c>
      <c r="D81" s="53" t="str">
        <f>'Crisis Indicator Data'!D79</f>
        <v>Mozambique</v>
      </c>
      <c r="E81" s="53" t="str">
        <f>'Crisis Indicator Data'!E79</f>
        <v>MOZ</v>
      </c>
      <c r="F81" s="53" t="str">
        <f>'Crisis Indicator Data'!B79</f>
        <v>Conflict,Displacement,Cyclone</v>
      </c>
      <c r="G81" s="225">
        <f t="shared" si="10"/>
        <v>3.6</v>
      </c>
      <c r="H81" s="54">
        <f t="shared" si="11"/>
        <v>4</v>
      </c>
      <c r="I81" s="117" t="str">
        <f t="shared" si="12"/>
        <v>High</v>
      </c>
      <c r="J81" s="226" t="str">
        <f>INDEX(Trends!$D$3:$D$404,MATCH(C81,Trends!$C$3:$C$404,0))</f>
        <v>Stable</v>
      </c>
      <c r="K81" s="109" t="str">
        <f>IF(Reliability!B79="x","x",(IF(ROUNDUP(Reliability!B79,0)=1,"Very High",IF(ROUNDUP(Reliability!B79,0)=2,"High",IF(ROUNDUP(Reliability!B79,0)=3,"Medium",IF(ROUNDUP(Reliability!B79,0)=4,"Low","Very Low"))))))</f>
        <v>High</v>
      </c>
      <c r="L81" s="227">
        <f t="shared" si="13"/>
        <v>3.6</v>
      </c>
      <c r="M81" s="233">
        <f>'Impact of the crisis'!N82</f>
        <v>3.9</v>
      </c>
      <c r="N81" s="233">
        <f>'Impact of the crisis'!AB82</f>
        <v>3.4</v>
      </c>
      <c r="O81" s="227">
        <f>'Conditions of people affected'!R82</f>
        <v>3.5</v>
      </c>
      <c r="P81" s="233">
        <f>'Conditions of people affected'!K82</f>
        <v>4</v>
      </c>
      <c r="Q81" s="233">
        <f>'Conditions of people affected'!Q82</f>
        <v>3</v>
      </c>
      <c r="R81" s="228">
        <f t="shared" si="14"/>
        <v>3.9</v>
      </c>
      <c r="S81" s="228">
        <f>'Complexity of the crisis'!X82</f>
        <v>3.7</v>
      </c>
      <c r="T81" s="228">
        <f>'Complexity of the crisis'!AN82</f>
        <v>4</v>
      </c>
      <c r="U81" s="124" t="str">
        <f>VLOOKUP(C81,Lists!$C$3:$E$200,3,FALSE)</f>
        <v>Africa</v>
      </c>
      <c r="V81" s="125">
        <v>44865</v>
      </c>
    </row>
    <row r="82" spans="1:22" x14ac:dyDescent="0.25">
      <c r="A82" s="53" t="str">
        <f>'Crisis Indicator Data'!A80</f>
        <v>Cabo Delgado Islamist Insurgency</v>
      </c>
      <c r="B82" s="45" t="str">
        <f>Lists!G80</f>
        <v>Violent Insurgency in Cabo Delgado</v>
      </c>
      <c r="C82" s="53" t="str">
        <f>'Crisis Indicator Data'!C80</f>
        <v>MOZ004</v>
      </c>
      <c r="D82" s="53" t="str">
        <f>'Crisis Indicator Data'!D80</f>
        <v>Mozambique</v>
      </c>
      <c r="E82" s="53" t="str">
        <f>'Crisis Indicator Data'!E80</f>
        <v>MOZ</v>
      </c>
      <c r="F82" s="53" t="str">
        <f>'Crisis Indicator Data'!B80</f>
        <v>Conflict,Displacement</v>
      </c>
      <c r="G82" s="225">
        <f t="shared" si="10"/>
        <v>3.4</v>
      </c>
      <c r="H82" s="54">
        <f t="shared" si="11"/>
        <v>4</v>
      </c>
      <c r="I82" s="117" t="str">
        <f t="shared" si="12"/>
        <v>High</v>
      </c>
      <c r="J82" s="226" t="str">
        <f>INDEX(Trends!$D$3:$D$404,MATCH(C82,Trends!$C$3:$C$404,0))</f>
        <v>Stable</v>
      </c>
      <c r="K82" s="109" t="str">
        <f>IF(Reliability!B80="x","x",(IF(ROUNDUP(Reliability!B80,0)=1,"Very High",IF(ROUNDUP(Reliability!B80,0)=2,"High",IF(ROUNDUP(Reliability!B80,0)=3,"Medium",IF(ROUNDUP(Reliability!B80,0)=4,"Low","Very Low"))))))</f>
        <v>High</v>
      </c>
      <c r="L82" s="227">
        <f t="shared" si="13"/>
        <v>3.6</v>
      </c>
      <c r="M82" s="233">
        <f>'Impact of the crisis'!N83</f>
        <v>2.7</v>
      </c>
      <c r="N82" s="233">
        <f>'Impact of the crisis'!AB83</f>
        <v>4</v>
      </c>
      <c r="O82" s="227">
        <f>'Conditions of people affected'!R83</f>
        <v>3.3</v>
      </c>
      <c r="P82" s="233">
        <f>'Conditions of people affected'!K83</f>
        <v>3.6</v>
      </c>
      <c r="Q82" s="233">
        <f>'Conditions of people affected'!Q83</f>
        <v>3</v>
      </c>
      <c r="R82" s="228">
        <f t="shared" si="14"/>
        <v>3.4</v>
      </c>
      <c r="S82" s="228">
        <f>'Complexity of the crisis'!X83</f>
        <v>3.7</v>
      </c>
      <c r="T82" s="228">
        <f>'Complexity of the crisis'!AN83</f>
        <v>3</v>
      </c>
      <c r="U82" s="124" t="str">
        <f>VLOOKUP(C82,Lists!$C$3:$E$200,3,FALSE)</f>
        <v>Africa</v>
      </c>
      <c r="V82" s="125">
        <v>44803</v>
      </c>
    </row>
    <row r="83" spans="1:22" x14ac:dyDescent="0.25">
      <c r="A83" s="53" t="str">
        <f>'Crisis Indicator Data'!A81</f>
        <v>2022 Tropical Cyclone Seasons in Mozambique</v>
      </c>
      <c r="B83" s="45" t="str">
        <f>Lists!G81</f>
        <v>Tropical Cyclones Season</v>
      </c>
      <c r="C83" s="53" t="str">
        <f>'Crisis Indicator Data'!C81</f>
        <v>MOZ008</v>
      </c>
      <c r="D83" s="53" t="str">
        <f>'Crisis Indicator Data'!D81</f>
        <v>Mozambique</v>
      </c>
      <c r="E83" s="53" t="str">
        <f>'Crisis Indicator Data'!E81</f>
        <v>MOZ</v>
      </c>
      <c r="F83" s="53" t="str">
        <f>'Crisis Indicator Data'!B81</f>
        <v>Cyclone</v>
      </c>
      <c r="G83" s="225">
        <f t="shared" si="10"/>
        <v>3.1</v>
      </c>
      <c r="H83" s="54">
        <f t="shared" si="11"/>
        <v>4</v>
      </c>
      <c r="I83" s="117" t="str">
        <f t="shared" si="12"/>
        <v>High</v>
      </c>
      <c r="J83" s="226" t="str">
        <f>INDEX(Trends!$D$3:$D$404,MATCH(C83,Trends!$C$3:$C$404,0))</f>
        <v>Stable</v>
      </c>
      <c r="K83" s="109" t="str">
        <f>IF(Reliability!B81="x","x",(IF(ROUNDUP(Reliability!B81,0)=1,"Very High",IF(ROUNDUP(Reliability!B81,0)=2,"High",IF(ROUNDUP(Reliability!B81,0)=3,"Medium",IF(ROUNDUP(Reliability!B81,0)=4,"Low","Very Low"))))))</f>
        <v>High</v>
      </c>
      <c r="L83" s="227">
        <f t="shared" si="13"/>
        <v>2.7</v>
      </c>
      <c r="M83" s="233">
        <f>'Impact of the crisis'!N84</f>
        <v>3.6</v>
      </c>
      <c r="N83" s="233">
        <f>'Impact of the crisis'!AB84</f>
        <v>2.1</v>
      </c>
      <c r="O83" s="227">
        <f>'Conditions of people affected'!R84</f>
        <v>3.15</v>
      </c>
      <c r="P83" s="233">
        <f>'Conditions of people affected'!K84</f>
        <v>3.3</v>
      </c>
      <c r="Q83" s="233">
        <f>'Conditions of people affected'!Q84</f>
        <v>3</v>
      </c>
      <c r="R83" s="228">
        <f t="shared" si="14"/>
        <v>3.4</v>
      </c>
      <c r="S83" s="228">
        <f>'Complexity of the crisis'!X84</f>
        <v>3.7</v>
      </c>
      <c r="T83" s="228">
        <f>'Complexity of the crisis'!AN84</f>
        <v>3</v>
      </c>
      <c r="U83" s="124" t="str">
        <f>VLOOKUP(C83,Lists!$C$3:$E$200,3,FALSE)</f>
        <v>Africa</v>
      </c>
      <c r="V83" s="125">
        <v>44769</v>
      </c>
    </row>
    <row r="84" spans="1:22" x14ac:dyDescent="0.25">
      <c r="A84" s="53" t="str">
        <f>'Crisis Indicator Data'!A82</f>
        <v>Refugees from Mali in Mauritania</v>
      </c>
      <c r="B84" s="45" t="str">
        <f>Lists!G82</f>
        <v>Malian refugees</v>
      </c>
      <c r="C84" s="53" t="str">
        <f>'Crisis Indicator Data'!C82</f>
        <v>MRT002</v>
      </c>
      <c r="D84" s="53" t="str">
        <f>'Crisis Indicator Data'!D82</f>
        <v>Mauritania</v>
      </c>
      <c r="E84" s="53" t="str">
        <f>'Crisis Indicator Data'!E82</f>
        <v>MRT</v>
      </c>
      <c r="F84" s="53" t="str">
        <f>'Crisis Indicator Data'!B82</f>
        <v>Displacement</v>
      </c>
      <c r="G84" s="225">
        <f t="shared" si="10"/>
        <v>2.2000000000000002</v>
      </c>
      <c r="H84" s="54">
        <f t="shared" si="11"/>
        <v>3</v>
      </c>
      <c r="I84" s="117" t="str">
        <f t="shared" si="12"/>
        <v>Medium</v>
      </c>
      <c r="J84" s="226" t="str">
        <f>INDEX(Trends!$D$3:$D$404,MATCH(C84,Trends!$C$3:$C$404,0))</f>
        <v>Increasing</v>
      </c>
      <c r="K84" s="109" t="str">
        <f>IF(Reliability!B82="x","x",(IF(ROUNDUP(Reliability!B82,0)=1,"Very High",IF(ROUNDUP(Reliability!B82,0)=2,"High",IF(ROUNDUP(Reliability!B82,0)=3,"Medium",IF(ROUNDUP(Reliability!B82,0)=4,"Low","Very Low"))))))</f>
        <v>Very High</v>
      </c>
      <c r="L84" s="227">
        <f t="shared" si="13"/>
        <v>2.5</v>
      </c>
      <c r="M84" s="233">
        <f>'Impact of the crisis'!N85</f>
        <v>1.8</v>
      </c>
      <c r="N84" s="233">
        <f>'Impact of the crisis'!AB85</f>
        <v>2.8</v>
      </c>
      <c r="O84" s="227">
        <f>'Conditions of people affected'!R85</f>
        <v>2.2999999999999998</v>
      </c>
      <c r="P84" s="233">
        <f>'Conditions of people affected'!K85</f>
        <v>1.6</v>
      </c>
      <c r="Q84" s="233">
        <f>'Conditions of people affected'!Q85</f>
        <v>3</v>
      </c>
      <c r="R84" s="228">
        <f t="shared" si="14"/>
        <v>1.9</v>
      </c>
      <c r="S84" s="228">
        <f>'Complexity of the crisis'!X85</f>
        <v>2.2000000000000002</v>
      </c>
      <c r="T84" s="228">
        <f>'Complexity of the crisis'!AN85</f>
        <v>1.5</v>
      </c>
      <c r="U84" s="124" t="str">
        <f>VLOOKUP(C84,Lists!$C$3:$E$200,3,FALSE)</f>
        <v>Africa</v>
      </c>
      <c r="V84" s="125">
        <v>44853</v>
      </c>
    </row>
    <row r="85" spans="1:22" x14ac:dyDescent="0.25">
      <c r="A85" s="53" t="str">
        <f>'Crisis Indicator Data'!A83</f>
        <v>Food Security in Mauritania</v>
      </c>
      <c r="B85" s="45" t="str">
        <f>Lists!G83</f>
        <v>Food security</v>
      </c>
      <c r="C85" s="53" t="str">
        <f>'Crisis Indicator Data'!C83</f>
        <v>MRT003</v>
      </c>
      <c r="D85" s="53" t="str">
        <f>'Crisis Indicator Data'!D83</f>
        <v>Mauritania</v>
      </c>
      <c r="E85" s="53" t="str">
        <f>'Crisis Indicator Data'!E83</f>
        <v>MRT</v>
      </c>
      <c r="F85" s="53" t="str">
        <f>'Crisis Indicator Data'!B83</f>
        <v>Drought,Floods</v>
      </c>
      <c r="G85" s="225">
        <f t="shared" si="10"/>
        <v>2.7</v>
      </c>
      <c r="H85" s="54">
        <f t="shared" si="11"/>
        <v>3</v>
      </c>
      <c r="I85" s="117" t="str">
        <f t="shared" si="12"/>
        <v>Medium</v>
      </c>
      <c r="J85" s="226" t="str">
        <f>INDEX(Trends!$D$3:$D$404,MATCH(C85,Trends!$C$3:$C$404,0))</f>
        <v>Decreasing</v>
      </c>
      <c r="K85" s="109" t="str">
        <f>IF(Reliability!B83="x","x",(IF(ROUNDUP(Reliability!B83,0)=1,"Very High",IF(ROUNDUP(Reliability!B83,0)=2,"High",IF(ROUNDUP(Reliability!B83,0)=3,"Medium",IF(ROUNDUP(Reliability!B83,0)=4,"Low","Very Low"))))))</f>
        <v>High</v>
      </c>
      <c r="L85" s="227">
        <f t="shared" si="13"/>
        <v>2.8</v>
      </c>
      <c r="M85" s="233">
        <f>'Impact of the crisis'!N86</f>
        <v>4.3</v>
      </c>
      <c r="N85" s="233">
        <f>'Impact of the crisis'!AB86</f>
        <v>1.6</v>
      </c>
      <c r="O85" s="227">
        <f>'Conditions of people affected'!R86</f>
        <v>3.1</v>
      </c>
      <c r="P85" s="233">
        <f>'Conditions of people affected'!K86</f>
        <v>3.2</v>
      </c>
      <c r="Q85" s="233">
        <f>'Conditions of people affected'!Q86</f>
        <v>3</v>
      </c>
      <c r="R85" s="228">
        <f t="shared" si="14"/>
        <v>1.9</v>
      </c>
      <c r="S85" s="228">
        <f>'Complexity of the crisis'!X86</f>
        <v>2.2000000000000002</v>
      </c>
      <c r="T85" s="228">
        <f>'Complexity of the crisis'!AN86</f>
        <v>1.5</v>
      </c>
      <c r="U85" s="124" t="str">
        <f>VLOOKUP(C85,Lists!$C$3:$E$200,3,FALSE)</f>
        <v>Africa</v>
      </c>
      <c r="V85" s="125">
        <v>44853</v>
      </c>
    </row>
    <row r="86" spans="1:22" x14ac:dyDescent="0.25">
      <c r="A86" s="53" t="str">
        <f>'Crisis Indicator Data'!A84</f>
        <v>Complex crisis in Malawi</v>
      </c>
      <c r="B86" s="45" t="str">
        <f>Lists!G84</f>
        <v>Complex</v>
      </c>
      <c r="C86" s="53" t="str">
        <f>'Crisis Indicator Data'!C84</f>
        <v>MWI002</v>
      </c>
      <c r="D86" s="53" t="str">
        <f>'Crisis Indicator Data'!D84</f>
        <v>Malawi</v>
      </c>
      <c r="E86" s="53" t="str">
        <f>'Crisis Indicator Data'!E84</f>
        <v>MWI</v>
      </c>
      <c r="F86" s="53" t="str">
        <f>'Crisis Indicator Data'!B84</f>
        <v>Drought,Socio-political,Cyclone</v>
      </c>
      <c r="G86" s="225">
        <f t="shared" si="10"/>
        <v>3.2</v>
      </c>
      <c r="H86" s="54">
        <f t="shared" si="11"/>
        <v>4</v>
      </c>
      <c r="I86" s="117" t="str">
        <f t="shared" si="12"/>
        <v>High</v>
      </c>
      <c r="J86" s="226" t="str">
        <f>INDEX(Trends!$D$3:$D$404,MATCH(C86,Trends!$C$3:$C$404,0))</f>
        <v>Increasing</v>
      </c>
      <c r="K86" s="109" t="str">
        <f>IF(Reliability!B84="x","x",(IF(ROUNDUP(Reliability!B84,0)=1,"Very High",IF(ROUNDUP(Reliability!B84,0)=2,"High",IF(ROUNDUP(Reliability!B84,0)=3,"Medium",IF(ROUNDUP(Reliability!B84,0)=4,"Low","Very Low"))))))</f>
        <v>Very High</v>
      </c>
      <c r="L86" s="227">
        <f t="shared" si="13"/>
        <v>3.5</v>
      </c>
      <c r="M86" s="233">
        <f>'Impact of the crisis'!N87</f>
        <v>4.4000000000000004</v>
      </c>
      <c r="N86" s="233">
        <f>'Impact of the crisis'!AB87</f>
        <v>2.9</v>
      </c>
      <c r="O86" s="227">
        <f>'Conditions of people affected'!R87</f>
        <v>3.7</v>
      </c>
      <c r="P86" s="233">
        <f>'Conditions of people affected'!K87</f>
        <v>4.4000000000000004</v>
      </c>
      <c r="Q86" s="233">
        <f>'Conditions of people affected'!Q87</f>
        <v>3</v>
      </c>
      <c r="R86" s="228">
        <f t="shared" si="14"/>
        <v>2.1</v>
      </c>
      <c r="S86" s="228">
        <f>'Complexity of the crisis'!X87</f>
        <v>2.1</v>
      </c>
      <c r="T86" s="228">
        <f>'Complexity of the crisis'!AN87</f>
        <v>2</v>
      </c>
      <c r="U86" s="124" t="str">
        <f>VLOOKUP(C86,Lists!$C$3:$E$200,3,FALSE)</f>
        <v>Africa</v>
      </c>
      <c r="V86" s="125">
        <v>44853</v>
      </c>
    </row>
    <row r="87" spans="1:22" x14ac:dyDescent="0.25">
      <c r="A87" s="53" t="str">
        <f>'Crisis Indicator Data'!A85</f>
        <v>Tropical Cyclone Ana in Malawi</v>
      </c>
      <c r="B87" s="45" t="str">
        <f>Lists!G85</f>
        <v>Tropical Cyclone Ana</v>
      </c>
      <c r="C87" s="53" t="str">
        <f>'Crisis Indicator Data'!C85</f>
        <v>MWI004</v>
      </c>
      <c r="D87" s="53" t="str">
        <f>'Crisis Indicator Data'!D85</f>
        <v>Malawi</v>
      </c>
      <c r="E87" s="53" t="str">
        <f>'Crisis Indicator Data'!E85</f>
        <v>MWI</v>
      </c>
      <c r="F87" s="53" t="str">
        <f>'Crisis Indicator Data'!B85</f>
        <v>Cyclone</v>
      </c>
      <c r="G87" s="225">
        <f t="shared" si="10"/>
        <v>2.5</v>
      </c>
      <c r="H87" s="54">
        <f t="shared" si="11"/>
        <v>3</v>
      </c>
      <c r="I87" s="117" t="str">
        <f t="shared" si="12"/>
        <v>Medium</v>
      </c>
      <c r="J87" s="226" t="str">
        <f>INDEX(Trends!$D$3:$D$404,MATCH(C87,Trends!$C$3:$C$404,0))</f>
        <v>Increasing</v>
      </c>
      <c r="K87" s="109" t="str">
        <f>IF(Reliability!B85="x","x",(IF(ROUNDUP(Reliability!B85,0)=1,"Very High",IF(ROUNDUP(Reliability!B85,0)=2,"High",IF(ROUNDUP(Reliability!B85,0)=3,"Medium",IF(ROUNDUP(Reliability!B85,0)=4,"Low","Very Low"))))))</f>
        <v>High</v>
      </c>
      <c r="L87" s="227">
        <f t="shared" si="13"/>
        <v>2.9</v>
      </c>
      <c r="M87" s="233">
        <f>'Impact of the crisis'!N88</f>
        <v>4.2</v>
      </c>
      <c r="N87" s="233">
        <f>'Impact of the crisis'!AB88</f>
        <v>1.9</v>
      </c>
      <c r="O87" s="227">
        <f>'Conditions of people affected'!R88</f>
        <v>2.5499999999999998</v>
      </c>
      <c r="P87" s="233">
        <f>'Conditions of people affected'!K88</f>
        <v>3.1</v>
      </c>
      <c r="Q87" s="233">
        <f>'Conditions of people affected'!Q88</f>
        <v>2</v>
      </c>
      <c r="R87" s="228">
        <f t="shared" si="14"/>
        <v>2.1</v>
      </c>
      <c r="S87" s="228">
        <f>'Complexity of the crisis'!X88</f>
        <v>2.1</v>
      </c>
      <c r="T87" s="228">
        <f>'Complexity of the crisis'!AN88</f>
        <v>2</v>
      </c>
      <c r="U87" s="124" t="str">
        <f>VLOOKUP(C87,Lists!$C$3:$E$200,3,FALSE)</f>
        <v>Africa</v>
      </c>
      <c r="V87" s="125">
        <v>44853</v>
      </c>
    </row>
    <row r="88" spans="1:22" x14ac:dyDescent="0.25">
      <c r="A88" s="53" t="str">
        <f>'Crisis Indicator Data'!A86</f>
        <v>International Refugees in Malaysia</v>
      </c>
      <c r="B88" s="45" t="str">
        <f>Lists!G86</f>
        <v>International Refugees</v>
      </c>
      <c r="C88" s="53" t="str">
        <f>'Crisis Indicator Data'!C86</f>
        <v>MYS001</v>
      </c>
      <c r="D88" s="53" t="str">
        <f>'Crisis Indicator Data'!D86</f>
        <v>Malaysia</v>
      </c>
      <c r="E88" s="53" t="str">
        <f>'Crisis Indicator Data'!E86</f>
        <v>MYS</v>
      </c>
      <c r="F88" s="53" t="str">
        <f>'Crisis Indicator Data'!B86</f>
        <v>Displacement</v>
      </c>
      <c r="G88" s="225">
        <f t="shared" si="10"/>
        <v>2.2999999999999998</v>
      </c>
      <c r="H88" s="54">
        <f t="shared" si="11"/>
        <v>3</v>
      </c>
      <c r="I88" s="117" t="str">
        <f t="shared" si="12"/>
        <v>Medium</v>
      </c>
      <c r="J88" s="226" t="str">
        <f>INDEX(Trends!$D$3:$D$404,MATCH(C88,Trends!$C$3:$C$404,0))</f>
        <v>Stable</v>
      </c>
      <c r="K88" s="109" t="str">
        <f>IF(Reliability!B86="x","x",(IF(ROUNDUP(Reliability!B86,0)=1,"Very High",IF(ROUNDUP(Reliability!B86,0)=2,"High",IF(ROUNDUP(Reliability!B86,0)=3,"Medium",IF(ROUNDUP(Reliability!B86,0)=4,"Low","Very Low"))))))</f>
        <v>High</v>
      </c>
      <c r="L88" s="227">
        <f t="shared" si="13"/>
        <v>2.9</v>
      </c>
      <c r="M88" s="233">
        <f>'Impact of the crisis'!N89</f>
        <v>1.7</v>
      </c>
      <c r="N88" s="233">
        <f>'Impact of the crisis'!AB89</f>
        <v>3.4</v>
      </c>
      <c r="O88" s="227">
        <f>'Conditions of people affected'!R89</f>
        <v>2.0499999999999998</v>
      </c>
      <c r="P88" s="233">
        <f>'Conditions of people affected'!K89</f>
        <v>2.1</v>
      </c>
      <c r="Q88" s="233">
        <f>'Conditions of people affected'!Q89</f>
        <v>2</v>
      </c>
      <c r="R88" s="228">
        <f t="shared" si="14"/>
        <v>2.2000000000000002</v>
      </c>
      <c r="S88" s="228">
        <f>'Complexity of the crisis'!X89</f>
        <v>1.9</v>
      </c>
      <c r="T88" s="228">
        <f>'Complexity of the crisis'!AN89</f>
        <v>2.5</v>
      </c>
      <c r="U88" s="124" t="str">
        <f>VLOOKUP(C88,Lists!$C$3:$E$200,3,FALSE)</f>
        <v>Asia</v>
      </c>
      <c r="V88" s="125">
        <v>44861</v>
      </c>
    </row>
    <row r="89" spans="1:22" x14ac:dyDescent="0.25">
      <c r="A89" s="53" t="str">
        <f>'Crisis Indicator Data'!A87</f>
        <v>Food Security Crisis in Namibia</v>
      </c>
      <c r="B89" s="45" t="str">
        <f>Lists!G87</f>
        <v>Food Security Crisis</v>
      </c>
      <c r="C89" s="53" t="str">
        <f>'Crisis Indicator Data'!C87</f>
        <v>NAM002</v>
      </c>
      <c r="D89" s="53" t="str">
        <f>'Crisis Indicator Data'!D87</f>
        <v>Namibia</v>
      </c>
      <c r="E89" s="53" t="str">
        <f>'Crisis Indicator Data'!E87</f>
        <v>NAM</v>
      </c>
      <c r="F89" s="53" t="str">
        <f>'Crisis Indicator Data'!B87</f>
        <v>Drought</v>
      </c>
      <c r="G89" s="225">
        <f t="shared" si="10"/>
        <v>2.5</v>
      </c>
      <c r="H89" s="54">
        <f t="shared" si="11"/>
        <v>3</v>
      </c>
      <c r="I89" s="117" t="str">
        <f t="shared" si="12"/>
        <v>Medium</v>
      </c>
      <c r="J89" s="226" t="str">
        <f>INDEX(Trends!$D$3:$D$404,MATCH(C89,Trends!$C$3:$C$404,0))</f>
        <v>Stable</v>
      </c>
      <c r="K89" s="109" t="str">
        <f>IF(Reliability!B87="x","x",(IF(ROUNDUP(Reliability!B87,0)=1,"Very High",IF(ROUNDUP(Reliability!B87,0)=2,"High",IF(ROUNDUP(Reliability!B87,0)=3,"Medium",IF(ROUNDUP(Reliability!B87,0)=4,"Low","Very Low"))))))</f>
        <v>Medium</v>
      </c>
      <c r="L89" s="227">
        <f t="shared" si="13"/>
        <v>2.8</v>
      </c>
      <c r="M89" s="233">
        <f>'Impact of the crisis'!N90</f>
        <v>4.3</v>
      </c>
      <c r="N89" s="233">
        <f>'Impact of the crisis'!AB90</f>
        <v>1.7</v>
      </c>
      <c r="O89" s="227">
        <f>'Conditions of people affected'!R90</f>
        <v>3.05</v>
      </c>
      <c r="P89" s="233">
        <f>'Conditions of people affected'!K90</f>
        <v>3.1</v>
      </c>
      <c r="Q89" s="233">
        <f>'Conditions of people affected'!Q90</f>
        <v>3</v>
      </c>
      <c r="R89" s="228">
        <f t="shared" si="14"/>
        <v>1.3</v>
      </c>
      <c r="S89" s="228">
        <f>'Complexity of the crisis'!X90</f>
        <v>1.5</v>
      </c>
      <c r="T89" s="228">
        <f>'Complexity of the crisis'!AN90</f>
        <v>1</v>
      </c>
      <c r="U89" s="124" t="str">
        <f>VLOOKUP(C89,Lists!$C$3:$E$200,3,FALSE)</f>
        <v>Africa</v>
      </c>
      <c r="V89" s="125">
        <v>44853</v>
      </c>
    </row>
    <row r="90" spans="1:22" x14ac:dyDescent="0.25">
      <c r="A90" s="53" t="str">
        <f>'Crisis Indicator Data'!A88</f>
        <v>Multiple crises in Niger</v>
      </c>
      <c r="B90" s="45" t="str">
        <f>Lists!G88</f>
        <v>Country level</v>
      </c>
      <c r="C90" s="53" t="str">
        <f>'Crisis Indicator Data'!C88</f>
        <v>NER001</v>
      </c>
      <c r="D90" s="53" t="str">
        <f>'Crisis Indicator Data'!D88</f>
        <v>Niger</v>
      </c>
      <c r="E90" s="53" t="str">
        <f>'Crisis Indicator Data'!E88</f>
        <v>NER</v>
      </c>
      <c r="F90" s="53" t="str">
        <f>'Crisis Indicator Data'!B88</f>
        <v>Conflict,Displacement</v>
      </c>
      <c r="G90" s="225">
        <f t="shared" si="10"/>
        <v>3.6</v>
      </c>
      <c r="H90" s="54">
        <f t="shared" si="11"/>
        <v>4</v>
      </c>
      <c r="I90" s="117" t="str">
        <f t="shared" si="12"/>
        <v>High</v>
      </c>
      <c r="J90" s="226" t="str">
        <f>INDEX(Trends!$D$3:$D$404,MATCH(C90,Trends!$C$3:$C$404,0))</f>
        <v>Stable</v>
      </c>
      <c r="K90" s="109" t="str">
        <f>IF(Reliability!B88="x","x",(IF(ROUNDUP(Reliability!B88,0)=1,"Very High",IF(ROUNDUP(Reliability!B88,0)=2,"High",IF(ROUNDUP(Reliability!B88,0)=3,"Medium",IF(ROUNDUP(Reliability!B88,0)=4,"Low","Very Low"))))))</f>
        <v>Very High</v>
      </c>
      <c r="L90" s="227">
        <f t="shared" si="13"/>
        <v>4.0999999999999996</v>
      </c>
      <c r="M90" s="233">
        <f>'Impact of the crisis'!N91</f>
        <v>4.9000000000000004</v>
      </c>
      <c r="N90" s="233">
        <f>'Impact of the crisis'!AB91</f>
        <v>3.6</v>
      </c>
      <c r="O90" s="227">
        <f>'Conditions of people affected'!R91</f>
        <v>3.6</v>
      </c>
      <c r="P90" s="233">
        <f>'Conditions of people affected'!K91</f>
        <v>4.2</v>
      </c>
      <c r="Q90" s="233">
        <f>'Conditions of people affected'!Q91</f>
        <v>3</v>
      </c>
      <c r="R90" s="228">
        <f t="shared" si="14"/>
        <v>3.2</v>
      </c>
      <c r="S90" s="228">
        <f>'Complexity of the crisis'!X91</f>
        <v>2.8</v>
      </c>
      <c r="T90" s="228">
        <f>'Complexity of the crisis'!AN91</f>
        <v>3.5</v>
      </c>
      <c r="U90" s="124" t="str">
        <f>VLOOKUP(C90,Lists!$C$3:$E$200,3,FALSE)</f>
        <v>Africa</v>
      </c>
      <c r="V90" s="125">
        <v>44838</v>
      </c>
    </row>
    <row r="91" spans="1:22" x14ac:dyDescent="0.25">
      <c r="A91" s="53" t="str">
        <f>'Crisis Indicator Data'!A89</f>
        <v>Boko Haram in Niger</v>
      </c>
      <c r="B91" s="45" t="str">
        <f>Lists!G89</f>
        <v>Boko Haram</v>
      </c>
      <c r="C91" s="53" t="str">
        <f>'Crisis Indicator Data'!C89</f>
        <v>NER002</v>
      </c>
      <c r="D91" s="53" t="str">
        <f>'Crisis Indicator Data'!D89</f>
        <v>Niger</v>
      </c>
      <c r="E91" s="53" t="str">
        <f>'Crisis Indicator Data'!E89</f>
        <v>NER</v>
      </c>
      <c r="F91" s="53" t="str">
        <f>'Crisis Indicator Data'!B89</f>
        <v>Conflict</v>
      </c>
      <c r="G91" s="225">
        <f t="shared" si="10"/>
        <v>3</v>
      </c>
      <c r="H91" s="54">
        <f t="shared" si="11"/>
        <v>3</v>
      </c>
      <c r="I91" s="117" t="str">
        <f t="shared" si="12"/>
        <v>Medium</v>
      </c>
      <c r="J91" s="226" t="str">
        <f>INDEX(Trends!$D$3:$D$404,MATCH(C91,Trends!$C$3:$C$404,0))</f>
        <v>Increasing</v>
      </c>
      <c r="K91" s="109" t="str">
        <f>IF(Reliability!B89="x","x",(IF(ROUNDUP(Reliability!B89,0)=1,"Very High",IF(ROUNDUP(Reliability!B89,0)=2,"High",IF(ROUNDUP(Reliability!B89,0)=3,"Medium",IF(ROUNDUP(Reliability!B89,0)=4,"Low","Very Low"))))))</f>
        <v>Very High</v>
      </c>
      <c r="L91" s="227">
        <f t="shared" si="13"/>
        <v>3.2</v>
      </c>
      <c r="M91" s="233">
        <f>'Impact of the crisis'!N92</f>
        <v>1.2</v>
      </c>
      <c r="N91" s="233">
        <f>'Impact of the crisis'!AB92</f>
        <v>3.9</v>
      </c>
      <c r="O91" s="227">
        <f>'Conditions of people affected'!R92</f>
        <v>3</v>
      </c>
      <c r="P91" s="233">
        <f>'Conditions of people affected'!K92</f>
        <v>3</v>
      </c>
      <c r="Q91" s="233">
        <f>'Conditions of people affected'!Q92</f>
        <v>3</v>
      </c>
      <c r="R91" s="228">
        <f t="shared" si="14"/>
        <v>2.9</v>
      </c>
      <c r="S91" s="228">
        <f>'Complexity of the crisis'!X92</f>
        <v>2.8</v>
      </c>
      <c r="T91" s="228">
        <f>'Complexity of the crisis'!AN92</f>
        <v>3</v>
      </c>
      <c r="U91" s="124" t="str">
        <f>VLOOKUP(C91,Lists!$C$3:$E$200,3,FALSE)</f>
        <v>Africa</v>
      </c>
      <c r="V91" s="125">
        <v>44803</v>
      </c>
    </row>
    <row r="92" spans="1:22" x14ac:dyDescent="0.25">
      <c r="A92" s="53" t="str">
        <f>'Crisis Indicator Data'!A90</f>
        <v>Mali/Burkina Faso conflict</v>
      </c>
      <c r="B92" s="45" t="str">
        <f>Lists!G90</f>
        <v xml:space="preserve">Cross-border violence </v>
      </c>
      <c r="C92" s="53" t="str">
        <f>'Crisis Indicator Data'!C90</f>
        <v>NER003</v>
      </c>
      <c r="D92" s="53" t="str">
        <f>'Crisis Indicator Data'!D90</f>
        <v>Niger</v>
      </c>
      <c r="E92" s="53" t="str">
        <f>'Crisis Indicator Data'!E90</f>
        <v>NER</v>
      </c>
      <c r="F92" s="53" t="str">
        <f>'Crisis Indicator Data'!B90</f>
        <v>Conflict</v>
      </c>
      <c r="G92" s="225">
        <f t="shared" si="10"/>
        <v>3.6</v>
      </c>
      <c r="H92" s="54">
        <f t="shared" si="11"/>
        <v>4</v>
      </c>
      <c r="I92" s="117" t="str">
        <f t="shared" si="12"/>
        <v>High</v>
      </c>
      <c r="J92" s="226" t="str">
        <f>INDEX(Trends!$D$3:$D$404,MATCH(C92,Trends!$C$3:$C$404,0))</f>
        <v>Increasing</v>
      </c>
      <c r="K92" s="109" t="str">
        <f>IF(Reliability!B90="x","x",(IF(ROUNDUP(Reliability!B90,0)=1,"Very High",IF(ROUNDUP(Reliability!B90,0)=2,"High",IF(ROUNDUP(Reliability!B90,0)=3,"Medium",IF(ROUNDUP(Reliability!B90,0)=4,"Low","Very Low"))))))</f>
        <v>High</v>
      </c>
      <c r="L92" s="227">
        <f t="shared" si="13"/>
        <v>3</v>
      </c>
      <c r="M92" s="233">
        <f>'Impact of the crisis'!N93</f>
        <v>2.1</v>
      </c>
      <c r="N92" s="233">
        <f>'Impact of the crisis'!AB93</f>
        <v>3.4</v>
      </c>
      <c r="O92" s="227">
        <f>'Conditions of people affected'!R93</f>
        <v>3.9</v>
      </c>
      <c r="P92" s="233">
        <f>'Conditions of people affected'!K93</f>
        <v>3.8</v>
      </c>
      <c r="Q92" s="233">
        <f>'Conditions of people affected'!Q93</f>
        <v>4</v>
      </c>
      <c r="R92" s="228">
        <f t="shared" si="14"/>
        <v>3.5</v>
      </c>
      <c r="S92" s="228">
        <f>'Complexity of the crisis'!X93</f>
        <v>2.8</v>
      </c>
      <c r="T92" s="228">
        <f>'Complexity of the crisis'!AN93</f>
        <v>4</v>
      </c>
      <c r="U92" s="124" t="str">
        <f>VLOOKUP(C92,Lists!$C$3:$E$200,3,FALSE)</f>
        <v>Africa</v>
      </c>
      <c r="V92" s="125">
        <v>44838</v>
      </c>
    </row>
    <row r="93" spans="1:22" x14ac:dyDescent="0.25">
      <c r="A93" s="53" t="str">
        <f>'Crisis Indicator Data'!A91</f>
        <v>Nigerian Refugees</v>
      </c>
      <c r="B93" s="45" t="str">
        <f>Lists!G91</f>
        <v>Nigerian Refugees</v>
      </c>
      <c r="C93" s="53" t="str">
        <f>'Crisis Indicator Data'!C91</f>
        <v>NER004</v>
      </c>
      <c r="D93" s="53" t="str">
        <f>'Crisis Indicator Data'!D91</f>
        <v>Niger</v>
      </c>
      <c r="E93" s="53" t="str">
        <f>'Crisis Indicator Data'!E91</f>
        <v>NER</v>
      </c>
      <c r="F93" s="53" t="str">
        <f>'Crisis Indicator Data'!B91</f>
        <v>Displacement</v>
      </c>
      <c r="G93" s="225">
        <f t="shared" si="10"/>
        <v>2.7</v>
      </c>
      <c r="H93" s="54">
        <f t="shared" si="11"/>
        <v>3</v>
      </c>
      <c r="I93" s="117" t="str">
        <f t="shared" si="12"/>
        <v>Medium</v>
      </c>
      <c r="J93" s="226" t="str">
        <f>INDEX(Trends!$D$3:$D$404,MATCH(C93,Trends!$C$3:$C$404,0))</f>
        <v>Stable</v>
      </c>
      <c r="K93" s="109" t="str">
        <f>IF(Reliability!B91="x","x",(IF(ROUNDUP(Reliability!B91,0)=1,"Very High",IF(ROUNDUP(Reliability!B91,0)=2,"High",IF(ROUNDUP(Reliability!B91,0)=3,"Medium",IF(ROUNDUP(Reliability!B91,0)=4,"Low","Very Low"))))))</f>
        <v>Very High</v>
      </c>
      <c r="L93" s="227">
        <f t="shared" si="13"/>
        <v>2</v>
      </c>
      <c r="M93" s="233">
        <f>'Impact of the crisis'!N94</f>
        <v>1.1000000000000001</v>
      </c>
      <c r="N93" s="233">
        <f>'Impact of the crisis'!AB94</f>
        <v>2.4</v>
      </c>
      <c r="O93" s="227">
        <f>'Conditions of people affected'!R94</f>
        <v>3</v>
      </c>
      <c r="P93" s="233">
        <f>'Conditions of people affected'!K94</f>
        <v>3</v>
      </c>
      <c r="Q93" s="233">
        <f>'Conditions of people affected'!Q94</f>
        <v>3</v>
      </c>
      <c r="R93" s="228">
        <f t="shared" si="14"/>
        <v>2.7</v>
      </c>
      <c r="S93" s="228">
        <f>'Complexity of the crisis'!X94</f>
        <v>2.8</v>
      </c>
      <c r="T93" s="228">
        <f>'Complexity of the crisis'!AN94</f>
        <v>2.5</v>
      </c>
      <c r="U93" s="124" t="str">
        <f>VLOOKUP(C93,Lists!$C$3:$E$200,3,FALSE)</f>
        <v>Africa</v>
      </c>
      <c r="V93" s="125">
        <v>44838</v>
      </c>
    </row>
    <row r="94" spans="1:22" x14ac:dyDescent="0.25">
      <c r="A94" s="53" t="str">
        <f>'Crisis Indicator Data'!A92</f>
        <v>Complex crisis in Nigeria</v>
      </c>
      <c r="B94" s="45" t="str">
        <f>Lists!G92</f>
        <v>Complex crisis</v>
      </c>
      <c r="C94" s="53" t="str">
        <f>'Crisis Indicator Data'!C92</f>
        <v>NGA001</v>
      </c>
      <c r="D94" s="53" t="str">
        <f>'Crisis Indicator Data'!D92</f>
        <v>Nigeria</v>
      </c>
      <c r="E94" s="53" t="str">
        <f>'Crisis Indicator Data'!E92</f>
        <v>NGA</v>
      </c>
      <c r="F94" s="53" t="str">
        <f>'Crisis Indicator Data'!B92</f>
        <v>Conflict,Displacement,Violence</v>
      </c>
      <c r="G94" s="225">
        <f t="shared" si="10"/>
        <v>4.0999999999999996</v>
      </c>
      <c r="H94" s="54">
        <f t="shared" si="11"/>
        <v>5</v>
      </c>
      <c r="I94" s="117" t="str">
        <f t="shared" si="12"/>
        <v>Very High</v>
      </c>
      <c r="J94" s="226" t="str">
        <f>INDEX(Trends!$D$3:$D$404,MATCH(C94,Trends!$C$3:$C$404,0))</f>
        <v>Increasing</v>
      </c>
      <c r="K94" s="109" t="str">
        <f>IF(Reliability!B92="x","x",(IF(ROUNDUP(Reliability!B92,0)=1,"Very High",IF(ROUNDUP(Reliability!B92,0)=2,"High",IF(ROUNDUP(Reliability!B92,0)=3,"Medium",IF(ROUNDUP(Reliability!B92,0)=4,"Low","Very Low"))))))</f>
        <v>High</v>
      </c>
      <c r="L94" s="227">
        <f t="shared" si="13"/>
        <v>4.5</v>
      </c>
      <c r="M94" s="233">
        <f>'Impact of the crisis'!N95</f>
        <v>5</v>
      </c>
      <c r="N94" s="233">
        <f>'Impact of the crisis'!AB95</f>
        <v>4.0999999999999996</v>
      </c>
      <c r="O94" s="227">
        <f>'Conditions of people affected'!R95</f>
        <v>4</v>
      </c>
      <c r="P94" s="233">
        <f>'Conditions of people affected'!K95</f>
        <v>5</v>
      </c>
      <c r="Q94" s="233">
        <f>'Conditions of people affected'!Q95</f>
        <v>3</v>
      </c>
      <c r="R94" s="228">
        <f t="shared" si="14"/>
        <v>4</v>
      </c>
      <c r="S94" s="228">
        <f>'Complexity of the crisis'!X95</f>
        <v>3.4</v>
      </c>
      <c r="T94" s="228">
        <f>'Complexity of the crisis'!AN95</f>
        <v>4.5</v>
      </c>
      <c r="U94" s="124" t="str">
        <f>VLOOKUP(C94,Lists!$C$3:$E$200,3,FALSE)</f>
        <v>Africa</v>
      </c>
      <c r="V94" s="125">
        <v>44859</v>
      </c>
    </row>
    <row r="95" spans="1:22" x14ac:dyDescent="0.25">
      <c r="A95" s="53" t="str">
        <f>'Crisis Indicator Data'!A93</f>
        <v>Middle belt conflict</v>
      </c>
      <c r="B95" s="45" t="str">
        <f>Lists!G93</f>
        <v>Middle Belt</v>
      </c>
      <c r="C95" s="53" t="str">
        <f>'Crisis Indicator Data'!C93</f>
        <v>NGA003</v>
      </c>
      <c r="D95" s="53" t="str">
        <f>'Crisis Indicator Data'!D93</f>
        <v>Nigeria</v>
      </c>
      <c r="E95" s="53" t="str">
        <f>'Crisis Indicator Data'!E93</f>
        <v>NGA</v>
      </c>
      <c r="F95" s="53" t="str">
        <f>'Crisis Indicator Data'!B93</f>
        <v>Violence</v>
      </c>
      <c r="G95" s="225">
        <f t="shared" si="10"/>
        <v>3.3</v>
      </c>
      <c r="H95" s="54">
        <f t="shared" si="11"/>
        <v>4</v>
      </c>
      <c r="I95" s="117" t="str">
        <f t="shared" si="12"/>
        <v>High</v>
      </c>
      <c r="J95" s="226" t="str">
        <f>INDEX(Trends!$D$3:$D$404,MATCH(C95,Trends!$C$3:$C$404,0))</f>
        <v>Increasing</v>
      </c>
      <c r="K95" s="109" t="str">
        <f>IF(Reliability!B93="x","x",(IF(ROUNDUP(Reliability!B93,0)=1,"Very High",IF(ROUNDUP(Reliability!B93,0)=2,"High",IF(ROUNDUP(Reliability!B93,0)=3,"Medium",IF(ROUNDUP(Reliability!B93,0)=4,"Low","Very Low"))))))</f>
        <v>High</v>
      </c>
      <c r="L95" s="227">
        <f t="shared" si="13"/>
        <v>3</v>
      </c>
      <c r="M95" s="233">
        <f>'Impact of the crisis'!N96</f>
        <v>2.2000000000000002</v>
      </c>
      <c r="N95" s="233">
        <f>'Impact of the crisis'!AB96</f>
        <v>3.4</v>
      </c>
      <c r="O95" s="227">
        <f>'Conditions of people affected'!R96</f>
        <v>3.35</v>
      </c>
      <c r="P95" s="233">
        <f>'Conditions of people affected'!K96</f>
        <v>3.7</v>
      </c>
      <c r="Q95" s="233">
        <f>'Conditions of people affected'!Q96</f>
        <v>3</v>
      </c>
      <c r="R95" s="228">
        <f t="shared" si="14"/>
        <v>3.5</v>
      </c>
      <c r="S95" s="228">
        <f>'Complexity of the crisis'!X96</f>
        <v>3.4</v>
      </c>
      <c r="T95" s="228">
        <f>'Complexity of the crisis'!AN96</f>
        <v>3.5</v>
      </c>
      <c r="U95" s="124" t="str">
        <f>VLOOKUP(C95,Lists!$C$3:$E$200,3,FALSE)</f>
        <v>Africa</v>
      </c>
      <c r="V95" s="125">
        <v>44859</v>
      </c>
    </row>
    <row r="96" spans="1:22" x14ac:dyDescent="0.25">
      <c r="A96" s="53" t="str">
        <f>'Crisis Indicator Data'!A94</f>
        <v>Boko Haram crisis in Nigeria</v>
      </c>
      <c r="B96" s="45" t="str">
        <f>Lists!G94</f>
        <v xml:space="preserve">Boko Haram </v>
      </c>
      <c r="C96" s="53" t="str">
        <f>'Crisis Indicator Data'!C94</f>
        <v>NGA004</v>
      </c>
      <c r="D96" s="53" t="str">
        <f>'Crisis Indicator Data'!D94</f>
        <v>Nigeria</v>
      </c>
      <c r="E96" s="53" t="str">
        <f>'Crisis Indicator Data'!E94</f>
        <v>NGA</v>
      </c>
      <c r="F96" s="53" t="str">
        <f>'Crisis Indicator Data'!B94</f>
        <v>Conflict,Displacement</v>
      </c>
      <c r="G96" s="225">
        <f t="shared" si="10"/>
        <v>4.2</v>
      </c>
      <c r="H96" s="54">
        <f t="shared" si="11"/>
        <v>5</v>
      </c>
      <c r="I96" s="117" t="str">
        <f t="shared" si="12"/>
        <v>Very High</v>
      </c>
      <c r="J96" s="226" t="str">
        <f>INDEX(Trends!$D$3:$D$404,MATCH(C96,Trends!$C$3:$C$404,0))</f>
        <v>Decreasing</v>
      </c>
      <c r="K96" s="109" t="str">
        <f>IF(Reliability!B94="x","x",(IF(ROUNDUP(Reliability!B94,0)=1,"Very High",IF(ROUNDUP(Reliability!B94,0)=2,"High",IF(ROUNDUP(Reliability!B94,0)=3,"Medium",IF(ROUNDUP(Reliability!B94,0)=4,"Low","Very Low"))))))</f>
        <v>Medium</v>
      </c>
      <c r="L96" s="227">
        <f t="shared" si="13"/>
        <v>4.2</v>
      </c>
      <c r="M96" s="233">
        <f>'Impact of the crisis'!N97</f>
        <v>2.2000000000000002</v>
      </c>
      <c r="N96" s="233">
        <f>'Impact of the crisis'!AB97</f>
        <v>4.8</v>
      </c>
      <c r="O96" s="227">
        <f>'Conditions of people affected'!R97</f>
        <v>4.45</v>
      </c>
      <c r="P96" s="233">
        <f>'Conditions of people affected'!K97</f>
        <v>4.9000000000000004</v>
      </c>
      <c r="Q96" s="233">
        <f>'Conditions of people affected'!Q97</f>
        <v>4</v>
      </c>
      <c r="R96" s="228">
        <f t="shared" si="14"/>
        <v>3.7</v>
      </c>
      <c r="S96" s="228">
        <f>'Complexity of the crisis'!X97</f>
        <v>3.4</v>
      </c>
      <c r="T96" s="228">
        <f>'Complexity of the crisis'!AN97</f>
        <v>4</v>
      </c>
      <c r="U96" s="124" t="str">
        <f>VLOOKUP(C96,Lists!$C$3:$E$200,3,FALSE)</f>
        <v>Africa</v>
      </c>
      <c r="V96" s="125">
        <v>44859</v>
      </c>
    </row>
    <row r="97" spans="1:22" x14ac:dyDescent="0.25">
      <c r="A97" s="53" t="str">
        <f>'Crisis Indicator Data'!A95</f>
        <v>Northwest Banditry</v>
      </c>
      <c r="B97" s="45" t="str">
        <f>Lists!G95</f>
        <v>Northwest Banditry</v>
      </c>
      <c r="C97" s="53" t="str">
        <f>'Crisis Indicator Data'!C95</f>
        <v>NGA007</v>
      </c>
      <c r="D97" s="53" t="str">
        <f>'Crisis Indicator Data'!D95</f>
        <v>Nigeria</v>
      </c>
      <c r="E97" s="53" t="str">
        <f>'Crisis Indicator Data'!E95</f>
        <v>NGA</v>
      </c>
      <c r="F97" s="53" t="str">
        <f>'Crisis Indicator Data'!B95</f>
        <v>Violence,Displacement</v>
      </c>
      <c r="G97" s="225">
        <f t="shared" si="10"/>
        <v>3.7</v>
      </c>
      <c r="H97" s="54">
        <f t="shared" si="11"/>
        <v>4</v>
      </c>
      <c r="I97" s="117" t="str">
        <f t="shared" si="12"/>
        <v>High</v>
      </c>
      <c r="J97" s="226" t="str">
        <f>INDEX(Trends!$D$3:$D$404,MATCH(C97,Trends!$C$3:$C$404,0))</f>
        <v>Increasing</v>
      </c>
      <c r="K97" s="109" t="str">
        <f>IF(Reliability!B95="x","x",(IF(ROUNDUP(Reliability!B95,0)=1,"Very High",IF(ROUNDUP(Reliability!B95,0)=2,"High",IF(ROUNDUP(Reliability!B95,0)=3,"Medium",IF(ROUNDUP(Reliability!B95,0)=4,"Low","Very Low"))))))</f>
        <v>High</v>
      </c>
      <c r="L97" s="227">
        <f t="shared" si="13"/>
        <v>3.2</v>
      </c>
      <c r="M97" s="233">
        <f>'Impact of the crisis'!N98</f>
        <v>2.8</v>
      </c>
      <c r="N97" s="233">
        <f>'Impact of the crisis'!AB98</f>
        <v>3.4</v>
      </c>
      <c r="O97" s="227">
        <f>'Conditions of people affected'!R98</f>
        <v>3.85</v>
      </c>
      <c r="P97" s="233">
        <f>'Conditions of people affected'!K98</f>
        <v>4.7</v>
      </c>
      <c r="Q97" s="233">
        <f>'Conditions of people affected'!Q98</f>
        <v>3</v>
      </c>
      <c r="R97" s="228">
        <f t="shared" si="14"/>
        <v>3.7</v>
      </c>
      <c r="S97" s="228">
        <f>'Complexity of the crisis'!X98</f>
        <v>3.4</v>
      </c>
      <c r="T97" s="228">
        <f>'Complexity of the crisis'!AN98</f>
        <v>4</v>
      </c>
      <c r="U97" s="124" t="str">
        <f>VLOOKUP(C97,Lists!$C$3:$E$200,3,FALSE)</f>
        <v>Africa</v>
      </c>
      <c r="V97" s="125">
        <v>44859</v>
      </c>
    </row>
    <row r="98" spans="1:22" x14ac:dyDescent="0.25">
      <c r="A98" s="53" t="str">
        <f>'Crisis Indicator Data'!A96</f>
        <v>Cameroonian Refugees in Nigeria</v>
      </c>
      <c r="B98" s="45" t="str">
        <f>Lists!G96</f>
        <v>Cameroonian Refugees</v>
      </c>
      <c r="C98" s="53" t="str">
        <f>'Crisis Indicator Data'!C96</f>
        <v>NGA008</v>
      </c>
      <c r="D98" s="53" t="str">
        <f>'Crisis Indicator Data'!D96</f>
        <v>Nigeria</v>
      </c>
      <c r="E98" s="53" t="str">
        <f>'Crisis Indicator Data'!E96</f>
        <v>NGA</v>
      </c>
      <c r="F98" s="53" t="str">
        <f>'Crisis Indicator Data'!B96</f>
        <v>Displacement</v>
      </c>
      <c r="G98" s="225">
        <f t="shared" si="10"/>
        <v>2.2000000000000002</v>
      </c>
      <c r="H98" s="54">
        <f t="shared" si="11"/>
        <v>3</v>
      </c>
      <c r="I98" s="117" t="str">
        <f t="shared" si="12"/>
        <v>Medium</v>
      </c>
      <c r="J98" s="226" t="str">
        <f>INDEX(Trends!$D$3:$D$404,MATCH(C98,Trends!$C$3:$C$404,0))</f>
        <v>Increasing</v>
      </c>
      <c r="K98" s="109" t="str">
        <f>IF(Reliability!B96="x","x",(IF(ROUNDUP(Reliability!B96,0)=1,"Very High",IF(ROUNDUP(Reliability!B96,0)=2,"High",IF(ROUNDUP(Reliability!B96,0)=3,"Medium",IF(ROUNDUP(Reliability!B96,0)=4,"Low","Very Low"))))))</f>
        <v>High</v>
      </c>
      <c r="L98" s="227">
        <f t="shared" si="13"/>
        <v>2.2999999999999998</v>
      </c>
      <c r="M98" s="233">
        <f>'Impact of the crisis'!N99</f>
        <v>2</v>
      </c>
      <c r="N98" s="233">
        <f>'Impact of the crisis'!AB99</f>
        <v>2.5</v>
      </c>
      <c r="O98" s="227">
        <f>'Conditions of people affected'!R99</f>
        <v>1.25</v>
      </c>
      <c r="P98" s="233">
        <f>'Conditions of people affected'!K99</f>
        <v>1.5</v>
      </c>
      <c r="Q98" s="233">
        <f>'Conditions of people affected'!Q99</f>
        <v>1</v>
      </c>
      <c r="R98" s="228">
        <f t="shared" si="14"/>
        <v>3.5</v>
      </c>
      <c r="S98" s="228">
        <f>'Complexity of the crisis'!X99</f>
        <v>3.4</v>
      </c>
      <c r="T98" s="228">
        <f>'Complexity of the crisis'!AN99</f>
        <v>3.5</v>
      </c>
      <c r="U98" s="124" t="str">
        <f>VLOOKUP(C98,Lists!$C$3:$E$200,3,FALSE)</f>
        <v>Africa</v>
      </c>
      <c r="V98" s="125">
        <v>44859</v>
      </c>
    </row>
    <row r="99" spans="1:22" x14ac:dyDescent="0.25">
      <c r="A99" s="53" t="str">
        <f>'Crisis Indicator Data'!A97</f>
        <v>Socioeconomic crisis in Nicaragua</v>
      </c>
      <c r="B99" s="45" t="str">
        <f>Lists!G97</f>
        <v>Socioeconomic crisis</v>
      </c>
      <c r="C99" s="53" t="str">
        <f>'Crisis Indicator Data'!C97</f>
        <v>NIC001</v>
      </c>
      <c r="D99" s="53" t="str">
        <f>'Crisis Indicator Data'!D97</f>
        <v>Nicaragua</v>
      </c>
      <c r="E99" s="53" t="str">
        <f>'Crisis Indicator Data'!E97</f>
        <v>NIC</v>
      </c>
      <c r="F99" s="53" t="str">
        <f>'Crisis Indicator Data'!B97</f>
        <v>Socio-political</v>
      </c>
      <c r="G99" s="225">
        <f t="shared" si="10"/>
        <v>1.9</v>
      </c>
      <c r="H99" s="54">
        <f t="shared" si="11"/>
        <v>2</v>
      </c>
      <c r="I99" s="117" t="str">
        <f t="shared" si="12"/>
        <v>Low</v>
      </c>
      <c r="J99" s="226" t="str">
        <f>INDEX(Trends!$D$3:$D$404,MATCH(C99,Trends!$C$3:$C$404,0))</f>
        <v>Increasing</v>
      </c>
      <c r="K99" s="109" t="str">
        <f>IF(Reliability!B97="x","x",(IF(ROUNDUP(Reliability!B97,0)=1,"Very High",IF(ROUNDUP(Reliability!B97,0)=2,"High",IF(ROUNDUP(Reliability!B97,0)=3,"Medium",IF(ROUNDUP(Reliability!B97,0)=4,"Low","Very Low"))))))</f>
        <v>High</v>
      </c>
      <c r="L99" s="227">
        <f t="shared" si="13"/>
        <v>2.9</v>
      </c>
      <c r="M99" s="233">
        <f>'Impact of the crisis'!N100</f>
        <v>4</v>
      </c>
      <c r="N99" s="233">
        <f>'Impact of the crisis'!AB100</f>
        <v>2.2000000000000002</v>
      </c>
      <c r="O99" s="227">
        <f>'Conditions of people affected'!R100</f>
        <v>0.5</v>
      </c>
      <c r="P99" s="233">
        <f>'Conditions of people affected'!K100</f>
        <v>0</v>
      </c>
      <c r="Q99" s="233">
        <f>'Conditions of people affected'!Q100</f>
        <v>1</v>
      </c>
      <c r="R99" s="228">
        <f t="shared" si="14"/>
        <v>2.9</v>
      </c>
      <c r="S99" s="228">
        <f>'Complexity of the crisis'!X100</f>
        <v>2.8</v>
      </c>
      <c r="T99" s="228">
        <f>'Complexity of the crisis'!AN100</f>
        <v>3</v>
      </c>
      <c r="U99" s="124" t="str">
        <f>VLOOKUP(C99,Lists!$C$3:$E$200,3,FALSE)</f>
        <v>Americas</v>
      </c>
      <c r="V99" s="125">
        <v>44858</v>
      </c>
    </row>
    <row r="100" spans="1:22" x14ac:dyDescent="0.25">
      <c r="A100" s="53" t="str">
        <f>'Crisis Indicator Data'!A98</f>
        <v>Complex crisis in Pakistan</v>
      </c>
      <c r="B100" s="45" t="str">
        <f>Lists!G98</f>
        <v>Complex crisis</v>
      </c>
      <c r="C100" s="53" t="str">
        <f>'Crisis Indicator Data'!C98</f>
        <v>PAK001</v>
      </c>
      <c r="D100" s="53" t="str">
        <f>'Crisis Indicator Data'!D98</f>
        <v>Pakistan</v>
      </c>
      <c r="E100" s="53" t="str">
        <f>'Crisis Indicator Data'!E98</f>
        <v>PAK</v>
      </c>
      <c r="F100" s="53" t="str">
        <f>'Crisis Indicator Data'!B98</f>
        <v>Displacement,Conflict</v>
      </c>
      <c r="G100" s="225">
        <f t="shared" si="10"/>
        <v>3.9</v>
      </c>
      <c r="H100" s="54">
        <f t="shared" si="11"/>
        <v>4</v>
      </c>
      <c r="I100" s="117" t="str">
        <f t="shared" si="12"/>
        <v>High</v>
      </c>
      <c r="J100" s="226" t="str">
        <f>INDEX(Trends!$D$3:$D$404,MATCH(C100,Trends!$C$3:$C$404,0))</f>
        <v>Increasing</v>
      </c>
      <c r="K100" s="109" t="str">
        <f>IF(Reliability!B98="x","x",(IF(ROUNDUP(Reliability!B98,0)=1,"Very High",IF(ROUNDUP(Reliability!B98,0)=2,"High",IF(ROUNDUP(Reliability!B98,0)=3,"Medium",IF(ROUNDUP(Reliability!B98,0)=4,"Low","Very Low"))))))</f>
        <v>High</v>
      </c>
      <c r="L100" s="227">
        <f t="shared" si="13"/>
        <v>4.0999999999999996</v>
      </c>
      <c r="M100" s="233">
        <f>'Impact of the crisis'!N101</f>
        <v>5</v>
      </c>
      <c r="N100" s="233">
        <f>'Impact of the crisis'!AB101</f>
        <v>3.5</v>
      </c>
      <c r="O100" s="227">
        <f>'Conditions of people affected'!R101</f>
        <v>4</v>
      </c>
      <c r="P100" s="233">
        <f>'Conditions of people affected'!K101</f>
        <v>5</v>
      </c>
      <c r="Q100" s="233">
        <f>'Conditions of people affected'!Q101</f>
        <v>3</v>
      </c>
      <c r="R100" s="228">
        <f t="shared" si="14"/>
        <v>3.7</v>
      </c>
      <c r="S100" s="228">
        <f>'Complexity of the crisis'!X101</f>
        <v>3.3</v>
      </c>
      <c r="T100" s="228">
        <f>'Complexity of the crisis'!AN101</f>
        <v>4</v>
      </c>
      <c r="U100" s="124" t="str">
        <f>VLOOKUP(C100,Lists!$C$3:$E$200,3,FALSE)</f>
        <v>Asia</v>
      </c>
      <c r="V100" s="125">
        <v>44865</v>
      </c>
    </row>
    <row r="101" spans="1:22" x14ac:dyDescent="0.25">
      <c r="A101" s="53" t="str">
        <f>'Crisis Indicator Data'!A99</f>
        <v>Kashmir conflict in Pakistan</v>
      </c>
      <c r="B101" s="45" t="str">
        <f>Lists!G99</f>
        <v>Kashmir conflict</v>
      </c>
      <c r="C101" s="53" t="str">
        <f>'Crisis Indicator Data'!C99</f>
        <v>PAK004</v>
      </c>
      <c r="D101" s="53" t="str">
        <f>'Crisis Indicator Data'!D99</f>
        <v>Pakistan</v>
      </c>
      <c r="E101" s="53" t="str">
        <f>'Crisis Indicator Data'!E99</f>
        <v>PAK</v>
      </c>
      <c r="F101" s="53" t="str">
        <f>'Crisis Indicator Data'!B99</f>
        <v>Conflict</v>
      </c>
      <c r="G101" s="225" t="str">
        <f t="shared" ref="G101:G132" si="15">IF(OR(O101="x",L101="x"),"x",ROUND((5-GEOMEAN(((5-L101)/5*4+1),((5-O101)/5*4+1),((5-O101)/5*4+1)))/4*3.5+R101*0.3,1))</f>
        <v>x</v>
      </c>
      <c r="H101" s="54" t="str">
        <f t="shared" ref="H101:H132" si="16">IF(G101="x","x",ROUNDUP(G101,0))</f>
        <v>x</v>
      </c>
      <c r="I101" s="117" t="str">
        <f t="shared" ref="I101:I132" si="17">IF(O101="x","x",IF(L101="x","x",(IF(H101=5,"Very High",IF(H101=4,"High",IF(H101=3,"Medium",IF(H101=2,"Low","Very Low")))))))</f>
        <v>x</v>
      </c>
      <c r="J101" s="226" t="str">
        <f>INDEX(Trends!$D$3:$D$404,MATCH(C101,Trends!$C$3:$C$404,0))</f>
        <v>-</v>
      </c>
      <c r="K101" s="109" t="str">
        <f>IF(Reliability!B99="x","x",(IF(ROUNDUP(Reliability!B99,0)=1,"Very High",IF(ROUNDUP(Reliability!B99,0)=2,"High",IF(ROUNDUP(Reliability!B99,0)=3,"Medium",IF(ROUNDUP(Reliability!B99,0)=4,"Low","Very Low"))))))</f>
        <v>Very Low</v>
      </c>
      <c r="L101" s="227">
        <f t="shared" ref="L101:L132" si="18">IF(OR(N101="x",M101="x"),"x",ROUND((5-GEOMEAN(((5-M101)/5*4+1),((5-N101)/5*4+1),((5-N101)/5*4+1)))/4*5,1))</f>
        <v>0.4</v>
      </c>
      <c r="M101" s="233">
        <f>'Impact of the crisis'!N102</f>
        <v>1</v>
      </c>
      <c r="N101" s="233">
        <f>'Impact of the crisis'!AB102</f>
        <v>0</v>
      </c>
      <c r="O101" s="227" t="str">
        <f>'Conditions of people affected'!R102</f>
        <v>x</v>
      </c>
      <c r="P101" s="233" t="str">
        <f>'Conditions of people affected'!K102</f>
        <v>x</v>
      </c>
      <c r="Q101" s="233" t="str">
        <f>'Conditions of people affected'!Q102</f>
        <v>x</v>
      </c>
      <c r="R101" s="228">
        <f t="shared" ref="R101:R132" si="19">IF(OR(T101="x",S101="x"),S101,ROUND((5-GEOMEAN(((5-S101)/5*4+1),((5-T101)/5*4+1)))/4*5,1))</f>
        <v>2.9</v>
      </c>
      <c r="S101" s="228">
        <f>'Complexity of the crisis'!X102</f>
        <v>3.3</v>
      </c>
      <c r="T101" s="228">
        <f>'Complexity of the crisis'!AN102</f>
        <v>2.5</v>
      </c>
      <c r="U101" s="124" t="str">
        <f>VLOOKUP(C101,Lists!$C$3:$E$200,3,FALSE)</f>
        <v>Asia</v>
      </c>
      <c r="V101" s="125">
        <v>44865</v>
      </c>
    </row>
    <row r="102" spans="1:22" x14ac:dyDescent="0.25">
      <c r="A102" s="53" t="str">
        <f>'Crisis Indicator Data'!A100</f>
        <v xml:space="preserve">Floods in Pakistan </v>
      </c>
      <c r="B102" s="45" t="str">
        <f>Lists!G100</f>
        <v>Monsoon floods 2022</v>
      </c>
      <c r="C102" s="53" t="str">
        <f>'Crisis Indicator Data'!C100</f>
        <v>PAK005</v>
      </c>
      <c r="D102" s="53" t="str">
        <f>'Crisis Indicator Data'!D100</f>
        <v>Pakistan</v>
      </c>
      <c r="E102" s="53" t="str">
        <f>'Crisis Indicator Data'!E100</f>
        <v>PAK</v>
      </c>
      <c r="F102" s="53" t="str">
        <f>'Crisis Indicator Data'!B100</f>
        <v>Other seasonal event</v>
      </c>
      <c r="G102" s="225">
        <f t="shared" si="15"/>
        <v>3.7</v>
      </c>
      <c r="H102" s="54">
        <f t="shared" si="16"/>
        <v>4</v>
      </c>
      <c r="I102" s="117" t="str">
        <f t="shared" si="17"/>
        <v>High</v>
      </c>
      <c r="J102" s="226" t="str">
        <f>INDEX(Trends!$D$3:$D$404,MATCH(C102,Trends!$C$3:$C$404,0))</f>
        <v>Increasing</v>
      </c>
      <c r="K102" s="109" t="str">
        <f>IF(Reliability!B100="x","x",(IF(ROUNDUP(Reliability!B100,0)=1,"Very High",IF(ROUNDUP(Reliability!B100,0)=2,"High",IF(ROUNDUP(Reliability!B100,0)=3,"Medium",IF(ROUNDUP(Reliability!B100,0)=4,"Low","Very Low"))))))</f>
        <v>Very High</v>
      </c>
      <c r="L102" s="227">
        <f t="shared" si="18"/>
        <v>4.5</v>
      </c>
      <c r="M102" s="233">
        <f>'Impact of the crisis'!N103</f>
        <v>4.0999999999999996</v>
      </c>
      <c r="N102" s="233">
        <f>'Impact of the crisis'!AB103</f>
        <v>4.7</v>
      </c>
      <c r="O102" s="227">
        <f>'Conditions of people affected'!R103</f>
        <v>4</v>
      </c>
      <c r="P102" s="233">
        <f>'Conditions of people affected'!K103</f>
        <v>5</v>
      </c>
      <c r="Q102" s="233">
        <f>'Conditions of people affected'!Q103</f>
        <v>3</v>
      </c>
      <c r="R102" s="228">
        <f t="shared" si="19"/>
        <v>2.5</v>
      </c>
      <c r="S102" s="228">
        <f>'Complexity of the crisis'!X103</f>
        <v>3.3</v>
      </c>
      <c r="T102" s="228">
        <f>'Complexity of the crisis'!AN103</f>
        <v>1.5</v>
      </c>
      <c r="U102" s="124" t="str">
        <f>VLOOKUP(C102,Lists!$C$3:$E$200,3,FALSE)</f>
        <v>Asia</v>
      </c>
      <c r="V102" s="125">
        <v>44865</v>
      </c>
    </row>
    <row r="103" spans="1:22" x14ac:dyDescent="0.25">
      <c r="A103" s="53" t="str">
        <f>'Crisis Indicator Data'!A101</f>
        <v>Venezuela displacement in Panama</v>
      </c>
      <c r="B103" s="45" t="str">
        <f>Lists!G101</f>
        <v>Venezuelan refugees</v>
      </c>
      <c r="C103" s="53" t="str">
        <f>'Crisis Indicator Data'!C101</f>
        <v>PAN002</v>
      </c>
      <c r="D103" s="53" t="str">
        <f>'Crisis Indicator Data'!D101</f>
        <v>Panama</v>
      </c>
      <c r="E103" s="53" t="str">
        <f>'Crisis Indicator Data'!E101</f>
        <v>PAN</v>
      </c>
      <c r="F103" s="53" t="str">
        <f>'Crisis Indicator Data'!B101</f>
        <v>Displacement</v>
      </c>
      <c r="G103" s="225">
        <f t="shared" si="15"/>
        <v>2.2000000000000002</v>
      </c>
      <c r="H103" s="54">
        <f t="shared" si="16"/>
        <v>3</v>
      </c>
      <c r="I103" s="117" t="str">
        <f t="shared" si="17"/>
        <v>Medium</v>
      </c>
      <c r="J103" s="226" t="str">
        <f>INDEX(Trends!$D$3:$D$404,MATCH(C103,Trends!$C$3:$C$404,0))</f>
        <v>Stable</v>
      </c>
      <c r="K103" s="109" t="str">
        <f>IF(Reliability!B101="x","x",(IF(ROUNDUP(Reliability!B101,0)=1,"Very High",IF(ROUNDUP(Reliability!B101,0)=2,"High",IF(ROUNDUP(Reliability!B101,0)=3,"Medium",IF(ROUNDUP(Reliability!B101,0)=4,"Low","Very Low"))))))</f>
        <v>Very High</v>
      </c>
      <c r="L103" s="227">
        <f t="shared" si="18"/>
        <v>2.9</v>
      </c>
      <c r="M103" s="233">
        <f>'Impact of the crisis'!N104</f>
        <v>2.6</v>
      </c>
      <c r="N103" s="233">
        <f>'Impact of the crisis'!AB104</f>
        <v>3.1</v>
      </c>
      <c r="O103" s="227">
        <f>'Conditions of people affected'!R104</f>
        <v>2.2999999999999998</v>
      </c>
      <c r="P103" s="233">
        <f>'Conditions of people affected'!K104</f>
        <v>1.6</v>
      </c>
      <c r="Q103" s="233">
        <f>'Conditions of people affected'!Q104</f>
        <v>3</v>
      </c>
      <c r="R103" s="228">
        <f t="shared" si="19"/>
        <v>1.4</v>
      </c>
      <c r="S103" s="228">
        <f>'Complexity of the crisis'!X104</f>
        <v>1.8</v>
      </c>
      <c r="T103" s="228">
        <f>'Complexity of the crisis'!AN104</f>
        <v>1</v>
      </c>
      <c r="U103" s="124" t="str">
        <f>VLOOKUP(C103,Lists!$C$3:$E$200,3,FALSE)</f>
        <v>Americas</v>
      </c>
      <c r="V103" s="125">
        <v>44858</v>
      </c>
    </row>
    <row r="104" spans="1:22" x14ac:dyDescent="0.25">
      <c r="A104" s="53" t="str">
        <f>'Crisis Indicator Data'!A102</f>
        <v>Venezuela displacement in Peru</v>
      </c>
      <c r="B104" s="45" t="str">
        <f>Lists!G102</f>
        <v>Venezuelan refugees</v>
      </c>
      <c r="C104" s="53" t="str">
        <f>'Crisis Indicator Data'!C102</f>
        <v>PER002</v>
      </c>
      <c r="D104" s="53" t="str">
        <f>'Crisis Indicator Data'!D102</f>
        <v>Peru</v>
      </c>
      <c r="E104" s="53" t="str">
        <f>'Crisis Indicator Data'!E102</f>
        <v>PER</v>
      </c>
      <c r="F104" s="53" t="str">
        <f>'Crisis Indicator Data'!B102</f>
        <v>Displacement</v>
      </c>
      <c r="G104" s="225">
        <f t="shared" si="15"/>
        <v>3.1</v>
      </c>
      <c r="H104" s="54">
        <f t="shared" si="16"/>
        <v>4</v>
      </c>
      <c r="I104" s="117" t="str">
        <f t="shared" si="17"/>
        <v>High</v>
      </c>
      <c r="J104" s="226" t="str">
        <f>INDEX(Trends!$D$3:$D$404,MATCH(C104,Trends!$C$3:$C$404,0))</f>
        <v>Increasing</v>
      </c>
      <c r="K104" s="109" t="str">
        <f>IF(Reliability!B102="x","x",(IF(ROUNDUP(Reliability!B102,0)=1,"Very High",IF(ROUNDUP(Reliability!B102,0)=2,"High",IF(ROUNDUP(Reliability!B102,0)=3,"Medium",IF(ROUNDUP(Reliability!B102,0)=4,"Low","Very Low"))))))</f>
        <v>Very High</v>
      </c>
      <c r="L104" s="227">
        <f t="shared" si="18"/>
        <v>3.9</v>
      </c>
      <c r="M104" s="233">
        <f>'Impact of the crisis'!N105</f>
        <v>5</v>
      </c>
      <c r="N104" s="233">
        <f>'Impact of the crisis'!AB105</f>
        <v>3.1</v>
      </c>
      <c r="O104" s="227">
        <f>'Conditions of people affected'!R105</f>
        <v>3.35</v>
      </c>
      <c r="P104" s="233">
        <f>'Conditions of people affected'!K105</f>
        <v>3.7</v>
      </c>
      <c r="Q104" s="233">
        <f>'Conditions of people affected'!Q105</f>
        <v>3</v>
      </c>
      <c r="R104" s="228">
        <f t="shared" si="19"/>
        <v>1.9</v>
      </c>
      <c r="S104" s="228">
        <f>'Complexity of the crisis'!X105</f>
        <v>2.2999999999999998</v>
      </c>
      <c r="T104" s="228">
        <f>'Complexity of the crisis'!AN105</f>
        <v>1.5</v>
      </c>
      <c r="U104" s="124" t="str">
        <f>VLOOKUP(C104,Lists!$C$3:$E$200,3,FALSE)</f>
        <v>Americas</v>
      </c>
      <c r="V104" s="125">
        <v>44804</v>
      </c>
    </row>
    <row r="105" spans="1:22" x14ac:dyDescent="0.25">
      <c r="A105" s="53" t="str">
        <f>'Crisis Indicator Data'!A103</f>
        <v>Multiple crises in the Philippines</v>
      </c>
      <c r="B105" s="45" t="str">
        <f>Lists!G103</f>
        <v>Country level</v>
      </c>
      <c r="C105" s="53" t="str">
        <f>'Crisis Indicator Data'!C103</f>
        <v>PHL001</v>
      </c>
      <c r="D105" s="53" t="str">
        <f>'Crisis Indicator Data'!D103</f>
        <v>Philippines</v>
      </c>
      <c r="E105" s="53" t="str">
        <f>'Crisis Indicator Data'!E103</f>
        <v>PHL</v>
      </c>
      <c r="F105" s="53" t="str">
        <f>'Crisis Indicator Data'!B103</f>
        <v>Conflict,Cyclone,Violence</v>
      </c>
      <c r="G105" s="225">
        <f t="shared" si="15"/>
        <v>2.9</v>
      </c>
      <c r="H105" s="54">
        <f t="shared" si="16"/>
        <v>3</v>
      </c>
      <c r="I105" s="117" t="str">
        <f t="shared" si="17"/>
        <v>Medium</v>
      </c>
      <c r="J105" s="226" t="str">
        <f>INDEX(Trends!$D$3:$D$404,MATCH(C105,Trends!$C$3:$C$404,0))</f>
        <v>Decreasing</v>
      </c>
      <c r="K105" s="109" t="str">
        <f>IF(Reliability!B103="x","x",(IF(ROUNDUP(Reliability!B103,0)=1,"Very High",IF(ROUNDUP(Reliability!B103,0)=2,"High",IF(ROUNDUP(Reliability!B103,0)=3,"Medium",IF(ROUNDUP(Reliability!B103,0)=4,"Low","Very Low"))))))</f>
        <v>High</v>
      </c>
      <c r="L105" s="227">
        <f t="shared" si="18"/>
        <v>3.1</v>
      </c>
      <c r="M105" s="233">
        <f>'Impact of the crisis'!N106</f>
        <v>4.2</v>
      </c>
      <c r="N105" s="233">
        <f>'Impact of the crisis'!AB106</f>
        <v>2.4</v>
      </c>
      <c r="O105" s="227">
        <f>'Conditions of people affected'!R106</f>
        <v>3</v>
      </c>
      <c r="P105" s="233">
        <f>'Conditions of people affected'!K106</f>
        <v>4</v>
      </c>
      <c r="Q105" s="233">
        <f>'Conditions of people affected'!Q106</f>
        <v>2</v>
      </c>
      <c r="R105" s="228">
        <f t="shared" si="19"/>
        <v>2.7</v>
      </c>
      <c r="S105" s="228">
        <f>'Complexity of the crisis'!X106</f>
        <v>2.8</v>
      </c>
      <c r="T105" s="228">
        <f>'Complexity of the crisis'!AN106</f>
        <v>2.5</v>
      </c>
      <c r="U105" s="124" t="str">
        <f>VLOOKUP(C105,Lists!$C$3:$E$200,3,FALSE)</f>
        <v>Asia</v>
      </c>
      <c r="V105" s="125">
        <v>44861</v>
      </c>
    </row>
    <row r="106" spans="1:22" x14ac:dyDescent="0.25">
      <c r="A106" s="53" t="str">
        <f>'Crisis Indicator Data'!A104</f>
        <v>Mindanao conflict</v>
      </c>
      <c r="B106" s="45" t="str">
        <f>Lists!G104</f>
        <v>Mindanao Conflict</v>
      </c>
      <c r="C106" s="53" t="str">
        <f>'Crisis Indicator Data'!C104</f>
        <v>PHL003</v>
      </c>
      <c r="D106" s="53" t="str">
        <f>'Crisis Indicator Data'!D104</f>
        <v>Philippines</v>
      </c>
      <c r="E106" s="53" t="str">
        <f>'Crisis Indicator Data'!E104</f>
        <v>PHL</v>
      </c>
      <c r="F106" s="53" t="str">
        <f>'Crisis Indicator Data'!B104</f>
        <v>Conflict,Violence</v>
      </c>
      <c r="G106" s="225">
        <f t="shared" si="15"/>
        <v>2.2000000000000002</v>
      </c>
      <c r="H106" s="54">
        <f t="shared" si="16"/>
        <v>3</v>
      </c>
      <c r="I106" s="117" t="str">
        <f t="shared" si="17"/>
        <v>Medium</v>
      </c>
      <c r="J106" s="226" t="str">
        <f>INDEX(Trends!$D$3:$D$404,MATCH(C106,Trends!$C$3:$C$404,0))</f>
        <v>Stable</v>
      </c>
      <c r="K106" s="109" t="str">
        <f>IF(Reliability!B104="x","x",(IF(ROUNDUP(Reliability!B104,0)=1,"Very High",IF(ROUNDUP(Reliability!B104,0)=2,"High",IF(ROUNDUP(Reliability!B104,0)=3,"Medium",IF(ROUNDUP(Reliability!B104,0)=4,"Low","Very Low"))))))</f>
        <v>Medium</v>
      </c>
      <c r="L106" s="227">
        <f t="shared" si="18"/>
        <v>2.8</v>
      </c>
      <c r="M106" s="233">
        <f>'Impact of the crisis'!N107</f>
        <v>3</v>
      </c>
      <c r="N106" s="233">
        <f>'Impact of the crisis'!AB107</f>
        <v>2.7</v>
      </c>
      <c r="O106" s="227">
        <f>'Conditions of people affected'!R107</f>
        <v>1.4</v>
      </c>
      <c r="P106" s="233">
        <f>'Conditions of people affected'!K107</f>
        <v>1.8</v>
      </c>
      <c r="Q106" s="233">
        <f>'Conditions of people affected'!Q107</f>
        <v>1</v>
      </c>
      <c r="R106" s="228">
        <f t="shared" si="19"/>
        <v>2.7</v>
      </c>
      <c r="S106" s="228">
        <f>'Complexity of the crisis'!X107</f>
        <v>2.8</v>
      </c>
      <c r="T106" s="228">
        <f>'Complexity of the crisis'!AN107</f>
        <v>2.5</v>
      </c>
      <c r="U106" s="124" t="str">
        <f>VLOOKUP(C106,Lists!$C$3:$E$200,3,FALSE)</f>
        <v>Asia</v>
      </c>
      <c r="V106" s="125">
        <v>44861</v>
      </c>
    </row>
    <row r="107" spans="1:22" x14ac:dyDescent="0.25">
      <c r="A107" s="53" t="str">
        <f>'Crisis Indicator Data'!A105</f>
        <v>Typhoon RAI</v>
      </c>
      <c r="B107" s="45" t="str">
        <f>Lists!G105</f>
        <v>Typhoon RAI (Odette)</v>
      </c>
      <c r="C107" s="53" t="str">
        <f>'Crisis Indicator Data'!C105</f>
        <v>PHL010</v>
      </c>
      <c r="D107" s="53" t="str">
        <f>'Crisis Indicator Data'!D105</f>
        <v>Philippines</v>
      </c>
      <c r="E107" s="53" t="str">
        <f>'Crisis Indicator Data'!E105</f>
        <v>PHL</v>
      </c>
      <c r="F107" s="53" t="str">
        <f>'Crisis Indicator Data'!B105</f>
        <v>Cyclone</v>
      </c>
      <c r="G107" s="225">
        <f t="shared" si="15"/>
        <v>3.1</v>
      </c>
      <c r="H107" s="54">
        <f t="shared" si="16"/>
        <v>4</v>
      </c>
      <c r="I107" s="117" t="str">
        <f t="shared" si="17"/>
        <v>High</v>
      </c>
      <c r="J107" s="226" t="str">
        <f>INDEX(Trends!$D$3:$D$404,MATCH(C107,Trends!$C$3:$C$404,0))</f>
        <v>Stable</v>
      </c>
      <c r="K107" s="109" t="str">
        <f>IF(Reliability!B105="x","x",(IF(ROUNDUP(Reliability!B105,0)=1,"Very High",IF(ROUNDUP(Reliability!B105,0)=2,"High",IF(ROUNDUP(Reliability!B105,0)=3,"Medium",IF(ROUNDUP(Reliability!B105,0)=4,"Low","Very Low"))))))</f>
        <v>Medium</v>
      </c>
      <c r="L107" s="227">
        <f t="shared" si="18"/>
        <v>2.5</v>
      </c>
      <c r="M107" s="233">
        <f>'Impact of the crisis'!N108</f>
        <v>3</v>
      </c>
      <c r="N107" s="233">
        <f>'Impact of the crisis'!AB108</f>
        <v>2.2999999999999998</v>
      </c>
      <c r="O107" s="227">
        <f>'Conditions of people affected'!R108</f>
        <v>3.5</v>
      </c>
      <c r="P107" s="233">
        <f>'Conditions of people affected'!K108</f>
        <v>4</v>
      </c>
      <c r="Q107" s="233">
        <f>'Conditions of people affected'!Q108</f>
        <v>3</v>
      </c>
      <c r="R107" s="228">
        <f t="shared" si="19"/>
        <v>2.7</v>
      </c>
      <c r="S107" s="228">
        <f>'Complexity of the crisis'!X108</f>
        <v>2.8</v>
      </c>
      <c r="T107" s="228">
        <f>'Complexity of the crisis'!AN108</f>
        <v>2.5</v>
      </c>
      <c r="U107" s="124" t="str">
        <f>VLOOKUP(C107,Lists!$C$3:$E$200,3,FALSE)</f>
        <v>Asia</v>
      </c>
      <c r="V107" s="125">
        <v>44861</v>
      </c>
    </row>
    <row r="108" spans="1:22" x14ac:dyDescent="0.25">
      <c r="A108" s="53" t="str">
        <f>'Crisis Indicator Data'!A106</f>
        <v>Earthquake in Abra</v>
      </c>
      <c r="B108" s="45" t="str">
        <f>Lists!G106</f>
        <v>Earthquake in Abra</v>
      </c>
      <c r="C108" s="53" t="str">
        <f>'Crisis Indicator Data'!C106</f>
        <v>PHL011</v>
      </c>
      <c r="D108" s="53" t="str">
        <f>'Crisis Indicator Data'!D106</f>
        <v>Philippines</v>
      </c>
      <c r="E108" s="53" t="str">
        <f>'Crisis Indicator Data'!E106</f>
        <v>PHL</v>
      </c>
      <c r="F108" s="53" t="str">
        <f>'Crisis Indicator Data'!B106</f>
        <v>Earthquake</v>
      </c>
      <c r="G108" s="225">
        <f t="shared" si="15"/>
        <v>1.9</v>
      </c>
      <c r="H108" s="54">
        <f t="shared" si="16"/>
        <v>2</v>
      </c>
      <c r="I108" s="117" t="str">
        <f t="shared" si="17"/>
        <v>Low</v>
      </c>
      <c r="J108" s="226" t="str">
        <f>INDEX(Trends!$D$3:$D$404,MATCH(C108,Trends!$C$3:$C$404,0))</f>
        <v>-</v>
      </c>
      <c r="K108" s="109" t="str">
        <f>IF(Reliability!B106="x","x",(IF(ROUNDUP(Reliability!B106,0)=1,"Very High",IF(ROUNDUP(Reliability!B106,0)=2,"High",IF(ROUNDUP(Reliability!B106,0)=3,"Medium",IF(ROUNDUP(Reliability!B106,0)=4,"Low","Very Low"))))))</f>
        <v>Very High</v>
      </c>
      <c r="L108" s="227">
        <f t="shared" si="18"/>
        <v>1.6</v>
      </c>
      <c r="M108" s="233">
        <f>'Impact of the crisis'!N109</f>
        <v>1.5</v>
      </c>
      <c r="N108" s="233">
        <f>'Impact of the crisis'!AB109</f>
        <v>1.7</v>
      </c>
      <c r="O108" s="227">
        <f>'Conditions of people affected'!R109</f>
        <v>1.6</v>
      </c>
      <c r="P108" s="233">
        <f>'Conditions of people affected'!K109</f>
        <v>1.2</v>
      </c>
      <c r="Q108" s="233">
        <f>'Conditions of people affected'!Q109</f>
        <v>2</v>
      </c>
      <c r="R108" s="228">
        <f t="shared" si="19"/>
        <v>2.7</v>
      </c>
      <c r="S108" s="228">
        <f>'Complexity of the crisis'!X109</f>
        <v>2.8</v>
      </c>
      <c r="T108" s="228">
        <f>'Complexity of the crisis'!AN109</f>
        <v>2.5</v>
      </c>
      <c r="U108" s="124" t="str">
        <f>VLOOKUP(C108,Lists!$C$3:$E$200,3,FALSE)</f>
        <v>Asia</v>
      </c>
      <c r="V108" s="125">
        <v>44861</v>
      </c>
    </row>
    <row r="109" spans="1:22" x14ac:dyDescent="0.25">
      <c r="A109" s="53" t="str">
        <f>'Crisis Indicator Data'!A107</f>
        <v>Highlands Violence</v>
      </c>
      <c r="B109" s="45" t="str">
        <f>Lists!G107</f>
        <v>Highlands Violence</v>
      </c>
      <c r="C109" s="53" t="str">
        <f>'Crisis Indicator Data'!C107</f>
        <v>PNG003</v>
      </c>
      <c r="D109" s="53" t="str">
        <f>'Crisis Indicator Data'!D107</f>
        <v>Papua New Guinea</v>
      </c>
      <c r="E109" s="53" t="str">
        <f>'Crisis Indicator Data'!E107</f>
        <v>PNG</v>
      </c>
      <c r="F109" s="53" t="str">
        <f>'Crisis Indicator Data'!B107</f>
        <v>Earthquake</v>
      </c>
      <c r="G109" s="225">
        <f t="shared" si="15"/>
        <v>2.7</v>
      </c>
      <c r="H109" s="54">
        <f t="shared" si="16"/>
        <v>3</v>
      </c>
      <c r="I109" s="117" t="str">
        <f t="shared" si="17"/>
        <v>Medium</v>
      </c>
      <c r="J109" s="226" t="str">
        <f>INDEX(Trends!$D$3:$D$404,MATCH(C109,Trends!$C$3:$C$404,0))</f>
        <v>-</v>
      </c>
      <c r="K109" s="109" t="str">
        <f>IF(Reliability!B107="x","x",(IF(ROUNDUP(Reliability!B107,0)=1,"Very High",IF(ROUNDUP(Reliability!B107,0)=2,"High",IF(ROUNDUP(Reliability!B107,0)=3,"Medium",IF(ROUNDUP(Reliability!B107,0)=4,"Low","Very Low"))))))</f>
        <v>Very High</v>
      </c>
      <c r="L109" s="227">
        <f t="shared" si="18"/>
        <v>2.5</v>
      </c>
      <c r="M109" s="233">
        <f>'Impact of the crisis'!N110</f>
        <v>1.8</v>
      </c>
      <c r="N109" s="233">
        <f>'Impact of the crisis'!AB110</f>
        <v>2.8</v>
      </c>
      <c r="O109" s="227">
        <f>'Conditions of people affected'!R110</f>
        <v>2.7</v>
      </c>
      <c r="P109" s="233">
        <f>'Conditions of people affected'!K110</f>
        <v>2.4</v>
      </c>
      <c r="Q109" s="233">
        <f>'Conditions of people affected'!Q110</f>
        <v>3</v>
      </c>
      <c r="R109" s="228">
        <f t="shared" si="19"/>
        <v>2.8</v>
      </c>
      <c r="S109" s="228">
        <f>'Complexity of the crisis'!X110</f>
        <v>2.5</v>
      </c>
      <c r="T109" s="228">
        <f>'Complexity of the crisis'!AN110</f>
        <v>3</v>
      </c>
      <c r="U109" s="124" t="str">
        <f>VLOOKUP(C109,Lists!$C$3:$E$200,3,FALSE)</f>
        <v>Pacific</v>
      </c>
      <c r="V109" s="125">
        <v>44861</v>
      </c>
    </row>
    <row r="110" spans="1:22" x14ac:dyDescent="0.25">
      <c r="A110" s="53" t="str">
        <f>'Crisis Indicator Data'!A108</f>
        <v>Displacement from Ukraine conflict in Poland</v>
      </c>
      <c r="B110" s="45" t="str">
        <f>Lists!G108</f>
        <v>Displacement from Ukraine conflict</v>
      </c>
      <c r="C110" s="53" t="str">
        <f>'Crisis Indicator Data'!C108</f>
        <v>POL002</v>
      </c>
      <c r="D110" s="53" t="str">
        <f>'Crisis Indicator Data'!D108</f>
        <v>Poland</v>
      </c>
      <c r="E110" s="53" t="str">
        <f>'Crisis Indicator Data'!E108</f>
        <v>POL</v>
      </c>
      <c r="F110" s="53" t="str">
        <f>'Crisis Indicator Data'!B108</f>
        <v>Displacement,Conflict</v>
      </c>
      <c r="G110" s="225">
        <f t="shared" si="15"/>
        <v>3</v>
      </c>
      <c r="H110" s="54">
        <f t="shared" si="16"/>
        <v>3</v>
      </c>
      <c r="I110" s="117" t="str">
        <f t="shared" si="17"/>
        <v>Medium</v>
      </c>
      <c r="J110" s="226" t="str">
        <f>INDEX(Trends!$D$3:$D$404,MATCH(C110,Trends!$C$3:$C$404,0))</f>
        <v>Increasing</v>
      </c>
      <c r="K110" s="109" t="str">
        <f>IF(Reliability!B108="x","x",(IF(ROUNDUP(Reliability!B108,0)=1,"Very High",IF(ROUNDUP(Reliability!B108,0)=2,"High",IF(ROUNDUP(Reliability!B108,0)=3,"Medium",IF(ROUNDUP(Reliability!B108,0)=4,"Low","Very Low"))))))</f>
        <v>Very High</v>
      </c>
      <c r="L110" s="227">
        <f t="shared" si="18"/>
        <v>3.6</v>
      </c>
      <c r="M110" s="233">
        <f>'Impact of the crisis'!N111</f>
        <v>2.4</v>
      </c>
      <c r="N110" s="233">
        <f>'Impact of the crisis'!AB111</f>
        <v>4</v>
      </c>
      <c r="O110" s="227">
        <f>'Conditions of people affected'!R111</f>
        <v>3.85</v>
      </c>
      <c r="P110" s="233">
        <f>'Conditions of people affected'!K111</f>
        <v>4.7</v>
      </c>
      <c r="Q110" s="233">
        <f>'Conditions of people affected'!Q111</f>
        <v>3</v>
      </c>
      <c r="R110" s="228">
        <f t="shared" si="19"/>
        <v>1.1000000000000001</v>
      </c>
      <c r="S110" s="228">
        <f>'Complexity of the crisis'!X111</f>
        <v>0.7</v>
      </c>
      <c r="T110" s="228">
        <f>'Complexity of the crisis'!AN111</f>
        <v>1.5</v>
      </c>
      <c r="U110" s="124" t="str">
        <f>VLOOKUP(C110,Lists!$C$3:$E$200,3,FALSE)</f>
        <v>Europe</v>
      </c>
      <c r="V110" s="125">
        <v>44860</v>
      </c>
    </row>
    <row r="111" spans="1:22" x14ac:dyDescent="0.25">
      <c r="A111" s="53" t="str">
        <f>'Crisis Indicator Data'!A109</f>
        <v>Complex crisis in DPRK</v>
      </c>
      <c r="B111" s="45" t="str">
        <f>Lists!G109</f>
        <v>Complex crisis</v>
      </c>
      <c r="C111" s="53" t="str">
        <f>'Crisis Indicator Data'!C109</f>
        <v>PRK001</v>
      </c>
      <c r="D111" s="53" t="str">
        <f>'Crisis Indicator Data'!D109</f>
        <v>DPRK</v>
      </c>
      <c r="E111" s="53" t="str">
        <f>'Crisis Indicator Data'!E109</f>
        <v>PRK</v>
      </c>
      <c r="F111" s="53" t="str">
        <f>'Crisis Indicator Data'!B109</f>
        <v>Socio-political,Floods,Other seasonal event,Food Security</v>
      </c>
      <c r="G111" s="225">
        <f t="shared" si="15"/>
        <v>3.7</v>
      </c>
      <c r="H111" s="54">
        <f t="shared" si="16"/>
        <v>4</v>
      </c>
      <c r="I111" s="117" t="str">
        <f t="shared" si="17"/>
        <v>High</v>
      </c>
      <c r="J111" s="226" t="str">
        <f>INDEX(Trends!$D$3:$D$404,MATCH(C111,Trends!$C$3:$C$404,0))</f>
        <v>Stable</v>
      </c>
      <c r="K111" s="109" t="str">
        <f>IF(Reliability!B109="x","x",(IF(ROUNDUP(Reliability!B109,0)=1,"Very High",IF(ROUNDUP(Reliability!B109,0)=2,"High",IF(ROUNDUP(Reliability!B109,0)=3,"Medium",IF(ROUNDUP(Reliability!B109,0)=4,"Low","Very Low"))))))</f>
        <v>Medium</v>
      </c>
      <c r="L111" s="227">
        <f t="shared" si="18"/>
        <v>4</v>
      </c>
      <c r="M111" s="233">
        <f>'Impact of the crisis'!N112</f>
        <v>4.5999999999999996</v>
      </c>
      <c r="N111" s="233">
        <f>'Impact of the crisis'!AB112</f>
        <v>3.6</v>
      </c>
      <c r="O111" s="227">
        <f>'Conditions of people affected'!R112</f>
        <v>4.5</v>
      </c>
      <c r="P111" s="233">
        <f>'Conditions of people affected'!K112</f>
        <v>5</v>
      </c>
      <c r="Q111" s="233">
        <f>'Conditions of people affected'!Q112</f>
        <v>4</v>
      </c>
      <c r="R111" s="228">
        <f t="shared" si="19"/>
        <v>2.2999999999999998</v>
      </c>
      <c r="S111" s="228">
        <f>'Complexity of the crisis'!X112</f>
        <v>2.6</v>
      </c>
      <c r="T111" s="228">
        <f>'Complexity of the crisis'!AN112</f>
        <v>2</v>
      </c>
      <c r="U111" s="124" t="str">
        <f>VLOOKUP(C111,Lists!$C$3:$E$200,3,FALSE)</f>
        <v>Asia</v>
      </c>
      <c r="V111" s="125">
        <v>44861</v>
      </c>
    </row>
    <row r="112" spans="1:22" x14ac:dyDescent="0.25">
      <c r="A112" s="53" t="str">
        <f>'Crisis Indicator Data'!A110</f>
        <v>Conflict in Palestine</v>
      </c>
      <c r="B112" s="45" t="str">
        <f>Lists!G110</f>
        <v>Conflict</v>
      </c>
      <c r="C112" s="53" t="str">
        <f>'Crisis Indicator Data'!C110</f>
        <v>PSE002</v>
      </c>
      <c r="D112" s="53" t="str">
        <f>'Crisis Indicator Data'!D110</f>
        <v>Palestine</v>
      </c>
      <c r="E112" s="53" t="str">
        <f>'Crisis Indicator Data'!E110</f>
        <v>PSE</v>
      </c>
      <c r="F112" s="53" t="str">
        <f>'Crisis Indicator Data'!B110</f>
        <v>Conflict,Socio-political,Violence</v>
      </c>
      <c r="G112" s="225">
        <f t="shared" si="15"/>
        <v>3.5</v>
      </c>
      <c r="H112" s="54">
        <f t="shared" si="16"/>
        <v>4</v>
      </c>
      <c r="I112" s="117" t="str">
        <f t="shared" si="17"/>
        <v>High</v>
      </c>
      <c r="J112" s="226" t="str">
        <f>INDEX(Trends!$D$3:$D$404,MATCH(C112,Trends!$C$3:$C$404,0))</f>
        <v>Decreasing</v>
      </c>
      <c r="K112" s="109" t="str">
        <f>IF(Reliability!B110="x","x",(IF(ROUNDUP(Reliability!B110,0)=1,"Very High",IF(ROUNDUP(Reliability!B110,0)=2,"High",IF(ROUNDUP(Reliability!B110,0)=3,"Medium",IF(ROUNDUP(Reliability!B110,0)=4,"Low","Very Low"))))))</f>
        <v>High</v>
      </c>
      <c r="L112" s="227">
        <f t="shared" si="18"/>
        <v>3.8</v>
      </c>
      <c r="M112" s="233">
        <f>'Impact of the crisis'!N113</f>
        <v>3.4</v>
      </c>
      <c r="N112" s="233">
        <f>'Impact of the crisis'!AB113</f>
        <v>4</v>
      </c>
      <c r="O112" s="227">
        <f>'Conditions of people affected'!R113</f>
        <v>3.45</v>
      </c>
      <c r="P112" s="233">
        <f>'Conditions of people affected'!K113</f>
        <v>3.9</v>
      </c>
      <c r="Q112" s="233">
        <f>'Conditions of people affected'!Q113</f>
        <v>3</v>
      </c>
      <c r="R112" s="228">
        <f t="shared" si="19"/>
        <v>3.3</v>
      </c>
      <c r="S112" s="228">
        <f>'Complexity of the crisis'!X113</f>
        <v>2.2999999999999998</v>
      </c>
      <c r="T112" s="228">
        <f>'Complexity of the crisis'!AN113</f>
        <v>4</v>
      </c>
      <c r="U112" s="124" t="str">
        <f>VLOOKUP(C112,Lists!$C$3:$E$200,3,FALSE)</f>
        <v>Middle east</v>
      </c>
      <c r="V112" s="125">
        <v>44862</v>
      </c>
    </row>
    <row r="113" spans="1:22" x14ac:dyDescent="0.25">
      <c r="A113" s="53" t="str">
        <f>'Crisis Indicator Data'!A111</f>
        <v>Regional Boko Haram Crisis</v>
      </c>
      <c r="B113" s="45" t="str">
        <f>Lists!G111</f>
        <v>Regional Boko Haram</v>
      </c>
      <c r="C113" s="53" t="str">
        <f>'Crisis Indicator Data'!C111</f>
        <v>REG001</v>
      </c>
      <c r="D113" s="53" t="str">
        <f>'Crisis Indicator Data'!D111</f>
        <v>Nigeria,Niger,Chad,Cameroon</v>
      </c>
      <c r="E113" s="53" t="str">
        <f>'Crisis Indicator Data'!E111</f>
        <v>NGA,NER,TCD,CMR</v>
      </c>
      <c r="F113" s="53">
        <f>'Crisis Indicator Data'!B111</f>
        <v>0</v>
      </c>
      <c r="G113" s="225">
        <f t="shared" si="15"/>
        <v>4.4000000000000004</v>
      </c>
      <c r="H113" s="54">
        <f t="shared" si="16"/>
        <v>5</v>
      </c>
      <c r="I113" s="117" t="str">
        <f t="shared" si="17"/>
        <v>Very High</v>
      </c>
      <c r="J113" s="226" t="str">
        <f>INDEX(Trends!$D$3:$D$404,MATCH(C113,Trends!$C$3:$C$404,0))</f>
        <v>Increasing</v>
      </c>
      <c r="K113" s="109" t="str">
        <f>IF(Reliability!B111="x","x",(IF(ROUNDUP(Reliability!B111,0)=1,"Very High",IF(ROUNDUP(Reliability!B111,0)=2,"High",IF(ROUNDUP(Reliability!B111,0)=3,"Medium",IF(ROUNDUP(Reliability!B111,0)=4,"Low","Very Low"))))))</f>
        <v>High</v>
      </c>
      <c r="L113" s="227">
        <f t="shared" si="18"/>
        <v>4.0999999999999996</v>
      </c>
      <c r="M113" s="233">
        <f>'Impact of the crisis'!N114</f>
        <v>2.4</v>
      </c>
      <c r="N113" s="233">
        <f>'Impact of the crisis'!AB114</f>
        <v>4.5999999999999996</v>
      </c>
      <c r="O113" s="227">
        <f>'Conditions of people affected'!R114</f>
        <v>4.5</v>
      </c>
      <c r="P113" s="233">
        <f>'Conditions of people affected'!K114</f>
        <v>5</v>
      </c>
      <c r="Q113" s="233">
        <f>'Conditions of people affected'!Q114</f>
        <v>4</v>
      </c>
      <c r="R113" s="228">
        <f t="shared" si="19"/>
        <v>4.4000000000000004</v>
      </c>
      <c r="S113" s="228">
        <f>'Complexity of the crisis'!X114</f>
        <v>3.6</v>
      </c>
      <c r="T113" s="228">
        <f>'Complexity of the crisis'!AN114</f>
        <v>5</v>
      </c>
      <c r="U113" s="124" t="str">
        <f>VLOOKUP(C113,Lists!$C$3:$E$200,3,FALSE)</f>
        <v>Africa,Africa,Africa,Africa</v>
      </c>
      <c r="V113" s="125">
        <v>44803</v>
      </c>
    </row>
    <row r="114" spans="1:22" x14ac:dyDescent="0.25">
      <c r="A114" s="53" t="str">
        <f>'Crisis Indicator Data'!A112</f>
        <v>Venezuela Regional Crisis</v>
      </c>
      <c r="B114" s="45" t="str">
        <f>Lists!G112</f>
        <v>Venezuela Regional Crisis</v>
      </c>
      <c r="C114" s="53" t="str">
        <f>'Crisis Indicator Data'!C112</f>
        <v>REG002</v>
      </c>
      <c r="D114" s="53" t="str">
        <f>'Crisis Indicator Data'!D112</f>
        <v>Venezuela,Brazil,Colombia,Ecuador,Peru,Trinidad and Tobago,Chile,Dominican Republic,Panama</v>
      </c>
      <c r="E114" s="53" t="str">
        <f>'Crisis Indicator Data'!E112</f>
        <v>VEN,BRA,COL,ECU,PER,TTO,CHL,DOM,PAN</v>
      </c>
      <c r="F114" s="53">
        <f>'Crisis Indicator Data'!B112</f>
        <v>0</v>
      </c>
      <c r="G114" s="225">
        <f t="shared" si="15"/>
        <v>3.9</v>
      </c>
      <c r="H114" s="54">
        <f t="shared" si="16"/>
        <v>4</v>
      </c>
      <c r="I114" s="117" t="str">
        <f t="shared" si="17"/>
        <v>High</v>
      </c>
      <c r="J114" s="226" t="str">
        <f>INDEX(Trends!$D$3:$D$404,MATCH(C114,Trends!$C$3:$C$404,0))</f>
        <v>Increasing</v>
      </c>
      <c r="K114" s="109" t="str">
        <f>IF(Reliability!B112="x","x",(IF(ROUNDUP(Reliability!B112,0)=1,"Very High",IF(ROUNDUP(Reliability!B112,0)=2,"High",IF(ROUNDUP(Reliability!B112,0)=3,"Medium",IF(ROUNDUP(Reliability!B112,0)=4,"Low","Very Low"))))))</f>
        <v>High</v>
      </c>
      <c r="L114" s="227">
        <f t="shared" si="18"/>
        <v>3.6</v>
      </c>
      <c r="M114" s="233">
        <f>'Impact of the crisis'!N115</f>
        <v>3.4</v>
      </c>
      <c r="N114" s="233">
        <f>'Impact of the crisis'!AB115</f>
        <v>3.7</v>
      </c>
      <c r="O114" s="227">
        <f>'Conditions of people affected'!R115</f>
        <v>4</v>
      </c>
      <c r="P114" s="233">
        <f>'Conditions of people affected'!K115</f>
        <v>5</v>
      </c>
      <c r="Q114" s="233">
        <f>'Conditions of people affected'!Q115</f>
        <v>3</v>
      </c>
      <c r="R114" s="228">
        <f t="shared" si="19"/>
        <v>3.8</v>
      </c>
      <c r="S114" s="228">
        <f>'Complexity of the crisis'!X115</f>
        <v>2.7</v>
      </c>
      <c r="T114" s="228">
        <f>'Complexity of the crisis'!AN115</f>
        <v>4.5</v>
      </c>
      <c r="U114" s="124" t="str">
        <f>VLOOKUP(C114,Lists!$C$3:$E$200,3,FALSE)</f>
        <v>Americas,Americas,Americas,Americas,Americas,Americas,Americas,Americas,Americas</v>
      </c>
      <c r="V114" s="125">
        <v>44802</v>
      </c>
    </row>
    <row r="115" spans="1:22" x14ac:dyDescent="0.25">
      <c r="A115" s="53" t="str">
        <f>'Crisis Indicator Data'!A113</f>
        <v>Regional Kashmir conflict</v>
      </c>
      <c r="B115" s="45" t="str">
        <f>Lists!G113</f>
        <v>Regional Kashmir conflict</v>
      </c>
      <c r="C115" s="53" t="str">
        <f>'Crisis Indicator Data'!C113</f>
        <v>REG003</v>
      </c>
      <c r="D115" s="53" t="str">
        <f>'Crisis Indicator Data'!D113</f>
        <v>India,Pakistan</v>
      </c>
      <c r="E115" s="53" t="str">
        <f>'Crisis Indicator Data'!E113</f>
        <v>IND,PAK</v>
      </c>
      <c r="F115" s="53">
        <f>'Crisis Indicator Data'!B113</f>
        <v>0</v>
      </c>
      <c r="G115" s="225" t="str">
        <f t="shared" si="15"/>
        <v>x</v>
      </c>
      <c r="H115" s="54" t="str">
        <f t="shared" si="16"/>
        <v>x</v>
      </c>
      <c r="I115" s="117" t="str">
        <f t="shared" si="17"/>
        <v>x</v>
      </c>
      <c r="J115" s="226" t="str">
        <f>INDEX(Trends!$D$3:$D$404,MATCH(C115,Trends!$C$3:$C$404,0))</f>
        <v>-</v>
      </c>
      <c r="K115" s="109" t="str">
        <f>IF(Reliability!B113="x","x",(IF(ROUNDUP(Reliability!B113,0)=1,"Very High",IF(ROUNDUP(Reliability!B113,0)=2,"High",IF(ROUNDUP(Reliability!B113,0)=3,"Medium",IF(ROUNDUP(Reliability!B113,0)=4,"Low","Very Low"))))))</f>
        <v>Very Low</v>
      </c>
      <c r="L115" s="227">
        <f t="shared" si="18"/>
        <v>3.3</v>
      </c>
      <c r="M115" s="233">
        <f>'Impact of the crisis'!N116</f>
        <v>2.1</v>
      </c>
      <c r="N115" s="233">
        <f>'Impact of the crisis'!AB116</f>
        <v>3.7</v>
      </c>
      <c r="O115" s="227" t="str">
        <f>'Conditions of people affected'!R116</f>
        <v>x</v>
      </c>
      <c r="P115" s="233" t="str">
        <f>'Conditions of people affected'!K116</f>
        <v>x</v>
      </c>
      <c r="Q115" s="233" t="str">
        <f>'Conditions of people affected'!Q116</f>
        <v>x</v>
      </c>
      <c r="R115" s="228">
        <f t="shared" si="19"/>
        <v>2.8</v>
      </c>
      <c r="S115" s="228">
        <f>'Complexity of the crisis'!X116</f>
        <v>3</v>
      </c>
      <c r="T115" s="228">
        <f>'Complexity of the crisis'!AN116</f>
        <v>2.5</v>
      </c>
      <c r="U115" s="124" t="str">
        <f>VLOOKUP(C115,Lists!$C$3:$E$200,3,FALSE)</f>
        <v>Asia,Asia</v>
      </c>
      <c r="V115" s="125">
        <v>44865</v>
      </c>
    </row>
    <row r="116" spans="1:22" x14ac:dyDescent="0.25">
      <c r="A116" s="53" t="str">
        <f>'Crisis Indicator Data'!A114</f>
        <v>Syrian Regional Crisis</v>
      </c>
      <c r="B116" s="45" t="str">
        <f>Lists!G114</f>
        <v>Syrian Regional Crisis</v>
      </c>
      <c r="C116" s="53" t="str">
        <f>'Crisis Indicator Data'!C114</f>
        <v>REG004</v>
      </c>
      <c r="D116" s="53" t="str">
        <f>'Crisis Indicator Data'!D114</f>
        <v>Syria,Türkiye,Iraq,Egypt,Jordan,Lebanon</v>
      </c>
      <c r="E116" s="53" t="str">
        <f>'Crisis Indicator Data'!E114</f>
        <v>SYR,TUR,IRQ,EGY,JOR,LBN</v>
      </c>
      <c r="F116" s="53">
        <f>'Crisis Indicator Data'!B114</f>
        <v>0</v>
      </c>
      <c r="G116" s="225">
        <f t="shared" si="15"/>
        <v>4</v>
      </c>
      <c r="H116" s="54">
        <f t="shared" si="16"/>
        <v>4</v>
      </c>
      <c r="I116" s="117" t="str">
        <f t="shared" si="17"/>
        <v>High</v>
      </c>
      <c r="J116" s="226" t="str">
        <f>INDEX(Trends!$D$3:$D$404,MATCH(C116,Trends!$C$3:$C$404,0))</f>
        <v>Decreasing</v>
      </c>
      <c r="K116" s="109" t="str">
        <f>IF(Reliability!B114="x","x",(IF(ROUNDUP(Reliability!B114,0)=1,"Very High",IF(ROUNDUP(Reliability!B114,0)=2,"High",IF(ROUNDUP(Reliability!B114,0)=3,"Medium",IF(ROUNDUP(Reliability!B114,0)=4,"Low","Very Low"))))))</f>
        <v>High</v>
      </c>
      <c r="L116" s="227">
        <f t="shared" si="18"/>
        <v>3.8</v>
      </c>
      <c r="M116" s="233">
        <f>'Impact of the crisis'!N117</f>
        <v>3.5</v>
      </c>
      <c r="N116" s="233">
        <f>'Impact of the crisis'!AB117</f>
        <v>4</v>
      </c>
      <c r="O116" s="227">
        <f>'Conditions of people affected'!R117</f>
        <v>4</v>
      </c>
      <c r="P116" s="233">
        <f>'Conditions of people affected'!K117</f>
        <v>5</v>
      </c>
      <c r="Q116" s="233">
        <f>'Conditions of people affected'!Q117</f>
        <v>3</v>
      </c>
      <c r="R116" s="228">
        <f t="shared" si="19"/>
        <v>4.0999999999999996</v>
      </c>
      <c r="S116" s="228">
        <f>'Complexity of the crisis'!X117</f>
        <v>3.6</v>
      </c>
      <c r="T116" s="228">
        <f>'Complexity of the crisis'!AN117</f>
        <v>4.5</v>
      </c>
      <c r="U116" s="124" t="str">
        <f>VLOOKUP(C116,Lists!$C$3:$E$200,3,FALSE)</f>
        <v>Middle east,Middle east,Middle east,Africa,Middle east,Middle east</v>
      </c>
      <c r="V116" s="125">
        <v>44833</v>
      </c>
    </row>
    <row r="117" spans="1:22" x14ac:dyDescent="0.25">
      <c r="A117" s="53" t="str">
        <f>'Crisis Indicator Data'!A115</f>
        <v xml:space="preserve">Eastern Mediterranean Route </v>
      </c>
      <c r="B117" s="45" t="str">
        <f>Lists!G115</f>
        <v xml:space="preserve">Eastern Mediterranean Route </v>
      </c>
      <c r="C117" s="53" t="str">
        <f>'Crisis Indicator Data'!C115</f>
        <v>REG006</v>
      </c>
      <c r="D117" s="53" t="str">
        <f>'Crisis Indicator Data'!D115</f>
        <v>Türkiye,Greece</v>
      </c>
      <c r="E117" s="53" t="str">
        <f>'Crisis Indicator Data'!E115</f>
        <v>TUR,GRC</v>
      </c>
      <c r="F117" s="53">
        <f>'Crisis Indicator Data'!B115</f>
        <v>0</v>
      </c>
      <c r="G117" s="225">
        <f t="shared" si="15"/>
        <v>3.2</v>
      </c>
      <c r="H117" s="54">
        <f t="shared" si="16"/>
        <v>4</v>
      </c>
      <c r="I117" s="117" t="str">
        <f t="shared" si="17"/>
        <v>High</v>
      </c>
      <c r="J117" s="226" t="str">
        <f>INDEX(Trends!$D$3:$D$404,MATCH(C117,Trends!$C$3:$C$404,0))</f>
        <v>Stable</v>
      </c>
      <c r="K117" s="109" t="str">
        <f>IF(Reliability!B115="x","x",(IF(ROUNDUP(Reliability!B115,0)=1,"Very High",IF(ROUNDUP(Reliability!B115,0)=2,"High",IF(ROUNDUP(Reliability!B115,0)=3,"Medium",IF(ROUNDUP(Reliability!B115,0)=4,"Low","Very Low"))))))</f>
        <v>Medium</v>
      </c>
      <c r="L117" s="227">
        <f t="shared" si="18"/>
        <v>3.2</v>
      </c>
      <c r="M117" s="233">
        <f>'Impact of the crisis'!N118</f>
        <v>3</v>
      </c>
      <c r="N117" s="233">
        <f>'Impact of the crisis'!AB118</f>
        <v>3.3</v>
      </c>
      <c r="O117" s="227">
        <f>'Conditions of people affected'!R118</f>
        <v>3.5</v>
      </c>
      <c r="P117" s="233">
        <f>'Conditions of people affected'!K118</f>
        <v>4</v>
      </c>
      <c r="Q117" s="233">
        <f>'Conditions of people affected'!Q118</f>
        <v>3</v>
      </c>
      <c r="R117" s="228">
        <f t="shared" si="19"/>
        <v>2.6</v>
      </c>
      <c r="S117" s="228">
        <f>'Complexity of the crisis'!X118</f>
        <v>2.7</v>
      </c>
      <c r="T117" s="228">
        <f>'Complexity of the crisis'!AN118</f>
        <v>2.5</v>
      </c>
      <c r="U117" s="124" t="str">
        <f>VLOOKUP(C117,Lists!$C$3:$E$200,3,FALSE)</f>
        <v>Middle east,Europe</v>
      </c>
      <c r="V117" s="125">
        <v>44827</v>
      </c>
    </row>
    <row r="118" spans="1:22" x14ac:dyDescent="0.25">
      <c r="A118" s="53" t="str">
        <f>'Crisis Indicator Data'!A116</f>
        <v>Central Mediterranean Route</v>
      </c>
      <c r="B118" s="45" t="str">
        <f>Lists!G116</f>
        <v>Central Mediterranean Route</v>
      </c>
      <c r="C118" s="53" t="str">
        <f>'Crisis Indicator Data'!C116</f>
        <v>REG007</v>
      </c>
      <c r="D118" s="53" t="str">
        <f>'Crisis Indicator Data'!D116</f>
        <v>Algeria,Tunisia,Libya,Italy</v>
      </c>
      <c r="E118" s="53" t="str">
        <f>'Crisis Indicator Data'!E116</f>
        <v>DZA,TUN,LBY,ITA</v>
      </c>
      <c r="F118" s="53">
        <f>'Crisis Indicator Data'!B116</f>
        <v>0</v>
      </c>
      <c r="G118" s="225">
        <f t="shared" si="15"/>
        <v>3</v>
      </c>
      <c r="H118" s="54">
        <f t="shared" si="16"/>
        <v>3</v>
      </c>
      <c r="I118" s="117" t="str">
        <f t="shared" si="17"/>
        <v>Medium</v>
      </c>
      <c r="J118" s="226" t="str">
        <f>INDEX(Trends!$D$3:$D$404,MATCH(C118,Trends!$C$3:$C$404,0))</f>
        <v>-</v>
      </c>
      <c r="K118" s="109" t="str">
        <f>IF(Reliability!B116="x","x",(IF(ROUNDUP(Reliability!B116,0)=1,"Very High",IF(ROUNDUP(Reliability!B116,0)=2,"High",IF(ROUNDUP(Reliability!B116,0)=3,"Medium",IF(ROUNDUP(Reliability!B116,0)=4,"Low","Very Low"))))))</f>
        <v>Very High</v>
      </c>
      <c r="L118" s="227">
        <f t="shared" si="18"/>
        <v>3.8</v>
      </c>
      <c r="M118" s="233">
        <f>'Impact of the crisis'!N119</f>
        <v>4.4000000000000004</v>
      </c>
      <c r="N118" s="233">
        <f>'Impact of the crisis'!AB119</f>
        <v>3.5</v>
      </c>
      <c r="O118" s="227">
        <f>'Conditions of people affected'!R119</f>
        <v>2.25</v>
      </c>
      <c r="P118" s="233">
        <f>'Conditions of people affected'!K119</f>
        <v>3.5</v>
      </c>
      <c r="Q118" s="233">
        <f>'Conditions of people affected'!Q119</f>
        <v>1</v>
      </c>
      <c r="R118" s="228">
        <f t="shared" si="19"/>
        <v>3.4</v>
      </c>
      <c r="S118" s="228">
        <f>'Complexity of the crisis'!X119</f>
        <v>2.6</v>
      </c>
      <c r="T118" s="228">
        <f>'Complexity of the crisis'!AN119</f>
        <v>4</v>
      </c>
      <c r="U118" s="124" t="str">
        <f>VLOOKUP(C118,Lists!$C$3:$E$200,3,FALSE)</f>
        <v>Africa,Africa,Africa,Europe</v>
      </c>
      <c r="V118" s="125">
        <v>44860</v>
      </c>
    </row>
    <row r="119" spans="1:22" ht="13.5" customHeight="1" x14ac:dyDescent="0.25">
      <c r="A119" s="53" t="str">
        <f>'Crisis Indicator Data'!A117</f>
        <v>Western Mediterranean Route</v>
      </c>
      <c r="B119" s="45" t="str">
        <f>Lists!G117</f>
        <v>Western Mediterranean Route</v>
      </c>
      <c r="C119" s="53" t="str">
        <f>'Crisis Indicator Data'!C117</f>
        <v>REG008</v>
      </c>
      <c r="D119" s="53" t="str">
        <f>'Crisis Indicator Data'!D117</f>
        <v>Algeria,Morocco,Spain</v>
      </c>
      <c r="E119" s="53" t="str">
        <f>'Crisis Indicator Data'!E117</f>
        <v>DZA,MAR,ESP</v>
      </c>
      <c r="F119" s="53">
        <f>'Crisis Indicator Data'!B117</f>
        <v>0</v>
      </c>
      <c r="G119" s="225">
        <f t="shared" si="15"/>
        <v>2.6</v>
      </c>
      <c r="H119" s="54">
        <f t="shared" si="16"/>
        <v>3</v>
      </c>
      <c r="I119" s="117" t="str">
        <f t="shared" si="17"/>
        <v>Medium</v>
      </c>
      <c r="J119" s="226" t="str">
        <f>INDEX(Trends!$D$3:$D$404,MATCH(C119,Trends!$C$3:$C$404,0))</f>
        <v>-</v>
      </c>
      <c r="K119" s="109" t="str">
        <f>IF(Reliability!B117="x","x",(IF(ROUNDUP(Reliability!B117,0)=1,"Very High",IF(ROUNDUP(Reliability!B117,0)=2,"High",IF(ROUNDUP(Reliability!B117,0)=3,"Medium",IF(ROUNDUP(Reliability!B117,0)=4,"Low","Very Low"))))))</f>
        <v>Very High</v>
      </c>
      <c r="L119" s="227">
        <f t="shared" si="18"/>
        <v>3.6</v>
      </c>
      <c r="M119" s="233">
        <f>'Impact of the crisis'!N120</f>
        <v>4.5</v>
      </c>
      <c r="N119" s="233">
        <f>'Impact of the crisis'!AB120</f>
        <v>3</v>
      </c>
      <c r="O119" s="227">
        <f>'Conditions of people affected'!R120</f>
        <v>1.85</v>
      </c>
      <c r="P119" s="233">
        <f>'Conditions of people affected'!K120</f>
        <v>2.7</v>
      </c>
      <c r="Q119" s="233">
        <f>'Conditions of people affected'!Q120</f>
        <v>1</v>
      </c>
      <c r="R119" s="228">
        <f t="shared" si="19"/>
        <v>2.9</v>
      </c>
      <c r="S119" s="228">
        <f>'Complexity of the crisis'!X120</f>
        <v>2.7</v>
      </c>
      <c r="T119" s="228">
        <f>'Complexity of the crisis'!AN120</f>
        <v>3</v>
      </c>
      <c r="U119" s="124" t="str">
        <f>VLOOKUP(C119,Lists!$C$3:$E$200,3,FALSE)</f>
        <v>Africa,Africa,Europe</v>
      </c>
      <c r="V119" s="125">
        <v>44851</v>
      </c>
    </row>
    <row r="120" spans="1:22" x14ac:dyDescent="0.25">
      <c r="A120" s="53" t="str">
        <f>'Crisis Indicator Data'!A118</f>
        <v>Rohingya Regional Crisis</v>
      </c>
      <c r="B120" s="45" t="str">
        <f>Lists!G118</f>
        <v>Rohingya Regional Crisis</v>
      </c>
      <c r="C120" s="53" t="str">
        <f>'Crisis Indicator Data'!C118</f>
        <v>REG011</v>
      </c>
      <c r="D120" s="53" t="str">
        <f>'Crisis Indicator Data'!D118</f>
        <v>Bangladesh,Myanmar</v>
      </c>
      <c r="E120" s="53" t="str">
        <f>'Crisis Indicator Data'!E118</f>
        <v>BGD,MMR</v>
      </c>
      <c r="F120" s="53">
        <f>'Crisis Indicator Data'!B118</f>
        <v>0</v>
      </c>
      <c r="G120" s="225">
        <f t="shared" si="15"/>
        <v>3.9</v>
      </c>
      <c r="H120" s="54">
        <f t="shared" si="16"/>
        <v>4</v>
      </c>
      <c r="I120" s="117" t="str">
        <f t="shared" si="17"/>
        <v>High</v>
      </c>
      <c r="J120" s="226" t="str">
        <f>INDEX(Trends!$D$3:$D$404,MATCH(C120,Trends!$C$3:$C$404,0))</f>
        <v>Stable</v>
      </c>
      <c r="K120" s="109" t="str">
        <f>IF(Reliability!B118="x","x",(IF(ROUNDUP(Reliability!B118,0)=1,"Very High",IF(ROUNDUP(Reliability!B118,0)=2,"High",IF(ROUNDUP(Reliability!B118,0)=3,"Medium",IF(ROUNDUP(Reliability!B118,0)=4,"Low","Very Low"))))))</f>
        <v>High</v>
      </c>
      <c r="L120" s="227">
        <f t="shared" si="18"/>
        <v>3</v>
      </c>
      <c r="M120" s="233">
        <f>'Impact of the crisis'!N121</f>
        <v>1.4</v>
      </c>
      <c r="N120" s="233">
        <f>'Impact of the crisis'!AB121</f>
        <v>3.6</v>
      </c>
      <c r="O120" s="227">
        <f>'Conditions of people affected'!R121</f>
        <v>4.05</v>
      </c>
      <c r="P120" s="233">
        <f>'Conditions of people affected'!K121</f>
        <v>4.0999999999999996</v>
      </c>
      <c r="Q120" s="233">
        <f>'Conditions of people affected'!Q121</f>
        <v>4</v>
      </c>
      <c r="R120" s="228">
        <f t="shared" si="19"/>
        <v>4.0999999999999996</v>
      </c>
      <c r="S120" s="228">
        <f>'Complexity of the crisis'!X121</f>
        <v>3.5</v>
      </c>
      <c r="T120" s="228">
        <f>'Complexity of the crisis'!AN121</f>
        <v>4.5</v>
      </c>
      <c r="U120" s="124" t="str">
        <f>VLOOKUP(C120,Lists!$C$3:$E$200,3,FALSE)</f>
        <v>Asia,Asia</v>
      </c>
      <c r="V120" s="125">
        <v>44861</v>
      </c>
    </row>
    <row r="121" spans="1:22" x14ac:dyDescent="0.25">
      <c r="A121" s="53" t="str">
        <f>'Crisis Indicator Data'!A119</f>
        <v>Southern Africa Regional Food Security Crisis</v>
      </c>
      <c r="B121" s="45" t="str">
        <f>Lists!G119</f>
        <v>Southern Africa Regional Food Security Crisis</v>
      </c>
      <c r="C121" s="53" t="str">
        <f>'Crisis Indicator Data'!C119</f>
        <v>REG012</v>
      </c>
      <c r="D121" s="53" t="str">
        <f>'Crisis Indicator Data'!D119</f>
        <v>Lesotho,Madagascar,Malawi,Namibia,Eswatini,Zambia,Zimbabwe,Tanzania</v>
      </c>
      <c r="E121" s="53" t="str">
        <f>'Crisis Indicator Data'!E119</f>
        <v>LSO,MDG,MWI,NAM,SWZ,ZMB,ZWE,TZA</v>
      </c>
      <c r="F121" s="53">
        <f>'Crisis Indicator Data'!B119</f>
        <v>0</v>
      </c>
      <c r="G121" s="225">
        <f t="shared" si="15"/>
        <v>3.4</v>
      </c>
      <c r="H121" s="54">
        <f t="shared" si="16"/>
        <v>4</v>
      </c>
      <c r="I121" s="117" t="str">
        <f t="shared" si="17"/>
        <v>High</v>
      </c>
      <c r="J121" s="226" t="str">
        <f>INDEX(Trends!$D$3:$D$404,MATCH(C121,Trends!$C$3:$C$404,0))</f>
        <v>Stable</v>
      </c>
      <c r="K121" s="109" t="str">
        <f>IF(Reliability!B119="x","x",(IF(ROUNDUP(Reliability!B119,0)=1,"Very High",IF(ROUNDUP(Reliability!B119,0)=2,"High",IF(ROUNDUP(Reliability!B119,0)=3,"Medium",IF(ROUNDUP(Reliability!B119,0)=4,"Low","Very Low"))))))</f>
        <v>Very High</v>
      </c>
      <c r="L121" s="227">
        <f t="shared" si="18"/>
        <v>3.4</v>
      </c>
      <c r="M121" s="233">
        <f>'Impact of the crisis'!N122</f>
        <v>3.8</v>
      </c>
      <c r="N121" s="233">
        <f>'Impact of the crisis'!AB122</f>
        <v>3.1</v>
      </c>
      <c r="O121" s="227">
        <f>'Conditions of people affected'!R122</f>
        <v>4</v>
      </c>
      <c r="P121" s="233">
        <f>'Conditions of people affected'!K122</f>
        <v>5</v>
      </c>
      <c r="Q121" s="233">
        <f>'Conditions of people affected'!Q122</f>
        <v>3</v>
      </c>
      <c r="R121" s="228">
        <f t="shared" si="19"/>
        <v>2.5</v>
      </c>
      <c r="S121" s="228">
        <f>'Complexity of the crisis'!X122</f>
        <v>2.5</v>
      </c>
      <c r="T121" s="228">
        <f>'Complexity of the crisis'!AN122</f>
        <v>2.5</v>
      </c>
      <c r="U121" s="124" t="str">
        <f>VLOOKUP(C121,Lists!$C$3:$E$200,3,FALSE)</f>
        <v>Africa,Africa,Africa,Africa,Africa,Africa,Africa,Africa</v>
      </c>
      <c r="V121" s="125">
        <v>44865</v>
      </c>
    </row>
    <row r="122" spans="1:22" x14ac:dyDescent="0.25">
      <c r="A122" s="53" t="str">
        <f>'Crisis Indicator Data'!A120</f>
        <v>Nagorno-Karabakh Conflict</v>
      </c>
      <c r="B122" s="45" t="str">
        <f>Lists!G120</f>
        <v>Regional Nagorno-Karabakh Conflict</v>
      </c>
      <c r="C122" s="53" t="str">
        <f>'Crisis Indicator Data'!C120</f>
        <v>REG013</v>
      </c>
      <c r="D122" s="53" t="str">
        <f>'Crisis Indicator Data'!D120</f>
        <v>Armenia,Azerbaijan</v>
      </c>
      <c r="E122" s="53" t="str">
        <f>'Crisis Indicator Data'!E120</f>
        <v>ARM,AZE</v>
      </c>
      <c r="F122" s="53">
        <f>'Crisis Indicator Data'!B120</f>
        <v>0</v>
      </c>
      <c r="G122" s="225">
        <f t="shared" si="15"/>
        <v>1.8</v>
      </c>
      <c r="H122" s="54">
        <f t="shared" si="16"/>
        <v>2</v>
      </c>
      <c r="I122" s="117" t="str">
        <f t="shared" si="17"/>
        <v>Low</v>
      </c>
      <c r="J122" s="226" t="str">
        <f>INDEX(Trends!$D$3:$D$404,MATCH(C122,Trends!$C$3:$C$404,0))</f>
        <v>Stable</v>
      </c>
      <c r="K122" s="109" t="str">
        <f>IF(Reliability!B120="x","x",(IF(ROUNDUP(Reliability!B120,0)=1,"Very High",IF(ROUNDUP(Reliability!B120,0)=2,"High",IF(ROUNDUP(Reliability!B120,0)=3,"Medium",IF(ROUNDUP(Reliability!B120,0)=4,"Low","Very Low"))))))</f>
        <v>High</v>
      </c>
      <c r="L122" s="227">
        <f t="shared" si="18"/>
        <v>2.2999999999999998</v>
      </c>
      <c r="M122" s="233">
        <f>'Impact of the crisis'!N123</f>
        <v>2</v>
      </c>
      <c r="N122" s="233">
        <f>'Impact of the crisis'!AB123</f>
        <v>2.5</v>
      </c>
      <c r="O122" s="227">
        <f>'Conditions of people affected'!R123</f>
        <v>1.35</v>
      </c>
      <c r="P122" s="233">
        <f>'Conditions of people affected'!K123</f>
        <v>0.7</v>
      </c>
      <c r="Q122" s="233">
        <f>'Conditions of people affected'!Q123</f>
        <v>2</v>
      </c>
      <c r="R122" s="228">
        <f t="shared" si="19"/>
        <v>1.9</v>
      </c>
      <c r="S122" s="228">
        <f>'Complexity of the crisis'!X123</f>
        <v>2.2999999999999998</v>
      </c>
      <c r="T122" s="228">
        <f>'Complexity of the crisis'!AN123</f>
        <v>1.5</v>
      </c>
      <c r="U122" s="124" t="str">
        <f>VLOOKUP(C122,Lists!$C$3:$E$200,3,FALSE)</f>
        <v>Middle east,Middle east</v>
      </c>
      <c r="V122" s="125">
        <v>44861</v>
      </c>
    </row>
    <row r="123" spans="1:22" x14ac:dyDescent="0.25">
      <c r="A123" s="53" t="str">
        <f>'Crisis Indicator Data'!A121</f>
        <v>Eastern Africa Regional Drought Crisis</v>
      </c>
      <c r="B123" s="45" t="str">
        <f>Lists!G121</f>
        <v>Eastern Africa Regional Drought Crisis</v>
      </c>
      <c r="C123" s="53" t="str">
        <f>'Crisis Indicator Data'!C121</f>
        <v>REG014</v>
      </c>
      <c r="D123" s="53" t="str">
        <f>'Crisis Indicator Data'!D121</f>
        <v>Ethiopia,Somalia,Kenya</v>
      </c>
      <c r="E123" s="53" t="str">
        <f>'Crisis Indicator Data'!E121</f>
        <v>ETH,SOM,KEN</v>
      </c>
      <c r="F123" s="53" t="str">
        <f>'Crisis Indicator Data'!B121</f>
        <v>Drought</v>
      </c>
      <c r="G123" s="225">
        <f t="shared" si="15"/>
        <v>4.0999999999999996</v>
      </c>
      <c r="H123" s="54">
        <f t="shared" si="16"/>
        <v>5</v>
      </c>
      <c r="I123" s="117" t="str">
        <f t="shared" si="17"/>
        <v>Very High</v>
      </c>
      <c r="J123" s="226" t="str">
        <f>INDEX(Trends!$D$3:$D$404,MATCH(C123,Trends!$C$3:$C$404,0))</f>
        <v>Increasing</v>
      </c>
      <c r="K123" s="109" t="str">
        <f>IF(Reliability!B121="x","x",(IF(ROUNDUP(Reliability!B121,0)=1,"Very High",IF(ROUNDUP(Reliability!B121,0)=2,"High",IF(ROUNDUP(Reliability!B121,0)=3,"Medium",IF(ROUNDUP(Reliability!B121,0)=4,"Low","Very Low"))))))</f>
        <v>High</v>
      </c>
      <c r="L123" s="227">
        <f t="shared" si="18"/>
        <v>3.5</v>
      </c>
      <c r="M123" s="233">
        <f>'Impact of the crisis'!N124</f>
        <v>4.0999999999999996</v>
      </c>
      <c r="N123" s="233">
        <f>'Impact of the crisis'!AB124</f>
        <v>3.2</v>
      </c>
      <c r="O123" s="227">
        <f>'Conditions of people affected'!R124</f>
        <v>4.5</v>
      </c>
      <c r="P123" s="233">
        <f>'Conditions of people affected'!K124</f>
        <v>5</v>
      </c>
      <c r="Q123" s="233">
        <f>'Conditions of people affected'!Q124</f>
        <v>4</v>
      </c>
      <c r="R123" s="228">
        <f t="shared" si="19"/>
        <v>3.7</v>
      </c>
      <c r="S123" s="228">
        <f>'Complexity of the crisis'!X124</f>
        <v>3.3</v>
      </c>
      <c r="T123" s="228">
        <f>'Complexity of the crisis'!AN124</f>
        <v>4</v>
      </c>
      <c r="U123" s="124" t="str">
        <f>VLOOKUP(C123,Lists!$C$3:$E$200,3,FALSE)</f>
        <v>Africa,Africa,Africa</v>
      </c>
      <c r="V123" s="125">
        <v>44833</v>
      </c>
    </row>
    <row r="124" spans="1:22" x14ac:dyDescent="0.25">
      <c r="A124" s="53" t="str">
        <f>'Crisis Indicator Data'!A122</f>
        <v>Displacement from Ukraine conflict in Romania</v>
      </c>
      <c r="B124" s="45" t="str">
        <f>Lists!G122</f>
        <v>Displacement from Ukraine conflict</v>
      </c>
      <c r="C124" s="53" t="str">
        <f>'Crisis Indicator Data'!C122</f>
        <v>ROU002</v>
      </c>
      <c r="D124" s="53" t="str">
        <f>'Crisis Indicator Data'!D122</f>
        <v>Romania</v>
      </c>
      <c r="E124" s="53" t="str">
        <f>'Crisis Indicator Data'!E122</f>
        <v>ROU</v>
      </c>
      <c r="F124" s="53" t="str">
        <f>'Crisis Indicator Data'!B122</f>
        <v>Conflict,Displacement</v>
      </c>
      <c r="G124" s="225">
        <f t="shared" si="15"/>
        <v>2.5</v>
      </c>
      <c r="H124" s="54">
        <f t="shared" si="16"/>
        <v>3</v>
      </c>
      <c r="I124" s="117" t="str">
        <f t="shared" si="17"/>
        <v>Medium</v>
      </c>
      <c r="J124" s="226" t="str">
        <f>INDEX(Trends!$D$3:$D$404,MATCH(C124,Trends!$C$3:$C$404,0))</f>
        <v>Increasing</v>
      </c>
      <c r="K124" s="109" t="str">
        <f>IF(Reliability!B122="x","x",(IF(ROUNDUP(Reliability!B122,0)=1,"Very High",IF(ROUNDUP(Reliability!B122,0)=2,"High",IF(ROUNDUP(Reliability!B122,0)=3,"Medium",IF(ROUNDUP(Reliability!B122,0)=4,"Low","Very Low"))))))</f>
        <v>Very High</v>
      </c>
      <c r="L124" s="227">
        <f t="shared" si="18"/>
        <v>2.5</v>
      </c>
      <c r="M124" s="233">
        <f>'Impact of the crisis'!N125</f>
        <v>2.2000000000000002</v>
      </c>
      <c r="N124" s="233">
        <f>'Impact of the crisis'!AB125</f>
        <v>2.6</v>
      </c>
      <c r="O124" s="227">
        <f>'Conditions of people affected'!R125</f>
        <v>3.3</v>
      </c>
      <c r="P124" s="233">
        <f>'Conditions of people affected'!K125</f>
        <v>3.6</v>
      </c>
      <c r="Q124" s="233">
        <f>'Conditions of people affected'!Q125</f>
        <v>3</v>
      </c>
      <c r="R124" s="228">
        <f t="shared" si="19"/>
        <v>1.2</v>
      </c>
      <c r="S124" s="228">
        <f>'Complexity of the crisis'!X125</f>
        <v>1.3</v>
      </c>
      <c r="T124" s="228">
        <f>'Complexity of the crisis'!AN125</f>
        <v>1</v>
      </c>
      <c r="U124" s="124" t="str">
        <f>VLOOKUP(C124,Lists!$C$3:$E$200,3,FALSE)</f>
        <v>Europe</v>
      </c>
      <c r="V124" s="125">
        <v>44860</v>
      </c>
    </row>
    <row r="125" spans="1:22" x14ac:dyDescent="0.25">
      <c r="A125" s="53" t="str">
        <f>'Crisis Indicator Data'!A123</f>
        <v>Burundi and DRC refugees in Rwanda</v>
      </c>
      <c r="B125" s="45" t="str">
        <f>Lists!G123</f>
        <v>Refugees</v>
      </c>
      <c r="C125" s="53" t="str">
        <f>'Crisis Indicator Data'!C123</f>
        <v>RWA002</v>
      </c>
      <c r="D125" s="53" t="str">
        <f>'Crisis Indicator Data'!D123</f>
        <v>Rwanda</v>
      </c>
      <c r="E125" s="53" t="str">
        <f>'Crisis Indicator Data'!E123</f>
        <v>RWA</v>
      </c>
      <c r="F125" s="53" t="str">
        <f>'Crisis Indicator Data'!B123</f>
        <v>Displacement</v>
      </c>
      <c r="G125" s="225">
        <f t="shared" si="15"/>
        <v>2.4</v>
      </c>
      <c r="H125" s="54">
        <f t="shared" si="16"/>
        <v>3</v>
      </c>
      <c r="I125" s="117" t="str">
        <f t="shared" si="17"/>
        <v>Medium</v>
      </c>
      <c r="J125" s="226" t="str">
        <f>INDEX(Trends!$D$3:$D$404,MATCH(C125,Trends!$C$3:$C$404,0))</f>
        <v>Stable</v>
      </c>
      <c r="K125" s="109" t="str">
        <f>IF(Reliability!B123="x","x",(IF(ROUNDUP(Reliability!B123,0)=1,"Very High",IF(ROUNDUP(Reliability!B123,0)=2,"High",IF(ROUNDUP(Reliability!B123,0)=3,"Medium",IF(ROUNDUP(Reliability!B123,0)=4,"Low","Very Low"))))))</f>
        <v>Medium</v>
      </c>
      <c r="L125" s="227">
        <f t="shared" si="18"/>
        <v>2.5</v>
      </c>
      <c r="M125" s="233">
        <f>'Impact of the crisis'!N126</f>
        <v>2.2000000000000002</v>
      </c>
      <c r="N125" s="233">
        <f>'Impact of the crisis'!AB126</f>
        <v>2.7</v>
      </c>
      <c r="O125" s="227">
        <f>'Conditions of people affected'!R126</f>
        <v>2.4</v>
      </c>
      <c r="P125" s="233">
        <f>'Conditions of people affected'!K126</f>
        <v>1.8</v>
      </c>
      <c r="Q125" s="233">
        <f>'Conditions of people affected'!Q126</f>
        <v>3</v>
      </c>
      <c r="R125" s="228">
        <f t="shared" si="19"/>
        <v>2.2999999999999998</v>
      </c>
      <c r="S125" s="228">
        <f>'Complexity of the crisis'!X126</f>
        <v>3</v>
      </c>
      <c r="T125" s="228">
        <f>'Complexity of the crisis'!AN126</f>
        <v>1.5</v>
      </c>
      <c r="U125" s="124" t="str">
        <f>VLOOKUP(C125,Lists!$C$3:$E$200,3,FALSE)</f>
        <v>Africa</v>
      </c>
      <c r="V125" s="125">
        <v>44818</v>
      </c>
    </row>
    <row r="126" spans="1:22" x14ac:dyDescent="0.25">
      <c r="A126" s="53" t="str">
        <f>'Crisis Indicator Data'!A124</f>
        <v>Complex crisis in Sudan</v>
      </c>
      <c r="B126" s="45" t="str">
        <f>Lists!G124</f>
        <v>Complex crisis</v>
      </c>
      <c r="C126" s="53" t="str">
        <f>'Crisis Indicator Data'!C124</f>
        <v>SDN001</v>
      </c>
      <c r="D126" s="53" t="str">
        <f>'Crisis Indicator Data'!D124</f>
        <v>Sudan</v>
      </c>
      <c r="E126" s="53" t="str">
        <f>'Crisis Indicator Data'!E124</f>
        <v>SDN</v>
      </c>
      <c r="F126" s="53" t="str">
        <f>'Crisis Indicator Data'!B124</f>
        <v>Displacement,Violence,Floods</v>
      </c>
      <c r="G126" s="225">
        <f t="shared" si="15"/>
        <v>4.4000000000000004</v>
      </c>
      <c r="H126" s="54">
        <f t="shared" si="16"/>
        <v>5</v>
      </c>
      <c r="I126" s="117" t="str">
        <f t="shared" si="17"/>
        <v>Very High</v>
      </c>
      <c r="J126" s="226" t="str">
        <f>INDEX(Trends!$D$3:$D$404,MATCH(C126,Trends!$C$3:$C$404,0))</f>
        <v>Stable</v>
      </c>
      <c r="K126" s="109" t="str">
        <f>IF(Reliability!B124="x","x",(IF(ROUNDUP(Reliability!B124,0)=1,"Very High",IF(ROUNDUP(Reliability!B124,0)=2,"High",IF(ROUNDUP(Reliability!B124,0)=3,"Medium",IF(ROUNDUP(Reliability!B124,0)=4,"Low","Very Low"))))))</f>
        <v>High</v>
      </c>
      <c r="L126" s="227">
        <f t="shared" si="18"/>
        <v>4.4000000000000004</v>
      </c>
      <c r="M126" s="233">
        <f>'Impact of the crisis'!N127</f>
        <v>4.8</v>
      </c>
      <c r="N126" s="233">
        <f>'Impact of the crisis'!AB127</f>
        <v>4.2</v>
      </c>
      <c r="O126" s="227">
        <f>'Conditions of people affected'!R127</f>
        <v>4.5</v>
      </c>
      <c r="P126" s="233">
        <f>'Conditions of people affected'!K127</f>
        <v>5</v>
      </c>
      <c r="Q126" s="233">
        <f>'Conditions of people affected'!Q127</f>
        <v>4</v>
      </c>
      <c r="R126" s="228">
        <f t="shared" si="19"/>
        <v>4.4000000000000004</v>
      </c>
      <c r="S126" s="228">
        <f>'Complexity of the crisis'!X127</f>
        <v>4.2</v>
      </c>
      <c r="T126" s="228">
        <f>'Complexity of the crisis'!AN127</f>
        <v>4.5</v>
      </c>
      <c r="U126" s="124" t="str">
        <f>VLOOKUP(C126,Lists!$C$3:$E$200,3,FALSE)</f>
        <v>Africa</v>
      </c>
      <c r="V126" s="125">
        <v>44851</v>
      </c>
    </row>
    <row r="127" spans="1:22" x14ac:dyDescent="0.25">
      <c r="A127" s="53" t="str">
        <f>'Crisis Indicator Data'!A125</f>
        <v>Refugees in Sudan</v>
      </c>
      <c r="B127" s="45" t="str">
        <f>Lists!G125</f>
        <v>Refugees</v>
      </c>
      <c r="C127" s="53" t="str">
        <f>'Crisis Indicator Data'!C125</f>
        <v>SDN005</v>
      </c>
      <c r="D127" s="53" t="str">
        <f>'Crisis Indicator Data'!D125</f>
        <v>Sudan</v>
      </c>
      <c r="E127" s="53" t="str">
        <f>'Crisis Indicator Data'!E125</f>
        <v>SDN</v>
      </c>
      <c r="F127" s="53" t="str">
        <f>'Crisis Indicator Data'!B125</f>
        <v>Displacement</v>
      </c>
      <c r="G127" s="225">
        <f t="shared" si="15"/>
        <v>3.3</v>
      </c>
      <c r="H127" s="54">
        <f t="shared" si="16"/>
        <v>4</v>
      </c>
      <c r="I127" s="117" t="str">
        <f t="shared" si="17"/>
        <v>High</v>
      </c>
      <c r="J127" s="226" t="str">
        <f>INDEX(Trends!$D$3:$D$404,MATCH(C127,Trends!$C$3:$C$404,0))</f>
        <v>Stable</v>
      </c>
      <c r="K127" s="109" t="str">
        <f>IF(Reliability!B125="x","x",(IF(ROUNDUP(Reliability!B125,0)=1,"Very High",IF(ROUNDUP(Reliability!B125,0)=2,"High",IF(ROUNDUP(Reliability!B125,0)=3,"Medium",IF(ROUNDUP(Reliability!B125,0)=4,"Low","Very Low"))))))</f>
        <v>High</v>
      </c>
      <c r="L127" s="227">
        <f t="shared" si="18"/>
        <v>3.4</v>
      </c>
      <c r="M127" s="233">
        <f>'Impact of the crisis'!N128</f>
        <v>2.1</v>
      </c>
      <c r="N127" s="233">
        <f>'Impact of the crisis'!AB128</f>
        <v>3.9</v>
      </c>
      <c r="O127" s="227">
        <f>'Conditions of people affected'!R128</f>
        <v>3.2</v>
      </c>
      <c r="P127" s="233">
        <f>'Conditions of people affected'!K128</f>
        <v>3.4</v>
      </c>
      <c r="Q127" s="233">
        <f>'Conditions of people affected'!Q128</f>
        <v>3</v>
      </c>
      <c r="R127" s="228">
        <f t="shared" si="19"/>
        <v>3.5</v>
      </c>
      <c r="S127" s="228">
        <f>'Complexity of the crisis'!X128</f>
        <v>4.2</v>
      </c>
      <c r="T127" s="228">
        <f>'Complexity of the crisis'!AN128</f>
        <v>2.5</v>
      </c>
      <c r="U127" s="124" t="str">
        <f>VLOOKUP(C127,Lists!$C$3:$E$200,3,FALSE)</f>
        <v>Africa</v>
      </c>
      <c r="V127" s="125">
        <v>44851</v>
      </c>
    </row>
    <row r="128" spans="1:22" x14ac:dyDescent="0.25">
      <c r="A128" s="53" t="str">
        <f>'Crisis Indicator Data'!A126</f>
        <v xml:space="preserve">Floods in Sudan </v>
      </c>
      <c r="B128" s="45" t="str">
        <f>Lists!G126</f>
        <v>Floods</v>
      </c>
      <c r="C128" s="53" t="str">
        <f>'Crisis Indicator Data'!C126</f>
        <v>SDN006</v>
      </c>
      <c r="D128" s="53" t="str">
        <f>'Crisis Indicator Data'!D126</f>
        <v>Sudan</v>
      </c>
      <c r="E128" s="53" t="str">
        <f>'Crisis Indicator Data'!E126</f>
        <v>SDN</v>
      </c>
      <c r="F128" s="53" t="str">
        <f>'Crisis Indicator Data'!B126</f>
        <v>Floods</v>
      </c>
      <c r="G128" s="225">
        <f t="shared" si="15"/>
        <v>3</v>
      </c>
      <c r="H128" s="54">
        <f t="shared" si="16"/>
        <v>3</v>
      </c>
      <c r="I128" s="117" t="str">
        <f t="shared" si="17"/>
        <v>Medium</v>
      </c>
      <c r="J128" s="226" t="str">
        <f>INDEX(Trends!$D$3:$D$404,MATCH(C128,Trends!$C$3:$C$404,0))</f>
        <v>-</v>
      </c>
      <c r="K128" s="109" t="str">
        <f>IF(Reliability!B126="x","x",(IF(ROUNDUP(Reliability!B126,0)=1,"Very High",IF(ROUNDUP(Reliability!B126,0)=2,"High",IF(ROUNDUP(Reliability!B126,0)=3,"Medium",IF(ROUNDUP(Reliability!B126,0)=4,"Low","Very Low"))))))</f>
        <v>Very High</v>
      </c>
      <c r="L128" s="227">
        <f t="shared" si="18"/>
        <v>3.7</v>
      </c>
      <c r="M128" s="233">
        <f>'Impact of the crisis'!N129</f>
        <v>4.8</v>
      </c>
      <c r="N128" s="233">
        <f>'Impact of the crisis'!AB129</f>
        <v>2.8</v>
      </c>
      <c r="O128" s="227">
        <f>'Conditions of people affected'!R129</f>
        <v>1.45</v>
      </c>
      <c r="P128" s="233">
        <f>'Conditions of people affected'!K129</f>
        <v>1.9</v>
      </c>
      <c r="Q128" s="233">
        <f>'Conditions of people affected'!Q129</f>
        <v>1</v>
      </c>
      <c r="R128" s="228">
        <f t="shared" si="19"/>
        <v>4.4000000000000004</v>
      </c>
      <c r="S128" s="228">
        <f>'Complexity of the crisis'!X129</f>
        <v>4.2</v>
      </c>
      <c r="T128" s="228">
        <f>'Complexity of the crisis'!AN129</f>
        <v>4.5</v>
      </c>
      <c r="U128" s="124" t="str">
        <f>VLOOKUP(C128,Lists!$C$3:$E$200,3,FALSE)</f>
        <v>Africa</v>
      </c>
      <c r="V128" s="125">
        <v>44851</v>
      </c>
    </row>
    <row r="129" spans="1:22" x14ac:dyDescent="0.25">
      <c r="A129" s="53" t="str">
        <f>'Crisis Indicator Data'!A127</f>
        <v>Violence in Darfur and Kordofan regions</v>
      </c>
      <c r="B129" s="45" t="str">
        <f>Lists!G127</f>
        <v>Violence in Darfur and Kordofan regions</v>
      </c>
      <c r="C129" s="53" t="str">
        <f>'Crisis Indicator Data'!C127</f>
        <v>SDN008</v>
      </c>
      <c r="D129" s="53" t="str">
        <f>'Crisis Indicator Data'!D127</f>
        <v>Sudan</v>
      </c>
      <c r="E129" s="53" t="str">
        <f>'Crisis Indicator Data'!E127</f>
        <v>SDN</v>
      </c>
      <c r="F129" s="53" t="str">
        <f>'Crisis Indicator Data'!B127</f>
        <v>Violence</v>
      </c>
      <c r="G129" s="225">
        <f t="shared" si="15"/>
        <v>4.3</v>
      </c>
      <c r="H129" s="54">
        <f t="shared" si="16"/>
        <v>5</v>
      </c>
      <c r="I129" s="117" t="str">
        <f t="shared" si="17"/>
        <v>Very High</v>
      </c>
      <c r="J129" s="226" t="str">
        <f>INDEX(Trends!$D$3:$D$404,MATCH(C129,Trends!$C$3:$C$404,0))</f>
        <v>Increasing</v>
      </c>
      <c r="K129" s="109" t="str">
        <f>IF(Reliability!B127="x","x",(IF(ROUNDUP(Reliability!B127,0)=1,"Very High",IF(ROUNDUP(Reliability!B127,0)=2,"High",IF(ROUNDUP(Reliability!B127,0)=3,"Medium",IF(ROUNDUP(Reliability!B127,0)=4,"Low","Very Low"))))))</f>
        <v>Very High</v>
      </c>
      <c r="L129" s="227">
        <f t="shared" si="18"/>
        <v>3.4</v>
      </c>
      <c r="M129" s="233">
        <f>'Impact of the crisis'!N130</f>
        <v>3.2</v>
      </c>
      <c r="N129" s="233">
        <f>'Impact of the crisis'!AB130</f>
        <v>3.5</v>
      </c>
      <c r="O129" s="227">
        <f>'Conditions of people affected'!R130</f>
        <v>4.9000000000000004</v>
      </c>
      <c r="P129" s="233">
        <f>'Conditions of people affected'!K130</f>
        <v>4.8</v>
      </c>
      <c r="Q129" s="233">
        <f>'Conditions of people affected'!Q130</f>
        <v>5</v>
      </c>
      <c r="R129" s="228">
        <f t="shared" si="19"/>
        <v>3.7</v>
      </c>
      <c r="S129" s="228">
        <f>'Complexity of the crisis'!X130</f>
        <v>4.2</v>
      </c>
      <c r="T129" s="228">
        <f>'Complexity of the crisis'!AN130</f>
        <v>3</v>
      </c>
      <c r="U129" s="124" t="str">
        <f>VLOOKUP(C129,Lists!$C$3:$E$200,3,FALSE)</f>
        <v>Africa</v>
      </c>
      <c r="V129" s="125">
        <v>44851</v>
      </c>
    </row>
    <row r="130" spans="1:22" x14ac:dyDescent="0.25">
      <c r="A130" s="53" t="str">
        <f>'Crisis Indicator Data'!A128</f>
        <v>Drought in Senegal</v>
      </c>
      <c r="B130" s="45" t="str">
        <f>Lists!G128</f>
        <v>Drought</v>
      </c>
      <c r="C130" s="53" t="str">
        <f>'Crisis Indicator Data'!C128</f>
        <v>SEN002</v>
      </c>
      <c r="D130" s="53" t="str">
        <f>'Crisis Indicator Data'!D128</f>
        <v>Senegal</v>
      </c>
      <c r="E130" s="53" t="str">
        <f>'Crisis Indicator Data'!E128</f>
        <v>SEN</v>
      </c>
      <c r="F130" s="53" t="str">
        <f>'Crisis Indicator Data'!B128</f>
        <v>Drought</v>
      </c>
      <c r="G130" s="225">
        <f t="shared" si="15"/>
        <v>2.4</v>
      </c>
      <c r="H130" s="54">
        <f t="shared" si="16"/>
        <v>3</v>
      </c>
      <c r="I130" s="117" t="str">
        <f t="shared" si="17"/>
        <v>Medium</v>
      </c>
      <c r="J130" s="226" t="str">
        <f>INDEX(Trends!$D$3:$D$404,MATCH(C130,Trends!$C$3:$C$404,0))</f>
        <v>Stable</v>
      </c>
      <c r="K130" s="109" t="str">
        <f>IF(Reliability!B128="x","x",(IF(ROUNDUP(Reliability!B128,0)=1,"Very High",IF(ROUNDUP(Reliability!B128,0)=2,"High",IF(ROUNDUP(Reliability!B128,0)=3,"Medium",IF(ROUNDUP(Reliability!B128,0)=4,"Low","Very Low"))))))</f>
        <v>Very High</v>
      </c>
      <c r="L130" s="227">
        <f t="shared" si="18"/>
        <v>2.9</v>
      </c>
      <c r="M130" s="233">
        <f>'Impact of the crisis'!N131</f>
        <v>4.5</v>
      </c>
      <c r="N130" s="233">
        <f>'Impact of the crisis'!AB131</f>
        <v>1.7</v>
      </c>
      <c r="O130" s="227">
        <f>'Conditions of people affected'!R131</f>
        <v>2.5499999999999998</v>
      </c>
      <c r="P130" s="233">
        <f>'Conditions of people affected'!K131</f>
        <v>3.1</v>
      </c>
      <c r="Q130" s="233">
        <f>'Conditions of people affected'!Q131</f>
        <v>2</v>
      </c>
      <c r="R130" s="228">
        <f t="shared" si="19"/>
        <v>1.9</v>
      </c>
      <c r="S130" s="228">
        <f>'Complexity of the crisis'!X131</f>
        <v>2.2000000000000002</v>
      </c>
      <c r="T130" s="228">
        <f>'Complexity of the crisis'!AN131</f>
        <v>1.5</v>
      </c>
      <c r="U130" s="124" t="str">
        <f>VLOOKUP(C130,Lists!$C$3:$E$200,3,FALSE)</f>
        <v>Africa</v>
      </c>
      <c r="V130" s="125">
        <v>44838</v>
      </c>
    </row>
    <row r="131" spans="1:22" x14ac:dyDescent="0.25">
      <c r="A131" s="53" t="str">
        <f>'Crisis Indicator Data'!A129</f>
        <v>Complex crisis in El Salvador</v>
      </c>
      <c r="B131" s="45" t="str">
        <f>Lists!G129</f>
        <v>Complex crisis</v>
      </c>
      <c r="C131" s="53" t="str">
        <f>'Crisis Indicator Data'!C129</f>
        <v>SLV001</v>
      </c>
      <c r="D131" s="53" t="str">
        <f>'Crisis Indicator Data'!D129</f>
        <v>El Salvador</v>
      </c>
      <c r="E131" s="53" t="str">
        <f>'Crisis Indicator Data'!E129</f>
        <v>SLV</v>
      </c>
      <c r="F131" s="53" t="str">
        <f>'Crisis Indicator Data'!B129</f>
        <v>Displacement,Violence,Floods,Drought</v>
      </c>
      <c r="G131" s="225">
        <f t="shared" si="15"/>
        <v>3.2</v>
      </c>
      <c r="H131" s="54">
        <f t="shared" si="16"/>
        <v>4</v>
      </c>
      <c r="I131" s="117" t="str">
        <f t="shared" si="17"/>
        <v>High</v>
      </c>
      <c r="J131" s="226" t="str">
        <f>INDEX(Trends!$D$3:$D$404,MATCH(C131,Trends!$C$3:$C$404,0))</f>
        <v>Stable</v>
      </c>
      <c r="K131" s="109" t="str">
        <f>IF(Reliability!B129="x","x",(IF(ROUNDUP(Reliability!B129,0)=1,"Very High",IF(ROUNDUP(Reliability!B129,0)=2,"High",IF(ROUNDUP(Reliability!B129,0)=3,"Medium",IF(ROUNDUP(Reliability!B129,0)=4,"Low","Very Low"))))))</f>
        <v>Very High</v>
      </c>
      <c r="L131" s="227">
        <f t="shared" si="18"/>
        <v>3.4</v>
      </c>
      <c r="M131" s="233">
        <f>'Impact of the crisis'!N132</f>
        <v>3.8</v>
      </c>
      <c r="N131" s="233">
        <f>'Impact of the crisis'!AB132</f>
        <v>3.2</v>
      </c>
      <c r="O131" s="227">
        <f>'Conditions of people affected'!R132</f>
        <v>3.35</v>
      </c>
      <c r="P131" s="233">
        <f>'Conditions of people affected'!K132</f>
        <v>3.7</v>
      </c>
      <c r="Q131" s="233">
        <f>'Conditions of people affected'!Q132</f>
        <v>3</v>
      </c>
      <c r="R131" s="228">
        <f t="shared" si="19"/>
        <v>2.7</v>
      </c>
      <c r="S131" s="228">
        <f>'Complexity of the crisis'!X132</f>
        <v>2.4</v>
      </c>
      <c r="T131" s="228">
        <f>'Complexity of the crisis'!AN132</f>
        <v>3</v>
      </c>
      <c r="U131" s="124" t="str">
        <f>VLOOKUP(C131,Lists!$C$3:$E$200,3,FALSE)</f>
        <v>Americas</v>
      </c>
      <c r="V131" s="125">
        <v>44858</v>
      </c>
    </row>
    <row r="132" spans="1:22" x14ac:dyDescent="0.25">
      <c r="A132" s="53" t="str">
        <f>'Crisis Indicator Data'!A130</f>
        <v>Complex crisis in Somalia</v>
      </c>
      <c r="B132" s="45" t="str">
        <f>Lists!G130</f>
        <v>Complex crisis</v>
      </c>
      <c r="C132" s="53" t="str">
        <f>'Crisis Indicator Data'!C130</f>
        <v>SOM001</v>
      </c>
      <c r="D132" s="53" t="str">
        <f>'Crisis Indicator Data'!D130</f>
        <v>Somalia</v>
      </c>
      <c r="E132" s="53" t="str">
        <f>'Crisis Indicator Data'!E130</f>
        <v>SOM</v>
      </c>
      <c r="F132" s="53" t="str">
        <f>'Crisis Indicator Data'!B130</f>
        <v>Conflict,Displacement,Floods,Drought</v>
      </c>
      <c r="G132" s="225">
        <f t="shared" si="15"/>
        <v>4.4000000000000004</v>
      </c>
      <c r="H132" s="54">
        <f t="shared" si="16"/>
        <v>5</v>
      </c>
      <c r="I132" s="117" t="str">
        <f t="shared" si="17"/>
        <v>Very High</v>
      </c>
      <c r="J132" s="226" t="str">
        <f>INDEX(Trends!$D$3:$D$404,MATCH(C132,Trends!$C$3:$C$404,0))</f>
        <v>Stable</v>
      </c>
      <c r="K132" s="109" t="str">
        <f>IF(Reliability!B130="x","x",(IF(ROUNDUP(Reliability!B130,0)=1,"Very High",IF(ROUNDUP(Reliability!B130,0)=2,"High",IF(ROUNDUP(Reliability!B130,0)=3,"Medium",IF(ROUNDUP(Reliability!B130,0)=4,"Low","Very Low"))))))</f>
        <v>High</v>
      </c>
      <c r="L132" s="227">
        <f t="shared" si="18"/>
        <v>4.8</v>
      </c>
      <c r="M132" s="233">
        <f>'Impact of the crisis'!N133</f>
        <v>4.7</v>
      </c>
      <c r="N132" s="233">
        <f>'Impact of the crisis'!AB133</f>
        <v>4.9000000000000004</v>
      </c>
      <c r="O132" s="227">
        <f>'Conditions of people affected'!R133</f>
        <v>4.4000000000000004</v>
      </c>
      <c r="P132" s="233">
        <f>'Conditions of people affected'!K133</f>
        <v>4.8</v>
      </c>
      <c r="Q132" s="233">
        <f>'Conditions of people affected'!Q133</f>
        <v>4</v>
      </c>
      <c r="R132" s="228">
        <f t="shared" si="19"/>
        <v>4.2</v>
      </c>
      <c r="S132" s="228">
        <f>'Complexity of the crisis'!X133</f>
        <v>3.9</v>
      </c>
      <c r="T132" s="228">
        <f>'Complexity of the crisis'!AN133</f>
        <v>4.5</v>
      </c>
      <c r="U132" s="124" t="str">
        <f>VLOOKUP(C132,Lists!$C$3:$E$200,3,FALSE)</f>
        <v>Africa</v>
      </c>
      <c r="V132" s="125">
        <v>44860</v>
      </c>
    </row>
    <row r="133" spans="1:22" x14ac:dyDescent="0.25">
      <c r="A133" s="53" t="str">
        <f>'Crisis Indicator Data'!A131</f>
        <v>Mixed Migration Flows in Somalia</v>
      </c>
      <c r="B133" s="45" t="str">
        <f>Lists!G131</f>
        <v>Mixed Migration</v>
      </c>
      <c r="C133" s="53" t="str">
        <f>'Crisis Indicator Data'!C131</f>
        <v>SOM002</v>
      </c>
      <c r="D133" s="53" t="str">
        <f>'Crisis Indicator Data'!D131</f>
        <v>Somalia</v>
      </c>
      <c r="E133" s="53" t="str">
        <f>'Crisis Indicator Data'!E131</f>
        <v>SOM</v>
      </c>
      <c r="F133" s="53" t="str">
        <f>'Crisis Indicator Data'!B131</f>
        <v>Displacement</v>
      </c>
      <c r="G133" s="225">
        <f t="shared" ref="G133:G165" si="20">IF(OR(O133="x",L133="x"),"x",ROUND((5-GEOMEAN(((5-L133)/5*4+1),((5-O133)/5*4+1),((5-O133)/5*4+1)))/4*3.5+R133*0.3,1))</f>
        <v>1.9</v>
      </c>
      <c r="H133" s="54">
        <f t="shared" ref="H133:H164" si="21">IF(G133="x","x",ROUNDUP(G133,0))</f>
        <v>2</v>
      </c>
      <c r="I133" s="117" t="str">
        <f t="shared" ref="I133:I164" si="22">IF(O133="x","x",IF(L133="x","x",(IF(H133=5,"Very High",IF(H133=4,"High",IF(H133=3,"Medium",IF(H133=2,"Low","Very Low")))))))</f>
        <v>Low</v>
      </c>
      <c r="J133" s="226" t="str">
        <f>INDEX(Trends!$D$3:$D$404,MATCH(C133,Trends!$C$3:$C$404,0))</f>
        <v>Increasing</v>
      </c>
      <c r="K133" s="109" t="str">
        <f>IF(Reliability!B131="x","x",(IF(ROUNDUP(Reliability!B131,0)=1,"Very High",IF(ROUNDUP(Reliability!B131,0)=2,"High",IF(ROUNDUP(Reliability!B131,0)=3,"Medium",IF(ROUNDUP(Reliability!B131,0)=4,"Low","Very Low"))))))</f>
        <v>High</v>
      </c>
      <c r="L133" s="227">
        <f t="shared" ref="L133:L164" si="23">IF(OR(N133="x",M133="x"),"x",ROUND((5-GEOMEAN(((5-M133)/5*4+1),((5-N133)/5*4+1),((5-N133)/5*4+1)))/4*5,1))</f>
        <v>1.8</v>
      </c>
      <c r="M133" s="233">
        <f>'Impact of the crisis'!N134</f>
        <v>1.5</v>
      </c>
      <c r="N133" s="233">
        <f>'Impact of the crisis'!AB134</f>
        <v>2</v>
      </c>
      <c r="O133" s="227">
        <f>'Conditions of people affected'!R134</f>
        <v>0.95</v>
      </c>
      <c r="P133" s="233">
        <f>'Conditions of people affected'!K134</f>
        <v>0.9</v>
      </c>
      <c r="Q133" s="233">
        <f>'Conditions of people affected'!Q134</f>
        <v>1</v>
      </c>
      <c r="R133" s="228">
        <f t="shared" ref="R133:R164" si="24">IF(OR(T133="x",S133="x"),S133,ROUND((5-GEOMEAN(((5-S133)/5*4+1),((5-T133)/5*4+1)))/4*5,1))</f>
        <v>3.3</v>
      </c>
      <c r="S133" s="228">
        <f>'Complexity of the crisis'!X134</f>
        <v>3.9</v>
      </c>
      <c r="T133" s="228">
        <f>'Complexity of the crisis'!AN134</f>
        <v>2.5</v>
      </c>
      <c r="U133" s="124" t="str">
        <f>VLOOKUP(C133,Lists!$C$3:$E$200,3,FALSE)</f>
        <v>Africa</v>
      </c>
      <c r="V133" s="125">
        <v>44860</v>
      </c>
    </row>
    <row r="134" spans="1:22" x14ac:dyDescent="0.25">
      <c r="A134" s="53" t="str">
        <f>'Crisis Indicator Data'!A132</f>
        <v>Complex crisis in South Sudan</v>
      </c>
      <c r="B134" s="45" t="str">
        <f>Lists!G132</f>
        <v>Complex crisis</v>
      </c>
      <c r="C134" s="53" t="str">
        <f>'Crisis Indicator Data'!C132</f>
        <v>SSD001</v>
      </c>
      <c r="D134" s="53" t="str">
        <f>'Crisis Indicator Data'!D132</f>
        <v>South Sudan</v>
      </c>
      <c r="E134" s="53" t="str">
        <f>'Crisis Indicator Data'!E132</f>
        <v>SSD</v>
      </c>
      <c r="F134" s="53" t="str">
        <f>'Crisis Indicator Data'!B132</f>
        <v>Conflict,Floods,Displacement</v>
      </c>
      <c r="G134" s="225">
        <f t="shared" si="20"/>
        <v>4.4000000000000004</v>
      </c>
      <c r="H134" s="54">
        <f t="shared" si="21"/>
        <v>5</v>
      </c>
      <c r="I134" s="117" t="str">
        <f t="shared" si="22"/>
        <v>Very High</v>
      </c>
      <c r="J134" s="226" t="str">
        <f>INDEX(Trends!$D$3:$D$404,MATCH(C134,Trends!$C$3:$C$404,0))</f>
        <v>Decreasing</v>
      </c>
      <c r="K134" s="109" t="str">
        <f>IF(Reliability!B132="x","x",(IF(ROUNDUP(Reliability!B132,0)=1,"Very High",IF(ROUNDUP(Reliability!B132,0)=2,"High",IF(ROUNDUP(Reliability!B132,0)=3,"Medium",IF(ROUNDUP(Reliability!B132,0)=4,"Low","Very Low"))))))</f>
        <v>Very High</v>
      </c>
      <c r="L134" s="227">
        <f t="shared" si="23"/>
        <v>4.7</v>
      </c>
      <c r="M134" s="233">
        <f>'Impact of the crisis'!N135</f>
        <v>4.5999999999999996</v>
      </c>
      <c r="N134" s="233">
        <f>'Impact of the crisis'!AB135</f>
        <v>4.7</v>
      </c>
      <c r="O134" s="227">
        <f>'Conditions of people affected'!R135</f>
        <v>4.45</v>
      </c>
      <c r="P134" s="233">
        <f>'Conditions of people affected'!K135</f>
        <v>4.9000000000000004</v>
      </c>
      <c r="Q134" s="233">
        <f>'Conditions of people affected'!Q135</f>
        <v>4</v>
      </c>
      <c r="R134" s="228">
        <f t="shared" si="24"/>
        <v>4.2</v>
      </c>
      <c r="S134" s="228">
        <f>'Complexity of the crisis'!X135</f>
        <v>3.8</v>
      </c>
      <c r="T134" s="228">
        <f>'Complexity of the crisis'!AN135</f>
        <v>4.5</v>
      </c>
      <c r="U134" s="124" t="str">
        <f>VLOOKUP(C134,Lists!$C$3:$E$200,3,FALSE)</f>
        <v>Africa</v>
      </c>
      <c r="V134" s="125">
        <v>44858</v>
      </c>
    </row>
    <row r="135" spans="1:22" x14ac:dyDescent="0.25">
      <c r="A135" s="53" t="str">
        <f>'Crisis Indicator Data'!A133</f>
        <v>2022 seasonal floods in South Sudan</v>
      </c>
      <c r="B135" s="45" t="str">
        <f>Lists!G133</f>
        <v>2022 floods</v>
      </c>
      <c r="C135" s="53" t="str">
        <f>'Crisis Indicator Data'!C133</f>
        <v>SSD003</v>
      </c>
      <c r="D135" s="53" t="str">
        <f>'Crisis Indicator Data'!D133</f>
        <v>South Sudan</v>
      </c>
      <c r="E135" s="53" t="str">
        <f>'Crisis Indicator Data'!E133</f>
        <v>SSD</v>
      </c>
      <c r="F135" s="53" t="str">
        <f>'Crisis Indicator Data'!B133</f>
        <v>Floods</v>
      </c>
      <c r="G135" s="225">
        <f t="shared" si="20"/>
        <v>3.4</v>
      </c>
      <c r="H135" s="54">
        <f t="shared" si="21"/>
        <v>4</v>
      </c>
      <c r="I135" s="117" t="str">
        <f t="shared" si="22"/>
        <v>High</v>
      </c>
      <c r="J135" s="226" t="str">
        <f>INDEX(Trends!$D$3:$D$404,MATCH(C135,Trends!$C$3:$C$404,0))</f>
        <v>-</v>
      </c>
      <c r="K135" s="109" t="str">
        <f>IF(Reliability!B133="x","x",(IF(ROUNDUP(Reliability!B133,0)=1,"Very High",IF(ROUNDUP(Reliability!B133,0)=2,"High",IF(ROUNDUP(Reliability!B133,0)=3,"Medium",IF(ROUNDUP(Reliability!B133,0)=4,"Low","Very Low"))))))</f>
        <v>High</v>
      </c>
      <c r="L135" s="227">
        <f t="shared" si="23"/>
        <v>3</v>
      </c>
      <c r="M135" s="233">
        <f>'Impact of the crisis'!N136</f>
        <v>3.6</v>
      </c>
      <c r="N135" s="233">
        <f>'Impact of the crisis'!AB136</f>
        <v>2.7</v>
      </c>
      <c r="O135" s="227">
        <f>'Conditions of people affected'!R136</f>
        <v>3.15</v>
      </c>
      <c r="P135" s="233">
        <f>'Conditions of people affected'!K136</f>
        <v>3.3</v>
      </c>
      <c r="Q135" s="233">
        <f>'Conditions of people affected'!Q136</f>
        <v>3</v>
      </c>
      <c r="R135" s="228">
        <f t="shared" si="24"/>
        <v>4.2</v>
      </c>
      <c r="S135" s="228">
        <f>'Complexity of the crisis'!X136</f>
        <v>3.8</v>
      </c>
      <c r="T135" s="228">
        <f>'Complexity of the crisis'!AN136</f>
        <v>4.5</v>
      </c>
      <c r="U135" s="124" t="str">
        <f>VLOOKUP(C135,Lists!$C$3:$E$200,3,FALSE)</f>
        <v>Africa</v>
      </c>
      <c r="V135" s="125">
        <v>44858</v>
      </c>
    </row>
    <row r="136" spans="1:22" x14ac:dyDescent="0.25">
      <c r="A136" s="53" t="str">
        <f>'Crisis Indicator Data'!A134</f>
        <v>Displacement from Ukraine conflict in Slovakia</v>
      </c>
      <c r="B136" s="45" t="str">
        <f>Lists!G134</f>
        <v>Displacement from Ukraine conflict</v>
      </c>
      <c r="C136" s="53" t="str">
        <f>'Crisis Indicator Data'!C134</f>
        <v>SVK002</v>
      </c>
      <c r="D136" s="53" t="str">
        <f>'Crisis Indicator Data'!D134</f>
        <v>Slovakia</v>
      </c>
      <c r="E136" s="53" t="str">
        <f>'Crisis Indicator Data'!E134</f>
        <v>SVK</v>
      </c>
      <c r="F136" s="53" t="str">
        <f>'Crisis Indicator Data'!B134</f>
        <v>Displacement,Conflict</v>
      </c>
      <c r="G136" s="225">
        <f t="shared" si="20"/>
        <v>2.2999999999999998</v>
      </c>
      <c r="H136" s="54">
        <f t="shared" si="21"/>
        <v>3</v>
      </c>
      <c r="I136" s="117" t="str">
        <f t="shared" si="22"/>
        <v>Medium</v>
      </c>
      <c r="J136" s="226" t="str">
        <f>INDEX(Trends!$D$3:$D$404,MATCH(C136,Trends!$C$3:$C$404,0))</f>
        <v>Increasing</v>
      </c>
      <c r="K136" s="109" t="str">
        <f>IF(Reliability!B134="x","x",(IF(ROUNDUP(Reliability!B134,0)=1,"Very High",IF(ROUNDUP(Reliability!B134,0)=2,"High",IF(ROUNDUP(Reliability!B134,0)=3,"Medium",IF(ROUNDUP(Reliability!B134,0)=4,"Low","Very Low"))))))</f>
        <v>Very High</v>
      </c>
      <c r="L136" s="227">
        <f t="shared" si="23"/>
        <v>2.4</v>
      </c>
      <c r="M136" s="233">
        <f>'Impact of the crisis'!N137</f>
        <v>1.8</v>
      </c>
      <c r="N136" s="233">
        <f>'Impact of the crisis'!AB137</f>
        <v>2.6</v>
      </c>
      <c r="O136" s="227">
        <f>'Conditions of people affected'!R137</f>
        <v>3.1</v>
      </c>
      <c r="P136" s="233">
        <f>'Conditions of people affected'!K137</f>
        <v>3.2</v>
      </c>
      <c r="Q136" s="233">
        <f>'Conditions of people affected'!Q137</f>
        <v>3</v>
      </c>
      <c r="R136" s="228">
        <f t="shared" si="24"/>
        <v>1.1000000000000001</v>
      </c>
      <c r="S136" s="228">
        <f>'Complexity of the crisis'!X137</f>
        <v>1.1000000000000001</v>
      </c>
      <c r="T136" s="228">
        <f>'Complexity of the crisis'!AN137</f>
        <v>1</v>
      </c>
      <c r="U136" s="124" t="str">
        <f>VLOOKUP(C136,Lists!$C$3:$E$200,3,FALSE)</f>
        <v>Europe</v>
      </c>
      <c r="V136" s="125">
        <v>44860</v>
      </c>
    </row>
    <row r="137" spans="1:22" x14ac:dyDescent="0.25">
      <c r="A137" s="53" t="str">
        <f>'Crisis Indicator Data'!A135</f>
        <v>Food Security Crisis in Eswatini</v>
      </c>
      <c r="B137" s="45" t="str">
        <f>Lists!G135</f>
        <v>Food Security Crisis</v>
      </c>
      <c r="C137" s="53" t="str">
        <f>'Crisis Indicator Data'!C135</f>
        <v>SWZ001</v>
      </c>
      <c r="D137" s="53" t="str">
        <f>'Crisis Indicator Data'!D135</f>
        <v>Eswatini</v>
      </c>
      <c r="E137" s="53" t="str">
        <f>'Crisis Indicator Data'!E135</f>
        <v>SWZ</v>
      </c>
      <c r="F137" s="53" t="str">
        <f>'Crisis Indicator Data'!B135</f>
        <v>Drought</v>
      </c>
      <c r="G137" s="225">
        <f t="shared" si="20"/>
        <v>2.2000000000000002</v>
      </c>
      <c r="H137" s="54">
        <f t="shared" si="21"/>
        <v>3</v>
      </c>
      <c r="I137" s="117" t="str">
        <f t="shared" si="22"/>
        <v>Medium</v>
      </c>
      <c r="J137" s="226" t="str">
        <f>INDEX(Trends!$D$3:$D$404,MATCH(C137,Trends!$C$3:$C$404,0))</f>
        <v>Decreasing</v>
      </c>
      <c r="K137" s="109" t="str">
        <f>IF(Reliability!B135="x","x",(IF(ROUNDUP(Reliability!B135,0)=1,"Very High",IF(ROUNDUP(Reliability!B135,0)=2,"High",IF(ROUNDUP(Reliability!B135,0)=3,"Medium",IF(ROUNDUP(Reliability!B135,0)=4,"Low","Very Low"))))))</f>
        <v>High</v>
      </c>
      <c r="L137" s="227">
        <f t="shared" si="23"/>
        <v>2</v>
      </c>
      <c r="M137" s="233">
        <f>'Impact of the crisis'!N138</f>
        <v>3.1</v>
      </c>
      <c r="N137" s="233">
        <f>'Impact of the crisis'!AB138</f>
        <v>1.4</v>
      </c>
      <c r="O137" s="227">
        <f>'Conditions of people affected'!R138</f>
        <v>2.7</v>
      </c>
      <c r="P137" s="233">
        <f>'Conditions of people affected'!K138</f>
        <v>2.4</v>
      </c>
      <c r="Q137" s="233">
        <f>'Conditions of people affected'!Q138</f>
        <v>3</v>
      </c>
      <c r="R137" s="228">
        <f t="shared" si="24"/>
        <v>1.6</v>
      </c>
      <c r="S137" s="228">
        <f>'Complexity of the crisis'!X138</f>
        <v>2.5</v>
      </c>
      <c r="T137" s="228">
        <f>'Complexity of the crisis'!AN138</f>
        <v>0.5</v>
      </c>
      <c r="U137" s="124" t="str">
        <f>VLOOKUP(C137,Lists!$C$3:$E$200,3,FALSE)</f>
        <v>Africa</v>
      </c>
      <c r="V137" s="125">
        <v>44847</v>
      </c>
    </row>
    <row r="138" spans="1:22" x14ac:dyDescent="0.25">
      <c r="A138" s="53" t="str">
        <f>'Crisis Indicator Data'!A136</f>
        <v>Syrian conflict</v>
      </c>
      <c r="B138" s="45" t="str">
        <f>Lists!G136</f>
        <v>Conflict</v>
      </c>
      <c r="C138" s="53" t="str">
        <f>'Crisis Indicator Data'!C136</f>
        <v>SYR001</v>
      </c>
      <c r="D138" s="53" t="str">
        <f>'Crisis Indicator Data'!D136</f>
        <v>Syria</v>
      </c>
      <c r="E138" s="53" t="str">
        <f>'Crisis Indicator Data'!E136</f>
        <v>SYR</v>
      </c>
      <c r="F138" s="53" t="str">
        <f>'Crisis Indicator Data'!B136</f>
        <v>Conflict,Displacement,Violence</v>
      </c>
      <c r="G138" s="225">
        <f t="shared" si="20"/>
        <v>4.5999999999999996</v>
      </c>
      <c r="H138" s="54">
        <f t="shared" si="21"/>
        <v>5</v>
      </c>
      <c r="I138" s="117" t="str">
        <f t="shared" si="22"/>
        <v>Very High</v>
      </c>
      <c r="J138" s="226" t="str">
        <f>INDEX(Trends!$D$3:$D$404,MATCH(C138,Trends!$C$3:$C$404,0))</f>
        <v>Stable</v>
      </c>
      <c r="K138" s="109" t="str">
        <f>IF(Reliability!B136="x","x",(IF(ROUNDUP(Reliability!B136,0)=1,"Very High",IF(ROUNDUP(Reliability!B136,0)=2,"High",IF(ROUNDUP(Reliability!B136,0)=3,"Medium",IF(ROUNDUP(Reliability!B136,0)=4,"Low","Very Low"))))))</f>
        <v>High</v>
      </c>
      <c r="L138" s="227">
        <f t="shared" si="23"/>
        <v>4.8</v>
      </c>
      <c r="M138" s="233">
        <f>'Impact of the crisis'!N139</f>
        <v>4.5999999999999996</v>
      </c>
      <c r="N138" s="233">
        <f>'Impact of the crisis'!AB139</f>
        <v>4.9000000000000004</v>
      </c>
      <c r="O138" s="227">
        <f>'Conditions of people affected'!R139</f>
        <v>4.5</v>
      </c>
      <c r="P138" s="233">
        <f>'Conditions of people affected'!K139</f>
        <v>5</v>
      </c>
      <c r="Q138" s="233">
        <f>'Conditions of people affected'!Q139</f>
        <v>4</v>
      </c>
      <c r="R138" s="228">
        <f t="shared" si="24"/>
        <v>4.5</v>
      </c>
      <c r="S138" s="228">
        <f>'Complexity of the crisis'!X139</f>
        <v>4.4000000000000004</v>
      </c>
      <c r="T138" s="228">
        <f>'Complexity of the crisis'!AN139</f>
        <v>4.5</v>
      </c>
      <c r="U138" s="124" t="str">
        <f>VLOOKUP(C138,Lists!$C$3:$E$200,3,FALSE)</f>
        <v>Middle east</v>
      </c>
      <c r="V138" s="125">
        <v>44862</v>
      </c>
    </row>
    <row r="139" spans="1:22" x14ac:dyDescent="0.25">
      <c r="A139" s="56" t="str">
        <f>'Crisis Indicator Data'!A137</f>
        <v>Complex crisis in Chad</v>
      </c>
      <c r="B139" s="45" t="str">
        <f>Lists!G137</f>
        <v>Complex crisis</v>
      </c>
      <c r="C139" s="56" t="str">
        <f>'Crisis Indicator Data'!C137</f>
        <v>TCD001</v>
      </c>
      <c r="D139" s="56" t="str">
        <f>'Crisis Indicator Data'!D137</f>
        <v>Chad</v>
      </c>
      <c r="E139" s="56" t="str">
        <f>'Crisis Indicator Data'!E137</f>
        <v>TCD</v>
      </c>
      <c r="F139" s="56" t="str">
        <f>'Crisis Indicator Data'!B137</f>
        <v>Conflict,Displacement</v>
      </c>
      <c r="G139" s="225">
        <f t="shared" si="20"/>
        <v>4.4000000000000004</v>
      </c>
      <c r="H139" s="57">
        <f t="shared" si="21"/>
        <v>5</v>
      </c>
      <c r="I139" s="118" t="str">
        <f t="shared" si="22"/>
        <v>Very High</v>
      </c>
      <c r="J139" s="226" t="str">
        <f>INDEX(Trends!$D$3:$D$404,MATCH(C139,Trends!$C$3:$C$404,0))</f>
        <v>Increasing</v>
      </c>
      <c r="K139" s="109" t="str">
        <f>IF(Reliability!B137="x","x",(IF(ROUNDUP(Reliability!B137,0)=1,"Very High",IF(ROUNDUP(Reliability!B137,0)=2,"High",IF(ROUNDUP(Reliability!B137,0)=3,"Medium",IF(ROUNDUP(Reliability!B137,0)=4,"Low","Very Low"))))))</f>
        <v>Medium</v>
      </c>
      <c r="L139" s="227">
        <f t="shared" si="23"/>
        <v>3.9</v>
      </c>
      <c r="M139" s="234">
        <f>'Impact of the crisis'!N140</f>
        <v>4.7</v>
      </c>
      <c r="N139" s="234">
        <f>'Impact of the crisis'!AB140</f>
        <v>3.4</v>
      </c>
      <c r="O139" s="227">
        <f>'Conditions of people affected'!R140</f>
        <v>4.8</v>
      </c>
      <c r="P139" s="234">
        <f>'Conditions of people affected'!K140</f>
        <v>4.5999999999999996</v>
      </c>
      <c r="Q139" s="234">
        <f>'Conditions of people affected'!Q140</f>
        <v>5</v>
      </c>
      <c r="R139" s="228">
        <f t="shared" si="24"/>
        <v>4.2</v>
      </c>
      <c r="S139" s="228">
        <f>'Complexity of the crisis'!X140</f>
        <v>3.8</v>
      </c>
      <c r="T139" s="228">
        <f>'Complexity of the crisis'!AN140</f>
        <v>4.5</v>
      </c>
      <c r="U139" s="124" t="str">
        <f>VLOOKUP(C139,Lists!$C$3:$E$200,3,FALSE)</f>
        <v>Africa</v>
      </c>
      <c r="V139" s="125">
        <v>44769</v>
      </c>
    </row>
    <row r="140" spans="1:22" x14ac:dyDescent="0.25">
      <c r="A140" s="56" t="str">
        <f>'Crisis Indicator Data'!A138</f>
        <v>Boko Haram in Chad</v>
      </c>
      <c r="B140" s="45" t="str">
        <f>Lists!G138</f>
        <v xml:space="preserve">Boko Haram </v>
      </c>
      <c r="C140" s="56" t="str">
        <f>'Crisis Indicator Data'!C138</f>
        <v>TCD003</v>
      </c>
      <c r="D140" s="56" t="str">
        <f>'Crisis Indicator Data'!D138</f>
        <v>Chad</v>
      </c>
      <c r="E140" s="56" t="str">
        <f>'Crisis Indicator Data'!E138</f>
        <v>TCD</v>
      </c>
      <c r="F140" s="56" t="str">
        <f>'Crisis Indicator Data'!B138</f>
        <v>Conflict</v>
      </c>
      <c r="G140" s="225">
        <f t="shared" si="20"/>
        <v>3.8</v>
      </c>
      <c r="H140" s="57">
        <f t="shared" si="21"/>
        <v>4</v>
      </c>
      <c r="I140" s="118" t="str">
        <f t="shared" si="22"/>
        <v>High</v>
      </c>
      <c r="J140" s="226" t="str">
        <f>INDEX(Trends!$D$3:$D$404,MATCH(C140,Trends!$C$3:$C$404,0))</f>
        <v>Increasing</v>
      </c>
      <c r="K140" s="109" t="str">
        <f>IF(Reliability!B138="x","x",(IF(ROUNDUP(Reliability!B138,0)=1,"Very High",IF(ROUNDUP(Reliability!B138,0)=2,"High",IF(ROUNDUP(Reliability!B138,0)=3,"Medium",IF(ROUNDUP(Reliability!B138,0)=4,"Low","Very Low"))))))</f>
        <v>Medium</v>
      </c>
      <c r="L140" s="227">
        <f t="shared" si="23"/>
        <v>2.9</v>
      </c>
      <c r="M140" s="234">
        <f>'Impact of the crisis'!N141</f>
        <v>0.7</v>
      </c>
      <c r="N140" s="234">
        <f>'Impact of the crisis'!AB141</f>
        <v>3.7</v>
      </c>
      <c r="O140" s="227">
        <f>'Conditions of people affected'!R141</f>
        <v>4.0999999999999996</v>
      </c>
      <c r="P140" s="234">
        <f>'Conditions of people affected'!K141</f>
        <v>3.2</v>
      </c>
      <c r="Q140" s="234">
        <f>'Conditions of people affected'!Q141</f>
        <v>5</v>
      </c>
      <c r="R140" s="228">
        <f t="shared" si="24"/>
        <v>3.9</v>
      </c>
      <c r="S140" s="228">
        <f>'Complexity of the crisis'!X141</f>
        <v>3.8</v>
      </c>
      <c r="T140" s="228">
        <f>'Complexity of the crisis'!AN141</f>
        <v>4</v>
      </c>
      <c r="U140" s="124" t="str">
        <f>VLOOKUP(C140,Lists!$C$3:$E$200,3,FALSE)</f>
        <v>Africa</v>
      </c>
      <c r="V140" s="125">
        <v>44769</v>
      </c>
    </row>
    <row r="141" spans="1:22" x14ac:dyDescent="0.25">
      <c r="A141" s="56" t="str">
        <f>'Crisis Indicator Data'!A139</f>
        <v>CAR refugees in Chad</v>
      </c>
      <c r="B141" s="45" t="str">
        <f>Lists!G139</f>
        <v>CAR refugees</v>
      </c>
      <c r="C141" s="56" t="str">
        <f>'Crisis Indicator Data'!C139</f>
        <v>TCD004</v>
      </c>
      <c r="D141" s="56" t="str">
        <f>'Crisis Indicator Data'!D139</f>
        <v>Chad</v>
      </c>
      <c r="E141" s="56" t="str">
        <f>'Crisis Indicator Data'!E139</f>
        <v>TCD</v>
      </c>
      <c r="F141" s="56" t="str">
        <f>'Crisis Indicator Data'!B139</f>
        <v>Displacement</v>
      </c>
      <c r="G141" s="225">
        <f t="shared" si="20"/>
        <v>3.7</v>
      </c>
      <c r="H141" s="57">
        <f t="shared" si="21"/>
        <v>4</v>
      </c>
      <c r="I141" s="118" t="str">
        <f t="shared" si="22"/>
        <v>High</v>
      </c>
      <c r="J141" s="226" t="str">
        <f>INDEX(Trends!$D$3:$D$404,MATCH(C141,Trends!$C$3:$C$404,0))</f>
        <v>Increasing</v>
      </c>
      <c r="K141" s="109" t="str">
        <f>IF(Reliability!B139="x","x",(IF(ROUNDUP(Reliability!B139,0)=1,"Very High",IF(ROUNDUP(Reliability!B139,0)=2,"High",IF(ROUNDUP(Reliability!B139,0)=3,"Medium",IF(ROUNDUP(Reliability!B139,0)=4,"Low","Very Low"))))))</f>
        <v>High</v>
      </c>
      <c r="L141" s="227">
        <f t="shared" si="23"/>
        <v>2.7</v>
      </c>
      <c r="M141" s="234">
        <f>'Impact of the crisis'!N142</f>
        <v>1.7</v>
      </c>
      <c r="N141" s="234">
        <f>'Impact of the crisis'!AB142</f>
        <v>3.1</v>
      </c>
      <c r="O141" s="227">
        <f>'Conditions of people affected'!R142</f>
        <v>4.25</v>
      </c>
      <c r="P141" s="234">
        <f>'Conditions of people affected'!K142</f>
        <v>3.5</v>
      </c>
      <c r="Q141" s="234">
        <f>'Conditions of people affected'!Q142</f>
        <v>5</v>
      </c>
      <c r="R141" s="228">
        <f t="shared" si="24"/>
        <v>3.4</v>
      </c>
      <c r="S141" s="228">
        <f>'Complexity of the crisis'!X142</f>
        <v>3.8</v>
      </c>
      <c r="T141" s="228">
        <f>'Complexity of the crisis'!AN142</f>
        <v>3</v>
      </c>
      <c r="U141" s="124" t="str">
        <f>VLOOKUP(C141,Lists!$C$3:$E$200,3,FALSE)</f>
        <v>Africa</v>
      </c>
      <c r="V141" s="125">
        <v>44774</v>
      </c>
    </row>
    <row r="142" spans="1:22" x14ac:dyDescent="0.25">
      <c r="A142" s="56" t="str">
        <f>'Crisis Indicator Data'!A140</f>
        <v>Darfur refugees in Chad</v>
      </c>
      <c r="B142" s="45" t="str">
        <f>Lists!G140</f>
        <v>Darfur refugees</v>
      </c>
      <c r="C142" s="56" t="str">
        <f>'Crisis Indicator Data'!C140</f>
        <v>TCD005</v>
      </c>
      <c r="D142" s="56" t="str">
        <f>'Crisis Indicator Data'!D140</f>
        <v>Chad</v>
      </c>
      <c r="E142" s="56" t="str">
        <f>'Crisis Indicator Data'!E140</f>
        <v>TCD</v>
      </c>
      <c r="F142" s="56" t="str">
        <f>'Crisis Indicator Data'!B140</f>
        <v>Displacement</v>
      </c>
      <c r="G142" s="225">
        <f t="shared" si="20"/>
        <v>3.7</v>
      </c>
      <c r="H142" s="57">
        <f t="shared" si="21"/>
        <v>4</v>
      </c>
      <c r="I142" s="118" t="str">
        <f t="shared" si="22"/>
        <v>High</v>
      </c>
      <c r="J142" s="226" t="str">
        <f>INDEX(Trends!$D$3:$D$404,MATCH(C142,Trends!$C$3:$C$404,0))</f>
        <v>Increasing</v>
      </c>
      <c r="K142" s="109" t="str">
        <f>IF(Reliability!B140="x","x",(IF(ROUNDUP(Reliability!B140,0)=1,"Very High",IF(ROUNDUP(Reliability!B140,0)=2,"High",IF(ROUNDUP(Reliability!B140,0)=3,"Medium",IF(ROUNDUP(Reliability!B140,0)=4,"Low","Very Low"))))))</f>
        <v>Very High</v>
      </c>
      <c r="L142" s="227">
        <f t="shared" si="23"/>
        <v>3.1</v>
      </c>
      <c r="M142" s="234">
        <f>'Impact of the crisis'!N143</f>
        <v>1.7</v>
      </c>
      <c r="N142" s="234">
        <f>'Impact of the crisis'!AB143</f>
        <v>3.6</v>
      </c>
      <c r="O142" s="227">
        <f>'Conditions of people affected'!R143</f>
        <v>4.25</v>
      </c>
      <c r="P142" s="234">
        <f>'Conditions of people affected'!K143</f>
        <v>3.5</v>
      </c>
      <c r="Q142" s="234">
        <f>'Conditions of people affected'!Q143</f>
        <v>5</v>
      </c>
      <c r="R142" s="228">
        <f t="shared" si="24"/>
        <v>3.2</v>
      </c>
      <c r="S142" s="228">
        <f>'Complexity of the crisis'!X143</f>
        <v>3.8</v>
      </c>
      <c r="T142" s="228">
        <f>'Complexity of the crisis'!AN143</f>
        <v>2.5</v>
      </c>
      <c r="U142" s="124" t="str">
        <f>VLOOKUP(C142,Lists!$C$3:$E$200,3,FALSE)</f>
        <v>Africa</v>
      </c>
      <c r="V142" s="125">
        <v>44803</v>
      </c>
    </row>
    <row r="143" spans="1:22" x14ac:dyDescent="0.25">
      <c r="A143" s="56" t="str">
        <f>'Crisis Indicator Data'!A141</f>
        <v>Tibesti Conflict in Chad</v>
      </c>
      <c r="B143" s="45" t="str">
        <f>Lists!G141</f>
        <v>Tibesti conflict</v>
      </c>
      <c r="C143" s="56" t="str">
        <f>'Crisis Indicator Data'!C141</f>
        <v>TCD006</v>
      </c>
      <c r="D143" s="56" t="str">
        <f>'Crisis Indicator Data'!D141</f>
        <v>Chad</v>
      </c>
      <c r="E143" s="56" t="str">
        <f>'Crisis Indicator Data'!E141</f>
        <v>TCD</v>
      </c>
      <c r="F143" s="56" t="str">
        <f>'Crisis Indicator Data'!B141</f>
        <v>Conflict</v>
      </c>
      <c r="G143" s="225">
        <f t="shared" si="20"/>
        <v>2.7</v>
      </c>
      <c r="H143" s="57">
        <f t="shared" si="21"/>
        <v>3</v>
      </c>
      <c r="I143" s="118" t="str">
        <f t="shared" si="22"/>
        <v>Medium</v>
      </c>
      <c r="J143" s="226" t="str">
        <f>INDEX(Trends!$D$3:$D$404,MATCH(C143,Trends!$C$3:$C$404,0))</f>
        <v>Increasing</v>
      </c>
      <c r="K143" s="109" t="str">
        <f>IF(Reliability!B141="x","x",(IF(ROUNDUP(Reliability!B141,0)=1,"Very High",IF(ROUNDUP(Reliability!B141,0)=2,"High",IF(ROUNDUP(Reliability!B141,0)=3,"Medium",IF(ROUNDUP(Reliability!B141,0)=4,"Low","Very Low"))))))</f>
        <v>Medium</v>
      </c>
      <c r="L143" s="227">
        <f t="shared" si="23"/>
        <v>2.9</v>
      </c>
      <c r="M143" s="234">
        <f>'Impact of the crisis'!N144</f>
        <v>1.3</v>
      </c>
      <c r="N143" s="234">
        <f>'Impact of the crisis'!AB144</f>
        <v>3.5</v>
      </c>
      <c r="O143" s="227">
        <f>'Conditions of people affected'!R144</f>
        <v>2.2000000000000002</v>
      </c>
      <c r="P143" s="234">
        <f>'Conditions of people affected'!K144</f>
        <v>0.4</v>
      </c>
      <c r="Q143" s="234">
        <f>'Conditions of people affected'!Q144</f>
        <v>4</v>
      </c>
      <c r="R143" s="228">
        <f t="shared" si="24"/>
        <v>3.2</v>
      </c>
      <c r="S143" s="228">
        <f>'Complexity of the crisis'!X144</f>
        <v>3.8</v>
      </c>
      <c r="T143" s="228">
        <f>'Complexity of the crisis'!AN144</f>
        <v>2.5</v>
      </c>
      <c r="U143" s="124" t="str">
        <f>VLOOKUP(C143,Lists!$C$3:$E$200,3,FALSE)</f>
        <v>Africa</v>
      </c>
      <c r="V143" s="125">
        <v>44769</v>
      </c>
    </row>
    <row r="144" spans="1:22" x14ac:dyDescent="0.25">
      <c r="A144" s="56" t="str">
        <f>'Crisis Indicator Data'!A142</f>
        <v>Multiple situations in Thailand</v>
      </c>
      <c r="B144" s="45" t="str">
        <f>Lists!G142</f>
        <v>Country level</v>
      </c>
      <c r="C144" s="56" t="str">
        <f>'Crisis Indicator Data'!C142</f>
        <v>THA001</v>
      </c>
      <c r="D144" s="56" t="str">
        <f>'Crisis Indicator Data'!D142</f>
        <v>Thailand</v>
      </c>
      <c r="E144" s="56" t="str">
        <f>'Crisis Indicator Data'!E142</f>
        <v>THA</v>
      </c>
      <c r="F144" s="56" t="str">
        <f>'Crisis Indicator Data'!B142</f>
        <v>Conflict,Displacement</v>
      </c>
      <c r="G144" s="225">
        <f t="shared" si="20"/>
        <v>1.8</v>
      </c>
      <c r="H144" s="57">
        <f t="shared" si="21"/>
        <v>2</v>
      </c>
      <c r="I144" s="118" t="str">
        <f t="shared" si="22"/>
        <v>Low</v>
      </c>
      <c r="J144" s="226" t="str">
        <f>INDEX(Trends!$D$3:$D$404,MATCH(C144,Trends!$C$3:$C$404,0))</f>
        <v>Stable</v>
      </c>
      <c r="K144" s="109" t="str">
        <f>IF(Reliability!B142="x","x",(IF(ROUNDUP(Reliability!B142,0)=1,"Very High",IF(ROUNDUP(Reliability!B142,0)=2,"High",IF(ROUNDUP(Reliability!B142,0)=3,"Medium",IF(ROUNDUP(Reliability!B142,0)=4,"Low","Very Low"))))))</f>
        <v>High</v>
      </c>
      <c r="L144" s="227">
        <f t="shared" si="23"/>
        <v>2</v>
      </c>
      <c r="M144" s="234">
        <f>'Impact of the crisis'!N145</f>
        <v>1.2</v>
      </c>
      <c r="N144" s="234">
        <f>'Impact of the crisis'!AB145</f>
        <v>2.4</v>
      </c>
      <c r="O144" s="227">
        <f>'Conditions of people affected'!R145</f>
        <v>1.3</v>
      </c>
      <c r="P144" s="234">
        <f>'Conditions of people affected'!K145</f>
        <v>1.6</v>
      </c>
      <c r="Q144" s="234">
        <f>'Conditions of people affected'!Q145</f>
        <v>1</v>
      </c>
      <c r="R144" s="228">
        <f t="shared" si="24"/>
        <v>2.5</v>
      </c>
      <c r="S144" s="228">
        <f>'Complexity of the crisis'!X145</f>
        <v>2.5</v>
      </c>
      <c r="T144" s="228">
        <f>'Complexity of the crisis'!AN145</f>
        <v>2.5</v>
      </c>
      <c r="U144" s="124" t="str">
        <f>VLOOKUP(C144,Lists!$C$3:$E$200,3,FALSE)</f>
        <v>Asia</v>
      </c>
      <c r="V144" s="125">
        <v>44861</v>
      </c>
    </row>
    <row r="145" spans="1:22" x14ac:dyDescent="0.25">
      <c r="A145" s="56" t="str">
        <f>'Crisis Indicator Data'!A143</f>
        <v xml:space="preserve">Conflict in southern Thailand </v>
      </c>
      <c r="B145" s="45" t="str">
        <f>Lists!G143</f>
        <v>Conflict</v>
      </c>
      <c r="C145" s="56" t="str">
        <f>'Crisis Indicator Data'!C143</f>
        <v>THA002</v>
      </c>
      <c r="D145" s="56" t="str">
        <f>'Crisis Indicator Data'!D143</f>
        <v>Thailand</v>
      </c>
      <c r="E145" s="56" t="str">
        <f>'Crisis Indicator Data'!E143</f>
        <v>THA</v>
      </c>
      <c r="F145" s="56" t="str">
        <f>'Crisis Indicator Data'!B143</f>
        <v>Conflict</v>
      </c>
      <c r="G145" s="225" t="str">
        <f t="shared" si="20"/>
        <v>x</v>
      </c>
      <c r="H145" s="57" t="str">
        <f t="shared" si="21"/>
        <v>x</v>
      </c>
      <c r="I145" s="118" t="str">
        <f t="shared" si="22"/>
        <v>x</v>
      </c>
      <c r="J145" s="226" t="str">
        <f>INDEX(Trends!$D$3:$D$404,MATCH(C145,Trends!$C$3:$C$404,0))</f>
        <v>-</v>
      </c>
      <c r="K145" s="109" t="str">
        <f>IF(Reliability!B143="x","x",(IF(ROUNDUP(Reliability!B143,0)=1,"Very High",IF(ROUNDUP(Reliability!B143,0)=2,"High",IF(ROUNDUP(Reliability!B143,0)=3,"Medium",IF(ROUNDUP(Reliability!B143,0)=4,"Low","Very Low"))))))</f>
        <v>Low</v>
      </c>
      <c r="L145" s="227">
        <f t="shared" si="23"/>
        <v>1.6</v>
      </c>
      <c r="M145" s="234">
        <f>'Impact of the crisis'!N146</f>
        <v>1.1000000000000001</v>
      </c>
      <c r="N145" s="234">
        <f>'Impact of the crisis'!AB146</f>
        <v>1.8</v>
      </c>
      <c r="O145" s="227" t="str">
        <f>'Conditions of people affected'!R146</f>
        <v>x</v>
      </c>
      <c r="P145" s="234" t="str">
        <f>'Conditions of people affected'!K146</f>
        <v>x</v>
      </c>
      <c r="Q145" s="234" t="str">
        <f>'Conditions of people affected'!Q146</f>
        <v>x</v>
      </c>
      <c r="R145" s="228">
        <f t="shared" si="24"/>
        <v>2</v>
      </c>
      <c r="S145" s="228">
        <f>'Complexity of the crisis'!X146</f>
        <v>2.5</v>
      </c>
      <c r="T145" s="228">
        <f>'Complexity of the crisis'!AN146</f>
        <v>1.5</v>
      </c>
      <c r="U145" s="124" t="str">
        <f>VLOOKUP(C145,Lists!$C$3:$E$200,3,FALSE)</f>
        <v>Asia</v>
      </c>
      <c r="V145" s="125">
        <v>44861</v>
      </c>
    </row>
    <row r="146" spans="1:22" x14ac:dyDescent="0.25">
      <c r="A146" s="56" t="str">
        <f>'Crisis Indicator Data'!A144</f>
        <v>Myanmar refugees in Thailand</v>
      </c>
      <c r="B146" s="45" t="str">
        <f>Lists!G144</f>
        <v>Refugees</v>
      </c>
      <c r="C146" s="56" t="str">
        <f>'Crisis Indicator Data'!C144</f>
        <v>THA003</v>
      </c>
      <c r="D146" s="56" t="str">
        <f>'Crisis Indicator Data'!D144</f>
        <v>Thailand</v>
      </c>
      <c r="E146" s="56" t="str">
        <f>'Crisis Indicator Data'!E144</f>
        <v>THA</v>
      </c>
      <c r="F146" s="56" t="str">
        <f>'Crisis Indicator Data'!B144</f>
        <v>Conflict</v>
      </c>
      <c r="G146" s="225">
        <f t="shared" si="20"/>
        <v>2.2000000000000002</v>
      </c>
      <c r="H146" s="57">
        <f t="shared" si="21"/>
        <v>3</v>
      </c>
      <c r="I146" s="118" t="str">
        <f t="shared" si="22"/>
        <v>Medium</v>
      </c>
      <c r="J146" s="226" t="str">
        <f>INDEX(Trends!$D$3:$D$404,MATCH(C146,Trends!$C$3:$C$404,0))</f>
        <v>Stable</v>
      </c>
      <c r="K146" s="109" t="str">
        <f>IF(Reliability!B144="x","x",(IF(ROUNDUP(Reliability!B144,0)=1,"Very High",IF(ROUNDUP(Reliability!B144,0)=2,"High",IF(ROUNDUP(Reliability!B144,0)=3,"Medium",IF(ROUNDUP(Reliability!B144,0)=4,"Low","Very Low"))))))</f>
        <v>Medium</v>
      </c>
      <c r="L146" s="227">
        <f t="shared" si="23"/>
        <v>2.2000000000000002</v>
      </c>
      <c r="M146" s="234">
        <f>'Impact of the crisis'!N147</f>
        <v>0.5</v>
      </c>
      <c r="N146" s="234">
        <f>'Impact of the crisis'!AB147</f>
        <v>2.8</v>
      </c>
      <c r="O146" s="227">
        <f>'Conditions of people affected'!R147</f>
        <v>2.2999999999999998</v>
      </c>
      <c r="P146" s="234">
        <f>'Conditions of people affected'!K147</f>
        <v>1.6</v>
      </c>
      <c r="Q146" s="234">
        <f>'Conditions of people affected'!Q147</f>
        <v>3</v>
      </c>
      <c r="R146" s="228">
        <f t="shared" si="24"/>
        <v>2</v>
      </c>
      <c r="S146" s="228">
        <f>'Complexity of the crisis'!X147</f>
        <v>2.5</v>
      </c>
      <c r="T146" s="228">
        <f>'Complexity of the crisis'!AN147</f>
        <v>1.5</v>
      </c>
      <c r="U146" s="124" t="str">
        <f>VLOOKUP(C146,Lists!$C$3:$E$200,3,FALSE)</f>
        <v>Asia</v>
      </c>
      <c r="V146" s="125">
        <v>44861</v>
      </c>
    </row>
    <row r="147" spans="1:22" x14ac:dyDescent="0.25">
      <c r="A147" s="56" t="str">
        <f>'Crisis Indicator Data'!A145</f>
        <v>Tonga Volcano Eruption</v>
      </c>
      <c r="B147" s="45" t="str">
        <f>Lists!G145</f>
        <v>Volcano Eruption</v>
      </c>
      <c r="C147" s="56" t="str">
        <f>'Crisis Indicator Data'!C145</f>
        <v>TON002</v>
      </c>
      <c r="D147" s="56" t="str">
        <f>'Crisis Indicator Data'!D145</f>
        <v>Tonga</v>
      </c>
      <c r="E147" s="56" t="str">
        <f>'Crisis Indicator Data'!E145</f>
        <v>TON</v>
      </c>
      <c r="F147" s="56" t="str">
        <f>'Crisis Indicator Data'!B145</f>
        <v>Volcano Eruption</v>
      </c>
      <c r="G147" s="225">
        <f t="shared" si="20"/>
        <v>1.2</v>
      </c>
      <c r="H147" s="57">
        <f t="shared" si="21"/>
        <v>2</v>
      </c>
      <c r="I147" s="118" t="str">
        <f t="shared" si="22"/>
        <v>Low</v>
      </c>
      <c r="J147" s="226" t="str">
        <f>INDEX(Trends!$D$3:$D$404,MATCH(C147,Trends!$C$3:$C$404,0))</f>
        <v>Decreasing</v>
      </c>
      <c r="K147" s="109" t="str">
        <f>IF(Reliability!B145="x","x",(IF(ROUNDUP(Reliability!B145,0)=1,"Very High",IF(ROUNDUP(Reliability!B145,0)=2,"High",IF(ROUNDUP(Reliability!B145,0)=3,"Medium",IF(ROUNDUP(Reliability!B145,0)=4,"Low","Very Low"))))))</f>
        <v>High</v>
      </c>
      <c r="L147" s="227">
        <f t="shared" si="23"/>
        <v>1.7</v>
      </c>
      <c r="M147" s="234">
        <f>'Impact of the crisis'!N148</f>
        <v>2.5</v>
      </c>
      <c r="N147" s="234">
        <f>'Impact of the crisis'!AB148</f>
        <v>1.3</v>
      </c>
      <c r="O147" s="227">
        <f>'Conditions of people affected'!R148</f>
        <v>1</v>
      </c>
      <c r="P147" s="234">
        <f>'Conditions of people affected'!K148</f>
        <v>0</v>
      </c>
      <c r="Q147" s="234">
        <f>'Conditions of people affected'!Q148</f>
        <v>2</v>
      </c>
      <c r="R147" s="228">
        <f t="shared" si="24"/>
        <v>1</v>
      </c>
      <c r="S147" s="228">
        <f>'Complexity of the crisis'!X148</f>
        <v>0.9</v>
      </c>
      <c r="T147" s="228">
        <f>'Complexity of the crisis'!AN148</f>
        <v>1</v>
      </c>
      <c r="U147" s="124" t="str">
        <f>VLOOKUP(C147,Lists!$C$3:$E$200,3,FALSE)</f>
        <v>Pacific</v>
      </c>
      <c r="V147" s="125">
        <v>44827</v>
      </c>
    </row>
    <row r="148" spans="1:22" x14ac:dyDescent="0.25">
      <c r="A148" s="56" t="str">
        <f>'Crisis Indicator Data'!A146</f>
        <v>Venezuelan refugees in Trinidad and Tobago</v>
      </c>
      <c r="B148" s="45" t="str">
        <f>Lists!G146</f>
        <v>Venezuelan refugees</v>
      </c>
      <c r="C148" s="56" t="str">
        <f>'Crisis Indicator Data'!C146</f>
        <v>TTO002</v>
      </c>
      <c r="D148" s="56" t="str">
        <f>'Crisis Indicator Data'!D146</f>
        <v>Trinidad and Tobago</v>
      </c>
      <c r="E148" s="56" t="str">
        <f>'Crisis Indicator Data'!E146</f>
        <v>TTO</v>
      </c>
      <c r="F148" s="56" t="str">
        <f>'Crisis Indicator Data'!B146</f>
        <v>Displacement</v>
      </c>
      <c r="G148" s="225">
        <f t="shared" si="20"/>
        <v>1.9</v>
      </c>
      <c r="H148" s="57">
        <f t="shared" si="21"/>
        <v>2</v>
      </c>
      <c r="I148" s="118" t="str">
        <f t="shared" si="22"/>
        <v>Low</v>
      </c>
      <c r="J148" s="226" t="str">
        <f>INDEX(Trends!$D$3:$D$404,MATCH(C148,Trends!$C$3:$C$404,0))</f>
        <v>Increasing</v>
      </c>
      <c r="K148" s="109" t="str">
        <f>IF(Reliability!B146="x","x",(IF(ROUNDUP(Reliability!B146,0)=1,"Very High",IF(ROUNDUP(Reliability!B146,0)=2,"High",IF(ROUNDUP(Reliability!B146,0)=3,"Medium",IF(ROUNDUP(Reliability!B146,0)=4,"Low","Very Low"))))))</f>
        <v>Very High</v>
      </c>
      <c r="L148" s="227">
        <f t="shared" si="23"/>
        <v>2.6</v>
      </c>
      <c r="M148" s="234">
        <f>'Impact of the crisis'!N149</f>
        <v>2.9</v>
      </c>
      <c r="N148" s="234">
        <f>'Impact of the crisis'!AB149</f>
        <v>2.5</v>
      </c>
      <c r="O148" s="227">
        <f>'Conditions of people affected'!R149</f>
        <v>1.45</v>
      </c>
      <c r="P148" s="234">
        <f>'Conditions of people affected'!K149</f>
        <v>0.9</v>
      </c>
      <c r="Q148" s="234">
        <f>'Conditions of people affected'!Q149</f>
        <v>2</v>
      </c>
      <c r="R148" s="228">
        <f t="shared" si="24"/>
        <v>1.9</v>
      </c>
      <c r="S148" s="228">
        <f>'Complexity of the crisis'!X149</f>
        <v>1.7</v>
      </c>
      <c r="T148" s="228">
        <f>'Complexity of the crisis'!AN149</f>
        <v>2</v>
      </c>
      <c r="U148" s="124" t="str">
        <f>VLOOKUP(C148,Lists!$C$3:$E$200,3,FALSE)</f>
        <v>Americas</v>
      </c>
      <c r="V148" s="125">
        <v>44804</v>
      </c>
    </row>
    <row r="149" spans="1:22" x14ac:dyDescent="0.25">
      <c r="A149" s="56" t="str">
        <f>'Crisis Indicator Data'!A147</f>
        <v>Mixed migration flows in Tunisia</v>
      </c>
      <c r="B149" s="45" t="str">
        <f>Lists!G147</f>
        <v>Mixed Migration</v>
      </c>
      <c r="C149" s="56" t="str">
        <f>'Crisis Indicator Data'!C147</f>
        <v>TUN002</v>
      </c>
      <c r="D149" s="56" t="str">
        <f>'Crisis Indicator Data'!D147</f>
        <v>Tunisia</v>
      </c>
      <c r="E149" s="56" t="str">
        <f>'Crisis Indicator Data'!E147</f>
        <v>TUN</v>
      </c>
      <c r="F149" s="56" t="str">
        <f>'Crisis Indicator Data'!B147</f>
        <v>Displacement</v>
      </c>
      <c r="G149" s="225">
        <f t="shared" si="20"/>
        <v>1.8</v>
      </c>
      <c r="H149" s="57">
        <f t="shared" si="21"/>
        <v>2</v>
      </c>
      <c r="I149" s="118" t="str">
        <f t="shared" si="22"/>
        <v>Low</v>
      </c>
      <c r="J149" s="226" t="str">
        <f>INDEX(Trends!$D$3:$D$404,MATCH(C149,Trends!$C$3:$C$404,0))</f>
        <v>Stable</v>
      </c>
      <c r="K149" s="109" t="str">
        <f>IF(Reliability!B147="x","x",(IF(ROUNDUP(Reliability!B147,0)=1,"Very High",IF(ROUNDUP(Reliability!B147,0)=2,"High",IF(ROUNDUP(Reliability!B147,0)=3,"Medium",IF(ROUNDUP(Reliability!B147,0)=4,"Low","Very Low"))))))</f>
        <v>Very High</v>
      </c>
      <c r="L149" s="227">
        <f t="shared" si="23"/>
        <v>3.2</v>
      </c>
      <c r="M149" s="234">
        <f>'Impact of the crisis'!N150</f>
        <v>4.3</v>
      </c>
      <c r="N149" s="234">
        <f>'Impact of the crisis'!AB150</f>
        <v>2.5</v>
      </c>
      <c r="O149" s="227">
        <f>'Conditions of people affected'!R150</f>
        <v>0.55000000000000004</v>
      </c>
      <c r="P149" s="234">
        <f>'Conditions of people affected'!K150</f>
        <v>0.1</v>
      </c>
      <c r="Q149" s="234">
        <f>'Conditions of people affected'!Q150</f>
        <v>1</v>
      </c>
      <c r="R149" s="228">
        <f t="shared" si="24"/>
        <v>2.2000000000000002</v>
      </c>
      <c r="S149" s="228">
        <f>'Complexity of the crisis'!X150</f>
        <v>2.4</v>
      </c>
      <c r="T149" s="228">
        <f>'Complexity of the crisis'!AN150</f>
        <v>2</v>
      </c>
      <c r="U149" s="124" t="str">
        <f>VLOOKUP(C149,Lists!$C$3:$E$200,3,FALSE)</f>
        <v>Africa</v>
      </c>
      <c r="V149" s="125">
        <v>44860</v>
      </c>
    </row>
    <row r="150" spans="1:22" x14ac:dyDescent="0.25">
      <c r="A150" s="56" t="str">
        <f>'Crisis Indicator Data'!A148</f>
        <v>Complex situation in Turkey</v>
      </c>
      <c r="B150" s="45" t="str">
        <f>Lists!G148</f>
        <v>Country level</v>
      </c>
      <c r="C150" s="56" t="str">
        <f>'Crisis Indicator Data'!C148</f>
        <v>TUR001</v>
      </c>
      <c r="D150" s="56" t="str">
        <f>'Crisis Indicator Data'!D148</f>
        <v>Türkiye</v>
      </c>
      <c r="E150" s="56" t="str">
        <f>'Crisis Indicator Data'!E148</f>
        <v>TUR</v>
      </c>
      <c r="F150" s="56" t="str">
        <f>'Crisis Indicator Data'!B148</f>
        <v>Displacement,Conflict</v>
      </c>
      <c r="G150" s="225">
        <f t="shared" si="20"/>
        <v>3</v>
      </c>
      <c r="H150" s="57">
        <f t="shared" si="21"/>
        <v>3</v>
      </c>
      <c r="I150" s="118" t="str">
        <f t="shared" si="22"/>
        <v>Medium</v>
      </c>
      <c r="J150" s="226" t="str">
        <f>INDEX(Trends!$D$3:$D$404,MATCH(C150,Trends!$C$3:$C$404,0))</f>
        <v>Decreasing</v>
      </c>
      <c r="K150" s="109" t="str">
        <f>IF(Reliability!B148="x","x",(IF(ROUNDUP(Reliability!B148,0)=1,"Very High",IF(ROUNDUP(Reliability!B148,0)=2,"High",IF(ROUNDUP(Reliability!B148,0)=3,"Medium",IF(ROUNDUP(Reliability!B148,0)=4,"Low","Very Low"))))))</f>
        <v>High</v>
      </c>
      <c r="L150" s="227">
        <f t="shared" si="23"/>
        <v>3.7</v>
      </c>
      <c r="M150" s="234">
        <f>'Impact of the crisis'!N151</f>
        <v>4.3</v>
      </c>
      <c r="N150" s="234">
        <f>'Impact of the crisis'!AB151</f>
        <v>3.4</v>
      </c>
      <c r="O150" s="227">
        <f>'Conditions of people affected'!R151</f>
        <v>2.4500000000000002</v>
      </c>
      <c r="P150" s="234">
        <f>'Conditions of people affected'!K151</f>
        <v>3.9</v>
      </c>
      <c r="Q150" s="234">
        <f>'Conditions of people affected'!Q151</f>
        <v>1</v>
      </c>
      <c r="R150" s="228">
        <f t="shared" si="24"/>
        <v>3.3</v>
      </c>
      <c r="S150" s="228">
        <f>'Complexity of the crisis'!X151</f>
        <v>3.1</v>
      </c>
      <c r="T150" s="228">
        <f>'Complexity of the crisis'!AN151</f>
        <v>3.5</v>
      </c>
      <c r="U150" s="124" t="str">
        <f>VLOOKUP(C150,Lists!$C$3:$E$200,3,FALSE)</f>
        <v>Middle east</v>
      </c>
      <c r="V150" s="125">
        <v>44862</v>
      </c>
    </row>
    <row r="151" spans="1:22" x14ac:dyDescent="0.25">
      <c r="A151" s="56" t="str">
        <f>'Crisis Indicator Data'!A149</f>
        <v>Syrian Refugees in Turkey</v>
      </c>
      <c r="B151" s="45" t="str">
        <f>Lists!G149</f>
        <v>Syrian refugees</v>
      </c>
      <c r="C151" s="56" t="str">
        <f>'Crisis Indicator Data'!C149</f>
        <v>TUR002</v>
      </c>
      <c r="D151" s="56" t="str">
        <f>'Crisis Indicator Data'!D149</f>
        <v>Türkiye</v>
      </c>
      <c r="E151" s="56" t="str">
        <f>'Crisis Indicator Data'!E149</f>
        <v>TUR</v>
      </c>
      <c r="F151" s="56" t="str">
        <f>'Crisis Indicator Data'!B149</f>
        <v>Displacement</v>
      </c>
      <c r="G151" s="225">
        <f t="shared" si="20"/>
        <v>3.3</v>
      </c>
      <c r="H151" s="57">
        <f t="shared" si="21"/>
        <v>4</v>
      </c>
      <c r="I151" s="118" t="str">
        <f t="shared" si="22"/>
        <v>High</v>
      </c>
      <c r="J151" s="226" t="str">
        <f>INDEX(Trends!$D$3:$D$404,MATCH(C151,Trends!$C$3:$C$404,0))</f>
        <v>Stable</v>
      </c>
      <c r="K151" s="109" t="str">
        <f>IF(Reliability!B149="x","x",(IF(ROUNDUP(Reliability!B149,0)=1,"Very High",IF(ROUNDUP(Reliability!B149,0)=2,"High",IF(ROUNDUP(Reliability!B149,0)=3,"Medium",IF(ROUNDUP(Reliability!B149,0)=4,"Low","Very Low"))))))</f>
        <v>Medium</v>
      </c>
      <c r="L151" s="227">
        <f t="shared" si="23"/>
        <v>3.8</v>
      </c>
      <c r="M151" s="234">
        <f>'Impact of the crisis'!N152</f>
        <v>2.9</v>
      </c>
      <c r="N151" s="234">
        <f>'Impact of the crisis'!AB152</f>
        <v>4.2</v>
      </c>
      <c r="O151" s="227">
        <f>'Conditions of people affected'!R152</f>
        <v>3.4</v>
      </c>
      <c r="P151" s="234">
        <f>'Conditions of people affected'!K152</f>
        <v>3.8</v>
      </c>
      <c r="Q151" s="234">
        <f>'Conditions of people affected'!Q152</f>
        <v>3</v>
      </c>
      <c r="R151" s="228">
        <f t="shared" si="24"/>
        <v>2.8</v>
      </c>
      <c r="S151" s="228">
        <f>'Complexity of the crisis'!X152</f>
        <v>3.1</v>
      </c>
      <c r="T151" s="228">
        <f>'Complexity of the crisis'!AN152</f>
        <v>2.5</v>
      </c>
      <c r="U151" s="124" t="str">
        <f>VLOOKUP(C151,Lists!$C$3:$E$200,3,FALSE)</f>
        <v>Middle east</v>
      </c>
      <c r="V151" s="125">
        <v>44862</v>
      </c>
    </row>
    <row r="152" spans="1:22" x14ac:dyDescent="0.25">
      <c r="A152" s="56" t="str">
        <f>'Crisis Indicator Data'!A150</f>
        <v>Mixed Migration Flows in Turkey</v>
      </c>
      <c r="B152" s="45" t="str">
        <f>Lists!G150</f>
        <v>Mixed Migration</v>
      </c>
      <c r="C152" s="56" t="str">
        <f>'Crisis Indicator Data'!C150</f>
        <v>TUR003</v>
      </c>
      <c r="D152" s="56" t="str">
        <f>'Crisis Indicator Data'!D150</f>
        <v>Türkiye</v>
      </c>
      <c r="E152" s="56" t="str">
        <f>'Crisis Indicator Data'!E150</f>
        <v>TUR</v>
      </c>
      <c r="F152" s="56" t="str">
        <f>'Crisis Indicator Data'!B150</f>
        <v>Displacement</v>
      </c>
      <c r="G152" s="225">
        <f t="shared" si="20"/>
        <v>2.4</v>
      </c>
      <c r="H152" s="57">
        <f t="shared" si="21"/>
        <v>3</v>
      </c>
      <c r="I152" s="118" t="str">
        <f t="shared" si="22"/>
        <v>Medium</v>
      </c>
      <c r="J152" s="226" t="str">
        <f>INDEX(Trends!$D$3:$D$404,MATCH(C152,Trends!$C$3:$C$404,0))</f>
        <v>Decreasing</v>
      </c>
      <c r="K152" s="109" t="str">
        <f>IF(Reliability!B150="x","x",(IF(ROUNDUP(Reliability!B150,0)=1,"Very High",IF(ROUNDUP(Reliability!B150,0)=2,"High",IF(ROUNDUP(Reliability!B150,0)=3,"Medium",IF(ROUNDUP(Reliability!B150,0)=4,"Low","Very Low"))))))</f>
        <v>High</v>
      </c>
      <c r="L152" s="227">
        <f t="shared" si="23"/>
        <v>2.6</v>
      </c>
      <c r="M152" s="234">
        <f>'Impact of the crisis'!N153</f>
        <v>3.1</v>
      </c>
      <c r="N152" s="234">
        <f>'Impact of the crisis'!AB153</f>
        <v>2.4</v>
      </c>
      <c r="O152" s="227">
        <f>'Conditions of people affected'!R153</f>
        <v>2.0499999999999998</v>
      </c>
      <c r="P152" s="234">
        <f>'Conditions of people affected'!K153</f>
        <v>2.1</v>
      </c>
      <c r="Q152" s="234">
        <f>'Conditions of people affected'!Q153</f>
        <v>2</v>
      </c>
      <c r="R152" s="228">
        <f t="shared" si="24"/>
        <v>2.8</v>
      </c>
      <c r="S152" s="228">
        <f>'Complexity of the crisis'!X153</f>
        <v>3.1</v>
      </c>
      <c r="T152" s="228">
        <f>'Complexity of the crisis'!AN153</f>
        <v>2.5</v>
      </c>
      <c r="U152" s="124" t="str">
        <f>VLOOKUP(C152,Lists!$C$3:$E$200,3,FALSE)</f>
        <v>Middle east</v>
      </c>
      <c r="V152" s="125">
        <v>44862</v>
      </c>
    </row>
    <row r="153" spans="1:22" x14ac:dyDescent="0.25">
      <c r="A153" s="56" t="str">
        <f>'Crisis Indicator Data'!A151</f>
        <v>Kurdish Conflict</v>
      </c>
      <c r="B153" s="45" t="str">
        <f>Lists!G151</f>
        <v>Kurdish conflict</v>
      </c>
      <c r="C153" s="56" t="str">
        <f>'Crisis Indicator Data'!C151</f>
        <v>TUR004</v>
      </c>
      <c r="D153" s="56" t="str">
        <f>'Crisis Indicator Data'!D151</f>
        <v>Türkiye</v>
      </c>
      <c r="E153" s="56" t="str">
        <f>'Crisis Indicator Data'!E151</f>
        <v>TUR</v>
      </c>
      <c r="F153" s="56" t="str">
        <f>'Crisis Indicator Data'!B151</f>
        <v>Conflict</v>
      </c>
      <c r="G153" s="225" t="str">
        <f t="shared" si="20"/>
        <v>x</v>
      </c>
      <c r="H153" s="57" t="str">
        <f t="shared" si="21"/>
        <v>x</v>
      </c>
      <c r="I153" s="118" t="str">
        <f t="shared" si="22"/>
        <v>x</v>
      </c>
      <c r="J153" s="226" t="str">
        <f>INDEX(Trends!$D$3:$D$404,MATCH(C153,Trends!$C$3:$C$404,0))</f>
        <v>-</v>
      </c>
      <c r="K153" s="109" t="str">
        <f>IF(Reliability!B151="x","x",(IF(ROUNDUP(Reliability!B151,0)=1,"Very High",IF(ROUNDUP(Reliability!B151,0)=2,"High",IF(ROUNDUP(Reliability!B151,0)=3,"Medium",IF(ROUNDUP(Reliability!B151,0)=4,"Low","Very Low"))))))</f>
        <v>Medium</v>
      </c>
      <c r="L153" s="227">
        <f t="shared" si="23"/>
        <v>2.8</v>
      </c>
      <c r="M153" s="234">
        <f>'Impact of the crisis'!N154</f>
        <v>2.4</v>
      </c>
      <c r="N153" s="234">
        <f>'Impact of the crisis'!AB154</f>
        <v>3</v>
      </c>
      <c r="O153" s="227" t="str">
        <f>'Conditions of people affected'!R154</f>
        <v>x</v>
      </c>
      <c r="P153" s="234" t="str">
        <f>'Conditions of people affected'!K154</f>
        <v>x</v>
      </c>
      <c r="Q153" s="234" t="str">
        <f>'Conditions of people affected'!Q154</f>
        <v>x</v>
      </c>
      <c r="R153" s="228">
        <f t="shared" si="24"/>
        <v>2.8</v>
      </c>
      <c r="S153" s="228">
        <f>'Complexity of the crisis'!X154</f>
        <v>3.1</v>
      </c>
      <c r="T153" s="228">
        <f>'Complexity of the crisis'!AN154</f>
        <v>2.5</v>
      </c>
      <c r="U153" s="124" t="str">
        <f>VLOOKUP(C153,Lists!$C$3:$E$200,3,FALSE)</f>
        <v>Middle east</v>
      </c>
      <c r="V153" s="125">
        <v>44862</v>
      </c>
    </row>
    <row r="154" spans="1:22" x14ac:dyDescent="0.25">
      <c r="A154" s="56" t="str">
        <f>'Crisis Indicator Data'!A152</f>
        <v>Multiple Crises in Tanzania</v>
      </c>
      <c r="B154" s="45" t="str">
        <f>Lists!G152</f>
        <v>Country level</v>
      </c>
      <c r="C154" s="56" t="str">
        <f>'Crisis Indicator Data'!C152</f>
        <v>TZA001</v>
      </c>
      <c r="D154" s="56" t="str">
        <f>'Crisis Indicator Data'!D152</f>
        <v>Tanzania</v>
      </c>
      <c r="E154" s="56" t="str">
        <f>'Crisis Indicator Data'!E152</f>
        <v>TZA</v>
      </c>
      <c r="F154" s="56" t="str">
        <f>'Crisis Indicator Data'!B152</f>
        <v>Displacement,Drought</v>
      </c>
      <c r="G154" s="225">
        <f t="shared" si="20"/>
        <v>2.7</v>
      </c>
      <c r="H154" s="57">
        <f t="shared" si="21"/>
        <v>3</v>
      </c>
      <c r="I154" s="118" t="str">
        <f t="shared" si="22"/>
        <v>Medium</v>
      </c>
      <c r="J154" s="226" t="str">
        <f>INDEX(Trends!$D$3:$D$404,MATCH(C154,Trends!$C$3:$C$404,0))</f>
        <v>Increasing</v>
      </c>
      <c r="K154" s="109" t="str">
        <f>IF(Reliability!B152="x","x",(IF(ROUNDUP(Reliability!B152,0)=1,"Very High",IF(ROUNDUP(Reliability!B152,0)=2,"High",IF(ROUNDUP(Reliability!B152,0)=3,"Medium",IF(ROUNDUP(Reliability!B152,0)=4,"Low","Very Low"))))))</f>
        <v>Very High</v>
      </c>
      <c r="L154" s="227">
        <f t="shared" si="23"/>
        <v>2.9</v>
      </c>
      <c r="M154" s="234">
        <f>'Impact of the crisis'!N155</f>
        <v>2.2999999999999998</v>
      </c>
      <c r="N154" s="234">
        <f>'Impact of the crisis'!AB155</f>
        <v>3.2</v>
      </c>
      <c r="O154" s="227">
        <f>'Conditions of people affected'!R155</f>
        <v>3.1</v>
      </c>
      <c r="P154" s="234">
        <f>'Conditions of people affected'!K155</f>
        <v>3.2</v>
      </c>
      <c r="Q154" s="234">
        <f>'Conditions of people affected'!Q155</f>
        <v>3</v>
      </c>
      <c r="R154" s="228">
        <f t="shared" si="24"/>
        <v>1.9</v>
      </c>
      <c r="S154" s="228">
        <f>'Complexity of the crisis'!X155</f>
        <v>2.2000000000000002</v>
      </c>
      <c r="T154" s="228">
        <f>'Complexity of the crisis'!AN155</f>
        <v>1.5</v>
      </c>
      <c r="U154" s="124" t="str">
        <f>VLOOKUP(C154,Lists!$C$3:$E$200,3,FALSE)</f>
        <v>Africa</v>
      </c>
      <c r="V154" s="125">
        <v>44858</v>
      </c>
    </row>
    <row r="155" spans="1:22" x14ac:dyDescent="0.25">
      <c r="A155" s="56" t="str">
        <f>'Crisis Indicator Data'!A153</f>
        <v>International Displacement in Tanzania</v>
      </c>
      <c r="B155" s="45" t="str">
        <f>Lists!G153</f>
        <v>Refugees</v>
      </c>
      <c r="C155" s="56" t="str">
        <f>'Crisis Indicator Data'!C153</f>
        <v>TZA002</v>
      </c>
      <c r="D155" s="56" t="str">
        <f>'Crisis Indicator Data'!D153</f>
        <v>Tanzania</v>
      </c>
      <c r="E155" s="56" t="str">
        <f>'Crisis Indicator Data'!E153</f>
        <v>TZA</v>
      </c>
      <c r="F155" s="56" t="str">
        <f>'Crisis Indicator Data'!B153</f>
        <v>Displacement</v>
      </c>
      <c r="G155" s="225">
        <f t="shared" si="20"/>
        <v>2.2999999999999998</v>
      </c>
      <c r="H155" s="57">
        <f t="shared" si="21"/>
        <v>3</v>
      </c>
      <c r="I155" s="118" t="str">
        <f t="shared" si="22"/>
        <v>Medium</v>
      </c>
      <c r="J155" s="226" t="str">
        <f>INDEX(Trends!$D$3:$D$404,MATCH(C155,Trends!$C$3:$C$404,0))</f>
        <v>Stable</v>
      </c>
      <c r="K155" s="109" t="str">
        <f>IF(Reliability!B153="x","x",(IF(ROUNDUP(Reliability!B153,0)=1,"Very High",IF(ROUNDUP(Reliability!B153,0)=2,"High",IF(ROUNDUP(Reliability!B153,0)=3,"Medium",IF(ROUNDUP(Reliability!B153,0)=4,"Low","Very Low"))))))</f>
        <v>Very High</v>
      </c>
      <c r="L155" s="227">
        <f t="shared" si="23"/>
        <v>3</v>
      </c>
      <c r="M155" s="234">
        <f>'Impact of the crisis'!N156</f>
        <v>1.9</v>
      </c>
      <c r="N155" s="234">
        <f>'Impact of the crisis'!AB156</f>
        <v>3.4</v>
      </c>
      <c r="O155" s="227">
        <f>'Conditions of people affected'!R156</f>
        <v>2.15</v>
      </c>
      <c r="P155" s="234">
        <f>'Conditions of people affected'!K156</f>
        <v>2.2999999999999998</v>
      </c>
      <c r="Q155" s="234">
        <f>'Conditions of people affected'!Q156</f>
        <v>2</v>
      </c>
      <c r="R155" s="228">
        <f t="shared" si="24"/>
        <v>1.9</v>
      </c>
      <c r="S155" s="228">
        <f>'Complexity of the crisis'!X156</f>
        <v>2.2000000000000002</v>
      </c>
      <c r="T155" s="228">
        <f>'Complexity of the crisis'!AN156</f>
        <v>1.5</v>
      </c>
      <c r="U155" s="124" t="str">
        <f>VLOOKUP(C155,Lists!$C$3:$E$200,3,FALSE)</f>
        <v>Africa</v>
      </c>
      <c r="V155" s="125">
        <v>44858</v>
      </c>
    </row>
    <row r="156" spans="1:22" x14ac:dyDescent="0.25">
      <c r="A156" s="56" t="str">
        <f>'Crisis Indicator Data'!A154</f>
        <v>Food Security Crisis in North-East Tanzania</v>
      </c>
      <c r="B156" s="45" t="str">
        <f>Lists!G154</f>
        <v>Food security in North-East</v>
      </c>
      <c r="C156" s="56" t="str">
        <f>'Crisis Indicator Data'!C154</f>
        <v>TZA003</v>
      </c>
      <c r="D156" s="56" t="str">
        <f>'Crisis Indicator Data'!D154</f>
        <v>Tanzania</v>
      </c>
      <c r="E156" s="56" t="str">
        <f>'Crisis Indicator Data'!E154</f>
        <v>TZA</v>
      </c>
      <c r="F156" s="56" t="str">
        <f>'Crisis Indicator Data'!B154</f>
        <v>Drought</v>
      </c>
      <c r="G156" s="225">
        <f t="shared" si="20"/>
        <v>2.2999999999999998</v>
      </c>
      <c r="H156" s="57">
        <f t="shared" si="21"/>
        <v>3</v>
      </c>
      <c r="I156" s="118" t="str">
        <f t="shared" si="22"/>
        <v>Medium</v>
      </c>
      <c r="J156" s="226" t="str">
        <f>INDEX(Trends!$D$3:$D$404,MATCH(C156,Trends!$C$3:$C$404,0))</f>
        <v>Stable</v>
      </c>
      <c r="K156" s="109" t="str">
        <f>IF(Reliability!B154="x","x",(IF(ROUNDUP(Reliability!B154,0)=1,"Very High",IF(ROUNDUP(Reliability!B154,0)=2,"High",IF(ROUNDUP(Reliability!B154,0)=3,"Medium",IF(ROUNDUP(Reliability!B154,0)=4,"Low","Very Low"))))))</f>
        <v>Very High</v>
      </c>
      <c r="L156" s="227">
        <f t="shared" si="23"/>
        <v>1.4</v>
      </c>
      <c r="M156" s="234">
        <f>'Impact of the crisis'!N157</f>
        <v>1.4</v>
      </c>
      <c r="N156" s="234">
        <f>'Impact of the crisis'!AB157</f>
        <v>1.4</v>
      </c>
      <c r="O156" s="227">
        <f>'Conditions of people affected'!R157</f>
        <v>3</v>
      </c>
      <c r="P156" s="234">
        <f>'Conditions of people affected'!K157</f>
        <v>3</v>
      </c>
      <c r="Q156" s="234">
        <f>'Conditions of people affected'!Q157</f>
        <v>3</v>
      </c>
      <c r="R156" s="228">
        <f t="shared" si="24"/>
        <v>1.6</v>
      </c>
      <c r="S156" s="228">
        <f>'Complexity of the crisis'!X157</f>
        <v>2.2000000000000002</v>
      </c>
      <c r="T156" s="228">
        <f>'Complexity of the crisis'!AN157</f>
        <v>1</v>
      </c>
      <c r="U156" s="124" t="str">
        <f>VLOOKUP(C156,Lists!$C$3:$E$200,3,FALSE)</f>
        <v>Africa</v>
      </c>
      <c r="V156" s="125">
        <v>44858</v>
      </c>
    </row>
    <row r="157" spans="1:22" x14ac:dyDescent="0.25">
      <c r="A157" s="56" t="str">
        <f>'Crisis Indicator Data'!A155</f>
        <v>Multiple crises in Uganda</v>
      </c>
      <c r="B157" s="45" t="str">
        <f>Lists!G155</f>
        <v>Country level</v>
      </c>
      <c r="C157" s="56" t="str">
        <f>'Crisis Indicator Data'!C155</f>
        <v>UGA001</v>
      </c>
      <c r="D157" s="56" t="str">
        <f>'Crisis Indicator Data'!D155</f>
        <v>Uganda</v>
      </c>
      <c r="E157" s="56" t="str">
        <f>'Crisis Indicator Data'!E155</f>
        <v>UGA</v>
      </c>
      <c r="F157" s="56" t="str">
        <f>'Crisis Indicator Data'!B155</f>
        <v>Displacement,Drought,Violence,Epidemic</v>
      </c>
      <c r="G157" s="225">
        <f t="shared" si="20"/>
        <v>3.3</v>
      </c>
      <c r="H157" s="57">
        <f t="shared" si="21"/>
        <v>4</v>
      </c>
      <c r="I157" s="118" t="str">
        <f t="shared" si="22"/>
        <v>High</v>
      </c>
      <c r="J157" s="226" t="str">
        <f>INDEX(Trends!$D$3:$D$404,MATCH(C157,Trends!$C$3:$C$404,0))</f>
        <v>Stable</v>
      </c>
      <c r="K157" s="109" t="str">
        <f>IF(Reliability!B155="x","x",(IF(ROUNDUP(Reliability!B155,0)=1,"Very High",IF(ROUNDUP(Reliability!B155,0)=2,"High",IF(ROUNDUP(Reliability!B155,0)=3,"Medium",IF(ROUNDUP(Reliability!B155,0)=4,"Low","Very Low"))))))</f>
        <v>Very High</v>
      </c>
      <c r="L157" s="227">
        <f t="shared" si="23"/>
        <v>3.4</v>
      </c>
      <c r="M157" s="234">
        <f>'Impact of the crisis'!N158</f>
        <v>1.9</v>
      </c>
      <c r="N157" s="234">
        <f>'Impact of the crisis'!AB158</f>
        <v>4</v>
      </c>
      <c r="O157" s="227">
        <f>'Conditions of people affected'!R158</f>
        <v>3.4</v>
      </c>
      <c r="P157" s="234">
        <f>'Conditions of people affected'!K158</f>
        <v>3.8</v>
      </c>
      <c r="Q157" s="234">
        <f>'Conditions of people affected'!Q158</f>
        <v>3</v>
      </c>
      <c r="R157" s="228">
        <f t="shared" si="24"/>
        <v>2.9</v>
      </c>
      <c r="S157" s="228">
        <f>'Complexity of the crisis'!X158</f>
        <v>3.6</v>
      </c>
      <c r="T157" s="228">
        <f>'Complexity of the crisis'!AN158</f>
        <v>2</v>
      </c>
      <c r="U157" s="124" t="str">
        <f>VLOOKUP(C157,Lists!$C$3:$E$200,3,FALSE)</f>
        <v>Africa</v>
      </c>
      <c r="V157" s="125">
        <v>44858</v>
      </c>
    </row>
    <row r="158" spans="1:22" x14ac:dyDescent="0.25">
      <c r="A158" s="56" t="str">
        <f>'Crisis Indicator Data'!A156</f>
        <v>International Displacement in Uganda</v>
      </c>
      <c r="B158" s="45" t="str">
        <f>Lists!G156</f>
        <v>Refugees</v>
      </c>
      <c r="C158" s="56" t="str">
        <f>'Crisis Indicator Data'!C156</f>
        <v>UGA005</v>
      </c>
      <c r="D158" s="56" t="str">
        <f>'Crisis Indicator Data'!D156</f>
        <v>Uganda</v>
      </c>
      <c r="E158" s="56" t="str">
        <f>'Crisis Indicator Data'!E156</f>
        <v>UGA</v>
      </c>
      <c r="F158" s="56" t="str">
        <f>'Crisis Indicator Data'!B156</f>
        <v>Displacement</v>
      </c>
      <c r="G158" s="225">
        <f t="shared" si="20"/>
        <v>3.2</v>
      </c>
      <c r="H158" s="57">
        <f t="shared" si="21"/>
        <v>4</v>
      </c>
      <c r="I158" s="118" t="str">
        <f t="shared" si="22"/>
        <v>High</v>
      </c>
      <c r="J158" s="226" t="str">
        <f>INDEX(Trends!$D$3:$D$404,MATCH(C158,Trends!$C$3:$C$404,0))</f>
        <v>Increasing</v>
      </c>
      <c r="K158" s="109" t="str">
        <f>IF(Reliability!B156="x","x",(IF(ROUNDUP(Reliability!B156,0)=1,"Very High",IF(ROUNDUP(Reliability!B156,0)=2,"High",IF(ROUNDUP(Reliability!B156,0)=3,"Medium",IF(ROUNDUP(Reliability!B156,0)=4,"Low","Very Low"))))))</f>
        <v>Medium</v>
      </c>
      <c r="L158" s="227">
        <f t="shared" si="23"/>
        <v>3.2</v>
      </c>
      <c r="M158" s="234">
        <f>'Impact of the crisis'!N159</f>
        <v>1.5</v>
      </c>
      <c r="N158" s="234">
        <f>'Impact of the crisis'!AB159</f>
        <v>3.8</v>
      </c>
      <c r="O158" s="227">
        <f>'Conditions of people affected'!R159</f>
        <v>3.3</v>
      </c>
      <c r="P158" s="234">
        <f>'Conditions of people affected'!K159</f>
        <v>3.6</v>
      </c>
      <c r="Q158" s="234">
        <f>'Conditions of people affected'!Q159</f>
        <v>3</v>
      </c>
      <c r="R158" s="228">
        <f t="shared" si="24"/>
        <v>2.9</v>
      </c>
      <c r="S158" s="228">
        <f>'Complexity of the crisis'!X159</f>
        <v>3.6</v>
      </c>
      <c r="T158" s="228">
        <f>'Complexity of the crisis'!AN159</f>
        <v>2</v>
      </c>
      <c r="U158" s="124" t="str">
        <f>VLOOKUP(C158,Lists!$C$3:$E$200,3,FALSE)</f>
        <v>Africa</v>
      </c>
      <c r="V158" s="125">
        <v>44858</v>
      </c>
    </row>
    <row r="159" spans="1:22" x14ac:dyDescent="0.25">
      <c r="A159" s="56" t="str">
        <f>'Crisis Indicator Data'!A157</f>
        <v>Food Security Crisis in Karamoja Region</v>
      </c>
      <c r="B159" s="45" t="str">
        <f>Lists!G157</f>
        <v>Food Security Crisis in Karamoja Region</v>
      </c>
      <c r="C159" s="56" t="str">
        <f>'Crisis Indicator Data'!C157</f>
        <v>UGA007</v>
      </c>
      <c r="D159" s="56" t="str">
        <f>'Crisis Indicator Data'!D157</f>
        <v>Uganda</v>
      </c>
      <c r="E159" s="56" t="str">
        <f>'Crisis Indicator Data'!E157</f>
        <v>UGA</v>
      </c>
      <c r="F159" s="56" t="str">
        <f>'Crisis Indicator Data'!B157</f>
        <v>Drought,Violence,Epidemic</v>
      </c>
      <c r="G159" s="225">
        <f t="shared" si="20"/>
        <v>2.9</v>
      </c>
      <c r="H159" s="57">
        <f t="shared" si="21"/>
        <v>3</v>
      </c>
      <c r="I159" s="118" t="str">
        <f t="shared" si="22"/>
        <v>Medium</v>
      </c>
      <c r="J159" s="226" t="str">
        <f>INDEX(Trends!$D$3:$D$404,MATCH(C159,Trends!$C$3:$C$404,0))</f>
        <v>Decreasing</v>
      </c>
      <c r="K159" s="109" t="str">
        <f>IF(Reliability!B157="x","x",(IF(ROUNDUP(Reliability!B157,0)=1,"Very High",IF(ROUNDUP(Reliability!B157,0)=2,"High",IF(ROUNDUP(Reliability!B157,0)=3,"Medium",IF(ROUNDUP(Reliability!B157,0)=4,"Low","Very Low"))))))</f>
        <v>High</v>
      </c>
      <c r="L159" s="227">
        <f t="shared" si="23"/>
        <v>3.3</v>
      </c>
      <c r="M159" s="234">
        <f>'Impact of the crisis'!N160</f>
        <v>0.9</v>
      </c>
      <c r="N159" s="234">
        <f>'Impact of the crisis'!AB160</f>
        <v>4.0999999999999996</v>
      </c>
      <c r="O159" s="227">
        <f>'Conditions of people affected'!R160</f>
        <v>2.75</v>
      </c>
      <c r="P159" s="234">
        <f>'Conditions of people affected'!K160</f>
        <v>2.5</v>
      </c>
      <c r="Q159" s="234">
        <f>'Conditions of people affected'!Q160</f>
        <v>3</v>
      </c>
      <c r="R159" s="228">
        <f t="shared" si="24"/>
        <v>2.7</v>
      </c>
      <c r="S159" s="228">
        <f>'Complexity of the crisis'!X160</f>
        <v>3.6</v>
      </c>
      <c r="T159" s="228">
        <f>'Complexity of the crisis'!AN160</f>
        <v>1.5</v>
      </c>
      <c r="U159" s="124" t="str">
        <f>VLOOKUP(C159,Lists!$C$3:$E$200,3,FALSE)</f>
        <v>Africa</v>
      </c>
      <c r="V159" s="125">
        <v>44831</v>
      </c>
    </row>
    <row r="160" spans="1:22" x14ac:dyDescent="0.25">
      <c r="A160" s="56" t="str">
        <f>'Crisis Indicator Data'!A158</f>
        <v>Conflict in Ukraine</v>
      </c>
      <c r="B160" s="45" t="str">
        <f>Lists!G158</f>
        <v>Conflict</v>
      </c>
      <c r="C160" s="56" t="str">
        <f>'Crisis Indicator Data'!C158</f>
        <v>UKR002</v>
      </c>
      <c r="D160" s="56" t="str">
        <f>'Crisis Indicator Data'!D158</f>
        <v>Ukraine</v>
      </c>
      <c r="E160" s="56" t="str">
        <f>'Crisis Indicator Data'!E158</f>
        <v>UKR</v>
      </c>
      <c r="F160" s="56" t="str">
        <f>'Crisis Indicator Data'!B158</f>
        <v>Conflict,Displacement</v>
      </c>
      <c r="G160" s="225">
        <f t="shared" si="20"/>
        <v>4.2</v>
      </c>
      <c r="H160" s="57">
        <f t="shared" si="21"/>
        <v>5</v>
      </c>
      <c r="I160" s="118" t="str">
        <f t="shared" si="22"/>
        <v>Very High</v>
      </c>
      <c r="J160" s="226" t="str">
        <f>INDEX(Trends!$D$3:$D$404,MATCH(C160,Trends!$C$3:$C$404,0))</f>
        <v>Decreasing</v>
      </c>
      <c r="K160" s="109" t="str">
        <f>IF(Reliability!B158="x","x",(IF(ROUNDUP(Reliability!B158,0)=1,"Very High",IF(ROUNDUP(Reliability!B158,0)=2,"High",IF(ROUNDUP(Reliability!B158,0)=3,"Medium",IF(ROUNDUP(Reliability!B158,0)=4,"Low","Very Low"))))))</f>
        <v>Very High</v>
      </c>
      <c r="L160" s="227">
        <f t="shared" si="23"/>
        <v>5</v>
      </c>
      <c r="M160" s="234">
        <f>'Impact of the crisis'!N161</f>
        <v>4.9000000000000004</v>
      </c>
      <c r="N160" s="234">
        <f>'Impact of the crisis'!AB161</f>
        <v>5</v>
      </c>
      <c r="O160" s="227">
        <f>'Conditions of people affected'!R161</f>
        <v>4.5</v>
      </c>
      <c r="P160" s="234">
        <f>'Conditions of people affected'!K161</f>
        <v>5</v>
      </c>
      <c r="Q160" s="234">
        <f>'Conditions of people affected'!Q161</f>
        <v>4</v>
      </c>
      <c r="R160" s="228">
        <f t="shared" si="24"/>
        <v>3.1</v>
      </c>
      <c r="S160" s="228">
        <f>'Complexity of the crisis'!X161</f>
        <v>2.6</v>
      </c>
      <c r="T160" s="228">
        <f>'Complexity of the crisis'!AN161</f>
        <v>3.5</v>
      </c>
      <c r="U160" s="124" t="str">
        <f>VLOOKUP(C160,Lists!$C$3:$E$200,3,FALSE)</f>
        <v>Europe</v>
      </c>
      <c r="V160" s="125">
        <v>44860</v>
      </c>
    </row>
    <row r="161" spans="1:22" x14ac:dyDescent="0.25">
      <c r="A161" s="56" t="str">
        <f>'Crisis Indicator Data'!A159</f>
        <v>Complex crisis in Venezuela</v>
      </c>
      <c r="B161" s="45" t="str">
        <f>Lists!G159</f>
        <v>Complex crisis</v>
      </c>
      <c r="C161" s="56" t="str">
        <f>'Crisis Indicator Data'!C159</f>
        <v>VEN001</v>
      </c>
      <c r="D161" s="56" t="str">
        <f>'Crisis Indicator Data'!D159</f>
        <v>Venezuela</v>
      </c>
      <c r="E161" s="56" t="str">
        <f>'Crisis Indicator Data'!E159</f>
        <v>VEN</v>
      </c>
      <c r="F161" s="56" t="str">
        <f>'Crisis Indicator Data'!B159</f>
        <v>Socio-political,Violence,Floods</v>
      </c>
      <c r="G161" s="225">
        <f t="shared" si="20"/>
        <v>4</v>
      </c>
      <c r="H161" s="57">
        <f t="shared" si="21"/>
        <v>4</v>
      </c>
      <c r="I161" s="118" t="str">
        <f t="shared" si="22"/>
        <v>High</v>
      </c>
      <c r="J161" s="226" t="str">
        <f>INDEX(Trends!$D$3:$D$404,MATCH(C161,Trends!$C$3:$C$404,0))</f>
        <v>Decreasing</v>
      </c>
      <c r="K161" s="109" t="str">
        <f>IF(Reliability!B159="x","x",(IF(ROUNDUP(Reliability!B159,0)=1,"Very High",IF(ROUNDUP(Reliability!B159,0)=2,"High",IF(ROUNDUP(Reliability!B159,0)=3,"Medium",IF(ROUNDUP(Reliability!B159,0)=4,"Low","Very Low"))))))</f>
        <v>High</v>
      </c>
      <c r="L161" s="227">
        <f t="shared" si="23"/>
        <v>4.2</v>
      </c>
      <c r="M161" s="234">
        <f>'Impact of the crisis'!N162</f>
        <v>4.9000000000000004</v>
      </c>
      <c r="N161" s="234">
        <f>'Impact of the crisis'!AB162</f>
        <v>3.8</v>
      </c>
      <c r="O161" s="227">
        <f>'Conditions of people affected'!R162</f>
        <v>4</v>
      </c>
      <c r="P161" s="234">
        <f>'Conditions of people affected'!K162</f>
        <v>5</v>
      </c>
      <c r="Q161" s="234">
        <f>'Conditions of people affected'!Q162</f>
        <v>3</v>
      </c>
      <c r="R161" s="228">
        <f t="shared" si="24"/>
        <v>3.9</v>
      </c>
      <c r="S161" s="228">
        <f>'Complexity of the crisis'!X162</f>
        <v>3.2</v>
      </c>
      <c r="T161" s="228">
        <f>'Complexity of the crisis'!AN162</f>
        <v>4.5</v>
      </c>
      <c r="U161" s="124" t="str">
        <f>VLOOKUP(C161,Lists!$C$3:$E$200,3,FALSE)</f>
        <v>Americas</v>
      </c>
      <c r="V161" s="125">
        <v>44865</v>
      </c>
    </row>
    <row r="162" spans="1:22" x14ac:dyDescent="0.25">
      <c r="A162" s="56" t="str">
        <f>'Crisis Indicator Data'!A160</f>
        <v>Conflict in Yemen</v>
      </c>
      <c r="B162" s="45" t="str">
        <f>Lists!G160</f>
        <v>Complex crisis</v>
      </c>
      <c r="C162" s="56" t="str">
        <f>'Crisis Indicator Data'!C160</f>
        <v>YEM001</v>
      </c>
      <c r="D162" s="56" t="str">
        <f>'Crisis Indicator Data'!D160</f>
        <v>Yemen</v>
      </c>
      <c r="E162" s="56" t="str">
        <f>'Crisis Indicator Data'!E160</f>
        <v>YEM</v>
      </c>
      <c r="F162" s="56" t="str">
        <f>'Crisis Indicator Data'!B160</f>
        <v>Conflict</v>
      </c>
      <c r="G162" s="225">
        <f t="shared" si="20"/>
        <v>4.7</v>
      </c>
      <c r="H162" s="57">
        <f t="shared" si="21"/>
        <v>5</v>
      </c>
      <c r="I162" s="118" t="str">
        <f t="shared" si="22"/>
        <v>Very High</v>
      </c>
      <c r="J162" s="226" t="str">
        <f>INDEX(Trends!$D$3:$D$404,MATCH(C162,Trends!$C$3:$C$404,0))</f>
        <v>Decreasing</v>
      </c>
      <c r="K162" s="109" t="str">
        <f>IF(Reliability!B160="x","x",(IF(ROUNDUP(Reliability!B160,0)=1,"Very High",IF(ROUNDUP(Reliability!B160,0)=2,"High",IF(ROUNDUP(Reliability!B160,0)=3,"Medium",IF(ROUNDUP(Reliability!B160,0)=4,"Low","Very Low"))))))</f>
        <v>Very High</v>
      </c>
      <c r="L162" s="227">
        <f t="shared" si="23"/>
        <v>4.5999999999999996</v>
      </c>
      <c r="M162" s="234">
        <f>'Impact of the crisis'!N163</f>
        <v>4.9000000000000004</v>
      </c>
      <c r="N162" s="234">
        <f>'Impact of the crisis'!AB163</f>
        <v>4.5</v>
      </c>
      <c r="O162" s="227">
        <f>'Conditions of people affected'!R163</f>
        <v>5</v>
      </c>
      <c r="P162" s="234">
        <f>'Conditions of people affected'!K163</f>
        <v>5</v>
      </c>
      <c r="Q162" s="234">
        <f>'Conditions of people affected'!Q163</f>
        <v>5</v>
      </c>
      <c r="R162" s="228">
        <f t="shared" si="24"/>
        <v>4.2</v>
      </c>
      <c r="S162" s="228">
        <f>'Complexity of the crisis'!X163</f>
        <v>3.9</v>
      </c>
      <c r="T162" s="228">
        <f>'Complexity of the crisis'!AN163</f>
        <v>4.5</v>
      </c>
      <c r="U162" s="124" t="str">
        <f>VLOOKUP(C162,Lists!$C$3:$E$200,3,FALSE)</f>
        <v>Middle east</v>
      </c>
      <c r="V162" s="125">
        <v>44833</v>
      </c>
    </row>
    <row r="163" spans="1:22" x14ac:dyDescent="0.25">
      <c r="A163" s="56" t="str">
        <f>'Crisis Indicator Data'!A161</f>
        <v>Mixed migration flows in Yemen</v>
      </c>
      <c r="B163" s="45" t="str">
        <f>Lists!G161</f>
        <v>Mixed Migration</v>
      </c>
      <c r="C163" s="56" t="str">
        <f>'Crisis Indicator Data'!C161</f>
        <v>YEM002</v>
      </c>
      <c r="D163" s="56" t="str">
        <f>'Crisis Indicator Data'!D161</f>
        <v>Yemen</v>
      </c>
      <c r="E163" s="56" t="str">
        <f>'Crisis Indicator Data'!E161</f>
        <v>YEM</v>
      </c>
      <c r="F163" s="56" t="str">
        <f>'Crisis Indicator Data'!B161</f>
        <v>Displacement</v>
      </c>
      <c r="G163" s="225">
        <f t="shared" si="20"/>
        <v>2.8</v>
      </c>
      <c r="H163" s="57">
        <f t="shared" si="21"/>
        <v>3</v>
      </c>
      <c r="I163" s="118" t="str">
        <f t="shared" si="22"/>
        <v>Medium</v>
      </c>
      <c r="J163" s="226" t="str">
        <f>INDEX(Trends!$D$3:$D$404,MATCH(C163,Trends!$C$3:$C$404,0))</f>
        <v>Decreasing</v>
      </c>
      <c r="K163" s="109" t="str">
        <f>IF(Reliability!B161="x","x",(IF(ROUNDUP(Reliability!B161,0)=1,"Very High",IF(ROUNDUP(Reliability!B161,0)=2,"High",IF(ROUNDUP(Reliability!B161,0)=3,"Medium",IF(ROUNDUP(Reliability!B161,0)=4,"Low","Very Low"))))))</f>
        <v>High</v>
      </c>
      <c r="L163" s="227">
        <f t="shared" si="23"/>
        <v>1.9</v>
      </c>
      <c r="M163" s="234">
        <f>'Impact of the crisis'!N164</f>
        <v>1.6</v>
      </c>
      <c r="N163" s="234">
        <f>'Impact of the crisis'!AB164</f>
        <v>2</v>
      </c>
      <c r="O163" s="227">
        <f>'Conditions of people affected'!R164</f>
        <v>2.7</v>
      </c>
      <c r="P163" s="234">
        <f>'Conditions of people affected'!K164</f>
        <v>2.4</v>
      </c>
      <c r="Q163" s="234">
        <f>'Conditions of people affected'!Q164</f>
        <v>3</v>
      </c>
      <c r="R163" s="228">
        <f t="shared" si="24"/>
        <v>3.7</v>
      </c>
      <c r="S163" s="228">
        <f>'Complexity of the crisis'!X164</f>
        <v>3.9</v>
      </c>
      <c r="T163" s="228">
        <f>'Complexity of the crisis'!AN164</f>
        <v>3.5</v>
      </c>
      <c r="U163" s="124" t="str">
        <f>VLOOKUP(C163,Lists!$C$3:$E$200,3,FALSE)</f>
        <v>Middle east</v>
      </c>
      <c r="V163" s="125">
        <v>44833</v>
      </c>
    </row>
    <row r="164" spans="1:22" x14ac:dyDescent="0.25">
      <c r="A164" s="56" t="str">
        <f>'Crisis Indicator Data'!A162</f>
        <v>Drought in Zambia</v>
      </c>
      <c r="B164" s="45" t="str">
        <f>Lists!G162</f>
        <v>Drought</v>
      </c>
      <c r="C164" s="56" t="str">
        <f>'Crisis Indicator Data'!C162</f>
        <v>ZMB002</v>
      </c>
      <c r="D164" s="56" t="str">
        <f>'Crisis Indicator Data'!D162</f>
        <v>Zambia</v>
      </c>
      <c r="E164" s="56" t="str">
        <f>'Crisis Indicator Data'!E162</f>
        <v>ZMB</v>
      </c>
      <c r="F164" s="56" t="str">
        <f>'Crisis Indicator Data'!B162</f>
        <v>Drought</v>
      </c>
      <c r="G164" s="225">
        <f t="shared" si="20"/>
        <v>2.9</v>
      </c>
      <c r="H164" s="57">
        <f t="shared" si="21"/>
        <v>3</v>
      </c>
      <c r="I164" s="118" t="str">
        <f t="shared" si="22"/>
        <v>Medium</v>
      </c>
      <c r="J164" s="226" t="str">
        <f>INDEX(Trends!$D$3:$D$404,MATCH(C164,Trends!$C$3:$C$404,0))</f>
        <v>Stable</v>
      </c>
      <c r="K164" s="109" t="str">
        <f>IF(Reliability!B162="x","x",(IF(ROUNDUP(Reliability!B162,0)=1,"Very High",IF(ROUNDUP(Reliability!B162,0)=2,"High",IF(ROUNDUP(Reliability!B162,0)=3,"Medium",IF(ROUNDUP(Reliability!B162,0)=4,"Low","Very Low"))))))</f>
        <v>Very High</v>
      </c>
      <c r="L164" s="227">
        <f t="shared" si="23"/>
        <v>3.1</v>
      </c>
      <c r="M164" s="234">
        <f>'Impact of the crisis'!N165</f>
        <v>4.3</v>
      </c>
      <c r="N164" s="234">
        <f>'Impact of the crisis'!AB165</f>
        <v>2.2000000000000002</v>
      </c>
      <c r="O164" s="227">
        <f>'Conditions of people affected'!R165</f>
        <v>3.4</v>
      </c>
      <c r="P164" s="234">
        <f>'Conditions of people affected'!K165</f>
        <v>3.8</v>
      </c>
      <c r="Q164" s="234">
        <f>'Conditions of people affected'!Q165</f>
        <v>3</v>
      </c>
      <c r="R164" s="228">
        <f t="shared" si="24"/>
        <v>1.9</v>
      </c>
      <c r="S164" s="228">
        <f>'Complexity of the crisis'!X165</f>
        <v>1.8</v>
      </c>
      <c r="T164" s="228">
        <f>'Complexity of the crisis'!AN165</f>
        <v>2</v>
      </c>
      <c r="U164" s="124" t="str">
        <f>VLOOKUP(C164,Lists!$C$3:$E$200,3,FALSE)</f>
        <v>Africa</v>
      </c>
      <c r="V164" s="125">
        <v>44853</v>
      </c>
    </row>
    <row r="165" spans="1:22" x14ac:dyDescent="0.25">
      <c r="A165" s="56" t="str">
        <f>'Crisis Indicator Data'!A163</f>
        <v>Complex crisis in Zimbabwe</v>
      </c>
      <c r="B165" s="45" t="str">
        <f>Lists!G163</f>
        <v>Complex crisis</v>
      </c>
      <c r="C165" s="56" t="str">
        <f>'Crisis Indicator Data'!C163</f>
        <v>ZWE001</v>
      </c>
      <c r="D165" s="56" t="str">
        <f>'Crisis Indicator Data'!D163</f>
        <v>Zimbabwe</v>
      </c>
      <c r="E165" s="56" t="str">
        <f>'Crisis Indicator Data'!E163</f>
        <v>ZWE</v>
      </c>
      <c r="F165" s="56" t="str">
        <f>'Crisis Indicator Data'!B163</f>
        <v>Socio-political,Drought</v>
      </c>
      <c r="G165" s="225">
        <f t="shared" si="20"/>
        <v>3.8</v>
      </c>
      <c r="H165" s="57">
        <f t="shared" ref="H165" si="25">IF(G165="x","x",ROUNDUP(G165,0))</f>
        <v>4</v>
      </c>
      <c r="I165" s="118" t="str">
        <f t="shared" ref="I165" si="26">IF(O165="x","x",IF(L165="x","x",(IF(H165=5,"Very High",IF(H165=4,"High",IF(H165=3,"Medium",IF(H165=2,"Low","Very Low")))))))</f>
        <v>High</v>
      </c>
      <c r="J165" s="226" t="str">
        <f>INDEX(Trends!$D$3:$D$404,MATCH(C165,Trends!$C$3:$C$404,0))</f>
        <v>Stable</v>
      </c>
      <c r="K165" s="109" t="str">
        <f>IF(Reliability!B163="x","x",(IF(ROUNDUP(Reliability!B163,0)=1,"Very High",IF(ROUNDUP(Reliability!B163,0)=2,"High",IF(ROUNDUP(Reliability!B163,0)=3,"Medium",IF(ROUNDUP(Reliability!B163,0)=4,"Low","Very Low"))))))</f>
        <v>High</v>
      </c>
      <c r="L165" s="227">
        <f t="shared" ref="L165" si="27">IF(OR(N165="x",M165="x"),"x",ROUND((5-GEOMEAN(((5-M165)/5*4+1),((5-N165)/5*4+1),((5-N165)/5*4+1)))/4*5,1))</f>
        <v>3.4</v>
      </c>
      <c r="M165" s="234">
        <f>'Impact of the crisis'!N166</f>
        <v>4.5999999999999996</v>
      </c>
      <c r="N165" s="234">
        <f>'Impact of the crisis'!AB166</f>
        <v>2.5</v>
      </c>
      <c r="O165" s="227">
        <f>'Conditions of people affected'!R166</f>
        <v>4.3499999999999996</v>
      </c>
      <c r="P165" s="234">
        <f>'Conditions of people affected'!K166</f>
        <v>4.7</v>
      </c>
      <c r="Q165" s="234">
        <f>'Conditions of people affected'!Q166</f>
        <v>4</v>
      </c>
      <c r="R165" s="228">
        <f t="shared" ref="R165" si="28">IF(OR(T165="x",S165="x"),S165,ROUND((5-GEOMEAN(((5-S165)/5*4+1),((5-T165)/5*4+1)))/4*5,1))</f>
        <v>3</v>
      </c>
      <c r="S165" s="228">
        <f>'Complexity of the crisis'!X166</f>
        <v>2.9</v>
      </c>
      <c r="T165" s="228">
        <f>'Complexity of the crisis'!AN166</f>
        <v>3</v>
      </c>
      <c r="U165" s="124" t="str">
        <f>VLOOKUP(C165,Lists!$C$3:$E$200,3,FALSE)</f>
        <v>Africa</v>
      </c>
      <c r="V165" s="125">
        <v>44858</v>
      </c>
    </row>
  </sheetData>
  <autoFilter ref="A4:T155"/>
  <mergeCells count="1">
    <mergeCell ref="A1:T1"/>
  </mergeCells>
  <conditionalFormatting sqref="L5:L300">
    <cfRule type="cellIs" dxfId="654" priority="81" stopIfTrue="1" operator="between">
      <formula>4</formula>
      <formula>5</formula>
    </cfRule>
    <cfRule type="cellIs" dxfId="653" priority="92" stopIfTrue="1" operator="between">
      <formula>3</formula>
      <formula>4</formula>
    </cfRule>
    <cfRule type="cellIs" dxfId="652" priority="93" stopIfTrue="1" operator="between">
      <formula>2</formula>
      <formula>3</formula>
    </cfRule>
    <cfRule type="cellIs" dxfId="651" priority="94" stopIfTrue="1" operator="between">
      <formula>1</formula>
      <formula>2</formula>
    </cfRule>
    <cfRule type="cellIs" dxfId="650" priority="95" stopIfTrue="1" operator="between">
      <formula>0</formula>
      <formula>1</formula>
    </cfRule>
  </conditionalFormatting>
  <conditionalFormatting sqref="M5:N300">
    <cfRule type="cellIs" dxfId="649" priority="82" stopIfTrue="1" operator="between">
      <formula>4</formula>
      <formula>5</formula>
    </cfRule>
    <cfRule type="cellIs" dxfId="648" priority="88" stopIfTrue="1" operator="between">
      <formula>3</formula>
      <formula>4</formula>
    </cfRule>
    <cfRule type="cellIs" dxfId="647" priority="89" stopIfTrue="1" operator="between">
      <formula>2</formula>
      <formula>3</formula>
    </cfRule>
    <cfRule type="cellIs" dxfId="646" priority="90" stopIfTrue="1" operator="between">
      <formula>1</formula>
      <formula>2</formula>
    </cfRule>
    <cfRule type="cellIs" dxfId="645" priority="91" stopIfTrue="1" operator="between">
      <formula>0</formula>
      <formula>1</formula>
    </cfRule>
  </conditionalFormatting>
  <conditionalFormatting sqref="H5:H300">
    <cfRule type="cellIs" dxfId="644" priority="76" stopIfTrue="1" operator="equal">
      <formula>5</formula>
    </cfRule>
    <cfRule type="cellIs" dxfId="643" priority="77" stopIfTrue="1" operator="equal">
      <formula>4</formula>
    </cfRule>
    <cfRule type="cellIs" dxfId="642" priority="78" stopIfTrue="1" operator="equal">
      <formula>3</formula>
    </cfRule>
    <cfRule type="cellIs" dxfId="641" priority="79" stopIfTrue="1" operator="equal">
      <formula>2</formula>
    </cfRule>
    <cfRule type="cellIs" dxfId="640" priority="80" stopIfTrue="1" operator="equal">
      <formula>1</formula>
    </cfRule>
  </conditionalFormatting>
  <conditionalFormatting sqref="P5:Q300">
    <cfRule type="cellIs" dxfId="639" priority="71" stopIfTrue="1" operator="between">
      <formula>7.1</formula>
      <formula>10</formula>
    </cfRule>
    <cfRule type="cellIs" dxfId="638" priority="72" stopIfTrue="1" operator="between">
      <formula>5.4</formula>
      <formula>7</formula>
    </cfRule>
    <cfRule type="cellIs" dxfId="637" priority="73" stopIfTrue="1" operator="between">
      <formula>3.5</formula>
      <formula>5.3</formula>
    </cfRule>
    <cfRule type="cellIs" dxfId="636" priority="74" stopIfTrue="1" operator="between">
      <formula>1.8</formula>
      <formula>3.4</formula>
    </cfRule>
    <cfRule type="cellIs" dxfId="635" priority="75" stopIfTrue="1" operator="between">
      <formula>0</formula>
      <formula>1.7</formula>
    </cfRule>
  </conditionalFormatting>
  <conditionalFormatting sqref="T5:T300">
    <cfRule type="cellIs" dxfId="634" priority="61" stopIfTrue="1" operator="between">
      <formula>4</formula>
      <formula>5</formula>
    </cfRule>
    <cfRule type="cellIs" dxfId="633" priority="62" stopIfTrue="1" operator="between">
      <formula>3</formula>
      <formula>4</formula>
    </cfRule>
    <cfRule type="cellIs" dxfId="632" priority="63" stopIfTrue="1" operator="between">
      <formula>2</formula>
      <formula>3</formula>
    </cfRule>
    <cfRule type="cellIs" dxfId="631" priority="64" stopIfTrue="1" operator="between">
      <formula>1</formula>
      <formula>2</formula>
    </cfRule>
    <cfRule type="cellIs" dxfId="630" priority="65" stopIfTrue="1" operator="between">
      <formula>0</formula>
      <formula>1</formula>
    </cfRule>
  </conditionalFormatting>
  <conditionalFormatting sqref="R5:R300">
    <cfRule type="cellIs" dxfId="629" priority="31" stopIfTrue="1" operator="between">
      <formula>4</formula>
      <formula>5</formula>
    </cfRule>
    <cfRule type="cellIs" dxfId="628" priority="32" stopIfTrue="1" operator="between">
      <formula>3</formula>
      <formula>4</formula>
    </cfRule>
    <cfRule type="cellIs" dxfId="627" priority="33" stopIfTrue="1" operator="between">
      <formula>2</formula>
      <formula>3</formula>
    </cfRule>
    <cfRule type="cellIs" dxfId="626" priority="34" stopIfTrue="1" operator="between">
      <formula>1</formula>
      <formula>2</formula>
    </cfRule>
    <cfRule type="cellIs" dxfId="625" priority="35" stopIfTrue="1" operator="between">
      <formula>0</formula>
      <formula>1</formula>
    </cfRule>
  </conditionalFormatting>
  <conditionalFormatting sqref="J5:J300">
    <cfRule type="cellIs" dxfId="624" priority="11" operator="equal">
      <formula>"Increasing"</formula>
    </cfRule>
    <cfRule type="cellIs" dxfId="623" priority="12" operator="equal">
      <formula>"Stable"</formula>
    </cfRule>
    <cfRule type="cellIs" dxfId="622" priority="13" operator="equal">
      <formula>"Decreasing"</formula>
    </cfRule>
  </conditionalFormatting>
  <conditionalFormatting sqref="I5:I300">
    <cfRule type="cellIs" dxfId="621" priority="41" stopIfTrue="1" operator="equal">
      <formula>"Very High"</formula>
    </cfRule>
    <cfRule type="cellIs" dxfId="620" priority="42" stopIfTrue="1" operator="equal">
      <formula>"High"</formula>
    </cfRule>
    <cfRule type="cellIs" dxfId="619" priority="43" stopIfTrue="1" operator="equal">
      <formula>"Medium"</formula>
    </cfRule>
    <cfRule type="cellIs" dxfId="618" priority="44" stopIfTrue="1" operator="equal">
      <formula>"Low"</formula>
    </cfRule>
    <cfRule type="cellIs" dxfId="617" priority="45" stopIfTrue="1" operator="equal">
      <formula>"Very Low"</formula>
    </cfRule>
  </conditionalFormatting>
  <conditionalFormatting sqref="O5:O300">
    <cfRule type="cellIs" dxfId="616" priority="6" stopIfTrue="1" operator="between">
      <formula>5</formula>
      <formula>5.9</formula>
    </cfRule>
    <cfRule type="cellIs" dxfId="615" priority="7" stopIfTrue="1" operator="between">
      <formula>4</formula>
      <formula>4.9</formula>
    </cfRule>
    <cfRule type="cellIs" dxfId="614" priority="8" stopIfTrue="1" operator="between">
      <formula>3</formula>
      <formula>3.9</formula>
    </cfRule>
    <cfRule type="cellIs" dxfId="613" priority="9" stopIfTrue="1" operator="between">
      <formula>2</formula>
      <formula>2.9</formula>
    </cfRule>
    <cfRule type="cellIs" dxfId="612" priority="10" stopIfTrue="1" operator="between">
      <formula>0</formula>
      <formula>1.9</formula>
    </cfRule>
  </conditionalFormatting>
  <conditionalFormatting sqref="S5:T300">
    <cfRule type="cellIs" dxfId="611" priority="51" stopIfTrue="1" operator="between">
      <formula>4</formula>
      <formula>5</formula>
    </cfRule>
    <cfRule type="cellIs" dxfId="610" priority="52" stopIfTrue="1" operator="between">
      <formula>3</formula>
      <formula>4</formula>
    </cfRule>
    <cfRule type="cellIs" dxfId="609" priority="53" stopIfTrue="1" operator="between">
      <formula>2</formula>
      <formula>3</formula>
    </cfRule>
    <cfRule type="cellIs" dxfId="608" priority="54" stopIfTrue="1" operator="between">
      <formula>1</formula>
      <formula>2</formula>
    </cfRule>
    <cfRule type="cellIs" dxfId="607" priority="55" stopIfTrue="1" operator="between">
      <formula>0</formula>
      <formula>1</formula>
    </cfRule>
  </conditionalFormatting>
  <conditionalFormatting sqref="K5:K300">
    <cfRule type="cellIs" dxfId="606" priority="1" stopIfTrue="1" operator="equal">
      <formula>"Very Low"</formula>
    </cfRule>
    <cfRule type="cellIs" dxfId="605" priority="2" stopIfTrue="1" operator="equal">
      <formula>"Low"</formula>
    </cfRule>
    <cfRule type="cellIs" dxfId="604" priority="3" stopIfTrue="1" operator="equal">
      <formula>"Medium"</formula>
    </cfRule>
    <cfRule type="cellIs" dxfId="603" priority="4" stopIfTrue="1" operator="equal">
      <formula>"High"</formula>
    </cfRule>
    <cfRule type="cellIs" dxfId="602"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style="214" bestFit="1" customWidth="1"/>
  </cols>
  <sheetData>
    <row r="1" spans="1:57" ht="284.85000000000002" customHeight="1" x14ac:dyDescent="0.25">
      <c r="A1" t="s">
        <v>8470</v>
      </c>
      <c r="B1" s="209" t="s">
        <v>9714</v>
      </c>
      <c r="C1" s="209" t="s">
        <v>9715</v>
      </c>
      <c r="D1" s="209" t="s">
        <v>9716</v>
      </c>
      <c r="E1" s="209" t="s">
        <v>9717</v>
      </c>
      <c r="F1" s="209" t="s">
        <v>9718</v>
      </c>
      <c r="G1" s="209" t="s">
        <v>9719</v>
      </c>
      <c r="H1" s="209" t="s">
        <v>9720</v>
      </c>
      <c r="I1" s="209" t="s">
        <v>9721</v>
      </c>
      <c r="J1" s="209" t="s">
        <v>9722</v>
      </c>
      <c r="K1" s="209" t="s">
        <v>9723</v>
      </c>
      <c r="L1" s="209" t="s">
        <v>9724</v>
      </c>
      <c r="M1" s="209" t="s">
        <v>9725</v>
      </c>
      <c r="N1" s="209" t="s">
        <v>9726</v>
      </c>
      <c r="O1" s="209" t="s">
        <v>9727</v>
      </c>
      <c r="P1" s="209" t="s">
        <v>9728</v>
      </c>
      <c r="Q1" s="209" t="s">
        <v>9729</v>
      </c>
      <c r="R1" s="209" t="s">
        <v>9730</v>
      </c>
      <c r="S1" s="209" t="s">
        <v>9731</v>
      </c>
      <c r="T1" s="209" t="s">
        <v>9731</v>
      </c>
      <c r="U1" s="209" t="s">
        <v>9732</v>
      </c>
      <c r="V1" s="209" t="s">
        <v>9733</v>
      </c>
      <c r="W1" s="209" t="s">
        <v>9734</v>
      </c>
      <c r="X1" s="209" t="s">
        <v>9735</v>
      </c>
      <c r="Y1" s="209" t="s">
        <v>9736</v>
      </c>
      <c r="Z1" s="209" t="s">
        <v>9737</v>
      </c>
      <c r="AA1" s="209" t="s">
        <v>9738</v>
      </c>
      <c r="AB1" s="209" t="s">
        <v>9739</v>
      </c>
      <c r="AC1" s="209" t="s">
        <v>9740</v>
      </c>
      <c r="AD1" s="209" t="s">
        <v>9741</v>
      </c>
      <c r="AE1" s="209" t="s">
        <v>8615</v>
      </c>
      <c r="AF1" s="209" t="s">
        <v>8531</v>
      </c>
      <c r="AG1" s="209" t="s">
        <v>9742</v>
      </c>
      <c r="AH1" s="209" t="s">
        <v>9742</v>
      </c>
      <c r="AI1" s="209" t="s">
        <v>9742</v>
      </c>
      <c r="AJ1" s="209" t="s">
        <v>9743</v>
      </c>
      <c r="AK1" s="209" t="s">
        <v>9744</v>
      </c>
      <c r="AL1" s="209" t="s">
        <v>9745</v>
      </c>
      <c r="AM1" s="209" t="s">
        <v>9746</v>
      </c>
      <c r="AN1" s="209" t="s">
        <v>9747</v>
      </c>
      <c r="AO1" s="209" t="s">
        <v>9748</v>
      </c>
      <c r="AP1" s="209" t="s">
        <v>9749</v>
      </c>
      <c r="AQ1" s="209" t="s">
        <v>9750</v>
      </c>
      <c r="AR1" s="209" t="s">
        <v>9751</v>
      </c>
      <c r="AS1" s="209" t="s">
        <v>9752</v>
      </c>
      <c r="AT1" s="209" t="s">
        <v>9753</v>
      </c>
      <c r="AU1" s="209" t="s">
        <v>9754</v>
      </c>
      <c r="AV1" s="209" t="s">
        <v>9755</v>
      </c>
      <c r="AW1" s="209" t="s">
        <v>9756</v>
      </c>
      <c r="AX1" s="209" t="s">
        <v>9757</v>
      </c>
      <c r="AY1" s="209" t="s">
        <v>9758</v>
      </c>
      <c r="AZ1" s="209" t="s">
        <v>9759</v>
      </c>
    </row>
    <row r="2" spans="1:57" x14ac:dyDescent="0.25">
      <c r="A2" t="s">
        <v>9762</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9779</v>
      </c>
      <c r="BB2" t="s">
        <v>9780</v>
      </c>
      <c r="BC2" t="s">
        <v>9781</v>
      </c>
      <c r="BD2" t="s">
        <v>9782</v>
      </c>
      <c r="BE2" t="s">
        <v>9783</v>
      </c>
    </row>
    <row r="3" spans="1:57" x14ac:dyDescent="0.25">
      <c r="A3" t="s">
        <v>8633</v>
      </c>
      <c r="B3" s="211">
        <f>IF('Indicator Date hidden'!C4="x","x",$B$2-'Indicator Date hidden'!C4)</f>
        <v>0</v>
      </c>
      <c r="C3" s="211">
        <f>IF('Indicator Date hidden'!D4="x","x",$C$2-'Indicator Date hidden'!D4)</f>
        <v>0</v>
      </c>
      <c r="D3" s="211">
        <f>IF('Indicator Date hidden'!E4="x","x",$D$2-'Indicator Date hidden'!E4)</f>
        <v>0</v>
      </c>
      <c r="E3" s="211">
        <f>IF('Indicator Date hidden'!F4="x","x",$E$2-'Indicator Date hidden'!F4)</f>
        <v>0</v>
      </c>
      <c r="F3" s="211">
        <f>IF('Indicator Date hidden'!G4="x","x",$F$2-'Indicator Date hidden'!G4)</f>
        <v>0</v>
      </c>
      <c r="G3" s="211">
        <f>IF('Indicator Date hidden'!H4="x","x",$G$2-'Indicator Date hidden'!H4)</f>
        <v>0</v>
      </c>
      <c r="H3" s="211">
        <f>IF('Indicator Date hidden'!I4="x","x",$H$2-'Indicator Date hidden'!I4)</f>
        <v>0</v>
      </c>
      <c r="I3" s="211">
        <f>IF('Indicator Date hidden'!J4="x","x",$I$2-'Indicator Date hidden'!J4)</f>
        <v>0</v>
      </c>
      <c r="J3" s="211">
        <f>IF('Indicator Date hidden'!K4="x","x",$J$2-'Indicator Date hidden'!K4)</f>
        <v>0</v>
      </c>
      <c r="K3" s="211">
        <f>IF('Indicator Date hidden'!L4="x","x",$K$2-'Indicator Date hidden'!L4)</f>
        <v>0</v>
      </c>
      <c r="L3" s="211">
        <f>IF('Indicator Date hidden'!M4="x","x",$L$2-'Indicator Date hidden'!M4)</f>
        <v>0</v>
      </c>
      <c r="M3" s="211">
        <f>IF('Indicator Date hidden'!N4="x","x",$M$2-'Indicator Date hidden'!N4)</f>
        <v>0</v>
      </c>
      <c r="N3" s="211">
        <f>IF('Indicator Date hidden'!O4="x","x",$N$2-'Indicator Date hidden'!O4)</f>
        <v>0</v>
      </c>
      <c r="O3" s="211">
        <f>IF('Indicator Date hidden'!P4="x","x",$O$2-'Indicator Date hidden'!P4)</f>
        <v>0</v>
      </c>
      <c r="P3" s="211">
        <f>IF('Indicator Date hidden'!Q4="x","x",$P$2-'Indicator Date hidden'!Q4)</f>
        <v>0</v>
      </c>
      <c r="Q3" s="211">
        <f>IF('Indicator Date hidden'!R4="x","x",$Q$2-'Indicator Date hidden'!R4)</f>
        <v>3</v>
      </c>
      <c r="R3" s="211">
        <f>IF('Indicator Date hidden'!S4="x","x",$R$2-'Indicator Date hidden'!S4)</f>
        <v>0</v>
      </c>
      <c r="S3" s="211">
        <f>IF('Indicator Date hidden'!T4="x","x",$S$2-'Indicator Date hidden'!T4)</f>
        <v>0</v>
      </c>
      <c r="T3" s="211">
        <f>IF('Indicator Date hidden'!U4="x","x",$T$2-'Indicator Date hidden'!U4)</f>
        <v>0</v>
      </c>
      <c r="U3" s="211">
        <f>IF('Indicator Date hidden'!V4="x","x",$U$2-'Indicator Date hidden'!V4)</f>
        <v>0</v>
      </c>
      <c r="V3" s="211">
        <f>IF('Indicator Date hidden'!W4="x","x",$V$2-'Indicator Date hidden'!W4)</f>
        <v>0</v>
      </c>
      <c r="W3" s="211">
        <f>IF('Indicator Date hidden'!X4="x","x",$W$2-'Indicator Date hidden'!X4)</f>
        <v>10</v>
      </c>
      <c r="X3" s="211">
        <f>IF('Indicator Date hidden'!Y4="x","x",$X$2-'Indicator Date hidden'!Y4)</f>
        <v>1</v>
      </c>
      <c r="Y3" s="211">
        <f>IF('Indicator Date hidden'!Z4="x","x",$Y$2-'Indicator Date hidden'!Z4)</f>
        <v>0</v>
      </c>
      <c r="Z3" s="211">
        <f>IF('Indicator Date hidden'!AA4="x","x",$Z$2-'Indicator Date hidden'!AA4)</f>
        <v>0</v>
      </c>
      <c r="AA3" s="211">
        <f>IF('Indicator Date hidden'!AB4="x","x",$AA$2-'Indicator Date hidden'!AB4)</f>
        <v>0</v>
      </c>
      <c r="AB3" s="211">
        <f>IF('Indicator Date hidden'!AC4="x","x",$AB$2-'Indicator Date hidden'!AC4)</f>
        <v>0</v>
      </c>
      <c r="AC3" s="211">
        <f>IF('Indicator Date hidden'!AD4="x","x",$AC$2-'Indicator Date hidden'!AD4)</f>
        <v>0</v>
      </c>
      <c r="AD3" s="211">
        <f>IF('Indicator Date hidden'!AE4="x","x",$AD$2-'Indicator Date hidden'!AE4)</f>
        <v>0</v>
      </c>
      <c r="AE3" s="211">
        <f>IF('Indicator Date hidden'!AF4="x","x",$AE$2-'Indicator Date hidden'!AF4)</f>
        <v>0</v>
      </c>
      <c r="AF3" s="211">
        <f>IF('Indicator Date hidden'!AG4="x","x",$AF$2-'Indicator Date hidden'!AG4)</f>
        <v>6</v>
      </c>
      <c r="AG3" s="211">
        <f>IF('Indicator Date hidden'!AH4="x","x",$AG$2-'Indicator Date hidden'!AH4)</f>
        <v>0</v>
      </c>
      <c r="AH3" s="211">
        <f>IF('Indicator Date hidden'!AI4="x","x",$AH$2-'Indicator Date hidden'!AI4)</f>
        <v>0</v>
      </c>
      <c r="AI3" s="211">
        <f>IF('Indicator Date hidden'!AJ4="x","x",$AI$2-'Indicator Date hidden'!AJ4)</f>
        <v>0</v>
      </c>
      <c r="AJ3" s="211">
        <f>IF('Indicator Date hidden'!AK4="x","x",$AJ$2-'Indicator Date hidden'!AK4)</f>
        <v>1</v>
      </c>
      <c r="AK3" s="211">
        <f>IF('Indicator Date hidden'!AL4="x","x",$AK$2-'Indicator Date hidden'!AL4)</f>
        <v>1</v>
      </c>
      <c r="AL3" s="211">
        <f>IF('Indicator Date hidden'!AM4="x","x",$AL$2-'Indicator Date hidden'!AM4)</f>
        <v>0</v>
      </c>
      <c r="AM3" s="211">
        <f>IF('Indicator Date hidden'!AN4="x","x",$AM$2-'Indicator Date hidden'!AN4)</f>
        <v>0</v>
      </c>
      <c r="AN3" s="211">
        <f>IF('Indicator Date hidden'!AO4="x","x",$AN$2-'Indicator Date hidden'!AO4)</f>
        <v>0</v>
      </c>
      <c r="AO3" s="211" t="str">
        <f>IF('Indicator Date hidden'!AP4="x","x",$AO$2-'Indicator Date hidden'!AP4)</f>
        <v>x</v>
      </c>
      <c r="AP3" s="211" t="str">
        <f>IF('Indicator Date hidden'!AQ4="x","x",$AP$2-'Indicator Date hidden'!AQ4)</f>
        <v>x</v>
      </c>
      <c r="AQ3" s="211">
        <f>IF('Indicator Date hidden'!AR4="x","x",$AQ$2-'Indicator Date hidden'!AR4)</f>
        <v>0</v>
      </c>
      <c r="AR3" s="211">
        <f>IF('Indicator Date hidden'!AS4="x","x",$AR$2-'Indicator Date hidden'!AS4)</f>
        <v>0</v>
      </c>
      <c r="AS3" s="211">
        <f>IF('Indicator Date hidden'!AT4="x","x",$AS$2-'Indicator Date hidden'!AT4)</f>
        <v>0</v>
      </c>
      <c r="AT3" s="211">
        <f>IF('Indicator Date hidden'!AU4="x","x",$AT$2-'Indicator Date hidden'!AU4)</f>
        <v>0</v>
      </c>
      <c r="AU3" s="211">
        <f>IF('Indicator Date hidden'!AV4="x","x",$AU$2-'Indicator Date hidden'!AV4)</f>
        <v>3</v>
      </c>
      <c r="AV3" s="211">
        <f>IF('Indicator Date hidden'!AW4="x","x",$AV$2-'Indicator Date hidden'!AW4)</f>
        <v>0</v>
      </c>
      <c r="AW3" s="211">
        <f>IF('Indicator Date hidden'!AX4="x","x",$AW$2-'Indicator Date hidden'!AX4)</f>
        <v>0</v>
      </c>
      <c r="AX3" s="211">
        <f>IF('Indicator Date hidden'!AY4="x","x",$AX$2-'Indicator Date hidden'!AY4)</f>
        <v>0</v>
      </c>
      <c r="AY3" s="211">
        <f>IF('Indicator Date hidden'!AZ4="x","x",$AY$2-'Indicator Date hidden'!AZ4)</f>
        <v>0</v>
      </c>
      <c r="AZ3" s="211">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0">
        <f t="shared" ref="BE3:BE34" si="4">MEDIAN(B3:AZ3)</f>
        <v>0</v>
      </c>
    </row>
    <row r="4" spans="1:57" x14ac:dyDescent="0.25">
      <c r="A4" t="s">
        <v>8636</v>
      </c>
      <c r="B4" s="211">
        <f>IF('Indicator Date hidden'!C5="x","x",$B$2-'Indicator Date hidden'!C5)</f>
        <v>0</v>
      </c>
      <c r="C4" s="211">
        <f>IF('Indicator Date hidden'!D5="x","x",$C$2-'Indicator Date hidden'!D5)</f>
        <v>0</v>
      </c>
      <c r="D4" s="211">
        <f>IF('Indicator Date hidden'!E5="x","x",$D$2-'Indicator Date hidden'!E5)</f>
        <v>0</v>
      </c>
      <c r="E4" s="211">
        <f>IF('Indicator Date hidden'!F5="x","x",$E$2-'Indicator Date hidden'!F5)</f>
        <v>0</v>
      </c>
      <c r="F4" s="211">
        <f>IF('Indicator Date hidden'!G5="x","x",$F$2-'Indicator Date hidden'!G5)</f>
        <v>0</v>
      </c>
      <c r="G4" s="211">
        <f>IF('Indicator Date hidden'!H5="x","x",$G$2-'Indicator Date hidden'!H5)</f>
        <v>0</v>
      </c>
      <c r="H4" s="211">
        <f>IF('Indicator Date hidden'!I5="x","x",$H$2-'Indicator Date hidden'!I5)</f>
        <v>0</v>
      </c>
      <c r="I4" s="211">
        <f>IF('Indicator Date hidden'!J5="x","x",$I$2-'Indicator Date hidden'!J5)</f>
        <v>0</v>
      </c>
      <c r="J4" s="211">
        <f>IF('Indicator Date hidden'!K5="x","x",$J$2-'Indicator Date hidden'!K5)</f>
        <v>0</v>
      </c>
      <c r="K4" s="211">
        <f>IF('Indicator Date hidden'!L5="x","x",$K$2-'Indicator Date hidden'!L5)</f>
        <v>0</v>
      </c>
      <c r="L4" s="211">
        <f>IF('Indicator Date hidden'!M5="x","x",$L$2-'Indicator Date hidden'!M5)</f>
        <v>0</v>
      </c>
      <c r="M4" s="211">
        <f>IF('Indicator Date hidden'!N5="x","x",$M$2-'Indicator Date hidden'!N5)</f>
        <v>0</v>
      </c>
      <c r="N4" s="211">
        <f>IF('Indicator Date hidden'!O5="x","x",$N$2-'Indicator Date hidden'!O5)</f>
        <v>0</v>
      </c>
      <c r="O4" s="211">
        <f>IF('Indicator Date hidden'!P5="x","x",$O$2-'Indicator Date hidden'!P5)</f>
        <v>0</v>
      </c>
      <c r="P4" s="211">
        <f>IF('Indicator Date hidden'!Q5="x","x",$P$2-'Indicator Date hidden'!Q5)</f>
        <v>0</v>
      </c>
      <c r="Q4" s="211">
        <f>IF('Indicator Date hidden'!R5="x","x",$Q$2-'Indicator Date hidden'!R5)</f>
        <v>5</v>
      </c>
      <c r="R4" s="211">
        <f>IF('Indicator Date hidden'!S5="x","x",$R$2-'Indicator Date hidden'!S5)</f>
        <v>0</v>
      </c>
      <c r="S4" s="211">
        <f>IF('Indicator Date hidden'!T5="x","x",$S$2-'Indicator Date hidden'!T5)</f>
        <v>0</v>
      </c>
      <c r="T4" s="211">
        <f>IF('Indicator Date hidden'!U5="x","x",$T$2-'Indicator Date hidden'!U5)</f>
        <v>0</v>
      </c>
      <c r="U4" s="211">
        <f>IF('Indicator Date hidden'!V5="x","x",$U$2-'Indicator Date hidden'!V5)</f>
        <v>0</v>
      </c>
      <c r="V4" s="211">
        <f>IF('Indicator Date hidden'!W5="x","x",$V$2-'Indicator Date hidden'!W5)</f>
        <v>0</v>
      </c>
      <c r="W4" s="211">
        <f>IF('Indicator Date hidden'!X5="x","x",$W$2-'Indicator Date hidden'!X5)</f>
        <v>5</v>
      </c>
      <c r="X4" s="211">
        <f>IF('Indicator Date hidden'!Y5="x","x",$X$2-'Indicator Date hidden'!Y5)</f>
        <v>1</v>
      </c>
      <c r="Y4" s="211">
        <f>IF('Indicator Date hidden'!Z5="x","x",$Y$2-'Indicator Date hidden'!Z5)</f>
        <v>0</v>
      </c>
      <c r="Z4" s="211">
        <f>IF('Indicator Date hidden'!AA5="x","x",$Z$2-'Indicator Date hidden'!AA5)</f>
        <v>0</v>
      </c>
      <c r="AA4" s="211">
        <f>IF('Indicator Date hidden'!AB5="x","x",$AA$2-'Indicator Date hidden'!AB5)</f>
        <v>1</v>
      </c>
      <c r="AB4" s="211">
        <f>IF('Indicator Date hidden'!AC5="x","x",$AB$2-'Indicator Date hidden'!AC5)</f>
        <v>0</v>
      </c>
      <c r="AC4" s="211">
        <f>IF('Indicator Date hidden'!AD5="x","x",$AC$2-'Indicator Date hidden'!AD5)</f>
        <v>0</v>
      </c>
      <c r="AD4" s="211" t="str">
        <f>IF('Indicator Date hidden'!AE5="x","x",$AD$2-'Indicator Date hidden'!AE5)</f>
        <v>x</v>
      </c>
      <c r="AE4" s="211">
        <f>IF('Indicator Date hidden'!AF5="x","x",$AE$2-'Indicator Date hidden'!AF5)</f>
        <v>0</v>
      </c>
      <c r="AF4" s="211">
        <f>IF('Indicator Date hidden'!AG5="x","x",$AF$2-'Indicator Date hidden'!AG5)</f>
        <v>1</v>
      </c>
      <c r="AG4" s="211">
        <f>IF('Indicator Date hidden'!AH5="x","x",$AG$2-'Indicator Date hidden'!AH5)</f>
        <v>0</v>
      </c>
      <c r="AH4" s="211">
        <f>IF('Indicator Date hidden'!AI5="x","x",$AH$2-'Indicator Date hidden'!AI5)</f>
        <v>0</v>
      </c>
      <c r="AI4" s="211">
        <f>IF('Indicator Date hidden'!AJ5="x","x",$AI$2-'Indicator Date hidden'!AJ5)</f>
        <v>0</v>
      </c>
      <c r="AJ4" s="211" t="str">
        <f>IF('Indicator Date hidden'!AK5="x","x",$AJ$2-'Indicator Date hidden'!AK5)</f>
        <v>x</v>
      </c>
      <c r="AK4" s="211">
        <f>IF('Indicator Date hidden'!AL5="x","x",$AK$2-'Indicator Date hidden'!AL5)</f>
        <v>1</v>
      </c>
      <c r="AL4" s="211">
        <f>IF('Indicator Date hidden'!AM5="x","x",$AL$2-'Indicator Date hidden'!AM5)</f>
        <v>0</v>
      </c>
      <c r="AM4" s="211">
        <f>IF('Indicator Date hidden'!AN5="x","x",$AM$2-'Indicator Date hidden'!AN5)</f>
        <v>0</v>
      </c>
      <c r="AN4" s="211">
        <f>IF('Indicator Date hidden'!AO5="x","x",$AN$2-'Indicator Date hidden'!AO5)</f>
        <v>0</v>
      </c>
      <c r="AO4" s="211">
        <f>IF('Indicator Date hidden'!AP5="x","x",$AO$2-'Indicator Date hidden'!AP5)</f>
        <v>0</v>
      </c>
      <c r="AP4" s="211">
        <f>IF('Indicator Date hidden'!AQ5="x","x",$AP$2-'Indicator Date hidden'!AQ5)</f>
        <v>0</v>
      </c>
      <c r="AQ4" s="211" t="str">
        <f>IF('Indicator Date hidden'!AR5="x","x",$AQ$2-'Indicator Date hidden'!AR5)</f>
        <v>x</v>
      </c>
      <c r="AR4" s="211">
        <f>IF('Indicator Date hidden'!AS5="x","x",$AR$2-'Indicator Date hidden'!AS5)</f>
        <v>0</v>
      </c>
      <c r="AS4" s="211">
        <f>IF('Indicator Date hidden'!AT5="x","x",$AS$2-'Indicator Date hidden'!AT5)</f>
        <v>0</v>
      </c>
      <c r="AT4" s="211">
        <f>IF('Indicator Date hidden'!AU5="x","x",$AT$2-'Indicator Date hidden'!AU5)</f>
        <v>0</v>
      </c>
      <c r="AU4" s="211">
        <f>IF('Indicator Date hidden'!AV5="x","x",$AU$2-'Indicator Date hidden'!AV5)</f>
        <v>2</v>
      </c>
      <c r="AV4" s="211">
        <f>IF('Indicator Date hidden'!AW5="x","x",$AV$2-'Indicator Date hidden'!AW5)</f>
        <v>0</v>
      </c>
      <c r="AW4" s="211">
        <f>IF('Indicator Date hidden'!AX5="x","x",$AW$2-'Indicator Date hidden'!AX5)</f>
        <v>0</v>
      </c>
      <c r="AX4" s="211">
        <f>IF('Indicator Date hidden'!AY5="x","x",$AX$2-'Indicator Date hidden'!AY5)</f>
        <v>0</v>
      </c>
      <c r="AY4" s="211">
        <f>IF('Indicator Date hidden'!AZ5="x","x",$AY$2-'Indicator Date hidden'!AZ5)</f>
        <v>0</v>
      </c>
      <c r="AZ4" s="211">
        <f>IF('Indicator Date hidden'!BA5="x","x",$AZ$2-'Indicator Date hidden'!BA5)</f>
        <v>0</v>
      </c>
      <c r="BA4">
        <f t="shared" si="0"/>
        <v>16</v>
      </c>
      <c r="BB4" s="21">
        <f t="shared" si="1"/>
        <v>0.33333333333333331</v>
      </c>
      <c r="BC4">
        <f t="shared" si="2"/>
        <v>7</v>
      </c>
      <c r="BD4" s="21">
        <f t="shared" si="3"/>
        <v>1.0474837574980447</v>
      </c>
      <c r="BE4" s="280">
        <f t="shared" si="4"/>
        <v>0</v>
      </c>
    </row>
    <row r="5" spans="1:57" x14ac:dyDescent="0.25">
      <c r="A5" t="s">
        <v>8712</v>
      </c>
      <c r="B5" s="211">
        <f>IF('Indicator Date hidden'!C6="x","x",$B$2-'Indicator Date hidden'!C6)</f>
        <v>0</v>
      </c>
      <c r="C5" s="211">
        <f>IF('Indicator Date hidden'!D6="x","x",$C$2-'Indicator Date hidden'!D6)</f>
        <v>0</v>
      </c>
      <c r="D5" s="211">
        <f>IF('Indicator Date hidden'!E6="x","x",$D$2-'Indicator Date hidden'!E6)</f>
        <v>0</v>
      </c>
      <c r="E5" s="211">
        <f>IF('Indicator Date hidden'!F6="x","x",$E$2-'Indicator Date hidden'!F6)</f>
        <v>0</v>
      </c>
      <c r="F5" s="211">
        <f>IF('Indicator Date hidden'!G6="x","x",$F$2-'Indicator Date hidden'!G6)</f>
        <v>0</v>
      </c>
      <c r="G5" s="211">
        <f>IF('Indicator Date hidden'!H6="x","x",$G$2-'Indicator Date hidden'!H6)</f>
        <v>0</v>
      </c>
      <c r="H5" s="211">
        <f>IF('Indicator Date hidden'!I6="x","x",$H$2-'Indicator Date hidden'!I6)</f>
        <v>0</v>
      </c>
      <c r="I5" s="211">
        <f>IF('Indicator Date hidden'!J6="x","x",$I$2-'Indicator Date hidden'!J6)</f>
        <v>0</v>
      </c>
      <c r="J5" s="211">
        <f>IF('Indicator Date hidden'!K6="x","x",$J$2-'Indicator Date hidden'!K6)</f>
        <v>0</v>
      </c>
      <c r="K5" s="211">
        <f>IF('Indicator Date hidden'!L6="x","x",$K$2-'Indicator Date hidden'!L6)</f>
        <v>0</v>
      </c>
      <c r="L5" s="211">
        <f>IF('Indicator Date hidden'!M6="x","x",$L$2-'Indicator Date hidden'!M6)</f>
        <v>0</v>
      </c>
      <c r="M5" s="211">
        <f>IF('Indicator Date hidden'!N6="x","x",$M$2-'Indicator Date hidden'!N6)</f>
        <v>0</v>
      </c>
      <c r="N5" s="211">
        <f>IF('Indicator Date hidden'!O6="x","x",$N$2-'Indicator Date hidden'!O6)</f>
        <v>0</v>
      </c>
      <c r="O5" s="211">
        <f>IF('Indicator Date hidden'!P6="x","x",$O$2-'Indicator Date hidden'!P6)</f>
        <v>0</v>
      </c>
      <c r="P5" s="211">
        <f>IF('Indicator Date hidden'!Q6="x","x",$P$2-'Indicator Date hidden'!Q6)</f>
        <v>0</v>
      </c>
      <c r="Q5" s="211" t="str">
        <f>IF('Indicator Date hidden'!R6="x","x",$Q$2-'Indicator Date hidden'!R6)</f>
        <v>x</v>
      </c>
      <c r="R5" s="211">
        <f>IF('Indicator Date hidden'!S6="x","x",$R$2-'Indicator Date hidden'!S6)</f>
        <v>0</v>
      </c>
      <c r="S5" s="211">
        <f>IF('Indicator Date hidden'!T6="x","x",$S$2-'Indicator Date hidden'!T6)</f>
        <v>0</v>
      </c>
      <c r="T5" s="211">
        <f>IF('Indicator Date hidden'!U6="x","x",$T$2-'Indicator Date hidden'!U6)</f>
        <v>0</v>
      </c>
      <c r="U5" s="211">
        <f>IF('Indicator Date hidden'!V6="x","x",$U$2-'Indicator Date hidden'!V6)</f>
        <v>0</v>
      </c>
      <c r="V5" s="211">
        <f>IF('Indicator Date hidden'!W6="x","x",$V$2-'Indicator Date hidden'!W6)</f>
        <v>0</v>
      </c>
      <c r="W5" s="211">
        <f>IF('Indicator Date hidden'!X6="x","x",$W$2-'Indicator Date hidden'!X6)</f>
        <v>2</v>
      </c>
      <c r="X5" s="211">
        <f>IF('Indicator Date hidden'!Y6="x","x",$X$2-'Indicator Date hidden'!Y6)</f>
        <v>4</v>
      </c>
      <c r="Y5" s="211">
        <f>IF('Indicator Date hidden'!Z6="x","x",$Y$2-'Indicator Date hidden'!Z6)</f>
        <v>0</v>
      </c>
      <c r="Z5" s="211">
        <f>IF('Indicator Date hidden'!AA6="x","x",$Z$2-'Indicator Date hidden'!AA6)</f>
        <v>0</v>
      </c>
      <c r="AA5" s="211">
        <f>IF('Indicator Date hidden'!AB6="x","x",$AA$2-'Indicator Date hidden'!AB6)</f>
        <v>0</v>
      </c>
      <c r="AB5" s="211">
        <f>IF('Indicator Date hidden'!AC6="x","x",$AB$2-'Indicator Date hidden'!AC6)</f>
        <v>0</v>
      </c>
      <c r="AC5" s="211">
        <f>IF('Indicator Date hidden'!AD6="x","x",$AC$2-'Indicator Date hidden'!AD6)</f>
        <v>0</v>
      </c>
      <c r="AD5" s="211">
        <f>IF('Indicator Date hidden'!AE6="x","x",$AD$2-'Indicator Date hidden'!AE6)</f>
        <v>0</v>
      </c>
      <c r="AE5" s="211">
        <f>IF('Indicator Date hidden'!AF6="x","x",$AE$2-'Indicator Date hidden'!AF6)</f>
        <v>0</v>
      </c>
      <c r="AF5" s="211" t="str">
        <f>IF('Indicator Date hidden'!AG6="x","x",$AF$2-'Indicator Date hidden'!AG6)</f>
        <v>x</v>
      </c>
      <c r="AG5" s="211">
        <f>IF('Indicator Date hidden'!AH6="x","x",$AG$2-'Indicator Date hidden'!AH6)</f>
        <v>0</v>
      </c>
      <c r="AH5" s="211">
        <f>IF('Indicator Date hidden'!AI6="x","x",$AH$2-'Indicator Date hidden'!AI6)</f>
        <v>0</v>
      </c>
      <c r="AI5" s="211">
        <f>IF('Indicator Date hidden'!AJ6="x","x",$AI$2-'Indicator Date hidden'!AJ6)</f>
        <v>0</v>
      </c>
      <c r="AJ5" s="211">
        <f>IF('Indicator Date hidden'!AK6="x","x",$AJ$2-'Indicator Date hidden'!AK6)</f>
        <v>1</v>
      </c>
      <c r="AK5" s="211">
        <f>IF('Indicator Date hidden'!AL6="x","x",$AK$2-'Indicator Date hidden'!AL6)</f>
        <v>1</v>
      </c>
      <c r="AL5" s="211">
        <f>IF('Indicator Date hidden'!AM6="x","x",$AL$2-'Indicator Date hidden'!AM6)</f>
        <v>0</v>
      </c>
      <c r="AM5" s="211">
        <f>IF('Indicator Date hidden'!AN6="x","x",$AM$2-'Indicator Date hidden'!AN6)</f>
        <v>0</v>
      </c>
      <c r="AN5" s="211">
        <f>IF('Indicator Date hidden'!AO6="x","x",$AN$2-'Indicator Date hidden'!AO6)</f>
        <v>0</v>
      </c>
      <c r="AO5" s="211">
        <f>IF('Indicator Date hidden'!AP6="x","x",$AO$2-'Indicator Date hidden'!AP6)</f>
        <v>0</v>
      </c>
      <c r="AP5" s="211">
        <f>IF('Indicator Date hidden'!AQ6="x","x",$AP$2-'Indicator Date hidden'!AQ6)</f>
        <v>0</v>
      </c>
      <c r="AQ5" s="211">
        <f>IF('Indicator Date hidden'!AR6="x","x",$AQ$2-'Indicator Date hidden'!AR6)</f>
        <v>4</v>
      </c>
      <c r="AR5" s="211">
        <f>IF('Indicator Date hidden'!AS6="x","x",$AR$2-'Indicator Date hidden'!AS6)</f>
        <v>0</v>
      </c>
      <c r="AS5" s="211">
        <f>IF('Indicator Date hidden'!AT6="x","x",$AS$2-'Indicator Date hidden'!AT6)</f>
        <v>0</v>
      </c>
      <c r="AT5" s="211">
        <f>IF('Indicator Date hidden'!AU6="x","x",$AT$2-'Indicator Date hidden'!AU6)</f>
        <v>0</v>
      </c>
      <c r="AU5" s="211">
        <f>IF('Indicator Date hidden'!AV6="x","x",$AU$2-'Indicator Date hidden'!AV6)</f>
        <v>8</v>
      </c>
      <c r="AV5" s="211">
        <f>IF('Indicator Date hidden'!AW6="x","x",$AV$2-'Indicator Date hidden'!AW6)</f>
        <v>0</v>
      </c>
      <c r="AW5" s="211">
        <f>IF('Indicator Date hidden'!AX6="x","x",$AW$2-'Indicator Date hidden'!AX6)</f>
        <v>0</v>
      </c>
      <c r="AX5" s="211">
        <f>IF('Indicator Date hidden'!AY6="x","x",$AX$2-'Indicator Date hidden'!AY6)</f>
        <v>0</v>
      </c>
      <c r="AY5" s="211">
        <f>IF('Indicator Date hidden'!AZ6="x","x",$AY$2-'Indicator Date hidden'!AZ6)</f>
        <v>0</v>
      </c>
      <c r="AZ5" s="211">
        <f>IF('Indicator Date hidden'!BA6="x","x",$AZ$2-'Indicator Date hidden'!BA6)</f>
        <v>0</v>
      </c>
      <c r="BA5">
        <f t="shared" si="0"/>
        <v>20</v>
      </c>
      <c r="BB5" s="21">
        <f t="shared" si="1"/>
        <v>0.40816326530612246</v>
      </c>
      <c r="BC5">
        <f t="shared" si="2"/>
        <v>6</v>
      </c>
      <c r="BD5" s="21">
        <f t="shared" si="3"/>
        <v>1.3838480414828314</v>
      </c>
      <c r="BE5" s="280">
        <f t="shared" si="4"/>
        <v>0</v>
      </c>
    </row>
    <row r="6" spans="1:57" x14ac:dyDescent="0.25">
      <c r="A6" t="s">
        <v>8634</v>
      </c>
      <c r="B6" s="211">
        <f>IF('Indicator Date hidden'!C7="x","x",$B$2-'Indicator Date hidden'!C7)</f>
        <v>0</v>
      </c>
      <c r="C6" s="211">
        <f>IF('Indicator Date hidden'!D7="x","x",$C$2-'Indicator Date hidden'!D7)</f>
        <v>0</v>
      </c>
      <c r="D6" s="211">
        <f>IF('Indicator Date hidden'!E7="x","x",$D$2-'Indicator Date hidden'!E7)</f>
        <v>0</v>
      </c>
      <c r="E6" s="211">
        <f>IF('Indicator Date hidden'!F7="x","x",$E$2-'Indicator Date hidden'!F7)</f>
        <v>0</v>
      </c>
      <c r="F6" s="211">
        <f>IF('Indicator Date hidden'!G7="x","x",$F$2-'Indicator Date hidden'!G7)</f>
        <v>0</v>
      </c>
      <c r="G6" s="211">
        <f>IF('Indicator Date hidden'!H7="x","x",$G$2-'Indicator Date hidden'!H7)</f>
        <v>0</v>
      </c>
      <c r="H6" s="211">
        <f>IF('Indicator Date hidden'!I7="x","x",$H$2-'Indicator Date hidden'!I7)</f>
        <v>0</v>
      </c>
      <c r="I6" s="211">
        <f>IF('Indicator Date hidden'!J7="x","x",$I$2-'Indicator Date hidden'!J7)</f>
        <v>0</v>
      </c>
      <c r="J6" s="211">
        <f>IF('Indicator Date hidden'!K7="x","x",$J$2-'Indicator Date hidden'!K7)</f>
        <v>0</v>
      </c>
      <c r="K6" s="211">
        <f>IF('Indicator Date hidden'!L7="x","x",$K$2-'Indicator Date hidden'!L7)</f>
        <v>0</v>
      </c>
      <c r="L6" s="211">
        <f>IF('Indicator Date hidden'!M7="x","x",$L$2-'Indicator Date hidden'!M7)</f>
        <v>0</v>
      </c>
      <c r="M6" s="211">
        <f>IF('Indicator Date hidden'!N7="x","x",$M$2-'Indicator Date hidden'!N7)</f>
        <v>0</v>
      </c>
      <c r="N6" s="211">
        <f>IF('Indicator Date hidden'!O7="x","x",$N$2-'Indicator Date hidden'!O7)</f>
        <v>0</v>
      </c>
      <c r="O6" s="211">
        <f>IF('Indicator Date hidden'!P7="x","x",$O$2-'Indicator Date hidden'!P7)</f>
        <v>0</v>
      </c>
      <c r="P6" s="211">
        <f>IF('Indicator Date hidden'!Q7="x","x",$P$2-'Indicator Date hidden'!Q7)</f>
        <v>0</v>
      </c>
      <c r="Q6" s="211" t="str">
        <f>IF('Indicator Date hidden'!R7="x","x",$Q$2-'Indicator Date hidden'!R7)</f>
        <v>x</v>
      </c>
      <c r="R6" s="211">
        <f>IF('Indicator Date hidden'!S7="x","x",$R$2-'Indicator Date hidden'!S7)</f>
        <v>0</v>
      </c>
      <c r="S6" s="211">
        <f>IF('Indicator Date hidden'!T7="x","x",$S$2-'Indicator Date hidden'!T7)</f>
        <v>0</v>
      </c>
      <c r="T6" s="211">
        <f>IF('Indicator Date hidden'!U7="x","x",$T$2-'Indicator Date hidden'!U7)</f>
        <v>0</v>
      </c>
      <c r="U6" s="211">
        <f>IF('Indicator Date hidden'!V7="x","x",$U$2-'Indicator Date hidden'!V7)</f>
        <v>0</v>
      </c>
      <c r="V6" s="211">
        <f>IF('Indicator Date hidden'!W7="x","x",$V$2-'Indicator Date hidden'!W7)</f>
        <v>0</v>
      </c>
      <c r="W6" s="211">
        <f>IF('Indicator Date hidden'!X7="x","x",$W$2-'Indicator Date hidden'!X7)</f>
        <v>7</v>
      </c>
      <c r="X6" s="211">
        <f>IF('Indicator Date hidden'!Y7="x","x",$X$2-'Indicator Date hidden'!Y7)</f>
        <v>5</v>
      </c>
      <c r="Y6" s="211">
        <f>IF('Indicator Date hidden'!Z7="x","x",$Y$2-'Indicator Date hidden'!Z7)</f>
        <v>0</v>
      </c>
      <c r="Z6" s="211">
        <f>IF('Indicator Date hidden'!AA7="x","x",$Z$2-'Indicator Date hidden'!AA7)</f>
        <v>0</v>
      </c>
      <c r="AA6" s="211">
        <f>IF('Indicator Date hidden'!AB7="x","x",$AA$2-'Indicator Date hidden'!AB7)</f>
        <v>0</v>
      </c>
      <c r="AB6" s="211">
        <f>IF('Indicator Date hidden'!AC7="x","x",$AB$2-'Indicator Date hidden'!AC7)</f>
        <v>0</v>
      </c>
      <c r="AC6" s="211">
        <f>IF('Indicator Date hidden'!AD7="x","x",$AC$2-'Indicator Date hidden'!AD7)</f>
        <v>0</v>
      </c>
      <c r="AD6" s="211">
        <f>IF('Indicator Date hidden'!AE7="x","x",$AD$2-'Indicator Date hidden'!AE7)</f>
        <v>0</v>
      </c>
      <c r="AE6" s="211" t="str">
        <f>IF('Indicator Date hidden'!AF7="x","x",$AE$2-'Indicator Date hidden'!AF7)</f>
        <v>x</v>
      </c>
      <c r="AF6" s="211">
        <f>IF('Indicator Date hidden'!AG7="x","x",$AF$2-'Indicator Date hidden'!AG7)</f>
        <v>5</v>
      </c>
      <c r="AG6" s="211">
        <f>IF('Indicator Date hidden'!AH7="x","x",$AG$2-'Indicator Date hidden'!AH7)</f>
        <v>0</v>
      </c>
      <c r="AH6" s="211">
        <f>IF('Indicator Date hidden'!AI7="x","x",$AH$2-'Indicator Date hidden'!AI7)</f>
        <v>0</v>
      </c>
      <c r="AI6" s="211">
        <f>IF('Indicator Date hidden'!AJ7="x","x",$AI$2-'Indicator Date hidden'!AJ7)</f>
        <v>0</v>
      </c>
      <c r="AJ6" s="211" t="str">
        <f>IF('Indicator Date hidden'!AK7="x","x",$AJ$2-'Indicator Date hidden'!AK7)</f>
        <v>x</v>
      </c>
      <c r="AK6" s="211">
        <f>IF('Indicator Date hidden'!AL7="x","x",$AK$2-'Indicator Date hidden'!AL7)</f>
        <v>1</v>
      </c>
      <c r="AL6" s="211">
        <f>IF('Indicator Date hidden'!AM7="x","x",$AL$2-'Indicator Date hidden'!AM7)</f>
        <v>0</v>
      </c>
      <c r="AM6" s="211">
        <f>IF('Indicator Date hidden'!AN7="x","x",$AM$2-'Indicator Date hidden'!AN7)</f>
        <v>0</v>
      </c>
      <c r="AN6" s="211">
        <f>IF('Indicator Date hidden'!AO7="x","x",$AN$2-'Indicator Date hidden'!AO7)</f>
        <v>0</v>
      </c>
      <c r="AO6" s="211">
        <f>IF('Indicator Date hidden'!AP7="x","x",$AO$2-'Indicator Date hidden'!AP7)</f>
        <v>1</v>
      </c>
      <c r="AP6" s="211">
        <f>IF('Indicator Date hidden'!AQ7="x","x",$AP$2-'Indicator Date hidden'!AQ7)</f>
        <v>1</v>
      </c>
      <c r="AQ6" s="211">
        <f>IF('Indicator Date hidden'!AR7="x","x",$AQ$2-'Indicator Date hidden'!AR7)</f>
        <v>8</v>
      </c>
      <c r="AR6" s="211">
        <f>IF('Indicator Date hidden'!AS7="x","x",$AR$2-'Indicator Date hidden'!AS7)</f>
        <v>0</v>
      </c>
      <c r="AS6" s="211">
        <f>IF('Indicator Date hidden'!AT7="x","x",$AS$2-'Indicator Date hidden'!AT7)</f>
        <v>0</v>
      </c>
      <c r="AT6" s="211">
        <f>IF('Indicator Date hidden'!AU7="x","x",$AT$2-'Indicator Date hidden'!AU7)</f>
        <v>0</v>
      </c>
      <c r="AU6" s="211">
        <f>IF('Indicator Date hidden'!AV7="x","x",$AU$2-'Indicator Date hidden'!AV7)</f>
        <v>1</v>
      </c>
      <c r="AV6" s="211">
        <f>IF('Indicator Date hidden'!AW7="x","x",$AV$2-'Indicator Date hidden'!AW7)</f>
        <v>0</v>
      </c>
      <c r="AW6" s="211">
        <f>IF('Indicator Date hidden'!AX7="x","x",$AW$2-'Indicator Date hidden'!AX7)</f>
        <v>0</v>
      </c>
      <c r="AX6" s="211">
        <f>IF('Indicator Date hidden'!AY7="x","x",$AX$2-'Indicator Date hidden'!AY7)</f>
        <v>0</v>
      </c>
      <c r="AY6" s="211">
        <f>IF('Indicator Date hidden'!AZ7="x","x",$AY$2-'Indicator Date hidden'!AZ7)</f>
        <v>0</v>
      </c>
      <c r="AZ6" s="211">
        <f>IF('Indicator Date hidden'!BA7="x","x",$AZ$2-'Indicator Date hidden'!BA7)</f>
        <v>0</v>
      </c>
      <c r="BA6">
        <f t="shared" si="0"/>
        <v>29</v>
      </c>
      <c r="BB6" s="21">
        <f t="shared" si="1"/>
        <v>0.60416666666666663</v>
      </c>
      <c r="BC6">
        <f t="shared" si="2"/>
        <v>8</v>
      </c>
      <c r="BD6" s="21">
        <f t="shared" si="3"/>
        <v>1.7646952443851476</v>
      </c>
      <c r="BE6" s="280">
        <f t="shared" si="4"/>
        <v>0</v>
      </c>
    </row>
    <row r="7" spans="1:57" x14ac:dyDescent="0.25">
      <c r="A7" t="s">
        <v>8643</v>
      </c>
      <c r="B7" s="211">
        <f>IF('Indicator Date hidden'!C8="x","x",$B$2-'Indicator Date hidden'!C8)</f>
        <v>0</v>
      </c>
      <c r="C7" s="211">
        <f>IF('Indicator Date hidden'!D8="x","x",$C$2-'Indicator Date hidden'!D8)</f>
        <v>0</v>
      </c>
      <c r="D7" s="211">
        <f>IF('Indicator Date hidden'!E8="x","x",$D$2-'Indicator Date hidden'!E8)</f>
        <v>0</v>
      </c>
      <c r="E7" s="211">
        <f>IF('Indicator Date hidden'!F8="x","x",$E$2-'Indicator Date hidden'!F8)</f>
        <v>0</v>
      </c>
      <c r="F7" s="211">
        <f>IF('Indicator Date hidden'!G8="x","x",$F$2-'Indicator Date hidden'!G8)</f>
        <v>0</v>
      </c>
      <c r="G7" s="211">
        <f>IF('Indicator Date hidden'!H8="x","x",$G$2-'Indicator Date hidden'!H8)</f>
        <v>0</v>
      </c>
      <c r="H7" s="211">
        <f>IF('Indicator Date hidden'!I8="x","x",$H$2-'Indicator Date hidden'!I8)</f>
        <v>0</v>
      </c>
      <c r="I7" s="211">
        <f>IF('Indicator Date hidden'!J8="x","x",$I$2-'Indicator Date hidden'!J8)</f>
        <v>0</v>
      </c>
      <c r="J7" s="211">
        <f>IF('Indicator Date hidden'!K8="x","x",$J$2-'Indicator Date hidden'!K8)</f>
        <v>0</v>
      </c>
      <c r="K7" s="211">
        <f>IF('Indicator Date hidden'!L8="x","x",$K$2-'Indicator Date hidden'!L8)</f>
        <v>0</v>
      </c>
      <c r="L7" s="211">
        <f>IF('Indicator Date hidden'!M8="x","x",$L$2-'Indicator Date hidden'!M8)</f>
        <v>0</v>
      </c>
      <c r="M7" s="211">
        <f>IF('Indicator Date hidden'!N8="x","x",$M$2-'Indicator Date hidden'!N8)</f>
        <v>0</v>
      </c>
      <c r="N7" s="211">
        <f>IF('Indicator Date hidden'!O8="x","x",$N$2-'Indicator Date hidden'!O8)</f>
        <v>0</v>
      </c>
      <c r="O7" s="211">
        <f>IF('Indicator Date hidden'!P8="x","x",$O$2-'Indicator Date hidden'!P8)</f>
        <v>0</v>
      </c>
      <c r="P7" s="211">
        <f>IF('Indicator Date hidden'!Q8="x","x",$P$2-'Indicator Date hidden'!Q8)</f>
        <v>0</v>
      </c>
      <c r="Q7" s="211" t="str">
        <f>IF('Indicator Date hidden'!R8="x","x",$Q$2-'Indicator Date hidden'!R8)</f>
        <v>x</v>
      </c>
      <c r="R7" s="211">
        <f>IF('Indicator Date hidden'!S8="x","x",$R$2-'Indicator Date hidden'!S8)</f>
        <v>0</v>
      </c>
      <c r="S7" s="211">
        <f>IF('Indicator Date hidden'!T8="x","x",$S$2-'Indicator Date hidden'!T8)</f>
        <v>0</v>
      </c>
      <c r="T7" s="211">
        <f>IF('Indicator Date hidden'!U8="x","x",$T$2-'Indicator Date hidden'!U8)</f>
        <v>0</v>
      </c>
      <c r="U7" s="211">
        <f>IF('Indicator Date hidden'!V8="x","x",$U$2-'Indicator Date hidden'!V8)</f>
        <v>0</v>
      </c>
      <c r="V7" s="211">
        <f>IF('Indicator Date hidden'!W8="x","x",$V$2-'Indicator Date hidden'!W8)</f>
        <v>0</v>
      </c>
      <c r="W7" s="211" t="str">
        <f>IF('Indicator Date hidden'!X8="x","x",$W$2-'Indicator Date hidden'!X8)</f>
        <v>x</v>
      </c>
      <c r="X7" s="211" t="str">
        <f>IF('Indicator Date hidden'!Y8="x","x",$X$2-'Indicator Date hidden'!Y8)</f>
        <v>x</v>
      </c>
      <c r="Y7" s="211">
        <f>IF('Indicator Date hidden'!Z8="x","x",$Y$2-'Indicator Date hidden'!Z8)</f>
        <v>0</v>
      </c>
      <c r="Z7" s="211">
        <f>IF('Indicator Date hidden'!AA8="x","x",$Z$2-'Indicator Date hidden'!AA8)</f>
        <v>0</v>
      </c>
      <c r="AA7" s="211" t="str">
        <f>IF('Indicator Date hidden'!AB8="x","x",$AA$2-'Indicator Date hidden'!AB8)</f>
        <v>x</v>
      </c>
      <c r="AB7" s="211">
        <f>IF('Indicator Date hidden'!AC8="x","x",$AB$2-'Indicator Date hidden'!AC8)</f>
        <v>0</v>
      </c>
      <c r="AC7" s="211">
        <f>IF('Indicator Date hidden'!AD8="x","x",$AC$2-'Indicator Date hidden'!AD8)</f>
        <v>0</v>
      </c>
      <c r="AD7" s="211" t="str">
        <f>IF('Indicator Date hidden'!AE8="x","x",$AD$2-'Indicator Date hidden'!AE8)</f>
        <v>x</v>
      </c>
      <c r="AE7" s="211" t="str">
        <f>IF('Indicator Date hidden'!AF8="x","x",$AE$2-'Indicator Date hidden'!AF8)</f>
        <v>x</v>
      </c>
      <c r="AF7" s="211" t="str">
        <f>IF('Indicator Date hidden'!AG8="x","x",$AF$2-'Indicator Date hidden'!AG8)</f>
        <v>x</v>
      </c>
      <c r="AG7" s="211">
        <f>IF('Indicator Date hidden'!AH8="x","x",$AG$2-'Indicator Date hidden'!AH8)</f>
        <v>0</v>
      </c>
      <c r="AH7" s="211">
        <f>IF('Indicator Date hidden'!AI8="x","x",$AH$2-'Indicator Date hidden'!AI8)</f>
        <v>0</v>
      </c>
      <c r="AI7" s="211">
        <f>IF('Indicator Date hidden'!AJ8="x","x",$AI$2-'Indicator Date hidden'!AJ8)</f>
        <v>0</v>
      </c>
      <c r="AJ7" s="211" t="str">
        <f>IF('Indicator Date hidden'!AK8="x","x",$AJ$2-'Indicator Date hidden'!AK8)</f>
        <v>x</v>
      </c>
      <c r="AK7" s="211">
        <f>IF('Indicator Date hidden'!AL8="x","x",$AK$2-'Indicator Date hidden'!AL8)</f>
        <v>1</v>
      </c>
      <c r="AL7" s="211">
        <f>IF('Indicator Date hidden'!AM8="x","x",$AL$2-'Indicator Date hidden'!AM8)</f>
        <v>0</v>
      </c>
      <c r="AM7" s="211">
        <f>IF('Indicator Date hidden'!AN8="x","x",$AM$2-'Indicator Date hidden'!AN8)</f>
        <v>0</v>
      </c>
      <c r="AN7" s="211">
        <f>IF('Indicator Date hidden'!AO8="x","x",$AN$2-'Indicator Date hidden'!AO8)</f>
        <v>0</v>
      </c>
      <c r="AO7" s="211">
        <f>IF('Indicator Date hidden'!AP8="x","x",$AO$2-'Indicator Date hidden'!AP8)</f>
        <v>0</v>
      </c>
      <c r="AP7" s="211" t="str">
        <f>IF('Indicator Date hidden'!AQ8="x","x",$AP$2-'Indicator Date hidden'!AQ8)</f>
        <v>x</v>
      </c>
      <c r="AQ7" s="211">
        <f>IF('Indicator Date hidden'!AR8="x","x",$AQ$2-'Indicator Date hidden'!AR8)</f>
        <v>6</v>
      </c>
      <c r="AR7" s="211">
        <f>IF('Indicator Date hidden'!AS8="x","x",$AR$2-'Indicator Date hidden'!AS8)</f>
        <v>0</v>
      </c>
      <c r="AS7" s="211" t="str">
        <f>IF('Indicator Date hidden'!AT8="x","x",$AS$2-'Indicator Date hidden'!AT8)</f>
        <v>x</v>
      </c>
      <c r="AT7" s="211">
        <f>IF('Indicator Date hidden'!AU8="x","x",$AT$2-'Indicator Date hidden'!AU8)</f>
        <v>0</v>
      </c>
      <c r="AU7" s="211">
        <f>IF('Indicator Date hidden'!AV8="x","x",$AU$2-'Indicator Date hidden'!AV8)</f>
        <v>1</v>
      </c>
      <c r="AV7" s="211">
        <f>IF('Indicator Date hidden'!AW8="x","x",$AV$2-'Indicator Date hidden'!AW8)</f>
        <v>0</v>
      </c>
      <c r="AW7" s="211">
        <f>IF('Indicator Date hidden'!AX8="x","x",$AW$2-'Indicator Date hidden'!AX8)</f>
        <v>0</v>
      </c>
      <c r="AX7" s="211">
        <f>IF('Indicator Date hidden'!AY8="x","x",$AX$2-'Indicator Date hidden'!AY8)</f>
        <v>0</v>
      </c>
      <c r="AY7" s="211">
        <f>IF('Indicator Date hidden'!AZ8="x","x",$AY$2-'Indicator Date hidden'!AZ8)</f>
        <v>4</v>
      </c>
      <c r="AZ7" s="211">
        <f>IF('Indicator Date hidden'!BA8="x","x",$AZ$2-'Indicator Date hidden'!BA8)</f>
        <v>0</v>
      </c>
      <c r="BA7">
        <f t="shared" si="0"/>
        <v>12</v>
      </c>
      <c r="BB7" s="21">
        <f t="shared" si="1"/>
        <v>0.29268292682926828</v>
      </c>
      <c r="BC7">
        <f t="shared" si="2"/>
        <v>4</v>
      </c>
      <c r="BD7" s="21">
        <f t="shared" si="3"/>
        <v>1.1096890893733977</v>
      </c>
      <c r="BE7" s="280">
        <f t="shared" si="4"/>
        <v>0</v>
      </c>
    </row>
    <row r="8" spans="1:57" x14ac:dyDescent="0.25">
      <c r="A8" t="s">
        <v>8640</v>
      </c>
      <c r="B8" s="211">
        <f>IF('Indicator Date hidden'!C9="x","x",$B$2-'Indicator Date hidden'!C9)</f>
        <v>0</v>
      </c>
      <c r="C8" s="211">
        <f>IF('Indicator Date hidden'!D9="x","x",$C$2-'Indicator Date hidden'!D9)</f>
        <v>0</v>
      </c>
      <c r="D8" s="211">
        <f>IF('Indicator Date hidden'!E9="x","x",$D$2-'Indicator Date hidden'!E9)</f>
        <v>0</v>
      </c>
      <c r="E8" s="211">
        <f>IF('Indicator Date hidden'!F9="x","x",$E$2-'Indicator Date hidden'!F9)</f>
        <v>0</v>
      </c>
      <c r="F8" s="211">
        <f>IF('Indicator Date hidden'!G9="x","x",$F$2-'Indicator Date hidden'!G9)</f>
        <v>0</v>
      </c>
      <c r="G8" s="211">
        <f>IF('Indicator Date hidden'!H9="x","x",$G$2-'Indicator Date hidden'!H9)</f>
        <v>0</v>
      </c>
      <c r="H8" s="211">
        <f>IF('Indicator Date hidden'!I9="x","x",$H$2-'Indicator Date hidden'!I9)</f>
        <v>0</v>
      </c>
      <c r="I8" s="211">
        <f>IF('Indicator Date hidden'!J9="x","x",$I$2-'Indicator Date hidden'!J9)</f>
        <v>0</v>
      </c>
      <c r="J8" s="211">
        <f>IF('Indicator Date hidden'!K9="x","x",$J$2-'Indicator Date hidden'!K9)</f>
        <v>0</v>
      </c>
      <c r="K8" s="211">
        <f>IF('Indicator Date hidden'!L9="x","x",$K$2-'Indicator Date hidden'!L9)</f>
        <v>0</v>
      </c>
      <c r="L8" s="211">
        <f>IF('Indicator Date hidden'!M9="x","x",$L$2-'Indicator Date hidden'!M9)</f>
        <v>0</v>
      </c>
      <c r="M8" s="211">
        <f>IF('Indicator Date hidden'!N9="x","x",$M$2-'Indicator Date hidden'!N9)</f>
        <v>0</v>
      </c>
      <c r="N8" s="211">
        <f>IF('Indicator Date hidden'!O9="x","x",$N$2-'Indicator Date hidden'!O9)</f>
        <v>0</v>
      </c>
      <c r="O8" s="211">
        <f>IF('Indicator Date hidden'!P9="x","x",$O$2-'Indicator Date hidden'!P9)</f>
        <v>0</v>
      </c>
      <c r="P8" s="211">
        <f>IF('Indicator Date hidden'!Q9="x","x",$P$2-'Indicator Date hidden'!Q9)</f>
        <v>0</v>
      </c>
      <c r="Q8" s="211">
        <f>IF('Indicator Date hidden'!R9="x","x",$Q$2-'Indicator Date hidden'!R9)</f>
        <v>9</v>
      </c>
      <c r="R8" s="211">
        <f>IF('Indicator Date hidden'!S9="x","x",$R$2-'Indicator Date hidden'!S9)</f>
        <v>0</v>
      </c>
      <c r="S8" s="211">
        <f>IF('Indicator Date hidden'!T9="x","x",$S$2-'Indicator Date hidden'!T9)</f>
        <v>0</v>
      </c>
      <c r="T8" s="211">
        <f>IF('Indicator Date hidden'!U9="x","x",$T$2-'Indicator Date hidden'!U9)</f>
        <v>0</v>
      </c>
      <c r="U8" s="211">
        <f>IF('Indicator Date hidden'!V9="x","x",$U$2-'Indicator Date hidden'!V9)</f>
        <v>0</v>
      </c>
      <c r="V8" s="211">
        <f>IF('Indicator Date hidden'!W9="x","x",$V$2-'Indicator Date hidden'!W9)</f>
        <v>0</v>
      </c>
      <c r="W8" s="211">
        <f>IF('Indicator Date hidden'!X9="x","x",$W$2-'Indicator Date hidden'!X9)</f>
        <v>9</v>
      </c>
      <c r="X8" s="211">
        <f>IF('Indicator Date hidden'!Y9="x","x",$X$2-'Indicator Date hidden'!Y9)</f>
        <v>1</v>
      </c>
      <c r="Y8" s="211">
        <f>IF('Indicator Date hidden'!Z9="x","x",$Y$2-'Indicator Date hidden'!Z9)</f>
        <v>0</v>
      </c>
      <c r="Z8" s="211">
        <f>IF('Indicator Date hidden'!AA9="x","x",$Z$2-'Indicator Date hidden'!AA9)</f>
        <v>0</v>
      </c>
      <c r="AA8" s="211">
        <f>IF('Indicator Date hidden'!AB9="x","x",$AA$2-'Indicator Date hidden'!AB9)</f>
        <v>0</v>
      </c>
      <c r="AB8" s="211">
        <f>IF('Indicator Date hidden'!AC9="x","x",$AB$2-'Indicator Date hidden'!AC9)</f>
        <v>0</v>
      </c>
      <c r="AC8" s="211">
        <f>IF('Indicator Date hidden'!AD9="x","x",$AC$2-'Indicator Date hidden'!AD9)</f>
        <v>0</v>
      </c>
      <c r="AD8" s="211" t="str">
        <f>IF('Indicator Date hidden'!AE9="x","x",$AD$2-'Indicator Date hidden'!AE9)</f>
        <v>x</v>
      </c>
      <c r="AE8" s="211">
        <f>IF('Indicator Date hidden'!AF9="x","x",$AE$2-'Indicator Date hidden'!AF9)</f>
        <v>0</v>
      </c>
      <c r="AF8" s="211">
        <f>IF('Indicator Date hidden'!AG9="x","x",$AF$2-'Indicator Date hidden'!AG9)</f>
        <v>0</v>
      </c>
      <c r="AG8" s="211">
        <f>IF('Indicator Date hidden'!AH9="x","x",$AG$2-'Indicator Date hidden'!AH9)</f>
        <v>0</v>
      </c>
      <c r="AH8" s="211">
        <f>IF('Indicator Date hidden'!AI9="x","x",$AH$2-'Indicator Date hidden'!AI9)</f>
        <v>0</v>
      </c>
      <c r="AI8" s="211">
        <f>IF('Indicator Date hidden'!AJ9="x","x",$AI$2-'Indicator Date hidden'!AJ9)</f>
        <v>0</v>
      </c>
      <c r="AJ8" s="211" t="str">
        <f>IF('Indicator Date hidden'!AK9="x","x",$AJ$2-'Indicator Date hidden'!AK9)</f>
        <v>x</v>
      </c>
      <c r="AK8" s="211">
        <f>IF('Indicator Date hidden'!AL9="x","x",$AK$2-'Indicator Date hidden'!AL9)</f>
        <v>1</v>
      </c>
      <c r="AL8" s="211">
        <f>IF('Indicator Date hidden'!AM9="x","x",$AL$2-'Indicator Date hidden'!AM9)</f>
        <v>0</v>
      </c>
      <c r="AM8" s="211">
        <f>IF('Indicator Date hidden'!AN9="x","x",$AM$2-'Indicator Date hidden'!AN9)</f>
        <v>0</v>
      </c>
      <c r="AN8" s="211">
        <f>IF('Indicator Date hidden'!AO9="x","x",$AN$2-'Indicator Date hidden'!AO9)</f>
        <v>0</v>
      </c>
      <c r="AO8" s="211" t="str">
        <f>IF('Indicator Date hidden'!AP9="x","x",$AO$2-'Indicator Date hidden'!AP9)</f>
        <v>x</v>
      </c>
      <c r="AP8" s="211" t="str">
        <f>IF('Indicator Date hidden'!AQ9="x","x",$AP$2-'Indicator Date hidden'!AQ9)</f>
        <v>x</v>
      </c>
      <c r="AQ8" s="211">
        <f>IF('Indicator Date hidden'!AR9="x","x",$AQ$2-'Indicator Date hidden'!AR9)</f>
        <v>0</v>
      </c>
      <c r="AR8" s="211">
        <f>IF('Indicator Date hidden'!AS9="x","x",$AR$2-'Indicator Date hidden'!AS9)</f>
        <v>0</v>
      </c>
      <c r="AS8" s="211">
        <f>IF('Indicator Date hidden'!AT9="x","x",$AS$2-'Indicator Date hidden'!AT9)</f>
        <v>0</v>
      </c>
      <c r="AT8" s="211">
        <f>IF('Indicator Date hidden'!AU9="x","x",$AT$2-'Indicator Date hidden'!AU9)</f>
        <v>0</v>
      </c>
      <c r="AU8" s="211">
        <f>IF('Indicator Date hidden'!AV9="x","x",$AU$2-'Indicator Date hidden'!AV9)</f>
        <v>1</v>
      </c>
      <c r="AV8" s="211">
        <f>IF('Indicator Date hidden'!AW9="x","x",$AV$2-'Indicator Date hidden'!AW9)</f>
        <v>0</v>
      </c>
      <c r="AW8" s="211">
        <f>IF('Indicator Date hidden'!AX9="x","x",$AW$2-'Indicator Date hidden'!AX9)</f>
        <v>0</v>
      </c>
      <c r="AX8" s="211">
        <f>IF('Indicator Date hidden'!AY9="x","x",$AX$2-'Indicator Date hidden'!AY9)</f>
        <v>0</v>
      </c>
      <c r="AY8" s="211">
        <f>IF('Indicator Date hidden'!AZ9="x","x",$AY$2-'Indicator Date hidden'!AZ9)</f>
        <v>0</v>
      </c>
      <c r="AZ8" s="211">
        <f>IF('Indicator Date hidden'!BA9="x","x",$AZ$2-'Indicator Date hidden'!BA9)</f>
        <v>0</v>
      </c>
      <c r="BA8">
        <f t="shared" si="0"/>
        <v>21</v>
      </c>
      <c r="BB8" s="21">
        <f t="shared" si="1"/>
        <v>0.44680851063829785</v>
      </c>
      <c r="BC8">
        <f t="shared" si="2"/>
        <v>5</v>
      </c>
      <c r="BD8" s="21">
        <f t="shared" si="3"/>
        <v>1.8196154683596</v>
      </c>
      <c r="BE8" s="280">
        <f t="shared" si="4"/>
        <v>0</v>
      </c>
    </row>
    <row r="9" spans="1:57" x14ac:dyDescent="0.25">
      <c r="A9" t="s">
        <v>8641</v>
      </c>
      <c r="B9" s="211">
        <f>IF('Indicator Date hidden'!C10="x","x",$B$2-'Indicator Date hidden'!C10)</f>
        <v>0</v>
      </c>
      <c r="C9" s="211">
        <f>IF('Indicator Date hidden'!D10="x","x",$C$2-'Indicator Date hidden'!D10)</f>
        <v>0</v>
      </c>
      <c r="D9" s="211">
        <f>IF('Indicator Date hidden'!E10="x","x",$D$2-'Indicator Date hidden'!E10)</f>
        <v>0</v>
      </c>
      <c r="E9" s="211">
        <f>IF('Indicator Date hidden'!F10="x","x",$E$2-'Indicator Date hidden'!F10)</f>
        <v>0</v>
      </c>
      <c r="F9" s="211">
        <f>IF('Indicator Date hidden'!G10="x","x",$F$2-'Indicator Date hidden'!G10)</f>
        <v>0</v>
      </c>
      <c r="G9" s="211">
        <f>IF('Indicator Date hidden'!H10="x","x",$G$2-'Indicator Date hidden'!H10)</f>
        <v>0</v>
      </c>
      <c r="H9" s="211">
        <f>IF('Indicator Date hidden'!I10="x","x",$H$2-'Indicator Date hidden'!I10)</f>
        <v>0</v>
      </c>
      <c r="I9" s="211">
        <f>IF('Indicator Date hidden'!J10="x","x",$I$2-'Indicator Date hidden'!J10)</f>
        <v>0</v>
      </c>
      <c r="J9" s="211">
        <f>IF('Indicator Date hidden'!K10="x","x",$J$2-'Indicator Date hidden'!K10)</f>
        <v>0</v>
      </c>
      <c r="K9" s="211">
        <f>IF('Indicator Date hidden'!L10="x","x",$K$2-'Indicator Date hidden'!L10)</f>
        <v>0</v>
      </c>
      <c r="L9" s="211">
        <f>IF('Indicator Date hidden'!M10="x","x",$L$2-'Indicator Date hidden'!M10)</f>
        <v>0</v>
      </c>
      <c r="M9" s="211">
        <f>IF('Indicator Date hidden'!N10="x","x",$M$2-'Indicator Date hidden'!N10)</f>
        <v>0</v>
      </c>
      <c r="N9" s="211">
        <f>IF('Indicator Date hidden'!O10="x","x",$N$2-'Indicator Date hidden'!O10)</f>
        <v>0</v>
      </c>
      <c r="O9" s="211">
        <f>IF('Indicator Date hidden'!P10="x","x",$O$2-'Indicator Date hidden'!P10)</f>
        <v>0</v>
      </c>
      <c r="P9" s="211">
        <f>IF('Indicator Date hidden'!Q10="x","x",$P$2-'Indicator Date hidden'!Q10)</f>
        <v>0</v>
      </c>
      <c r="Q9" s="211">
        <f>IF('Indicator Date hidden'!R10="x","x",$Q$2-'Indicator Date hidden'!R10)</f>
        <v>4</v>
      </c>
      <c r="R9" s="211">
        <f>IF('Indicator Date hidden'!S10="x","x",$R$2-'Indicator Date hidden'!S10)</f>
        <v>0</v>
      </c>
      <c r="S9" s="211">
        <f>IF('Indicator Date hidden'!T10="x","x",$S$2-'Indicator Date hidden'!T10)</f>
        <v>0</v>
      </c>
      <c r="T9" s="211">
        <f>IF('Indicator Date hidden'!U10="x","x",$T$2-'Indicator Date hidden'!U10)</f>
        <v>0</v>
      </c>
      <c r="U9" s="211">
        <f>IF('Indicator Date hidden'!V10="x","x",$U$2-'Indicator Date hidden'!V10)</f>
        <v>0</v>
      </c>
      <c r="V9" s="211">
        <f>IF('Indicator Date hidden'!W10="x","x",$V$2-'Indicator Date hidden'!W10)</f>
        <v>0</v>
      </c>
      <c r="W9" s="211">
        <f>IF('Indicator Date hidden'!X10="x","x",$W$2-'Indicator Date hidden'!X10)</f>
        <v>4</v>
      </c>
      <c r="X9" s="211">
        <f>IF('Indicator Date hidden'!Y10="x","x",$X$2-'Indicator Date hidden'!Y10)</f>
        <v>1</v>
      </c>
      <c r="Y9" s="211">
        <f>IF('Indicator Date hidden'!Z10="x","x",$Y$2-'Indicator Date hidden'!Z10)</f>
        <v>0</v>
      </c>
      <c r="Z9" s="211">
        <f>IF('Indicator Date hidden'!AA10="x","x",$Z$2-'Indicator Date hidden'!AA10)</f>
        <v>0</v>
      </c>
      <c r="AA9" s="211">
        <f>IF('Indicator Date hidden'!AB10="x","x",$AA$2-'Indicator Date hidden'!AB10)</f>
        <v>0</v>
      </c>
      <c r="AB9" s="211">
        <f>IF('Indicator Date hidden'!AC10="x","x",$AB$2-'Indicator Date hidden'!AC10)</f>
        <v>0</v>
      </c>
      <c r="AC9" s="211">
        <f>IF('Indicator Date hidden'!AD10="x","x",$AC$2-'Indicator Date hidden'!AD10)</f>
        <v>0</v>
      </c>
      <c r="AD9" s="211" t="str">
        <f>IF('Indicator Date hidden'!AE10="x","x",$AD$2-'Indicator Date hidden'!AE10)</f>
        <v>x</v>
      </c>
      <c r="AE9" s="211">
        <f>IF('Indicator Date hidden'!AF10="x","x",$AE$2-'Indicator Date hidden'!AF10)</f>
        <v>0</v>
      </c>
      <c r="AF9" s="211">
        <f>IF('Indicator Date hidden'!AG10="x","x",$AF$2-'Indicator Date hidden'!AG10)</f>
        <v>0</v>
      </c>
      <c r="AG9" s="211">
        <f>IF('Indicator Date hidden'!AH10="x","x",$AG$2-'Indicator Date hidden'!AH10)</f>
        <v>0</v>
      </c>
      <c r="AH9" s="211">
        <f>IF('Indicator Date hidden'!AI10="x","x",$AH$2-'Indicator Date hidden'!AI10)</f>
        <v>0</v>
      </c>
      <c r="AI9" s="211">
        <f>IF('Indicator Date hidden'!AJ10="x","x",$AI$2-'Indicator Date hidden'!AJ10)</f>
        <v>0</v>
      </c>
      <c r="AJ9" s="211">
        <f>IF('Indicator Date hidden'!AK10="x","x",$AJ$2-'Indicator Date hidden'!AK10)</f>
        <v>1</v>
      </c>
      <c r="AK9" s="211">
        <f>IF('Indicator Date hidden'!AL10="x","x",$AK$2-'Indicator Date hidden'!AL10)</f>
        <v>1</v>
      </c>
      <c r="AL9" s="211">
        <f>IF('Indicator Date hidden'!AM10="x","x",$AL$2-'Indicator Date hidden'!AM10)</f>
        <v>0</v>
      </c>
      <c r="AM9" s="211">
        <f>IF('Indicator Date hidden'!AN10="x","x",$AM$2-'Indicator Date hidden'!AN10)</f>
        <v>0</v>
      </c>
      <c r="AN9" s="211">
        <f>IF('Indicator Date hidden'!AO10="x","x",$AN$2-'Indicator Date hidden'!AO10)</f>
        <v>0</v>
      </c>
      <c r="AO9" s="211">
        <f>IF('Indicator Date hidden'!AP10="x","x",$AO$2-'Indicator Date hidden'!AP10)</f>
        <v>0</v>
      </c>
      <c r="AP9" s="211">
        <f>IF('Indicator Date hidden'!AQ10="x","x",$AP$2-'Indicator Date hidden'!AQ10)</f>
        <v>0</v>
      </c>
      <c r="AQ9" s="211">
        <f>IF('Indicator Date hidden'!AR10="x","x",$AQ$2-'Indicator Date hidden'!AR10)</f>
        <v>4</v>
      </c>
      <c r="AR9" s="211">
        <f>IF('Indicator Date hidden'!AS10="x","x",$AR$2-'Indicator Date hidden'!AS10)</f>
        <v>0</v>
      </c>
      <c r="AS9" s="211">
        <f>IF('Indicator Date hidden'!AT10="x","x",$AS$2-'Indicator Date hidden'!AT10)</f>
        <v>0</v>
      </c>
      <c r="AT9" s="211">
        <f>IF('Indicator Date hidden'!AU10="x","x",$AT$2-'Indicator Date hidden'!AU10)</f>
        <v>0</v>
      </c>
      <c r="AU9" s="211">
        <f>IF('Indicator Date hidden'!AV10="x","x",$AU$2-'Indicator Date hidden'!AV10)</f>
        <v>3</v>
      </c>
      <c r="AV9" s="211">
        <f>IF('Indicator Date hidden'!AW10="x","x",$AV$2-'Indicator Date hidden'!AW10)</f>
        <v>0</v>
      </c>
      <c r="AW9" s="211">
        <f>IF('Indicator Date hidden'!AX10="x","x",$AW$2-'Indicator Date hidden'!AX10)</f>
        <v>0</v>
      </c>
      <c r="AX9" s="211">
        <f>IF('Indicator Date hidden'!AY10="x","x",$AX$2-'Indicator Date hidden'!AY10)</f>
        <v>0</v>
      </c>
      <c r="AY9" s="211">
        <f>IF('Indicator Date hidden'!AZ10="x","x",$AY$2-'Indicator Date hidden'!AZ10)</f>
        <v>0</v>
      </c>
      <c r="AZ9" s="211">
        <f>IF('Indicator Date hidden'!BA10="x","x",$AZ$2-'Indicator Date hidden'!BA10)</f>
        <v>0</v>
      </c>
      <c r="BA9">
        <f t="shared" si="0"/>
        <v>18</v>
      </c>
      <c r="BB9" s="21">
        <f t="shared" si="1"/>
        <v>0.36</v>
      </c>
      <c r="BC9">
        <f t="shared" si="2"/>
        <v>7</v>
      </c>
      <c r="BD9" s="21">
        <f t="shared" si="3"/>
        <v>1.034601372510205</v>
      </c>
      <c r="BE9" s="280">
        <f t="shared" si="4"/>
        <v>0</v>
      </c>
    </row>
    <row r="10" spans="1:57" x14ac:dyDescent="0.25">
      <c r="A10" t="s">
        <v>8645</v>
      </c>
      <c r="B10" s="211">
        <f>IF('Indicator Date hidden'!C11="x","x",$B$2-'Indicator Date hidden'!C11)</f>
        <v>0</v>
      </c>
      <c r="C10" s="211">
        <f>IF('Indicator Date hidden'!D11="x","x",$C$2-'Indicator Date hidden'!D11)</f>
        <v>0</v>
      </c>
      <c r="D10" s="211">
        <f>IF('Indicator Date hidden'!E11="x","x",$D$2-'Indicator Date hidden'!E11)</f>
        <v>0</v>
      </c>
      <c r="E10" s="211">
        <f>IF('Indicator Date hidden'!F11="x","x",$E$2-'Indicator Date hidden'!F11)</f>
        <v>0</v>
      </c>
      <c r="F10" s="211">
        <f>IF('Indicator Date hidden'!G11="x","x",$F$2-'Indicator Date hidden'!G11)</f>
        <v>0</v>
      </c>
      <c r="G10" s="211">
        <f>IF('Indicator Date hidden'!H11="x","x",$G$2-'Indicator Date hidden'!H11)</f>
        <v>0</v>
      </c>
      <c r="H10" s="211">
        <f>IF('Indicator Date hidden'!I11="x","x",$H$2-'Indicator Date hidden'!I11)</f>
        <v>0</v>
      </c>
      <c r="I10" s="211">
        <f>IF('Indicator Date hidden'!J11="x","x",$I$2-'Indicator Date hidden'!J11)</f>
        <v>0</v>
      </c>
      <c r="J10" s="211">
        <f>IF('Indicator Date hidden'!K11="x","x",$J$2-'Indicator Date hidden'!K11)</f>
        <v>0</v>
      </c>
      <c r="K10" s="211">
        <f>IF('Indicator Date hidden'!L11="x","x",$K$2-'Indicator Date hidden'!L11)</f>
        <v>0</v>
      </c>
      <c r="L10" s="211">
        <f>IF('Indicator Date hidden'!M11="x","x",$L$2-'Indicator Date hidden'!M11)</f>
        <v>0</v>
      </c>
      <c r="M10" s="211">
        <f>IF('Indicator Date hidden'!N11="x","x",$M$2-'Indicator Date hidden'!N11)</f>
        <v>0</v>
      </c>
      <c r="N10" s="211">
        <f>IF('Indicator Date hidden'!O11="x","x",$N$2-'Indicator Date hidden'!O11)</f>
        <v>0</v>
      </c>
      <c r="O10" s="211">
        <f>IF('Indicator Date hidden'!P11="x","x",$O$2-'Indicator Date hidden'!P11)</f>
        <v>0</v>
      </c>
      <c r="P10" s="211">
        <f>IF('Indicator Date hidden'!Q11="x","x",$P$2-'Indicator Date hidden'!Q11)</f>
        <v>0</v>
      </c>
      <c r="Q10" s="211" t="str">
        <f>IF('Indicator Date hidden'!R11="x","x",$Q$2-'Indicator Date hidden'!R11)</f>
        <v>x</v>
      </c>
      <c r="R10" s="211">
        <f>IF('Indicator Date hidden'!S11="x","x",$R$2-'Indicator Date hidden'!S11)</f>
        <v>0</v>
      </c>
      <c r="S10" s="211">
        <f>IF('Indicator Date hidden'!T11="x","x",$S$2-'Indicator Date hidden'!T11)</f>
        <v>0</v>
      </c>
      <c r="T10" s="211">
        <f>IF('Indicator Date hidden'!U11="x","x",$T$2-'Indicator Date hidden'!U11)</f>
        <v>0</v>
      </c>
      <c r="U10" s="211" t="str">
        <f>IF('Indicator Date hidden'!V11="x","x",$U$2-'Indicator Date hidden'!V11)</f>
        <v>x</v>
      </c>
      <c r="V10" s="211">
        <f>IF('Indicator Date hidden'!W11="x","x",$V$2-'Indicator Date hidden'!W11)</f>
        <v>0</v>
      </c>
      <c r="W10" s="211">
        <f>IF('Indicator Date hidden'!X11="x","x",$W$2-'Indicator Date hidden'!X11)</f>
        <v>7</v>
      </c>
      <c r="X10" s="211">
        <f>IF('Indicator Date hidden'!Y11="x","x",$X$2-'Indicator Date hidden'!Y11)</f>
        <v>3</v>
      </c>
      <c r="Y10" s="211">
        <f>IF('Indicator Date hidden'!Z11="x","x",$Y$2-'Indicator Date hidden'!Z11)</f>
        <v>0</v>
      </c>
      <c r="Z10" s="211">
        <f>IF('Indicator Date hidden'!AA11="x","x",$Z$2-'Indicator Date hidden'!AA11)</f>
        <v>0</v>
      </c>
      <c r="AA10" s="211">
        <f>IF('Indicator Date hidden'!AB11="x","x",$AA$2-'Indicator Date hidden'!AB11)</f>
        <v>1</v>
      </c>
      <c r="AB10" s="211">
        <f>IF('Indicator Date hidden'!AC11="x","x",$AB$2-'Indicator Date hidden'!AC11)</f>
        <v>0</v>
      </c>
      <c r="AC10" s="211">
        <f>IF('Indicator Date hidden'!AD11="x","x",$AC$2-'Indicator Date hidden'!AD11)</f>
        <v>0</v>
      </c>
      <c r="AD10" s="211" t="str">
        <f>IF('Indicator Date hidden'!AE11="x","x",$AD$2-'Indicator Date hidden'!AE11)</f>
        <v>x</v>
      </c>
      <c r="AE10" s="211">
        <f>IF('Indicator Date hidden'!AF11="x","x",$AE$2-'Indicator Date hidden'!AF11)</f>
        <v>0</v>
      </c>
      <c r="AF10" s="211">
        <f>IF('Indicator Date hidden'!AG11="x","x",$AF$2-'Indicator Date hidden'!AG11)</f>
        <v>3</v>
      </c>
      <c r="AG10" s="211">
        <f>IF('Indicator Date hidden'!AH11="x","x",$AG$2-'Indicator Date hidden'!AH11)</f>
        <v>0</v>
      </c>
      <c r="AH10" s="211">
        <f>IF('Indicator Date hidden'!AI11="x","x",$AH$2-'Indicator Date hidden'!AI11)</f>
        <v>0</v>
      </c>
      <c r="AI10" s="211">
        <f>IF('Indicator Date hidden'!AJ11="x","x",$AI$2-'Indicator Date hidden'!AJ11)</f>
        <v>0</v>
      </c>
      <c r="AJ10" s="211" t="str">
        <f>IF('Indicator Date hidden'!AK11="x","x",$AJ$2-'Indicator Date hidden'!AK11)</f>
        <v>x</v>
      </c>
      <c r="AK10" s="211">
        <f>IF('Indicator Date hidden'!AL11="x","x",$AK$2-'Indicator Date hidden'!AL11)</f>
        <v>1</v>
      </c>
      <c r="AL10" s="211">
        <f>IF('Indicator Date hidden'!AM11="x","x",$AL$2-'Indicator Date hidden'!AM11)</f>
        <v>0</v>
      </c>
      <c r="AM10" s="211">
        <f>IF('Indicator Date hidden'!AN11="x","x",$AM$2-'Indicator Date hidden'!AN11)</f>
        <v>0</v>
      </c>
      <c r="AN10" s="211">
        <f>IF('Indicator Date hidden'!AO11="x","x",$AN$2-'Indicator Date hidden'!AO11)</f>
        <v>0</v>
      </c>
      <c r="AO10" s="211">
        <f>IF('Indicator Date hidden'!AP11="x","x",$AO$2-'Indicator Date hidden'!AP11)</f>
        <v>0</v>
      </c>
      <c r="AP10" s="211" t="str">
        <f>IF('Indicator Date hidden'!AQ11="x","x",$AP$2-'Indicator Date hidden'!AQ11)</f>
        <v>x</v>
      </c>
      <c r="AQ10" s="211">
        <f>IF('Indicator Date hidden'!AR11="x","x",$AQ$2-'Indicator Date hidden'!AR11)</f>
        <v>0</v>
      </c>
      <c r="AR10" s="211">
        <f>IF('Indicator Date hidden'!AS11="x","x",$AR$2-'Indicator Date hidden'!AS11)</f>
        <v>0</v>
      </c>
      <c r="AS10" s="211">
        <f>IF('Indicator Date hidden'!AT11="x","x",$AS$2-'Indicator Date hidden'!AT11)</f>
        <v>0</v>
      </c>
      <c r="AT10" s="211">
        <f>IF('Indicator Date hidden'!AU11="x","x",$AT$2-'Indicator Date hidden'!AU11)</f>
        <v>0</v>
      </c>
      <c r="AU10" s="211" t="str">
        <f>IF('Indicator Date hidden'!AV11="x","x",$AU$2-'Indicator Date hidden'!AV11)</f>
        <v>x</v>
      </c>
      <c r="AV10" s="211">
        <f>IF('Indicator Date hidden'!AW11="x","x",$AV$2-'Indicator Date hidden'!AW11)</f>
        <v>0</v>
      </c>
      <c r="AW10" s="211">
        <f>IF('Indicator Date hidden'!AX11="x","x",$AW$2-'Indicator Date hidden'!AX11)</f>
        <v>0</v>
      </c>
      <c r="AX10" s="211">
        <f>IF('Indicator Date hidden'!AY11="x","x",$AX$2-'Indicator Date hidden'!AY11)</f>
        <v>0</v>
      </c>
      <c r="AY10" s="211">
        <f>IF('Indicator Date hidden'!AZ11="x","x",$AY$2-'Indicator Date hidden'!AZ11)</f>
        <v>0</v>
      </c>
      <c r="AZ10" s="211">
        <f>IF('Indicator Date hidden'!BA11="x","x",$AZ$2-'Indicator Date hidden'!BA11)</f>
        <v>0</v>
      </c>
      <c r="BA10">
        <f t="shared" si="0"/>
        <v>15</v>
      </c>
      <c r="BB10" s="21">
        <f t="shared" si="1"/>
        <v>0.33333333333333331</v>
      </c>
      <c r="BC10">
        <f t="shared" si="2"/>
        <v>5</v>
      </c>
      <c r="BD10" s="21">
        <f t="shared" si="3"/>
        <v>1.1925695879998879</v>
      </c>
      <c r="BE10" s="280">
        <f t="shared" si="4"/>
        <v>0</v>
      </c>
    </row>
    <row r="11" spans="1:57" x14ac:dyDescent="0.25">
      <c r="A11" t="s">
        <v>8647</v>
      </c>
      <c r="B11" s="211">
        <f>IF('Indicator Date hidden'!C12="x","x",$B$2-'Indicator Date hidden'!C12)</f>
        <v>0</v>
      </c>
      <c r="C11" s="211">
        <f>IF('Indicator Date hidden'!D12="x","x",$C$2-'Indicator Date hidden'!D12)</f>
        <v>0</v>
      </c>
      <c r="D11" s="211">
        <f>IF('Indicator Date hidden'!E12="x","x",$D$2-'Indicator Date hidden'!E12)</f>
        <v>0</v>
      </c>
      <c r="E11" s="211">
        <f>IF('Indicator Date hidden'!F12="x","x",$E$2-'Indicator Date hidden'!F12)</f>
        <v>0</v>
      </c>
      <c r="F11" s="211">
        <f>IF('Indicator Date hidden'!G12="x","x",$F$2-'Indicator Date hidden'!G12)</f>
        <v>0</v>
      </c>
      <c r="G11" s="211">
        <f>IF('Indicator Date hidden'!H12="x","x",$G$2-'Indicator Date hidden'!H12)</f>
        <v>0</v>
      </c>
      <c r="H11" s="211">
        <f>IF('Indicator Date hidden'!I12="x","x",$H$2-'Indicator Date hidden'!I12)</f>
        <v>0</v>
      </c>
      <c r="I11" s="211">
        <f>IF('Indicator Date hidden'!J12="x","x",$I$2-'Indicator Date hidden'!J12)</f>
        <v>0</v>
      </c>
      <c r="J11" s="211">
        <f>IF('Indicator Date hidden'!K12="x","x",$J$2-'Indicator Date hidden'!K12)</f>
        <v>0</v>
      </c>
      <c r="K11" s="211">
        <f>IF('Indicator Date hidden'!L12="x","x",$K$2-'Indicator Date hidden'!L12)</f>
        <v>0</v>
      </c>
      <c r="L11" s="211">
        <f>IF('Indicator Date hidden'!M12="x","x",$L$2-'Indicator Date hidden'!M12)</f>
        <v>0</v>
      </c>
      <c r="M11" s="211">
        <f>IF('Indicator Date hidden'!N12="x","x",$M$2-'Indicator Date hidden'!N12)</f>
        <v>0</v>
      </c>
      <c r="N11" s="211">
        <f>IF('Indicator Date hidden'!O12="x","x",$N$2-'Indicator Date hidden'!O12)</f>
        <v>0</v>
      </c>
      <c r="O11" s="211">
        <f>IF('Indicator Date hidden'!P12="x","x",$O$2-'Indicator Date hidden'!P12)</f>
        <v>0</v>
      </c>
      <c r="P11" s="211">
        <f>IF('Indicator Date hidden'!Q12="x","x",$P$2-'Indicator Date hidden'!Q12)</f>
        <v>0</v>
      </c>
      <c r="Q11" s="211" t="str">
        <f>IF('Indicator Date hidden'!R12="x","x",$Q$2-'Indicator Date hidden'!R12)</f>
        <v>x</v>
      </c>
      <c r="R11" s="211">
        <f>IF('Indicator Date hidden'!S12="x","x",$R$2-'Indicator Date hidden'!S12)</f>
        <v>0</v>
      </c>
      <c r="S11" s="211">
        <f>IF('Indicator Date hidden'!T12="x","x",$S$2-'Indicator Date hidden'!T12)</f>
        <v>0</v>
      </c>
      <c r="T11" s="211">
        <f>IF('Indicator Date hidden'!U12="x","x",$T$2-'Indicator Date hidden'!U12)</f>
        <v>0</v>
      </c>
      <c r="U11" s="211" t="str">
        <f>IF('Indicator Date hidden'!V12="x","x",$U$2-'Indicator Date hidden'!V12)</f>
        <v>x</v>
      </c>
      <c r="V11" s="211">
        <f>IF('Indicator Date hidden'!W12="x","x",$V$2-'Indicator Date hidden'!W12)</f>
        <v>0</v>
      </c>
      <c r="W11" s="211" t="str">
        <f>IF('Indicator Date hidden'!X12="x","x",$W$2-'Indicator Date hidden'!X12)</f>
        <v>x</v>
      </c>
      <c r="X11" s="211">
        <f>IF('Indicator Date hidden'!Y12="x","x",$X$2-'Indicator Date hidden'!Y12)</f>
        <v>3</v>
      </c>
      <c r="Y11" s="211">
        <f>IF('Indicator Date hidden'!Z12="x","x",$Y$2-'Indicator Date hidden'!Z12)</f>
        <v>0</v>
      </c>
      <c r="Z11" s="211">
        <f>IF('Indicator Date hidden'!AA12="x","x",$Z$2-'Indicator Date hidden'!AA12)</f>
        <v>0</v>
      </c>
      <c r="AA11" s="211" t="str">
        <f>IF('Indicator Date hidden'!AB12="x","x",$AA$2-'Indicator Date hidden'!AB12)</f>
        <v>x</v>
      </c>
      <c r="AB11" s="211">
        <f>IF('Indicator Date hidden'!AC12="x","x",$AB$2-'Indicator Date hidden'!AC12)</f>
        <v>0</v>
      </c>
      <c r="AC11" s="211">
        <f>IF('Indicator Date hidden'!AD12="x","x",$AC$2-'Indicator Date hidden'!AD12)</f>
        <v>0</v>
      </c>
      <c r="AD11" s="211" t="str">
        <f>IF('Indicator Date hidden'!AE12="x","x",$AD$2-'Indicator Date hidden'!AE12)</f>
        <v>x</v>
      </c>
      <c r="AE11" s="211">
        <f>IF('Indicator Date hidden'!AF12="x","x",$AE$2-'Indicator Date hidden'!AF12)</f>
        <v>0</v>
      </c>
      <c r="AF11" s="211">
        <f>IF('Indicator Date hidden'!AG12="x","x",$AF$2-'Indicator Date hidden'!AG12)</f>
        <v>1</v>
      </c>
      <c r="AG11" s="211">
        <f>IF('Indicator Date hidden'!AH12="x","x",$AG$2-'Indicator Date hidden'!AH12)</f>
        <v>0</v>
      </c>
      <c r="AH11" s="211">
        <f>IF('Indicator Date hidden'!AI12="x","x",$AH$2-'Indicator Date hidden'!AI12)</f>
        <v>0</v>
      </c>
      <c r="AI11" s="211">
        <f>IF('Indicator Date hidden'!AJ12="x","x",$AI$2-'Indicator Date hidden'!AJ12)</f>
        <v>0</v>
      </c>
      <c r="AJ11" s="211" t="str">
        <f>IF('Indicator Date hidden'!AK12="x","x",$AJ$2-'Indicator Date hidden'!AK12)</f>
        <v>x</v>
      </c>
      <c r="AK11" s="211">
        <f>IF('Indicator Date hidden'!AL12="x","x",$AK$2-'Indicator Date hidden'!AL12)</f>
        <v>1</v>
      </c>
      <c r="AL11" s="211">
        <f>IF('Indicator Date hidden'!AM12="x","x",$AL$2-'Indicator Date hidden'!AM12)</f>
        <v>0</v>
      </c>
      <c r="AM11" s="211">
        <f>IF('Indicator Date hidden'!AN12="x","x",$AM$2-'Indicator Date hidden'!AN12)</f>
        <v>0</v>
      </c>
      <c r="AN11" s="211">
        <f>IF('Indicator Date hidden'!AO12="x","x",$AN$2-'Indicator Date hidden'!AO12)</f>
        <v>0</v>
      </c>
      <c r="AO11" s="211">
        <f>IF('Indicator Date hidden'!AP12="x","x",$AO$2-'Indicator Date hidden'!AP12)</f>
        <v>0</v>
      </c>
      <c r="AP11" s="211">
        <f>IF('Indicator Date hidden'!AQ12="x","x",$AP$2-'Indicator Date hidden'!AQ12)</f>
        <v>0</v>
      </c>
      <c r="AQ11" s="211">
        <f>IF('Indicator Date hidden'!AR12="x","x",$AQ$2-'Indicator Date hidden'!AR12)</f>
        <v>0</v>
      </c>
      <c r="AR11" s="211">
        <f>IF('Indicator Date hidden'!AS12="x","x",$AR$2-'Indicator Date hidden'!AS12)</f>
        <v>0</v>
      </c>
      <c r="AS11" s="211">
        <f>IF('Indicator Date hidden'!AT12="x","x",$AS$2-'Indicator Date hidden'!AT12)</f>
        <v>0</v>
      </c>
      <c r="AT11" s="211">
        <f>IF('Indicator Date hidden'!AU12="x","x",$AT$2-'Indicator Date hidden'!AU12)</f>
        <v>0</v>
      </c>
      <c r="AU11" s="211" t="str">
        <f>IF('Indicator Date hidden'!AV12="x","x",$AU$2-'Indicator Date hidden'!AV12)</f>
        <v>x</v>
      </c>
      <c r="AV11" s="211">
        <f>IF('Indicator Date hidden'!AW12="x","x",$AV$2-'Indicator Date hidden'!AW12)</f>
        <v>0</v>
      </c>
      <c r="AW11" s="211">
        <f>IF('Indicator Date hidden'!AX12="x","x",$AW$2-'Indicator Date hidden'!AX12)</f>
        <v>0</v>
      </c>
      <c r="AX11" s="211">
        <f>IF('Indicator Date hidden'!AY12="x","x",$AX$2-'Indicator Date hidden'!AY12)</f>
        <v>0</v>
      </c>
      <c r="AY11" s="211">
        <f>IF('Indicator Date hidden'!AZ12="x","x",$AY$2-'Indicator Date hidden'!AZ12)</f>
        <v>0</v>
      </c>
      <c r="AZ11" s="211">
        <f>IF('Indicator Date hidden'!BA12="x","x",$AZ$2-'Indicator Date hidden'!BA12)</f>
        <v>0</v>
      </c>
      <c r="BA11">
        <f t="shared" si="0"/>
        <v>5</v>
      </c>
      <c r="BB11" s="21">
        <f t="shared" si="1"/>
        <v>0.11363636363636363</v>
      </c>
      <c r="BC11">
        <f t="shared" si="2"/>
        <v>3</v>
      </c>
      <c r="BD11" s="21">
        <f t="shared" si="3"/>
        <v>0.48691557467337615</v>
      </c>
      <c r="BE11" s="280">
        <f t="shared" si="4"/>
        <v>0</v>
      </c>
    </row>
    <row r="12" spans="1:57" x14ac:dyDescent="0.25">
      <c r="A12" t="s">
        <v>8648</v>
      </c>
      <c r="B12" s="211">
        <f>IF('Indicator Date hidden'!C13="x","x",$B$2-'Indicator Date hidden'!C13)</f>
        <v>0</v>
      </c>
      <c r="C12" s="211">
        <f>IF('Indicator Date hidden'!D13="x","x",$C$2-'Indicator Date hidden'!D13)</f>
        <v>0</v>
      </c>
      <c r="D12" s="211">
        <f>IF('Indicator Date hidden'!E13="x","x",$D$2-'Indicator Date hidden'!E13)</f>
        <v>0</v>
      </c>
      <c r="E12" s="211">
        <f>IF('Indicator Date hidden'!F13="x","x",$E$2-'Indicator Date hidden'!F13)</f>
        <v>0</v>
      </c>
      <c r="F12" s="211">
        <f>IF('Indicator Date hidden'!G13="x","x",$F$2-'Indicator Date hidden'!G13)</f>
        <v>0</v>
      </c>
      <c r="G12" s="211">
        <f>IF('Indicator Date hidden'!H13="x","x",$G$2-'Indicator Date hidden'!H13)</f>
        <v>0</v>
      </c>
      <c r="H12" s="211">
        <f>IF('Indicator Date hidden'!I13="x","x",$H$2-'Indicator Date hidden'!I13)</f>
        <v>0</v>
      </c>
      <c r="I12" s="211">
        <f>IF('Indicator Date hidden'!J13="x","x",$I$2-'Indicator Date hidden'!J13)</f>
        <v>0</v>
      </c>
      <c r="J12" s="211">
        <f>IF('Indicator Date hidden'!K13="x","x",$J$2-'Indicator Date hidden'!K13)</f>
        <v>0</v>
      </c>
      <c r="K12" s="211">
        <f>IF('Indicator Date hidden'!L13="x","x",$K$2-'Indicator Date hidden'!L13)</f>
        <v>0</v>
      </c>
      <c r="L12" s="211">
        <f>IF('Indicator Date hidden'!M13="x","x",$L$2-'Indicator Date hidden'!M13)</f>
        <v>0</v>
      </c>
      <c r="M12" s="211">
        <f>IF('Indicator Date hidden'!N13="x","x",$M$2-'Indicator Date hidden'!N13)</f>
        <v>0</v>
      </c>
      <c r="N12" s="211">
        <f>IF('Indicator Date hidden'!O13="x","x",$N$2-'Indicator Date hidden'!O13)</f>
        <v>0</v>
      </c>
      <c r="O12" s="211">
        <f>IF('Indicator Date hidden'!P13="x","x",$O$2-'Indicator Date hidden'!P13)</f>
        <v>0</v>
      </c>
      <c r="P12" s="211">
        <f>IF('Indicator Date hidden'!Q13="x","x",$P$2-'Indicator Date hidden'!Q13)</f>
        <v>0</v>
      </c>
      <c r="Q12" s="211">
        <f>IF('Indicator Date hidden'!R13="x","x",$Q$2-'Indicator Date hidden'!R13)</f>
        <v>8</v>
      </c>
      <c r="R12" s="211">
        <f>IF('Indicator Date hidden'!S13="x","x",$R$2-'Indicator Date hidden'!S13)</f>
        <v>0</v>
      </c>
      <c r="S12" s="211">
        <f>IF('Indicator Date hidden'!T13="x","x",$S$2-'Indicator Date hidden'!T13)</f>
        <v>0</v>
      </c>
      <c r="T12" s="211">
        <f>IF('Indicator Date hidden'!U13="x","x",$T$2-'Indicator Date hidden'!U13)</f>
        <v>0</v>
      </c>
      <c r="U12" s="211">
        <f>IF('Indicator Date hidden'!V13="x","x",$U$2-'Indicator Date hidden'!V13)</f>
        <v>0</v>
      </c>
      <c r="V12" s="211">
        <f>IF('Indicator Date hidden'!W13="x","x",$V$2-'Indicator Date hidden'!W13)</f>
        <v>0</v>
      </c>
      <c r="W12" s="211">
        <f>IF('Indicator Date hidden'!X13="x","x",$W$2-'Indicator Date hidden'!X13)</f>
        <v>1</v>
      </c>
      <c r="X12" s="211">
        <f>IF('Indicator Date hidden'!Y13="x","x",$X$2-'Indicator Date hidden'!Y13)</f>
        <v>1</v>
      </c>
      <c r="Y12" s="211">
        <f>IF('Indicator Date hidden'!Z13="x","x",$Y$2-'Indicator Date hidden'!Z13)</f>
        <v>0</v>
      </c>
      <c r="Z12" s="211">
        <f>IF('Indicator Date hidden'!AA13="x","x",$Z$2-'Indicator Date hidden'!AA13)</f>
        <v>0</v>
      </c>
      <c r="AA12" s="211">
        <f>IF('Indicator Date hidden'!AB13="x","x",$AA$2-'Indicator Date hidden'!AB13)</f>
        <v>0</v>
      </c>
      <c r="AB12" s="211">
        <f>IF('Indicator Date hidden'!AC13="x","x",$AB$2-'Indicator Date hidden'!AC13)</f>
        <v>0</v>
      </c>
      <c r="AC12" s="211">
        <f>IF('Indicator Date hidden'!AD13="x","x",$AC$2-'Indicator Date hidden'!AD13)</f>
        <v>0</v>
      </c>
      <c r="AD12" s="211">
        <f>IF('Indicator Date hidden'!AE13="x","x",$AD$2-'Indicator Date hidden'!AE13)</f>
        <v>0</v>
      </c>
      <c r="AE12" s="211">
        <f>IF('Indicator Date hidden'!AF13="x","x",$AE$2-'Indicator Date hidden'!AF13)</f>
        <v>0</v>
      </c>
      <c r="AF12" s="211">
        <f>IF('Indicator Date hidden'!AG13="x","x",$AF$2-'Indicator Date hidden'!AG13)</f>
        <v>5</v>
      </c>
      <c r="AG12" s="211">
        <f>IF('Indicator Date hidden'!AH13="x","x",$AG$2-'Indicator Date hidden'!AH13)</f>
        <v>0</v>
      </c>
      <c r="AH12" s="211">
        <f>IF('Indicator Date hidden'!AI13="x","x",$AH$2-'Indicator Date hidden'!AI13)</f>
        <v>0</v>
      </c>
      <c r="AI12" s="211">
        <f>IF('Indicator Date hidden'!AJ13="x","x",$AI$2-'Indicator Date hidden'!AJ13)</f>
        <v>0</v>
      </c>
      <c r="AJ12" s="211">
        <f>IF('Indicator Date hidden'!AK13="x","x",$AJ$2-'Indicator Date hidden'!AK13)</f>
        <v>1</v>
      </c>
      <c r="AK12" s="211">
        <f>IF('Indicator Date hidden'!AL13="x","x",$AK$2-'Indicator Date hidden'!AL13)</f>
        <v>1</v>
      </c>
      <c r="AL12" s="211">
        <f>IF('Indicator Date hidden'!AM13="x","x",$AL$2-'Indicator Date hidden'!AM13)</f>
        <v>0</v>
      </c>
      <c r="AM12" s="211">
        <f>IF('Indicator Date hidden'!AN13="x","x",$AM$2-'Indicator Date hidden'!AN13)</f>
        <v>0</v>
      </c>
      <c r="AN12" s="211">
        <f>IF('Indicator Date hidden'!AO13="x","x",$AN$2-'Indicator Date hidden'!AO13)</f>
        <v>0</v>
      </c>
      <c r="AO12" s="211" t="str">
        <f>IF('Indicator Date hidden'!AP13="x","x",$AO$2-'Indicator Date hidden'!AP13)</f>
        <v>x</v>
      </c>
      <c r="AP12" s="211" t="str">
        <f>IF('Indicator Date hidden'!AQ13="x","x",$AP$2-'Indicator Date hidden'!AQ13)</f>
        <v>x</v>
      </c>
      <c r="AQ12" s="211" t="str">
        <f>IF('Indicator Date hidden'!AR13="x","x",$AQ$2-'Indicator Date hidden'!AR13)</f>
        <v>x</v>
      </c>
      <c r="AR12" s="211">
        <f>IF('Indicator Date hidden'!AS13="x","x",$AR$2-'Indicator Date hidden'!AS13)</f>
        <v>0</v>
      </c>
      <c r="AS12" s="211">
        <f>IF('Indicator Date hidden'!AT13="x","x",$AS$2-'Indicator Date hidden'!AT13)</f>
        <v>0</v>
      </c>
      <c r="AT12" s="211">
        <f>IF('Indicator Date hidden'!AU13="x","x",$AT$2-'Indicator Date hidden'!AU13)</f>
        <v>0</v>
      </c>
      <c r="AU12" s="211">
        <f>IF('Indicator Date hidden'!AV13="x","x",$AU$2-'Indicator Date hidden'!AV13)</f>
        <v>0</v>
      </c>
      <c r="AV12" s="211">
        <f>IF('Indicator Date hidden'!AW13="x","x",$AV$2-'Indicator Date hidden'!AW13)</f>
        <v>0</v>
      </c>
      <c r="AW12" s="211">
        <f>IF('Indicator Date hidden'!AX13="x","x",$AW$2-'Indicator Date hidden'!AX13)</f>
        <v>0</v>
      </c>
      <c r="AX12" s="211">
        <f>IF('Indicator Date hidden'!AY13="x","x",$AX$2-'Indicator Date hidden'!AY13)</f>
        <v>0</v>
      </c>
      <c r="AY12" s="211">
        <f>IF('Indicator Date hidden'!AZ13="x","x",$AY$2-'Indicator Date hidden'!AZ13)</f>
        <v>0</v>
      </c>
      <c r="AZ12" s="211">
        <f>IF('Indicator Date hidden'!BA13="x","x",$AZ$2-'Indicator Date hidden'!BA13)</f>
        <v>0</v>
      </c>
      <c r="BA12">
        <f t="shared" si="0"/>
        <v>17</v>
      </c>
      <c r="BB12" s="21">
        <f t="shared" si="1"/>
        <v>0.35416666666666669</v>
      </c>
      <c r="BC12">
        <f t="shared" si="2"/>
        <v>6</v>
      </c>
      <c r="BD12" s="21">
        <f t="shared" si="3"/>
        <v>1.346129998262509</v>
      </c>
      <c r="BE12" s="280">
        <f t="shared" si="4"/>
        <v>0</v>
      </c>
    </row>
    <row r="13" spans="1:57" x14ac:dyDescent="0.25">
      <c r="A13" t="s">
        <v>8661</v>
      </c>
      <c r="B13" s="211">
        <f>IF('Indicator Date hidden'!C14="x","x",$B$2-'Indicator Date hidden'!C14)</f>
        <v>0</v>
      </c>
      <c r="C13" s="211">
        <f>IF('Indicator Date hidden'!D14="x","x",$C$2-'Indicator Date hidden'!D14)</f>
        <v>0</v>
      </c>
      <c r="D13" s="211">
        <f>IF('Indicator Date hidden'!E14="x","x",$D$2-'Indicator Date hidden'!E14)</f>
        <v>0</v>
      </c>
      <c r="E13" s="211">
        <f>IF('Indicator Date hidden'!F14="x","x",$E$2-'Indicator Date hidden'!F14)</f>
        <v>0</v>
      </c>
      <c r="F13" s="211">
        <f>IF('Indicator Date hidden'!G14="x","x",$F$2-'Indicator Date hidden'!G14)</f>
        <v>0</v>
      </c>
      <c r="G13" s="211">
        <f>IF('Indicator Date hidden'!H14="x","x",$G$2-'Indicator Date hidden'!H14)</f>
        <v>0</v>
      </c>
      <c r="H13" s="211">
        <f>IF('Indicator Date hidden'!I14="x","x",$H$2-'Indicator Date hidden'!I14)</f>
        <v>0</v>
      </c>
      <c r="I13" s="211">
        <f>IF('Indicator Date hidden'!J14="x","x",$I$2-'Indicator Date hidden'!J14)</f>
        <v>0</v>
      </c>
      <c r="J13" s="211">
        <f>IF('Indicator Date hidden'!K14="x","x",$J$2-'Indicator Date hidden'!K14)</f>
        <v>0</v>
      </c>
      <c r="K13" s="211">
        <f>IF('Indicator Date hidden'!L14="x","x",$K$2-'Indicator Date hidden'!L14)</f>
        <v>0</v>
      </c>
      <c r="L13" s="211">
        <f>IF('Indicator Date hidden'!M14="x","x",$L$2-'Indicator Date hidden'!M14)</f>
        <v>0</v>
      </c>
      <c r="M13" s="211">
        <f>IF('Indicator Date hidden'!N14="x","x",$M$2-'Indicator Date hidden'!N14)</f>
        <v>0</v>
      </c>
      <c r="N13" s="211">
        <f>IF('Indicator Date hidden'!O14="x","x",$N$2-'Indicator Date hidden'!O14)</f>
        <v>0</v>
      </c>
      <c r="O13" s="211">
        <f>IF('Indicator Date hidden'!P14="x","x",$O$2-'Indicator Date hidden'!P14)</f>
        <v>0</v>
      </c>
      <c r="P13" s="211">
        <f>IF('Indicator Date hidden'!Q14="x","x",$P$2-'Indicator Date hidden'!Q14)</f>
        <v>0</v>
      </c>
      <c r="Q13" s="211" t="str">
        <f>IF('Indicator Date hidden'!R14="x","x",$Q$2-'Indicator Date hidden'!R14)</f>
        <v>x</v>
      </c>
      <c r="R13" s="211">
        <f>IF('Indicator Date hidden'!S14="x","x",$R$2-'Indicator Date hidden'!S14)</f>
        <v>0</v>
      </c>
      <c r="S13" s="211">
        <f>IF('Indicator Date hidden'!T14="x","x",$S$2-'Indicator Date hidden'!T14)</f>
        <v>0</v>
      </c>
      <c r="T13" s="211">
        <f>IF('Indicator Date hidden'!U14="x","x",$T$2-'Indicator Date hidden'!U14)</f>
        <v>0</v>
      </c>
      <c r="U13" s="211" t="str">
        <f>IF('Indicator Date hidden'!V14="x","x",$U$2-'Indicator Date hidden'!V14)</f>
        <v>x</v>
      </c>
      <c r="V13" s="211">
        <f>IF('Indicator Date hidden'!W14="x","x",$V$2-'Indicator Date hidden'!W14)</f>
        <v>0</v>
      </c>
      <c r="W13" s="211" t="str">
        <f>IF('Indicator Date hidden'!X14="x","x",$W$2-'Indicator Date hidden'!X14)</f>
        <v>x</v>
      </c>
      <c r="X13" s="211">
        <f>IF('Indicator Date hidden'!Y14="x","x",$X$2-'Indicator Date hidden'!Y14)</f>
        <v>6</v>
      </c>
      <c r="Y13" s="211">
        <f>IF('Indicator Date hidden'!Z14="x","x",$Y$2-'Indicator Date hidden'!Z14)</f>
        <v>0</v>
      </c>
      <c r="Z13" s="211">
        <f>IF('Indicator Date hidden'!AA14="x","x",$Z$2-'Indicator Date hidden'!AA14)</f>
        <v>0</v>
      </c>
      <c r="AA13" s="211">
        <f>IF('Indicator Date hidden'!AB14="x","x",$AA$2-'Indicator Date hidden'!AB14)</f>
        <v>1</v>
      </c>
      <c r="AB13" s="211">
        <f>IF('Indicator Date hidden'!AC14="x","x",$AB$2-'Indicator Date hidden'!AC14)</f>
        <v>0</v>
      </c>
      <c r="AC13" s="211">
        <f>IF('Indicator Date hidden'!AD14="x","x",$AC$2-'Indicator Date hidden'!AD14)</f>
        <v>0</v>
      </c>
      <c r="AD13" s="211" t="str">
        <f>IF('Indicator Date hidden'!AE14="x","x",$AD$2-'Indicator Date hidden'!AE14)</f>
        <v>x</v>
      </c>
      <c r="AE13" s="211">
        <f>IF('Indicator Date hidden'!AF14="x","x",$AE$2-'Indicator Date hidden'!AF14)</f>
        <v>0</v>
      </c>
      <c r="AF13" s="211" t="str">
        <f>IF('Indicator Date hidden'!AG14="x","x",$AF$2-'Indicator Date hidden'!AG14)</f>
        <v>x</v>
      </c>
      <c r="AG13" s="211">
        <f>IF('Indicator Date hidden'!AH14="x","x",$AG$2-'Indicator Date hidden'!AH14)</f>
        <v>0</v>
      </c>
      <c r="AH13" s="211">
        <f>IF('Indicator Date hidden'!AI14="x","x",$AH$2-'Indicator Date hidden'!AI14)</f>
        <v>0</v>
      </c>
      <c r="AI13" s="211">
        <f>IF('Indicator Date hidden'!AJ14="x","x",$AI$2-'Indicator Date hidden'!AJ14)</f>
        <v>0</v>
      </c>
      <c r="AJ13" s="211" t="str">
        <f>IF('Indicator Date hidden'!AK14="x","x",$AJ$2-'Indicator Date hidden'!AK14)</f>
        <v>x</v>
      </c>
      <c r="AK13" s="211">
        <f>IF('Indicator Date hidden'!AL14="x","x",$AK$2-'Indicator Date hidden'!AL14)</f>
        <v>1</v>
      </c>
      <c r="AL13" s="211">
        <f>IF('Indicator Date hidden'!AM14="x","x",$AL$2-'Indicator Date hidden'!AM14)</f>
        <v>0</v>
      </c>
      <c r="AM13" s="211">
        <f>IF('Indicator Date hidden'!AN14="x","x",$AM$2-'Indicator Date hidden'!AN14)</f>
        <v>0</v>
      </c>
      <c r="AN13" s="211">
        <f>IF('Indicator Date hidden'!AO14="x","x",$AN$2-'Indicator Date hidden'!AO14)</f>
        <v>0</v>
      </c>
      <c r="AO13" s="211">
        <f>IF('Indicator Date hidden'!AP14="x","x",$AO$2-'Indicator Date hidden'!AP14)</f>
        <v>0</v>
      </c>
      <c r="AP13" s="211">
        <f>IF('Indicator Date hidden'!AQ14="x","x",$AP$2-'Indicator Date hidden'!AQ14)</f>
        <v>0</v>
      </c>
      <c r="AQ13" s="211" t="str">
        <f>IF('Indicator Date hidden'!AR14="x","x",$AQ$2-'Indicator Date hidden'!AR14)</f>
        <v>x</v>
      </c>
      <c r="AR13" s="211">
        <f>IF('Indicator Date hidden'!AS14="x","x",$AR$2-'Indicator Date hidden'!AS14)</f>
        <v>0</v>
      </c>
      <c r="AS13" s="211">
        <f>IF('Indicator Date hidden'!AT14="x","x",$AS$2-'Indicator Date hidden'!AT14)</f>
        <v>0</v>
      </c>
      <c r="AT13" s="211">
        <f>IF('Indicator Date hidden'!AU14="x","x",$AT$2-'Indicator Date hidden'!AU14)</f>
        <v>0</v>
      </c>
      <c r="AU13" s="211" t="str">
        <f>IF('Indicator Date hidden'!AV14="x","x",$AU$2-'Indicator Date hidden'!AV14)</f>
        <v>x</v>
      </c>
      <c r="AV13" s="211">
        <f>IF('Indicator Date hidden'!AW14="x","x",$AV$2-'Indicator Date hidden'!AW14)</f>
        <v>0</v>
      </c>
      <c r="AW13" s="211">
        <f>IF('Indicator Date hidden'!AX14="x","x",$AW$2-'Indicator Date hidden'!AX14)</f>
        <v>0</v>
      </c>
      <c r="AX13" s="211">
        <f>IF('Indicator Date hidden'!AY14="x","x",$AX$2-'Indicator Date hidden'!AY14)</f>
        <v>0</v>
      </c>
      <c r="AY13" s="211">
        <f>IF('Indicator Date hidden'!AZ14="x","x",$AY$2-'Indicator Date hidden'!AZ14)</f>
        <v>0</v>
      </c>
      <c r="AZ13" s="211">
        <f>IF('Indicator Date hidden'!BA14="x","x",$AZ$2-'Indicator Date hidden'!BA14)</f>
        <v>0</v>
      </c>
      <c r="BA13">
        <f t="shared" si="0"/>
        <v>8</v>
      </c>
      <c r="BB13" s="21">
        <f t="shared" si="1"/>
        <v>0.18604651162790697</v>
      </c>
      <c r="BC13">
        <f t="shared" si="2"/>
        <v>3</v>
      </c>
      <c r="BD13" s="21">
        <f t="shared" si="3"/>
        <v>0.92147036075157907</v>
      </c>
      <c r="BE13" s="280">
        <f t="shared" si="4"/>
        <v>0</v>
      </c>
    </row>
    <row r="14" spans="1:57" x14ac:dyDescent="0.25">
      <c r="A14" t="s">
        <v>8659</v>
      </c>
      <c r="B14" s="211">
        <f>IF('Indicator Date hidden'!C15="x","x",$B$2-'Indicator Date hidden'!C15)</f>
        <v>0</v>
      </c>
      <c r="C14" s="211">
        <f>IF('Indicator Date hidden'!D15="x","x",$C$2-'Indicator Date hidden'!D15)</f>
        <v>0</v>
      </c>
      <c r="D14" s="211">
        <f>IF('Indicator Date hidden'!E15="x","x",$D$2-'Indicator Date hidden'!E15)</f>
        <v>0</v>
      </c>
      <c r="E14" s="211">
        <f>IF('Indicator Date hidden'!F15="x","x",$E$2-'Indicator Date hidden'!F15)</f>
        <v>0</v>
      </c>
      <c r="F14" s="211">
        <f>IF('Indicator Date hidden'!G15="x","x",$F$2-'Indicator Date hidden'!G15)</f>
        <v>0</v>
      </c>
      <c r="G14" s="211">
        <f>IF('Indicator Date hidden'!H15="x","x",$G$2-'Indicator Date hidden'!H15)</f>
        <v>0</v>
      </c>
      <c r="H14" s="211">
        <f>IF('Indicator Date hidden'!I15="x","x",$H$2-'Indicator Date hidden'!I15)</f>
        <v>0</v>
      </c>
      <c r="I14" s="211">
        <f>IF('Indicator Date hidden'!J15="x","x",$I$2-'Indicator Date hidden'!J15)</f>
        <v>0</v>
      </c>
      <c r="J14" s="211">
        <f>IF('Indicator Date hidden'!K15="x","x",$J$2-'Indicator Date hidden'!K15)</f>
        <v>0</v>
      </c>
      <c r="K14" s="211">
        <f>IF('Indicator Date hidden'!L15="x","x",$K$2-'Indicator Date hidden'!L15)</f>
        <v>0</v>
      </c>
      <c r="L14" s="211">
        <f>IF('Indicator Date hidden'!M15="x","x",$L$2-'Indicator Date hidden'!M15)</f>
        <v>0</v>
      </c>
      <c r="M14" s="211">
        <f>IF('Indicator Date hidden'!N15="x","x",$M$2-'Indicator Date hidden'!N15)</f>
        <v>0</v>
      </c>
      <c r="N14" s="211">
        <f>IF('Indicator Date hidden'!O15="x","x",$N$2-'Indicator Date hidden'!O15)</f>
        <v>0</v>
      </c>
      <c r="O14" s="211">
        <f>IF('Indicator Date hidden'!P15="x","x",$O$2-'Indicator Date hidden'!P15)</f>
        <v>0</v>
      </c>
      <c r="P14" s="211">
        <f>IF('Indicator Date hidden'!Q15="x","x",$P$2-'Indicator Date hidden'!Q15)</f>
        <v>0</v>
      </c>
      <c r="Q14" s="211" t="str">
        <f>IF('Indicator Date hidden'!R15="x","x",$Q$2-'Indicator Date hidden'!R15)</f>
        <v>x</v>
      </c>
      <c r="R14" s="211">
        <f>IF('Indicator Date hidden'!S15="x","x",$R$2-'Indicator Date hidden'!S15)</f>
        <v>0</v>
      </c>
      <c r="S14" s="211">
        <f>IF('Indicator Date hidden'!T15="x","x",$S$2-'Indicator Date hidden'!T15)</f>
        <v>0</v>
      </c>
      <c r="T14" s="211">
        <f>IF('Indicator Date hidden'!U15="x","x",$T$2-'Indicator Date hidden'!U15)</f>
        <v>0</v>
      </c>
      <c r="U14" s="211" t="str">
        <f>IF('Indicator Date hidden'!V15="x","x",$U$2-'Indicator Date hidden'!V15)</f>
        <v>x</v>
      </c>
      <c r="V14" s="211">
        <f>IF('Indicator Date hidden'!W15="x","x",$V$2-'Indicator Date hidden'!W15)</f>
        <v>0</v>
      </c>
      <c r="W14" s="211" t="str">
        <f>IF('Indicator Date hidden'!X15="x","x",$W$2-'Indicator Date hidden'!X15)</f>
        <v>x</v>
      </c>
      <c r="X14" s="211">
        <f>IF('Indicator Date hidden'!Y15="x","x",$X$2-'Indicator Date hidden'!Y15)</f>
        <v>2</v>
      </c>
      <c r="Y14" s="211">
        <f>IF('Indicator Date hidden'!Z15="x","x",$Y$2-'Indicator Date hidden'!Z15)</f>
        <v>0</v>
      </c>
      <c r="Z14" s="211">
        <f>IF('Indicator Date hidden'!AA15="x","x",$Z$2-'Indicator Date hidden'!AA15)</f>
        <v>0</v>
      </c>
      <c r="AA14" s="211" t="str">
        <f>IF('Indicator Date hidden'!AB15="x","x",$AA$2-'Indicator Date hidden'!AB15)</f>
        <v>x</v>
      </c>
      <c r="AB14" s="211">
        <f>IF('Indicator Date hidden'!AC15="x","x",$AB$2-'Indicator Date hidden'!AC15)</f>
        <v>0</v>
      </c>
      <c r="AC14" s="211">
        <f>IF('Indicator Date hidden'!AD15="x","x",$AC$2-'Indicator Date hidden'!AD15)</f>
        <v>0</v>
      </c>
      <c r="AD14" s="211" t="str">
        <f>IF('Indicator Date hidden'!AE15="x","x",$AD$2-'Indicator Date hidden'!AE15)</f>
        <v>x</v>
      </c>
      <c r="AE14" s="211">
        <f>IF('Indicator Date hidden'!AF15="x","x",$AE$2-'Indicator Date hidden'!AF15)</f>
        <v>0</v>
      </c>
      <c r="AF14" s="211" t="str">
        <f>IF('Indicator Date hidden'!AG15="x","x",$AF$2-'Indicator Date hidden'!AG15)</f>
        <v>x</v>
      </c>
      <c r="AG14" s="211">
        <f>IF('Indicator Date hidden'!AH15="x","x",$AG$2-'Indicator Date hidden'!AH15)</f>
        <v>0</v>
      </c>
      <c r="AH14" s="211">
        <f>IF('Indicator Date hidden'!AI15="x","x",$AH$2-'Indicator Date hidden'!AI15)</f>
        <v>0</v>
      </c>
      <c r="AI14" s="211">
        <f>IF('Indicator Date hidden'!AJ15="x","x",$AI$2-'Indicator Date hidden'!AJ15)</f>
        <v>0</v>
      </c>
      <c r="AJ14" s="211" t="str">
        <f>IF('Indicator Date hidden'!AK15="x","x",$AJ$2-'Indicator Date hidden'!AK15)</f>
        <v>x</v>
      </c>
      <c r="AK14" s="211">
        <f>IF('Indicator Date hidden'!AL15="x","x",$AK$2-'Indicator Date hidden'!AL15)</f>
        <v>1</v>
      </c>
      <c r="AL14" s="211">
        <f>IF('Indicator Date hidden'!AM15="x","x",$AL$2-'Indicator Date hidden'!AM15)</f>
        <v>0</v>
      </c>
      <c r="AM14" s="211">
        <f>IF('Indicator Date hidden'!AN15="x","x",$AM$2-'Indicator Date hidden'!AN15)</f>
        <v>0</v>
      </c>
      <c r="AN14" s="211">
        <f>IF('Indicator Date hidden'!AO15="x","x",$AN$2-'Indicator Date hidden'!AO15)</f>
        <v>0</v>
      </c>
      <c r="AO14" s="211">
        <f>IF('Indicator Date hidden'!AP15="x","x",$AO$2-'Indicator Date hidden'!AP15)</f>
        <v>0</v>
      </c>
      <c r="AP14" s="211">
        <f>IF('Indicator Date hidden'!AQ15="x","x",$AP$2-'Indicator Date hidden'!AQ15)</f>
        <v>0</v>
      </c>
      <c r="AQ14" s="211">
        <f>IF('Indicator Date hidden'!AR15="x","x",$AQ$2-'Indicator Date hidden'!AR15)</f>
        <v>4</v>
      </c>
      <c r="AR14" s="211">
        <f>IF('Indicator Date hidden'!AS15="x","x",$AR$2-'Indicator Date hidden'!AS15)</f>
        <v>0</v>
      </c>
      <c r="AS14" s="211">
        <f>IF('Indicator Date hidden'!AT15="x","x",$AS$2-'Indicator Date hidden'!AT15)</f>
        <v>0</v>
      </c>
      <c r="AT14" s="211">
        <f>IF('Indicator Date hidden'!AU15="x","x",$AT$2-'Indicator Date hidden'!AU15)</f>
        <v>0</v>
      </c>
      <c r="AU14" s="211">
        <f>IF('Indicator Date hidden'!AV15="x","x",$AU$2-'Indicator Date hidden'!AV15)</f>
        <v>4</v>
      </c>
      <c r="AV14" s="211">
        <f>IF('Indicator Date hidden'!AW15="x","x",$AV$2-'Indicator Date hidden'!AW15)</f>
        <v>0</v>
      </c>
      <c r="AW14" s="211">
        <f>IF('Indicator Date hidden'!AX15="x","x",$AW$2-'Indicator Date hidden'!AX15)</f>
        <v>0</v>
      </c>
      <c r="AX14" s="211">
        <f>IF('Indicator Date hidden'!AY15="x","x",$AX$2-'Indicator Date hidden'!AY15)</f>
        <v>0</v>
      </c>
      <c r="AY14" s="211">
        <f>IF('Indicator Date hidden'!AZ15="x","x",$AY$2-'Indicator Date hidden'!AZ15)</f>
        <v>0</v>
      </c>
      <c r="AZ14" s="211">
        <f>IF('Indicator Date hidden'!BA15="x","x",$AZ$2-'Indicator Date hidden'!BA15)</f>
        <v>0</v>
      </c>
      <c r="BA14">
        <f t="shared" si="0"/>
        <v>11</v>
      </c>
      <c r="BB14" s="21">
        <f t="shared" si="1"/>
        <v>0.25</v>
      </c>
      <c r="BC14">
        <f t="shared" si="2"/>
        <v>4</v>
      </c>
      <c r="BD14" s="21">
        <f t="shared" si="3"/>
        <v>0.882274951990076</v>
      </c>
      <c r="BE14" s="280">
        <f t="shared" si="4"/>
        <v>0</v>
      </c>
    </row>
    <row r="15" spans="1:57" x14ac:dyDescent="0.25">
      <c r="A15" t="s">
        <v>8655</v>
      </c>
      <c r="B15" s="211">
        <f>IF('Indicator Date hidden'!C16="x","x",$B$2-'Indicator Date hidden'!C16)</f>
        <v>0</v>
      </c>
      <c r="C15" s="211">
        <f>IF('Indicator Date hidden'!D16="x","x",$C$2-'Indicator Date hidden'!D16)</f>
        <v>0</v>
      </c>
      <c r="D15" s="211">
        <f>IF('Indicator Date hidden'!E16="x","x",$D$2-'Indicator Date hidden'!E16)</f>
        <v>0</v>
      </c>
      <c r="E15" s="211">
        <f>IF('Indicator Date hidden'!F16="x","x",$E$2-'Indicator Date hidden'!F16)</f>
        <v>0</v>
      </c>
      <c r="F15" s="211">
        <f>IF('Indicator Date hidden'!G16="x","x",$F$2-'Indicator Date hidden'!G16)</f>
        <v>0</v>
      </c>
      <c r="G15" s="211">
        <f>IF('Indicator Date hidden'!H16="x","x",$G$2-'Indicator Date hidden'!H16)</f>
        <v>0</v>
      </c>
      <c r="H15" s="211">
        <f>IF('Indicator Date hidden'!I16="x","x",$H$2-'Indicator Date hidden'!I16)</f>
        <v>0</v>
      </c>
      <c r="I15" s="211">
        <f>IF('Indicator Date hidden'!J16="x","x",$I$2-'Indicator Date hidden'!J16)</f>
        <v>0</v>
      </c>
      <c r="J15" s="211">
        <f>IF('Indicator Date hidden'!K16="x","x",$J$2-'Indicator Date hidden'!K16)</f>
        <v>0</v>
      </c>
      <c r="K15" s="211">
        <f>IF('Indicator Date hidden'!L16="x","x",$K$2-'Indicator Date hidden'!L16)</f>
        <v>0</v>
      </c>
      <c r="L15" s="211">
        <f>IF('Indicator Date hidden'!M16="x","x",$L$2-'Indicator Date hidden'!M16)</f>
        <v>0</v>
      </c>
      <c r="M15" s="211">
        <f>IF('Indicator Date hidden'!N16="x","x",$M$2-'Indicator Date hidden'!N16)</f>
        <v>0</v>
      </c>
      <c r="N15" s="211">
        <f>IF('Indicator Date hidden'!O16="x","x",$N$2-'Indicator Date hidden'!O16)</f>
        <v>0</v>
      </c>
      <c r="O15" s="211">
        <f>IF('Indicator Date hidden'!P16="x","x",$O$2-'Indicator Date hidden'!P16)</f>
        <v>0</v>
      </c>
      <c r="P15" s="211">
        <f>IF('Indicator Date hidden'!Q16="x","x",$P$2-'Indicator Date hidden'!Q16)</f>
        <v>0</v>
      </c>
      <c r="Q15" s="211">
        <f>IF('Indicator Date hidden'!R16="x","x",$Q$2-'Indicator Date hidden'!R16)</f>
        <v>3</v>
      </c>
      <c r="R15" s="211">
        <f>IF('Indicator Date hidden'!S16="x","x",$R$2-'Indicator Date hidden'!S16)</f>
        <v>0</v>
      </c>
      <c r="S15" s="211">
        <f>IF('Indicator Date hidden'!T16="x","x",$S$2-'Indicator Date hidden'!T16)</f>
        <v>0</v>
      </c>
      <c r="T15" s="211">
        <f>IF('Indicator Date hidden'!U16="x","x",$T$2-'Indicator Date hidden'!U16)</f>
        <v>0</v>
      </c>
      <c r="U15" s="211">
        <f>IF('Indicator Date hidden'!V16="x","x",$U$2-'Indicator Date hidden'!V16)</f>
        <v>0</v>
      </c>
      <c r="V15" s="211">
        <f>IF('Indicator Date hidden'!W16="x","x",$V$2-'Indicator Date hidden'!W16)</f>
        <v>0</v>
      </c>
      <c r="W15" s="211">
        <f>IF('Indicator Date hidden'!X16="x","x",$W$2-'Indicator Date hidden'!X16)</f>
        <v>0</v>
      </c>
      <c r="X15" s="211">
        <f>IF('Indicator Date hidden'!Y16="x","x",$X$2-'Indicator Date hidden'!Y16)</f>
        <v>3</v>
      </c>
      <c r="Y15" s="211">
        <f>IF('Indicator Date hidden'!Z16="x","x",$Y$2-'Indicator Date hidden'!Z16)</f>
        <v>0</v>
      </c>
      <c r="Z15" s="211">
        <f>IF('Indicator Date hidden'!AA16="x","x",$Z$2-'Indicator Date hidden'!AA16)</f>
        <v>0</v>
      </c>
      <c r="AA15" s="211">
        <f>IF('Indicator Date hidden'!AB16="x","x",$AA$2-'Indicator Date hidden'!AB16)</f>
        <v>0</v>
      </c>
      <c r="AB15" s="211">
        <f>IF('Indicator Date hidden'!AC16="x","x",$AB$2-'Indicator Date hidden'!AC16)</f>
        <v>0</v>
      </c>
      <c r="AC15" s="211">
        <f>IF('Indicator Date hidden'!AD16="x","x",$AC$2-'Indicator Date hidden'!AD16)</f>
        <v>0</v>
      </c>
      <c r="AD15" s="211">
        <f>IF('Indicator Date hidden'!AE16="x","x",$AD$2-'Indicator Date hidden'!AE16)</f>
        <v>0</v>
      </c>
      <c r="AE15" s="211">
        <f>IF('Indicator Date hidden'!AF16="x","x",$AE$2-'Indicator Date hidden'!AF16)</f>
        <v>0</v>
      </c>
      <c r="AF15" s="211">
        <f>IF('Indicator Date hidden'!AG16="x","x",$AF$2-'Indicator Date hidden'!AG16)</f>
        <v>3</v>
      </c>
      <c r="AG15" s="211">
        <f>IF('Indicator Date hidden'!AH16="x","x",$AG$2-'Indicator Date hidden'!AH16)</f>
        <v>0</v>
      </c>
      <c r="AH15" s="211">
        <f>IF('Indicator Date hidden'!AI16="x","x",$AH$2-'Indicator Date hidden'!AI16)</f>
        <v>0</v>
      </c>
      <c r="AI15" s="211">
        <f>IF('Indicator Date hidden'!AJ16="x","x",$AI$2-'Indicator Date hidden'!AJ16)</f>
        <v>0</v>
      </c>
      <c r="AJ15" s="211">
        <f>IF('Indicator Date hidden'!AK16="x","x",$AJ$2-'Indicator Date hidden'!AK16)</f>
        <v>1</v>
      </c>
      <c r="AK15" s="211">
        <f>IF('Indicator Date hidden'!AL16="x","x",$AK$2-'Indicator Date hidden'!AL16)</f>
        <v>1</v>
      </c>
      <c r="AL15" s="211">
        <f>IF('Indicator Date hidden'!AM16="x","x",$AL$2-'Indicator Date hidden'!AM16)</f>
        <v>0</v>
      </c>
      <c r="AM15" s="211">
        <f>IF('Indicator Date hidden'!AN16="x","x",$AM$2-'Indicator Date hidden'!AN16)</f>
        <v>0</v>
      </c>
      <c r="AN15" s="211">
        <f>IF('Indicator Date hidden'!AO16="x","x",$AN$2-'Indicator Date hidden'!AO16)</f>
        <v>0</v>
      </c>
      <c r="AO15" s="211">
        <f>IF('Indicator Date hidden'!AP16="x","x",$AO$2-'Indicator Date hidden'!AP16)</f>
        <v>0</v>
      </c>
      <c r="AP15" s="211">
        <f>IF('Indicator Date hidden'!AQ16="x","x",$AP$2-'Indicator Date hidden'!AQ16)</f>
        <v>0</v>
      </c>
      <c r="AQ15" s="211">
        <f>IF('Indicator Date hidden'!AR16="x","x",$AQ$2-'Indicator Date hidden'!AR16)</f>
        <v>0</v>
      </c>
      <c r="AR15" s="211">
        <f>IF('Indicator Date hidden'!AS16="x","x",$AR$2-'Indicator Date hidden'!AS16)</f>
        <v>0</v>
      </c>
      <c r="AS15" s="211">
        <f>IF('Indicator Date hidden'!AT16="x","x",$AS$2-'Indicator Date hidden'!AT16)</f>
        <v>0</v>
      </c>
      <c r="AT15" s="211">
        <f>IF('Indicator Date hidden'!AU16="x","x",$AT$2-'Indicator Date hidden'!AU16)</f>
        <v>0</v>
      </c>
      <c r="AU15" s="211">
        <f>IF('Indicator Date hidden'!AV16="x","x",$AU$2-'Indicator Date hidden'!AV16)</f>
        <v>1</v>
      </c>
      <c r="AV15" s="211">
        <f>IF('Indicator Date hidden'!AW16="x","x",$AV$2-'Indicator Date hidden'!AW16)</f>
        <v>0</v>
      </c>
      <c r="AW15" s="211">
        <f>IF('Indicator Date hidden'!AX16="x","x",$AW$2-'Indicator Date hidden'!AX16)</f>
        <v>0</v>
      </c>
      <c r="AX15" s="211">
        <f>IF('Indicator Date hidden'!AY16="x","x",$AX$2-'Indicator Date hidden'!AY16)</f>
        <v>0</v>
      </c>
      <c r="AY15" s="211">
        <f>IF('Indicator Date hidden'!AZ16="x","x",$AY$2-'Indicator Date hidden'!AZ16)</f>
        <v>0</v>
      </c>
      <c r="AZ15" s="211">
        <f>IF('Indicator Date hidden'!BA16="x","x",$AZ$2-'Indicator Date hidden'!BA16)</f>
        <v>0</v>
      </c>
      <c r="BA15">
        <f t="shared" si="0"/>
        <v>12</v>
      </c>
      <c r="BB15" s="21">
        <f t="shared" si="1"/>
        <v>0.23529411764705882</v>
      </c>
      <c r="BC15">
        <f t="shared" si="2"/>
        <v>6</v>
      </c>
      <c r="BD15" s="21">
        <f t="shared" si="3"/>
        <v>0.72998080270534449</v>
      </c>
      <c r="BE15" s="280">
        <f t="shared" si="4"/>
        <v>0</v>
      </c>
    </row>
    <row r="16" spans="1:57" x14ac:dyDescent="0.25">
      <c r="A16" t="s">
        <v>8672</v>
      </c>
      <c r="B16" s="211">
        <f>IF('Indicator Date hidden'!C17="x","x",$B$2-'Indicator Date hidden'!C17)</f>
        <v>0</v>
      </c>
      <c r="C16" s="211">
        <f>IF('Indicator Date hidden'!D17="x","x",$C$2-'Indicator Date hidden'!D17)</f>
        <v>0</v>
      </c>
      <c r="D16" s="211">
        <f>IF('Indicator Date hidden'!E17="x","x",$D$2-'Indicator Date hidden'!E17)</f>
        <v>0</v>
      </c>
      <c r="E16" s="211">
        <f>IF('Indicator Date hidden'!F17="x","x",$E$2-'Indicator Date hidden'!F17)</f>
        <v>0</v>
      </c>
      <c r="F16" s="211">
        <f>IF('Indicator Date hidden'!G17="x","x",$F$2-'Indicator Date hidden'!G17)</f>
        <v>0</v>
      </c>
      <c r="G16" s="211">
        <f>IF('Indicator Date hidden'!H17="x","x",$G$2-'Indicator Date hidden'!H17)</f>
        <v>0</v>
      </c>
      <c r="H16" s="211">
        <f>IF('Indicator Date hidden'!I17="x","x",$H$2-'Indicator Date hidden'!I17)</f>
        <v>0</v>
      </c>
      <c r="I16" s="211">
        <f>IF('Indicator Date hidden'!J17="x","x",$I$2-'Indicator Date hidden'!J17)</f>
        <v>0</v>
      </c>
      <c r="J16" s="211">
        <f>IF('Indicator Date hidden'!K17="x","x",$J$2-'Indicator Date hidden'!K17)</f>
        <v>0</v>
      </c>
      <c r="K16" s="211">
        <f>IF('Indicator Date hidden'!L17="x","x",$K$2-'Indicator Date hidden'!L17)</f>
        <v>0</v>
      </c>
      <c r="L16" s="211">
        <f>IF('Indicator Date hidden'!M17="x","x",$L$2-'Indicator Date hidden'!M17)</f>
        <v>0</v>
      </c>
      <c r="M16" s="211">
        <f>IF('Indicator Date hidden'!N17="x","x",$M$2-'Indicator Date hidden'!N17)</f>
        <v>0</v>
      </c>
      <c r="N16" s="211">
        <f>IF('Indicator Date hidden'!O17="x","x",$N$2-'Indicator Date hidden'!O17)</f>
        <v>0</v>
      </c>
      <c r="O16" s="211">
        <f>IF('Indicator Date hidden'!P17="x","x",$O$2-'Indicator Date hidden'!P17)</f>
        <v>0</v>
      </c>
      <c r="P16" s="211">
        <f>IF('Indicator Date hidden'!Q17="x","x",$P$2-'Indicator Date hidden'!Q17)</f>
        <v>0</v>
      </c>
      <c r="Q16" s="211">
        <f>IF('Indicator Date hidden'!R17="x","x",$Q$2-'Indicator Date hidden'!R17)</f>
        <v>2</v>
      </c>
      <c r="R16" s="211">
        <f>IF('Indicator Date hidden'!S17="x","x",$R$2-'Indicator Date hidden'!S17)</f>
        <v>0</v>
      </c>
      <c r="S16" s="211">
        <f>IF('Indicator Date hidden'!T17="x","x",$S$2-'Indicator Date hidden'!T17)</f>
        <v>0</v>
      </c>
      <c r="T16" s="211">
        <f>IF('Indicator Date hidden'!U17="x","x",$T$2-'Indicator Date hidden'!U17)</f>
        <v>0</v>
      </c>
      <c r="U16" s="211" t="str">
        <f>IF('Indicator Date hidden'!V17="x","x",$U$2-'Indicator Date hidden'!V17)</f>
        <v>x</v>
      </c>
      <c r="V16" s="211">
        <f>IF('Indicator Date hidden'!W17="x","x",$V$2-'Indicator Date hidden'!W17)</f>
        <v>0</v>
      </c>
      <c r="W16" s="211">
        <f>IF('Indicator Date hidden'!X17="x","x",$W$2-'Indicator Date hidden'!X17)</f>
        <v>1</v>
      </c>
      <c r="X16" s="211">
        <f>IF('Indicator Date hidden'!Y17="x","x",$X$2-'Indicator Date hidden'!Y17)</f>
        <v>4</v>
      </c>
      <c r="Y16" s="211">
        <f>IF('Indicator Date hidden'!Z17="x","x",$Y$2-'Indicator Date hidden'!Z17)</f>
        <v>0</v>
      </c>
      <c r="Z16" s="211">
        <f>IF('Indicator Date hidden'!AA17="x","x",$Z$2-'Indicator Date hidden'!AA17)</f>
        <v>0</v>
      </c>
      <c r="AA16" s="211">
        <f>IF('Indicator Date hidden'!AB17="x","x",$AA$2-'Indicator Date hidden'!AB17)</f>
        <v>1</v>
      </c>
      <c r="AB16" s="211">
        <f>IF('Indicator Date hidden'!AC17="x","x",$AB$2-'Indicator Date hidden'!AC17)</f>
        <v>0</v>
      </c>
      <c r="AC16" s="211">
        <f>IF('Indicator Date hidden'!AD17="x","x",$AC$2-'Indicator Date hidden'!AD17)</f>
        <v>0</v>
      </c>
      <c r="AD16" s="211" t="str">
        <f>IF('Indicator Date hidden'!AE17="x","x",$AD$2-'Indicator Date hidden'!AE17)</f>
        <v>x</v>
      </c>
      <c r="AE16" s="211">
        <f>IF('Indicator Date hidden'!AF17="x","x",$AE$2-'Indicator Date hidden'!AF17)</f>
        <v>0</v>
      </c>
      <c r="AF16" s="211" t="str">
        <f>IF('Indicator Date hidden'!AG17="x","x",$AF$2-'Indicator Date hidden'!AG17)</f>
        <v>x</v>
      </c>
      <c r="AG16" s="211">
        <f>IF('Indicator Date hidden'!AH17="x","x",$AG$2-'Indicator Date hidden'!AH17)</f>
        <v>0</v>
      </c>
      <c r="AH16" s="211">
        <f>IF('Indicator Date hidden'!AI17="x","x",$AH$2-'Indicator Date hidden'!AI17)</f>
        <v>0</v>
      </c>
      <c r="AI16" s="211">
        <f>IF('Indicator Date hidden'!AJ17="x","x",$AI$2-'Indicator Date hidden'!AJ17)</f>
        <v>0</v>
      </c>
      <c r="AJ16" s="211" t="str">
        <f>IF('Indicator Date hidden'!AK17="x","x",$AJ$2-'Indicator Date hidden'!AK17)</f>
        <v>x</v>
      </c>
      <c r="AK16" s="211">
        <f>IF('Indicator Date hidden'!AL17="x","x",$AK$2-'Indicator Date hidden'!AL17)</f>
        <v>1</v>
      </c>
      <c r="AL16" s="211">
        <f>IF('Indicator Date hidden'!AM17="x","x",$AL$2-'Indicator Date hidden'!AM17)</f>
        <v>0</v>
      </c>
      <c r="AM16" s="211">
        <f>IF('Indicator Date hidden'!AN17="x","x",$AM$2-'Indicator Date hidden'!AN17)</f>
        <v>0</v>
      </c>
      <c r="AN16" s="211">
        <f>IF('Indicator Date hidden'!AO17="x","x",$AN$2-'Indicator Date hidden'!AO17)</f>
        <v>0</v>
      </c>
      <c r="AO16" s="211">
        <f>IF('Indicator Date hidden'!AP17="x","x",$AO$2-'Indicator Date hidden'!AP17)</f>
        <v>0</v>
      </c>
      <c r="AP16" s="211">
        <f>IF('Indicator Date hidden'!AQ17="x","x",$AP$2-'Indicator Date hidden'!AQ17)</f>
        <v>0</v>
      </c>
      <c r="AQ16" s="211">
        <f>IF('Indicator Date hidden'!AR17="x","x",$AQ$2-'Indicator Date hidden'!AR17)</f>
        <v>4</v>
      </c>
      <c r="AR16" s="211">
        <f>IF('Indicator Date hidden'!AS17="x","x",$AR$2-'Indicator Date hidden'!AS17)</f>
        <v>0</v>
      </c>
      <c r="AS16" s="211">
        <f>IF('Indicator Date hidden'!AT17="x","x",$AS$2-'Indicator Date hidden'!AT17)</f>
        <v>0</v>
      </c>
      <c r="AT16" s="211">
        <f>IF('Indicator Date hidden'!AU17="x","x",$AT$2-'Indicator Date hidden'!AU17)</f>
        <v>0</v>
      </c>
      <c r="AU16" s="211" t="str">
        <f>IF('Indicator Date hidden'!AV17="x","x",$AU$2-'Indicator Date hidden'!AV17)</f>
        <v>x</v>
      </c>
      <c r="AV16" s="211">
        <f>IF('Indicator Date hidden'!AW17="x","x",$AV$2-'Indicator Date hidden'!AW17)</f>
        <v>0</v>
      </c>
      <c r="AW16" s="211">
        <f>IF('Indicator Date hidden'!AX17="x","x",$AW$2-'Indicator Date hidden'!AX17)</f>
        <v>0</v>
      </c>
      <c r="AX16" s="211">
        <f>IF('Indicator Date hidden'!AY17="x","x",$AX$2-'Indicator Date hidden'!AY17)</f>
        <v>0</v>
      </c>
      <c r="AY16" s="211">
        <f>IF('Indicator Date hidden'!AZ17="x","x",$AY$2-'Indicator Date hidden'!AZ17)</f>
        <v>0</v>
      </c>
      <c r="AZ16" s="211">
        <f>IF('Indicator Date hidden'!BA17="x","x",$AZ$2-'Indicator Date hidden'!BA17)</f>
        <v>0</v>
      </c>
      <c r="BA16">
        <f t="shared" si="0"/>
        <v>13</v>
      </c>
      <c r="BB16" s="21">
        <f t="shared" si="1"/>
        <v>0.28260869565217389</v>
      </c>
      <c r="BC16">
        <f t="shared" si="2"/>
        <v>6</v>
      </c>
      <c r="BD16" s="21">
        <f t="shared" si="3"/>
        <v>0.87633236394549452</v>
      </c>
      <c r="BE16" s="280">
        <f t="shared" si="4"/>
        <v>0</v>
      </c>
    </row>
    <row r="17" spans="1:57" x14ac:dyDescent="0.25">
      <c r="A17" t="s">
        <v>8665</v>
      </c>
      <c r="B17" s="211">
        <f>IF('Indicator Date hidden'!C18="x","x",$B$2-'Indicator Date hidden'!C18)</f>
        <v>0</v>
      </c>
      <c r="C17" s="211">
        <f>IF('Indicator Date hidden'!D18="x","x",$C$2-'Indicator Date hidden'!D18)</f>
        <v>0</v>
      </c>
      <c r="D17" s="211">
        <f>IF('Indicator Date hidden'!E18="x","x",$D$2-'Indicator Date hidden'!E18)</f>
        <v>0</v>
      </c>
      <c r="E17" s="211">
        <f>IF('Indicator Date hidden'!F18="x","x",$E$2-'Indicator Date hidden'!F18)</f>
        <v>0</v>
      </c>
      <c r="F17" s="211">
        <f>IF('Indicator Date hidden'!G18="x","x",$F$2-'Indicator Date hidden'!G18)</f>
        <v>0</v>
      </c>
      <c r="G17" s="211">
        <f>IF('Indicator Date hidden'!H18="x","x",$G$2-'Indicator Date hidden'!H18)</f>
        <v>0</v>
      </c>
      <c r="H17" s="211">
        <f>IF('Indicator Date hidden'!I18="x","x",$H$2-'Indicator Date hidden'!I18)</f>
        <v>0</v>
      </c>
      <c r="I17" s="211">
        <f>IF('Indicator Date hidden'!J18="x","x",$I$2-'Indicator Date hidden'!J18)</f>
        <v>0</v>
      </c>
      <c r="J17" s="211">
        <f>IF('Indicator Date hidden'!K18="x","x",$J$2-'Indicator Date hidden'!K18)</f>
        <v>0</v>
      </c>
      <c r="K17" s="211">
        <f>IF('Indicator Date hidden'!L18="x","x",$K$2-'Indicator Date hidden'!L18)</f>
        <v>0</v>
      </c>
      <c r="L17" s="211">
        <f>IF('Indicator Date hidden'!M18="x","x",$L$2-'Indicator Date hidden'!M18)</f>
        <v>0</v>
      </c>
      <c r="M17" s="211">
        <f>IF('Indicator Date hidden'!N18="x","x",$M$2-'Indicator Date hidden'!N18)</f>
        <v>0</v>
      </c>
      <c r="N17" s="211">
        <f>IF('Indicator Date hidden'!O18="x","x",$N$2-'Indicator Date hidden'!O18)</f>
        <v>0</v>
      </c>
      <c r="O17" s="211">
        <f>IF('Indicator Date hidden'!P18="x","x",$O$2-'Indicator Date hidden'!P18)</f>
        <v>0</v>
      </c>
      <c r="P17" s="211">
        <f>IF('Indicator Date hidden'!Q18="x","x",$P$2-'Indicator Date hidden'!Q18)</f>
        <v>0</v>
      </c>
      <c r="Q17" s="211">
        <f>IF('Indicator Date hidden'!R18="x","x",$Q$2-'Indicator Date hidden'!R18)</f>
        <v>9</v>
      </c>
      <c r="R17" s="211">
        <f>IF('Indicator Date hidden'!S18="x","x",$R$2-'Indicator Date hidden'!S18)</f>
        <v>0</v>
      </c>
      <c r="S17" s="211">
        <f>IF('Indicator Date hidden'!T18="x","x",$S$2-'Indicator Date hidden'!T18)</f>
        <v>0</v>
      </c>
      <c r="T17" s="211">
        <f>IF('Indicator Date hidden'!U18="x","x",$T$2-'Indicator Date hidden'!U18)</f>
        <v>0</v>
      </c>
      <c r="U17" s="211">
        <f>IF('Indicator Date hidden'!V18="x","x",$U$2-'Indicator Date hidden'!V18)</f>
        <v>0</v>
      </c>
      <c r="V17" s="211">
        <f>IF('Indicator Date hidden'!W18="x","x",$V$2-'Indicator Date hidden'!W18)</f>
        <v>0</v>
      </c>
      <c r="W17" s="211">
        <f>IF('Indicator Date hidden'!X18="x","x",$W$2-'Indicator Date hidden'!X18)</f>
        <v>9</v>
      </c>
      <c r="X17" s="211">
        <f>IF('Indicator Date hidden'!Y18="x","x",$X$2-'Indicator Date hidden'!Y18)</f>
        <v>1</v>
      </c>
      <c r="Y17" s="211">
        <f>IF('Indicator Date hidden'!Z18="x","x",$Y$2-'Indicator Date hidden'!Z18)</f>
        <v>0</v>
      </c>
      <c r="Z17" s="211">
        <f>IF('Indicator Date hidden'!AA18="x","x",$Z$2-'Indicator Date hidden'!AA18)</f>
        <v>0</v>
      </c>
      <c r="AA17" s="211">
        <f>IF('Indicator Date hidden'!AB18="x","x",$AA$2-'Indicator Date hidden'!AB18)</f>
        <v>0</v>
      </c>
      <c r="AB17" s="211">
        <f>IF('Indicator Date hidden'!AC18="x","x",$AB$2-'Indicator Date hidden'!AC18)</f>
        <v>0</v>
      </c>
      <c r="AC17" s="211">
        <f>IF('Indicator Date hidden'!AD18="x","x",$AC$2-'Indicator Date hidden'!AD18)</f>
        <v>0</v>
      </c>
      <c r="AD17" s="211" t="str">
        <f>IF('Indicator Date hidden'!AE18="x","x",$AD$2-'Indicator Date hidden'!AE18)</f>
        <v>x</v>
      </c>
      <c r="AE17" s="211">
        <f>IF('Indicator Date hidden'!AF18="x","x",$AE$2-'Indicator Date hidden'!AF18)</f>
        <v>0</v>
      </c>
      <c r="AF17" s="211">
        <f>IF('Indicator Date hidden'!AG18="x","x",$AF$2-'Indicator Date hidden'!AG18)</f>
        <v>1</v>
      </c>
      <c r="AG17" s="211">
        <f>IF('Indicator Date hidden'!AH18="x","x",$AG$2-'Indicator Date hidden'!AH18)</f>
        <v>0</v>
      </c>
      <c r="AH17" s="211">
        <f>IF('Indicator Date hidden'!AI18="x","x",$AH$2-'Indicator Date hidden'!AI18)</f>
        <v>0</v>
      </c>
      <c r="AI17" s="211">
        <f>IF('Indicator Date hidden'!AJ18="x","x",$AI$2-'Indicator Date hidden'!AJ18)</f>
        <v>0</v>
      </c>
      <c r="AJ17" s="211" t="str">
        <f>IF('Indicator Date hidden'!AK18="x","x",$AJ$2-'Indicator Date hidden'!AK18)</f>
        <v>x</v>
      </c>
      <c r="AK17" s="211">
        <f>IF('Indicator Date hidden'!AL18="x","x",$AK$2-'Indicator Date hidden'!AL18)</f>
        <v>1</v>
      </c>
      <c r="AL17" s="211">
        <f>IF('Indicator Date hidden'!AM18="x","x",$AL$2-'Indicator Date hidden'!AM18)</f>
        <v>0</v>
      </c>
      <c r="AM17" s="211">
        <f>IF('Indicator Date hidden'!AN18="x","x",$AM$2-'Indicator Date hidden'!AN18)</f>
        <v>0</v>
      </c>
      <c r="AN17" s="211">
        <f>IF('Indicator Date hidden'!AO18="x","x",$AN$2-'Indicator Date hidden'!AO18)</f>
        <v>0</v>
      </c>
      <c r="AO17" s="211" t="str">
        <f>IF('Indicator Date hidden'!AP18="x","x",$AO$2-'Indicator Date hidden'!AP18)</f>
        <v>x</v>
      </c>
      <c r="AP17" s="211" t="str">
        <f>IF('Indicator Date hidden'!AQ18="x","x",$AP$2-'Indicator Date hidden'!AQ18)</f>
        <v>x</v>
      </c>
      <c r="AQ17" s="211">
        <f>IF('Indicator Date hidden'!AR18="x","x",$AQ$2-'Indicator Date hidden'!AR18)</f>
        <v>0</v>
      </c>
      <c r="AR17" s="211">
        <f>IF('Indicator Date hidden'!AS18="x","x",$AR$2-'Indicator Date hidden'!AS18)</f>
        <v>0</v>
      </c>
      <c r="AS17" s="211">
        <f>IF('Indicator Date hidden'!AT18="x","x",$AS$2-'Indicator Date hidden'!AT18)</f>
        <v>0</v>
      </c>
      <c r="AT17" s="211">
        <f>IF('Indicator Date hidden'!AU18="x","x",$AT$2-'Indicator Date hidden'!AU18)</f>
        <v>0</v>
      </c>
      <c r="AU17" s="211">
        <f>IF('Indicator Date hidden'!AV18="x","x",$AU$2-'Indicator Date hidden'!AV18)</f>
        <v>5</v>
      </c>
      <c r="AV17" s="211">
        <f>IF('Indicator Date hidden'!AW18="x","x",$AV$2-'Indicator Date hidden'!AW18)</f>
        <v>0</v>
      </c>
      <c r="AW17" s="211">
        <f>IF('Indicator Date hidden'!AX18="x","x",$AW$2-'Indicator Date hidden'!AX18)</f>
        <v>0</v>
      </c>
      <c r="AX17" s="211">
        <f>IF('Indicator Date hidden'!AY18="x","x",$AX$2-'Indicator Date hidden'!AY18)</f>
        <v>0</v>
      </c>
      <c r="AY17" s="211">
        <f>IF('Indicator Date hidden'!AZ18="x","x",$AY$2-'Indicator Date hidden'!AZ18)</f>
        <v>0</v>
      </c>
      <c r="AZ17" s="211">
        <f>IF('Indicator Date hidden'!BA18="x","x",$AZ$2-'Indicator Date hidden'!BA18)</f>
        <v>0</v>
      </c>
      <c r="BA17">
        <f t="shared" si="0"/>
        <v>26</v>
      </c>
      <c r="BB17" s="21">
        <f t="shared" si="1"/>
        <v>0.55319148936170215</v>
      </c>
      <c r="BC17">
        <f t="shared" si="2"/>
        <v>6</v>
      </c>
      <c r="BD17" s="21">
        <f t="shared" si="3"/>
        <v>1.9330112176568308</v>
      </c>
      <c r="BE17" s="280">
        <f t="shared" si="4"/>
        <v>0</v>
      </c>
    </row>
    <row r="18" spans="1:57" x14ac:dyDescent="0.25">
      <c r="A18" t="s">
        <v>8651</v>
      </c>
      <c r="B18" s="211">
        <f>IF('Indicator Date hidden'!C19="x","x",$B$2-'Indicator Date hidden'!C19)</f>
        <v>0</v>
      </c>
      <c r="C18" s="211">
        <f>IF('Indicator Date hidden'!D19="x","x",$C$2-'Indicator Date hidden'!D19)</f>
        <v>0</v>
      </c>
      <c r="D18" s="211">
        <f>IF('Indicator Date hidden'!E19="x","x",$D$2-'Indicator Date hidden'!E19)</f>
        <v>0</v>
      </c>
      <c r="E18" s="211">
        <f>IF('Indicator Date hidden'!F19="x","x",$E$2-'Indicator Date hidden'!F19)</f>
        <v>0</v>
      </c>
      <c r="F18" s="211">
        <f>IF('Indicator Date hidden'!G19="x","x",$F$2-'Indicator Date hidden'!G19)</f>
        <v>0</v>
      </c>
      <c r="G18" s="211">
        <f>IF('Indicator Date hidden'!H19="x","x",$G$2-'Indicator Date hidden'!H19)</f>
        <v>0</v>
      </c>
      <c r="H18" s="211">
        <f>IF('Indicator Date hidden'!I19="x","x",$H$2-'Indicator Date hidden'!I19)</f>
        <v>0</v>
      </c>
      <c r="I18" s="211">
        <f>IF('Indicator Date hidden'!J19="x","x",$I$2-'Indicator Date hidden'!J19)</f>
        <v>0</v>
      </c>
      <c r="J18" s="211">
        <f>IF('Indicator Date hidden'!K19="x","x",$J$2-'Indicator Date hidden'!K19)</f>
        <v>0</v>
      </c>
      <c r="K18" s="211">
        <f>IF('Indicator Date hidden'!L19="x","x",$K$2-'Indicator Date hidden'!L19)</f>
        <v>0</v>
      </c>
      <c r="L18" s="211">
        <f>IF('Indicator Date hidden'!M19="x","x",$L$2-'Indicator Date hidden'!M19)</f>
        <v>0</v>
      </c>
      <c r="M18" s="211">
        <f>IF('Indicator Date hidden'!N19="x","x",$M$2-'Indicator Date hidden'!N19)</f>
        <v>0</v>
      </c>
      <c r="N18" s="211">
        <f>IF('Indicator Date hidden'!O19="x","x",$N$2-'Indicator Date hidden'!O19)</f>
        <v>0</v>
      </c>
      <c r="O18" s="211">
        <f>IF('Indicator Date hidden'!P19="x","x",$O$2-'Indicator Date hidden'!P19)</f>
        <v>0</v>
      </c>
      <c r="P18" s="211">
        <f>IF('Indicator Date hidden'!Q19="x","x",$P$2-'Indicator Date hidden'!Q19)</f>
        <v>0</v>
      </c>
      <c r="Q18" s="211" t="str">
        <f>IF('Indicator Date hidden'!R19="x","x",$Q$2-'Indicator Date hidden'!R19)</f>
        <v>x</v>
      </c>
      <c r="R18" s="211">
        <f>IF('Indicator Date hidden'!S19="x","x",$R$2-'Indicator Date hidden'!S19)</f>
        <v>0</v>
      </c>
      <c r="S18" s="211">
        <f>IF('Indicator Date hidden'!T19="x","x",$S$2-'Indicator Date hidden'!T19)</f>
        <v>0</v>
      </c>
      <c r="T18" s="211">
        <f>IF('Indicator Date hidden'!U19="x","x",$T$2-'Indicator Date hidden'!U19)</f>
        <v>0</v>
      </c>
      <c r="U18" s="211" t="str">
        <f>IF('Indicator Date hidden'!V19="x","x",$U$2-'Indicator Date hidden'!V19)</f>
        <v>x</v>
      </c>
      <c r="V18" s="211">
        <f>IF('Indicator Date hidden'!W19="x","x",$V$2-'Indicator Date hidden'!W19)</f>
        <v>0</v>
      </c>
      <c r="W18" s="211" t="str">
        <f>IF('Indicator Date hidden'!X19="x","x",$W$2-'Indicator Date hidden'!X19)</f>
        <v>x</v>
      </c>
      <c r="X18" s="211">
        <f>IF('Indicator Date hidden'!Y19="x","x",$X$2-'Indicator Date hidden'!Y19)</f>
        <v>1</v>
      </c>
      <c r="Y18" s="211">
        <f>IF('Indicator Date hidden'!Z19="x","x",$Y$2-'Indicator Date hidden'!Z19)</f>
        <v>0</v>
      </c>
      <c r="Z18" s="211">
        <f>IF('Indicator Date hidden'!AA19="x","x",$Z$2-'Indicator Date hidden'!AA19)</f>
        <v>0</v>
      </c>
      <c r="AA18" s="211" t="str">
        <f>IF('Indicator Date hidden'!AB19="x","x",$AA$2-'Indicator Date hidden'!AB19)</f>
        <v>x</v>
      </c>
      <c r="AB18" s="211">
        <f>IF('Indicator Date hidden'!AC19="x","x",$AB$2-'Indicator Date hidden'!AC19)</f>
        <v>0</v>
      </c>
      <c r="AC18" s="211">
        <f>IF('Indicator Date hidden'!AD19="x","x",$AC$2-'Indicator Date hidden'!AD19)</f>
        <v>0</v>
      </c>
      <c r="AD18" s="211" t="str">
        <f>IF('Indicator Date hidden'!AE19="x","x",$AD$2-'Indicator Date hidden'!AE19)</f>
        <v>x</v>
      </c>
      <c r="AE18" s="211">
        <f>IF('Indicator Date hidden'!AF19="x","x",$AE$2-'Indicator Date hidden'!AF19)</f>
        <v>0</v>
      </c>
      <c r="AF18" s="211">
        <f>IF('Indicator Date hidden'!AG19="x","x",$AF$2-'Indicator Date hidden'!AG19)</f>
        <v>1</v>
      </c>
      <c r="AG18" s="211">
        <f>IF('Indicator Date hidden'!AH19="x","x",$AG$2-'Indicator Date hidden'!AH19)</f>
        <v>0</v>
      </c>
      <c r="AH18" s="211">
        <f>IF('Indicator Date hidden'!AI19="x","x",$AH$2-'Indicator Date hidden'!AI19)</f>
        <v>0</v>
      </c>
      <c r="AI18" s="211">
        <f>IF('Indicator Date hidden'!AJ19="x","x",$AI$2-'Indicator Date hidden'!AJ19)</f>
        <v>0</v>
      </c>
      <c r="AJ18" s="211" t="str">
        <f>IF('Indicator Date hidden'!AK19="x","x",$AJ$2-'Indicator Date hidden'!AK19)</f>
        <v>x</v>
      </c>
      <c r="AK18" s="211">
        <f>IF('Indicator Date hidden'!AL19="x","x",$AK$2-'Indicator Date hidden'!AL19)</f>
        <v>1</v>
      </c>
      <c r="AL18" s="211">
        <f>IF('Indicator Date hidden'!AM19="x","x",$AL$2-'Indicator Date hidden'!AM19)</f>
        <v>0</v>
      </c>
      <c r="AM18" s="211">
        <f>IF('Indicator Date hidden'!AN19="x","x",$AM$2-'Indicator Date hidden'!AN19)</f>
        <v>0</v>
      </c>
      <c r="AN18" s="211">
        <f>IF('Indicator Date hidden'!AO19="x","x",$AN$2-'Indicator Date hidden'!AO19)</f>
        <v>0</v>
      </c>
      <c r="AO18" s="211">
        <f>IF('Indicator Date hidden'!AP19="x","x",$AO$2-'Indicator Date hidden'!AP19)</f>
        <v>0</v>
      </c>
      <c r="AP18" s="211">
        <f>IF('Indicator Date hidden'!AQ19="x","x",$AP$2-'Indicator Date hidden'!AQ19)</f>
        <v>0</v>
      </c>
      <c r="AQ18" s="211" t="str">
        <f>IF('Indicator Date hidden'!AR19="x","x",$AQ$2-'Indicator Date hidden'!AR19)</f>
        <v>x</v>
      </c>
      <c r="AR18" s="211">
        <f>IF('Indicator Date hidden'!AS19="x","x",$AR$2-'Indicator Date hidden'!AS19)</f>
        <v>0</v>
      </c>
      <c r="AS18" s="211">
        <f>IF('Indicator Date hidden'!AT19="x","x",$AS$2-'Indicator Date hidden'!AT19)</f>
        <v>0</v>
      </c>
      <c r="AT18" s="211">
        <f>IF('Indicator Date hidden'!AU19="x","x",$AT$2-'Indicator Date hidden'!AU19)</f>
        <v>0</v>
      </c>
      <c r="AU18" s="211" t="str">
        <f>IF('Indicator Date hidden'!AV19="x","x",$AU$2-'Indicator Date hidden'!AV19)</f>
        <v>x</v>
      </c>
      <c r="AV18" s="211">
        <f>IF('Indicator Date hidden'!AW19="x","x",$AV$2-'Indicator Date hidden'!AW19)</f>
        <v>0</v>
      </c>
      <c r="AW18" s="211">
        <f>IF('Indicator Date hidden'!AX19="x","x",$AW$2-'Indicator Date hidden'!AX19)</f>
        <v>0</v>
      </c>
      <c r="AX18" s="211">
        <f>IF('Indicator Date hidden'!AY19="x","x",$AX$2-'Indicator Date hidden'!AY19)</f>
        <v>0</v>
      </c>
      <c r="AY18" s="211">
        <f>IF('Indicator Date hidden'!AZ19="x","x",$AY$2-'Indicator Date hidden'!AZ19)</f>
        <v>0</v>
      </c>
      <c r="AZ18" s="211">
        <f>IF('Indicator Date hidden'!BA19="x","x",$AZ$2-'Indicator Date hidden'!BA19)</f>
        <v>0</v>
      </c>
      <c r="BA18">
        <f t="shared" si="0"/>
        <v>3</v>
      </c>
      <c r="BB18" s="21">
        <f t="shared" si="1"/>
        <v>6.9767441860465115E-2</v>
      </c>
      <c r="BC18">
        <f t="shared" si="2"/>
        <v>3</v>
      </c>
      <c r="BD18" s="21">
        <f t="shared" si="3"/>
        <v>0.25475467790937961</v>
      </c>
      <c r="BE18" s="280">
        <f t="shared" si="4"/>
        <v>0</v>
      </c>
    </row>
    <row r="19" spans="1:57" x14ac:dyDescent="0.25">
      <c r="A19" t="s">
        <v>8667</v>
      </c>
      <c r="B19" s="211">
        <f>IF('Indicator Date hidden'!C20="x","x",$B$2-'Indicator Date hidden'!C20)</f>
        <v>0</v>
      </c>
      <c r="C19" s="211">
        <f>IF('Indicator Date hidden'!D20="x","x",$C$2-'Indicator Date hidden'!D20)</f>
        <v>0</v>
      </c>
      <c r="D19" s="211">
        <f>IF('Indicator Date hidden'!E20="x","x",$D$2-'Indicator Date hidden'!E20)</f>
        <v>0</v>
      </c>
      <c r="E19" s="211">
        <f>IF('Indicator Date hidden'!F20="x","x",$E$2-'Indicator Date hidden'!F20)</f>
        <v>0</v>
      </c>
      <c r="F19" s="211">
        <f>IF('Indicator Date hidden'!G20="x","x",$F$2-'Indicator Date hidden'!G20)</f>
        <v>0</v>
      </c>
      <c r="G19" s="211">
        <f>IF('Indicator Date hidden'!H20="x","x",$G$2-'Indicator Date hidden'!H20)</f>
        <v>0</v>
      </c>
      <c r="H19" s="211">
        <f>IF('Indicator Date hidden'!I20="x","x",$H$2-'Indicator Date hidden'!I20)</f>
        <v>0</v>
      </c>
      <c r="I19" s="211">
        <f>IF('Indicator Date hidden'!J20="x","x",$I$2-'Indicator Date hidden'!J20)</f>
        <v>0</v>
      </c>
      <c r="J19" s="211">
        <f>IF('Indicator Date hidden'!K20="x","x",$J$2-'Indicator Date hidden'!K20)</f>
        <v>0</v>
      </c>
      <c r="K19" s="211">
        <f>IF('Indicator Date hidden'!L20="x","x",$K$2-'Indicator Date hidden'!L20)</f>
        <v>0</v>
      </c>
      <c r="L19" s="211">
        <f>IF('Indicator Date hidden'!M20="x","x",$L$2-'Indicator Date hidden'!M20)</f>
        <v>0</v>
      </c>
      <c r="M19" s="211">
        <f>IF('Indicator Date hidden'!N20="x","x",$M$2-'Indicator Date hidden'!N20)</f>
        <v>0</v>
      </c>
      <c r="N19" s="211">
        <f>IF('Indicator Date hidden'!O20="x","x",$N$2-'Indicator Date hidden'!O20)</f>
        <v>0</v>
      </c>
      <c r="O19" s="211">
        <f>IF('Indicator Date hidden'!P20="x","x",$O$2-'Indicator Date hidden'!P20)</f>
        <v>0</v>
      </c>
      <c r="P19" s="211">
        <f>IF('Indicator Date hidden'!Q20="x","x",$P$2-'Indicator Date hidden'!Q20)</f>
        <v>0</v>
      </c>
      <c r="Q19" s="211">
        <f>IF('Indicator Date hidden'!R20="x","x",$Q$2-'Indicator Date hidden'!R20)</f>
        <v>3</v>
      </c>
      <c r="R19" s="211">
        <f>IF('Indicator Date hidden'!S20="x","x",$R$2-'Indicator Date hidden'!S20)</f>
        <v>0</v>
      </c>
      <c r="S19" s="211">
        <f>IF('Indicator Date hidden'!T20="x","x",$S$2-'Indicator Date hidden'!T20)</f>
        <v>0</v>
      </c>
      <c r="T19" s="211">
        <f>IF('Indicator Date hidden'!U20="x","x",$T$2-'Indicator Date hidden'!U20)</f>
        <v>0</v>
      </c>
      <c r="U19" s="211">
        <f>IF('Indicator Date hidden'!V20="x","x",$U$2-'Indicator Date hidden'!V20)</f>
        <v>0</v>
      </c>
      <c r="V19" s="211">
        <f>IF('Indicator Date hidden'!W20="x","x",$V$2-'Indicator Date hidden'!W20)</f>
        <v>0</v>
      </c>
      <c r="W19" s="211">
        <f>IF('Indicator Date hidden'!X20="x","x",$W$2-'Indicator Date hidden'!X20)</f>
        <v>3</v>
      </c>
      <c r="X19" s="211">
        <f>IF('Indicator Date hidden'!Y20="x","x",$X$2-'Indicator Date hidden'!Y20)</f>
        <v>4</v>
      </c>
      <c r="Y19" s="211">
        <f>IF('Indicator Date hidden'!Z20="x","x",$Y$2-'Indicator Date hidden'!Z20)</f>
        <v>0</v>
      </c>
      <c r="Z19" s="211">
        <f>IF('Indicator Date hidden'!AA20="x","x",$Z$2-'Indicator Date hidden'!AA20)</f>
        <v>0</v>
      </c>
      <c r="AA19" s="211">
        <f>IF('Indicator Date hidden'!AB20="x","x",$AA$2-'Indicator Date hidden'!AB20)</f>
        <v>0</v>
      </c>
      <c r="AB19" s="211">
        <f>IF('Indicator Date hidden'!AC20="x","x",$AB$2-'Indicator Date hidden'!AC20)</f>
        <v>0</v>
      </c>
      <c r="AC19" s="211">
        <f>IF('Indicator Date hidden'!AD20="x","x",$AC$2-'Indicator Date hidden'!AD20)</f>
        <v>0</v>
      </c>
      <c r="AD19" s="211">
        <f>IF('Indicator Date hidden'!AE20="x","x",$AD$2-'Indicator Date hidden'!AE20)</f>
        <v>0</v>
      </c>
      <c r="AE19" s="211">
        <f>IF('Indicator Date hidden'!AF20="x","x",$AE$2-'Indicator Date hidden'!AF20)</f>
        <v>0</v>
      </c>
      <c r="AF19" s="211" t="str">
        <f>IF('Indicator Date hidden'!AG20="x","x",$AF$2-'Indicator Date hidden'!AG20)</f>
        <v>x</v>
      </c>
      <c r="AG19" s="211">
        <f>IF('Indicator Date hidden'!AH20="x","x",$AG$2-'Indicator Date hidden'!AH20)</f>
        <v>0</v>
      </c>
      <c r="AH19" s="211">
        <f>IF('Indicator Date hidden'!AI20="x","x",$AH$2-'Indicator Date hidden'!AI20)</f>
        <v>0</v>
      </c>
      <c r="AI19" s="211">
        <f>IF('Indicator Date hidden'!AJ20="x","x",$AI$2-'Indicator Date hidden'!AJ20)</f>
        <v>0</v>
      </c>
      <c r="AJ19" s="211" t="str">
        <f>IF('Indicator Date hidden'!AK20="x","x",$AJ$2-'Indicator Date hidden'!AK20)</f>
        <v>x</v>
      </c>
      <c r="AK19" s="211">
        <f>IF('Indicator Date hidden'!AL20="x","x",$AK$2-'Indicator Date hidden'!AL20)</f>
        <v>1</v>
      </c>
      <c r="AL19" s="211">
        <f>IF('Indicator Date hidden'!AM20="x","x",$AL$2-'Indicator Date hidden'!AM20)</f>
        <v>0</v>
      </c>
      <c r="AM19" s="211">
        <f>IF('Indicator Date hidden'!AN20="x","x",$AM$2-'Indicator Date hidden'!AN20)</f>
        <v>0</v>
      </c>
      <c r="AN19" s="211">
        <f>IF('Indicator Date hidden'!AO20="x","x",$AN$2-'Indicator Date hidden'!AO20)</f>
        <v>0</v>
      </c>
      <c r="AO19" s="211" t="str">
        <f>IF('Indicator Date hidden'!AP20="x","x",$AO$2-'Indicator Date hidden'!AP20)</f>
        <v>x</v>
      </c>
      <c r="AP19" s="211">
        <f>IF('Indicator Date hidden'!AQ20="x","x",$AP$2-'Indicator Date hidden'!AQ20)</f>
        <v>2</v>
      </c>
      <c r="AQ19" s="211" t="str">
        <f>IF('Indicator Date hidden'!AR20="x","x",$AQ$2-'Indicator Date hidden'!AR20)</f>
        <v>x</v>
      </c>
      <c r="AR19" s="211">
        <f>IF('Indicator Date hidden'!AS20="x","x",$AR$2-'Indicator Date hidden'!AS20)</f>
        <v>0</v>
      </c>
      <c r="AS19" s="211" t="str">
        <f>IF('Indicator Date hidden'!AT20="x","x",$AS$2-'Indicator Date hidden'!AT20)</f>
        <v>x</v>
      </c>
      <c r="AT19" s="211">
        <f>IF('Indicator Date hidden'!AU20="x","x",$AT$2-'Indicator Date hidden'!AU20)</f>
        <v>0</v>
      </c>
      <c r="AU19" s="211" t="str">
        <f>IF('Indicator Date hidden'!AV20="x","x",$AU$2-'Indicator Date hidden'!AV20)</f>
        <v>x</v>
      </c>
      <c r="AV19" s="211">
        <f>IF('Indicator Date hidden'!AW20="x","x",$AV$2-'Indicator Date hidden'!AW20)</f>
        <v>0</v>
      </c>
      <c r="AW19" s="211">
        <f>IF('Indicator Date hidden'!AX20="x","x",$AW$2-'Indicator Date hidden'!AX20)</f>
        <v>0</v>
      </c>
      <c r="AX19" s="211">
        <f>IF('Indicator Date hidden'!AY20="x","x",$AX$2-'Indicator Date hidden'!AY20)</f>
        <v>0</v>
      </c>
      <c r="AY19" s="211">
        <f>IF('Indicator Date hidden'!AZ20="x","x",$AY$2-'Indicator Date hidden'!AZ20)</f>
        <v>0</v>
      </c>
      <c r="AZ19" s="211">
        <f>IF('Indicator Date hidden'!BA20="x","x",$AZ$2-'Indicator Date hidden'!BA20)</f>
        <v>0</v>
      </c>
      <c r="BA19">
        <f t="shared" si="0"/>
        <v>13</v>
      </c>
      <c r="BB19" s="21">
        <f t="shared" si="1"/>
        <v>0.28888888888888886</v>
      </c>
      <c r="BC19">
        <f t="shared" si="2"/>
        <v>5</v>
      </c>
      <c r="BD19" s="21">
        <f t="shared" si="3"/>
        <v>0.88499145563288339</v>
      </c>
      <c r="BE19" s="280">
        <f t="shared" si="4"/>
        <v>0</v>
      </c>
    </row>
    <row r="20" spans="1:57" x14ac:dyDescent="0.25">
      <c r="A20" t="s">
        <v>8653</v>
      </c>
      <c r="B20" s="211">
        <f>IF('Indicator Date hidden'!C21="x","x",$B$2-'Indicator Date hidden'!C21)</f>
        <v>0</v>
      </c>
      <c r="C20" s="211">
        <f>IF('Indicator Date hidden'!D21="x","x",$C$2-'Indicator Date hidden'!D21)</f>
        <v>0</v>
      </c>
      <c r="D20" s="211">
        <f>IF('Indicator Date hidden'!E21="x","x",$D$2-'Indicator Date hidden'!E21)</f>
        <v>0</v>
      </c>
      <c r="E20" s="211">
        <f>IF('Indicator Date hidden'!F21="x","x",$E$2-'Indicator Date hidden'!F21)</f>
        <v>0</v>
      </c>
      <c r="F20" s="211">
        <f>IF('Indicator Date hidden'!G21="x","x",$F$2-'Indicator Date hidden'!G21)</f>
        <v>0</v>
      </c>
      <c r="G20" s="211">
        <f>IF('Indicator Date hidden'!H21="x","x",$G$2-'Indicator Date hidden'!H21)</f>
        <v>0</v>
      </c>
      <c r="H20" s="211">
        <f>IF('Indicator Date hidden'!I21="x","x",$H$2-'Indicator Date hidden'!I21)</f>
        <v>0</v>
      </c>
      <c r="I20" s="211">
        <f>IF('Indicator Date hidden'!J21="x","x",$I$2-'Indicator Date hidden'!J21)</f>
        <v>0</v>
      </c>
      <c r="J20" s="211">
        <f>IF('Indicator Date hidden'!K21="x","x",$J$2-'Indicator Date hidden'!K21)</f>
        <v>0</v>
      </c>
      <c r="K20" s="211">
        <f>IF('Indicator Date hidden'!L21="x","x",$K$2-'Indicator Date hidden'!L21)</f>
        <v>0</v>
      </c>
      <c r="L20" s="211">
        <f>IF('Indicator Date hidden'!M21="x","x",$L$2-'Indicator Date hidden'!M21)</f>
        <v>0</v>
      </c>
      <c r="M20" s="211">
        <f>IF('Indicator Date hidden'!N21="x","x",$M$2-'Indicator Date hidden'!N21)</f>
        <v>0</v>
      </c>
      <c r="N20" s="211">
        <f>IF('Indicator Date hidden'!O21="x","x",$N$2-'Indicator Date hidden'!O21)</f>
        <v>0</v>
      </c>
      <c r="O20" s="211">
        <f>IF('Indicator Date hidden'!P21="x","x",$O$2-'Indicator Date hidden'!P21)</f>
        <v>0</v>
      </c>
      <c r="P20" s="211">
        <f>IF('Indicator Date hidden'!Q21="x","x",$P$2-'Indicator Date hidden'!Q21)</f>
        <v>0</v>
      </c>
      <c r="Q20" s="211">
        <f>IF('Indicator Date hidden'!R21="x","x",$Q$2-'Indicator Date hidden'!R21)</f>
        <v>2</v>
      </c>
      <c r="R20" s="211">
        <f>IF('Indicator Date hidden'!S21="x","x",$R$2-'Indicator Date hidden'!S21)</f>
        <v>0</v>
      </c>
      <c r="S20" s="211">
        <f>IF('Indicator Date hidden'!T21="x","x",$S$2-'Indicator Date hidden'!T21)</f>
        <v>0</v>
      </c>
      <c r="T20" s="211">
        <f>IF('Indicator Date hidden'!U21="x","x",$T$2-'Indicator Date hidden'!U21)</f>
        <v>0</v>
      </c>
      <c r="U20" s="211">
        <f>IF('Indicator Date hidden'!V21="x","x",$U$2-'Indicator Date hidden'!V21)</f>
        <v>0</v>
      </c>
      <c r="V20" s="211">
        <f>IF('Indicator Date hidden'!W21="x","x",$V$2-'Indicator Date hidden'!W21)</f>
        <v>0</v>
      </c>
      <c r="W20" s="211">
        <f>IF('Indicator Date hidden'!X21="x","x",$W$2-'Indicator Date hidden'!X21)</f>
        <v>0</v>
      </c>
      <c r="X20" s="211">
        <f>IF('Indicator Date hidden'!Y21="x","x",$X$2-'Indicator Date hidden'!Y21)</f>
        <v>4</v>
      </c>
      <c r="Y20" s="211">
        <f>IF('Indicator Date hidden'!Z21="x","x",$Y$2-'Indicator Date hidden'!Z21)</f>
        <v>0</v>
      </c>
      <c r="Z20" s="211">
        <f>IF('Indicator Date hidden'!AA21="x","x",$Z$2-'Indicator Date hidden'!AA21)</f>
        <v>0</v>
      </c>
      <c r="AA20" s="211">
        <f>IF('Indicator Date hidden'!AB21="x","x",$AA$2-'Indicator Date hidden'!AB21)</f>
        <v>0</v>
      </c>
      <c r="AB20" s="211">
        <f>IF('Indicator Date hidden'!AC21="x","x",$AB$2-'Indicator Date hidden'!AC21)</f>
        <v>0</v>
      </c>
      <c r="AC20" s="211">
        <f>IF('Indicator Date hidden'!AD21="x","x",$AC$2-'Indicator Date hidden'!AD21)</f>
        <v>0</v>
      </c>
      <c r="AD20" s="211">
        <f>IF('Indicator Date hidden'!AE21="x","x",$AD$2-'Indicator Date hidden'!AE21)</f>
        <v>0</v>
      </c>
      <c r="AE20" s="211">
        <f>IF('Indicator Date hidden'!AF21="x","x",$AE$2-'Indicator Date hidden'!AF21)</f>
        <v>0</v>
      </c>
      <c r="AF20" s="211">
        <f>IF('Indicator Date hidden'!AG21="x","x",$AF$2-'Indicator Date hidden'!AG21)</f>
        <v>2</v>
      </c>
      <c r="AG20" s="211">
        <f>IF('Indicator Date hidden'!AH21="x","x",$AG$2-'Indicator Date hidden'!AH21)</f>
        <v>0</v>
      </c>
      <c r="AH20" s="211">
        <f>IF('Indicator Date hidden'!AI21="x","x",$AH$2-'Indicator Date hidden'!AI21)</f>
        <v>0</v>
      </c>
      <c r="AI20" s="211">
        <f>IF('Indicator Date hidden'!AJ21="x","x",$AI$2-'Indicator Date hidden'!AJ21)</f>
        <v>0</v>
      </c>
      <c r="AJ20" s="211" t="str">
        <f>IF('Indicator Date hidden'!AK21="x","x",$AJ$2-'Indicator Date hidden'!AK21)</f>
        <v>x</v>
      </c>
      <c r="AK20" s="211">
        <f>IF('Indicator Date hidden'!AL21="x","x",$AK$2-'Indicator Date hidden'!AL21)</f>
        <v>1</v>
      </c>
      <c r="AL20" s="211">
        <f>IF('Indicator Date hidden'!AM21="x","x",$AL$2-'Indicator Date hidden'!AM21)</f>
        <v>0</v>
      </c>
      <c r="AM20" s="211">
        <f>IF('Indicator Date hidden'!AN21="x","x",$AM$2-'Indicator Date hidden'!AN21)</f>
        <v>0</v>
      </c>
      <c r="AN20" s="211">
        <f>IF('Indicator Date hidden'!AO21="x","x",$AN$2-'Indicator Date hidden'!AO21)</f>
        <v>0</v>
      </c>
      <c r="AO20" s="211">
        <f>IF('Indicator Date hidden'!AP21="x","x",$AO$2-'Indicator Date hidden'!AP21)</f>
        <v>0</v>
      </c>
      <c r="AP20" s="211">
        <f>IF('Indicator Date hidden'!AQ21="x","x",$AP$2-'Indicator Date hidden'!AQ21)</f>
        <v>0</v>
      </c>
      <c r="AQ20" s="211">
        <f>IF('Indicator Date hidden'!AR21="x","x",$AQ$2-'Indicator Date hidden'!AR21)</f>
        <v>0</v>
      </c>
      <c r="AR20" s="211">
        <f>IF('Indicator Date hidden'!AS21="x","x",$AR$2-'Indicator Date hidden'!AS21)</f>
        <v>0</v>
      </c>
      <c r="AS20" s="211">
        <f>IF('Indicator Date hidden'!AT21="x","x",$AS$2-'Indicator Date hidden'!AT21)</f>
        <v>0</v>
      </c>
      <c r="AT20" s="211">
        <f>IF('Indicator Date hidden'!AU21="x","x",$AT$2-'Indicator Date hidden'!AU21)</f>
        <v>0</v>
      </c>
      <c r="AU20" s="211">
        <f>IF('Indicator Date hidden'!AV21="x","x",$AU$2-'Indicator Date hidden'!AV21)</f>
        <v>8</v>
      </c>
      <c r="AV20" s="211">
        <f>IF('Indicator Date hidden'!AW21="x","x",$AV$2-'Indicator Date hidden'!AW21)</f>
        <v>0</v>
      </c>
      <c r="AW20" s="211">
        <f>IF('Indicator Date hidden'!AX21="x","x",$AW$2-'Indicator Date hidden'!AX21)</f>
        <v>0</v>
      </c>
      <c r="AX20" s="211">
        <f>IF('Indicator Date hidden'!AY21="x","x",$AX$2-'Indicator Date hidden'!AY21)</f>
        <v>0</v>
      </c>
      <c r="AY20" s="211">
        <f>IF('Indicator Date hidden'!AZ21="x","x",$AY$2-'Indicator Date hidden'!AZ21)</f>
        <v>0</v>
      </c>
      <c r="AZ20" s="211">
        <f>IF('Indicator Date hidden'!BA21="x","x",$AZ$2-'Indicator Date hidden'!BA21)</f>
        <v>0</v>
      </c>
      <c r="BA20">
        <f t="shared" si="0"/>
        <v>17</v>
      </c>
      <c r="BB20" s="21">
        <f t="shared" si="1"/>
        <v>0.34</v>
      </c>
      <c r="BC20">
        <f t="shared" si="2"/>
        <v>5</v>
      </c>
      <c r="BD20" s="21">
        <f t="shared" si="3"/>
        <v>1.290116273829611</v>
      </c>
      <c r="BE20" s="280">
        <f t="shared" si="4"/>
        <v>0</v>
      </c>
    </row>
    <row r="21" spans="1:57" x14ac:dyDescent="0.25">
      <c r="A21" t="s">
        <v>8676</v>
      </c>
      <c r="B21" s="211">
        <f>IF('Indicator Date hidden'!C22="x","x",$B$2-'Indicator Date hidden'!C22)</f>
        <v>0</v>
      </c>
      <c r="C21" s="211">
        <f>IF('Indicator Date hidden'!D22="x","x",$C$2-'Indicator Date hidden'!D22)</f>
        <v>0</v>
      </c>
      <c r="D21" s="211">
        <f>IF('Indicator Date hidden'!E22="x","x",$D$2-'Indicator Date hidden'!E22)</f>
        <v>0</v>
      </c>
      <c r="E21" s="211">
        <f>IF('Indicator Date hidden'!F22="x","x",$E$2-'Indicator Date hidden'!F22)</f>
        <v>0</v>
      </c>
      <c r="F21" s="211">
        <f>IF('Indicator Date hidden'!G22="x","x",$F$2-'Indicator Date hidden'!G22)</f>
        <v>0</v>
      </c>
      <c r="G21" s="211">
        <f>IF('Indicator Date hidden'!H22="x","x",$G$2-'Indicator Date hidden'!H22)</f>
        <v>0</v>
      </c>
      <c r="H21" s="211">
        <f>IF('Indicator Date hidden'!I22="x","x",$H$2-'Indicator Date hidden'!I22)</f>
        <v>0</v>
      </c>
      <c r="I21" s="211">
        <f>IF('Indicator Date hidden'!J22="x","x",$I$2-'Indicator Date hidden'!J22)</f>
        <v>0</v>
      </c>
      <c r="J21" s="211">
        <f>IF('Indicator Date hidden'!K22="x","x",$J$2-'Indicator Date hidden'!K22)</f>
        <v>0</v>
      </c>
      <c r="K21" s="211">
        <f>IF('Indicator Date hidden'!L22="x","x",$K$2-'Indicator Date hidden'!L22)</f>
        <v>0</v>
      </c>
      <c r="L21" s="211">
        <f>IF('Indicator Date hidden'!M22="x","x",$L$2-'Indicator Date hidden'!M22)</f>
        <v>0</v>
      </c>
      <c r="M21" s="211">
        <f>IF('Indicator Date hidden'!N22="x","x",$M$2-'Indicator Date hidden'!N22)</f>
        <v>0</v>
      </c>
      <c r="N21" s="211">
        <f>IF('Indicator Date hidden'!O22="x","x",$N$2-'Indicator Date hidden'!O22)</f>
        <v>0</v>
      </c>
      <c r="O21" s="211">
        <f>IF('Indicator Date hidden'!P22="x","x",$O$2-'Indicator Date hidden'!P22)</f>
        <v>0</v>
      </c>
      <c r="P21" s="211">
        <f>IF('Indicator Date hidden'!Q22="x","x",$P$2-'Indicator Date hidden'!Q22)</f>
        <v>0</v>
      </c>
      <c r="Q21" s="211">
        <f>IF('Indicator Date hidden'!R22="x","x",$Q$2-'Indicator Date hidden'!R22)</f>
        <v>4</v>
      </c>
      <c r="R21" s="211">
        <f>IF('Indicator Date hidden'!S22="x","x",$R$2-'Indicator Date hidden'!S22)</f>
        <v>0</v>
      </c>
      <c r="S21" s="211">
        <f>IF('Indicator Date hidden'!T22="x","x",$S$2-'Indicator Date hidden'!T22)</f>
        <v>0</v>
      </c>
      <c r="T21" s="211">
        <f>IF('Indicator Date hidden'!U22="x","x",$T$2-'Indicator Date hidden'!U22)</f>
        <v>0</v>
      </c>
      <c r="U21" s="211">
        <f>IF('Indicator Date hidden'!V22="x","x",$U$2-'Indicator Date hidden'!V22)</f>
        <v>0</v>
      </c>
      <c r="V21" s="211">
        <f>IF('Indicator Date hidden'!W22="x","x",$V$2-'Indicator Date hidden'!W22)</f>
        <v>0</v>
      </c>
      <c r="W21" s="211">
        <f>IF('Indicator Date hidden'!X22="x","x",$W$2-'Indicator Date hidden'!X22)</f>
        <v>4</v>
      </c>
      <c r="X21" s="211">
        <f>IF('Indicator Date hidden'!Y22="x","x",$X$2-'Indicator Date hidden'!Y22)</f>
        <v>2</v>
      </c>
      <c r="Y21" s="211">
        <f>IF('Indicator Date hidden'!Z22="x","x",$Y$2-'Indicator Date hidden'!Z22)</f>
        <v>0</v>
      </c>
      <c r="Z21" s="211">
        <f>IF('Indicator Date hidden'!AA22="x","x",$Z$2-'Indicator Date hidden'!AA22)</f>
        <v>0</v>
      </c>
      <c r="AA21" s="211">
        <f>IF('Indicator Date hidden'!AB22="x","x",$AA$2-'Indicator Date hidden'!AB22)</f>
        <v>1</v>
      </c>
      <c r="AB21" s="211">
        <f>IF('Indicator Date hidden'!AC22="x","x",$AB$2-'Indicator Date hidden'!AC22)</f>
        <v>0</v>
      </c>
      <c r="AC21" s="211">
        <f>IF('Indicator Date hidden'!AD22="x","x",$AC$2-'Indicator Date hidden'!AD22)</f>
        <v>0</v>
      </c>
      <c r="AD21" s="211">
        <f>IF('Indicator Date hidden'!AE22="x","x",$AD$2-'Indicator Date hidden'!AE22)</f>
        <v>0</v>
      </c>
      <c r="AE21" s="211">
        <f>IF('Indicator Date hidden'!AF22="x","x",$AE$2-'Indicator Date hidden'!AF22)</f>
        <v>0</v>
      </c>
      <c r="AF21" s="211">
        <f>IF('Indicator Date hidden'!AG22="x","x",$AF$2-'Indicator Date hidden'!AG22)</f>
        <v>1</v>
      </c>
      <c r="AG21" s="211">
        <f>IF('Indicator Date hidden'!AH22="x","x",$AG$2-'Indicator Date hidden'!AH22)</f>
        <v>0</v>
      </c>
      <c r="AH21" s="211">
        <f>IF('Indicator Date hidden'!AI22="x","x",$AH$2-'Indicator Date hidden'!AI22)</f>
        <v>0</v>
      </c>
      <c r="AI21" s="211">
        <f>IF('Indicator Date hidden'!AJ22="x","x",$AI$2-'Indicator Date hidden'!AJ22)</f>
        <v>0</v>
      </c>
      <c r="AJ21" s="211" t="str">
        <f>IF('Indicator Date hidden'!AK22="x","x",$AJ$2-'Indicator Date hidden'!AK22)</f>
        <v>x</v>
      </c>
      <c r="AK21" s="211" t="str">
        <f>IF('Indicator Date hidden'!AL22="x","x",$AK$2-'Indicator Date hidden'!AL22)</f>
        <v>x</v>
      </c>
      <c r="AL21" s="211">
        <f>IF('Indicator Date hidden'!AM22="x","x",$AL$2-'Indicator Date hidden'!AM22)</f>
        <v>0</v>
      </c>
      <c r="AM21" s="211">
        <f>IF('Indicator Date hidden'!AN22="x","x",$AM$2-'Indicator Date hidden'!AN22)</f>
        <v>0</v>
      </c>
      <c r="AN21" s="211">
        <f>IF('Indicator Date hidden'!AO22="x","x",$AN$2-'Indicator Date hidden'!AO22)</f>
        <v>0</v>
      </c>
      <c r="AO21" s="211">
        <f>IF('Indicator Date hidden'!AP22="x","x",$AO$2-'Indicator Date hidden'!AP22)</f>
        <v>0</v>
      </c>
      <c r="AP21" s="211">
        <f>IF('Indicator Date hidden'!AQ22="x","x",$AP$2-'Indicator Date hidden'!AQ22)</f>
        <v>0</v>
      </c>
      <c r="AQ21" s="211">
        <f>IF('Indicator Date hidden'!AR22="x","x",$AQ$2-'Indicator Date hidden'!AR22)</f>
        <v>0</v>
      </c>
      <c r="AR21" s="211">
        <f>IF('Indicator Date hidden'!AS22="x","x",$AR$2-'Indicator Date hidden'!AS22)</f>
        <v>0</v>
      </c>
      <c r="AS21" s="211">
        <f>IF('Indicator Date hidden'!AT22="x","x",$AS$2-'Indicator Date hidden'!AT22)</f>
        <v>0</v>
      </c>
      <c r="AT21" s="211">
        <f>IF('Indicator Date hidden'!AU22="x","x",$AT$2-'Indicator Date hidden'!AU22)</f>
        <v>0</v>
      </c>
      <c r="AU21" s="211" t="str">
        <f>IF('Indicator Date hidden'!AV22="x","x",$AU$2-'Indicator Date hidden'!AV22)</f>
        <v>x</v>
      </c>
      <c r="AV21" s="211">
        <f>IF('Indicator Date hidden'!AW22="x","x",$AV$2-'Indicator Date hidden'!AW22)</f>
        <v>0</v>
      </c>
      <c r="AW21" s="211">
        <f>IF('Indicator Date hidden'!AX22="x","x",$AW$2-'Indicator Date hidden'!AX22)</f>
        <v>0</v>
      </c>
      <c r="AX21" s="211">
        <f>IF('Indicator Date hidden'!AY22="x","x",$AX$2-'Indicator Date hidden'!AY22)</f>
        <v>0</v>
      </c>
      <c r="AY21" s="211">
        <f>IF('Indicator Date hidden'!AZ22="x","x",$AY$2-'Indicator Date hidden'!AZ22)</f>
        <v>0</v>
      </c>
      <c r="AZ21" s="211">
        <f>IF('Indicator Date hidden'!BA22="x","x",$AZ$2-'Indicator Date hidden'!BA22)</f>
        <v>0</v>
      </c>
      <c r="BA21">
        <f t="shared" si="0"/>
        <v>12</v>
      </c>
      <c r="BB21" s="21">
        <f t="shared" si="1"/>
        <v>0.25</v>
      </c>
      <c r="BC21">
        <f t="shared" si="2"/>
        <v>5</v>
      </c>
      <c r="BD21" s="21">
        <f t="shared" si="3"/>
        <v>0.8539125638299665</v>
      </c>
      <c r="BE21" s="280">
        <f t="shared" si="4"/>
        <v>0</v>
      </c>
    </row>
    <row r="22" spans="1:57" x14ac:dyDescent="0.25">
      <c r="A22" t="s">
        <v>8669</v>
      </c>
      <c r="B22" s="211">
        <f>IF('Indicator Date hidden'!C23="x","x",$B$2-'Indicator Date hidden'!C23)</f>
        <v>0</v>
      </c>
      <c r="C22" s="211">
        <f>IF('Indicator Date hidden'!D23="x","x",$C$2-'Indicator Date hidden'!D23)</f>
        <v>0</v>
      </c>
      <c r="D22" s="211">
        <f>IF('Indicator Date hidden'!E23="x","x",$D$2-'Indicator Date hidden'!E23)</f>
        <v>0</v>
      </c>
      <c r="E22" s="211">
        <f>IF('Indicator Date hidden'!F23="x","x",$E$2-'Indicator Date hidden'!F23)</f>
        <v>0</v>
      </c>
      <c r="F22" s="211">
        <f>IF('Indicator Date hidden'!G23="x","x",$F$2-'Indicator Date hidden'!G23)</f>
        <v>0</v>
      </c>
      <c r="G22" s="211">
        <f>IF('Indicator Date hidden'!H23="x","x",$G$2-'Indicator Date hidden'!H23)</f>
        <v>0</v>
      </c>
      <c r="H22" s="211">
        <f>IF('Indicator Date hidden'!I23="x","x",$H$2-'Indicator Date hidden'!I23)</f>
        <v>0</v>
      </c>
      <c r="I22" s="211">
        <f>IF('Indicator Date hidden'!J23="x","x",$I$2-'Indicator Date hidden'!J23)</f>
        <v>0</v>
      </c>
      <c r="J22" s="211">
        <f>IF('Indicator Date hidden'!K23="x","x",$J$2-'Indicator Date hidden'!K23)</f>
        <v>0</v>
      </c>
      <c r="K22" s="211">
        <f>IF('Indicator Date hidden'!L23="x","x",$K$2-'Indicator Date hidden'!L23)</f>
        <v>0</v>
      </c>
      <c r="L22" s="211">
        <f>IF('Indicator Date hidden'!M23="x","x",$L$2-'Indicator Date hidden'!M23)</f>
        <v>0</v>
      </c>
      <c r="M22" s="211">
        <f>IF('Indicator Date hidden'!N23="x","x",$M$2-'Indicator Date hidden'!N23)</f>
        <v>0</v>
      </c>
      <c r="N22" s="211">
        <f>IF('Indicator Date hidden'!O23="x","x",$N$2-'Indicator Date hidden'!O23)</f>
        <v>0</v>
      </c>
      <c r="O22" s="211">
        <f>IF('Indicator Date hidden'!P23="x","x",$O$2-'Indicator Date hidden'!P23)</f>
        <v>0</v>
      </c>
      <c r="P22" s="211">
        <f>IF('Indicator Date hidden'!Q23="x","x",$P$2-'Indicator Date hidden'!Q23)</f>
        <v>0</v>
      </c>
      <c r="Q22" s="211">
        <f>IF('Indicator Date hidden'!R23="x","x",$Q$2-'Indicator Date hidden'!R23)</f>
        <v>6</v>
      </c>
      <c r="R22" s="211">
        <f>IF('Indicator Date hidden'!S23="x","x",$R$2-'Indicator Date hidden'!S23)</f>
        <v>0</v>
      </c>
      <c r="S22" s="211">
        <f>IF('Indicator Date hidden'!T23="x","x",$S$2-'Indicator Date hidden'!T23)</f>
        <v>0</v>
      </c>
      <c r="T22" s="211">
        <f>IF('Indicator Date hidden'!U23="x","x",$T$2-'Indicator Date hidden'!U23)</f>
        <v>0</v>
      </c>
      <c r="U22" s="211">
        <f>IF('Indicator Date hidden'!V23="x","x",$U$2-'Indicator Date hidden'!V23)</f>
        <v>0</v>
      </c>
      <c r="V22" s="211">
        <f>IF('Indicator Date hidden'!W23="x","x",$V$2-'Indicator Date hidden'!W23)</f>
        <v>0</v>
      </c>
      <c r="W22" s="211">
        <f>IF('Indicator Date hidden'!X23="x","x",$W$2-'Indicator Date hidden'!X23)</f>
        <v>6</v>
      </c>
      <c r="X22" s="211">
        <f>IF('Indicator Date hidden'!Y23="x","x",$X$2-'Indicator Date hidden'!Y23)</f>
        <v>2</v>
      </c>
      <c r="Y22" s="211">
        <f>IF('Indicator Date hidden'!Z23="x","x",$Y$2-'Indicator Date hidden'!Z23)</f>
        <v>0</v>
      </c>
      <c r="Z22" s="211">
        <f>IF('Indicator Date hidden'!AA23="x","x",$Z$2-'Indicator Date hidden'!AA23)</f>
        <v>0</v>
      </c>
      <c r="AA22" s="211">
        <f>IF('Indicator Date hidden'!AB23="x","x",$AA$2-'Indicator Date hidden'!AB23)</f>
        <v>0</v>
      </c>
      <c r="AB22" s="211">
        <f>IF('Indicator Date hidden'!AC23="x","x",$AB$2-'Indicator Date hidden'!AC23)</f>
        <v>0</v>
      </c>
      <c r="AC22" s="211">
        <f>IF('Indicator Date hidden'!AD23="x","x",$AC$2-'Indicator Date hidden'!AD23)</f>
        <v>0</v>
      </c>
      <c r="AD22" s="211">
        <f>IF('Indicator Date hidden'!AE23="x","x",$AD$2-'Indicator Date hidden'!AE23)</f>
        <v>0</v>
      </c>
      <c r="AE22" s="211">
        <f>IF('Indicator Date hidden'!AF23="x","x",$AE$2-'Indicator Date hidden'!AF23)</f>
        <v>0</v>
      </c>
      <c r="AF22" s="211">
        <f>IF('Indicator Date hidden'!AG23="x","x",$AF$2-'Indicator Date hidden'!AG23)</f>
        <v>0</v>
      </c>
      <c r="AG22" s="211">
        <f>IF('Indicator Date hidden'!AH23="x","x",$AG$2-'Indicator Date hidden'!AH23)</f>
        <v>0</v>
      </c>
      <c r="AH22" s="211">
        <f>IF('Indicator Date hidden'!AI23="x","x",$AH$2-'Indicator Date hidden'!AI23)</f>
        <v>0</v>
      </c>
      <c r="AI22" s="211">
        <f>IF('Indicator Date hidden'!AJ23="x","x",$AI$2-'Indicator Date hidden'!AJ23)</f>
        <v>0</v>
      </c>
      <c r="AJ22" s="211" t="str">
        <f>IF('Indicator Date hidden'!AK23="x","x",$AJ$2-'Indicator Date hidden'!AK23)</f>
        <v>x</v>
      </c>
      <c r="AK22" s="211">
        <f>IF('Indicator Date hidden'!AL23="x","x",$AK$2-'Indicator Date hidden'!AL23)</f>
        <v>1</v>
      </c>
      <c r="AL22" s="211">
        <f>IF('Indicator Date hidden'!AM23="x","x",$AL$2-'Indicator Date hidden'!AM23)</f>
        <v>0</v>
      </c>
      <c r="AM22" s="211">
        <f>IF('Indicator Date hidden'!AN23="x","x",$AM$2-'Indicator Date hidden'!AN23)</f>
        <v>0</v>
      </c>
      <c r="AN22" s="211">
        <f>IF('Indicator Date hidden'!AO23="x","x",$AN$2-'Indicator Date hidden'!AO23)</f>
        <v>0</v>
      </c>
      <c r="AO22" s="211">
        <f>IF('Indicator Date hidden'!AP23="x","x",$AO$2-'Indicator Date hidden'!AP23)</f>
        <v>0</v>
      </c>
      <c r="AP22" s="211">
        <f>IF('Indicator Date hidden'!AQ23="x","x",$AP$2-'Indicator Date hidden'!AQ23)</f>
        <v>0</v>
      </c>
      <c r="AQ22" s="211">
        <f>IF('Indicator Date hidden'!AR23="x","x",$AQ$2-'Indicator Date hidden'!AR23)</f>
        <v>4</v>
      </c>
      <c r="AR22" s="211">
        <f>IF('Indicator Date hidden'!AS23="x","x",$AR$2-'Indicator Date hidden'!AS23)</f>
        <v>0</v>
      </c>
      <c r="AS22" s="211">
        <f>IF('Indicator Date hidden'!AT23="x","x",$AS$2-'Indicator Date hidden'!AT23)</f>
        <v>0</v>
      </c>
      <c r="AT22" s="211">
        <f>IF('Indicator Date hidden'!AU23="x","x",$AT$2-'Indicator Date hidden'!AU23)</f>
        <v>0</v>
      </c>
      <c r="AU22" s="211">
        <f>IF('Indicator Date hidden'!AV23="x","x",$AU$2-'Indicator Date hidden'!AV23)</f>
        <v>2</v>
      </c>
      <c r="AV22" s="211">
        <f>IF('Indicator Date hidden'!AW23="x","x",$AV$2-'Indicator Date hidden'!AW23)</f>
        <v>0</v>
      </c>
      <c r="AW22" s="211">
        <f>IF('Indicator Date hidden'!AX23="x","x",$AW$2-'Indicator Date hidden'!AX23)</f>
        <v>0</v>
      </c>
      <c r="AX22" s="211">
        <f>IF('Indicator Date hidden'!AY23="x","x",$AX$2-'Indicator Date hidden'!AY23)</f>
        <v>0</v>
      </c>
      <c r="AY22" s="211">
        <f>IF('Indicator Date hidden'!AZ23="x","x",$AY$2-'Indicator Date hidden'!AZ23)</f>
        <v>0</v>
      </c>
      <c r="AZ22" s="211">
        <f>IF('Indicator Date hidden'!BA23="x","x",$AZ$2-'Indicator Date hidden'!BA23)</f>
        <v>0</v>
      </c>
      <c r="BA22">
        <f t="shared" si="0"/>
        <v>21</v>
      </c>
      <c r="BB22" s="21">
        <f t="shared" si="1"/>
        <v>0.42</v>
      </c>
      <c r="BC22">
        <f t="shared" si="2"/>
        <v>6</v>
      </c>
      <c r="BD22" s="21">
        <f t="shared" si="3"/>
        <v>1.3280060240827223</v>
      </c>
      <c r="BE22" s="280">
        <f t="shared" si="4"/>
        <v>0</v>
      </c>
    </row>
    <row r="23" spans="1:57" x14ac:dyDescent="0.25">
      <c r="A23" t="s">
        <v>8663</v>
      </c>
      <c r="B23" s="211">
        <f>IF('Indicator Date hidden'!C24="x","x",$B$2-'Indicator Date hidden'!C24)</f>
        <v>0</v>
      </c>
      <c r="C23" s="211">
        <f>IF('Indicator Date hidden'!D24="x","x",$C$2-'Indicator Date hidden'!D24)</f>
        <v>0</v>
      </c>
      <c r="D23" s="211">
        <f>IF('Indicator Date hidden'!E24="x","x",$D$2-'Indicator Date hidden'!E24)</f>
        <v>0</v>
      </c>
      <c r="E23" s="211">
        <f>IF('Indicator Date hidden'!F24="x","x",$E$2-'Indicator Date hidden'!F24)</f>
        <v>0</v>
      </c>
      <c r="F23" s="211">
        <f>IF('Indicator Date hidden'!G24="x","x",$F$2-'Indicator Date hidden'!G24)</f>
        <v>0</v>
      </c>
      <c r="G23" s="211">
        <f>IF('Indicator Date hidden'!H24="x","x",$G$2-'Indicator Date hidden'!H24)</f>
        <v>0</v>
      </c>
      <c r="H23" s="211">
        <f>IF('Indicator Date hidden'!I24="x","x",$H$2-'Indicator Date hidden'!I24)</f>
        <v>0</v>
      </c>
      <c r="I23" s="211">
        <f>IF('Indicator Date hidden'!J24="x","x",$I$2-'Indicator Date hidden'!J24)</f>
        <v>0</v>
      </c>
      <c r="J23" s="211">
        <f>IF('Indicator Date hidden'!K24="x","x",$J$2-'Indicator Date hidden'!K24)</f>
        <v>0</v>
      </c>
      <c r="K23" s="211">
        <f>IF('Indicator Date hidden'!L24="x","x",$K$2-'Indicator Date hidden'!L24)</f>
        <v>0</v>
      </c>
      <c r="L23" s="211">
        <f>IF('Indicator Date hidden'!M24="x","x",$L$2-'Indicator Date hidden'!M24)</f>
        <v>0</v>
      </c>
      <c r="M23" s="211">
        <f>IF('Indicator Date hidden'!N24="x","x",$M$2-'Indicator Date hidden'!N24)</f>
        <v>0</v>
      </c>
      <c r="N23" s="211">
        <f>IF('Indicator Date hidden'!O24="x","x",$N$2-'Indicator Date hidden'!O24)</f>
        <v>0</v>
      </c>
      <c r="O23" s="211">
        <f>IF('Indicator Date hidden'!P24="x","x",$O$2-'Indicator Date hidden'!P24)</f>
        <v>0</v>
      </c>
      <c r="P23" s="211">
        <f>IF('Indicator Date hidden'!Q24="x","x",$P$2-'Indicator Date hidden'!Q24)</f>
        <v>0</v>
      </c>
      <c r="Q23" s="211">
        <f>IF('Indicator Date hidden'!R24="x","x",$Q$2-'Indicator Date hidden'!R24)</f>
        <v>2</v>
      </c>
      <c r="R23" s="211">
        <f>IF('Indicator Date hidden'!S24="x","x",$R$2-'Indicator Date hidden'!S24)</f>
        <v>0</v>
      </c>
      <c r="S23" s="211">
        <f>IF('Indicator Date hidden'!T24="x","x",$S$2-'Indicator Date hidden'!T24)</f>
        <v>0</v>
      </c>
      <c r="T23" s="211">
        <f>IF('Indicator Date hidden'!U24="x","x",$T$2-'Indicator Date hidden'!U24)</f>
        <v>0</v>
      </c>
      <c r="U23" s="211">
        <f>IF('Indicator Date hidden'!V24="x","x",$U$2-'Indicator Date hidden'!V24)</f>
        <v>0</v>
      </c>
      <c r="V23" s="211">
        <f>IF('Indicator Date hidden'!W24="x","x",$V$2-'Indicator Date hidden'!W24)</f>
        <v>0</v>
      </c>
      <c r="W23" s="211">
        <f>IF('Indicator Date hidden'!X24="x","x",$W$2-'Indicator Date hidden'!X24)</f>
        <v>2</v>
      </c>
      <c r="X23" s="211">
        <f>IF('Indicator Date hidden'!Y24="x","x",$X$2-'Indicator Date hidden'!Y24)</f>
        <v>1</v>
      </c>
      <c r="Y23" s="211">
        <f>IF('Indicator Date hidden'!Z24="x","x",$Y$2-'Indicator Date hidden'!Z24)</f>
        <v>0</v>
      </c>
      <c r="Z23" s="211">
        <f>IF('Indicator Date hidden'!AA24="x","x",$Z$2-'Indicator Date hidden'!AA24)</f>
        <v>0</v>
      </c>
      <c r="AA23" s="211" t="str">
        <f>IF('Indicator Date hidden'!AB24="x","x",$AA$2-'Indicator Date hidden'!AB24)</f>
        <v>x</v>
      </c>
      <c r="AB23" s="211">
        <f>IF('Indicator Date hidden'!AC24="x","x",$AB$2-'Indicator Date hidden'!AC24)</f>
        <v>0</v>
      </c>
      <c r="AC23" s="211">
        <f>IF('Indicator Date hidden'!AD24="x","x",$AC$2-'Indicator Date hidden'!AD24)</f>
        <v>0</v>
      </c>
      <c r="AD23" s="211" t="str">
        <f>IF('Indicator Date hidden'!AE24="x","x",$AD$2-'Indicator Date hidden'!AE24)</f>
        <v>x</v>
      </c>
      <c r="AE23" s="211">
        <f>IF('Indicator Date hidden'!AF24="x","x",$AE$2-'Indicator Date hidden'!AF24)</f>
        <v>0</v>
      </c>
      <c r="AF23" s="211">
        <f>IF('Indicator Date hidden'!AG24="x","x",$AF$2-'Indicator Date hidden'!AG24)</f>
        <v>6</v>
      </c>
      <c r="AG23" s="211">
        <f>IF('Indicator Date hidden'!AH24="x","x",$AG$2-'Indicator Date hidden'!AH24)</f>
        <v>0</v>
      </c>
      <c r="AH23" s="211">
        <f>IF('Indicator Date hidden'!AI24="x","x",$AH$2-'Indicator Date hidden'!AI24)</f>
        <v>0</v>
      </c>
      <c r="AI23" s="211">
        <f>IF('Indicator Date hidden'!AJ24="x","x",$AI$2-'Indicator Date hidden'!AJ24)</f>
        <v>0</v>
      </c>
      <c r="AJ23" s="211">
        <f>IF('Indicator Date hidden'!AK24="x","x",$AJ$2-'Indicator Date hidden'!AK24)</f>
        <v>1</v>
      </c>
      <c r="AK23" s="211">
        <f>IF('Indicator Date hidden'!AL24="x","x",$AK$2-'Indicator Date hidden'!AL24)</f>
        <v>1</v>
      </c>
      <c r="AL23" s="211">
        <f>IF('Indicator Date hidden'!AM24="x","x",$AL$2-'Indicator Date hidden'!AM24)</f>
        <v>0</v>
      </c>
      <c r="AM23" s="211">
        <f>IF('Indicator Date hidden'!AN24="x","x",$AM$2-'Indicator Date hidden'!AN24)</f>
        <v>0</v>
      </c>
      <c r="AN23" s="211">
        <f>IF('Indicator Date hidden'!AO24="x","x",$AN$2-'Indicator Date hidden'!AO24)</f>
        <v>0</v>
      </c>
      <c r="AO23" s="211" t="str">
        <f>IF('Indicator Date hidden'!AP24="x","x",$AO$2-'Indicator Date hidden'!AP24)</f>
        <v>x</v>
      </c>
      <c r="AP23" s="211">
        <f>IF('Indicator Date hidden'!AQ24="x","x",$AP$2-'Indicator Date hidden'!AQ24)</f>
        <v>2</v>
      </c>
      <c r="AQ23" s="211" t="str">
        <f>IF('Indicator Date hidden'!AR24="x","x",$AQ$2-'Indicator Date hidden'!AR24)</f>
        <v>x</v>
      </c>
      <c r="AR23" s="211">
        <f>IF('Indicator Date hidden'!AS24="x","x",$AR$2-'Indicator Date hidden'!AS24)</f>
        <v>0</v>
      </c>
      <c r="AS23" s="211">
        <f>IF('Indicator Date hidden'!AT24="x","x",$AS$2-'Indicator Date hidden'!AT24)</f>
        <v>0</v>
      </c>
      <c r="AT23" s="211">
        <f>IF('Indicator Date hidden'!AU24="x","x",$AT$2-'Indicator Date hidden'!AU24)</f>
        <v>0</v>
      </c>
      <c r="AU23" s="211">
        <f>IF('Indicator Date hidden'!AV24="x","x",$AU$2-'Indicator Date hidden'!AV24)</f>
        <v>1</v>
      </c>
      <c r="AV23" s="211">
        <f>IF('Indicator Date hidden'!AW24="x","x",$AV$2-'Indicator Date hidden'!AW24)</f>
        <v>0</v>
      </c>
      <c r="AW23" s="211">
        <f>IF('Indicator Date hidden'!AX24="x","x",$AW$2-'Indicator Date hidden'!AX24)</f>
        <v>0</v>
      </c>
      <c r="AX23" s="211">
        <f>IF('Indicator Date hidden'!AY24="x","x",$AX$2-'Indicator Date hidden'!AY24)</f>
        <v>0</v>
      </c>
      <c r="AY23" s="211">
        <f>IF('Indicator Date hidden'!AZ24="x","x",$AY$2-'Indicator Date hidden'!AZ24)</f>
        <v>0</v>
      </c>
      <c r="AZ23" s="211">
        <f>IF('Indicator Date hidden'!BA24="x","x",$AZ$2-'Indicator Date hidden'!BA24)</f>
        <v>0</v>
      </c>
      <c r="BA23">
        <f t="shared" si="0"/>
        <v>16</v>
      </c>
      <c r="BB23" s="21">
        <f t="shared" si="1"/>
        <v>0.34042553191489361</v>
      </c>
      <c r="BC23">
        <f t="shared" si="2"/>
        <v>8</v>
      </c>
      <c r="BD23" s="21">
        <f t="shared" si="3"/>
        <v>0.99523536710863825</v>
      </c>
      <c r="BE23" s="280">
        <f t="shared" si="4"/>
        <v>0</v>
      </c>
    </row>
    <row r="24" spans="1:57" x14ac:dyDescent="0.25">
      <c r="A24" t="s">
        <v>8678</v>
      </c>
      <c r="B24" s="211">
        <f>IF('Indicator Date hidden'!C25="x","x",$B$2-'Indicator Date hidden'!C25)</f>
        <v>0</v>
      </c>
      <c r="C24" s="211">
        <f>IF('Indicator Date hidden'!D25="x","x",$C$2-'Indicator Date hidden'!D25)</f>
        <v>0</v>
      </c>
      <c r="D24" s="211">
        <f>IF('Indicator Date hidden'!E25="x","x",$D$2-'Indicator Date hidden'!E25)</f>
        <v>0</v>
      </c>
      <c r="E24" s="211">
        <f>IF('Indicator Date hidden'!F25="x","x",$E$2-'Indicator Date hidden'!F25)</f>
        <v>0</v>
      </c>
      <c r="F24" s="211">
        <f>IF('Indicator Date hidden'!G25="x","x",$F$2-'Indicator Date hidden'!G25)</f>
        <v>0</v>
      </c>
      <c r="G24" s="211">
        <f>IF('Indicator Date hidden'!H25="x","x",$G$2-'Indicator Date hidden'!H25)</f>
        <v>0</v>
      </c>
      <c r="H24" s="211">
        <f>IF('Indicator Date hidden'!I25="x","x",$H$2-'Indicator Date hidden'!I25)</f>
        <v>0</v>
      </c>
      <c r="I24" s="211">
        <f>IF('Indicator Date hidden'!J25="x","x",$I$2-'Indicator Date hidden'!J25)</f>
        <v>0</v>
      </c>
      <c r="J24" s="211">
        <f>IF('Indicator Date hidden'!K25="x","x",$J$2-'Indicator Date hidden'!K25)</f>
        <v>0</v>
      </c>
      <c r="K24" s="211">
        <f>IF('Indicator Date hidden'!L25="x","x",$K$2-'Indicator Date hidden'!L25)</f>
        <v>0</v>
      </c>
      <c r="L24" s="211">
        <f>IF('Indicator Date hidden'!M25="x","x",$L$2-'Indicator Date hidden'!M25)</f>
        <v>0</v>
      </c>
      <c r="M24" s="211">
        <f>IF('Indicator Date hidden'!N25="x","x",$M$2-'Indicator Date hidden'!N25)</f>
        <v>0</v>
      </c>
      <c r="N24" s="211">
        <f>IF('Indicator Date hidden'!O25="x","x",$N$2-'Indicator Date hidden'!O25)</f>
        <v>0</v>
      </c>
      <c r="O24" s="211">
        <f>IF('Indicator Date hidden'!P25="x","x",$O$2-'Indicator Date hidden'!P25)</f>
        <v>0</v>
      </c>
      <c r="P24" s="211">
        <f>IF('Indicator Date hidden'!Q25="x","x",$P$2-'Indicator Date hidden'!Q25)</f>
        <v>0</v>
      </c>
      <c r="Q24" s="211" t="str">
        <f>IF('Indicator Date hidden'!R25="x","x",$Q$2-'Indicator Date hidden'!R25)</f>
        <v>x</v>
      </c>
      <c r="R24" s="211">
        <f>IF('Indicator Date hidden'!S25="x","x",$R$2-'Indicator Date hidden'!S25)</f>
        <v>0</v>
      </c>
      <c r="S24" s="211">
        <f>IF('Indicator Date hidden'!T25="x","x",$S$2-'Indicator Date hidden'!T25)</f>
        <v>0</v>
      </c>
      <c r="T24" s="211">
        <f>IF('Indicator Date hidden'!U25="x","x",$T$2-'Indicator Date hidden'!U25)</f>
        <v>0</v>
      </c>
      <c r="U24" s="211">
        <f>IF('Indicator Date hidden'!V25="x","x",$U$2-'Indicator Date hidden'!V25)</f>
        <v>0</v>
      </c>
      <c r="V24" s="211">
        <f>IF('Indicator Date hidden'!W25="x","x",$V$2-'Indicator Date hidden'!W25)</f>
        <v>0</v>
      </c>
      <c r="W24" s="211">
        <f>IF('Indicator Date hidden'!X25="x","x",$W$2-'Indicator Date hidden'!X25)</f>
        <v>7</v>
      </c>
      <c r="X24" s="211">
        <f>IF('Indicator Date hidden'!Y25="x","x",$X$2-'Indicator Date hidden'!Y25)</f>
        <v>4</v>
      </c>
      <c r="Y24" s="211">
        <f>IF('Indicator Date hidden'!Z25="x","x",$Y$2-'Indicator Date hidden'!Z25)</f>
        <v>0</v>
      </c>
      <c r="Z24" s="211">
        <f>IF('Indicator Date hidden'!AA25="x","x",$Z$2-'Indicator Date hidden'!AA25)</f>
        <v>0</v>
      </c>
      <c r="AA24" s="211">
        <f>IF('Indicator Date hidden'!AB25="x","x",$AA$2-'Indicator Date hidden'!AB25)</f>
        <v>0</v>
      </c>
      <c r="AB24" s="211">
        <f>IF('Indicator Date hidden'!AC25="x","x",$AB$2-'Indicator Date hidden'!AC25)</f>
        <v>0</v>
      </c>
      <c r="AC24" s="211">
        <f>IF('Indicator Date hidden'!AD25="x","x",$AC$2-'Indicator Date hidden'!AD25)</f>
        <v>0</v>
      </c>
      <c r="AD24" s="211">
        <f>IF('Indicator Date hidden'!AE25="x","x",$AD$2-'Indicator Date hidden'!AE25)</f>
        <v>0</v>
      </c>
      <c r="AE24" s="211">
        <f>IF('Indicator Date hidden'!AF25="x","x",$AE$2-'Indicator Date hidden'!AF25)</f>
        <v>0</v>
      </c>
      <c r="AF24" s="211">
        <f>IF('Indicator Date hidden'!AG25="x","x",$AF$2-'Indicator Date hidden'!AG25)</f>
        <v>4</v>
      </c>
      <c r="AG24" s="211">
        <f>IF('Indicator Date hidden'!AH25="x","x",$AG$2-'Indicator Date hidden'!AH25)</f>
        <v>0</v>
      </c>
      <c r="AH24" s="211">
        <f>IF('Indicator Date hidden'!AI25="x","x",$AH$2-'Indicator Date hidden'!AI25)</f>
        <v>0</v>
      </c>
      <c r="AI24" s="211">
        <f>IF('Indicator Date hidden'!AJ25="x","x",$AI$2-'Indicator Date hidden'!AJ25)</f>
        <v>0</v>
      </c>
      <c r="AJ24" s="211" t="str">
        <f>IF('Indicator Date hidden'!AK25="x","x",$AJ$2-'Indicator Date hidden'!AK25)</f>
        <v>x</v>
      </c>
      <c r="AK24" s="211">
        <f>IF('Indicator Date hidden'!AL25="x","x",$AK$2-'Indicator Date hidden'!AL25)</f>
        <v>1</v>
      </c>
      <c r="AL24" s="211">
        <f>IF('Indicator Date hidden'!AM25="x","x",$AL$2-'Indicator Date hidden'!AM25)</f>
        <v>0</v>
      </c>
      <c r="AM24" s="211">
        <f>IF('Indicator Date hidden'!AN25="x","x",$AM$2-'Indicator Date hidden'!AN25)</f>
        <v>0</v>
      </c>
      <c r="AN24" s="211">
        <f>IF('Indicator Date hidden'!AO25="x","x",$AN$2-'Indicator Date hidden'!AO25)</f>
        <v>0</v>
      </c>
      <c r="AO24" s="211">
        <f>IF('Indicator Date hidden'!AP25="x","x",$AO$2-'Indicator Date hidden'!AP25)</f>
        <v>0</v>
      </c>
      <c r="AP24" s="211">
        <f>IF('Indicator Date hidden'!AQ25="x","x",$AP$2-'Indicator Date hidden'!AQ25)</f>
        <v>0</v>
      </c>
      <c r="AQ24" s="211">
        <f>IF('Indicator Date hidden'!AR25="x","x",$AQ$2-'Indicator Date hidden'!AR25)</f>
        <v>0</v>
      </c>
      <c r="AR24" s="211">
        <f>IF('Indicator Date hidden'!AS25="x","x",$AR$2-'Indicator Date hidden'!AS25)</f>
        <v>0</v>
      </c>
      <c r="AS24" s="211">
        <f>IF('Indicator Date hidden'!AT25="x","x",$AS$2-'Indicator Date hidden'!AT25)</f>
        <v>0</v>
      </c>
      <c r="AT24" s="211">
        <f>IF('Indicator Date hidden'!AU25="x","x",$AT$2-'Indicator Date hidden'!AU25)</f>
        <v>0</v>
      </c>
      <c r="AU24" s="211">
        <f>IF('Indicator Date hidden'!AV25="x","x",$AU$2-'Indicator Date hidden'!AV25)</f>
        <v>1</v>
      </c>
      <c r="AV24" s="211">
        <f>IF('Indicator Date hidden'!AW25="x","x",$AV$2-'Indicator Date hidden'!AW25)</f>
        <v>0</v>
      </c>
      <c r="AW24" s="211">
        <f>IF('Indicator Date hidden'!AX25="x","x",$AW$2-'Indicator Date hidden'!AX25)</f>
        <v>0</v>
      </c>
      <c r="AX24" s="211">
        <f>IF('Indicator Date hidden'!AY25="x","x",$AX$2-'Indicator Date hidden'!AY25)</f>
        <v>0</v>
      </c>
      <c r="AY24" s="211">
        <f>IF('Indicator Date hidden'!AZ25="x","x",$AY$2-'Indicator Date hidden'!AZ25)</f>
        <v>0</v>
      </c>
      <c r="AZ24" s="211">
        <f>IF('Indicator Date hidden'!BA25="x","x",$AZ$2-'Indicator Date hidden'!BA25)</f>
        <v>0</v>
      </c>
      <c r="BA24">
        <f t="shared" si="0"/>
        <v>17</v>
      </c>
      <c r="BB24" s="21">
        <f t="shared" si="1"/>
        <v>0.34693877551020408</v>
      </c>
      <c r="BC24">
        <f t="shared" si="2"/>
        <v>5</v>
      </c>
      <c r="BD24" s="21">
        <f t="shared" si="3"/>
        <v>1.2543966825003519</v>
      </c>
      <c r="BE24" s="280">
        <f t="shared" si="4"/>
        <v>0</v>
      </c>
    </row>
    <row r="25" spans="1:57" x14ac:dyDescent="0.25">
      <c r="A25" t="s">
        <v>8670</v>
      </c>
      <c r="B25" s="211">
        <f>IF('Indicator Date hidden'!C26="x","x",$B$2-'Indicator Date hidden'!C26)</f>
        <v>0</v>
      </c>
      <c r="C25" s="211">
        <f>IF('Indicator Date hidden'!D26="x","x",$C$2-'Indicator Date hidden'!D26)</f>
        <v>0</v>
      </c>
      <c r="D25" s="211">
        <f>IF('Indicator Date hidden'!E26="x","x",$D$2-'Indicator Date hidden'!E26)</f>
        <v>0</v>
      </c>
      <c r="E25" s="211">
        <f>IF('Indicator Date hidden'!F26="x","x",$E$2-'Indicator Date hidden'!F26)</f>
        <v>0</v>
      </c>
      <c r="F25" s="211">
        <f>IF('Indicator Date hidden'!G26="x","x",$F$2-'Indicator Date hidden'!G26)</f>
        <v>0</v>
      </c>
      <c r="G25" s="211">
        <f>IF('Indicator Date hidden'!H26="x","x",$G$2-'Indicator Date hidden'!H26)</f>
        <v>0</v>
      </c>
      <c r="H25" s="211">
        <f>IF('Indicator Date hidden'!I26="x","x",$H$2-'Indicator Date hidden'!I26)</f>
        <v>0</v>
      </c>
      <c r="I25" s="211">
        <f>IF('Indicator Date hidden'!J26="x","x",$I$2-'Indicator Date hidden'!J26)</f>
        <v>0</v>
      </c>
      <c r="J25" s="211">
        <f>IF('Indicator Date hidden'!K26="x","x",$J$2-'Indicator Date hidden'!K26)</f>
        <v>0</v>
      </c>
      <c r="K25" s="211">
        <f>IF('Indicator Date hidden'!L26="x","x",$K$2-'Indicator Date hidden'!L26)</f>
        <v>0</v>
      </c>
      <c r="L25" s="211">
        <f>IF('Indicator Date hidden'!M26="x","x",$L$2-'Indicator Date hidden'!M26)</f>
        <v>0</v>
      </c>
      <c r="M25" s="211">
        <f>IF('Indicator Date hidden'!N26="x","x",$M$2-'Indicator Date hidden'!N26)</f>
        <v>0</v>
      </c>
      <c r="N25" s="211">
        <f>IF('Indicator Date hidden'!O26="x","x",$N$2-'Indicator Date hidden'!O26)</f>
        <v>0</v>
      </c>
      <c r="O25" s="211">
        <f>IF('Indicator Date hidden'!P26="x","x",$O$2-'Indicator Date hidden'!P26)</f>
        <v>0</v>
      </c>
      <c r="P25" s="211">
        <f>IF('Indicator Date hidden'!Q26="x","x",$P$2-'Indicator Date hidden'!Q26)</f>
        <v>0</v>
      </c>
      <c r="Q25" s="211">
        <f>IF('Indicator Date hidden'!R26="x","x",$Q$2-'Indicator Date hidden'!R26)</f>
        <v>1</v>
      </c>
      <c r="R25" s="211">
        <f>IF('Indicator Date hidden'!S26="x","x",$R$2-'Indicator Date hidden'!S26)</f>
        <v>0</v>
      </c>
      <c r="S25" s="211">
        <f>IF('Indicator Date hidden'!T26="x","x",$S$2-'Indicator Date hidden'!T26)</f>
        <v>0</v>
      </c>
      <c r="T25" s="211">
        <f>IF('Indicator Date hidden'!U26="x","x",$T$2-'Indicator Date hidden'!U26)</f>
        <v>0</v>
      </c>
      <c r="U25" s="211">
        <f>IF('Indicator Date hidden'!V26="x","x",$U$2-'Indicator Date hidden'!V26)</f>
        <v>0</v>
      </c>
      <c r="V25" s="211">
        <f>IF('Indicator Date hidden'!W26="x","x",$V$2-'Indicator Date hidden'!W26)</f>
        <v>0</v>
      </c>
      <c r="W25" s="211">
        <f>IF('Indicator Date hidden'!X26="x","x",$W$2-'Indicator Date hidden'!X26)</f>
        <v>7</v>
      </c>
      <c r="X25" s="211">
        <f>IF('Indicator Date hidden'!Y26="x","x",$X$2-'Indicator Date hidden'!Y26)</f>
        <v>1</v>
      </c>
      <c r="Y25" s="211">
        <f>IF('Indicator Date hidden'!Z26="x","x",$Y$2-'Indicator Date hidden'!Z26)</f>
        <v>0</v>
      </c>
      <c r="Z25" s="211">
        <f>IF('Indicator Date hidden'!AA26="x","x",$Z$2-'Indicator Date hidden'!AA26)</f>
        <v>0</v>
      </c>
      <c r="AA25" s="211">
        <f>IF('Indicator Date hidden'!AB26="x","x",$AA$2-'Indicator Date hidden'!AB26)</f>
        <v>1</v>
      </c>
      <c r="AB25" s="211">
        <f>IF('Indicator Date hidden'!AC26="x","x",$AB$2-'Indicator Date hidden'!AC26)</f>
        <v>0</v>
      </c>
      <c r="AC25" s="211">
        <f>IF('Indicator Date hidden'!AD26="x","x",$AC$2-'Indicator Date hidden'!AD26)</f>
        <v>0</v>
      </c>
      <c r="AD25" s="211">
        <f>IF('Indicator Date hidden'!AE26="x","x",$AD$2-'Indicator Date hidden'!AE26)</f>
        <v>0</v>
      </c>
      <c r="AE25" s="211">
        <f>IF('Indicator Date hidden'!AF26="x","x",$AE$2-'Indicator Date hidden'!AF26)</f>
        <v>0</v>
      </c>
      <c r="AF25" s="211">
        <f>IF('Indicator Date hidden'!AG26="x","x",$AF$2-'Indicator Date hidden'!AG26)</f>
        <v>0</v>
      </c>
      <c r="AG25" s="211">
        <f>IF('Indicator Date hidden'!AH26="x","x",$AG$2-'Indicator Date hidden'!AH26)</f>
        <v>0</v>
      </c>
      <c r="AH25" s="211">
        <f>IF('Indicator Date hidden'!AI26="x","x",$AH$2-'Indicator Date hidden'!AI26)</f>
        <v>0</v>
      </c>
      <c r="AI25" s="211">
        <f>IF('Indicator Date hidden'!AJ26="x","x",$AI$2-'Indicator Date hidden'!AJ26)</f>
        <v>0</v>
      </c>
      <c r="AJ25" s="211" t="str">
        <f>IF('Indicator Date hidden'!AK26="x","x",$AJ$2-'Indicator Date hidden'!AK26)</f>
        <v>x</v>
      </c>
      <c r="AK25" s="211">
        <f>IF('Indicator Date hidden'!AL26="x","x",$AK$2-'Indicator Date hidden'!AL26)</f>
        <v>1</v>
      </c>
      <c r="AL25" s="211">
        <f>IF('Indicator Date hidden'!AM26="x","x",$AL$2-'Indicator Date hidden'!AM26)</f>
        <v>0</v>
      </c>
      <c r="AM25" s="211">
        <f>IF('Indicator Date hidden'!AN26="x","x",$AM$2-'Indicator Date hidden'!AN26)</f>
        <v>0</v>
      </c>
      <c r="AN25" s="211">
        <f>IF('Indicator Date hidden'!AO26="x","x",$AN$2-'Indicator Date hidden'!AO26)</f>
        <v>0</v>
      </c>
      <c r="AO25" s="211">
        <f>IF('Indicator Date hidden'!AP26="x","x",$AO$2-'Indicator Date hidden'!AP26)</f>
        <v>0</v>
      </c>
      <c r="AP25" s="211">
        <f>IF('Indicator Date hidden'!AQ26="x","x",$AP$2-'Indicator Date hidden'!AQ26)</f>
        <v>0</v>
      </c>
      <c r="AQ25" s="211">
        <f>IF('Indicator Date hidden'!AR26="x","x",$AQ$2-'Indicator Date hidden'!AR26)</f>
        <v>4</v>
      </c>
      <c r="AR25" s="211">
        <f>IF('Indicator Date hidden'!AS26="x","x",$AR$2-'Indicator Date hidden'!AS26)</f>
        <v>0</v>
      </c>
      <c r="AS25" s="211">
        <f>IF('Indicator Date hidden'!AT26="x","x",$AS$2-'Indicator Date hidden'!AT26)</f>
        <v>0</v>
      </c>
      <c r="AT25" s="211">
        <f>IF('Indicator Date hidden'!AU26="x","x",$AT$2-'Indicator Date hidden'!AU26)</f>
        <v>0</v>
      </c>
      <c r="AU25" s="211">
        <f>IF('Indicator Date hidden'!AV26="x","x",$AU$2-'Indicator Date hidden'!AV26)</f>
        <v>1</v>
      </c>
      <c r="AV25" s="211">
        <f>IF('Indicator Date hidden'!AW26="x","x",$AV$2-'Indicator Date hidden'!AW26)</f>
        <v>0</v>
      </c>
      <c r="AW25" s="211">
        <f>IF('Indicator Date hidden'!AX26="x","x",$AW$2-'Indicator Date hidden'!AX26)</f>
        <v>0</v>
      </c>
      <c r="AX25" s="211">
        <f>IF('Indicator Date hidden'!AY26="x","x",$AX$2-'Indicator Date hidden'!AY26)</f>
        <v>0</v>
      </c>
      <c r="AY25" s="211">
        <f>IF('Indicator Date hidden'!AZ26="x","x",$AY$2-'Indicator Date hidden'!AZ26)</f>
        <v>0</v>
      </c>
      <c r="AZ25" s="211">
        <f>IF('Indicator Date hidden'!BA26="x","x",$AZ$2-'Indicator Date hidden'!BA26)</f>
        <v>0</v>
      </c>
      <c r="BA25">
        <f t="shared" si="0"/>
        <v>16</v>
      </c>
      <c r="BB25" s="21">
        <f t="shared" si="1"/>
        <v>0.32</v>
      </c>
      <c r="BC25">
        <f t="shared" si="2"/>
        <v>7</v>
      </c>
      <c r="BD25" s="21">
        <f t="shared" si="3"/>
        <v>1.1391224692718513</v>
      </c>
      <c r="BE25" s="280">
        <f t="shared" si="4"/>
        <v>0</v>
      </c>
    </row>
    <row r="26" spans="1:57" x14ac:dyDescent="0.25">
      <c r="A26" t="s">
        <v>8674</v>
      </c>
      <c r="B26" s="211">
        <f>IF('Indicator Date hidden'!C27="x","x",$B$2-'Indicator Date hidden'!C27)</f>
        <v>0</v>
      </c>
      <c r="C26" s="211">
        <f>IF('Indicator Date hidden'!D27="x","x",$C$2-'Indicator Date hidden'!D27)</f>
        <v>0</v>
      </c>
      <c r="D26" s="211">
        <f>IF('Indicator Date hidden'!E27="x","x",$D$2-'Indicator Date hidden'!E27)</f>
        <v>0</v>
      </c>
      <c r="E26" s="211">
        <f>IF('Indicator Date hidden'!F27="x","x",$E$2-'Indicator Date hidden'!F27)</f>
        <v>0</v>
      </c>
      <c r="F26" s="211">
        <f>IF('Indicator Date hidden'!G27="x","x",$F$2-'Indicator Date hidden'!G27)</f>
        <v>0</v>
      </c>
      <c r="G26" s="211">
        <f>IF('Indicator Date hidden'!H27="x","x",$G$2-'Indicator Date hidden'!H27)</f>
        <v>0</v>
      </c>
      <c r="H26" s="211">
        <f>IF('Indicator Date hidden'!I27="x","x",$H$2-'Indicator Date hidden'!I27)</f>
        <v>0</v>
      </c>
      <c r="I26" s="211">
        <f>IF('Indicator Date hidden'!J27="x","x",$I$2-'Indicator Date hidden'!J27)</f>
        <v>0</v>
      </c>
      <c r="J26" s="211">
        <f>IF('Indicator Date hidden'!K27="x","x",$J$2-'Indicator Date hidden'!K27)</f>
        <v>0</v>
      </c>
      <c r="K26" s="211">
        <f>IF('Indicator Date hidden'!L27="x","x",$K$2-'Indicator Date hidden'!L27)</f>
        <v>0</v>
      </c>
      <c r="L26" s="211">
        <f>IF('Indicator Date hidden'!M27="x","x",$L$2-'Indicator Date hidden'!M27)</f>
        <v>0</v>
      </c>
      <c r="M26" s="211">
        <f>IF('Indicator Date hidden'!N27="x","x",$M$2-'Indicator Date hidden'!N27)</f>
        <v>0</v>
      </c>
      <c r="N26" s="211">
        <f>IF('Indicator Date hidden'!O27="x","x",$N$2-'Indicator Date hidden'!O27)</f>
        <v>0</v>
      </c>
      <c r="O26" s="211">
        <f>IF('Indicator Date hidden'!P27="x","x",$O$2-'Indicator Date hidden'!P27)</f>
        <v>0</v>
      </c>
      <c r="P26" s="211">
        <f>IF('Indicator Date hidden'!Q27="x","x",$P$2-'Indicator Date hidden'!Q27)</f>
        <v>0</v>
      </c>
      <c r="Q26" s="211" t="str">
        <f>IF('Indicator Date hidden'!R27="x","x",$Q$2-'Indicator Date hidden'!R27)</f>
        <v>x</v>
      </c>
      <c r="R26" s="211">
        <f>IF('Indicator Date hidden'!S27="x","x",$R$2-'Indicator Date hidden'!S27)</f>
        <v>0</v>
      </c>
      <c r="S26" s="211">
        <f>IF('Indicator Date hidden'!T27="x","x",$S$2-'Indicator Date hidden'!T27)</f>
        <v>0</v>
      </c>
      <c r="T26" s="211">
        <f>IF('Indicator Date hidden'!U27="x","x",$T$2-'Indicator Date hidden'!U27)</f>
        <v>0</v>
      </c>
      <c r="U26" s="211" t="str">
        <f>IF('Indicator Date hidden'!V27="x","x",$U$2-'Indicator Date hidden'!V27)</f>
        <v>x</v>
      </c>
      <c r="V26" s="211">
        <f>IF('Indicator Date hidden'!W27="x","x",$V$2-'Indicator Date hidden'!W27)</f>
        <v>0</v>
      </c>
      <c r="W26" s="211">
        <f>IF('Indicator Date hidden'!X27="x","x",$W$2-'Indicator Date hidden'!X27)</f>
        <v>5</v>
      </c>
      <c r="X26" s="211">
        <f>IF('Indicator Date hidden'!Y27="x","x",$X$2-'Indicator Date hidden'!Y27)</f>
        <v>2</v>
      </c>
      <c r="Y26" s="211">
        <f>IF('Indicator Date hidden'!Z27="x","x",$Y$2-'Indicator Date hidden'!Z27)</f>
        <v>0</v>
      </c>
      <c r="Z26" s="211">
        <f>IF('Indicator Date hidden'!AA27="x","x",$Z$2-'Indicator Date hidden'!AA27)</f>
        <v>0</v>
      </c>
      <c r="AA26" s="211" t="str">
        <f>IF('Indicator Date hidden'!AB27="x","x",$AA$2-'Indicator Date hidden'!AB27)</f>
        <v>x</v>
      </c>
      <c r="AB26" s="211">
        <f>IF('Indicator Date hidden'!AC27="x","x",$AB$2-'Indicator Date hidden'!AC27)</f>
        <v>0</v>
      </c>
      <c r="AC26" s="211">
        <f>IF('Indicator Date hidden'!AD27="x","x",$AC$2-'Indicator Date hidden'!AD27)</f>
        <v>0</v>
      </c>
      <c r="AD26" s="211" t="str">
        <f>IF('Indicator Date hidden'!AE27="x","x",$AD$2-'Indicator Date hidden'!AE27)</f>
        <v>x</v>
      </c>
      <c r="AE26" s="211" t="str">
        <f>IF('Indicator Date hidden'!AF27="x","x",$AE$2-'Indicator Date hidden'!AF27)</f>
        <v>x</v>
      </c>
      <c r="AF26" s="211" t="str">
        <f>IF('Indicator Date hidden'!AG27="x","x",$AF$2-'Indicator Date hidden'!AG27)</f>
        <v>x</v>
      </c>
      <c r="AG26" s="211">
        <f>IF('Indicator Date hidden'!AH27="x","x",$AG$2-'Indicator Date hidden'!AH27)</f>
        <v>0</v>
      </c>
      <c r="AH26" s="211">
        <f>IF('Indicator Date hidden'!AI27="x","x",$AH$2-'Indicator Date hidden'!AI27)</f>
        <v>0</v>
      </c>
      <c r="AI26" s="211">
        <f>IF('Indicator Date hidden'!AJ27="x","x",$AI$2-'Indicator Date hidden'!AJ27)</f>
        <v>0</v>
      </c>
      <c r="AJ26" s="211" t="str">
        <f>IF('Indicator Date hidden'!AK27="x","x",$AJ$2-'Indicator Date hidden'!AK27)</f>
        <v>x</v>
      </c>
      <c r="AK26" s="211">
        <f>IF('Indicator Date hidden'!AL27="x","x",$AK$2-'Indicator Date hidden'!AL27)</f>
        <v>1</v>
      </c>
      <c r="AL26" s="211">
        <f>IF('Indicator Date hidden'!AM27="x","x",$AL$2-'Indicator Date hidden'!AM27)</f>
        <v>0</v>
      </c>
      <c r="AM26" s="211">
        <f>IF('Indicator Date hidden'!AN27="x","x",$AM$2-'Indicator Date hidden'!AN27)</f>
        <v>0</v>
      </c>
      <c r="AN26" s="211">
        <f>IF('Indicator Date hidden'!AO27="x","x",$AN$2-'Indicator Date hidden'!AO27)</f>
        <v>0</v>
      </c>
      <c r="AO26" s="211">
        <f>IF('Indicator Date hidden'!AP27="x","x",$AO$2-'Indicator Date hidden'!AP27)</f>
        <v>0</v>
      </c>
      <c r="AP26" s="211">
        <f>IF('Indicator Date hidden'!AQ27="x","x",$AP$2-'Indicator Date hidden'!AQ27)</f>
        <v>0</v>
      </c>
      <c r="AQ26" s="211">
        <f>IF('Indicator Date hidden'!AR27="x","x",$AQ$2-'Indicator Date hidden'!AR27)</f>
        <v>6</v>
      </c>
      <c r="AR26" s="211">
        <f>IF('Indicator Date hidden'!AS27="x","x",$AR$2-'Indicator Date hidden'!AS27)</f>
        <v>0</v>
      </c>
      <c r="AS26" s="211">
        <f>IF('Indicator Date hidden'!AT27="x","x",$AS$2-'Indicator Date hidden'!AT27)</f>
        <v>2</v>
      </c>
      <c r="AT26" s="211">
        <f>IF('Indicator Date hidden'!AU27="x","x",$AT$2-'Indicator Date hidden'!AU27)</f>
        <v>0</v>
      </c>
      <c r="AU26" s="211">
        <f>IF('Indicator Date hidden'!AV27="x","x",$AU$2-'Indicator Date hidden'!AV27)</f>
        <v>3</v>
      </c>
      <c r="AV26" s="211">
        <f>IF('Indicator Date hidden'!AW27="x","x",$AV$2-'Indicator Date hidden'!AW27)</f>
        <v>0</v>
      </c>
      <c r="AW26" s="211">
        <f>IF('Indicator Date hidden'!AX27="x","x",$AW$2-'Indicator Date hidden'!AX27)</f>
        <v>0</v>
      </c>
      <c r="AX26" s="211">
        <f>IF('Indicator Date hidden'!AY27="x","x",$AX$2-'Indicator Date hidden'!AY27)</f>
        <v>0</v>
      </c>
      <c r="AY26" s="211" t="str">
        <f>IF('Indicator Date hidden'!AZ27="x","x",$AY$2-'Indicator Date hidden'!AZ27)</f>
        <v>x</v>
      </c>
      <c r="AZ26" s="211" t="str">
        <f>IF('Indicator Date hidden'!BA27="x","x",$AZ$2-'Indicator Date hidden'!BA27)</f>
        <v>x</v>
      </c>
      <c r="BA26">
        <f t="shared" si="0"/>
        <v>19</v>
      </c>
      <c r="BB26" s="21">
        <f t="shared" si="1"/>
        <v>0.45238095238095238</v>
      </c>
      <c r="BC26">
        <f t="shared" si="2"/>
        <v>6</v>
      </c>
      <c r="BD26" s="21">
        <f t="shared" si="3"/>
        <v>1.2947215356497641</v>
      </c>
      <c r="BE26" s="280">
        <f t="shared" si="4"/>
        <v>0</v>
      </c>
    </row>
    <row r="27" spans="1:57" x14ac:dyDescent="0.25">
      <c r="A27" t="s">
        <v>8657</v>
      </c>
      <c r="B27" s="211">
        <f>IF('Indicator Date hidden'!C28="x","x",$B$2-'Indicator Date hidden'!C28)</f>
        <v>0</v>
      </c>
      <c r="C27" s="211">
        <f>IF('Indicator Date hidden'!D28="x","x",$C$2-'Indicator Date hidden'!D28)</f>
        <v>0</v>
      </c>
      <c r="D27" s="211">
        <f>IF('Indicator Date hidden'!E28="x","x",$D$2-'Indicator Date hidden'!E28)</f>
        <v>0</v>
      </c>
      <c r="E27" s="211">
        <f>IF('Indicator Date hidden'!F28="x","x",$E$2-'Indicator Date hidden'!F28)</f>
        <v>0</v>
      </c>
      <c r="F27" s="211">
        <f>IF('Indicator Date hidden'!G28="x","x",$F$2-'Indicator Date hidden'!G28)</f>
        <v>0</v>
      </c>
      <c r="G27" s="211">
        <f>IF('Indicator Date hidden'!H28="x","x",$G$2-'Indicator Date hidden'!H28)</f>
        <v>0</v>
      </c>
      <c r="H27" s="211">
        <f>IF('Indicator Date hidden'!I28="x","x",$H$2-'Indicator Date hidden'!I28)</f>
        <v>0</v>
      </c>
      <c r="I27" s="211">
        <f>IF('Indicator Date hidden'!J28="x","x",$I$2-'Indicator Date hidden'!J28)</f>
        <v>0</v>
      </c>
      <c r="J27" s="211">
        <f>IF('Indicator Date hidden'!K28="x","x",$J$2-'Indicator Date hidden'!K28)</f>
        <v>0</v>
      </c>
      <c r="K27" s="211">
        <f>IF('Indicator Date hidden'!L28="x","x",$K$2-'Indicator Date hidden'!L28)</f>
        <v>0</v>
      </c>
      <c r="L27" s="211">
        <f>IF('Indicator Date hidden'!M28="x","x",$L$2-'Indicator Date hidden'!M28)</f>
        <v>0</v>
      </c>
      <c r="M27" s="211">
        <f>IF('Indicator Date hidden'!N28="x","x",$M$2-'Indicator Date hidden'!N28)</f>
        <v>0</v>
      </c>
      <c r="N27" s="211">
        <f>IF('Indicator Date hidden'!O28="x","x",$N$2-'Indicator Date hidden'!O28)</f>
        <v>0</v>
      </c>
      <c r="O27" s="211">
        <f>IF('Indicator Date hidden'!P28="x","x",$O$2-'Indicator Date hidden'!P28)</f>
        <v>0</v>
      </c>
      <c r="P27" s="211">
        <f>IF('Indicator Date hidden'!Q28="x","x",$P$2-'Indicator Date hidden'!Q28)</f>
        <v>0</v>
      </c>
      <c r="Q27" s="211" t="str">
        <f>IF('Indicator Date hidden'!R28="x","x",$Q$2-'Indicator Date hidden'!R28)</f>
        <v>x</v>
      </c>
      <c r="R27" s="211">
        <f>IF('Indicator Date hidden'!S28="x","x",$R$2-'Indicator Date hidden'!S28)</f>
        <v>0</v>
      </c>
      <c r="S27" s="211">
        <f>IF('Indicator Date hidden'!T28="x","x",$S$2-'Indicator Date hidden'!T28)</f>
        <v>0</v>
      </c>
      <c r="T27" s="211">
        <f>IF('Indicator Date hidden'!U28="x","x",$T$2-'Indicator Date hidden'!U28)</f>
        <v>0</v>
      </c>
      <c r="U27" s="211" t="str">
        <f>IF('Indicator Date hidden'!V28="x","x",$U$2-'Indicator Date hidden'!V28)</f>
        <v>x</v>
      </c>
      <c r="V27" s="211">
        <f>IF('Indicator Date hidden'!W28="x","x",$V$2-'Indicator Date hidden'!W28)</f>
        <v>0</v>
      </c>
      <c r="W27" s="211">
        <f>IF('Indicator Date hidden'!X28="x","x",$W$2-'Indicator Date hidden'!X28)</f>
        <v>10</v>
      </c>
      <c r="X27" s="211">
        <f>IF('Indicator Date hidden'!Y28="x","x",$X$2-'Indicator Date hidden'!Y28)</f>
        <v>2</v>
      </c>
      <c r="Y27" s="211">
        <f>IF('Indicator Date hidden'!Z28="x","x",$Y$2-'Indicator Date hidden'!Z28)</f>
        <v>0</v>
      </c>
      <c r="Z27" s="211">
        <f>IF('Indicator Date hidden'!AA28="x","x",$Z$2-'Indicator Date hidden'!AA28)</f>
        <v>0</v>
      </c>
      <c r="AA27" s="211" t="str">
        <f>IF('Indicator Date hidden'!AB28="x","x",$AA$2-'Indicator Date hidden'!AB28)</f>
        <v>x</v>
      </c>
      <c r="AB27" s="211">
        <f>IF('Indicator Date hidden'!AC28="x","x",$AB$2-'Indicator Date hidden'!AC28)</f>
        <v>0</v>
      </c>
      <c r="AC27" s="211">
        <f>IF('Indicator Date hidden'!AD28="x","x",$AC$2-'Indicator Date hidden'!AD28)</f>
        <v>0</v>
      </c>
      <c r="AD27" s="211" t="str">
        <f>IF('Indicator Date hidden'!AE28="x","x",$AD$2-'Indicator Date hidden'!AE28)</f>
        <v>x</v>
      </c>
      <c r="AE27" s="211">
        <f>IF('Indicator Date hidden'!AF28="x","x",$AE$2-'Indicator Date hidden'!AF28)</f>
        <v>0</v>
      </c>
      <c r="AF27" s="211">
        <f>IF('Indicator Date hidden'!AG28="x","x",$AF$2-'Indicator Date hidden'!AG28)</f>
        <v>1</v>
      </c>
      <c r="AG27" s="211">
        <f>IF('Indicator Date hidden'!AH28="x","x",$AG$2-'Indicator Date hidden'!AH28)</f>
        <v>0</v>
      </c>
      <c r="AH27" s="211">
        <f>IF('Indicator Date hidden'!AI28="x","x",$AH$2-'Indicator Date hidden'!AI28)</f>
        <v>0</v>
      </c>
      <c r="AI27" s="211">
        <f>IF('Indicator Date hidden'!AJ28="x","x",$AI$2-'Indicator Date hidden'!AJ28)</f>
        <v>0</v>
      </c>
      <c r="AJ27" s="211" t="str">
        <f>IF('Indicator Date hidden'!AK28="x","x",$AJ$2-'Indicator Date hidden'!AK28)</f>
        <v>x</v>
      </c>
      <c r="AK27" s="211">
        <f>IF('Indicator Date hidden'!AL28="x","x",$AK$2-'Indicator Date hidden'!AL28)</f>
        <v>1</v>
      </c>
      <c r="AL27" s="211">
        <f>IF('Indicator Date hidden'!AM28="x","x",$AL$2-'Indicator Date hidden'!AM28)</f>
        <v>0</v>
      </c>
      <c r="AM27" s="211">
        <f>IF('Indicator Date hidden'!AN28="x","x",$AM$2-'Indicator Date hidden'!AN28)</f>
        <v>0</v>
      </c>
      <c r="AN27" s="211">
        <f>IF('Indicator Date hidden'!AO28="x","x",$AN$2-'Indicator Date hidden'!AO28)</f>
        <v>0</v>
      </c>
      <c r="AO27" s="211">
        <f>IF('Indicator Date hidden'!AP28="x","x",$AO$2-'Indicator Date hidden'!AP28)</f>
        <v>0</v>
      </c>
      <c r="AP27" s="211">
        <f>IF('Indicator Date hidden'!AQ28="x","x",$AP$2-'Indicator Date hidden'!AQ28)</f>
        <v>0</v>
      </c>
      <c r="AQ27" s="211">
        <f>IF('Indicator Date hidden'!AR28="x","x",$AQ$2-'Indicator Date hidden'!AR28)</f>
        <v>0</v>
      </c>
      <c r="AR27" s="211">
        <f>IF('Indicator Date hidden'!AS28="x","x",$AR$2-'Indicator Date hidden'!AS28)</f>
        <v>0</v>
      </c>
      <c r="AS27" s="211">
        <f>IF('Indicator Date hidden'!AT28="x","x",$AS$2-'Indicator Date hidden'!AT28)</f>
        <v>0</v>
      </c>
      <c r="AT27" s="211">
        <f>IF('Indicator Date hidden'!AU28="x","x",$AT$2-'Indicator Date hidden'!AU28)</f>
        <v>0</v>
      </c>
      <c r="AU27" s="211">
        <f>IF('Indicator Date hidden'!AV28="x","x",$AU$2-'Indicator Date hidden'!AV28)</f>
        <v>3</v>
      </c>
      <c r="AV27" s="211">
        <f>IF('Indicator Date hidden'!AW28="x","x",$AV$2-'Indicator Date hidden'!AW28)</f>
        <v>0</v>
      </c>
      <c r="AW27" s="211">
        <f>IF('Indicator Date hidden'!AX28="x","x",$AW$2-'Indicator Date hidden'!AX28)</f>
        <v>0</v>
      </c>
      <c r="AX27" s="211">
        <f>IF('Indicator Date hidden'!AY28="x","x",$AX$2-'Indicator Date hidden'!AY28)</f>
        <v>0</v>
      </c>
      <c r="AY27" s="211">
        <f>IF('Indicator Date hidden'!AZ28="x","x",$AY$2-'Indicator Date hidden'!AZ28)</f>
        <v>0</v>
      </c>
      <c r="AZ27" s="211">
        <f>IF('Indicator Date hidden'!BA28="x","x",$AZ$2-'Indicator Date hidden'!BA28)</f>
        <v>0</v>
      </c>
      <c r="BA27">
        <f t="shared" si="0"/>
        <v>17</v>
      </c>
      <c r="BB27" s="21">
        <f t="shared" si="1"/>
        <v>0.36956521739130432</v>
      </c>
      <c r="BC27">
        <f t="shared" si="2"/>
        <v>5</v>
      </c>
      <c r="BD27" s="21">
        <f t="shared" si="3"/>
        <v>1.5373423659336649</v>
      </c>
      <c r="BE27" s="280">
        <f t="shared" si="4"/>
        <v>0</v>
      </c>
    </row>
    <row r="28" spans="1:57" x14ac:dyDescent="0.25">
      <c r="A28" t="s">
        <v>8654</v>
      </c>
      <c r="B28" s="211">
        <f>IF('Indicator Date hidden'!C29="x","x",$B$2-'Indicator Date hidden'!C29)</f>
        <v>0</v>
      </c>
      <c r="C28" s="211">
        <f>IF('Indicator Date hidden'!D29="x","x",$C$2-'Indicator Date hidden'!D29)</f>
        <v>0</v>
      </c>
      <c r="D28" s="211">
        <f>IF('Indicator Date hidden'!E29="x","x",$D$2-'Indicator Date hidden'!E29)</f>
        <v>0</v>
      </c>
      <c r="E28" s="211">
        <f>IF('Indicator Date hidden'!F29="x","x",$E$2-'Indicator Date hidden'!F29)</f>
        <v>0</v>
      </c>
      <c r="F28" s="211">
        <f>IF('Indicator Date hidden'!G29="x","x",$F$2-'Indicator Date hidden'!G29)</f>
        <v>0</v>
      </c>
      <c r="G28" s="211">
        <f>IF('Indicator Date hidden'!H29="x","x",$G$2-'Indicator Date hidden'!H29)</f>
        <v>0</v>
      </c>
      <c r="H28" s="211">
        <f>IF('Indicator Date hidden'!I29="x","x",$H$2-'Indicator Date hidden'!I29)</f>
        <v>0</v>
      </c>
      <c r="I28" s="211">
        <f>IF('Indicator Date hidden'!J29="x","x",$I$2-'Indicator Date hidden'!J29)</f>
        <v>0</v>
      </c>
      <c r="J28" s="211">
        <f>IF('Indicator Date hidden'!K29="x","x",$J$2-'Indicator Date hidden'!K29)</f>
        <v>0</v>
      </c>
      <c r="K28" s="211">
        <f>IF('Indicator Date hidden'!L29="x","x",$K$2-'Indicator Date hidden'!L29)</f>
        <v>0</v>
      </c>
      <c r="L28" s="211">
        <f>IF('Indicator Date hidden'!M29="x","x",$L$2-'Indicator Date hidden'!M29)</f>
        <v>0</v>
      </c>
      <c r="M28" s="211">
        <f>IF('Indicator Date hidden'!N29="x","x",$M$2-'Indicator Date hidden'!N29)</f>
        <v>0</v>
      </c>
      <c r="N28" s="211">
        <f>IF('Indicator Date hidden'!O29="x","x",$N$2-'Indicator Date hidden'!O29)</f>
        <v>0</v>
      </c>
      <c r="O28" s="211">
        <f>IF('Indicator Date hidden'!P29="x","x",$O$2-'Indicator Date hidden'!P29)</f>
        <v>0</v>
      </c>
      <c r="P28" s="211">
        <f>IF('Indicator Date hidden'!Q29="x","x",$P$2-'Indicator Date hidden'!Q29)</f>
        <v>0</v>
      </c>
      <c r="Q28" s="211">
        <f>IF('Indicator Date hidden'!R29="x","x",$Q$2-'Indicator Date hidden'!R29)</f>
        <v>4</v>
      </c>
      <c r="R28" s="211">
        <f>IF('Indicator Date hidden'!S29="x","x",$R$2-'Indicator Date hidden'!S29)</f>
        <v>0</v>
      </c>
      <c r="S28" s="211">
        <f>IF('Indicator Date hidden'!T29="x","x",$S$2-'Indicator Date hidden'!T29)</f>
        <v>0</v>
      </c>
      <c r="T28" s="211">
        <f>IF('Indicator Date hidden'!U29="x","x",$T$2-'Indicator Date hidden'!U29)</f>
        <v>0</v>
      </c>
      <c r="U28" s="211">
        <f>IF('Indicator Date hidden'!V29="x","x",$U$2-'Indicator Date hidden'!V29)</f>
        <v>0</v>
      </c>
      <c r="V28" s="211">
        <f>IF('Indicator Date hidden'!W29="x","x",$V$2-'Indicator Date hidden'!W29)</f>
        <v>0</v>
      </c>
      <c r="W28" s="211">
        <f>IF('Indicator Date hidden'!X29="x","x",$W$2-'Indicator Date hidden'!X29)</f>
        <v>4</v>
      </c>
      <c r="X28" s="211">
        <f>IF('Indicator Date hidden'!Y29="x","x",$X$2-'Indicator Date hidden'!Y29)</f>
        <v>4</v>
      </c>
      <c r="Y28" s="211">
        <f>IF('Indicator Date hidden'!Z29="x","x",$Y$2-'Indicator Date hidden'!Z29)</f>
        <v>0</v>
      </c>
      <c r="Z28" s="211">
        <f>IF('Indicator Date hidden'!AA29="x","x",$Z$2-'Indicator Date hidden'!AA29)</f>
        <v>0</v>
      </c>
      <c r="AA28" s="211">
        <f>IF('Indicator Date hidden'!AB29="x","x",$AA$2-'Indicator Date hidden'!AB29)</f>
        <v>0</v>
      </c>
      <c r="AB28" s="211">
        <f>IF('Indicator Date hidden'!AC29="x","x",$AB$2-'Indicator Date hidden'!AC29)</f>
        <v>0</v>
      </c>
      <c r="AC28" s="211">
        <f>IF('Indicator Date hidden'!AD29="x","x",$AC$2-'Indicator Date hidden'!AD29)</f>
        <v>0</v>
      </c>
      <c r="AD28" s="211">
        <f>IF('Indicator Date hidden'!AE29="x","x",$AD$2-'Indicator Date hidden'!AE29)</f>
        <v>0</v>
      </c>
      <c r="AE28" s="211">
        <f>IF('Indicator Date hidden'!AF29="x","x",$AE$2-'Indicator Date hidden'!AF29)</f>
        <v>0</v>
      </c>
      <c r="AF28" s="211">
        <f>IF('Indicator Date hidden'!AG29="x","x",$AF$2-'Indicator Date hidden'!AG29)</f>
        <v>4</v>
      </c>
      <c r="AG28" s="211">
        <f>IF('Indicator Date hidden'!AH29="x","x",$AG$2-'Indicator Date hidden'!AH29)</f>
        <v>0</v>
      </c>
      <c r="AH28" s="211">
        <f>IF('Indicator Date hidden'!AI29="x","x",$AH$2-'Indicator Date hidden'!AI29)</f>
        <v>0</v>
      </c>
      <c r="AI28" s="211">
        <f>IF('Indicator Date hidden'!AJ29="x","x",$AI$2-'Indicator Date hidden'!AJ29)</f>
        <v>0</v>
      </c>
      <c r="AJ28" s="211" t="str">
        <f>IF('Indicator Date hidden'!AK29="x","x",$AJ$2-'Indicator Date hidden'!AK29)</f>
        <v>x</v>
      </c>
      <c r="AK28" s="211">
        <f>IF('Indicator Date hidden'!AL29="x","x",$AK$2-'Indicator Date hidden'!AL29)</f>
        <v>0</v>
      </c>
      <c r="AL28" s="211">
        <f>IF('Indicator Date hidden'!AM29="x","x",$AL$2-'Indicator Date hidden'!AM29)</f>
        <v>0</v>
      </c>
      <c r="AM28" s="211">
        <f>IF('Indicator Date hidden'!AN29="x","x",$AM$2-'Indicator Date hidden'!AN29)</f>
        <v>0</v>
      </c>
      <c r="AN28" s="211">
        <f>IF('Indicator Date hidden'!AO29="x","x",$AN$2-'Indicator Date hidden'!AO29)</f>
        <v>0</v>
      </c>
      <c r="AO28" s="211">
        <f>IF('Indicator Date hidden'!AP29="x","x",$AO$2-'Indicator Date hidden'!AP29)</f>
        <v>0</v>
      </c>
      <c r="AP28" s="211">
        <f>IF('Indicator Date hidden'!AQ29="x","x",$AP$2-'Indicator Date hidden'!AQ29)</f>
        <v>0</v>
      </c>
      <c r="AQ28" s="211">
        <f>IF('Indicator Date hidden'!AR29="x","x",$AQ$2-'Indicator Date hidden'!AR29)</f>
        <v>0</v>
      </c>
      <c r="AR28" s="211">
        <f>IF('Indicator Date hidden'!AS29="x","x",$AR$2-'Indicator Date hidden'!AS29)</f>
        <v>0</v>
      </c>
      <c r="AS28" s="211">
        <f>IF('Indicator Date hidden'!AT29="x","x",$AS$2-'Indicator Date hidden'!AT29)</f>
        <v>0</v>
      </c>
      <c r="AT28" s="211">
        <f>IF('Indicator Date hidden'!AU29="x","x",$AT$2-'Indicator Date hidden'!AU29)</f>
        <v>0</v>
      </c>
      <c r="AU28" s="211">
        <f>IF('Indicator Date hidden'!AV29="x","x",$AU$2-'Indicator Date hidden'!AV29)</f>
        <v>7</v>
      </c>
      <c r="AV28" s="211">
        <f>IF('Indicator Date hidden'!AW29="x","x",$AV$2-'Indicator Date hidden'!AW29)</f>
        <v>0</v>
      </c>
      <c r="AW28" s="211">
        <f>IF('Indicator Date hidden'!AX29="x","x",$AW$2-'Indicator Date hidden'!AX29)</f>
        <v>0</v>
      </c>
      <c r="AX28" s="211">
        <f>IF('Indicator Date hidden'!AY29="x","x",$AX$2-'Indicator Date hidden'!AY29)</f>
        <v>0</v>
      </c>
      <c r="AY28" s="211">
        <f>IF('Indicator Date hidden'!AZ29="x","x",$AY$2-'Indicator Date hidden'!AZ29)</f>
        <v>0</v>
      </c>
      <c r="AZ28" s="211">
        <f>IF('Indicator Date hidden'!BA29="x","x",$AZ$2-'Indicator Date hidden'!BA29)</f>
        <v>0</v>
      </c>
      <c r="BA28">
        <f t="shared" si="0"/>
        <v>23</v>
      </c>
      <c r="BB28" s="21">
        <f t="shared" si="1"/>
        <v>0.46</v>
      </c>
      <c r="BC28">
        <f t="shared" si="2"/>
        <v>5</v>
      </c>
      <c r="BD28" s="21">
        <f t="shared" si="3"/>
        <v>1.4312232530251876</v>
      </c>
      <c r="BE28" s="280">
        <f t="shared" si="4"/>
        <v>0</v>
      </c>
    </row>
    <row r="29" spans="1:57" x14ac:dyDescent="0.25">
      <c r="A29" t="s">
        <v>8649</v>
      </c>
      <c r="B29" s="211">
        <f>IF('Indicator Date hidden'!C30="x","x",$B$2-'Indicator Date hidden'!C30)</f>
        <v>0</v>
      </c>
      <c r="C29" s="211">
        <f>IF('Indicator Date hidden'!D30="x","x",$C$2-'Indicator Date hidden'!D30)</f>
        <v>0</v>
      </c>
      <c r="D29" s="211">
        <f>IF('Indicator Date hidden'!E30="x","x",$D$2-'Indicator Date hidden'!E30)</f>
        <v>0</v>
      </c>
      <c r="E29" s="211">
        <f>IF('Indicator Date hidden'!F30="x","x",$E$2-'Indicator Date hidden'!F30)</f>
        <v>0</v>
      </c>
      <c r="F29" s="211">
        <f>IF('Indicator Date hidden'!G30="x","x",$F$2-'Indicator Date hidden'!G30)</f>
        <v>0</v>
      </c>
      <c r="G29" s="211">
        <f>IF('Indicator Date hidden'!H30="x","x",$G$2-'Indicator Date hidden'!H30)</f>
        <v>0</v>
      </c>
      <c r="H29" s="211">
        <f>IF('Indicator Date hidden'!I30="x","x",$H$2-'Indicator Date hidden'!I30)</f>
        <v>0</v>
      </c>
      <c r="I29" s="211">
        <f>IF('Indicator Date hidden'!J30="x","x",$I$2-'Indicator Date hidden'!J30)</f>
        <v>0</v>
      </c>
      <c r="J29" s="211">
        <f>IF('Indicator Date hidden'!K30="x","x",$J$2-'Indicator Date hidden'!K30)</f>
        <v>0</v>
      </c>
      <c r="K29" s="211">
        <f>IF('Indicator Date hidden'!L30="x","x",$K$2-'Indicator Date hidden'!L30)</f>
        <v>0</v>
      </c>
      <c r="L29" s="211">
        <f>IF('Indicator Date hidden'!M30="x","x",$L$2-'Indicator Date hidden'!M30)</f>
        <v>0</v>
      </c>
      <c r="M29" s="211">
        <f>IF('Indicator Date hidden'!N30="x","x",$M$2-'Indicator Date hidden'!N30)</f>
        <v>0</v>
      </c>
      <c r="N29" s="211">
        <f>IF('Indicator Date hidden'!O30="x","x",$N$2-'Indicator Date hidden'!O30)</f>
        <v>0</v>
      </c>
      <c r="O29" s="211">
        <f>IF('Indicator Date hidden'!P30="x","x",$O$2-'Indicator Date hidden'!P30)</f>
        <v>0</v>
      </c>
      <c r="P29" s="211">
        <f>IF('Indicator Date hidden'!Q30="x","x",$P$2-'Indicator Date hidden'!Q30)</f>
        <v>0</v>
      </c>
      <c r="Q29" s="211">
        <f>IF('Indicator Date hidden'!R30="x","x",$Q$2-'Indicator Date hidden'!R30)</f>
        <v>4</v>
      </c>
      <c r="R29" s="211">
        <f>IF('Indicator Date hidden'!S30="x","x",$R$2-'Indicator Date hidden'!S30)</f>
        <v>0</v>
      </c>
      <c r="S29" s="211">
        <f>IF('Indicator Date hidden'!T30="x","x",$S$2-'Indicator Date hidden'!T30)</f>
        <v>0</v>
      </c>
      <c r="T29" s="211">
        <f>IF('Indicator Date hidden'!U30="x","x",$T$2-'Indicator Date hidden'!U30)</f>
        <v>0</v>
      </c>
      <c r="U29" s="211">
        <f>IF('Indicator Date hidden'!V30="x","x",$U$2-'Indicator Date hidden'!V30)</f>
        <v>0</v>
      </c>
      <c r="V29" s="211">
        <f>IF('Indicator Date hidden'!W30="x","x",$V$2-'Indicator Date hidden'!W30)</f>
        <v>0</v>
      </c>
      <c r="W29" s="211">
        <f>IF('Indicator Date hidden'!X30="x","x",$W$2-'Indicator Date hidden'!X30)</f>
        <v>4</v>
      </c>
      <c r="X29" s="211" t="str">
        <f>IF('Indicator Date hidden'!Y30="x","x",$X$2-'Indicator Date hidden'!Y30)</f>
        <v>x</v>
      </c>
      <c r="Y29" s="211">
        <f>IF('Indicator Date hidden'!Z30="x","x",$Y$2-'Indicator Date hidden'!Z30)</f>
        <v>0</v>
      </c>
      <c r="Z29" s="211">
        <f>IF('Indicator Date hidden'!AA30="x","x",$Z$2-'Indicator Date hidden'!AA30)</f>
        <v>0</v>
      </c>
      <c r="AA29" s="211">
        <f>IF('Indicator Date hidden'!AB30="x","x",$AA$2-'Indicator Date hidden'!AB30)</f>
        <v>0</v>
      </c>
      <c r="AB29" s="211">
        <f>IF('Indicator Date hidden'!AC30="x","x",$AB$2-'Indicator Date hidden'!AC30)</f>
        <v>0</v>
      </c>
      <c r="AC29" s="211">
        <f>IF('Indicator Date hidden'!AD30="x","x",$AC$2-'Indicator Date hidden'!AD30)</f>
        <v>0</v>
      </c>
      <c r="AD29" s="211">
        <f>IF('Indicator Date hidden'!AE30="x","x",$AD$2-'Indicator Date hidden'!AE30)</f>
        <v>0</v>
      </c>
      <c r="AE29" s="211">
        <f>IF('Indicator Date hidden'!AF30="x","x",$AE$2-'Indicator Date hidden'!AF30)</f>
        <v>0</v>
      </c>
      <c r="AF29" s="211">
        <f>IF('Indicator Date hidden'!AG30="x","x",$AF$2-'Indicator Date hidden'!AG30)</f>
        <v>7</v>
      </c>
      <c r="AG29" s="211">
        <f>IF('Indicator Date hidden'!AH30="x","x",$AG$2-'Indicator Date hidden'!AH30)</f>
        <v>0</v>
      </c>
      <c r="AH29" s="211">
        <f>IF('Indicator Date hidden'!AI30="x","x",$AH$2-'Indicator Date hidden'!AI30)</f>
        <v>0</v>
      </c>
      <c r="AI29" s="211">
        <f>IF('Indicator Date hidden'!AJ30="x","x",$AI$2-'Indicator Date hidden'!AJ30)</f>
        <v>0</v>
      </c>
      <c r="AJ29" s="211">
        <f>IF('Indicator Date hidden'!AK30="x","x",$AJ$2-'Indicator Date hidden'!AK30)</f>
        <v>1</v>
      </c>
      <c r="AK29" s="211">
        <f>IF('Indicator Date hidden'!AL30="x","x",$AK$2-'Indicator Date hidden'!AL30)</f>
        <v>0</v>
      </c>
      <c r="AL29" s="211">
        <f>IF('Indicator Date hidden'!AM30="x","x",$AL$2-'Indicator Date hidden'!AM30)</f>
        <v>0</v>
      </c>
      <c r="AM29" s="211">
        <f>IF('Indicator Date hidden'!AN30="x","x",$AM$2-'Indicator Date hidden'!AN30)</f>
        <v>0</v>
      </c>
      <c r="AN29" s="211">
        <f>IF('Indicator Date hidden'!AO30="x","x",$AN$2-'Indicator Date hidden'!AO30)</f>
        <v>0</v>
      </c>
      <c r="AO29" s="211">
        <f>IF('Indicator Date hidden'!AP30="x","x",$AO$2-'Indicator Date hidden'!AP30)</f>
        <v>0</v>
      </c>
      <c r="AP29" s="211">
        <f>IF('Indicator Date hidden'!AQ30="x","x",$AP$2-'Indicator Date hidden'!AQ30)</f>
        <v>0</v>
      </c>
      <c r="AQ29" s="211">
        <f>IF('Indicator Date hidden'!AR30="x","x",$AQ$2-'Indicator Date hidden'!AR30)</f>
        <v>0</v>
      </c>
      <c r="AR29" s="211">
        <f>IF('Indicator Date hidden'!AS30="x","x",$AR$2-'Indicator Date hidden'!AS30)</f>
        <v>0</v>
      </c>
      <c r="AS29" s="211">
        <f>IF('Indicator Date hidden'!AT30="x","x",$AS$2-'Indicator Date hidden'!AT30)</f>
        <v>0</v>
      </c>
      <c r="AT29" s="211">
        <f>IF('Indicator Date hidden'!AU30="x","x",$AT$2-'Indicator Date hidden'!AU30)</f>
        <v>0</v>
      </c>
      <c r="AU29" s="211">
        <f>IF('Indicator Date hidden'!AV30="x","x",$AU$2-'Indicator Date hidden'!AV30)</f>
        <v>6</v>
      </c>
      <c r="AV29" s="211">
        <f>IF('Indicator Date hidden'!AW30="x","x",$AV$2-'Indicator Date hidden'!AW30)</f>
        <v>0</v>
      </c>
      <c r="AW29" s="211">
        <f>IF('Indicator Date hidden'!AX30="x","x",$AW$2-'Indicator Date hidden'!AX30)</f>
        <v>0</v>
      </c>
      <c r="AX29" s="211">
        <f>IF('Indicator Date hidden'!AY30="x","x",$AX$2-'Indicator Date hidden'!AY30)</f>
        <v>0</v>
      </c>
      <c r="AY29" s="211">
        <f>IF('Indicator Date hidden'!AZ30="x","x",$AY$2-'Indicator Date hidden'!AZ30)</f>
        <v>0</v>
      </c>
      <c r="AZ29" s="211">
        <f>IF('Indicator Date hidden'!BA30="x","x",$AZ$2-'Indicator Date hidden'!BA30)</f>
        <v>0</v>
      </c>
      <c r="BA29">
        <f t="shared" si="0"/>
        <v>22</v>
      </c>
      <c r="BB29" s="21">
        <f t="shared" si="1"/>
        <v>0.44</v>
      </c>
      <c r="BC29">
        <f t="shared" si="2"/>
        <v>5</v>
      </c>
      <c r="BD29" s="21">
        <f t="shared" si="3"/>
        <v>1.4718695594379279</v>
      </c>
      <c r="BE29" s="280">
        <f t="shared" si="4"/>
        <v>0</v>
      </c>
    </row>
    <row r="30" spans="1:57" x14ac:dyDescent="0.25">
      <c r="A30" t="s">
        <v>8696</v>
      </c>
      <c r="B30" s="211">
        <f>IF('Indicator Date hidden'!C31="x","x",$B$2-'Indicator Date hidden'!C31)</f>
        <v>0</v>
      </c>
      <c r="C30" s="211">
        <f>IF('Indicator Date hidden'!D31="x","x",$C$2-'Indicator Date hidden'!D31)</f>
        <v>0</v>
      </c>
      <c r="D30" s="211">
        <f>IF('Indicator Date hidden'!E31="x","x",$D$2-'Indicator Date hidden'!E31)</f>
        <v>0</v>
      </c>
      <c r="E30" s="211">
        <f>IF('Indicator Date hidden'!F31="x","x",$E$2-'Indicator Date hidden'!F31)</f>
        <v>0</v>
      </c>
      <c r="F30" s="211">
        <f>IF('Indicator Date hidden'!G31="x","x",$F$2-'Indicator Date hidden'!G31)</f>
        <v>0</v>
      </c>
      <c r="G30" s="211">
        <f>IF('Indicator Date hidden'!H31="x","x",$G$2-'Indicator Date hidden'!H31)</f>
        <v>0</v>
      </c>
      <c r="H30" s="211">
        <f>IF('Indicator Date hidden'!I31="x","x",$H$2-'Indicator Date hidden'!I31)</f>
        <v>0</v>
      </c>
      <c r="I30" s="211">
        <f>IF('Indicator Date hidden'!J31="x","x",$I$2-'Indicator Date hidden'!J31)</f>
        <v>0</v>
      </c>
      <c r="J30" s="211">
        <f>IF('Indicator Date hidden'!K31="x","x",$J$2-'Indicator Date hidden'!K31)</f>
        <v>0</v>
      </c>
      <c r="K30" s="211">
        <f>IF('Indicator Date hidden'!L31="x","x",$K$2-'Indicator Date hidden'!L31)</f>
        <v>0</v>
      </c>
      <c r="L30" s="211">
        <f>IF('Indicator Date hidden'!M31="x","x",$L$2-'Indicator Date hidden'!M31)</f>
        <v>0</v>
      </c>
      <c r="M30" s="211">
        <f>IF('Indicator Date hidden'!N31="x","x",$M$2-'Indicator Date hidden'!N31)</f>
        <v>0</v>
      </c>
      <c r="N30" s="211">
        <f>IF('Indicator Date hidden'!O31="x","x",$N$2-'Indicator Date hidden'!O31)</f>
        <v>0</v>
      </c>
      <c r="O30" s="211">
        <f>IF('Indicator Date hidden'!P31="x","x",$O$2-'Indicator Date hidden'!P31)</f>
        <v>0</v>
      </c>
      <c r="P30" s="211">
        <f>IF('Indicator Date hidden'!Q31="x","x",$P$2-'Indicator Date hidden'!Q31)</f>
        <v>0</v>
      </c>
      <c r="Q30" s="211" t="str">
        <f>IF('Indicator Date hidden'!R31="x","x",$Q$2-'Indicator Date hidden'!R31)</f>
        <v>x</v>
      </c>
      <c r="R30" s="211">
        <f>IF('Indicator Date hidden'!S31="x","x",$R$2-'Indicator Date hidden'!S31)</f>
        <v>0</v>
      </c>
      <c r="S30" s="211">
        <f>IF('Indicator Date hidden'!T31="x","x",$S$2-'Indicator Date hidden'!T31)</f>
        <v>0</v>
      </c>
      <c r="T30" s="211">
        <f>IF('Indicator Date hidden'!U31="x","x",$T$2-'Indicator Date hidden'!U31)</f>
        <v>0</v>
      </c>
      <c r="U30" s="211">
        <f>IF('Indicator Date hidden'!V31="x","x",$U$2-'Indicator Date hidden'!V31)</f>
        <v>0</v>
      </c>
      <c r="V30" s="211">
        <f>IF('Indicator Date hidden'!W31="x","x",$V$2-'Indicator Date hidden'!W31)</f>
        <v>0</v>
      </c>
      <c r="W30" s="211" t="str">
        <f>IF('Indicator Date hidden'!X31="x","x",$W$2-'Indicator Date hidden'!X31)</f>
        <v>x</v>
      </c>
      <c r="X30" s="211">
        <f>IF('Indicator Date hidden'!Y31="x","x",$X$2-'Indicator Date hidden'!Y31)</f>
        <v>3</v>
      </c>
      <c r="Y30" s="211">
        <f>IF('Indicator Date hidden'!Z31="x","x",$Y$2-'Indicator Date hidden'!Z31)</f>
        <v>0</v>
      </c>
      <c r="Z30" s="211">
        <f>IF('Indicator Date hidden'!AA31="x","x",$Z$2-'Indicator Date hidden'!AA31)</f>
        <v>0</v>
      </c>
      <c r="AA30" s="211">
        <f>IF('Indicator Date hidden'!AB31="x","x",$AA$2-'Indicator Date hidden'!AB31)</f>
        <v>0</v>
      </c>
      <c r="AB30" s="211">
        <f>IF('Indicator Date hidden'!AC31="x","x",$AB$2-'Indicator Date hidden'!AC31)</f>
        <v>0</v>
      </c>
      <c r="AC30" s="211">
        <f>IF('Indicator Date hidden'!AD31="x","x",$AC$2-'Indicator Date hidden'!AD31)</f>
        <v>0</v>
      </c>
      <c r="AD30" s="211">
        <f>IF('Indicator Date hidden'!AE31="x","x",$AD$2-'Indicator Date hidden'!AE31)</f>
        <v>0</v>
      </c>
      <c r="AE30" s="211" t="str">
        <f>IF('Indicator Date hidden'!AF31="x","x",$AE$2-'Indicator Date hidden'!AF31)</f>
        <v>x</v>
      </c>
      <c r="AF30" s="211">
        <f>IF('Indicator Date hidden'!AG31="x","x",$AF$2-'Indicator Date hidden'!AG31)</f>
        <v>6</v>
      </c>
      <c r="AG30" s="211">
        <f>IF('Indicator Date hidden'!AH31="x","x",$AG$2-'Indicator Date hidden'!AH31)</f>
        <v>0</v>
      </c>
      <c r="AH30" s="211">
        <f>IF('Indicator Date hidden'!AI31="x","x",$AH$2-'Indicator Date hidden'!AI31)</f>
        <v>0</v>
      </c>
      <c r="AI30" s="211">
        <f>IF('Indicator Date hidden'!AJ31="x","x",$AI$2-'Indicator Date hidden'!AJ31)</f>
        <v>0</v>
      </c>
      <c r="AJ30" s="211" t="str">
        <f>IF('Indicator Date hidden'!AK31="x","x",$AJ$2-'Indicator Date hidden'!AK31)</f>
        <v>x</v>
      </c>
      <c r="AK30" s="211" t="str">
        <f>IF('Indicator Date hidden'!AL31="x","x",$AK$2-'Indicator Date hidden'!AL31)</f>
        <v>x</v>
      </c>
      <c r="AL30" s="211">
        <f>IF('Indicator Date hidden'!AM31="x","x",$AL$2-'Indicator Date hidden'!AM31)</f>
        <v>0</v>
      </c>
      <c r="AM30" s="211">
        <f>IF('Indicator Date hidden'!AN31="x","x",$AM$2-'Indicator Date hidden'!AN31)</f>
        <v>0</v>
      </c>
      <c r="AN30" s="211">
        <f>IF('Indicator Date hidden'!AO31="x","x",$AN$2-'Indicator Date hidden'!AO31)</f>
        <v>0</v>
      </c>
      <c r="AO30" s="211">
        <f>IF('Indicator Date hidden'!AP31="x","x",$AO$2-'Indicator Date hidden'!AP31)</f>
        <v>0</v>
      </c>
      <c r="AP30" s="211">
        <f>IF('Indicator Date hidden'!AQ31="x","x",$AP$2-'Indicator Date hidden'!AQ31)</f>
        <v>0</v>
      </c>
      <c r="AQ30" s="211">
        <f>IF('Indicator Date hidden'!AR31="x","x",$AQ$2-'Indicator Date hidden'!AR31)</f>
        <v>0</v>
      </c>
      <c r="AR30" s="211">
        <f>IF('Indicator Date hidden'!AS31="x","x",$AR$2-'Indicator Date hidden'!AS31)</f>
        <v>0</v>
      </c>
      <c r="AS30" s="211">
        <f>IF('Indicator Date hidden'!AT31="x","x",$AS$2-'Indicator Date hidden'!AT31)</f>
        <v>0</v>
      </c>
      <c r="AT30" s="211">
        <f>IF('Indicator Date hidden'!AU31="x","x",$AT$2-'Indicator Date hidden'!AU31)</f>
        <v>0</v>
      </c>
      <c r="AU30" s="211">
        <f>IF('Indicator Date hidden'!AV31="x","x",$AU$2-'Indicator Date hidden'!AV31)</f>
        <v>2</v>
      </c>
      <c r="AV30" s="211">
        <f>IF('Indicator Date hidden'!AW31="x","x",$AV$2-'Indicator Date hidden'!AW31)</f>
        <v>0</v>
      </c>
      <c r="AW30" s="211">
        <f>IF('Indicator Date hidden'!AX31="x","x",$AW$2-'Indicator Date hidden'!AX31)</f>
        <v>0</v>
      </c>
      <c r="AX30" s="211">
        <f>IF('Indicator Date hidden'!AY31="x","x",$AX$2-'Indicator Date hidden'!AY31)</f>
        <v>0</v>
      </c>
      <c r="AY30" s="211">
        <f>IF('Indicator Date hidden'!AZ31="x","x",$AY$2-'Indicator Date hidden'!AZ31)</f>
        <v>0</v>
      </c>
      <c r="AZ30" s="211">
        <f>IF('Indicator Date hidden'!BA31="x","x",$AZ$2-'Indicator Date hidden'!BA31)</f>
        <v>0</v>
      </c>
      <c r="BA30">
        <f t="shared" si="0"/>
        <v>11</v>
      </c>
      <c r="BB30" s="21">
        <f t="shared" si="1"/>
        <v>0.2391304347826087</v>
      </c>
      <c r="BC30">
        <f t="shared" si="2"/>
        <v>3</v>
      </c>
      <c r="BD30" s="21">
        <f t="shared" si="3"/>
        <v>1.004008977283086</v>
      </c>
      <c r="BE30" s="280">
        <f t="shared" si="4"/>
        <v>0</v>
      </c>
    </row>
    <row r="31" spans="1:57" x14ac:dyDescent="0.25">
      <c r="A31" t="s">
        <v>8776</v>
      </c>
      <c r="B31" s="211">
        <f>IF('Indicator Date hidden'!C32="x","x",$B$2-'Indicator Date hidden'!C32)</f>
        <v>0</v>
      </c>
      <c r="C31" s="211">
        <f>IF('Indicator Date hidden'!D32="x","x",$C$2-'Indicator Date hidden'!D32)</f>
        <v>0</v>
      </c>
      <c r="D31" s="211">
        <f>IF('Indicator Date hidden'!E32="x","x",$D$2-'Indicator Date hidden'!E32)</f>
        <v>0</v>
      </c>
      <c r="E31" s="211">
        <f>IF('Indicator Date hidden'!F32="x","x",$E$2-'Indicator Date hidden'!F32)</f>
        <v>0</v>
      </c>
      <c r="F31" s="211">
        <f>IF('Indicator Date hidden'!G32="x","x",$F$2-'Indicator Date hidden'!G32)</f>
        <v>0</v>
      </c>
      <c r="G31" s="211">
        <f>IF('Indicator Date hidden'!H32="x","x",$G$2-'Indicator Date hidden'!H32)</f>
        <v>0</v>
      </c>
      <c r="H31" s="211">
        <f>IF('Indicator Date hidden'!I32="x","x",$H$2-'Indicator Date hidden'!I32)</f>
        <v>0</v>
      </c>
      <c r="I31" s="211">
        <f>IF('Indicator Date hidden'!J32="x","x",$I$2-'Indicator Date hidden'!J32)</f>
        <v>0</v>
      </c>
      <c r="J31" s="211">
        <f>IF('Indicator Date hidden'!K32="x","x",$J$2-'Indicator Date hidden'!K32)</f>
        <v>0</v>
      </c>
      <c r="K31" s="211">
        <f>IF('Indicator Date hidden'!L32="x","x",$K$2-'Indicator Date hidden'!L32)</f>
        <v>0</v>
      </c>
      <c r="L31" s="211">
        <f>IF('Indicator Date hidden'!M32="x","x",$L$2-'Indicator Date hidden'!M32)</f>
        <v>0</v>
      </c>
      <c r="M31" s="211">
        <f>IF('Indicator Date hidden'!N32="x","x",$M$2-'Indicator Date hidden'!N32)</f>
        <v>0</v>
      </c>
      <c r="N31" s="211">
        <f>IF('Indicator Date hidden'!O32="x","x",$N$2-'Indicator Date hidden'!O32)</f>
        <v>0</v>
      </c>
      <c r="O31" s="211">
        <f>IF('Indicator Date hidden'!P32="x","x",$O$2-'Indicator Date hidden'!P32)</f>
        <v>0</v>
      </c>
      <c r="P31" s="211">
        <f>IF('Indicator Date hidden'!Q32="x","x",$P$2-'Indicator Date hidden'!Q32)</f>
        <v>0</v>
      </c>
      <c r="Q31" s="211">
        <f>IF('Indicator Date hidden'!R32="x","x",$Q$2-'Indicator Date hidden'!R32)</f>
        <v>4</v>
      </c>
      <c r="R31" s="211">
        <f>IF('Indicator Date hidden'!S32="x","x",$R$2-'Indicator Date hidden'!S32)</f>
        <v>0</v>
      </c>
      <c r="S31" s="211">
        <f>IF('Indicator Date hidden'!T32="x","x",$S$2-'Indicator Date hidden'!T32)</f>
        <v>0</v>
      </c>
      <c r="T31" s="211">
        <f>IF('Indicator Date hidden'!U32="x","x",$T$2-'Indicator Date hidden'!U32)</f>
        <v>0</v>
      </c>
      <c r="U31" s="211">
        <f>IF('Indicator Date hidden'!V32="x","x",$U$2-'Indicator Date hidden'!V32)</f>
        <v>0</v>
      </c>
      <c r="V31" s="211">
        <f>IF('Indicator Date hidden'!W32="x","x",$V$2-'Indicator Date hidden'!W32)</f>
        <v>0</v>
      </c>
      <c r="W31" s="211">
        <f>IF('Indicator Date hidden'!X32="x","x",$W$2-'Indicator Date hidden'!X32)</f>
        <v>0</v>
      </c>
      <c r="X31" s="211">
        <f>IF('Indicator Date hidden'!Y32="x","x",$X$2-'Indicator Date hidden'!Y32)</f>
        <v>2</v>
      </c>
      <c r="Y31" s="211">
        <f>IF('Indicator Date hidden'!Z32="x","x",$Y$2-'Indicator Date hidden'!Z32)</f>
        <v>0</v>
      </c>
      <c r="Z31" s="211">
        <f>IF('Indicator Date hidden'!AA32="x","x",$Z$2-'Indicator Date hidden'!AA32)</f>
        <v>0</v>
      </c>
      <c r="AA31" s="211">
        <f>IF('Indicator Date hidden'!AB32="x","x",$AA$2-'Indicator Date hidden'!AB32)</f>
        <v>0</v>
      </c>
      <c r="AB31" s="211">
        <f>IF('Indicator Date hidden'!AC32="x","x",$AB$2-'Indicator Date hidden'!AC32)</f>
        <v>0</v>
      </c>
      <c r="AC31" s="211">
        <f>IF('Indicator Date hidden'!AD32="x","x",$AC$2-'Indicator Date hidden'!AD32)</f>
        <v>0</v>
      </c>
      <c r="AD31" s="211">
        <f>IF('Indicator Date hidden'!AE32="x","x",$AD$2-'Indicator Date hidden'!AE32)</f>
        <v>0</v>
      </c>
      <c r="AE31" s="211">
        <f>IF('Indicator Date hidden'!AF32="x","x",$AE$2-'Indicator Date hidden'!AF32)</f>
        <v>0</v>
      </c>
      <c r="AF31" s="211">
        <f>IF('Indicator Date hidden'!AG32="x","x",$AF$2-'Indicator Date hidden'!AG32)</f>
        <v>1</v>
      </c>
      <c r="AG31" s="211">
        <f>IF('Indicator Date hidden'!AH32="x","x",$AG$2-'Indicator Date hidden'!AH32)</f>
        <v>0</v>
      </c>
      <c r="AH31" s="211">
        <f>IF('Indicator Date hidden'!AI32="x","x",$AH$2-'Indicator Date hidden'!AI32)</f>
        <v>0</v>
      </c>
      <c r="AI31" s="211">
        <f>IF('Indicator Date hidden'!AJ32="x","x",$AI$2-'Indicator Date hidden'!AJ32)</f>
        <v>0</v>
      </c>
      <c r="AJ31" s="211" t="str">
        <f>IF('Indicator Date hidden'!AK32="x","x",$AJ$2-'Indicator Date hidden'!AK32)</f>
        <v>x</v>
      </c>
      <c r="AK31" s="211">
        <f>IF('Indicator Date hidden'!AL32="x","x",$AK$2-'Indicator Date hidden'!AL32)</f>
        <v>1</v>
      </c>
      <c r="AL31" s="211">
        <f>IF('Indicator Date hidden'!AM32="x","x",$AL$2-'Indicator Date hidden'!AM32)</f>
        <v>0</v>
      </c>
      <c r="AM31" s="211">
        <f>IF('Indicator Date hidden'!AN32="x","x",$AM$2-'Indicator Date hidden'!AN32)</f>
        <v>0</v>
      </c>
      <c r="AN31" s="211">
        <f>IF('Indicator Date hidden'!AO32="x","x",$AN$2-'Indicator Date hidden'!AO32)</f>
        <v>0</v>
      </c>
      <c r="AO31" s="211">
        <f>IF('Indicator Date hidden'!AP32="x","x",$AO$2-'Indicator Date hidden'!AP32)</f>
        <v>0</v>
      </c>
      <c r="AP31" s="211">
        <f>IF('Indicator Date hidden'!AQ32="x","x",$AP$2-'Indicator Date hidden'!AQ32)</f>
        <v>0</v>
      </c>
      <c r="AQ31" s="211">
        <f>IF('Indicator Date hidden'!AR32="x","x",$AQ$2-'Indicator Date hidden'!AR32)</f>
        <v>8</v>
      </c>
      <c r="AR31" s="211">
        <f>IF('Indicator Date hidden'!AS32="x","x",$AR$2-'Indicator Date hidden'!AS32)</f>
        <v>0</v>
      </c>
      <c r="AS31" s="211">
        <f>IF('Indicator Date hidden'!AT32="x","x",$AS$2-'Indicator Date hidden'!AT32)</f>
        <v>0</v>
      </c>
      <c r="AT31" s="211">
        <f>IF('Indicator Date hidden'!AU32="x","x",$AT$2-'Indicator Date hidden'!AU32)</f>
        <v>0</v>
      </c>
      <c r="AU31" s="211">
        <f>IF('Indicator Date hidden'!AV32="x","x",$AU$2-'Indicator Date hidden'!AV32)</f>
        <v>5</v>
      </c>
      <c r="AV31" s="211">
        <f>IF('Indicator Date hidden'!AW32="x","x",$AV$2-'Indicator Date hidden'!AW32)</f>
        <v>0</v>
      </c>
      <c r="AW31" s="211">
        <f>IF('Indicator Date hidden'!AX32="x","x",$AW$2-'Indicator Date hidden'!AX32)</f>
        <v>0</v>
      </c>
      <c r="AX31" s="211">
        <f>IF('Indicator Date hidden'!AY32="x","x",$AX$2-'Indicator Date hidden'!AY32)</f>
        <v>0</v>
      </c>
      <c r="AY31" s="211">
        <f>IF('Indicator Date hidden'!AZ32="x","x",$AY$2-'Indicator Date hidden'!AZ32)</f>
        <v>0</v>
      </c>
      <c r="AZ31" s="211">
        <f>IF('Indicator Date hidden'!BA32="x","x",$AZ$2-'Indicator Date hidden'!BA32)</f>
        <v>0</v>
      </c>
      <c r="BA31">
        <f t="shared" si="0"/>
        <v>21</v>
      </c>
      <c r="BB31" s="21">
        <f t="shared" si="1"/>
        <v>0.42</v>
      </c>
      <c r="BC31">
        <f t="shared" si="2"/>
        <v>6</v>
      </c>
      <c r="BD31" s="21">
        <f t="shared" si="3"/>
        <v>1.4295453822806745</v>
      </c>
      <c r="BE31" s="280">
        <f t="shared" si="4"/>
        <v>0</v>
      </c>
    </row>
    <row r="32" spans="1:57" x14ac:dyDescent="0.25">
      <c r="A32" t="s">
        <v>8689</v>
      </c>
      <c r="B32" s="211">
        <f>IF('Indicator Date hidden'!C33="x","x",$B$2-'Indicator Date hidden'!C33)</f>
        <v>0</v>
      </c>
      <c r="C32" s="211">
        <f>IF('Indicator Date hidden'!D33="x","x",$C$2-'Indicator Date hidden'!D33)</f>
        <v>0</v>
      </c>
      <c r="D32" s="211">
        <f>IF('Indicator Date hidden'!E33="x","x",$D$2-'Indicator Date hidden'!E33)</f>
        <v>0</v>
      </c>
      <c r="E32" s="211">
        <f>IF('Indicator Date hidden'!F33="x","x",$E$2-'Indicator Date hidden'!F33)</f>
        <v>0</v>
      </c>
      <c r="F32" s="211">
        <f>IF('Indicator Date hidden'!G33="x","x",$F$2-'Indicator Date hidden'!G33)</f>
        <v>0</v>
      </c>
      <c r="G32" s="211">
        <f>IF('Indicator Date hidden'!H33="x","x",$G$2-'Indicator Date hidden'!H33)</f>
        <v>0</v>
      </c>
      <c r="H32" s="211">
        <f>IF('Indicator Date hidden'!I33="x","x",$H$2-'Indicator Date hidden'!I33)</f>
        <v>0</v>
      </c>
      <c r="I32" s="211">
        <f>IF('Indicator Date hidden'!J33="x","x",$I$2-'Indicator Date hidden'!J33)</f>
        <v>0</v>
      </c>
      <c r="J32" s="211">
        <f>IF('Indicator Date hidden'!K33="x","x",$J$2-'Indicator Date hidden'!K33)</f>
        <v>0</v>
      </c>
      <c r="K32" s="211">
        <f>IF('Indicator Date hidden'!L33="x","x",$K$2-'Indicator Date hidden'!L33)</f>
        <v>0</v>
      </c>
      <c r="L32" s="211">
        <f>IF('Indicator Date hidden'!M33="x","x",$L$2-'Indicator Date hidden'!M33)</f>
        <v>0</v>
      </c>
      <c r="M32" s="211">
        <f>IF('Indicator Date hidden'!N33="x","x",$M$2-'Indicator Date hidden'!N33)</f>
        <v>0</v>
      </c>
      <c r="N32" s="211">
        <f>IF('Indicator Date hidden'!O33="x","x",$N$2-'Indicator Date hidden'!O33)</f>
        <v>0</v>
      </c>
      <c r="O32" s="211">
        <f>IF('Indicator Date hidden'!P33="x","x",$O$2-'Indicator Date hidden'!P33)</f>
        <v>0</v>
      </c>
      <c r="P32" s="211">
        <f>IF('Indicator Date hidden'!Q33="x","x",$P$2-'Indicator Date hidden'!Q33)</f>
        <v>0</v>
      </c>
      <c r="Q32" s="211">
        <f>IF('Indicator Date hidden'!R33="x","x",$Q$2-'Indicator Date hidden'!R33)</f>
        <v>3</v>
      </c>
      <c r="R32" s="211">
        <f>IF('Indicator Date hidden'!S33="x","x",$R$2-'Indicator Date hidden'!S33)</f>
        <v>0</v>
      </c>
      <c r="S32" s="211">
        <f>IF('Indicator Date hidden'!T33="x","x",$S$2-'Indicator Date hidden'!T33)</f>
        <v>0</v>
      </c>
      <c r="T32" s="211">
        <f>IF('Indicator Date hidden'!U33="x","x",$T$2-'Indicator Date hidden'!U33)</f>
        <v>0</v>
      </c>
      <c r="U32" s="211">
        <f>IF('Indicator Date hidden'!V33="x","x",$U$2-'Indicator Date hidden'!V33)</f>
        <v>0</v>
      </c>
      <c r="V32" s="211">
        <f>IF('Indicator Date hidden'!W33="x","x",$V$2-'Indicator Date hidden'!W33)</f>
        <v>0</v>
      </c>
      <c r="W32" s="211">
        <f>IF('Indicator Date hidden'!X33="x","x",$W$2-'Indicator Date hidden'!X33)</f>
        <v>3</v>
      </c>
      <c r="X32" s="211">
        <f>IF('Indicator Date hidden'!Y33="x","x",$X$2-'Indicator Date hidden'!Y33)</f>
        <v>5</v>
      </c>
      <c r="Y32" s="211">
        <f>IF('Indicator Date hidden'!Z33="x","x",$Y$2-'Indicator Date hidden'!Z33)</f>
        <v>0</v>
      </c>
      <c r="Z32" s="211">
        <f>IF('Indicator Date hidden'!AA33="x","x",$Z$2-'Indicator Date hidden'!AA33)</f>
        <v>0</v>
      </c>
      <c r="AA32" s="211">
        <f>IF('Indicator Date hidden'!AB33="x","x",$AA$2-'Indicator Date hidden'!AB33)</f>
        <v>0</v>
      </c>
      <c r="AB32" s="211">
        <f>IF('Indicator Date hidden'!AC33="x","x",$AB$2-'Indicator Date hidden'!AC33)</f>
        <v>0</v>
      </c>
      <c r="AC32" s="211">
        <f>IF('Indicator Date hidden'!AD33="x","x",$AC$2-'Indicator Date hidden'!AD33)</f>
        <v>0</v>
      </c>
      <c r="AD32" s="211">
        <f>IF('Indicator Date hidden'!AE33="x","x",$AD$2-'Indicator Date hidden'!AE33)</f>
        <v>0</v>
      </c>
      <c r="AE32" s="211">
        <f>IF('Indicator Date hidden'!AF33="x","x",$AE$2-'Indicator Date hidden'!AF33)</f>
        <v>0</v>
      </c>
      <c r="AF32" s="211">
        <f>IF('Indicator Date hidden'!AG33="x","x",$AF$2-'Indicator Date hidden'!AG33)</f>
        <v>6</v>
      </c>
      <c r="AG32" s="211">
        <f>IF('Indicator Date hidden'!AH33="x","x",$AG$2-'Indicator Date hidden'!AH33)</f>
        <v>0</v>
      </c>
      <c r="AH32" s="211">
        <f>IF('Indicator Date hidden'!AI33="x","x",$AH$2-'Indicator Date hidden'!AI33)</f>
        <v>0</v>
      </c>
      <c r="AI32" s="211">
        <f>IF('Indicator Date hidden'!AJ33="x","x",$AI$2-'Indicator Date hidden'!AJ33)</f>
        <v>0</v>
      </c>
      <c r="AJ32" s="211">
        <f>IF('Indicator Date hidden'!AK33="x","x",$AJ$2-'Indicator Date hidden'!AK33)</f>
        <v>0</v>
      </c>
      <c r="AK32" s="211">
        <f>IF('Indicator Date hidden'!AL33="x","x",$AK$2-'Indicator Date hidden'!AL33)</f>
        <v>0</v>
      </c>
      <c r="AL32" s="211">
        <f>IF('Indicator Date hidden'!AM33="x","x",$AL$2-'Indicator Date hidden'!AM33)</f>
        <v>0</v>
      </c>
      <c r="AM32" s="211">
        <f>IF('Indicator Date hidden'!AN33="x","x",$AM$2-'Indicator Date hidden'!AN33)</f>
        <v>0</v>
      </c>
      <c r="AN32" s="211">
        <f>IF('Indicator Date hidden'!AO33="x","x",$AN$2-'Indicator Date hidden'!AO33)</f>
        <v>0</v>
      </c>
      <c r="AO32" s="211">
        <f>IF('Indicator Date hidden'!AP33="x","x",$AO$2-'Indicator Date hidden'!AP33)</f>
        <v>0</v>
      </c>
      <c r="AP32" s="211">
        <f>IF('Indicator Date hidden'!AQ33="x","x",$AP$2-'Indicator Date hidden'!AQ33)</f>
        <v>0</v>
      </c>
      <c r="AQ32" s="211">
        <f>IF('Indicator Date hidden'!AR33="x","x",$AQ$2-'Indicator Date hidden'!AR33)</f>
        <v>0</v>
      </c>
      <c r="AR32" s="211">
        <f>IF('Indicator Date hidden'!AS33="x","x",$AR$2-'Indicator Date hidden'!AS33)</f>
        <v>0</v>
      </c>
      <c r="AS32" s="211">
        <f>IF('Indicator Date hidden'!AT33="x","x",$AS$2-'Indicator Date hidden'!AT33)</f>
        <v>0</v>
      </c>
      <c r="AT32" s="211">
        <f>IF('Indicator Date hidden'!AU33="x","x",$AT$2-'Indicator Date hidden'!AU33)</f>
        <v>0</v>
      </c>
      <c r="AU32" s="211">
        <f>IF('Indicator Date hidden'!AV33="x","x",$AU$2-'Indicator Date hidden'!AV33)</f>
        <v>4</v>
      </c>
      <c r="AV32" s="211">
        <f>IF('Indicator Date hidden'!AW33="x","x",$AV$2-'Indicator Date hidden'!AW33)</f>
        <v>0</v>
      </c>
      <c r="AW32" s="211">
        <f>IF('Indicator Date hidden'!AX33="x","x",$AW$2-'Indicator Date hidden'!AX33)</f>
        <v>0</v>
      </c>
      <c r="AX32" s="211">
        <f>IF('Indicator Date hidden'!AY33="x","x",$AX$2-'Indicator Date hidden'!AY33)</f>
        <v>0</v>
      </c>
      <c r="AY32" s="211">
        <f>IF('Indicator Date hidden'!AZ33="x","x",$AY$2-'Indicator Date hidden'!AZ33)</f>
        <v>0</v>
      </c>
      <c r="AZ32" s="211">
        <f>IF('Indicator Date hidden'!BA33="x","x",$AZ$2-'Indicator Date hidden'!BA33)</f>
        <v>0</v>
      </c>
      <c r="BA32">
        <f t="shared" si="0"/>
        <v>21</v>
      </c>
      <c r="BB32" s="21">
        <f t="shared" si="1"/>
        <v>0.41176470588235292</v>
      </c>
      <c r="BC32">
        <f t="shared" si="2"/>
        <v>5</v>
      </c>
      <c r="BD32" s="21">
        <f t="shared" si="3"/>
        <v>1.3012282371009458</v>
      </c>
      <c r="BE32" s="280">
        <f t="shared" si="4"/>
        <v>0</v>
      </c>
    </row>
    <row r="33" spans="1:57" x14ac:dyDescent="0.25">
      <c r="A33" t="s">
        <v>8681</v>
      </c>
      <c r="B33" s="211">
        <f>IF('Indicator Date hidden'!C34="x","x",$B$2-'Indicator Date hidden'!C34)</f>
        <v>0</v>
      </c>
      <c r="C33" s="211">
        <f>IF('Indicator Date hidden'!D34="x","x",$C$2-'Indicator Date hidden'!D34)</f>
        <v>0</v>
      </c>
      <c r="D33" s="211">
        <f>IF('Indicator Date hidden'!E34="x","x",$D$2-'Indicator Date hidden'!E34)</f>
        <v>0</v>
      </c>
      <c r="E33" s="211">
        <f>IF('Indicator Date hidden'!F34="x","x",$E$2-'Indicator Date hidden'!F34)</f>
        <v>0</v>
      </c>
      <c r="F33" s="211">
        <f>IF('Indicator Date hidden'!G34="x","x",$F$2-'Indicator Date hidden'!G34)</f>
        <v>0</v>
      </c>
      <c r="G33" s="211">
        <f>IF('Indicator Date hidden'!H34="x","x",$G$2-'Indicator Date hidden'!H34)</f>
        <v>0</v>
      </c>
      <c r="H33" s="211">
        <f>IF('Indicator Date hidden'!I34="x","x",$H$2-'Indicator Date hidden'!I34)</f>
        <v>0</v>
      </c>
      <c r="I33" s="211">
        <f>IF('Indicator Date hidden'!J34="x","x",$I$2-'Indicator Date hidden'!J34)</f>
        <v>0</v>
      </c>
      <c r="J33" s="211">
        <f>IF('Indicator Date hidden'!K34="x","x",$J$2-'Indicator Date hidden'!K34)</f>
        <v>0</v>
      </c>
      <c r="K33" s="211">
        <f>IF('Indicator Date hidden'!L34="x","x",$K$2-'Indicator Date hidden'!L34)</f>
        <v>0</v>
      </c>
      <c r="L33" s="211">
        <f>IF('Indicator Date hidden'!M34="x","x",$L$2-'Indicator Date hidden'!M34)</f>
        <v>0</v>
      </c>
      <c r="M33" s="211">
        <f>IF('Indicator Date hidden'!N34="x","x",$M$2-'Indicator Date hidden'!N34)</f>
        <v>0</v>
      </c>
      <c r="N33" s="211">
        <f>IF('Indicator Date hidden'!O34="x","x",$N$2-'Indicator Date hidden'!O34)</f>
        <v>0</v>
      </c>
      <c r="O33" s="211">
        <f>IF('Indicator Date hidden'!P34="x","x",$O$2-'Indicator Date hidden'!P34)</f>
        <v>0</v>
      </c>
      <c r="P33" s="211">
        <f>IF('Indicator Date hidden'!Q34="x","x",$P$2-'Indicator Date hidden'!Q34)</f>
        <v>0</v>
      </c>
      <c r="Q33" s="211" t="str">
        <f>IF('Indicator Date hidden'!R34="x","x",$Q$2-'Indicator Date hidden'!R34)</f>
        <v>x</v>
      </c>
      <c r="R33" s="211">
        <f>IF('Indicator Date hidden'!S34="x","x",$R$2-'Indicator Date hidden'!S34)</f>
        <v>0</v>
      </c>
      <c r="S33" s="211">
        <f>IF('Indicator Date hidden'!T34="x","x",$S$2-'Indicator Date hidden'!T34)</f>
        <v>0</v>
      </c>
      <c r="T33" s="211">
        <f>IF('Indicator Date hidden'!U34="x","x",$T$2-'Indicator Date hidden'!U34)</f>
        <v>0</v>
      </c>
      <c r="U33" s="211" t="str">
        <f>IF('Indicator Date hidden'!V34="x","x",$U$2-'Indicator Date hidden'!V34)</f>
        <v>x</v>
      </c>
      <c r="V33" s="211">
        <f>IF('Indicator Date hidden'!W34="x","x",$V$2-'Indicator Date hidden'!W34)</f>
        <v>0</v>
      </c>
      <c r="W33" s="211" t="str">
        <f>IF('Indicator Date hidden'!X34="x","x",$W$2-'Indicator Date hidden'!X34)</f>
        <v>x</v>
      </c>
      <c r="X33" s="211">
        <f>IF('Indicator Date hidden'!Y34="x","x",$X$2-'Indicator Date hidden'!Y34)</f>
        <v>4</v>
      </c>
      <c r="Y33" s="211">
        <f>IF('Indicator Date hidden'!Z34="x","x",$Y$2-'Indicator Date hidden'!Z34)</f>
        <v>0</v>
      </c>
      <c r="Z33" s="211">
        <f>IF('Indicator Date hidden'!AA34="x","x",$Z$2-'Indicator Date hidden'!AA34)</f>
        <v>0</v>
      </c>
      <c r="AA33" s="211" t="str">
        <f>IF('Indicator Date hidden'!AB34="x","x",$AA$2-'Indicator Date hidden'!AB34)</f>
        <v>x</v>
      </c>
      <c r="AB33" s="211">
        <f>IF('Indicator Date hidden'!AC34="x","x",$AB$2-'Indicator Date hidden'!AC34)</f>
        <v>0</v>
      </c>
      <c r="AC33" s="211">
        <f>IF('Indicator Date hidden'!AD34="x","x",$AC$2-'Indicator Date hidden'!AD34)</f>
        <v>0</v>
      </c>
      <c r="AD33" s="211" t="str">
        <f>IF('Indicator Date hidden'!AE34="x","x",$AD$2-'Indicator Date hidden'!AE34)</f>
        <v>x</v>
      </c>
      <c r="AE33" s="211">
        <f>IF('Indicator Date hidden'!AF34="x","x",$AE$2-'Indicator Date hidden'!AF34)</f>
        <v>0</v>
      </c>
      <c r="AF33" s="211">
        <f>IF('Indicator Date hidden'!AG34="x","x",$AF$2-'Indicator Date hidden'!AG34)</f>
        <v>3</v>
      </c>
      <c r="AG33" s="211">
        <f>IF('Indicator Date hidden'!AH34="x","x",$AG$2-'Indicator Date hidden'!AH34)</f>
        <v>0</v>
      </c>
      <c r="AH33" s="211">
        <f>IF('Indicator Date hidden'!AI34="x","x",$AH$2-'Indicator Date hidden'!AI34)</f>
        <v>0</v>
      </c>
      <c r="AI33" s="211">
        <f>IF('Indicator Date hidden'!AJ34="x","x",$AI$2-'Indicator Date hidden'!AJ34)</f>
        <v>0</v>
      </c>
      <c r="AJ33" s="211" t="str">
        <f>IF('Indicator Date hidden'!AK34="x","x",$AJ$2-'Indicator Date hidden'!AK34)</f>
        <v>x</v>
      </c>
      <c r="AK33" s="211">
        <f>IF('Indicator Date hidden'!AL34="x","x",$AK$2-'Indicator Date hidden'!AL34)</f>
        <v>1</v>
      </c>
      <c r="AL33" s="211">
        <f>IF('Indicator Date hidden'!AM34="x","x",$AL$2-'Indicator Date hidden'!AM34)</f>
        <v>0</v>
      </c>
      <c r="AM33" s="211">
        <f>IF('Indicator Date hidden'!AN34="x","x",$AM$2-'Indicator Date hidden'!AN34)</f>
        <v>0</v>
      </c>
      <c r="AN33" s="211">
        <f>IF('Indicator Date hidden'!AO34="x","x",$AN$2-'Indicator Date hidden'!AO34)</f>
        <v>0</v>
      </c>
      <c r="AO33" s="211">
        <f>IF('Indicator Date hidden'!AP34="x","x",$AO$2-'Indicator Date hidden'!AP34)</f>
        <v>0</v>
      </c>
      <c r="AP33" s="211">
        <f>IF('Indicator Date hidden'!AQ34="x","x",$AP$2-'Indicator Date hidden'!AQ34)</f>
        <v>0</v>
      </c>
      <c r="AQ33" s="211">
        <f>IF('Indicator Date hidden'!AR34="x","x",$AQ$2-'Indicator Date hidden'!AR34)</f>
        <v>4</v>
      </c>
      <c r="AR33" s="211">
        <f>IF('Indicator Date hidden'!AS34="x","x",$AR$2-'Indicator Date hidden'!AS34)</f>
        <v>0</v>
      </c>
      <c r="AS33" s="211">
        <f>IF('Indicator Date hidden'!AT34="x","x",$AS$2-'Indicator Date hidden'!AT34)</f>
        <v>0</v>
      </c>
      <c r="AT33" s="211">
        <f>IF('Indicator Date hidden'!AU34="x","x",$AT$2-'Indicator Date hidden'!AU34)</f>
        <v>0</v>
      </c>
      <c r="AU33" s="211" t="str">
        <f>IF('Indicator Date hidden'!AV34="x","x",$AU$2-'Indicator Date hidden'!AV34)</f>
        <v>x</v>
      </c>
      <c r="AV33" s="211">
        <f>IF('Indicator Date hidden'!AW34="x","x",$AV$2-'Indicator Date hidden'!AW34)</f>
        <v>0</v>
      </c>
      <c r="AW33" s="211">
        <f>IF('Indicator Date hidden'!AX34="x","x",$AW$2-'Indicator Date hidden'!AX34)</f>
        <v>0</v>
      </c>
      <c r="AX33" s="211">
        <f>IF('Indicator Date hidden'!AY34="x","x",$AX$2-'Indicator Date hidden'!AY34)</f>
        <v>0</v>
      </c>
      <c r="AY33" s="211">
        <f>IF('Indicator Date hidden'!AZ34="x","x",$AY$2-'Indicator Date hidden'!AZ34)</f>
        <v>0</v>
      </c>
      <c r="AZ33" s="211">
        <f>IF('Indicator Date hidden'!BA34="x","x",$AZ$2-'Indicator Date hidden'!BA34)</f>
        <v>0</v>
      </c>
      <c r="BA33">
        <f t="shared" si="0"/>
        <v>12</v>
      </c>
      <c r="BB33" s="21">
        <f t="shared" si="1"/>
        <v>0.27272727272727271</v>
      </c>
      <c r="BC33">
        <f t="shared" si="2"/>
        <v>4</v>
      </c>
      <c r="BD33" s="21">
        <f t="shared" si="3"/>
        <v>0.9381712472977406</v>
      </c>
      <c r="BE33" s="280">
        <f t="shared" si="4"/>
        <v>0</v>
      </c>
    </row>
    <row r="34" spans="1:57" x14ac:dyDescent="0.25">
      <c r="A34" t="s">
        <v>8679</v>
      </c>
      <c r="B34" s="211">
        <f>IF('Indicator Date hidden'!C35="x","x",$B$2-'Indicator Date hidden'!C35)</f>
        <v>0</v>
      </c>
      <c r="C34" s="211">
        <f>IF('Indicator Date hidden'!D35="x","x",$C$2-'Indicator Date hidden'!D35)</f>
        <v>0</v>
      </c>
      <c r="D34" s="211">
        <f>IF('Indicator Date hidden'!E35="x","x",$D$2-'Indicator Date hidden'!E35)</f>
        <v>0</v>
      </c>
      <c r="E34" s="211">
        <f>IF('Indicator Date hidden'!F35="x","x",$E$2-'Indicator Date hidden'!F35)</f>
        <v>0</v>
      </c>
      <c r="F34" s="211">
        <f>IF('Indicator Date hidden'!G35="x","x",$F$2-'Indicator Date hidden'!G35)</f>
        <v>0</v>
      </c>
      <c r="G34" s="211">
        <f>IF('Indicator Date hidden'!H35="x","x",$G$2-'Indicator Date hidden'!H35)</f>
        <v>0</v>
      </c>
      <c r="H34" s="211">
        <f>IF('Indicator Date hidden'!I35="x","x",$H$2-'Indicator Date hidden'!I35)</f>
        <v>0</v>
      </c>
      <c r="I34" s="211">
        <f>IF('Indicator Date hidden'!J35="x","x",$I$2-'Indicator Date hidden'!J35)</f>
        <v>0</v>
      </c>
      <c r="J34" s="211">
        <f>IF('Indicator Date hidden'!K35="x","x",$J$2-'Indicator Date hidden'!K35)</f>
        <v>0</v>
      </c>
      <c r="K34" s="211">
        <f>IF('Indicator Date hidden'!L35="x","x",$K$2-'Indicator Date hidden'!L35)</f>
        <v>0</v>
      </c>
      <c r="L34" s="211">
        <f>IF('Indicator Date hidden'!M35="x","x",$L$2-'Indicator Date hidden'!M35)</f>
        <v>0</v>
      </c>
      <c r="M34" s="211">
        <f>IF('Indicator Date hidden'!N35="x","x",$M$2-'Indicator Date hidden'!N35)</f>
        <v>0</v>
      </c>
      <c r="N34" s="211">
        <f>IF('Indicator Date hidden'!O35="x","x",$N$2-'Indicator Date hidden'!O35)</f>
        <v>0</v>
      </c>
      <c r="O34" s="211">
        <f>IF('Indicator Date hidden'!P35="x","x",$O$2-'Indicator Date hidden'!P35)</f>
        <v>0</v>
      </c>
      <c r="P34" s="211">
        <f>IF('Indicator Date hidden'!Q35="x","x",$P$2-'Indicator Date hidden'!Q35)</f>
        <v>0</v>
      </c>
      <c r="Q34" s="211">
        <f>IF('Indicator Date hidden'!R35="x","x",$Q$2-'Indicator Date hidden'!R35)</f>
        <v>4</v>
      </c>
      <c r="R34" s="211">
        <f>IF('Indicator Date hidden'!S35="x","x",$R$2-'Indicator Date hidden'!S35)</f>
        <v>0</v>
      </c>
      <c r="S34" s="211">
        <f>IF('Indicator Date hidden'!T35="x","x",$S$2-'Indicator Date hidden'!T35)</f>
        <v>0</v>
      </c>
      <c r="T34" s="211">
        <f>IF('Indicator Date hidden'!U35="x","x",$T$2-'Indicator Date hidden'!U35)</f>
        <v>0</v>
      </c>
      <c r="U34" s="211">
        <f>IF('Indicator Date hidden'!V35="x","x",$U$2-'Indicator Date hidden'!V35)</f>
        <v>0</v>
      </c>
      <c r="V34" s="211">
        <f>IF('Indicator Date hidden'!W35="x","x",$V$2-'Indicator Date hidden'!W35)</f>
        <v>0</v>
      </c>
      <c r="W34" s="211">
        <f>IF('Indicator Date hidden'!X35="x","x",$W$2-'Indicator Date hidden'!X35)</f>
        <v>4</v>
      </c>
      <c r="X34" s="211">
        <f>IF('Indicator Date hidden'!Y35="x","x",$X$2-'Indicator Date hidden'!Y35)</f>
        <v>5</v>
      </c>
      <c r="Y34" s="211">
        <f>IF('Indicator Date hidden'!Z35="x","x",$Y$2-'Indicator Date hidden'!Z35)</f>
        <v>0</v>
      </c>
      <c r="Z34" s="211">
        <f>IF('Indicator Date hidden'!AA35="x","x",$Z$2-'Indicator Date hidden'!AA35)</f>
        <v>0</v>
      </c>
      <c r="AA34" s="211">
        <f>IF('Indicator Date hidden'!AB35="x","x",$AA$2-'Indicator Date hidden'!AB35)</f>
        <v>0</v>
      </c>
      <c r="AB34" s="211">
        <f>IF('Indicator Date hidden'!AC35="x","x",$AB$2-'Indicator Date hidden'!AC35)</f>
        <v>0</v>
      </c>
      <c r="AC34" s="211">
        <f>IF('Indicator Date hidden'!AD35="x","x",$AC$2-'Indicator Date hidden'!AD35)</f>
        <v>0</v>
      </c>
      <c r="AD34" s="211">
        <f>IF('Indicator Date hidden'!AE35="x","x",$AD$2-'Indicator Date hidden'!AE35)</f>
        <v>0</v>
      </c>
      <c r="AE34" s="211">
        <f>IF('Indicator Date hidden'!AF35="x","x",$AE$2-'Indicator Date hidden'!AF35)</f>
        <v>0</v>
      </c>
      <c r="AF34" s="211">
        <f>IF('Indicator Date hidden'!AG35="x","x",$AF$2-'Indicator Date hidden'!AG35)</f>
        <v>5</v>
      </c>
      <c r="AG34" s="211">
        <f>IF('Indicator Date hidden'!AH35="x","x",$AG$2-'Indicator Date hidden'!AH35)</f>
        <v>0</v>
      </c>
      <c r="AH34" s="211">
        <f>IF('Indicator Date hidden'!AI35="x","x",$AH$2-'Indicator Date hidden'!AI35)</f>
        <v>0</v>
      </c>
      <c r="AI34" s="211">
        <f>IF('Indicator Date hidden'!AJ35="x","x",$AI$2-'Indicator Date hidden'!AJ35)</f>
        <v>0</v>
      </c>
      <c r="AJ34" s="211">
        <f>IF('Indicator Date hidden'!AK35="x","x",$AJ$2-'Indicator Date hidden'!AK35)</f>
        <v>0</v>
      </c>
      <c r="AK34" s="211">
        <f>IF('Indicator Date hidden'!AL35="x","x",$AK$2-'Indicator Date hidden'!AL35)</f>
        <v>1</v>
      </c>
      <c r="AL34" s="211">
        <f>IF('Indicator Date hidden'!AM35="x","x",$AL$2-'Indicator Date hidden'!AM35)</f>
        <v>0</v>
      </c>
      <c r="AM34" s="211">
        <f>IF('Indicator Date hidden'!AN35="x","x",$AM$2-'Indicator Date hidden'!AN35)</f>
        <v>0</v>
      </c>
      <c r="AN34" s="211">
        <f>IF('Indicator Date hidden'!AO35="x","x",$AN$2-'Indicator Date hidden'!AO35)</f>
        <v>0</v>
      </c>
      <c r="AO34" s="211" t="str">
        <f>IF('Indicator Date hidden'!AP35="x","x",$AO$2-'Indicator Date hidden'!AP35)</f>
        <v>x</v>
      </c>
      <c r="AP34" s="211" t="str">
        <f>IF('Indicator Date hidden'!AQ35="x","x",$AP$2-'Indicator Date hidden'!AQ35)</f>
        <v>x</v>
      </c>
      <c r="AQ34" s="211" t="str">
        <f>IF('Indicator Date hidden'!AR35="x","x",$AQ$2-'Indicator Date hidden'!AR35)</f>
        <v>x</v>
      </c>
      <c r="AR34" s="211">
        <f>IF('Indicator Date hidden'!AS35="x","x",$AR$2-'Indicator Date hidden'!AS35)</f>
        <v>0</v>
      </c>
      <c r="AS34" s="211">
        <f>IF('Indicator Date hidden'!AT35="x","x",$AS$2-'Indicator Date hidden'!AT35)</f>
        <v>0</v>
      </c>
      <c r="AT34" s="211">
        <f>IF('Indicator Date hidden'!AU35="x","x",$AT$2-'Indicator Date hidden'!AU35)</f>
        <v>0</v>
      </c>
      <c r="AU34" s="211">
        <f>IF('Indicator Date hidden'!AV35="x","x",$AU$2-'Indicator Date hidden'!AV35)</f>
        <v>4</v>
      </c>
      <c r="AV34" s="211">
        <f>IF('Indicator Date hidden'!AW35="x","x",$AV$2-'Indicator Date hidden'!AW35)</f>
        <v>0</v>
      </c>
      <c r="AW34" s="211">
        <f>IF('Indicator Date hidden'!AX35="x","x",$AW$2-'Indicator Date hidden'!AX35)</f>
        <v>0</v>
      </c>
      <c r="AX34" s="211">
        <f>IF('Indicator Date hidden'!AY35="x","x",$AX$2-'Indicator Date hidden'!AY35)</f>
        <v>0</v>
      </c>
      <c r="AY34" s="211">
        <f>IF('Indicator Date hidden'!AZ35="x","x",$AY$2-'Indicator Date hidden'!AZ35)</f>
        <v>0</v>
      </c>
      <c r="AZ34" s="211">
        <f>IF('Indicator Date hidden'!BA35="x","x",$AZ$2-'Indicator Date hidden'!BA35)</f>
        <v>0</v>
      </c>
      <c r="BA34">
        <f t="shared" si="0"/>
        <v>23</v>
      </c>
      <c r="BB34" s="21">
        <f t="shared" si="1"/>
        <v>0.47916666666666669</v>
      </c>
      <c r="BC34">
        <f t="shared" si="2"/>
        <v>6</v>
      </c>
      <c r="BD34" s="21">
        <f t="shared" si="3"/>
        <v>1.3538461159066622</v>
      </c>
      <c r="BE34" s="280">
        <f t="shared" si="4"/>
        <v>0</v>
      </c>
    </row>
    <row r="35" spans="1:57" x14ac:dyDescent="0.25">
      <c r="A35" t="s">
        <v>8893</v>
      </c>
      <c r="B35" s="211">
        <f>IF('Indicator Date hidden'!C36="x","x",$B$2-'Indicator Date hidden'!C36)</f>
        <v>0</v>
      </c>
      <c r="C35" s="211">
        <f>IF('Indicator Date hidden'!D36="x","x",$C$2-'Indicator Date hidden'!D36)</f>
        <v>0</v>
      </c>
      <c r="D35" s="211">
        <f>IF('Indicator Date hidden'!E36="x","x",$D$2-'Indicator Date hidden'!E36)</f>
        <v>0</v>
      </c>
      <c r="E35" s="211">
        <f>IF('Indicator Date hidden'!F36="x","x",$E$2-'Indicator Date hidden'!F36)</f>
        <v>0</v>
      </c>
      <c r="F35" s="211">
        <f>IF('Indicator Date hidden'!G36="x","x",$F$2-'Indicator Date hidden'!G36)</f>
        <v>0</v>
      </c>
      <c r="G35" s="211">
        <f>IF('Indicator Date hidden'!H36="x","x",$G$2-'Indicator Date hidden'!H36)</f>
        <v>0</v>
      </c>
      <c r="H35" s="211">
        <f>IF('Indicator Date hidden'!I36="x","x",$H$2-'Indicator Date hidden'!I36)</f>
        <v>0</v>
      </c>
      <c r="I35" s="211">
        <f>IF('Indicator Date hidden'!J36="x","x",$I$2-'Indicator Date hidden'!J36)</f>
        <v>0</v>
      </c>
      <c r="J35" s="211">
        <f>IF('Indicator Date hidden'!K36="x","x",$J$2-'Indicator Date hidden'!K36)</f>
        <v>0</v>
      </c>
      <c r="K35" s="211">
        <f>IF('Indicator Date hidden'!L36="x","x",$K$2-'Indicator Date hidden'!L36)</f>
        <v>0</v>
      </c>
      <c r="L35" s="211">
        <f>IF('Indicator Date hidden'!M36="x","x",$L$2-'Indicator Date hidden'!M36)</f>
        <v>0</v>
      </c>
      <c r="M35" s="211">
        <f>IF('Indicator Date hidden'!N36="x","x",$M$2-'Indicator Date hidden'!N36)</f>
        <v>0</v>
      </c>
      <c r="N35" s="211">
        <f>IF('Indicator Date hidden'!O36="x","x",$N$2-'Indicator Date hidden'!O36)</f>
        <v>0</v>
      </c>
      <c r="O35" s="211">
        <f>IF('Indicator Date hidden'!P36="x","x",$O$2-'Indicator Date hidden'!P36)</f>
        <v>0</v>
      </c>
      <c r="P35" s="211">
        <f>IF('Indicator Date hidden'!Q36="x","x",$P$2-'Indicator Date hidden'!Q36)</f>
        <v>0</v>
      </c>
      <c r="Q35" s="211">
        <f>IF('Indicator Date hidden'!R36="x","x",$Q$2-'Indicator Date hidden'!R36)</f>
        <v>4</v>
      </c>
      <c r="R35" s="211">
        <f>IF('Indicator Date hidden'!S36="x","x",$R$2-'Indicator Date hidden'!S36)</f>
        <v>0</v>
      </c>
      <c r="S35" s="211">
        <f>IF('Indicator Date hidden'!T36="x","x",$S$2-'Indicator Date hidden'!T36)</f>
        <v>0</v>
      </c>
      <c r="T35" s="211">
        <f>IF('Indicator Date hidden'!U36="x","x",$T$2-'Indicator Date hidden'!U36)</f>
        <v>0</v>
      </c>
      <c r="U35" s="211">
        <f>IF('Indicator Date hidden'!V36="x","x",$U$2-'Indicator Date hidden'!V36)</f>
        <v>0</v>
      </c>
      <c r="V35" s="211">
        <f>IF('Indicator Date hidden'!W36="x","x",$V$2-'Indicator Date hidden'!W36)</f>
        <v>0</v>
      </c>
      <c r="W35" s="211">
        <f>IF('Indicator Date hidden'!X36="x","x",$W$2-'Indicator Date hidden'!X36)</f>
        <v>4</v>
      </c>
      <c r="X35" s="211" t="str">
        <f>IF('Indicator Date hidden'!Y36="x","x",$X$2-'Indicator Date hidden'!Y36)</f>
        <v>x</v>
      </c>
      <c r="Y35" s="211">
        <f>IF('Indicator Date hidden'!Z36="x","x",$Y$2-'Indicator Date hidden'!Z36)</f>
        <v>0</v>
      </c>
      <c r="Z35" s="211">
        <f>IF('Indicator Date hidden'!AA36="x","x",$Z$2-'Indicator Date hidden'!AA36)</f>
        <v>0</v>
      </c>
      <c r="AA35" s="211">
        <f>IF('Indicator Date hidden'!AB36="x","x",$AA$2-'Indicator Date hidden'!AB36)</f>
        <v>0</v>
      </c>
      <c r="AB35" s="211">
        <f>IF('Indicator Date hidden'!AC36="x","x",$AB$2-'Indicator Date hidden'!AC36)</f>
        <v>0</v>
      </c>
      <c r="AC35" s="211">
        <f>IF('Indicator Date hidden'!AD36="x","x",$AC$2-'Indicator Date hidden'!AD36)</f>
        <v>0</v>
      </c>
      <c r="AD35" s="211">
        <f>IF('Indicator Date hidden'!AE36="x","x",$AD$2-'Indicator Date hidden'!AE36)</f>
        <v>0</v>
      </c>
      <c r="AE35" s="211">
        <f>IF('Indicator Date hidden'!AF36="x","x",$AE$2-'Indicator Date hidden'!AF36)</f>
        <v>0</v>
      </c>
      <c r="AF35" s="211">
        <f>IF('Indicator Date hidden'!AG36="x","x",$AF$2-'Indicator Date hidden'!AG36)</f>
        <v>2</v>
      </c>
      <c r="AG35" s="211">
        <f>IF('Indicator Date hidden'!AH36="x","x",$AG$2-'Indicator Date hidden'!AH36)</f>
        <v>0</v>
      </c>
      <c r="AH35" s="211">
        <f>IF('Indicator Date hidden'!AI36="x","x",$AH$2-'Indicator Date hidden'!AI36)</f>
        <v>0</v>
      </c>
      <c r="AI35" s="211">
        <f>IF('Indicator Date hidden'!AJ36="x","x",$AI$2-'Indicator Date hidden'!AJ36)</f>
        <v>0</v>
      </c>
      <c r="AJ35" s="211">
        <f>IF('Indicator Date hidden'!AK36="x","x",$AJ$2-'Indicator Date hidden'!AK36)</f>
        <v>1</v>
      </c>
      <c r="AK35" s="211">
        <f>IF('Indicator Date hidden'!AL36="x","x",$AK$2-'Indicator Date hidden'!AL36)</f>
        <v>0</v>
      </c>
      <c r="AL35" s="211">
        <f>IF('Indicator Date hidden'!AM36="x","x",$AL$2-'Indicator Date hidden'!AM36)</f>
        <v>0</v>
      </c>
      <c r="AM35" s="211">
        <f>IF('Indicator Date hidden'!AN36="x","x",$AM$2-'Indicator Date hidden'!AN36)</f>
        <v>0</v>
      </c>
      <c r="AN35" s="211">
        <f>IF('Indicator Date hidden'!AO36="x","x",$AN$2-'Indicator Date hidden'!AO36)</f>
        <v>0</v>
      </c>
      <c r="AO35" s="211" t="str">
        <f>IF('Indicator Date hidden'!AP36="x","x",$AO$2-'Indicator Date hidden'!AP36)</f>
        <v>x</v>
      </c>
      <c r="AP35" s="211" t="str">
        <f>IF('Indicator Date hidden'!AQ36="x","x",$AP$2-'Indicator Date hidden'!AQ36)</f>
        <v>x</v>
      </c>
      <c r="AQ35" s="211" t="str">
        <f>IF('Indicator Date hidden'!AR36="x","x",$AQ$2-'Indicator Date hidden'!AR36)</f>
        <v>x</v>
      </c>
      <c r="AR35" s="211">
        <f>IF('Indicator Date hidden'!AS36="x","x",$AR$2-'Indicator Date hidden'!AS36)</f>
        <v>0</v>
      </c>
      <c r="AS35" s="211">
        <f>IF('Indicator Date hidden'!AT36="x","x",$AS$2-'Indicator Date hidden'!AT36)</f>
        <v>0</v>
      </c>
      <c r="AT35" s="211">
        <f>IF('Indicator Date hidden'!AU36="x","x",$AT$2-'Indicator Date hidden'!AU36)</f>
        <v>0</v>
      </c>
      <c r="AU35" s="211">
        <f>IF('Indicator Date hidden'!AV36="x","x",$AU$2-'Indicator Date hidden'!AV36)</f>
        <v>1</v>
      </c>
      <c r="AV35" s="211">
        <f>IF('Indicator Date hidden'!AW36="x","x",$AV$2-'Indicator Date hidden'!AW36)</f>
        <v>0</v>
      </c>
      <c r="AW35" s="211">
        <f>IF('Indicator Date hidden'!AX36="x","x",$AW$2-'Indicator Date hidden'!AX36)</f>
        <v>0</v>
      </c>
      <c r="AX35" s="211">
        <f>IF('Indicator Date hidden'!AY36="x","x",$AX$2-'Indicator Date hidden'!AY36)</f>
        <v>0</v>
      </c>
      <c r="AY35" s="211">
        <f>IF('Indicator Date hidden'!AZ36="x","x",$AY$2-'Indicator Date hidden'!AZ36)</f>
        <v>0</v>
      </c>
      <c r="AZ35" s="211">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0">
        <f t="shared" ref="BE35:BE66" si="9">MEDIAN(B35:AZ35)</f>
        <v>0</v>
      </c>
    </row>
    <row r="36" spans="1:57" x14ac:dyDescent="0.25">
      <c r="A36" t="s">
        <v>8684</v>
      </c>
      <c r="B36" s="211">
        <f>IF('Indicator Date hidden'!C37="x","x",$B$2-'Indicator Date hidden'!C37)</f>
        <v>0</v>
      </c>
      <c r="C36" s="211">
        <f>IF('Indicator Date hidden'!D37="x","x",$C$2-'Indicator Date hidden'!D37)</f>
        <v>0</v>
      </c>
      <c r="D36" s="211">
        <f>IF('Indicator Date hidden'!E37="x","x",$D$2-'Indicator Date hidden'!E37)</f>
        <v>0</v>
      </c>
      <c r="E36" s="211">
        <f>IF('Indicator Date hidden'!F37="x","x",$E$2-'Indicator Date hidden'!F37)</f>
        <v>0</v>
      </c>
      <c r="F36" s="211">
        <f>IF('Indicator Date hidden'!G37="x","x",$F$2-'Indicator Date hidden'!G37)</f>
        <v>0</v>
      </c>
      <c r="G36" s="211">
        <f>IF('Indicator Date hidden'!H37="x","x",$G$2-'Indicator Date hidden'!H37)</f>
        <v>0</v>
      </c>
      <c r="H36" s="211">
        <f>IF('Indicator Date hidden'!I37="x","x",$H$2-'Indicator Date hidden'!I37)</f>
        <v>0</v>
      </c>
      <c r="I36" s="211">
        <f>IF('Indicator Date hidden'!J37="x","x",$I$2-'Indicator Date hidden'!J37)</f>
        <v>0</v>
      </c>
      <c r="J36" s="211">
        <f>IF('Indicator Date hidden'!K37="x","x",$J$2-'Indicator Date hidden'!K37)</f>
        <v>0</v>
      </c>
      <c r="K36" s="211">
        <f>IF('Indicator Date hidden'!L37="x","x",$K$2-'Indicator Date hidden'!L37)</f>
        <v>0</v>
      </c>
      <c r="L36" s="211">
        <f>IF('Indicator Date hidden'!M37="x","x",$L$2-'Indicator Date hidden'!M37)</f>
        <v>0</v>
      </c>
      <c r="M36" s="211">
        <f>IF('Indicator Date hidden'!N37="x","x",$M$2-'Indicator Date hidden'!N37)</f>
        <v>0</v>
      </c>
      <c r="N36" s="211">
        <f>IF('Indicator Date hidden'!O37="x","x",$N$2-'Indicator Date hidden'!O37)</f>
        <v>0</v>
      </c>
      <c r="O36" s="211">
        <f>IF('Indicator Date hidden'!P37="x","x",$O$2-'Indicator Date hidden'!P37)</f>
        <v>0</v>
      </c>
      <c r="P36" s="211">
        <f>IF('Indicator Date hidden'!Q37="x","x",$P$2-'Indicator Date hidden'!Q37)</f>
        <v>0</v>
      </c>
      <c r="Q36" s="211" t="str">
        <f>IF('Indicator Date hidden'!R37="x","x",$Q$2-'Indicator Date hidden'!R37)</f>
        <v>x</v>
      </c>
      <c r="R36" s="211">
        <f>IF('Indicator Date hidden'!S37="x","x",$R$2-'Indicator Date hidden'!S37)</f>
        <v>0</v>
      </c>
      <c r="S36" s="211">
        <f>IF('Indicator Date hidden'!T37="x","x",$S$2-'Indicator Date hidden'!T37)</f>
        <v>0</v>
      </c>
      <c r="T36" s="211">
        <f>IF('Indicator Date hidden'!U37="x","x",$T$2-'Indicator Date hidden'!U37)</f>
        <v>0</v>
      </c>
      <c r="U36" s="211">
        <f>IF('Indicator Date hidden'!V37="x","x",$U$2-'Indicator Date hidden'!V37)</f>
        <v>0</v>
      </c>
      <c r="V36" s="211">
        <f>IF('Indicator Date hidden'!W37="x","x",$V$2-'Indicator Date hidden'!W37)</f>
        <v>0</v>
      </c>
      <c r="W36" s="211">
        <f>IF('Indicator Date hidden'!X37="x","x",$W$2-'Indicator Date hidden'!X37)</f>
        <v>0</v>
      </c>
      <c r="X36" s="211">
        <f>IF('Indicator Date hidden'!Y37="x","x",$X$2-'Indicator Date hidden'!Y37)</f>
        <v>4</v>
      </c>
      <c r="Y36" s="211">
        <f>IF('Indicator Date hidden'!Z37="x","x",$Y$2-'Indicator Date hidden'!Z37)</f>
        <v>0</v>
      </c>
      <c r="Z36" s="211">
        <f>IF('Indicator Date hidden'!AA37="x","x",$Z$2-'Indicator Date hidden'!AA37)</f>
        <v>0</v>
      </c>
      <c r="AA36" s="211">
        <f>IF('Indicator Date hidden'!AB37="x","x",$AA$2-'Indicator Date hidden'!AB37)</f>
        <v>0</v>
      </c>
      <c r="AB36" s="211">
        <f>IF('Indicator Date hidden'!AC37="x","x",$AB$2-'Indicator Date hidden'!AC37)</f>
        <v>0</v>
      </c>
      <c r="AC36" s="211">
        <f>IF('Indicator Date hidden'!AD37="x","x",$AC$2-'Indicator Date hidden'!AD37)</f>
        <v>0</v>
      </c>
      <c r="AD36" s="211" t="str">
        <f>IF('Indicator Date hidden'!AE37="x","x",$AD$2-'Indicator Date hidden'!AE37)</f>
        <v>x</v>
      </c>
      <c r="AE36" s="211">
        <f>IF('Indicator Date hidden'!AF37="x","x",$AE$2-'Indicator Date hidden'!AF37)</f>
        <v>0</v>
      </c>
      <c r="AF36" s="211">
        <f>IF('Indicator Date hidden'!AG37="x","x",$AF$2-'Indicator Date hidden'!AG37)</f>
        <v>0</v>
      </c>
      <c r="AG36" s="211">
        <f>IF('Indicator Date hidden'!AH37="x","x",$AG$2-'Indicator Date hidden'!AH37)</f>
        <v>0</v>
      </c>
      <c r="AH36" s="211">
        <f>IF('Indicator Date hidden'!AI37="x","x",$AH$2-'Indicator Date hidden'!AI37)</f>
        <v>0</v>
      </c>
      <c r="AI36" s="211">
        <f>IF('Indicator Date hidden'!AJ37="x","x",$AI$2-'Indicator Date hidden'!AJ37)</f>
        <v>0</v>
      </c>
      <c r="AJ36" s="211" t="str">
        <f>IF('Indicator Date hidden'!AK37="x","x",$AJ$2-'Indicator Date hidden'!AK37)</f>
        <v>x</v>
      </c>
      <c r="AK36" s="211">
        <f>IF('Indicator Date hidden'!AL37="x","x",$AK$2-'Indicator Date hidden'!AL37)</f>
        <v>1</v>
      </c>
      <c r="AL36" s="211">
        <f>IF('Indicator Date hidden'!AM37="x","x",$AL$2-'Indicator Date hidden'!AM37)</f>
        <v>0</v>
      </c>
      <c r="AM36" s="211">
        <f>IF('Indicator Date hidden'!AN37="x","x",$AM$2-'Indicator Date hidden'!AN37)</f>
        <v>0</v>
      </c>
      <c r="AN36" s="211">
        <f>IF('Indicator Date hidden'!AO37="x","x",$AN$2-'Indicator Date hidden'!AO37)</f>
        <v>0</v>
      </c>
      <c r="AO36" s="211">
        <f>IF('Indicator Date hidden'!AP37="x","x",$AO$2-'Indicator Date hidden'!AP37)</f>
        <v>0</v>
      </c>
      <c r="AP36" s="211">
        <f>IF('Indicator Date hidden'!AQ37="x","x",$AP$2-'Indicator Date hidden'!AQ37)</f>
        <v>0</v>
      </c>
      <c r="AQ36" s="211">
        <f>IF('Indicator Date hidden'!AR37="x","x",$AQ$2-'Indicator Date hidden'!AR37)</f>
        <v>4</v>
      </c>
      <c r="AR36" s="211">
        <f>IF('Indicator Date hidden'!AS37="x","x",$AR$2-'Indicator Date hidden'!AS37)</f>
        <v>0</v>
      </c>
      <c r="AS36" s="211">
        <f>IF('Indicator Date hidden'!AT37="x","x",$AS$2-'Indicator Date hidden'!AT37)</f>
        <v>0</v>
      </c>
      <c r="AT36" s="211">
        <f>IF('Indicator Date hidden'!AU37="x","x",$AT$2-'Indicator Date hidden'!AU37)</f>
        <v>0</v>
      </c>
      <c r="AU36" s="211">
        <f>IF('Indicator Date hidden'!AV37="x","x",$AU$2-'Indicator Date hidden'!AV37)</f>
        <v>3</v>
      </c>
      <c r="AV36" s="211">
        <f>IF('Indicator Date hidden'!AW37="x","x",$AV$2-'Indicator Date hidden'!AW37)</f>
        <v>0</v>
      </c>
      <c r="AW36" s="211">
        <f>IF('Indicator Date hidden'!AX37="x","x",$AW$2-'Indicator Date hidden'!AX37)</f>
        <v>0</v>
      </c>
      <c r="AX36" s="211">
        <f>IF('Indicator Date hidden'!AY37="x","x",$AX$2-'Indicator Date hidden'!AY37)</f>
        <v>0</v>
      </c>
      <c r="AY36" s="211">
        <f>IF('Indicator Date hidden'!AZ37="x","x",$AY$2-'Indicator Date hidden'!AZ37)</f>
        <v>0</v>
      </c>
      <c r="AZ36" s="211">
        <f>IF('Indicator Date hidden'!BA37="x","x",$AZ$2-'Indicator Date hidden'!BA37)</f>
        <v>0</v>
      </c>
      <c r="BA36">
        <f t="shared" si="5"/>
        <v>12</v>
      </c>
      <c r="BB36" s="21">
        <f t="shared" si="6"/>
        <v>0.25</v>
      </c>
      <c r="BC36">
        <f t="shared" si="7"/>
        <v>4</v>
      </c>
      <c r="BD36" s="21">
        <f t="shared" si="8"/>
        <v>0.90138781886599728</v>
      </c>
      <c r="BE36" s="280">
        <f t="shared" si="9"/>
        <v>0</v>
      </c>
    </row>
    <row r="37" spans="1:57" x14ac:dyDescent="0.25">
      <c r="A37" t="s">
        <v>8686</v>
      </c>
      <c r="B37" s="211">
        <f>IF('Indicator Date hidden'!C38="x","x",$B$2-'Indicator Date hidden'!C38)</f>
        <v>0</v>
      </c>
      <c r="C37" s="211">
        <f>IF('Indicator Date hidden'!D38="x","x",$C$2-'Indicator Date hidden'!D38)</f>
        <v>0</v>
      </c>
      <c r="D37" s="211">
        <f>IF('Indicator Date hidden'!E38="x","x",$D$2-'Indicator Date hidden'!E38)</f>
        <v>0</v>
      </c>
      <c r="E37" s="211">
        <f>IF('Indicator Date hidden'!F38="x","x",$E$2-'Indicator Date hidden'!F38)</f>
        <v>0</v>
      </c>
      <c r="F37" s="211">
        <f>IF('Indicator Date hidden'!G38="x","x",$F$2-'Indicator Date hidden'!G38)</f>
        <v>0</v>
      </c>
      <c r="G37" s="211">
        <f>IF('Indicator Date hidden'!H38="x","x",$G$2-'Indicator Date hidden'!H38)</f>
        <v>0</v>
      </c>
      <c r="H37" s="211">
        <f>IF('Indicator Date hidden'!I38="x","x",$H$2-'Indicator Date hidden'!I38)</f>
        <v>0</v>
      </c>
      <c r="I37" s="211">
        <f>IF('Indicator Date hidden'!J38="x","x",$I$2-'Indicator Date hidden'!J38)</f>
        <v>0</v>
      </c>
      <c r="J37" s="211">
        <f>IF('Indicator Date hidden'!K38="x","x",$J$2-'Indicator Date hidden'!K38)</f>
        <v>0</v>
      </c>
      <c r="K37" s="211">
        <f>IF('Indicator Date hidden'!L38="x","x",$K$2-'Indicator Date hidden'!L38)</f>
        <v>0</v>
      </c>
      <c r="L37" s="211">
        <f>IF('Indicator Date hidden'!M38="x","x",$L$2-'Indicator Date hidden'!M38)</f>
        <v>0</v>
      </c>
      <c r="M37" s="211">
        <f>IF('Indicator Date hidden'!N38="x","x",$M$2-'Indicator Date hidden'!N38)</f>
        <v>0</v>
      </c>
      <c r="N37" s="211">
        <f>IF('Indicator Date hidden'!O38="x","x",$N$2-'Indicator Date hidden'!O38)</f>
        <v>0</v>
      </c>
      <c r="O37" s="211">
        <f>IF('Indicator Date hidden'!P38="x","x",$O$2-'Indicator Date hidden'!P38)</f>
        <v>0</v>
      </c>
      <c r="P37" s="211">
        <f>IF('Indicator Date hidden'!Q38="x","x",$P$2-'Indicator Date hidden'!Q38)</f>
        <v>0</v>
      </c>
      <c r="Q37" s="211">
        <f>IF('Indicator Date hidden'!R38="x","x",$Q$2-'Indicator Date hidden'!R38)</f>
        <v>2</v>
      </c>
      <c r="R37" s="211">
        <f>IF('Indicator Date hidden'!S38="x","x",$R$2-'Indicator Date hidden'!S38)</f>
        <v>0</v>
      </c>
      <c r="S37" s="211">
        <f>IF('Indicator Date hidden'!T38="x","x",$S$2-'Indicator Date hidden'!T38)</f>
        <v>0</v>
      </c>
      <c r="T37" s="211">
        <f>IF('Indicator Date hidden'!U38="x","x",$T$2-'Indicator Date hidden'!U38)</f>
        <v>0</v>
      </c>
      <c r="U37" s="211">
        <f>IF('Indicator Date hidden'!V38="x","x",$U$2-'Indicator Date hidden'!V38)</f>
        <v>0</v>
      </c>
      <c r="V37" s="211">
        <f>IF('Indicator Date hidden'!W38="x","x",$V$2-'Indicator Date hidden'!W38)</f>
        <v>0</v>
      </c>
      <c r="W37" s="211">
        <f>IF('Indicator Date hidden'!X38="x","x",$W$2-'Indicator Date hidden'!X38)</f>
        <v>4</v>
      </c>
      <c r="X37" s="211">
        <f>IF('Indicator Date hidden'!Y38="x","x",$X$2-'Indicator Date hidden'!Y38)</f>
        <v>2</v>
      </c>
      <c r="Y37" s="211">
        <f>IF('Indicator Date hidden'!Z38="x","x",$Y$2-'Indicator Date hidden'!Z38)</f>
        <v>0</v>
      </c>
      <c r="Z37" s="211">
        <f>IF('Indicator Date hidden'!AA38="x","x",$Z$2-'Indicator Date hidden'!AA38)</f>
        <v>0</v>
      </c>
      <c r="AA37" s="211">
        <f>IF('Indicator Date hidden'!AB38="x","x",$AA$2-'Indicator Date hidden'!AB38)</f>
        <v>3</v>
      </c>
      <c r="AB37" s="211">
        <f>IF('Indicator Date hidden'!AC38="x","x",$AB$2-'Indicator Date hidden'!AC38)</f>
        <v>0</v>
      </c>
      <c r="AC37" s="211">
        <f>IF('Indicator Date hidden'!AD38="x","x",$AC$2-'Indicator Date hidden'!AD38)</f>
        <v>0</v>
      </c>
      <c r="AD37" s="211">
        <f>IF('Indicator Date hidden'!AE38="x","x",$AD$2-'Indicator Date hidden'!AE38)</f>
        <v>0</v>
      </c>
      <c r="AE37" s="211">
        <f>IF('Indicator Date hidden'!AF38="x","x",$AE$2-'Indicator Date hidden'!AF38)</f>
        <v>0</v>
      </c>
      <c r="AF37" s="211">
        <f>IF('Indicator Date hidden'!AG38="x","x",$AF$2-'Indicator Date hidden'!AG38)</f>
        <v>2</v>
      </c>
      <c r="AG37" s="211">
        <f>IF('Indicator Date hidden'!AH38="x","x",$AG$2-'Indicator Date hidden'!AH38)</f>
        <v>0</v>
      </c>
      <c r="AH37" s="211">
        <f>IF('Indicator Date hidden'!AI38="x","x",$AH$2-'Indicator Date hidden'!AI38)</f>
        <v>0</v>
      </c>
      <c r="AI37" s="211">
        <f>IF('Indicator Date hidden'!AJ38="x","x",$AI$2-'Indicator Date hidden'!AJ38)</f>
        <v>0</v>
      </c>
      <c r="AJ37" s="211" t="str">
        <f>IF('Indicator Date hidden'!AK38="x","x",$AJ$2-'Indicator Date hidden'!AK38)</f>
        <v>x</v>
      </c>
      <c r="AK37" s="211">
        <f>IF('Indicator Date hidden'!AL38="x","x",$AK$2-'Indicator Date hidden'!AL38)</f>
        <v>1</v>
      </c>
      <c r="AL37" s="211">
        <f>IF('Indicator Date hidden'!AM38="x","x",$AL$2-'Indicator Date hidden'!AM38)</f>
        <v>0</v>
      </c>
      <c r="AM37" s="211">
        <f>IF('Indicator Date hidden'!AN38="x","x",$AM$2-'Indicator Date hidden'!AN38)</f>
        <v>0</v>
      </c>
      <c r="AN37" s="211">
        <f>IF('Indicator Date hidden'!AO38="x","x",$AN$2-'Indicator Date hidden'!AO38)</f>
        <v>0</v>
      </c>
      <c r="AO37" s="211">
        <f>IF('Indicator Date hidden'!AP38="x","x",$AO$2-'Indicator Date hidden'!AP38)</f>
        <v>0</v>
      </c>
      <c r="AP37" s="211">
        <f>IF('Indicator Date hidden'!AQ38="x","x",$AP$2-'Indicator Date hidden'!AQ38)</f>
        <v>0</v>
      </c>
      <c r="AQ37" s="211">
        <f>IF('Indicator Date hidden'!AR38="x","x",$AQ$2-'Indicator Date hidden'!AR38)</f>
        <v>4</v>
      </c>
      <c r="AR37" s="211">
        <f>IF('Indicator Date hidden'!AS38="x","x",$AR$2-'Indicator Date hidden'!AS38)</f>
        <v>0</v>
      </c>
      <c r="AS37" s="211">
        <f>IF('Indicator Date hidden'!AT38="x","x",$AS$2-'Indicator Date hidden'!AT38)</f>
        <v>0</v>
      </c>
      <c r="AT37" s="211">
        <f>IF('Indicator Date hidden'!AU38="x","x",$AT$2-'Indicator Date hidden'!AU38)</f>
        <v>0</v>
      </c>
      <c r="AU37" s="211">
        <f>IF('Indicator Date hidden'!AV38="x","x",$AU$2-'Indicator Date hidden'!AV38)</f>
        <v>4</v>
      </c>
      <c r="AV37" s="211">
        <f>IF('Indicator Date hidden'!AW38="x","x",$AV$2-'Indicator Date hidden'!AW38)</f>
        <v>0</v>
      </c>
      <c r="AW37" s="211">
        <f>IF('Indicator Date hidden'!AX38="x","x",$AW$2-'Indicator Date hidden'!AX38)</f>
        <v>0</v>
      </c>
      <c r="AX37" s="211">
        <f>IF('Indicator Date hidden'!AY38="x","x",$AX$2-'Indicator Date hidden'!AY38)</f>
        <v>0</v>
      </c>
      <c r="AY37" s="211">
        <f>IF('Indicator Date hidden'!AZ38="x","x",$AY$2-'Indicator Date hidden'!AZ38)</f>
        <v>0</v>
      </c>
      <c r="AZ37" s="211">
        <f>IF('Indicator Date hidden'!BA38="x","x",$AZ$2-'Indicator Date hidden'!BA38)</f>
        <v>0</v>
      </c>
      <c r="BA37">
        <f t="shared" si="5"/>
        <v>22</v>
      </c>
      <c r="BB37" s="21">
        <f t="shared" si="6"/>
        <v>0.44</v>
      </c>
      <c r="BC37">
        <f t="shared" si="7"/>
        <v>8</v>
      </c>
      <c r="BD37" s="21">
        <f t="shared" si="8"/>
        <v>1.0983624174196784</v>
      </c>
      <c r="BE37" s="280">
        <f t="shared" si="9"/>
        <v>0</v>
      </c>
    </row>
    <row r="38" spans="1:57" x14ac:dyDescent="0.25">
      <c r="A38" t="s">
        <v>8692</v>
      </c>
      <c r="B38" s="211">
        <f>IF('Indicator Date hidden'!C39="x","x",$B$2-'Indicator Date hidden'!C39)</f>
        <v>0</v>
      </c>
      <c r="C38" s="211">
        <f>IF('Indicator Date hidden'!D39="x","x",$C$2-'Indicator Date hidden'!D39)</f>
        <v>0</v>
      </c>
      <c r="D38" s="211">
        <f>IF('Indicator Date hidden'!E39="x","x",$D$2-'Indicator Date hidden'!E39)</f>
        <v>0</v>
      </c>
      <c r="E38" s="211">
        <f>IF('Indicator Date hidden'!F39="x","x",$E$2-'Indicator Date hidden'!F39)</f>
        <v>0</v>
      </c>
      <c r="F38" s="211">
        <f>IF('Indicator Date hidden'!G39="x","x",$F$2-'Indicator Date hidden'!G39)</f>
        <v>0</v>
      </c>
      <c r="G38" s="211">
        <f>IF('Indicator Date hidden'!H39="x","x",$G$2-'Indicator Date hidden'!H39)</f>
        <v>0</v>
      </c>
      <c r="H38" s="211">
        <f>IF('Indicator Date hidden'!I39="x","x",$H$2-'Indicator Date hidden'!I39)</f>
        <v>0</v>
      </c>
      <c r="I38" s="211">
        <f>IF('Indicator Date hidden'!J39="x","x",$I$2-'Indicator Date hidden'!J39)</f>
        <v>0</v>
      </c>
      <c r="J38" s="211">
        <f>IF('Indicator Date hidden'!K39="x","x",$J$2-'Indicator Date hidden'!K39)</f>
        <v>0</v>
      </c>
      <c r="K38" s="211">
        <f>IF('Indicator Date hidden'!L39="x","x",$K$2-'Indicator Date hidden'!L39)</f>
        <v>0</v>
      </c>
      <c r="L38" s="211">
        <f>IF('Indicator Date hidden'!M39="x","x",$L$2-'Indicator Date hidden'!M39)</f>
        <v>0</v>
      </c>
      <c r="M38" s="211">
        <f>IF('Indicator Date hidden'!N39="x","x",$M$2-'Indicator Date hidden'!N39)</f>
        <v>0</v>
      </c>
      <c r="N38" s="211">
        <f>IF('Indicator Date hidden'!O39="x","x",$N$2-'Indicator Date hidden'!O39)</f>
        <v>0</v>
      </c>
      <c r="O38" s="211">
        <f>IF('Indicator Date hidden'!P39="x","x",$O$2-'Indicator Date hidden'!P39)</f>
        <v>0</v>
      </c>
      <c r="P38" s="211">
        <f>IF('Indicator Date hidden'!Q39="x","x",$P$2-'Indicator Date hidden'!Q39)</f>
        <v>0</v>
      </c>
      <c r="Q38" s="211">
        <f>IF('Indicator Date hidden'!R39="x","x",$Q$2-'Indicator Date hidden'!R39)</f>
        <v>4</v>
      </c>
      <c r="R38" s="211">
        <f>IF('Indicator Date hidden'!S39="x","x",$R$2-'Indicator Date hidden'!S39)</f>
        <v>0</v>
      </c>
      <c r="S38" s="211">
        <f>IF('Indicator Date hidden'!T39="x","x",$S$2-'Indicator Date hidden'!T39)</f>
        <v>0</v>
      </c>
      <c r="T38" s="211">
        <f>IF('Indicator Date hidden'!U39="x","x",$T$2-'Indicator Date hidden'!U39)</f>
        <v>0</v>
      </c>
      <c r="U38" s="211">
        <f>IF('Indicator Date hidden'!V39="x","x",$U$2-'Indicator Date hidden'!V39)</f>
        <v>0</v>
      </c>
      <c r="V38" s="211">
        <f>IF('Indicator Date hidden'!W39="x","x",$V$2-'Indicator Date hidden'!W39)</f>
        <v>0</v>
      </c>
      <c r="W38" s="211">
        <f>IF('Indicator Date hidden'!X39="x","x",$W$2-'Indicator Date hidden'!X39)</f>
        <v>4</v>
      </c>
      <c r="X38" s="211">
        <f>IF('Indicator Date hidden'!Y39="x","x",$X$2-'Indicator Date hidden'!Y39)</f>
        <v>4</v>
      </c>
      <c r="Y38" s="211">
        <f>IF('Indicator Date hidden'!Z39="x","x",$Y$2-'Indicator Date hidden'!Z39)</f>
        <v>0</v>
      </c>
      <c r="Z38" s="211">
        <f>IF('Indicator Date hidden'!AA39="x","x",$Z$2-'Indicator Date hidden'!AA39)</f>
        <v>0</v>
      </c>
      <c r="AA38" s="211">
        <f>IF('Indicator Date hidden'!AB39="x","x",$AA$2-'Indicator Date hidden'!AB39)</f>
        <v>0</v>
      </c>
      <c r="AB38" s="211">
        <f>IF('Indicator Date hidden'!AC39="x","x",$AB$2-'Indicator Date hidden'!AC39)</f>
        <v>0</v>
      </c>
      <c r="AC38" s="211">
        <f>IF('Indicator Date hidden'!AD39="x","x",$AC$2-'Indicator Date hidden'!AD39)</f>
        <v>0</v>
      </c>
      <c r="AD38" s="211">
        <f>IF('Indicator Date hidden'!AE39="x","x",$AD$2-'Indicator Date hidden'!AE39)</f>
        <v>0</v>
      </c>
      <c r="AE38" s="211">
        <f>IF('Indicator Date hidden'!AF39="x","x",$AE$2-'Indicator Date hidden'!AF39)</f>
        <v>0</v>
      </c>
      <c r="AF38" s="211">
        <f>IF('Indicator Date hidden'!AG39="x","x",$AF$2-'Indicator Date hidden'!AG39)</f>
        <v>0</v>
      </c>
      <c r="AG38" s="211">
        <f>IF('Indicator Date hidden'!AH39="x","x",$AG$2-'Indicator Date hidden'!AH39)</f>
        <v>0</v>
      </c>
      <c r="AH38" s="211">
        <f>IF('Indicator Date hidden'!AI39="x","x",$AH$2-'Indicator Date hidden'!AI39)</f>
        <v>0</v>
      </c>
      <c r="AI38" s="211">
        <f>IF('Indicator Date hidden'!AJ39="x","x",$AI$2-'Indicator Date hidden'!AJ39)</f>
        <v>0</v>
      </c>
      <c r="AJ38" s="211">
        <f>IF('Indicator Date hidden'!AK39="x","x",$AJ$2-'Indicator Date hidden'!AK39)</f>
        <v>1</v>
      </c>
      <c r="AK38" s="211">
        <f>IF('Indicator Date hidden'!AL39="x","x",$AK$2-'Indicator Date hidden'!AL39)</f>
        <v>1</v>
      </c>
      <c r="AL38" s="211">
        <f>IF('Indicator Date hidden'!AM39="x","x",$AL$2-'Indicator Date hidden'!AM39)</f>
        <v>0</v>
      </c>
      <c r="AM38" s="211">
        <f>IF('Indicator Date hidden'!AN39="x","x",$AM$2-'Indicator Date hidden'!AN39)</f>
        <v>0</v>
      </c>
      <c r="AN38" s="211">
        <f>IF('Indicator Date hidden'!AO39="x","x",$AN$2-'Indicator Date hidden'!AO39)</f>
        <v>0</v>
      </c>
      <c r="AO38" s="211">
        <f>IF('Indicator Date hidden'!AP39="x","x",$AO$2-'Indicator Date hidden'!AP39)</f>
        <v>0</v>
      </c>
      <c r="AP38" s="211">
        <f>IF('Indicator Date hidden'!AQ39="x","x",$AP$2-'Indicator Date hidden'!AQ39)</f>
        <v>0</v>
      </c>
      <c r="AQ38" s="211">
        <f>IF('Indicator Date hidden'!AR39="x","x",$AQ$2-'Indicator Date hidden'!AR39)</f>
        <v>0</v>
      </c>
      <c r="AR38" s="211">
        <f>IF('Indicator Date hidden'!AS39="x","x",$AR$2-'Indicator Date hidden'!AS39)</f>
        <v>0</v>
      </c>
      <c r="AS38" s="211">
        <f>IF('Indicator Date hidden'!AT39="x","x",$AS$2-'Indicator Date hidden'!AT39)</f>
        <v>0</v>
      </c>
      <c r="AT38" s="211">
        <f>IF('Indicator Date hidden'!AU39="x","x",$AT$2-'Indicator Date hidden'!AU39)</f>
        <v>0</v>
      </c>
      <c r="AU38" s="211">
        <f>IF('Indicator Date hidden'!AV39="x","x",$AU$2-'Indicator Date hidden'!AV39)</f>
        <v>3</v>
      </c>
      <c r="AV38" s="211">
        <f>IF('Indicator Date hidden'!AW39="x","x",$AV$2-'Indicator Date hidden'!AW39)</f>
        <v>0</v>
      </c>
      <c r="AW38" s="211">
        <f>IF('Indicator Date hidden'!AX39="x","x",$AW$2-'Indicator Date hidden'!AX39)</f>
        <v>0</v>
      </c>
      <c r="AX38" s="211">
        <f>IF('Indicator Date hidden'!AY39="x","x",$AX$2-'Indicator Date hidden'!AY39)</f>
        <v>0</v>
      </c>
      <c r="AY38" s="211">
        <f>IF('Indicator Date hidden'!AZ39="x","x",$AY$2-'Indicator Date hidden'!AZ39)</f>
        <v>0</v>
      </c>
      <c r="AZ38" s="211">
        <f>IF('Indicator Date hidden'!BA39="x","x",$AZ$2-'Indicator Date hidden'!BA39)</f>
        <v>0</v>
      </c>
      <c r="BA38">
        <f t="shared" si="5"/>
        <v>17</v>
      </c>
      <c r="BB38" s="21">
        <f t="shared" si="6"/>
        <v>0.33333333333333331</v>
      </c>
      <c r="BC38">
        <f t="shared" si="7"/>
        <v>6</v>
      </c>
      <c r="BD38" s="21">
        <f t="shared" si="8"/>
        <v>1.0226199851298272</v>
      </c>
      <c r="BE38" s="280">
        <f t="shared" si="9"/>
        <v>0</v>
      </c>
    </row>
    <row r="39" spans="1:57" x14ac:dyDescent="0.25">
      <c r="A39" t="s">
        <v>8694</v>
      </c>
      <c r="B39" s="211">
        <f>IF('Indicator Date hidden'!C40="x","x",$B$2-'Indicator Date hidden'!C40)</f>
        <v>0</v>
      </c>
      <c r="C39" s="211">
        <f>IF('Indicator Date hidden'!D40="x","x",$C$2-'Indicator Date hidden'!D40)</f>
        <v>0</v>
      </c>
      <c r="D39" s="211">
        <f>IF('Indicator Date hidden'!E40="x","x",$D$2-'Indicator Date hidden'!E40)</f>
        <v>0</v>
      </c>
      <c r="E39" s="211">
        <f>IF('Indicator Date hidden'!F40="x","x",$E$2-'Indicator Date hidden'!F40)</f>
        <v>0</v>
      </c>
      <c r="F39" s="211">
        <f>IF('Indicator Date hidden'!G40="x","x",$F$2-'Indicator Date hidden'!G40)</f>
        <v>0</v>
      </c>
      <c r="G39" s="211">
        <f>IF('Indicator Date hidden'!H40="x","x",$G$2-'Indicator Date hidden'!H40)</f>
        <v>0</v>
      </c>
      <c r="H39" s="211">
        <f>IF('Indicator Date hidden'!I40="x","x",$H$2-'Indicator Date hidden'!I40)</f>
        <v>0</v>
      </c>
      <c r="I39" s="211">
        <f>IF('Indicator Date hidden'!J40="x","x",$I$2-'Indicator Date hidden'!J40)</f>
        <v>0</v>
      </c>
      <c r="J39" s="211">
        <f>IF('Indicator Date hidden'!K40="x","x",$J$2-'Indicator Date hidden'!K40)</f>
        <v>0</v>
      </c>
      <c r="K39" s="211">
        <f>IF('Indicator Date hidden'!L40="x","x",$K$2-'Indicator Date hidden'!L40)</f>
        <v>0</v>
      </c>
      <c r="L39" s="211">
        <f>IF('Indicator Date hidden'!M40="x","x",$L$2-'Indicator Date hidden'!M40)</f>
        <v>0</v>
      </c>
      <c r="M39" s="211">
        <f>IF('Indicator Date hidden'!N40="x","x",$M$2-'Indicator Date hidden'!N40)</f>
        <v>0</v>
      </c>
      <c r="N39" s="211">
        <f>IF('Indicator Date hidden'!O40="x","x",$N$2-'Indicator Date hidden'!O40)</f>
        <v>0</v>
      </c>
      <c r="O39" s="211">
        <f>IF('Indicator Date hidden'!P40="x","x",$O$2-'Indicator Date hidden'!P40)</f>
        <v>0</v>
      </c>
      <c r="P39" s="211">
        <f>IF('Indicator Date hidden'!Q40="x","x",$P$2-'Indicator Date hidden'!Q40)</f>
        <v>0</v>
      </c>
      <c r="Q39" s="211">
        <f>IF('Indicator Date hidden'!R40="x","x",$Q$2-'Indicator Date hidden'!R40)</f>
        <v>2</v>
      </c>
      <c r="R39" s="211">
        <f>IF('Indicator Date hidden'!S40="x","x",$R$2-'Indicator Date hidden'!S40)</f>
        <v>0</v>
      </c>
      <c r="S39" s="211">
        <f>IF('Indicator Date hidden'!T40="x","x",$S$2-'Indicator Date hidden'!T40)</f>
        <v>0</v>
      </c>
      <c r="T39" s="211">
        <f>IF('Indicator Date hidden'!U40="x","x",$T$2-'Indicator Date hidden'!U40)</f>
        <v>0</v>
      </c>
      <c r="U39" s="211">
        <f>IF('Indicator Date hidden'!V40="x","x",$U$2-'Indicator Date hidden'!V40)</f>
        <v>0</v>
      </c>
      <c r="V39" s="211">
        <f>IF('Indicator Date hidden'!W40="x","x",$V$2-'Indicator Date hidden'!W40)</f>
        <v>0</v>
      </c>
      <c r="W39" s="211">
        <f>IF('Indicator Date hidden'!X40="x","x",$W$2-'Indicator Date hidden'!X40)</f>
        <v>2</v>
      </c>
      <c r="X39" s="211" t="str">
        <f>IF('Indicator Date hidden'!Y40="x","x",$X$2-'Indicator Date hidden'!Y40)</f>
        <v>x</v>
      </c>
      <c r="Y39" s="211">
        <f>IF('Indicator Date hidden'!Z40="x","x",$Y$2-'Indicator Date hidden'!Z40)</f>
        <v>0</v>
      </c>
      <c r="Z39" s="211">
        <f>IF('Indicator Date hidden'!AA40="x","x",$Z$2-'Indicator Date hidden'!AA40)</f>
        <v>0</v>
      </c>
      <c r="AA39" s="211" t="str">
        <f>IF('Indicator Date hidden'!AB40="x","x",$AA$2-'Indicator Date hidden'!AB40)</f>
        <v>x</v>
      </c>
      <c r="AB39" s="211">
        <f>IF('Indicator Date hidden'!AC40="x","x",$AB$2-'Indicator Date hidden'!AC40)</f>
        <v>0</v>
      </c>
      <c r="AC39" s="211">
        <f>IF('Indicator Date hidden'!AD40="x","x",$AC$2-'Indicator Date hidden'!AD40)</f>
        <v>0</v>
      </c>
      <c r="AD39" s="211">
        <f>IF('Indicator Date hidden'!AE40="x","x",$AD$2-'Indicator Date hidden'!AE40)</f>
        <v>0</v>
      </c>
      <c r="AE39" s="211" t="str">
        <f>IF('Indicator Date hidden'!AF40="x","x",$AE$2-'Indicator Date hidden'!AF40)</f>
        <v>x</v>
      </c>
      <c r="AF39" s="211">
        <f>IF('Indicator Date hidden'!AG40="x","x",$AF$2-'Indicator Date hidden'!AG40)</f>
        <v>9</v>
      </c>
      <c r="AG39" s="211">
        <f>IF('Indicator Date hidden'!AH40="x","x",$AG$2-'Indicator Date hidden'!AH40)</f>
        <v>0</v>
      </c>
      <c r="AH39" s="211">
        <f>IF('Indicator Date hidden'!AI40="x","x",$AH$2-'Indicator Date hidden'!AI40)</f>
        <v>0</v>
      </c>
      <c r="AI39" s="211">
        <f>IF('Indicator Date hidden'!AJ40="x","x",$AI$2-'Indicator Date hidden'!AJ40)</f>
        <v>0</v>
      </c>
      <c r="AJ39" s="211" t="str">
        <f>IF('Indicator Date hidden'!AK40="x","x",$AJ$2-'Indicator Date hidden'!AK40)</f>
        <v>x</v>
      </c>
      <c r="AK39" s="211">
        <f>IF('Indicator Date hidden'!AL40="x","x",$AK$2-'Indicator Date hidden'!AL40)</f>
        <v>1</v>
      </c>
      <c r="AL39" s="211">
        <f>IF('Indicator Date hidden'!AM40="x","x",$AL$2-'Indicator Date hidden'!AM40)</f>
        <v>0</v>
      </c>
      <c r="AM39" s="211">
        <f>IF('Indicator Date hidden'!AN40="x","x",$AM$2-'Indicator Date hidden'!AN40)</f>
        <v>0</v>
      </c>
      <c r="AN39" s="211">
        <f>IF('Indicator Date hidden'!AO40="x","x",$AN$2-'Indicator Date hidden'!AO40)</f>
        <v>0</v>
      </c>
      <c r="AO39" s="211" t="str">
        <f>IF('Indicator Date hidden'!AP40="x","x",$AO$2-'Indicator Date hidden'!AP40)</f>
        <v>x</v>
      </c>
      <c r="AP39" s="211" t="str">
        <f>IF('Indicator Date hidden'!AQ40="x","x",$AP$2-'Indicator Date hidden'!AQ40)</f>
        <v>x</v>
      </c>
      <c r="AQ39" s="211">
        <f>IF('Indicator Date hidden'!AR40="x","x",$AQ$2-'Indicator Date hidden'!AR40)</f>
        <v>6</v>
      </c>
      <c r="AR39" s="211">
        <f>IF('Indicator Date hidden'!AS40="x","x",$AR$2-'Indicator Date hidden'!AS40)</f>
        <v>0</v>
      </c>
      <c r="AS39" s="211">
        <f>IF('Indicator Date hidden'!AT40="x","x",$AS$2-'Indicator Date hidden'!AT40)</f>
        <v>0</v>
      </c>
      <c r="AT39" s="211">
        <f>IF('Indicator Date hidden'!AU40="x","x",$AT$2-'Indicator Date hidden'!AU40)</f>
        <v>0</v>
      </c>
      <c r="AU39" s="211">
        <f>IF('Indicator Date hidden'!AV40="x","x",$AU$2-'Indicator Date hidden'!AV40)</f>
        <v>1</v>
      </c>
      <c r="AV39" s="211">
        <f>IF('Indicator Date hidden'!AW40="x","x",$AV$2-'Indicator Date hidden'!AW40)</f>
        <v>0</v>
      </c>
      <c r="AW39" s="211">
        <f>IF('Indicator Date hidden'!AX40="x","x",$AW$2-'Indicator Date hidden'!AX40)</f>
        <v>0</v>
      </c>
      <c r="AX39" s="211">
        <f>IF('Indicator Date hidden'!AY40="x","x",$AX$2-'Indicator Date hidden'!AY40)</f>
        <v>0</v>
      </c>
      <c r="AY39" s="211">
        <f>IF('Indicator Date hidden'!AZ40="x","x",$AY$2-'Indicator Date hidden'!AZ40)</f>
        <v>0</v>
      </c>
      <c r="AZ39" s="211">
        <f>IF('Indicator Date hidden'!BA40="x","x",$AZ$2-'Indicator Date hidden'!BA40)</f>
        <v>0</v>
      </c>
      <c r="BA39">
        <f t="shared" si="5"/>
        <v>21</v>
      </c>
      <c r="BB39" s="21">
        <f t="shared" si="6"/>
        <v>0.46666666666666667</v>
      </c>
      <c r="BC39">
        <f t="shared" si="7"/>
        <v>6</v>
      </c>
      <c r="BD39" s="21">
        <f t="shared" si="8"/>
        <v>1.6138291249213605</v>
      </c>
      <c r="BE39" s="280">
        <f t="shared" si="9"/>
        <v>0</v>
      </c>
    </row>
    <row r="40" spans="1:57" x14ac:dyDescent="0.25">
      <c r="A40" t="s">
        <v>8691</v>
      </c>
      <c r="B40" s="211">
        <f>IF('Indicator Date hidden'!C41="x","x",$B$2-'Indicator Date hidden'!C41)</f>
        <v>0</v>
      </c>
      <c r="C40" s="211">
        <f>IF('Indicator Date hidden'!D41="x","x",$C$2-'Indicator Date hidden'!D41)</f>
        <v>0</v>
      </c>
      <c r="D40" s="211">
        <f>IF('Indicator Date hidden'!E41="x","x",$D$2-'Indicator Date hidden'!E41)</f>
        <v>0</v>
      </c>
      <c r="E40" s="211">
        <f>IF('Indicator Date hidden'!F41="x","x",$E$2-'Indicator Date hidden'!F41)</f>
        <v>0</v>
      </c>
      <c r="F40" s="211">
        <f>IF('Indicator Date hidden'!G41="x","x",$F$2-'Indicator Date hidden'!G41)</f>
        <v>0</v>
      </c>
      <c r="G40" s="211">
        <f>IF('Indicator Date hidden'!H41="x","x",$G$2-'Indicator Date hidden'!H41)</f>
        <v>0</v>
      </c>
      <c r="H40" s="211">
        <f>IF('Indicator Date hidden'!I41="x","x",$H$2-'Indicator Date hidden'!I41)</f>
        <v>0</v>
      </c>
      <c r="I40" s="211">
        <f>IF('Indicator Date hidden'!J41="x","x",$I$2-'Indicator Date hidden'!J41)</f>
        <v>0</v>
      </c>
      <c r="J40" s="211">
        <f>IF('Indicator Date hidden'!K41="x","x",$J$2-'Indicator Date hidden'!K41)</f>
        <v>0</v>
      </c>
      <c r="K40" s="211">
        <f>IF('Indicator Date hidden'!L41="x","x",$K$2-'Indicator Date hidden'!L41)</f>
        <v>0</v>
      </c>
      <c r="L40" s="211">
        <f>IF('Indicator Date hidden'!M41="x","x",$L$2-'Indicator Date hidden'!M41)</f>
        <v>0</v>
      </c>
      <c r="M40" s="211">
        <f>IF('Indicator Date hidden'!N41="x","x",$M$2-'Indicator Date hidden'!N41)</f>
        <v>0</v>
      </c>
      <c r="N40" s="211">
        <f>IF('Indicator Date hidden'!O41="x","x",$N$2-'Indicator Date hidden'!O41)</f>
        <v>0</v>
      </c>
      <c r="O40" s="211">
        <f>IF('Indicator Date hidden'!P41="x","x",$O$2-'Indicator Date hidden'!P41)</f>
        <v>0</v>
      </c>
      <c r="P40" s="211">
        <f>IF('Indicator Date hidden'!Q41="x","x",$P$2-'Indicator Date hidden'!Q41)</f>
        <v>0</v>
      </c>
      <c r="Q40" s="211">
        <f>IF('Indicator Date hidden'!R41="x","x",$Q$2-'Indicator Date hidden'!R41)</f>
        <v>2</v>
      </c>
      <c r="R40" s="211">
        <f>IF('Indicator Date hidden'!S41="x","x",$R$2-'Indicator Date hidden'!S41)</f>
        <v>0</v>
      </c>
      <c r="S40" s="211">
        <f>IF('Indicator Date hidden'!T41="x","x",$S$2-'Indicator Date hidden'!T41)</f>
        <v>0</v>
      </c>
      <c r="T40" s="211">
        <f>IF('Indicator Date hidden'!U41="x","x",$T$2-'Indicator Date hidden'!U41)</f>
        <v>0</v>
      </c>
      <c r="U40" s="211">
        <f>IF('Indicator Date hidden'!V41="x","x",$U$2-'Indicator Date hidden'!V41)</f>
        <v>0</v>
      </c>
      <c r="V40" s="211">
        <f>IF('Indicator Date hidden'!W41="x","x",$V$2-'Indicator Date hidden'!W41)</f>
        <v>0</v>
      </c>
      <c r="W40" s="211">
        <f>IF('Indicator Date hidden'!X41="x","x",$W$2-'Indicator Date hidden'!X41)</f>
        <v>3</v>
      </c>
      <c r="X40" s="211">
        <f>IF('Indicator Date hidden'!Y41="x","x",$X$2-'Indicator Date hidden'!Y41)</f>
        <v>4</v>
      </c>
      <c r="Y40" s="211">
        <f>IF('Indicator Date hidden'!Z41="x","x",$Y$2-'Indicator Date hidden'!Z41)</f>
        <v>0</v>
      </c>
      <c r="Z40" s="211">
        <f>IF('Indicator Date hidden'!AA41="x","x",$Z$2-'Indicator Date hidden'!AA41)</f>
        <v>0</v>
      </c>
      <c r="AA40" s="211">
        <f>IF('Indicator Date hidden'!AB41="x","x",$AA$2-'Indicator Date hidden'!AB41)</f>
        <v>0</v>
      </c>
      <c r="AB40" s="211">
        <f>IF('Indicator Date hidden'!AC41="x","x",$AB$2-'Indicator Date hidden'!AC41)</f>
        <v>0</v>
      </c>
      <c r="AC40" s="211">
        <f>IF('Indicator Date hidden'!AD41="x","x",$AC$2-'Indicator Date hidden'!AD41)</f>
        <v>0</v>
      </c>
      <c r="AD40" s="211">
        <f>IF('Indicator Date hidden'!AE41="x","x",$AD$2-'Indicator Date hidden'!AE41)</f>
        <v>0</v>
      </c>
      <c r="AE40" s="211">
        <f>IF('Indicator Date hidden'!AF41="x","x",$AE$2-'Indicator Date hidden'!AF41)</f>
        <v>0</v>
      </c>
      <c r="AF40" s="211">
        <f>IF('Indicator Date hidden'!AG41="x","x",$AF$2-'Indicator Date hidden'!AG41)</f>
        <v>2</v>
      </c>
      <c r="AG40" s="211">
        <f>IF('Indicator Date hidden'!AH41="x","x",$AG$2-'Indicator Date hidden'!AH41)</f>
        <v>0</v>
      </c>
      <c r="AH40" s="211">
        <f>IF('Indicator Date hidden'!AI41="x","x",$AH$2-'Indicator Date hidden'!AI41)</f>
        <v>0</v>
      </c>
      <c r="AI40" s="211">
        <f>IF('Indicator Date hidden'!AJ41="x","x",$AI$2-'Indicator Date hidden'!AJ41)</f>
        <v>0</v>
      </c>
      <c r="AJ40" s="211">
        <f>IF('Indicator Date hidden'!AK41="x","x",$AJ$2-'Indicator Date hidden'!AK41)</f>
        <v>1</v>
      </c>
      <c r="AK40" s="211">
        <f>IF('Indicator Date hidden'!AL41="x","x",$AK$2-'Indicator Date hidden'!AL41)</f>
        <v>0</v>
      </c>
      <c r="AL40" s="211">
        <f>IF('Indicator Date hidden'!AM41="x","x",$AL$2-'Indicator Date hidden'!AM41)</f>
        <v>0</v>
      </c>
      <c r="AM40" s="211">
        <f>IF('Indicator Date hidden'!AN41="x","x",$AM$2-'Indicator Date hidden'!AN41)</f>
        <v>0</v>
      </c>
      <c r="AN40" s="211">
        <f>IF('Indicator Date hidden'!AO41="x","x",$AN$2-'Indicator Date hidden'!AO41)</f>
        <v>0</v>
      </c>
      <c r="AO40" s="211">
        <f>IF('Indicator Date hidden'!AP41="x","x",$AO$2-'Indicator Date hidden'!AP41)</f>
        <v>0</v>
      </c>
      <c r="AP40" s="211">
        <f>IF('Indicator Date hidden'!AQ41="x","x",$AP$2-'Indicator Date hidden'!AQ41)</f>
        <v>0</v>
      </c>
      <c r="AQ40" s="211" t="str">
        <f>IF('Indicator Date hidden'!AR41="x","x",$AQ$2-'Indicator Date hidden'!AR41)</f>
        <v>x</v>
      </c>
      <c r="AR40" s="211">
        <f>IF('Indicator Date hidden'!AS41="x","x",$AR$2-'Indicator Date hidden'!AS41)</f>
        <v>0</v>
      </c>
      <c r="AS40" s="211">
        <f>IF('Indicator Date hidden'!AT41="x","x",$AS$2-'Indicator Date hidden'!AT41)</f>
        <v>0</v>
      </c>
      <c r="AT40" s="211">
        <f>IF('Indicator Date hidden'!AU41="x","x",$AT$2-'Indicator Date hidden'!AU41)</f>
        <v>0</v>
      </c>
      <c r="AU40" s="211">
        <f>IF('Indicator Date hidden'!AV41="x","x",$AU$2-'Indicator Date hidden'!AV41)</f>
        <v>3</v>
      </c>
      <c r="AV40" s="211">
        <f>IF('Indicator Date hidden'!AW41="x","x",$AV$2-'Indicator Date hidden'!AW41)</f>
        <v>0</v>
      </c>
      <c r="AW40" s="211">
        <f>IF('Indicator Date hidden'!AX41="x","x",$AW$2-'Indicator Date hidden'!AX41)</f>
        <v>0</v>
      </c>
      <c r="AX40" s="211">
        <f>IF('Indicator Date hidden'!AY41="x","x",$AX$2-'Indicator Date hidden'!AY41)</f>
        <v>0</v>
      </c>
      <c r="AY40" s="211">
        <f>IF('Indicator Date hidden'!AZ41="x","x",$AY$2-'Indicator Date hidden'!AZ41)</f>
        <v>0</v>
      </c>
      <c r="AZ40" s="211">
        <f>IF('Indicator Date hidden'!BA41="x","x",$AZ$2-'Indicator Date hidden'!BA41)</f>
        <v>0</v>
      </c>
      <c r="BA40">
        <f t="shared" si="5"/>
        <v>15</v>
      </c>
      <c r="BB40" s="21">
        <f t="shared" si="6"/>
        <v>0.3</v>
      </c>
      <c r="BC40">
        <f t="shared" si="7"/>
        <v>6</v>
      </c>
      <c r="BD40" s="21">
        <f t="shared" si="8"/>
        <v>0.87749643873921224</v>
      </c>
      <c r="BE40" s="280">
        <f t="shared" si="9"/>
        <v>0</v>
      </c>
    </row>
    <row r="41" spans="1:57" x14ac:dyDescent="0.25">
      <c r="A41" t="s">
        <v>8690</v>
      </c>
      <c r="B41" s="211">
        <f>IF('Indicator Date hidden'!C42="x","x",$B$2-'Indicator Date hidden'!C42)</f>
        <v>0</v>
      </c>
      <c r="C41" s="211">
        <f>IF('Indicator Date hidden'!D42="x","x",$C$2-'Indicator Date hidden'!D42)</f>
        <v>0</v>
      </c>
      <c r="D41" s="211">
        <f>IF('Indicator Date hidden'!E42="x","x",$D$2-'Indicator Date hidden'!E42)</f>
        <v>0</v>
      </c>
      <c r="E41" s="211">
        <f>IF('Indicator Date hidden'!F42="x","x",$E$2-'Indicator Date hidden'!F42)</f>
        <v>0</v>
      </c>
      <c r="F41" s="211">
        <f>IF('Indicator Date hidden'!G42="x","x",$F$2-'Indicator Date hidden'!G42)</f>
        <v>0</v>
      </c>
      <c r="G41" s="211">
        <f>IF('Indicator Date hidden'!H42="x","x",$G$2-'Indicator Date hidden'!H42)</f>
        <v>0</v>
      </c>
      <c r="H41" s="211">
        <f>IF('Indicator Date hidden'!I42="x","x",$H$2-'Indicator Date hidden'!I42)</f>
        <v>0</v>
      </c>
      <c r="I41" s="211">
        <f>IF('Indicator Date hidden'!J42="x","x",$I$2-'Indicator Date hidden'!J42)</f>
        <v>0</v>
      </c>
      <c r="J41" s="211">
        <f>IF('Indicator Date hidden'!K42="x","x",$J$2-'Indicator Date hidden'!K42)</f>
        <v>0</v>
      </c>
      <c r="K41" s="211">
        <f>IF('Indicator Date hidden'!L42="x","x",$K$2-'Indicator Date hidden'!L42)</f>
        <v>0</v>
      </c>
      <c r="L41" s="211">
        <f>IF('Indicator Date hidden'!M42="x","x",$L$2-'Indicator Date hidden'!M42)</f>
        <v>0</v>
      </c>
      <c r="M41" s="211">
        <f>IF('Indicator Date hidden'!N42="x","x",$M$2-'Indicator Date hidden'!N42)</f>
        <v>0</v>
      </c>
      <c r="N41" s="211">
        <f>IF('Indicator Date hidden'!O42="x","x",$N$2-'Indicator Date hidden'!O42)</f>
        <v>0</v>
      </c>
      <c r="O41" s="211">
        <f>IF('Indicator Date hidden'!P42="x","x",$O$2-'Indicator Date hidden'!P42)</f>
        <v>0</v>
      </c>
      <c r="P41" s="211">
        <f>IF('Indicator Date hidden'!Q42="x","x",$P$2-'Indicator Date hidden'!Q42)</f>
        <v>0</v>
      </c>
      <c r="Q41" s="211">
        <f>IF('Indicator Date hidden'!R42="x","x",$Q$2-'Indicator Date hidden'!R42)</f>
        <v>0</v>
      </c>
      <c r="R41" s="211">
        <f>IF('Indicator Date hidden'!S42="x","x",$R$2-'Indicator Date hidden'!S42)</f>
        <v>0</v>
      </c>
      <c r="S41" s="211">
        <f>IF('Indicator Date hidden'!T42="x","x",$S$2-'Indicator Date hidden'!T42)</f>
        <v>0</v>
      </c>
      <c r="T41" s="211">
        <f>IF('Indicator Date hidden'!U42="x","x",$T$2-'Indicator Date hidden'!U42)</f>
        <v>0</v>
      </c>
      <c r="U41" s="211">
        <f>IF('Indicator Date hidden'!V42="x","x",$U$2-'Indicator Date hidden'!V42)</f>
        <v>0</v>
      </c>
      <c r="V41" s="211">
        <f>IF('Indicator Date hidden'!W42="x","x",$V$2-'Indicator Date hidden'!W42)</f>
        <v>0</v>
      </c>
      <c r="W41" s="211">
        <f>IF('Indicator Date hidden'!X42="x","x",$W$2-'Indicator Date hidden'!X42)</f>
        <v>1</v>
      </c>
      <c r="X41" s="211" t="str">
        <f>IF('Indicator Date hidden'!Y42="x","x",$X$2-'Indicator Date hidden'!Y42)</f>
        <v>x</v>
      </c>
      <c r="Y41" s="211">
        <f>IF('Indicator Date hidden'!Z42="x","x",$Y$2-'Indicator Date hidden'!Z42)</f>
        <v>0</v>
      </c>
      <c r="Z41" s="211">
        <f>IF('Indicator Date hidden'!AA42="x","x",$Z$2-'Indicator Date hidden'!AA42)</f>
        <v>0</v>
      </c>
      <c r="AA41" s="211">
        <f>IF('Indicator Date hidden'!AB42="x","x",$AA$2-'Indicator Date hidden'!AB42)</f>
        <v>0</v>
      </c>
      <c r="AB41" s="211">
        <f>IF('Indicator Date hidden'!AC42="x","x",$AB$2-'Indicator Date hidden'!AC42)</f>
        <v>0</v>
      </c>
      <c r="AC41" s="211">
        <f>IF('Indicator Date hidden'!AD42="x","x",$AC$2-'Indicator Date hidden'!AD42)</f>
        <v>0</v>
      </c>
      <c r="AD41" s="211">
        <f>IF('Indicator Date hidden'!AE42="x","x",$AD$2-'Indicator Date hidden'!AE42)</f>
        <v>0</v>
      </c>
      <c r="AE41" s="211">
        <f>IF('Indicator Date hidden'!AF42="x","x",$AE$2-'Indicator Date hidden'!AF42)</f>
        <v>0</v>
      </c>
      <c r="AF41" s="211">
        <f>IF('Indicator Date hidden'!AG42="x","x",$AF$2-'Indicator Date hidden'!AG42)</f>
        <v>1</v>
      </c>
      <c r="AG41" s="211">
        <f>IF('Indicator Date hidden'!AH42="x","x",$AG$2-'Indicator Date hidden'!AH42)</f>
        <v>0</v>
      </c>
      <c r="AH41" s="211">
        <f>IF('Indicator Date hidden'!AI42="x","x",$AH$2-'Indicator Date hidden'!AI42)</f>
        <v>0</v>
      </c>
      <c r="AI41" s="211">
        <f>IF('Indicator Date hidden'!AJ42="x","x",$AI$2-'Indicator Date hidden'!AJ42)</f>
        <v>0</v>
      </c>
      <c r="AJ41" s="211">
        <f>IF('Indicator Date hidden'!AK42="x","x",$AJ$2-'Indicator Date hidden'!AK42)</f>
        <v>1</v>
      </c>
      <c r="AK41" s="211">
        <f>IF('Indicator Date hidden'!AL42="x","x",$AK$2-'Indicator Date hidden'!AL42)</f>
        <v>0</v>
      </c>
      <c r="AL41" s="211">
        <f>IF('Indicator Date hidden'!AM42="x","x",$AL$2-'Indicator Date hidden'!AM42)</f>
        <v>0</v>
      </c>
      <c r="AM41" s="211">
        <f>IF('Indicator Date hidden'!AN42="x","x",$AM$2-'Indicator Date hidden'!AN42)</f>
        <v>0</v>
      </c>
      <c r="AN41" s="211">
        <f>IF('Indicator Date hidden'!AO42="x","x",$AN$2-'Indicator Date hidden'!AO42)</f>
        <v>0</v>
      </c>
      <c r="AO41" s="211" t="str">
        <f>IF('Indicator Date hidden'!AP42="x","x",$AO$2-'Indicator Date hidden'!AP42)</f>
        <v>x</v>
      </c>
      <c r="AP41" s="211" t="str">
        <f>IF('Indicator Date hidden'!AQ42="x","x",$AP$2-'Indicator Date hidden'!AQ42)</f>
        <v>x</v>
      </c>
      <c r="AQ41" s="211">
        <f>IF('Indicator Date hidden'!AR42="x","x",$AQ$2-'Indicator Date hidden'!AR42)</f>
        <v>0</v>
      </c>
      <c r="AR41" s="211">
        <f>IF('Indicator Date hidden'!AS42="x","x",$AR$2-'Indicator Date hidden'!AS42)</f>
        <v>0</v>
      </c>
      <c r="AS41" s="211">
        <f>IF('Indicator Date hidden'!AT42="x","x",$AS$2-'Indicator Date hidden'!AT42)</f>
        <v>0</v>
      </c>
      <c r="AT41" s="211">
        <f>IF('Indicator Date hidden'!AU42="x","x",$AT$2-'Indicator Date hidden'!AU42)</f>
        <v>0</v>
      </c>
      <c r="AU41" s="211">
        <f>IF('Indicator Date hidden'!AV42="x","x",$AU$2-'Indicator Date hidden'!AV42)</f>
        <v>2</v>
      </c>
      <c r="AV41" s="211">
        <f>IF('Indicator Date hidden'!AW42="x","x",$AV$2-'Indicator Date hidden'!AW42)</f>
        <v>0</v>
      </c>
      <c r="AW41" s="211">
        <f>IF('Indicator Date hidden'!AX42="x","x",$AW$2-'Indicator Date hidden'!AX42)</f>
        <v>0</v>
      </c>
      <c r="AX41" s="211">
        <f>IF('Indicator Date hidden'!AY42="x","x",$AX$2-'Indicator Date hidden'!AY42)</f>
        <v>0</v>
      </c>
      <c r="AY41" s="211">
        <f>IF('Indicator Date hidden'!AZ42="x","x",$AY$2-'Indicator Date hidden'!AZ42)</f>
        <v>0</v>
      </c>
      <c r="AZ41" s="211">
        <f>IF('Indicator Date hidden'!BA42="x","x",$AZ$2-'Indicator Date hidden'!BA42)</f>
        <v>0</v>
      </c>
      <c r="BA41">
        <f t="shared" si="5"/>
        <v>5</v>
      </c>
      <c r="BB41" s="21">
        <f t="shared" si="6"/>
        <v>0.10416666666666667</v>
      </c>
      <c r="BC41">
        <f t="shared" si="7"/>
        <v>4</v>
      </c>
      <c r="BD41" s="21">
        <f t="shared" si="8"/>
        <v>0.3673998351780916</v>
      </c>
      <c r="BE41" s="280">
        <f t="shared" si="9"/>
        <v>0</v>
      </c>
    </row>
    <row r="42" spans="1:57" x14ac:dyDescent="0.25">
      <c r="A42" t="s">
        <v>8697</v>
      </c>
      <c r="B42" s="211">
        <f>IF('Indicator Date hidden'!C43="x","x",$B$2-'Indicator Date hidden'!C43)</f>
        <v>0</v>
      </c>
      <c r="C42" s="211">
        <f>IF('Indicator Date hidden'!D43="x","x",$C$2-'Indicator Date hidden'!D43)</f>
        <v>0</v>
      </c>
      <c r="D42" s="211">
        <f>IF('Indicator Date hidden'!E43="x","x",$D$2-'Indicator Date hidden'!E43)</f>
        <v>0</v>
      </c>
      <c r="E42" s="211">
        <f>IF('Indicator Date hidden'!F43="x","x",$E$2-'Indicator Date hidden'!F43)</f>
        <v>0</v>
      </c>
      <c r="F42" s="211">
        <f>IF('Indicator Date hidden'!G43="x","x",$F$2-'Indicator Date hidden'!G43)</f>
        <v>0</v>
      </c>
      <c r="G42" s="211">
        <f>IF('Indicator Date hidden'!H43="x","x",$G$2-'Indicator Date hidden'!H43)</f>
        <v>0</v>
      </c>
      <c r="H42" s="211">
        <f>IF('Indicator Date hidden'!I43="x","x",$H$2-'Indicator Date hidden'!I43)</f>
        <v>0</v>
      </c>
      <c r="I42" s="211">
        <f>IF('Indicator Date hidden'!J43="x","x",$I$2-'Indicator Date hidden'!J43)</f>
        <v>0</v>
      </c>
      <c r="J42" s="211">
        <f>IF('Indicator Date hidden'!K43="x","x",$J$2-'Indicator Date hidden'!K43)</f>
        <v>0</v>
      </c>
      <c r="K42" s="211">
        <f>IF('Indicator Date hidden'!L43="x","x",$K$2-'Indicator Date hidden'!L43)</f>
        <v>0</v>
      </c>
      <c r="L42" s="211">
        <f>IF('Indicator Date hidden'!M43="x","x",$L$2-'Indicator Date hidden'!M43)</f>
        <v>0</v>
      </c>
      <c r="M42" s="211">
        <f>IF('Indicator Date hidden'!N43="x","x",$M$2-'Indicator Date hidden'!N43)</f>
        <v>0</v>
      </c>
      <c r="N42" s="211">
        <f>IF('Indicator Date hidden'!O43="x","x",$N$2-'Indicator Date hidden'!O43)</f>
        <v>0</v>
      </c>
      <c r="O42" s="211">
        <f>IF('Indicator Date hidden'!P43="x","x",$O$2-'Indicator Date hidden'!P43)</f>
        <v>0</v>
      </c>
      <c r="P42" s="211">
        <f>IF('Indicator Date hidden'!Q43="x","x",$P$2-'Indicator Date hidden'!Q43)</f>
        <v>0</v>
      </c>
      <c r="Q42" s="211" t="str">
        <f>IF('Indicator Date hidden'!R43="x","x",$Q$2-'Indicator Date hidden'!R43)</f>
        <v>x</v>
      </c>
      <c r="R42" s="211">
        <f>IF('Indicator Date hidden'!S43="x","x",$R$2-'Indicator Date hidden'!S43)</f>
        <v>0</v>
      </c>
      <c r="S42" s="211">
        <f>IF('Indicator Date hidden'!T43="x","x",$S$2-'Indicator Date hidden'!T43)</f>
        <v>0</v>
      </c>
      <c r="T42" s="211">
        <f>IF('Indicator Date hidden'!U43="x","x",$T$2-'Indicator Date hidden'!U43)</f>
        <v>0</v>
      </c>
      <c r="U42" s="211">
        <f>IF('Indicator Date hidden'!V43="x","x",$U$2-'Indicator Date hidden'!V43)</f>
        <v>0</v>
      </c>
      <c r="V42" s="211">
        <f>IF('Indicator Date hidden'!W43="x","x",$V$2-'Indicator Date hidden'!W43)</f>
        <v>0</v>
      </c>
      <c r="W42" s="211">
        <f>IF('Indicator Date hidden'!X43="x","x",$W$2-'Indicator Date hidden'!X43)</f>
        <v>6</v>
      </c>
      <c r="X42" s="211">
        <f>IF('Indicator Date hidden'!Y43="x","x",$X$2-'Indicator Date hidden'!Y43)</f>
        <v>1</v>
      </c>
      <c r="Y42" s="211">
        <f>IF('Indicator Date hidden'!Z43="x","x",$Y$2-'Indicator Date hidden'!Z43)</f>
        <v>0</v>
      </c>
      <c r="Z42" s="211">
        <f>IF('Indicator Date hidden'!AA43="x","x",$Z$2-'Indicator Date hidden'!AA43)</f>
        <v>0</v>
      </c>
      <c r="AA42" s="211">
        <f>IF('Indicator Date hidden'!AB43="x","x",$AA$2-'Indicator Date hidden'!AB43)</f>
        <v>0</v>
      </c>
      <c r="AB42" s="211">
        <f>IF('Indicator Date hidden'!AC43="x","x",$AB$2-'Indicator Date hidden'!AC43)</f>
        <v>0</v>
      </c>
      <c r="AC42" s="211">
        <f>IF('Indicator Date hidden'!AD43="x","x",$AC$2-'Indicator Date hidden'!AD43)</f>
        <v>0</v>
      </c>
      <c r="AD42" s="211">
        <f>IF('Indicator Date hidden'!AE43="x","x",$AD$2-'Indicator Date hidden'!AE43)</f>
        <v>0</v>
      </c>
      <c r="AE42" s="211">
        <f>IF('Indicator Date hidden'!AF43="x","x",$AE$2-'Indicator Date hidden'!AF43)</f>
        <v>0</v>
      </c>
      <c r="AF42" s="211">
        <f>IF('Indicator Date hidden'!AG43="x","x",$AF$2-'Indicator Date hidden'!AG43)</f>
        <v>0</v>
      </c>
      <c r="AG42" s="211">
        <f>IF('Indicator Date hidden'!AH43="x","x",$AG$2-'Indicator Date hidden'!AH43)</f>
        <v>0</v>
      </c>
      <c r="AH42" s="211">
        <f>IF('Indicator Date hidden'!AI43="x","x",$AH$2-'Indicator Date hidden'!AI43)</f>
        <v>0</v>
      </c>
      <c r="AI42" s="211">
        <f>IF('Indicator Date hidden'!AJ43="x","x",$AI$2-'Indicator Date hidden'!AJ43)</f>
        <v>0</v>
      </c>
      <c r="AJ42" s="211" t="str">
        <f>IF('Indicator Date hidden'!AK43="x","x",$AJ$2-'Indicator Date hidden'!AK43)</f>
        <v>x</v>
      </c>
      <c r="AK42" s="211">
        <f>IF('Indicator Date hidden'!AL43="x","x",$AK$2-'Indicator Date hidden'!AL43)</f>
        <v>1</v>
      </c>
      <c r="AL42" s="211">
        <f>IF('Indicator Date hidden'!AM43="x","x",$AL$2-'Indicator Date hidden'!AM43)</f>
        <v>0</v>
      </c>
      <c r="AM42" s="211">
        <f>IF('Indicator Date hidden'!AN43="x","x",$AM$2-'Indicator Date hidden'!AN43)</f>
        <v>0</v>
      </c>
      <c r="AN42" s="211">
        <f>IF('Indicator Date hidden'!AO43="x","x",$AN$2-'Indicator Date hidden'!AO43)</f>
        <v>0</v>
      </c>
      <c r="AO42" s="211">
        <f>IF('Indicator Date hidden'!AP43="x","x",$AO$2-'Indicator Date hidden'!AP43)</f>
        <v>0</v>
      </c>
      <c r="AP42" s="211">
        <f>IF('Indicator Date hidden'!AQ43="x","x",$AP$2-'Indicator Date hidden'!AQ43)</f>
        <v>0</v>
      </c>
      <c r="AQ42" s="211">
        <f>IF('Indicator Date hidden'!AR43="x","x",$AQ$2-'Indicator Date hidden'!AR43)</f>
        <v>4</v>
      </c>
      <c r="AR42" s="211">
        <f>IF('Indicator Date hidden'!AS43="x","x",$AR$2-'Indicator Date hidden'!AS43)</f>
        <v>0</v>
      </c>
      <c r="AS42" s="211">
        <f>IF('Indicator Date hidden'!AT43="x","x",$AS$2-'Indicator Date hidden'!AT43)</f>
        <v>0</v>
      </c>
      <c r="AT42" s="211">
        <f>IF('Indicator Date hidden'!AU43="x","x",$AT$2-'Indicator Date hidden'!AU43)</f>
        <v>0</v>
      </c>
      <c r="AU42" s="211">
        <f>IF('Indicator Date hidden'!AV43="x","x",$AU$2-'Indicator Date hidden'!AV43)</f>
        <v>3</v>
      </c>
      <c r="AV42" s="211">
        <f>IF('Indicator Date hidden'!AW43="x","x",$AV$2-'Indicator Date hidden'!AW43)</f>
        <v>0</v>
      </c>
      <c r="AW42" s="211">
        <f>IF('Indicator Date hidden'!AX43="x","x",$AW$2-'Indicator Date hidden'!AX43)</f>
        <v>0</v>
      </c>
      <c r="AX42" s="211">
        <f>IF('Indicator Date hidden'!AY43="x","x",$AX$2-'Indicator Date hidden'!AY43)</f>
        <v>0</v>
      </c>
      <c r="AY42" s="211">
        <f>IF('Indicator Date hidden'!AZ43="x","x",$AY$2-'Indicator Date hidden'!AZ43)</f>
        <v>0</v>
      </c>
      <c r="AZ42" s="211">
        <f>IF('Indicator Date hidden'!BA43="x","x",$AZ$2-'Indicator Date hidden'!BA43)</f>
        <v>0</v>
      </c>
      <c r="BA42">
        <f t="shared" si="5"/>
        <v>15</v>
      </c>
      <c r="BB42" s="21">
        <f t="shared" si="6"/>
        <v>0.30612244897959184</v>
      </c>
      <c r="BC42">
        <f t="shared" si="7"/>
        <v>5</v>
      </c>
      <c r="BD42" s="21">
        <f t="shared" si="8"/>
        <v>1.0917890510281842</v>
      </c>
      <c r="BE42" s="280">
        <f t="shared" si="9"/>
        <v>0</v>
      </c>
    </row>
    <row r="43" spans="1:57" x14ac:dyDescent="0.25">
      <c r="A43" t="s">
        <v>8688</v>
      </c>
      <c r="B43" s="211">
        <f>IF('Indicator Date hidden'!C44="x","x",$B$2-'Indicator Date hidden'!C44)</f>
        <v>0</v>
      </c>
      <c r="C43" s="211">
        <f>IF('Indicator Date hidden'!D44="x","x",$C$2-'Indicator Date hidden'!D44)</f>
        <v>0</v>
      </c>
      <c r="D43" s="211">
        <f>IF('Indicator Date hidden'!E44="x","x",$D$2-'Indicator Date hidden'!E44)</f>
        <v>0</v>
      </c>
      <c r="E43" s="211">
        <f>IF('Indicator Date hidden'!F44="x","x",$E$2-'Indicator Date hidden'!F44)</f>
        <v>0</v>
      </c>
      <c r="F43" s="211">
        <f>IF('Indicator Date hidden'!G44="x","x",$F$2-'Indicator Date hidden'!G44)</f>
        <v>0</v>
      </c>
      <c r="G43" s="211">
        <f>IF('Indicator Date hidden'!H44="x","x",$G$2-'Indicator Date hidden'!H44)</f>
        <v>0</v>
      </c>
      <c r="H43" s="211">
        <f>IF('Indicator Date hidden'!I44="x","x",$H$2-'Indicator Date hidden'!I44)</f>
        <v>0</v>
      </c>
      <c r="I43" s="211">
        <f>IF('Indicator Date hidden'!J44="x","x",$I$2-'Indicator Date hidden'!J44)</f>
        <v>0</v>
      </c>
      <c r="J43" s="211">
        <f>IF('Indicator Date hidden'!K44="x","x",$J$2-'Indicator Date hidden'!K44)</f>
        <v>0</v>
      </c>
      <c r="K43" s="211">
        <f>IF('Indicator Date hidden'!L44="x","x",$K$2-'Indicator Date hidden'!L44)</f>
        <v>0</v>
      </c>
      <c r="L43" s="211">
        <f>IF('Indicator Date hidden'!M44="x","x",$L$2-'Indicator Date hidden'!M44)</f>
        <v>0</v>
      </c>
      <c r="M43" s="211">
        <f>IF('Indicator Date hidden'!N44="x","x",$M$2-'Indicator Date hidden'!N44)</f>
        <v>0</v>
      </c>
      <c r="N43" s="211">
        <f>IF('Indicator Date hidden'!O44="x","x",$N$2-'Indicator Date hidden'!O44)</f>
        <v>0</v>
      </c>
      <c r="O43" s="211">
        <f>IF('Indicator Date hidden'!P44="x","x",$O$2-'Indicator Date hidden'!P44)</f>
        <v>0</v>
      </c>
      <c r="P43" s="211">
        <f>IF('Indicator Date hidden'!Q44="x","x",$P$2-'Indicator Date hidden'!Q44)</f>
        <v>0</v>
      </c>
      <c r="Q43" s="211">
        <f>IF('Indicator Date hidden'!R44="x","x",$Q$2-'Indicator Date hidden'!R44)</f>
        <v>2</v>
      </c>
      <c r="R43" s="211">
        <f>IF('Indicator Date hidden'!S44="x","x",$R$2-'Indicator Date hidden'!S44)</f>
        <v>0</v>
      </c>
      <c r="S43" s="211">
        <f>IF('Indicator Date hidden'!T44="x","x",$S$2-'Indicator Date hidden'!T44)</f>
        <v>0</v>
      </c>
      <c r="T43" s="211">
        <f>IF('Indicator Date hidden'!U44="x","x",$T$2-'Indicator Date hidden'!U44)</f>
        <v>0</v>
      </c>
      <c r="U43" s="211">
        <f>IF('Indicator Date hidden'!V44="x","x",$U$2-'Indicator Date hidden'!V44)</f>
        <v>0</v>
      </c>
      <c r="V43" s="211">
        <f>IF('Indicator Date hidden'!W44="x","x",$V$2-'Indicator Date hidden'!W44)</f>
        <v>0</v>
      </c>
      <c r="W43" s="211">
        <f>IF('Indicator Date hidden'!X44="x","x",$W$2-'Indicator Date hidden'!X44)</f>
        <v>2</v>
      </c>
      <c r="X43" s="211">
        <f>IF('Indicator Date hidden'!Y44="x","x",$X$2-'Indicator Date hidden'!Y44)</f>
        <v>4</v>
      </c>
      <c r="Y43" s="211">
        <f>IF('Indicator Date hidden'!Z44="x","x",$Y$2-'Indicator Date hidden'!Z44)</f>
        <v>0</v>
      </c>
      <c r="Z43" s="211">
        <f>IF('Indicator Date hidden'!AA44="x","x",$Z$2-'Indicator Date hidden'!AA44)</f>
        <v>0</v>
      </c>
      <c r="AA43" s="211">
        <f>IF('Indicator Date hidden'!AB44="x","x",$AA$2-'Indicator Date hidden'!AB44)</f>
        <v>0</v>
      </c>
      <c r="AB43" s="211">
        <f>IF('Indicator Date hidden'!AC44="x","x",$AB$2-'Indicator Date hidden'!AC44)</f>
        <v>0</v>
      </c>
      <c r="AC43" s="211">
        <f>IF('Indicator Date hidden'!AD44="x","x",$AC$2-'Indicator Date hidden'!AD44)</f>
        <v>0</v>
      </c>
      <c r="AD43" s="211">
        <f>IF('Indicator Date hidden'!AE44="x","x",$AD$2-'Indicator Date hidden'!AE44)</f>
        <v>0</v>
      </c>
      <c r="AE43" s="211">
        <f>IF('Indicator Date hidden'!AF44="x","x",$AE$2-'Indicator Date hidden'!AF44)</f>
        <v>0</v>
      </c>
      <c r="AF43" s="211">
        <f>IF('Indicator Date hidden'!AG44="x","x",$AF$2-'Indicator Date hidden'!AG44)</f>
        <v>5</v>
      </c>
      <c r="AG43" s="211">
        <f>IF('Indicator Date hidden'!AH44="x","x",$AG$2-'Indicator Date hidden'!AH44)</f>
        <v>0</v>
      </c>
      <c r="AH43" s="211">
        <f>IF('Indicator Date hidden'!AI44="x","x",$AH$2-'Indicator Date hidden'!AI44)</f>
        <v>0</v>
      </c>
      <c r="AI43" s="211">
        <f>IF('Indicator Date hidden'!AJ44="x","x",$AI$2-'Indicator Date hidden'!AJ44)</f>
        <v>0</v>
      </c>
      <c r="AJ43" s="211">
        <f>IF('Indicator Date hidden'!AK44="x","x",$AJ$2-'Indicator Date hidden'!AK44)</f>
        <v>1</v>
      </c>
      <c r="AK43" s="211">
        <f>IF('Indicator Date hidden'!AL44="x","x",$AK$2-'Indicator Date hidden'!AL44)</f>
        <v>1</v>
      </c>
      <c r="AL43" s="211">
        <f>IF('Indicator Date hidden'!AM44="x","x",$AL$2-'Indicator Date hidden'!AM44)</f>
        <v>0</v>
      </c>
      <c r="AM43" s="211">
        <f>IF('Indicator Date hidden'!AN44="x","x",$AM$2-'Indicator Date hidden'!AN44)</f>
        <v>0</v>
      </c>
      <c r="AN43" s="211">
        <f>IF('Indicator Date hidden'!AO44="x","x",$AN$2-'Indicator Date hidden'!AO44)</f>
        <v>0</v>
      </c>
      <c r="AO43" s="211">
        <f>IF('Indicator Date hidden'!AP44="x","x",$AO$2-'Indicator Date hidden'!AP44)</f>
        <v>0</v>
      </c>
      <c r="AP43" s="211">
        <f>IF('Indicator Date hidden'!AQ44="x","x",$AP$2-'Indicator Date hidden'!AQ44)</f>
        <v>0</v>
      </c>
      <c r="AQ43" s="211">
        <f>IF('Indicator Date hidden'!AR44="x","x",$AQ$2-'Indicator Date hidden'!AR44)</f>
        <v>0</v>
      </c>
      <c r="AR43" s="211">
        <f>IF('Indicator Date hidden'!AS44="x","x",$AR$2-'Indicator Date hidden'!AS44)</f>
        <v>0</v>
      </c>
      <c r="AS43" s="211">
        <f>IF('Indicator Date hidden'!AT44="x","x",$AS$2-'Indicator Date hidden'!AT44)</f>
        <v>0</v>
      </c>
      <c r="AT43" s="211">
        <f>IF('Indicator Date hidden'!AU44="x","x",$AT$2-'Indicator Date hidden'!AU44)</f>
        <v>0</v>
      </c>
      <c r="AU43" s="211">
        <f>IF('Indicator Date hidden'!AV44="x","x",$AU$2-'Indicator Date hidden'!AV44)</f>
        <v>2</v>
      </c>
      <c r="AV43" s="211">
        <f>IF('Indicator Date hidden'!AW44="x","x",$AV$2-'Indicator Date hidden'!AW44)</f>
        <v>0</v>
      </c>
      <c r="AW43" s="211">
        <f>IF('Indicator Date hidden'!AX44="x","x",$AW$2-'Indicator Date hidden'!AX44)</f>
        <v>0</v>
      </c>
      <c r="AX43" s="211">
        <f>IF('Indicator Date hidden'!AY44="x","x",$AX$2-'Indicator Date hidden'!AY44)</f>
        <v>0</v>
      </c>
      <c r="AY43" s="211">
        <f>IF('Indicator Date hidden'!AZ44="x","x",$AY$2-'Indicator Date hidden'!AZ44)</f>
        <v>0</v>
      </c>
      <c r="AZ43" s="211">
        <f>IF('Indicator Date hidden'!BA44="x","x",$AZ$2-'Indicator Date hidden'!BA44)</f>
        <v>0</v>
      </c>
      <c r="BA43">
        <f t="shared" si="5"/>
        <v>17</v>
      </c>
      <c r="BB43" s="21">
        <f t="shared" si="6"/>
        <v>0.33333333333333331</v>
      </c>
      <c r="BC43">
        <f t="shared" si="7"/>
        <v>7</v>
      </c>
      <c r="BD43" s="21">
        <f t="shared" si="8"/>
        <v>0.98352440815564335</v>
      </c>
      <c r="BE43" s="280">
        <f t="shared" si="9"/>
        <v>0</v>
      </c>
    </row>
    <row r="44" spans="1:57" x14ac:dyDescent="0.25">
      <c r="A44" t="s">
        <v>8751</v>
      </c>
      <c r="B44" s="211">
        <f>IF('Indicator Date hidden'!C45="x","x",$B$2-'Indicator Date hidden'!C45)</f>
        <v>0</v>
      </c>
      <c r="C44" s="211">
        <f>IF('Indicator Date hidden'!D45="x","x",$C$2-'Indicator Date hidden'!D45)</f>
        <v>0</v>
      </c>
      <c r="D44" s="211">
        <f>IF('Indicator Date hidden'!E45="x","x",$D$2-'Indicator Date hidden'!E45)</f>
        <v>0</v>
      </c>
      <c r="E44" s="211">
        <f>IF('Indicator Date hidden'!F45="x","x",$E$2-'Indicator Date hidden'!F45)</f>
        <v>0</v>
      </c>
      <c r="F44" s="211">
        <f>IF('Indicator Date hidden'!G45="x","x",$F$2-'Indicator Date hidden'!G45)</f>
        <v>0</v>
      </c>
      <c r="G44" s="211">
        <f>IF('Indicator Date hidden'!H45="x","x",$G$2-'Indicator Date hidden'!H45)</f>
        <v>0</v>
      </c>
      <c r="H44" s="211">
        <f>IF('Indicator Date hidden'!I45="x","x",$H$2-'Indicator Date hidden'!I45)</f>
        <v>0</v>
      </c>
      <c r="I44" s="211">
        <f>IF('Indicator Date hidden'!J45="x","x",$I$2-'Indicator Date hidden'!J45)</f>
        <v>0</v>
      </c>
      <c r="J44" s="211">
        <f>IF('Indicator Date hidden'!K45="x","x",$J$2-'Indicator Date hidden'!K45)</f>
        <v>0</v>
      </c>
      <c r="K44" s="211">
        <f>IF('Indicator Date hidden'!L45="x","x",$K$2-'Indicator Date hidden'!L45)</f>
        <v>0</v>
      </c>
      <c r="L44" s="211">
        <f>IF('Indicator Date hidden'!M45="x","x",$L$2-'Indicator Date hidden'!M45)</f>
        <v>0</v>
      </c>
      <c r="M44" s="211">
        <f>IF('Indicator Date hidden'!N45="x","x",$M$2-'Indicator Date hidden'!N45)</f>
        <v>0</v>
      </c>
      <c r="N44" s="211">
        <f>IF('Indicator Date hidden'!O45="x","x",$N$2-'Indicator Date hidden'!O45)</f>
        <v>0</v>
      </c>
      <c r="O44" s="211">
        <f>IF('Indicator Date hidden'!P45="x","x",$O$2-'Indicator Date hidden'!P45)</f>
        <v>0</v>
      </c>
      <c r="P44" s="211">
        <f>IF('Indicator Date hidden'!Q45="x","x",$P$2-'Indicator Date hidden'!Q45)</f>
        <v>0</v>
      </c>
      <c r="Q44" s="211" t="str">
        <f>IF('Indicator Date hidden'!R45="x","x",$Q$2-'Indicator Date hidden'!R45)</f>
        <v>x</v>
      </c>
      <c r="R44" s="211">
        <f>IF('Indicator Date hidden'!S45="x","x",$R$2-'Indicator Date hidden'!S45)</f>
        <v>0</v>
      </c>
      <c r="S44" s="211">
        <f>IF('Indicator Date hidden'!T45="x","x",$S$2-'Indicator Date hidden'!T45)</f>
        <v>0</v>
      </c>
      <c r="T44" s="211">
        <f>IF('Indicator Date hidden'!U45="x","x",$T$2-'Indicator Date hidden'!U45)</f>
        <v>0</v>
      </c>
      <c r="U44" s="211" t="str">
        <f>IF('Indicator Date hidden'!V45="x","x",$U$2-'Indicator Date hidden'!V45)</f>
        <v>x</v>
      </c>
      <c r="V44" s="211">
        <f>IF('Indicator Date hidden'!W45="x","x",$V$2-'Indicator Date hidden'!W45)</f>
        <v>0</v>
      </c>
      <c r="W44" s="211" t="str">
        <f>IF('Indicator Date hidden'!X45="x","x",$W$2-'Indicator Date hidden'!X45)</f>
        <v>x</v>
      </c>
      <c r="X44" s="211">
        <f>IF('Indicator Date hidden'!Y45="x","x",$X$2-'Indicator Date hidden'!Y45)</f>
        <v>2</v>
      </c>
      <c r="Y44" s="211">
        <f>IF('Indicator Date hidden'!Z45="x","x",$Y$2-'Indicator Date hidden'!Z45)</f>
        <v>0</v>
      </c>
      <c r="Z44" s="211">
        <f>IF('Indicator Date hidden'!AA45="x","x",$Z$2-'Indicator Date hidden'!AA45)</f>
        <v>0</v>
      </c>
      <c r="AA44" s="211" t="str">
        <f>IF('Indicator Date hidden'!AB45="x","x",$AA$2-'Indicator Date hidden'!AB45)</f>
        <v>x</v>
      </c>
      <c r="AB44" s="211">
        <f>IF('Indicator Date hidden'!AC45="x","x",$AB$2-'Indicator Date hidden'!AC45)</f>
        <v>0</v>
      </c>
      <c r="AC44" s="211">
        <f>IF('Indicator Date hidden'!AD45="x","x",$AC$2-'Indicator Date hidden'!AD45)</f>
        <v>0</v>
      </c>
      <c r="AD44" s="211" t="str">
        <f>IF('Indicator Date hidden'!AE45="x","x",$AD$2-'Indicator Date hidden'!AE45)</f>
        <v>x</v>
      </c>
      <c r="AE44" s="211">
        <f>IF('Indicator Date hidden'!AF45="x","x",$AE$2-'Indicator Date hidden'!AF45)</f>
        <v>0</v>
      </c>
      <c r="AF44" s="211">
        <f>IF('Indicator Date hidden'!AG45="x","x",$AF$2-'Indicator Date hidden'!AG45)</f>
        <v>2</v>
      </c>
      <c r="AG44" s="211">
        <f>IF('Indicator Date hidden'!AH45="x","x",$AG$2-'Indicator Date hidden'!AH45)</f>
        <v>0</v>
      </c>
      <c r="AH44" s="211">
        <f>IF('Indicator Date hidden'!AI45="x","x",$AH$2-'Indicator Date hidden'!AI45)</f>
        <v>0</v>
      </c>
      <c r="AI44" s="211">
        <f>IF('Indicator Date hidden'!AJ45="x","x",$AI$2-'Indicator Date hidden'!AJ45)</f>
        <v>0</v>
      </c>
      <c r="AJ44" s="211" t="str">
        <f>IF('Indicator Date hidden'!AK45="x","x",$AJ$2-'Indicator Date hidden'!AK45)</f>
        <v>x</v>
      </c>
      <c r="AK44" s="211">
        <f>IF('Indicator Date hidden'!AL45="x","x",$AK$2-'Indicator Date hidden'!AL45)</f>
        <v>1</v>
      </c>
      <c r="AL44" s="211">
        <f>IF('Indicator Date hidden'!AM45="x","x",$AL$2-'Indicator Date hidden'!AM45)</f>
        <v>0</v>
      </c>
      <c r="AM44" s="211">
        <f>IF('Indicator Date hidden'!AN45="x","x",$AM$2-'Indicator Date hidden'!AN45)</f>
        <v>0</v>
      </c>
      <c r="AN44" s="211">
        <f>IF('Indicator Date hidden'!AO45="x","x",$AN$2-'Indicator Date hidden'!AO45)</f>
        <v>0</v>
      </c>
      <c r="AO44" s="211">
        <f>IF('Indicator Date hidden'!AP45="x","x",$AO$2-'Indicator Date hidden'!AP45)</f>
        <v>0</v>
      </c>
      <c r="AP44" s="211">
        <f>IF('Indicator Date hidden'!AQ45="x","x",$AP$2-'Indicator Date hidden'!AQ45)</f>
        <v>0</v>
      </c>
      <c r="AQ44" s="211">
        <f>IF('Indicator Date hidden'!AR45="x","x",$AQ$2-'Indicator Date hidden'!AR45)</f>
        <v>0</v>
      </c>
      <c r="AR44" s="211">
        <f>IF('Indicator Date hidden'!AS45="x","x",$AR$2-'Indicator Date hidden'!AS45)</f>
        <v>0</v>
      </c>
      <c r="AS44" s="211">
        <f>IF('Indicator Date hidden'!AT45="x","x",$AS$2-'Indicator Date hidden'!AT45)</f>
        <v>0</v>
      </c>
      <c r="AT44" s="211">
        <f>IF('Indicator Date hidden'!AU45="x","x",$AT$2-'Indicator Date hidden'!AU45)</f>
        <v>0</v>
      </c>
      <c r="AU44" s="211">
        <f>IF('Indicator Date hidden'!AV45="x","x",$AU$2-'Indicator Date hidden'!AV45)</f>
        <v>3</v>
      </c>
      <c r="AV44" s="211">
        <f>IF('Indicator Date hidden'!AW45="x","x",$AV$2-'Indicator Date hidden'!AW45)</f>
        <v>0</v>
      </c>
      <c r="AW44" s="211">
        <f>IF('Indicator Date hidden'!AX45="x","x",$AW$2-'Indicator Date hidden'!AX45)</f>
        <v>0</v>
      </c>
      <c r="AX44" s="211">
        <f>IF('Indicator Date hidden'!AY45="x","x",$AX$2-'Indicator Date hidden'!AY45)</f>
        <v>0</v>
      </c>
      <c r="AY44" s="211">
        <f>IF('Indicator Date hidden'!AZ45="x","x",$AY$2-'Indicator Date hidden'!AZ45)</f>
        <v>0</v>
      </c>
      <c r="AZ44" s="211">
        <f>IF('Indicator Date hidden'!BA45="x","x",$AZ$2-'Indicator Date hidden'!BA45)</f>
        <v>0</v>
      </c>
      <c r="BA44">
        <f t="shared" si="5"/>
        <v>8</v>
      </c>
      <c r="BB44" s="21">
        <f t="shared" si="6"/>
        <v>0.17777777777777778</v>
      </c>
      <c r="BC44">
        <f t="shared" si="7"/>
        <v>4</v>
      </c>
      <c r="BD44" s="21">
        <f t="shared" si="8"/>
        <v>0.60695556816656282</v>
      </c>
      <c r="BE44" s="280">
        <f t="shared" si="9"/>
        <v>0</v>
      </c>
    </row>
    <row r="45" spans="1:57" x14ac:dyDescent="0.25">
      <c r="A45" t="s">
        <v>8699</v>
      </c>
      <c r="B45" s="211">
        <f>IF('Indicator Date hidden'!C46="x","x",$B$2-'Indicator Date hidden'!C46)</f>
        <v>0</v>
      </c>
      <c r="C45" s="211">
        <f>IF('Indicator Date hidden'!D46="x","x",$C$2-'Indicator Date hidden'!D46)</f>
        <v>0</v>
      </c>
      <c r="D45" s="211">
        <f>IF('Indicator Date hidden'!E46="x","x",$D$2-'Indicator Date hidden'!E46)</f>
        <v>0</v>
      </c>
      <c r="E45" s="211">
        <f>IF('Indicator Date hidden'!F46="x","x",$E$2-'Indicator Date hidden'!F46)</f>
        <v>0</v>
      </c>
      <c r="F45" s="211">
        <f>IF('Indicator Date hidden'!G46="x","x",$F$2-'Indicator Date hidden'!G46)</f>
        <v>0</v>
      </c>
      <c r="G45" s="211">
        <f>IF('Indicator Date hidden'!H46="x","x",$G$2-'Indicator Date hidden'!H46)</f>
        <v>0</v>
      </c>
      <c r="H45" s="211">
        <f>IF('Indicator Date hidden'!I46="x","x",$H$2-'Indicator Date hidden'!I46)</f>
        <v>0</v>
      </c>
      <c r="I45" s="211">
        <f>IF('Indicator Date hidden'!J46="x","x",$I$2-'Indicator Date hidden'!J46)</f>
        <v>0</v>
      </c>
      <c r="J45" s="211">
        <f>IF('Indicator Date hidden'!K46="x","x",$J$2-'Indicator Date hidden'!K46)</f>
        <v>0</v>
      </c>
      <c r="K45" s="211">
        <f>IF('Indicator Date hidden'!L46="x","x",$K$2-'Indicator Date hidden'!L46)</f>
        <v>0</v>
      </c>
      <c r="L45" s="211">
        <f>IF('Indicator Date hidden'!M46="x","x",$L$2-'Indicator Date hidden'!M46)</f>
        <v>0</v>
      </c>
      <c r="M45" s="211">
        <f>IF('Indicator Date hidden'!N46="x","x",$M$2-'Indicator Date hidden'!N46)</f>
        <v>0</v>
      </c>
      <c r="N45" s="211">
        <f>IF('Indicator Date hidden'!O46="x","x",$N$2-'Indicator Date hidden'!O46)</f>
        <v>0</v>
      </c>
      <c r="O45" s="211">
        <f>IF('Indicator Date hidden'!P46="x","x",$O$2-'Indicator Date hidden'!P46)</f>
        <v>0</v>
      </c>
      <c r="P45" s="211">
        <f>IF('Indicator Date hidden'!Q46="x","x",$P$2-'Indicator Date hidden'!Q46)</f>
        <v>0</v>
      </c>
      <c r="Q45" s="211" t="str">
        <f>IF('Indicator Date hidden'!R46="x","x",$Q$2-'Indicator Date hidden'!R46)</f>
        <v>x</v>
      </c>
      <c r="R45" s="211">
        <f>IF('Indicator Date hidden'!S46="x","x",$R$2-'Indicator Date hidden'!S46)</f>
        <v>0</v>
      </c>
      <c r="S45" s="211">
        <f>IF('Indicator Date hidden'!T46="x","x",$S$2-'Indicator Date hidden'!T46)</f>
        <v>0</v>
      </c>
      <c r="T45" s="211">
        <f>IF('Indicator Date hidden'!U46="x","x",$T$2-'Indicator Date hidden'!U46)</f>
        <v>0</v>
      </c>
      <c r="U45" s="211" t="str">
        <f>IF('Indicator Date hidden'!V46="x","x",$U$2-'Indicator Date hidden'!V46)</f>
        <v>x</v>
      </c>
      <c r="V45" s="211">
        <f>IF('Indicator Date hidden'!W46="x","x",$V$2-'Indicator Date hidden'!W46)</f>
        <v>0</v>
      </c>
      <c r="W45" s="211" t="str">
        <f>IF('Indicator Date hidden'!X46="x","x",$W$2-'Indicator Date hidden'!X46)</f>
        <v>x</v>
      </c>
      <c r="X45" s="211">
        <f>IF('Indicator Date hidden'!Y46="x","x",$X$2-'Indicator Date hidden'!Y46)</f>
        <v>4</v>
      </c>
      <c r="Y45" s="211">
        <f>IF('Indicator Date hidden'!Z46="x","x",$Y$2-'Indicator Date hidden'!Z46)</f>
        <v>0</v>
      </c>
      <c r="Z45" s="211">
        <f>IF('Indicator Date hidden'!AA46="x","x",$Z$2-'Indicator Date hidden'!AA46)</f>
        <v>0</v>
      </c>
      <c r="AA45" s="211">
        <f>IF('Indicator Date hidden'!AB46="x","x",$AA$2-'Indicator Date hidden'!AB46)</f>
        <v>0</v>
      </c>
      <c r="AB45" s="211">
        <f>IF('Indicator Date hidden'!AC46="x","x",$AB$2-'Indicator Date hidden'!AC46)</f>
        <v>0</v>
      </c>
      <c r="AC45" s="211">
        <f>IF('Indicator Date hidden'!AD46="x","x",$AC$2-'Indicator Date hidden'!AD46)</f>
        <v>0</v>
      </c>
      <c r="AD45" s="211" t="str">
        <f>IF('Indicator Date hidden'!AE46="x","x",$AD$2-'Indicator Date hidden'!AE46)</f>
        <v>x</v>
      </c>
      <c r="AE45" s="211">
        <f>IF('Indicator Date hidden'!AF46="x","x",$AE$2-'Indicator Date hidden'!AF46)</f>
        <v>0</v>
      </c>
      <c r="AF45" s="211" t="str">
        <f>IF('Indicator Date hidden'!AG46="x","x",$AF$2-'Indicator Date hidden'!AG46)</f>
        <v>x</v>
      </c>
      <c r="AG45" s="211">
        <f>IF('Indicator Date hidden'!AH46="x","x",$AG$2-'Indicator Date hidden'!AH46)</f>
        <v>0</v>
      </c>
      <c r="AH45" s="211">
        <f>IF('Indicator Date hidden'!AI46="x","x",$AH$2-'Indicator Date hidden'!AI46)</f>
        <v>0</v>
      </c>
      <c r="AI45" s="211">
        <f>IF('Indicator Date hidden'!AJ46="x","x",$AI$2-'Indicator Date hidden'!AJ46)</f>
        <v>0</v>
      </c>
      <c r="AJ45" s="211" t="str">
        <f>IF('Indicator Date hidden'!AK46="x","x",$AJ$2-'Indicator Date hidden'!AK46)</f>
        <v>x</v>
      </c>
      <c r="AK45" s="211">
        <f>IF('Indicator Date hidden'!AL46="x","x",$AK$2-'Indicator Date hidden'!AL46)</f>
        <v>1</v>
      </c>
      <c r="AL45" s="211">
        <f>IF('Indicator Date hidden'!AM46="x","x",$AL$2-'Indicator Date hidden'!AM46)</f>
        <v>0</v>
      </c>
      <c r="AM45" s="211">
        <f>IF('Indicator Date hidden'!AN46="x","x",$AM$2-'Indicator Date hidden'!AN46)</f>
        <v>0</v>
      </c>
      <c r="AN45" s="211">
        <f>IF('Indicator Date hidden'!AO46="x","x",$AN$2-'Indicator Date hidden'!AO46)</f>
        <v>0</v>
      </c>
      <c r="AO45" s="211" t="str">
        <f>IF('Indicator Date hidden'!AP46="x","x",$AO$2-'Indicator Date hidden'!AP46)</f>
        <v>x</v>
      </c>
      <c r="AP45" s="211" t="str">
        <f>IF('Indicator Date hidden'!AQ46="x","x",$AP$2-'Indicator Date hidden'!AQ46)</f>
        <v>x</v>
      </c>
      <c r="AQ45" s="211">
        <f>IF('Indicator Date hidden'!AR46="x","x",$AQ$2-'Indicator Date hidden'!AR46)</f>
        <v>4</v>
      </c>
      <c r="AR45" s="211">
        <f>IF('Indicator Date hidden'!AS46="x","x",$AR$2-'Indicator Date hidden'!AS46)</f>
        <v>0</v>
      </c>
      <c r="AS45" s="211">
        <f>IF('Indicator Date hidden'!AT46="x","x",$AS$2-'Indicator Date hidden'!AT46)</f>
        <v>0</v>
      </c>
      <c r="AT45" s="211">
        <f>IF('Indicator Date hidden'!AU46="x","x",$AT$2-'Indicator Date hidden'!AU46)</f>
        <v>0</v>
      </c>
      <c r="AU45" s="211">
        <f>IF('Indicator Date hidden'!AV46="x","x",$AU$2-'Indicator Date hidden'!AV46)</f>
        <v>2</v>
      </c>
      <c r="AV45" s="211">
        <f>IF('Indicator Date hidden'!AW46="x","x",$AV$2-'Indicator Date hidden'!AW46)</f>
        <v>0</v>
      </c>
      <c r="AW45" s="211">
        <f>IF('Indicator Date hidden'!AX46="x","x",$AW$2-'Indicator Date hidden'!AX46)</f>
        <v>0</v>
      </c>
      <c r="AX45" s="211">
        <f>IF('Indicator Date hidden'!AY46="x","x",$AX$2-'Indicator Date hidden'!AY46)</f>
        <v>0</v>
      </c>
      <c r="AY45" s="211">
        <f>IF('Indicator Date hidden'!AZ46="x","x",$AY$2-'Indicator Date hidden'!AZ46)</f>
        <v>0</v>
      </c>
      <c r="AZ45" s="211">
        <f>IF('Indicator Date hidden'!BA46="x","x",$AZ$2-'Indicator Date hidden'!BA46)</f>
        <v>0</v>
      </c>
      <c r="BA45">
        <f t="shared" si="5"/>
        <v>11</v>
      </c>
      <c r="BB45" s="21">
        <f t="shared" si="6"/>
        <v>0.2558139534883721</v>
      </c>
      <c r="BC45">
        <f t="shared" si="7"/>
        <v>4</v>
      </c>
      <c r="BD45" s="21">
        <f t="shared" si="8"/>
        <v>0.89164137268282861</v>
      </c>
      <c r="BE45" s="280">
        <f t="shared" si="9"/>
        <v>0</v>
      </c>
    </row>
    <row r="46" spans="1:57" x14ac:dyDescent="0.25">
      <c r="A46" t="s">
        <v>8701</v>
      </c>
      <c r="B46" s="211">
        <f>IF('Indicator Date hidden'!C47="x","x",$B$2-'Indicator Date hidden'!C47)</f>
        <v>0</v>
      </c>
      <c r="C46" s="211">
        <f>IF('Indicator Date hidden'!D47="x","x",$C$2-'Indicator Date hidden'!D47)</f>
        <v>0</v>
      </c>
      <c r="D46" s="211">
        <f>IF('Indicator Date hidden'!E47="x","x",$D$2-'Indicator Date hidden'!E47)</f>
        <v>0</v>
      </c>
      <c r="E46" s="211">
        <f>IF('Indicator Date hidden'!F47="x","x",$E$2-'Indicator Date hidden'!F47)</f>
        <v>0</v>
      </c>
      <c r="F46" s="211">
        <f>IF('Indicator Date hidden'!G47="x","x",$F$2-'Indicator Date hidden'!G47)</f>
        <v>0</v>
      </c>
      <c r="G46" s="211">
        <f>IF('Indicator Date hidden'!H47="x","x",$G$2-'Indicator Date hidden'!H47)</f>
        <v>0</v>
      </c>
      <c r="H46" s="211">
        <f>IF('Indicator Date hidden'!I47="x","x",$H$2-'Indicator Date hidden'!I47)</f>
        <v>0</v>
      </c>
      <c r="I46" s="211">
        <f>IF('Indicator Date hidden'!J47="x","x",$I$2-'Indicator Date hidden'!J47)</f>
        <v>0</v>
      </c>
      <c r="J46" s="211">
        <f>IF('Indicator Date hidden'!K47="x","x",$J$2-'Indicator Date hidden'!K47)</f>
        <v>0</v>
      </c>
      <c r="K46" s="211">
        <f>IF('Indicator Date hidden'!L47="x","x",$K$2-'Indicator Date hidden'!L47)</f>
        <v>0</v>
      </c>
      <c r="L46" s="211">
        <f>IF('Indicator Date hidden'!M47="x","x",$L$2-'Indicator Date hidden'!M47)</f>
        <v>0</v>
      </c>
      <c r="M46" s="211">
        <f>IF('Indicator Date hidden'!N47="x","x",$M$2-'Indicator Date hidden'!N47)</f>
        <v>0</v>
      </c>
      <c r="N46" s="211">
        <f>IF('Indicator Date hidden'!O47="x","x",$N$2-'Indicator Date hidden'!O47)</f>
        <v>0</v>
      </c>
      <c r="O46" s="211">
        <f>IF('Indicator Date hidden'!P47="x","x",$O$2-'Indicator Date hidden'!P47)</f>
        <v>0</v>
      </c>
      <c r="P46" s="211">
        <f>IF('Indicator Date hidden'!Q47="x","x",$P$2-'Indicator Date hidden'!Q47)</f>
        <v>0</v>
      </c>
      <c r="Q46" s="211" t="str">
        <f>IF('Indicator Date hidden'!R47="x","x",$Q$2-'Indicator Date hidden'!R47)</f>
        <v>x</v>
      </c>
      <c r="R46" s="211">
        <f>IF('Indicator Date hidden'!S47="x","x",$R$2-'Indicator Date hidden'!S47)</f>
        <v>0</v>
      </c>
      <c r="S46" s="211">
        <f>IF('Indicator Date hidden'!T47="x","x",$S$2-'Indicator Date hidden'!T47)</f>
        <v>0</v>
      </c>
      <c r="T46" s="211">
        <f>IF('Indicator Date hidden'!U47="x","x",$T$2-'Indicator Date hidden'!U47)</f>
        <v>0</v>
      </c>
      <c r="U46" s="211" t="str">
        <f>IF('Indicator Date hidden'!V47="x","x",$U$2-'Indicator Date hidden'!V47)</f>
        <v>x</v>
      </c>
      <c r="V46" s="211">
        <f>IF('Indicator Date hidden'!W47="x","x",$V$2-'Indicator Date hidden'!W47)</f>
        <v>0</v>
      </c>
      <c r="W46" s="211" t="str">
        <f>IF('Indicator Date hidden'!X47="x","x",$W$2-'Indicator Date hidden'!X47)</f>
        <v>x</v>
      </c>
      <c r="X46" s="211">
        <f>IF('Indicator Date hidden'!Y47="x","x",$X$2-'Indicator Date hidden'!Y47)</f>
        <v>2</v>
      </c>
      <c r="Y46" s="211">
        <f>IF('Indicator Date hidden'!Z47="x","x",$Y$2-'Indicator Date hidden'!Z47)</f>
        <v>0</v>
      </c>
      <c r="Z46" s="211">
        <f>IF('Indicator Date hidden'!AA47="x","x",$Z$2-'Indicator Date hidden'!AA47)</f>
        <v>0</v>
      </c>
      <c r="AA46" s="211">
        <f>IF('Indicator Date hidden'!AB47="x","x",$AA$2-'Indicator Date hidden'!AB47)</f>
        <v>1</v>
      </c>
      <c r="AB46" s="211">
        <f>IF('Indicator Date hidden'!AC47="x","x",$AB$2-'Indicator Date hidden'!AC47)</f>
        <v>0</v>
      </c>
      <c r="AC46" s="211">
        <f>IF('Indicator Date hidden'!AD47="x","x",$AC$2-'Indicator Date hidden'!AD47)</f>
        <v>0</v>
      </c>
      <c r="AD46" s="211" t="str">
        <f>IF('Indicator Date hidden'!AE47="x","x",$AD$2-'Indicator Date hidden'!AE47)</f>
        <v>x</v>
      </c>
      <c r="AE46" s="211">
        <f>IF('Indicator Date hidden'!AF47="x","x",$AE$2-'Indicator Date hidden'!AF47)</f>
        <v>0</v>
      </c>
      <c r="AF46" s="211">
        <f>IF('Indicator Date hidden'!AG47="x","x",$AF$2-'Indicator Date hidden'!AG47)</f>
        <v>1</v>
      </c>
      <c r="AG46" s="211">
        <f>IF('Indicator Date hidden'!AH47="x","x",$AG$2-'Indicator Date hidden'!AH47)</f>
        <v>0</v>
      </c>
      <c r="AH46" s="211">
        <f>IF('Indicator Date hidden'!AI47="x","x",$AH$2-'Indicator Date hidden'!AI47)</f>
        <v>0</v>
      </c>
      <c r="AI46" s="211">
        <f>IF('Indicator Date hidden'!AJ47="x","x",$AI$2-'Indicator Date hidden'!AJ47)</f>
        <v>0</v>
      </c>
      <c r="AJ46" s="211">
        <f>IF('Indicator Date hidden'!AK47="x","x",$AJ$2-'Indicator Date hidden'!AK47)</f>
        <v>1</v>
      </c>
      <c r="AK46" s="211">
        <f>IF('Indicator Date hidden'!AL47="x","x",$AK$2-'Indicator Date hidden'!AL47)</f>
        <v>1</v>
      </c>
      <c r="AL46" s="211">
        <f>IF('Indicator Date hidden'!AM47="x","x",$AL$2-'Indicator Date hidden'!AM47)</f>
        <v>0</v>
      </c>
      <c r="AM46" s="211">
        <f>IF('Indicator Date hidden'!AN47="x","x",$AM$2-'Indicator Date hidden'!AN47)</f>
        <v>0</v>
      </c>
      <c r="AN46" s="211">
        <f>IF('Indicator Date hidden'!AO47="x","x",$AN$2-'Indicator Date hidden'!AO47)</f>
        <v>0</v>
      </c>
      <c r="AO46" s="211">
        <f>IF('Indicator Date hidden'!AP47="x","x",$AO$2-'Indicator Date hidden'!AP47)</f>
        <v>0</v>
      </c>
      <c r="AP46" s="211">
        <f>IF('Indicator Date hidden'!AQ47="x","x",$AP$2-'Indicator Date hidden'!AQ47)</f>
        <v>0</v>
      </c>
      <c r="AQ46" s="211" t="str">
        <f>IF('Indicator Date hidden'!AR47="x","x",$AQ$2-'Indicator Date hidden'!AR47)</f>
        <v>x</v>
      </c>
      <c r="AR46" s="211">
        <f>IF('Indicator Date hidden'!AS47="x","x",$AR$2-'Indicator Date hidden'!AS47)</f>
        <v>0</v>
      </c>
      <c r="AS46" s="211">
        <f>IF('Indicator Date hidden'!AT47="x","x",$AS$2-'Indicator Date hidden'!AT47)</f>
        <v>0</v>
      </c>
      <c r="AT46" s="211">
        <f>IF('Indicator Date hidden'!AU47="x","x",$AT$2-'Indicator Date hidden'!AU47)</f>
        <v>0</v>
      </c>
      <c r="AU46" s="211">
        <f>IF('Indicator Date hidden'!AV47="x","x",$AU$2-'Indicator Date hidden'!AV47)</f>
        <v>3</v>
      </c>
      <c r="AV46" s="211">
        <f>IF('Indicator Date hidden'!AW47="x","x",$AV$2-'Indicator Date hidden'!AW47)</f>
        <v>0</v>
      </c>
      <c r="AW46" s="211">
        <f>IF('Indicator Date hidden'!AX47="x","x",$AW$2-'Indicator Date hidden'!AX47)</f>
        <v>0</v>
      </c>
      <c r="AX46" s="211">
        <f>IF('Indicator Date hidden'!AY47="x","x",$AX$2-'Indicator Date hidden'!AY47)</f>
        <v>0</v>
      </c>
      <c r="AY46" s="211">
        <f>IF('Indicator Date hidden'!AZ47="x","x",$AY$2-'Indicator Date hidden'!AZ47)</f>
        <v>0</v>
      </c>
      <c r="AZ46" s="211">
        <f>IF('Indicator Date hidden'!BA47="x","x",$AZ$2-'Indicator Date hidden'!BA47)</f>
        <v>0</v>
      </c>
      <c r="BA46">
        <f t="shared" si="5"/>
        <v>9</v>
      </c>
      <c r="BB46" s="21">
        <f t="shared" si="6"/>
        <v>0.19565217391304349</v>
      </c>
      <c r="BC46">
        <f t="shared" si="7"/>
        <v>6</v>
      </c>
      <c r="BD46" s="21">
        <f t="shared" si="8"/>
        <v>0.57557401282059684</v>
      </c>
      <c r="BE46" s="280">
        <f t="shared" si="9"/>
        <v>0</v>
      </c>
    </row>
    <row r="47" spans="1:57" x14ac:dyDescent="0.25">
      <c r="A47" t="s">
        <v>8703</v>
      </c>
      <c r="B47" s="211">
        <f>IF('Indicator Date hidden'!C48="x","x",$B$2-'Indicator Date hidden'!C48)</f>
        <v>0</v>
      </c>
      <c r="C47" s="211">
        <f>IF('Indicator Date hidden'!D48="x","x",$C$2-'Indicator Date hidden'!D48)</f>
        <v>0</v>
      </c>
      <c r="D47" s="211">
        <f>IF('Indicator Date hidden'!E48="x","x",$D$2-'Indicator Date hidden'!E48)</f>
        <v>0</v>
      </c>
      <c r="E47" s="211">
        <f>IF('Indicator Date hidden'!F48="x","x",$E$2-'Indicator Date hidden'!F48)</f>
        <v>0</v>
      </c>
      <c r="F47" s="211">
        <f>IF('Indicator Date hidden'!G48="x","x",$F$2-'Indicator Date hidden'!G48)</f>
        <v>0</v>
      </c>
      <c r="G47" s="211">
        <f>IF('Indicator Date hidden'!H48="x","x",$G$2-'Indicator Date hidden'!H48)</f>
        <v>0</v>
      </c>
      <c r="H47" s="211">
        <f>IF('Indicator Date hidden'!I48="x","x",$H$2-'Indicator Date hidden'!I48)</f>
        <v>0</v>
      </c>
      <c r="I47" s="211">
        <f>IF('Indicator Date hidden'!J48="x","x",$I$2-'Indicator Date hidden'!J48)</f>
        <v>0</v>
      </c>
      <c r="J47" s="211">
        <f>IF('Indicator Date hidden'!K48="x","x",$J$2-'Indicator Date hidden'!K48)</f>
        <v>0</v>
      </c>
      <c r="K47" s="211">
        <f>IF('Indicator Date hidden'!L48="x","x",$K$2-'Indicator Date hidden'!L48)</f>
        <v>0</v>
      </c>
      <c r="L47" s="211">
        <f>IF('Indicator Date hidden'!M48="x","x",$L$2-'Indicator Date hidden'!M48)</f>
        <v>0</v>
      </c>
      <c r="M47" s="211">
        <f>IF('Indicator Date hidden'!N48="x","x",$M$2-'Indicator Date hidden'!N48)</f>
        <v>0</v>
      </c>
      <c r="N47" s="211">
        <f>IF('Indicator Date hidden'!O48="x","x",$N$2-'Indicator Date hidden'!O48)</f>
        <v>0</v>
      </c>
      <c r="O47" s="211">
        <f>IF('Indicator Date hidden'!P48="x","x",$O$2-'Indicator Date hidden'!P48)</f>
        <v>0</v>
      </c>
      <c r="P47" s="211">
        <f>IF('Indicator Date hidden'!Q48="x","x",$P$2-'Indicator Date hidden'!Q48)</f>
        <v>0</v>
      </c>
      <c r="Q47" s="211" t="str">
        <f>IF('Indicator Date hidden'!R48="x","x",$Q$2-'Indicator Date hidden'!R48)</f>
        <v>x</v>
      </c>
      <c r="R47" s="211">
        <f>IF('Indicator Date hidden'!S48="x","x",$R$2-'Indicator Date hidden'!S48)</f>
        <v>0</v>
      </c>
      <c r="S47" s="211">
        <f>IF('Indicator Date hidden'!T48="x","x",$S$2-'Indicator Date hidden'!T48)</f>
        <v>0</v>
      </c>
      <c r="T47" s="211">
        <f>IF('Indicator Date hidden'!U48="x","x",$T$2-'Indicator Date hidden'!U48)</f>
        <v>0</v>
      </c>
      <c r="U47" s="211" t="str">
        <f>IF('Indicator Date hidden'!V48="x","x",$U$2-'Indicator Date hidden'!V48)</f>
        <v>x</v>
      </c>
      <c r="V47" s="211">
        <f>IF('Indicator Date hidden'!W48="x","x",$V$2-'Indicator Date hidden'!W48)</f>
        <v>0</v>
      </c>
      <c r="W47" s="211" t="str">
        <f>IF('Indicator Date hidden'!X48="x","x",$W$2-'Indicator Date hidden'!X48)</f>
        <v>x</v>
      </c>
      <c r="X47" s="211">
        <f>IF('Indicator Date hidden'!Y48="x","x",$X$2-'Indicator Date hidden'!Y48)</f>
        <v>3</v>
      </c>
      <c r="Y47" s="211">
        <f>IF('Indicator Date hidden'!Z48="x","x",$Y$2-'Indicator Date hidden'!Z48)</f>
        <v>0</v>
      </c>
      <c r="Z47" s="211">
        <f>IF('Indicator Date hidden'!AA48="x","x",$Z$2-'Indicator Date hidden'!AA48)</f>
        <v>0</v>
      </c>
      <c r="AA47" s="211">
        <f>IF('Indicator Date hidden'!AB48="x","x",$AA$2-'Indicator Date hidden'!AB48)</f>
        <v>1</v>
      </c>
      <c r="AB47" s="211">
        <f>IF('Indicator Date hidden'!AC48="x","x",$AB$2-'Indicator Date hidden'!AC48)</f>
        <v>0</v>
      </c>
      <c r="AC47" s="211">
        <f>IF('Indicator Date hidden'!AD48="x","x",$AC$2-'Indicator Date hidden'!AD48)</f>
        <v>0</v>
      </c>
      <c r="AD47" s="211" t="str">
        <f>IF('Indicator Date hidden'!AE48="x","x",$AD$2-'Indicator Date hidden'!AE48)</f>
        <v>x</v>
      </c>
      <c r="AE47" s="211">
        <f>IF('Indicator Date hidden'!AF48="x","x",$AE$2-'Indicator Date hidden'!AF48)</f>
        <v>0</v>
      </c>
      <c r="AF47" s="211">
        <f>IF('Indicator Date hidden'!AG48="x","x",$AF$2-'Indicator Date hidden'!AG48)</f>
        <v>1</v>
      </c>
      <c r="AG47" s="211">
        <f>IF('Indicator Date hidden'!AH48="x","x",$AG$2-'Indicator Date hidden'!AH48)</f>
        <v>0</v>
      </c>
      <c r="AH47" s="211">
        <f>IF('Indicator Date hidden'!AI48="x","x",$AH$2-'Indicator Date hidden'!AI48)</f>
        <v>0</v>
      </c>
      <c r="AI47" s="211">
        <f>IF('Indicator Date hidden'!AJ48="x","x",$AI$2-'Indicator Date hidden'!AJ48)</f>
        <v>0</v>
      </c>
      <c r="AJ47" s="211" t="str">
        <f>IF('Indicator Date hidden'!AK48="x","x",$AJ$2-'Indicator Date hidden'!AK48)</f>
        <v>x</v>
      </c>
      <c r="AK47" s="211">
        <f>IF('Indicator Date hidden'!AL48="x","x",$AK$2-'Indicator Date hidden'!AL48)</f>
        <v>1</v>
      </c>
      <c r="AL47" s="211">
        <f>IF('Indicator Date hidden'!AM48="x","x",$AL$2-'Indicator Date hidden'!AM48)</f>
        <v>0</v>
      </c>
      <c r="AM47" s="211">
        <f>IF('Indicator Date hidden'!AN48="x","x",$AM$2-'Indicator Date hidden'!AN48)</f>
        <v>0</v>
      </c>
      <c r="AN47" s="211">
        <f>IF('Indicator Date hidden'!AO48="x","x",$AN$2-'Indicator Date hidden'!AO48)</f>
        <v>0</v>
      </c>
      <c r="AO47" s="211">
        <f>IF('Indicator Date hidden'!AP48="x","x",$AO$2-'Indicator Date hidden'!AP48)</f>
        <v>0</v>
      </c>
      <c r="AP47" s="211">
        <f>IF('Indicator Date hidden'!AQ48="x","x",$AP$2-'Indicator Date hidden'!AQ48)</f>
        <v>0</v>
      </c>
      <c r="AQ47" s="211">
        <f>IF('Indicator Date hidden'!AR48="x","x",$AQ$2-'Indicator Date hidden'!AR48)</f>
        <v>0</v>
      </c>
      <c r="AR47" s="211">
        <f>IF('Indicator Date hidden'!AS48="x","x",$AR$2-'Indicator Date hidden'!AS48)</f>
        <v>0</v>
      </c>
      <c r="AS47" s="211">
        <f>IF('Indicator Date hidden'!AT48="x","x",$AS$2-'Indicator Date hidden'!AT48)</f>
        <v>0</v>
      </c>
      <c r="AT47" s="211">
        <f>IF('Indicator Date hidden'!AU48="x","x",$AT$2-'Indicator Date hidden'!AU48)</f>
        <v>0</v>
      </c>
      <c r="AU47" s="211" t="str">
        <f>IF('Indicator Date hidden'!AV48="x","x",$AU$2-'Indicator Date hidden'!AV48)</f>
        <v>x</v>
      </c>
      <c r="AV47" s="211">
        <f>IF('Indicator Date hidden'!AW48="x","x",$AV$2-'Indicator Date hidden'!AW48)</f>
        <v>0</v>
      </c>
      <c r="AW47" s="211">
        <f>IF('Indicator Date hidden'!AX48="x","x",$AW$2-'Indicator Date hidden'!AX48)</f>
        <v>0</v>
      </c>
      <c r="AX47" s="211">
        <f>IF('Indicator Date hidden'!AY48="x","x",$AX$2-'Indicator Date hidden'!AY48)</f>
        <v>0</v>
      </c>
      <c r="AY47" s="211">
        <f>IF('Indicator Date hidden'!AZ48="x","x",$AY$2-'Indicator Date hidden'!AZ48)</f>
        <v>0</v>
      </c>
      <c r="AZ47" s="211">
        <f>IF('Indicator Date hidden'!BA48="x","x",$AZ$2-'Indicator Date hidden'!BA48)</f>
        <v>0</v>
      </c>
      <c r="BA47">
        <f t="shared" si="5"/>
        <v>6</v>
      </c>
      <c r="BB47" s="21">
        <f t="shared" si="6"/>
        <v>0.13333333333333333</v>
      </c>
      <c r="BC47">
        <f t="shared" si="7"/>
        <v>4</v>
      </c>
      <c r="BD47" s="21">
        <f t="shared" si="8"/>
        <v>0.49888765156985887</v>
      </c>
      <c r="BE47" s="280">
        <f t="shared" si="9"/>
        <v>0</v>
      </c>
    </row>
    <row r="48" spans="1:57" x14ac:dyDescent="0.25">
      <c r="A48" t="s">
        <v>8710</v>
      </c>
      <c r="B48" s="211">
        <f>IF('Indicator Date hidden'!C49="x","x",$B$2-'Indicator Date hidden'!C49)</f>
        <v>0</v>
      </c>
      <c r="C48" s="211">
        <f>IF('Indicator Date hidden'!D49="x","x",$C$2-'Indicator Date hidden'!D49)</f>
        <v>0</v>
      </c>
      <c r="D48" s="211">
        <f>IF('Indicator Date hidden'!E49="x","x",$D$2-'Indicator Date hidden'!E49)</f>
        <v>0</v>
      </c>
      <c r="E48" s="211">
        <f>IF('Indicator Date hidden'!F49="x","x",$E$2-'Indicator Date hidden'!F49)</f>
        <v>0</v>
      </c>
      <c r="F48" s="211">
        <f>IF('Indicator Date hidden'!G49="x","x",$F$2-'Indicator Date hidden'!G49)</f>
        <v>0</v>
      </c>
      <c r="G48" s="211">
        <f>IF('Indicator Date hidden'!H49="x","x",$G$2-'Indicator Date hidden'!H49)</f>
        <v>0</v>
      </c>
      <c r="H48" s="211">
        <f>IF('Indicator Date hidden'!I49="x","x",$H$2-'Indicator Date hidden'!I49)</f>
        <v>0</v>
      </c>
      <c r="I48" s="211">
        <f>IF('Indicator Date hidden'!J49="x","x",$I$2-'Indicator Date hidden'!J49)</f>
        <v>0</v>
      </c>
      <c r="J48" s="211">
        <f>IF('Indicator Date hidden'!K49="x","x",$J$2-'Indicator Date hidden'!K49)</f>
        <v>0</v>
      </c>
      <c r="K48" s="211">
        <f>IF('Indicator Date hidden'!L49="x","x",$K$2-'Indicator Date hidden'!L49)</f>
        <v>0</v>
      </c>
      <c r="L48" s="211">
        <f>IF('Indicator Date hidden'!M49="x","x",$L$2-'Indicator Date hidden'!M49)</f>
        <v>0</v>
      </c>
      <c r="M48" s="211">
        <f>IF('Indicator Date hidden'!N49="x","x",$M$2-'Indicator Date hidden'!N49)</f>
        <v>0</v>
      </c>
      <c r="N48" s="211">
        <f>IF('Indicator Date hidden'!O49="x","x",$N$2-'Indicator Date hidden'!O49)</f>
        <v>0</v>
      </c>
      <c r="O48" s="211">
        <f>IF('Indicator Date hidden'!P49="x","x",$O$2-'Indicator Date hidden'!P49)</f>
        <v>0</v>
      </c>
      <c r="P48" s="211">
        <f>IF('Indicator Date hidden'!Q49="x","x",$P$2-'Indicator Date hidden'!Q49)</f>
        <v>0</v>
      </c>
      <c r="Q48" s="211" t="str">
        <f>IF('Indicator Date hidden'!R49="x","x",$Q$2-'Indicator Date hidden'!R49)</f>
        <v>x</v>
      </c>
      <c r="R48" s="211">
        <f>IF('Indicator Date hidden'!S49="x","x",$R$2-'Indicator Date hidden'!S49)</f>
        <v>0</v>
      </c>
      <c r="S48" s="211">
        <f>IF('Indicator Date hidden'!T49="x","x",$S$2-'Indicator Date hidden'!T49)</f>
        <v>0</v>
      </c>
      <c r="T48" s="211">
        <f>IF('Indicator Date hidden'!U49="x","x",$T$2-'Indicator Date hidden'!U49)</f>
        <v>0</v>
      </c>
      <c r="U48" s="211" t="str">
        <f>IF('Indicator Date hidden'!V49="x","x",$U$2-'Indicator Date hidden'!V49)</f>
        <v>x</v>
      </c>
      <c r="V48" s="211">
        <f>IF('Indicator Date hidden'!W49="x","x",$V$2-'Indicator Date hidden'!W49)</f>
        <v>0</v>
      </c>
      <c r="W48" s="211" t="str">
        <f>IF('Indicator Date hidden'!X49="x","x",$W$2-'Indicator Date hidden'!X49)</f>
        <v>x</v>
      </c>
      <c r="X48" s="211">
        <f>IF('Indicator Date hidden'!Y49="x","x",$X$2-'Indicator Date hidden'!Y49)</f>
        <v>4</v>
      </c>
      <c r="Y48" s="211">
        <f>IF('Indicator Date hidden'!Z49="x","x",$Y$2-'Indicator Date hidden'!Z49)</f>
        <v>0</v>
      </c>
      <c r="Z48" s="211">
        <f>IF('Indicator Date hidden'!AA49="x","x",$Z$2-'Indicator Date hidden'!AA49)</f>
        <v>0</v>
      </c>
      <c r="AA48" s="211">
        <f>IF('Indicator Date hidden'!AB49="x","x",$AA$2-'Indicator Date hidden'!AB49)</f>
        <v>0</v>
      </c>
      <c r="AB48" s="211">
        <f>IF('Indicator Date hidden'!AC49="x","x",$AB$2-'Indicator Date hidden'!AC49)</f>
        <v>0</v>
      </c>
      <c r="AC48" s="211">
        <f>IF('Indicator Date hidden'!AD49="x","x",$AC$2-'Indicator Date hidden'!AD49)</f>
        <v>0</v>
      </c>
      <c r="AD48" s="211" t="str">
        <f>IF('Indicator Date hidden'!AE49="x","x",$AD$2-'Indicator Date hidden'!AE49)</f>
        <v>x</v>
      </c>
      <c r="AE48" s="211">
        <f>IF('Indicator Date hidden'!AF49="x","x",$AE$2-'Indicator Date hidden'!AF49)</f>
        <v>0</v>
      </c>
      <c r="AF48" s="211">
        <f>IF('Indicator Date hidden'!AG49="x","x",$AF$2-'Indicator Date hidden'!AG49)</f>
        <v>1</v>
      </c>
      <c r="AG48" s="211">
        <f>IF('Indicator Date hidden'!AH49="x","x",$AG$2-'Indicator Date hidden'!AH49)</f>
        <v>0</v>
      </c>
      <c r="AH48" s="211">
        <f>IF('Indicator Date hidden'!AI49="x","x",$AH$2-'Indicator Date hidden'!AI49)</f>
        <v>0</v>
      </c>
      <c r="AI48" s="211">
        <f>IF('Indicator Date hidden'!AJ49="x","x",$AI$2-'Indicator Date hidden'!AJ49)</f>
        <v>0</v>
      </c>
      <c r="AJ48" s="211" t="str">
        <f>IF('Indicator Date hidden'!AK49="x","x",$AJ$2-'Indicator Date hidden'!AK49)</f>
        <v>x</v>
      </c>
      <c r="AK48" s="211">
        <f>IF('Indicator Date hidden'!AL49="x","x",$AK$2-'Indicator Date hidden'!AL49)</f>
        <v>1</v>
      </c>
      <c r="AL48" s="211">
        <f>IF('Indicator Date hidden'!AM49="x","x",$AL$2-'Indicator Date hidden'!AM49)</f>
        <v>0</v>
      </c>
      <c r="AM48" s="211">
        <f>IF('Indicator Date hidden'!AN49="x","x",$AM$2-'Indicator Date hidden'!AN49)</f>
        <v>0</v>
      </c>
      <c r="AN48" s="211">
        <f>IF('Indicator Date hidden'!AO49="x","x",$AN$2-'Indicator Date hidden'!AO49)</f>
        <v>0</v>
      </c>
      <c r="AO48" s="211">
        <f>IF('Indicator Date hidden'!AP49="x","x",$AO$2-'Indicator Date hidden'!AP49)</f>
        <v>0</v>
      </c>
      <c r="AP48" s="211">
        <f>IF('Indicator Date hidden'!AQ49="x","x",$AP$2-'Indicator Date hidden'!AQ49)</f>
        <v>0</v>
      </c>
      <c r="AQ48" s="211">
        <f>IF('Indicator Date hidden'!AR49="x","x",$AQ$2-'Indicator Date hidden'!AR49)</f>
        <v>0</v>
      </c>
      <c r="AR48" s="211">
        <f>IF('Indicator Date hidden'!AS49="x","x",$AR$2-'Indicator Date hidden'!AS49)</f>
        <v>0</v>
      </c>
      <c r="AS48" s="211">
        <f>IF('Indicator Date hidden'!AT49="x","x",$AS$2-'Indicator Date hidden'!AT49)</f>
        <v>0</v>
      </c>
      <c r="AT48" s="211">
        <f>IF('Indicator Date hidden'!AU49="x","x",$AT$2-'Indicator Date hidden'!AU49)</f>
        <v>0</v>
      </c>
      <c r="AU48" s="211" t="str">
        <f>IF('Indicator Date hidden'!AV49="x","x",$AU$2-'Indicator Date hidden'!AV49)</f>
        <v>x</v>
      </c>
      <c r="AV48" s="211">
        <f>IF('Indicator Date hidden'!AW49="x","x",$AV$2-'Indicator Date hidden'!AW49)</f>
        <v>0</v>
      </c>
      <c r="AW48" s="211">
        <f>IF('Indicator Date hidden'!AX49="x","x",$AW$2-'Indicator Date hidden'!AX49)</f>
        <v>0</v>
      </c>
      <c r="AX48" s="211">
        <f>IF('Indicator Date hidden'!AY49="x","x",$AX$2-'Indicator Date hidden'!AY49)</f>
        <v>0</v>
      </c>
      <c r="AY48" s="211">
        <f>IF('Indicator Date hidden'!AZ49="x","x",$AY$2-'Indicator Date hidden'!AZ49)</f>
        <v>0</v>
      </c>
      <c r="AZ48" s="211">
        <f>IF('Indicator Date hidden'!BA49="x","x",$AZ$2-'Indicator Date hidden'!BA49)</f>
        <v>0</v>
      </c>
      <c r="BA48">
        <f t="shared" si="5"/>
        <v>6</v>
      </c>
      <c r="BB48" s="21">
        <f t="shared" si="6"/>
        <v>0.13333333333333333</v>
      </c>
      <c r="BC48">
        <f t="shared" si="7"/>
        <v>3</v>
      </c>
      <c r="BD48" s="21">
        <f t="shared" si="8"/>
        <v>0.6182412330330469</v>
      </c>
      <c r="BE48" s="280">
        <f t="shared" si="9"/>
        <v>0</v>
      </c>
    </row>
    <row r="49" spans="1:57" x14ac:dyDescent="0.25">
      <c r="A49" t="s">
        <v>8706</v>
      </c>
      <c r="B49" s="211">
        <f>IF('Indicator Date hidden'!C50="x","x",$B$2-'Indicator Date hidden'!C50)</f>
        <v>0</v>
      </c>
      <c r="C49" s="211">
        <f>IF('Indicator Date hidden'!D50="x","x",$C$2-'Indicator Date hidden'!D50)</f>
        <v>0</v>
      </c>
      <c r="D49" s="211">
        <f>IF('Indicator Date hidden'!E50="x","x",$D$2-'Indicator Date hidden'!E50)</f>
        <v>0</v>
      </c>
      <c r="E49" s="211">
        <f>IF('Indicator Date hidden'!F50="x","x",$E$2-'Indicator Date hidden'!F50)</f>
        <v>0</v>
      </c>
      <c r="F49" s="211">
        <f>IF('Indicator Date hidden'!G50="x","x",$F$2-'Indicator Date hidden'!G50)</f>
        <v>0</v>
      </c>
      <c r="G49" s="211">
        <f>IF('Indicator Date hidden'!H50="x","x",$G$2-'Indicator Date hidden'!H50)</f>
        <v>0</v>
      </c>
      <c r="H49" s="211">
        <f>IF('Indicator Date hidden'!I50="x","x",$H$2-'Indicator Date hidden'!I50)</f>
        <v>0</v>
      </c>
      <c r="I49" s="211">
        <f>IF('Indicator Date hidden'!J50="x","x",$I$2-'Indicator Date hidden'!J50)</f>
        <v>0</v>
      </c>
      <c r="J49" s="211">
        <f>IF('Indicator Date hidden'!K50="x","x",$J$2-'Indicator Date hidden'!K50)</f>
        <v>0</v>
      </c>
      <c r="K49" s="211">
        <f>IF('Indicator Date hidden'!L50="x","x",$K$2-'Indicator Date hidden'!L50)</f>
        <v>0</v>
      </c>
      <c r="L49" s="211">
        <f>IF('Indicator Date hidden'!M50="x","x",$L$2-'Indicator Date hidden'!M50)</f>
        <v>0</v>
      </c>
      <c r="M49" s="211">
        <f>IF('Indicator Date hidden'!N50="x","x",$M$2-'Indicator Date hidden'!N50)</f>
        <v>0</v>
      </c>
      <c r="N49" s="211">
        <f>IF('Indicator Date hidden'!O50="x","x",$N$2-'Indicator Date hidden'!O50)</f>
        <v>0</v>
      </c>
      <c r="O49" s="211">
        <f>IF('Indicator Date hidden'!P50="x","x",$O$2-'Indicator Date hidden'!P50)</f>
        <v>0</v>
      </c>
      <c r="P49" s="211">
        <f>IF('Indicator Date hidden'!Q50="x","x",$P$2-'Indicator Date hidden'!Q50)</f>
        <v>0</v>
      </c>
      <c r="Q49" s="211">
        <f>IF('Indicator Date hidden'!R50="x","x",$Q$2-'Indicator Date hidden'!R50)</f>
        <v>8</v>
      </c>
      <c r="R49" s="211">
        <f>IF('Indicator Date hidden'!S50="x","x",$R$2-'Indicator Date hidden'!S50)</f>
        <v>0</v>
      </c>
      <c r="S49" s="211">
        <f>IF('Indicator Date hidden'!T50="x","x",$S$2-'Indicator Date hidden'!T50)</f>
        <v>0</v>
      </c>
      <c r="T49" s="211">
        <f>IF('Indicator Date hidden'!U50="x","x",$T$2-'Indicator Date hidden'!U50)</f>
        <v>0</v>
      </c>
      <c r="U49" s="211" t="str">
        <f>IF('Indicator Date hidden'!V50="x","x",$U$2-'Indicator Date hidden'!V50)</f>
        <v>x</v>
      </c>
      <c r="V49" s="211">
        <f>IF('Indicator Date hidden'!W50="x","x",$V$2-'Indicator Date hidden'!W50)</f>
        <v>0</v>
      </c>
      <c r="W49" s="211">
        <f>IF('Indicator Date hidden'!X50="x","x",$W$2-'Indicator Date hidden'!X50)</f>
        <v>2</v>
      </c>
      <c r="X49" s="211">
        <f>IF('Indicator Date hidden'!Y50="x","x",$X$2-'Indicator Date hidden'!Y50)</f>
        <v>4</v>
      </c>
      <c r="Y49" s="211">
        <f>IF('Indicator Date hidden'!Z50="x","x",$Y$2-'Indicator Date hidden'!Z50)</f>
        <v>0</v>
      </c>
      <c r="Z49" s="211">
        <f>IF('Indicator Date hidden'!AA50="x","x",$Z$2-'Indicator Date hidden'!AA50)</f>
        <v>0</v>
      </c>
      <c r="AA49" s="211">
        <f>IF('Indicator Date hidden'!AB50="x","x",$AA$2-'Indicator Date hidden'!AB50)</f>
        <v>0</v>
      </c>
      <c r="AB49" s="211">
        <f>IF('Indicator Date hidden'!AC50="x","x",$AB$2-'Indicator Date hidden'!AC50)</f>
        <v>0</v>
      </c>
      <c r="AC49" s="211">
        <f>IF('Indicator Date hidden'!AD50="x","x",$AC$2-'Indicator Date hidden'!AD50)</f>
        <v>0</v>
      </c>
      <c r="AD49" s="211">
        <f>IF('Indicator Date hidden'!AE50="x","x",$AD$2-'Indicator Date hidden'!AE50)</f>
        <v>0</v>
      </c>
      <c r="AE49" s="211" t="str">
        <f>IF('Indicator Date hidden'!AF50="x","x",$AE$2-'Indicator Date hidden'!AF50)</f>
        <v>x</v>
      </c>
      <c r="AF49" s="211">
        <f>IF('Indicator Date hidden'!AG50="x","x",$AF$2-'Indicator Date hidden'!AG50)</f>
        <v>1</v>
      </c>
      <c r="AG49" s="211">
        <f>IF('Indicator Date hidden'!AH50="x","x",$AG$2-'Indicator Date hidden'!AH50)</f>
        <v>0</v>
      </c>
      <c r="AH49" s="211">
        <f>IF('Indicator Date hidden'!AI50="x","x",$AH$2-'Indicator Date hidden'!AI50)</f>
        <v>0</v>
      </c>
      <c r="AI49" s="211">
        <f>IF('Indicator Date hidden'!AJ50="x","x",$AI$2-'Indicator Date hidden'!AJ50)</f>
        <v>0</v>
      </c>
      <c r="AJ49" s="211" t="str">
        <f>IF('Indicator Date hidden'!AK50="x","x",$AJ$2-'Indicator Date hidden'!AK50)</f>
        <v>x</v>
      </c>
      <c r="AK49" s="211">
        <f>IF('Indicator Date hidden'!AL50="x","x",$AK$2-'Indicator Date hidden'!AL50)</f>
        <v>0</v>
      </c>
      <c r="AL49" s="211">
        <f>IF('Indicator Date hidden'!AM50="x","x",$AL$2-'Indicator Date hidden'!AM50)</f>
        <v>0</v>
      </c>
      <c r="AM49" s="211">
        <f>IF('Indicator Date hidden'!AN50="x","x",$AM$2-'Indicator Date hidden'!AN50)</f>
        <v>0</v>
      </c>
      <c r="AN49" s="211">
        <f>IF('Indicator Date hidden'!AO50="x","x",$AN$2-'Indicator Date hidden'!AO50)</f>
        <v>0</v>
      </c>
      <c r="AO49" s="211" t="str">
        <f>IF('Indicator Date hidden'!AP50="x","x",$AO$2-'Indicator Date hidden'!AP50)</f>
        <v>x</v>
      </c>
      <c r="AP49" s="211" t="str">
        <f>IF('Indicator Date hidden'!AQ50="x","x",$AP$2-'Indicator Date hidden'!AQ50)</f>
        <v>x</v>
      </c>
      <c r="AQ49" s="211">
        <f>IF('Indicator Date hidden'!AR50="x","x",$AQ$2-'Indicator Date hidden'!AR50)</f>
        <v>4</v>
      </c>
      <c r="AR49" s="211">
        <f>IF('Indicator Date hidden'!AS50="x","x",$AR$2-'Indicator Date hidden'!AS50)</f>
        <v>0</v>
      </c>
      <c r="AS49" s="211">
        <f>IF('Indicator Date hidden'!AT50="x","x",$AS$2-'Indicator Date hidden'!AT50)</f>
        <v>0</v>
      </c>
      <c r="AT49" s="211">
        <f>IF('Indicator Date hidden'!AU50="x","x",$AT$2-'Indicator Date hidden'!AU50)</f>
        <v>0</v>
      </c>
      <c r="AU49" s="211" t="str">
        <f>IF('Indicator Date hidden'!AV50="x","x",$AU$2-'Indicator Date hidden'!AV50)</f>
        <v>x</v>
      </c>
      <c r="AV49" s="211">
        <f>IF('Indicator Date hidden'!AW50="x","x",$AV$2-'Indicator Date hidden'!AW50)</f>
        <v>0</v>
      </c>
      <c r="AW49" s="211">
        <f>IF('Indicator Date hidden'!AX50="x","x",$AW$2-'Indicator Date hidden'!AX50)</f>
        <v>0</v>
      </c>
      <c r="AX49" s="211">
        <f>IF('Indicator Date hidden'!AY50="x","x",$AX$2-'Indicator Date hidden'!AY50)</f>
        <v>0</v>
      </c>
      <c r="AY49" s="211">
        <f>IF('Indicator Date hidden'!AZ50="x","x",$AY$2-'Indicator Date hidden'!AZ50)</f>
        <v>0</v>
      </c>
      <c r="AZ49" s="211">
        <f>IF('Indicator Date hidden'!BA50="x","x",$AZ$2-'Indicator Date hidden'!BA50)</f>
        <v>0</v>
      </c>
      <c r="BA49">
        <f t="shared" si="5"/>
        <v>19</v>
      </c>
      <c r="BB49" s="21">
        <f t="shared" si="6"/>
        <v>0.42222222222222222</v>
      </c>
      <c r="BC49">
        <f t="shared" si="7"/>
        <v>5</v>
      </c>
      <c r="BD49" s="21">
        <f t="shared" si="8"/>
        <v>1.4374188114485538</v>
      </c>
      <c r="BE49" s="280">
        <f t="shared" si="9"/>
        <v>0</v>
      </c>
    </row>
    <row r="50" spans="1:57" x14ac:dyDescent="0.25">
      <c r="A50" t="s">
        <v>8708</v>
      </c>
      <c r="B50" s="211">
        <f>IF('Indicator Date hidden'!C51="x","x",$B$2-'Indicator Date hidden'!C51)</f>
        <v>0</v>
      </c>
      <c r="C50" s="211">
        <f>IF('Indicator Date hidden'!D51="x","x",$C$2-'Indicator Date hidden'!D51)</f>
        <v>0</v>
      </c>
      <c r="D50" s="211">
        <f>IF('Indicator Date hidden'!E51="x","x",$D$2-'Indicator Date hidden'!E51)</f>
        <v>0</v>
      </c>
      <c r="E50" s="211">
        <f>IF('Indicator Date hidden'!F51="x","x",$E$2-'Indicator Date hidden'!F51)</f>
        <v>0</v>
      </c>
      <c r="F50" s="211">
        <f>IF('Indicator Date hidden'!G51="x","x",$F$2-'Indicator Date hidden'!G51)</f>
        <v>0</v>
      </c>
      <c r="G50" s="211">
        <f>IF('Indicator Date hidden'!H51="x","x",$G$2-'Indicator Date hidden'!H51)</f>
        <v>0</v>
      </c>
      <c r="H50" s="211">
        <f>IF('Indicator Date hidden'!I51="x","x",$H$2-'Indicator Date hidden'!I51)</f>
        <v>0</v>
      </c>
      <c r="I50" s="211">
        <f>IF('Indicator Date hidden'!J51="x","x",$I$2-'Indicator Date hidden'!J51)</f>
        <v>0</v>
      </c>
      <c r="J50" s="211">
        <f>IF('Indicator Date hidden'!K51="x","x",$J$2-'Indicator Date hidden'!K51)</f>
        <v>0</v>
      </c>
      <c r="K50" s="211">
        <f>IF('Indicator Date hidden'!L51="x","x",$K$2-'Indicator Date hidden'!L51)</f>
        <v>0</v>
      </c>
      <c r="L50" s="211">
        <f>IF('Indicator Date hidden'!M51="x","x",$L$2-'Indicator Date hidden'!M51)</f>
        <v>0</v>
      </c>
      <c r="M50" s="211">
        <f>IF('Indicator Date hidden'!N51="x","x",$M$2-'Indicator Date hidden'!N51)</f>
        <v>0</v>
      </c>
      <c r="N50" s="211">
        <f>IF('Indicator Date hidden'!O51="x","x",$N$2-'Indicator Date hidden'!O51)</f>
        <v>0</v>
      </c>
      <c r="O50" s="211">
        <f>IF('Indicator Date hidden'!P51="x","x",$O$2-'Indicator Date hidden'!P51)</f>
        <v>0</v>
      </c>
      <c r="P50" s="211">
        <f>IF('Indicator Date hidden'!Q51="x","x",$P$2-'Indicator Date hidden'!Q51)</f>
        <v>0</v>
      </c>
      <c r="Q50" s="211" t="str">
        <f>IF('Indicator Date hidden'!R51="x","x",$Q$2-'Indicator Date hidden'!R51)</f>
        <v>x</v>
      </c>
      <c r="R50" s="211">
        <f>IF('Indicator Date hidden'!S51="x","x",$R$2-'Indicator Date hidden'!S51)</f>
        <v>0</v>
      </c>
      <c r="S50" s="211">
        <f>IF('Indicator Date hidden'!T51="x","x",$S$2-'Indicator Date hidden'!T51)</f>
        <v>0</v>
      </c>
      <c r="T50" s="211">
        <f>IF('Indicator Date hidden'!U51="x","x",$T$2-'Indicator Date hidden'!U51)</f>
        <v>0</v>
      </c>
      <c r="U50" s="211">
        <f>IF('Indicator Date hidden'!V51="x","x",$U$2-'Indicator Date hidden'!V51)</f>
        <v>0</v>
      </c>
      <c r="V50" s="211">
        <f>IF('Indicator Date hidden'!W51="x","x",$V$2-'Indicator Date hidden'!W51)</f>
        <v>0</v>
      </c>
      <c r="W50" s="211" t="str">
        <f>IF('Indicator Date hidden'!X51="x","x",$W$2-'Indicator Date hidden'!X51)</f>
        <v>x</v>
      </c>
      <c r="X50" s="211">
        <f>IF('Indicator Date hidden'!Y51="x","x",$X$2-'Indicator Date hidden'!Y51)</f>
        <v>3</v>
      </c>
      <c r="Y50" s="211">
        <f>IF('Indicator Date hidden'!Z51="x","x",$Y$2-'Indicator Date hidden'!Z51)</f>
        <v>0</v>
      </c>
      <c r="Z50" s="211">
        <f>IF('Indicator Date hidden'!AA51="x","x",$Z$2-'Indicator Date hidden'!AA51)</f>
        <v>0</v>
      </c>
      <c r="AA50" s="211" t="str">
        <f>IF('Indicator Date hidden'!AB51="x","x",$AA$2-'Indicator Date hidden'!AB51)</f>
        <v>x</v>
      </c>
      <c r="AB50" s="211">
        <f>IF('Indicator Date hidden'!AC51="x","x",$AB$2-'Indicator Date hidden'!AC51)</f>
        <v>0</v>
      </c>
      <c r="AC50" s="211">
        <f>IF('Indicator Date hidden'!AD51="x","x",$AC$2-'Indicator Date hidden'!AD51)</f>
        <v>0</v>
      </c>
      <c r="AD50" s="211" t="str">
        <f>IF('Indicator Date hidden'!AE51="x","x",$AD$2-'Indicator Date hidden'!AE51)</f>
        <v>x</v>
      </c>
      <c r="AE50" s="211" t="str">
        <f>IF('Indicator Date hidden'!AF51="x","x",$AE$2-'Indicator Date hidden'!AF51)</f>
        <v>x</v>
      </c>
      <c r="AF50" s="211" t="str">
        <f>IF('Indicator Date hidden'!AG51="x","x",$AF$2-'Indicator Date hidden'!AG51)</f>
        <v>x</v>
      </c>
      <c r="AG50" s="211">
        <f>IF('Indicator Date hidden'!AH51="x","x",$AG$2-'Indicator Date hidden'!AH51)</f>
        <v>0</v>
      </c>
      <c r="AH50" s="211">
        <f>IF('Indicator Date hidden'!AI51="x","x",$AH$2-'Indicator Date hidden'!AI51)</f>
        <v>0</v>
      </c>
      <c r="AI50" s="211">
        <f>IF('Indicator Date hidden'!AJ51="x","x",$AI$2-'Indicator Date hidden'!AJ51)</f>
        <v>0</v>
      </c>
      <c r="AJ50" s="211" t="str">
        <f>IF('Indicator Date hidden'!AK51="x","x",$AJ$2-'Indicator Date hidden'!AK51)</f>
        <v>x</v>
      </c>
      <c r="AK50" s="211">
        <f>IF('Indicator Date hidden'!AL51="x","x",$AK$2-'Indicator Date hidden'!AL51)</f>
        <v>1</v>
      </c>
      <c r="AL50" s="211">
        <f>IF('Indicator Date hidden'!AM51="x","x",$AL$2-'Indicator Date hidden'!AM51)</f>
        <v>0</v>
      </c>
      <c r="AM50" s="211">
        <f>IF('Indicator Date hidden'!AN51="x","x",$AM$2-'Indicator Date hidden'!AN51)</f>
        <v>0</v>
      </c>
      <c r="AN50" s="211">
        <f>IF('Indicator Date hidden'!AO51="x","x",$AN$2-'Indicator Date hidden'!AO51)</f>
        <v>0</v>
      </c>
      <c r="AO50" s="211" t="str">
        <f>IF('Indicator Date hidden'!AP51="x","x",$AO$2-'Indicator Date hidden'!AP51)</f>
        <v>x</v>
      </c>
      <c r="AP50" s="211" t="str">
        <f>IF('Indicator Date hidden'!AQ51="x","x",$AP$2-'Indicator Date hidden'!AQ51)</f>
        <v>x</v>
      </c>
      <c r="AQ50" s="211" t="str">
        <f>IF('Indicator Date hidden'!AR51="x","x",$AQ$2-'Indicator Date hidden'!AR51)</f>
        <v>x</v>
      </c>
      <c r="AR50" s="211">
        <f>IF('Indicator Date hidden'!AS51="x","x",$AR$2-'Indicator Date hidden'!AS51)</f>
        <v>0</v>
      </c>
      <c r="AS50" s="211">
        <f>IF('Indicator Date hidden'!AT51="x","x",$AS$2-'Indicator Date hidden'!AT51)</f>
        <v>0</v>
      </c>
      <c r="AT50" s="211">
        <f>IF('Indicator Date hidden'!AU51="x","x",$AT$2-'Indicator Date hidden'!AU51)</f>
        <v>0</v>
      </c>
      <c r="AU50" s="211" t="str">
        <f>IF('Indicator Date hidden'!AV51="x","x",$AU$2-'Indicator Date hidden'!AV51)</f>
        <v>x</v>
      </c>
      <c r="AV50" s="211">
        <f>IF('Indicator Date hidden'!AW51="x","x",$AV$2-'Indicator Date hidden'!AW51)</f>
        <v>0</v>
      </c>
      <c r="AW50" s="211">
        <f>IF('Indicator Date hidden'!AX51="x","x",$AW$2-'Indicator Date hidden'!AX51)</f>
        <v>0</v>
      </c>
      <c r="AX50" s="211">
        <f>IF('Indicator Date hidden'!AY51="x","x",$AX$2-'Indicator Date hidden'!AY51)</f>
        <v>0</v>
      </c>
      <c r="AY50" s="211">
        <f>IF('Indicator Date hidden'!AZ51="x","x",$AY$2-'Indicator Date hidden'!AZ51)</f>
        <v>8</v>
      </c>
      <c r="AZ50" s="211">
        <f>IF('Indicator Date hidden'!BA51="x","x",$AZ$2-'Indicator Date hidden'!BA51)</f>
        <v>8</v>
      </c>
      <c r="BA50">
        <f t="shared" si="5"/>
        <v>20</v>
      </c>
      <c r="BB50" s="21">
        <f t="shared" si="6"/>
        <v>0.5</v>
      </c>
      <c r="BC50">
        <f t="shared" si="7"/>
        <v>4</v>
      </c>
      <c r="BD50" s="21">
        <f t="shared" si="8"/>
        <v>1.7888543819998317</v>
      </c>
      <c r="BE50" s="280">
        <f t="shared" si="9"/>
        <v>0</v>
      </c>
    </row>
    <row r="51" spans="1:57" x14ac:dyDescent="0.25">
      <c r="A51" t="s">
        <v>8711</v>
      </c>
      <c r="B51" s="211">
        <f>IF('Indicator Date hidden'!C52="x","x",$B$2-'Indicator Date hidden'!C52)</f>
        <v>0</v>
      </c>
      <c r="C51" s="211">
        <f>IF('Indicator Date hidden'!D52="x","x",$C$2-'Indicator Date hidden'!D52)</f>
        <v>0</v>
      </c>
      <c r="D51" s="211">
        <f>IF('Indicator Date hidden'!E52="x","x",$D$2-'Indicator Date hidden'!E52)</f>
        <v>0</v>
      </c>
      <c r="E51" s="211">
        <f>IF('Indicator Date hidden'!F52="x","x",$E$2-'Indicator Date hidden'!F52)</f>
        <v>0</v>
      </c>
      <c r="F51" s="211">
        <f>IF('Indicator Date hidden'!G52="x","x",$F$2-'Indicator Date hidden'!G52)</f>
        <v>0</v>
      </c>
      <c r="G51" s="211">
        <f>IF('Indicator Date hidden'!H52="x","x",$G$2-'Indicator Date hidden'!H52)</f>
        <v>0</v>
      </c>
      <c r="H51" s="211">
        <f>IF('Indicator Date hidden'!I52="x","x",$H$2-'Indicator Date hidden'!I52)</f>
        <v>0</v>
      </c>
      <c r="I51" s="211">
        <f>IF('Indicator Date hidden'!J52="x","x",$I$2-'Indicator Date hidden'!J52)</f>
        <v>0</v>
      </c>
      <c r="J51" s="211">
        <f>IF('Indicator Date hidden'!K52="x","x",$J$2-'Indicator Date hidden'!K52)</f>
        <v>0</v>
      </c>
      <c r="K51" s="211">
        <f>IF('Indicator Date hidden'!L52="x","x",$K$2-'Indicator Date hidden'!L52)</f>
        <v>0</v>
      </c>
      <c r="L51" s="211">
        <f>IF('Indicator Date hidden'!M52="x","x",$L$2-'Indicator Date hidden'!M52)</f>
        <v>0</v>
      </c>
      <c r="M51" s="211">
        <f>IF('Indicator Date hidden'!N52="x","x",$M$2-'Indicator Date hidden'!N52)</f>
        <v>0</v>
      </c>
      <c r="N51" s="211">
        <f>IF('Indicator Date hidden'!O52="x","x",$N$2-'Indicator Date hidden'!O52)</f>
        <v>0</v>
      </c>
      <c r="O51" s="211">
        <f>IF('Indicator Date hidden'!P52="x","x",$O$2-'Indicator Date hidden'!P52)</f>
        <v>0</v>
      </c>
      <c r="P51" s="211">
        <f>IF('Indicator Date hidden'!Q52="x","x",$P$2-'Indicator Date hidden'!Q52)</f>
        <v>0</v>
      </c>
      <c r="Q51" s="211">
        <f>IF('Indicator Date hidden'!R52="x","x",$Q$2-'Indicator Date hidden'!R52)</f>
        <v>1</v>
      </c>
      <c r="R51" s="211">
        <f>IF('Indicator Date hidden'!S52="x","x",$R$2-'Indicator Date hidden'!S52)</f>
        <v>0</v>
      </c>
      <c r="S51" s="211">
        <f>IF('Indicator Date hidden'!T52="x","x",$S$2-'Indicator Date hidden'!T52)</f>
        <v>0</v>
      </c>
      <c r="T51" s="211">
        <f>IF('Indicator Date hidden'!U52="x","x",$T$2-'Indicator Date hidden'!U52)</f>
        <v>0</v>
      </c>
      <c r="U51" s="211">
        <f>IF('Indicator Date hidden'!V52="x","x",$U$2-'Indicator Date hidden'!V52)</f>
        <v>0</v>
      </c>
      <c r="V51" s="211">
        <f>IF('Indicator Date hidden'!W52="x","x",$V$2-'Indicator Date hidden'!W52)</f>
        <v>0</v>
      </c>
      <c r="W51" s="211">
        <f>IF('Indicator Date hidden'!X52="x","x",$W$2-'Indicator Date hidden'!X52)</f>
        <v>1</v>
      </c>
      <c r="X51" s="211">
        <f>IF('Indicator Date hidden'!Y52="x","x",$X$2-'Indicator Date hidden'!Y52)</f>
        <v>2</v>
      </c>
      <c r="Y51" s="211">
        <f>IF('Indicator Date hidden'!Z52="x","x",$Y$2-'Indicator Date hidden'!Z52)</f>
        <v>0</v>
      </c>
      <c r="Z51" s="211">
        <f>IF('Indicator Date hidden'!AA52="x","x",$Z$2-'Indicator Date hidden'!AA52)</f>
        <v>0</v>
      </c>
      <c r="AA51" s="211">
        <f>IF('Indicator Date hidden'!AB52="x","x",$AA$2-'Indicator Date hidden'!AB52)</f>
        <v>0</v>
      </c>
      <c r="AB51" s="211">
        <f>IF('Indicator Date hidden'!AC52="x","x",$AB$2-'Indicator Date hidden'!AC52)</f>
        <v>0</v>
      </c>
      <c r="AC51" s="211">
        <f>IF('Indicator Date hidden'!AD52="x","x",$AC$2-'Indicator Date hidden'!AD52)</f>
        <v>0</v>
      </c>
      <c r="AD51" s="211">
        <f>IF('Indicator Date hidden'!AE52="x","x",$AD$2-'Indicator Date hidden'!AE52)</f>
        <v>0</v>
      </c>
      <c r="AE51" s="211">
        <f>IF('Indicator Date hidden'!AF52="x","x",$AE$2-'Indicator Date hidden'!AF52)</f>
        <v>0</v>
      </c>
      <c r="AF51" s="211">
        <f>IF('Indicator Date hidden'!AG52="x","x",$AF$2-'Indicator Date hidden'!AG52)</f>
        <v>0</v>
      </c>
      <c r="AG51" s="211">
        <f>IF('Indicator Date hidden'!AH52="x","x",$AG$2-'Indicator Date hidden'!AH52)</f>
        <v>0</v>
      </c>
      <c r="AH51" s="211">
        <f>IF('Indicator Date hidden'!AI52="x","x",$AH$2-'Indicator Date hidden'!AI52)</f>
        <v>0</v>
      </c>
      <c r="AI51" s="211">
        <f>IF('Indicator Date hidden'!AJ52="x","x",$AI$2-'Indicator Date hidden'!AJ52)</f>
        <v>0</v>
      </c>
      <c r="AJ51" s="211" t="str">
        <f>IF('Indicator Date hidden'!AK52="x","x",$AJ$2-'Indicator Date hidden'!AK52)</f>
        <v>x</v>
      </c>
      <c r="AK51" s="211">
        <f>IF('Indicator Date hidden'!AL52="x","x",$AK$2-'Indicator Date hidden'!AL52)</f>
        <v>1</v>
      </c>
      <c r="AL51" s="211">
        <f>IF('Indicator Date hidden'!AM52="x","x",$AL$2-'Indicator Date hidden'!AM52)</f>
        <v>0</v>
      </c>
      <c r="AM51" s="211">
        <f>IF('Indicator Date hidden'!AN52="x","x",$AM$2-'Indicator Date hidden'!AN52)</f>
        <v>0</v>
      </c>
      <c r="AN51" s="211">
        <f>IF('Indicator Date hidden'!AO52="x","x",$AN$2-'Indicator Date hidden'!AO52)</f>
        <v>0</v>
      </c>
      <c r="AO51" s="211">
        <f>IF('Indicator Date hidden'!AP52="x","x",$AO$2-'Indicator Date hidden'!AP52)</f>
        <v>0</v>
      </c>
      <c r="AP51" s="211">
        <f>IF('Indicator Date hidden'!AQ52="x","x",$AP$2-'Indicator Date hidden'!AQ52)</f>
        <v>0</v>
      </c>
      <c r="AQ51" s="211">
        <f>IF('Indicator Date hidden'!AR52="x","x",$AQ$2-'Indicator Date hidden'!AR52)</f>
        <v>0</v>
      </c>
      <c r="AR51" s="211">
        <f>IF('Indicator Date hidden'!AS52="x","x",$AR$2-'Indicator Date hidden'!AS52)</f>
        <v>0</v>
      </c>
      <c r="AS51" s="211">
        <f>IF('Indicator Date hidden'!AT52="x","x",$AS$2-'Indicator Date hidden'!AT52)</f>
        <v>0</v>
      </c>
      <c r="AT51" s="211">
        <f>IF('Indicator Date hidden'!AU52="x","x",$AT$2-'Indicator Date hidden'!AU52)</f>
        <v>0</v>
      </c>
      <c r="AU51" s="211">
        <f>IF('Indicator Date hidden'!AV52="x","x",$AU$2-'Indicator Date hidden'!AV52)</f>
        <v>1</v>
      </c>
      <c r="AV51" s="211">
        <f>IF('Indicator Date hidden'!AW52="x","x",$AV$2-'Indicator Date hidden'!AW52)</f>
        <v>0</v>
      </c>
      <c r="AW51" s="211">
        <f>IF('Indicator Date hidden'!AX52="x","x",$AW$2-'Indicator Date hidden'!AX52)</f>
        <v>0</v>
      </c>
      <c r="AX51" s="211">
        <f>IF('Indicator Date hidden'!AY52="x","x",$AX$2-'Indicator Date hidden'!AY52)</f>
        <v>0</v>
      </c>
      <c r="AY51" s="211">
        <f>IF('Indicator Date hidden'!AZ52="x","x",$AY$2-'Indicator Date hidden'!AZ52)</f>
        <v>0</v>
      </c>
      <c r="AZ51" s="211">
        <f>IF('Indicator Date hidden'!BA52="x","x",$AZ$2-'Indicator Date hidden'!BA52)</f>
        <v>0</v>
      </c>
      <c r="BA51">
        <f t="shared" si="5"/>
        <v>6</v>
      </c>
      <c r="BB51" s="21">
        <f t="shared" si="6"/>
        <v>0.12</v>
      </c>
      <c r="BC51">
        <f t="shared" si="7"/>
        <v>5</v>
      </c>
      <c r="BD51" s="21">
        <f t="shared" si="8"/>
        <v>0.38157568056677826</v>
      </c>
      <c r="BE51" s="280">
        <f t="shared" si="9"/>
        <v>0</v>
      </c>
    </row>
    <row r="52" spans="1:57" x14ac:dyDescent="0.25">
      <c r="A52" t="s">
        <v>8713</v>
      </c>
      <c r="B52" s="211">
        <f>IF('Indicator Date hidden'!C53="x","x",$B$2-'Indicator Date hidden'!C53)</f>
        <v>0</v>
      </c>
      <c r="C52" s="211">
        <f>IF('Indicator Date hidden'!D53="x","x",$C$2-'Indicator Date hidden'!D53)</f>
        <v>0</v>
      </c>
      <c r="D52" s="211">
        <f>IF('Indicator Date hidden'!E53="x","x",$D$2-'Indicator Date hidden'!E53)</f>
        <v>0</v>
      </c>
      <c r="E52" s="211">
        <f>IF('Indicator Date hidden'!F53="x","x",$E$2-'Indicator Date hidden'!F53)</f>
        <v>0</v>
      </c>
      <c r="F52" s="211">
        <f>IF('Indicator Date hidden'!G53="x","x",$F$2-'Indicator Date hidden'!G53)</f>
        <v>0</v>
      </c>
      <c r="G52" s="211">
        <f>IF('Indicator Date hidden'!H53="x","x",$G$2-'Indicator Date hidden'!H53)</f>
        <v>0</v>
      </c>
      <c r="H52" s="211">
        <f>IF('Indicator Date hidden'!I53="x","x",$H$2-'Indicator Date hidden'!I53)</f>
        <v>0</v>
      </c>
      <c r="I52" s="211">
        <f>IF('Indicator Date hidden'!J53="x","x",$I$2-'Indicator Date hidden'!J53)</f>
        <v>0</v>
      </c>
      <c r="J52" s="211">
        <f>IF('Indicator Date hidden'!K53="x","x",$J$2-'Indicator Date hidden'!K53)</f>
        <v>0</v>
      </c>
      <c r="K52" s="211">
        <f>IF('Indicator Date hidden'!L53="x","x",$K$2-'Indicator Date hidden'!L53)</f>
        <v>0</v>
      </c>
      <c r="L52" s="211">
        <f>IF('Indicator Date hidden'!M53="x","x",$L$2-'Indicator Date hidden'!M53)</f>
        <v>0</v>
      </c>
      <c r="M52" s="211">
        <f>IF('Indicator Date hidden'!N53="x","x",$M$2-'Indicator Date hidden'!N53)</f>
        <v>0</v>
      </c>
      <c r="N52" s="211">
        <f>IF('Indicator Date hidden'!O53="x","x",$N$2-'Indicator Date hidden'!O53)</f>
        <v>0</v>
      </c>
      <c r="O52" s="211">
        <f>IF('Indicator Date hidden'!P53="x","x",$O$2-'Indicator Date hidden'!P53)</f>
        <v>0</v>
      </c>
      <c r="P52" s="211">
        <f>IF('Indicator Date hidden'!Q53="x","x",$P$2-'Indicator Date hidden'!Q53)</f>
        <v>0</v>
      </c>
      <c r="Q52" s="211">
        <f>IF('Indicator Date hidden'!R53="x","x",$Q$2-'Indicator Date hidden'!R53)</f>
        <v>0</v>
      </c>
      <c r="R52" s="211">
        <f>IF('Indicator Date hidden'!S53="x","x",$R$2-'Indicator Date hidden'!S53)</f>
        <v>0</v>
      </c>
      <c r="S52" s="211">
        <f>IF('Indicator Date hidden'!T53="x","x",$S$2-'Indicator Date hidden'!T53)</f>
        <v>0</v>
      </c>
      <c r="T52" s="211">
        <f>IF('Indicator Date hidden'!U53="x","x",$T$2-'Indicator Date hidden'!U53)</f>
        <v>0</v>
      </c>
      <c r="U52" s="211">
        <f>IF('Indicator Date hidden'!V53="x","x",$U$2-'Indicator Date hidden'!V53)</f>
        <v>0</v>
      </c>
      <c r="V52" s="211">
        <f>IF('Indicator Date hidden'!W53="x","x",$V$2-'Indicator Date hidden'!W53)</f>
        <v>0</v>
      </c>
      <c r="W52" s="211">
        <f>IF('Indicator Date hidden'!X53="x","x",$W$2-'Indicator Date hidden'!X53)</f>
        <v>2</v>
      </c>
      <c r="X52" s="211">
        <f>IF('Indicator Date hidden'!Y53="x","x",$X$2-'Indicator Date hidden'!Y53)</f>
        <v>3</v>
      </c>
      <c r="Y52" s="211">
        <f>IF('Indicator Date hidden'!Z53="x","x",$Y$2-'Indicator Date hidden'!Z53)</f>
        <v>0</v>
      </c>
      <c r="Z52" s="211">
        <f>IF('Indicator Date hidden'!AA53="x","x",$Z$2-'Indicator Date hidden'!AA53)</f>
        <v>0</v>
      </c>
      <c r="AA52" s="211">
        <f>IF('Indicator Date hidden'!AB53="x","x",$AA$2-'Indicator Date hidden'!AB53)</f>
        <v>0</v>
      </c>
      <c r="AB52" s="211">
        <f>IF('Indicator Date hidden'!AC53="x","x",$AB$2-'Indicator Date hidden'!AC53)</f>
        <v>0</v>
      </c>
      <c r="AC52" s="211">
        <f>IF('Indicator Date hidden'!AD53="x","x",$AC$2-'Indicator Date hidden'!AD53)</f>
        <v>0</v>
      </c>
      <c r="AD52" s="211">
        <f>IF('Indicator Date hidden'!AE53="x","x",$AD$2-'Indicator Date hidden'!AE53)</f>
        <v>0</v>
      </c>
      <c r="AE52" s="211">
        <f>IF('Indicator Date hidden'!AF53="x","x",$AE$2-'Indicator Date hidden'!AF53)</f>
        <v>0</v>
      </c>
      <c r="AF52" s="211">
        <f>IF('Indicator Date hidden'!AG53="x","x",$AF$2-'Indicator Date hidden'!AG53)</f>
        <v>0</v>
      </c>
      <c r="AG52" s="211">
        <f>IF('Indicator Date hidden'!AH53="x","x",$AG$2-'Indicator Date hidden'!AH53)</f>
        <v>0</v>
      </c>
      <c r="AH52" s="211">
        <f>IF('Indicator Date hidden'!AI53="x","x",$AH$2-'Indicator Date hidden'!AI53)</f>
        <v>0</v>
      </c>
      <c r="AI52" s="211">
        <f>IF('Indicator Date hidden'!AJ53="x","x",$AI$2-'Indicator Date hidden'!AJ53)</f>
        <v>0</v>
      </c>
      <c r="AJ52" s="211" t="str">
        <f>IF('Indicator Date hidden'!AK53="x","x",$AJ$2-'Indicator Date hidden'!AK53)</f>
        <v>x</v>
      </c>
      <c r="AK52" s="211">
        <f>IF('Indicator Date hidden'!AL53="x","x",$AK$2-'Indicator Date hidden'!AL53)</f>
        <v>1</v>
      </c>
      <c r="AL52" s="211">
        <f>IF('Indicator Date hidden'!AM53="x","x",$AL$2-'Indicator Date hidden'!AM53)</f>
        <v>0</v>
      </c>
      <c r="AM52" s="211">
        <f>IF('Indicator Date hidden'!AN53="x","x",$AM$2-'Indicator Date hidden'!AN53)</f>
        <v>0</v>
      </c>
      <c r="AN52" s="211">
        <f>IF('Indicator Date hidden'!AO53="x","x",$AN$2-'Indicator Date hidden'!AO53)</f>
        <v>0</v>
      </c>
      <c r="AO52" s="211">
        <f>IF('Indicator Date hidden'!AP53="x","x",$AO$2-'Indicator Date hidden'!AP53)</f>
        <v>0</v>
      </c>
      <c r="AP52" s="211">
        <f>IF('Indicator Date hidden'!AQ53="x","x",$AP$2-'Indicator Date hidden'!AQ53)</f>
        <v>0</v>
      </c>
      <c r="AQ52" s="211">
        <f>IF('Indicator Date hidden'!AR53="x","x",$AQ$2-'Indicator Date hidden'!AR53)</f>
        <v>0</v>
      </c>
      <c r="AR52" s="211">
        <f>IF('Indicator Date hidden'!AS53="x","x",$AR$2-'Indicator Date hidden'!AS53)</f>
        <v>0</v>
      </c>
      <c r="AS52" s="211">
        <f>IF('Indicator Date hidden'!AT53="x","x",$AS$2-'Indicator Date hidden'!AT53)</f>
        <v>0</v>
      </c>
      <c r="AT52" s="211">
        <f>IF('Indicator Date hidden'!AU53="x","x",$AT$2-'Indicator Date hidden'!AU53)</f>
        <v>0</v>
      </c>
      <c r="AU52" s="211">
        <f>IF('Indicator Date hidden'!AV53="x","x",$AU$2-'Indicator Date hidden'!AV53)</f>
        <v>1</v>
      </c>
      <c r="AV52" s="211">
        <f>IF('Indicator Date hidden'!AW53="x","x",$AV$2-'Indicator Date hidden'!AW53)</f>
        <v>0</v>
      </c>
      <c r="AW52" s="211">
        <f>IF('Indicator Date hidden'!AX53="x","x",$AW$2-'Indicator Date hidden'!AX53)</f>
        <v>0</v>
      </c>
      <c r="AX52" s="211">
        <f>IF('Indicator Date hidden'!AY53="x","x",$AX$2-'Indicator Date hidden'!AY53)</f>
        <v>0</v>
      </c>
      <c r="AY52" s="211">
        <f>IF('Indicator Date hidden'!AZ53="x","x",$AY$2-'Indicator Date hidden'!AZ53)</f>
        <v>0</v>
      </c>
      <c r="AZ52" s="211">
        <f>IF('Indicator Date hidden'!BA53="x","x",$AZ$2-'Indicator Date hidden'!BA53)</f>
        <v>0</v>
      </c>
      <c r="BA52">
        <f t="shared" si="5"/>
        <v>7</v>
      </c>
      <c r="BB52" s="21">
        <f t="shared" si="6"/>
        <v>0.14000000000000001</v>
      </c>
      <c r="BC52">
        <f t="shared" si="7"/>
        <v>4</v>
      </c>
      <c r="BD52" s="21">
        <f t="shared" si="8"/>
        <v>0.52952809179494909</v>
      </c>
      <c r="BE52" s="280">
        <f t="shared" si="9"/>
        <v>0</v>
      </c>
    </row>
    <row r="53" spans="1:57" x14ac:dyDescent="0.25">
      <c r="A53" t="s">
        <v>8714</v>
      </c>
      <c r="B53" s="211">
        <f>IF('Indicator Date hidden'!C54="x","x",$B$2-'Indicator Date hidden'!C54)</f>
        <v>0</v>
      </c>
      <c r="C53" s="211">
        <f>IF('Indicator Date hidden'!D54="x","x",$C$2-'Indicator Date hidden'!D54)</f>
        <v>0</v>
      </c>
      <c r="D53" s="211">
        <f>IF('Indicator Date hidden'!E54="x","x",$D$2-'Indicator Date hidden'!E54)</f>
        <v>0</v>
      </c>
      <c r="E53" s="211">
        <f>IF('Indicator Date hidden'!F54="x","x",$E$2-'Indicator Date hidden'!F54)</f>
        <v>0</v>
      </c>
      <c r="F53" s="211">
        <f>IF('Indicator Date hidden'!G54="x","x",$F$2-'Indicator Date hidden'!G54)</f>
        <v>0</v>
      </c>
      <c r="G53" s="211">
        <f>IF('Indicator Date hidden'!H54="x","x",$G$2-'Indicator Date hidden'!H54)</f>
        <v>0</v>
      </c>
      <c r="H53" s="211">
        <f>IF('Indicator Date hidden'!I54="x","x",$H$2-'Indicator Date hidden'!I54)</f>
        <v>0</v>
      </c>
      <c r="I53" s="211">
        <f>IF('Indicator Date hidden'!J54="x","x",$I$2-'Indicator Date hidden'!J54)</f>
        <v>0</v>
      </c>
      <c r="J53" s="211">
        <f>IF('Indicator Date hidden'!K54="x","x",$J$2-'Indicator Date hidden'!K54)</f>
        <v>0</v>
      </c>
      <c r="K53" s="211">
        <f>IF('Indicator Date hidden'!L54="x","x",$K$2-'Indicator Date hidden'!L54)</f>
        <v>0</v>
      </c>
      <c r="L53" s="211">
        <f>IF('Indicator Date hidden'!M54="x","x",$L$2-'Indicator Date hidden'!M54)</f>
        <v>0</v>
      </c>
      <c r="M53" s="211">
        <f>IF('Indicator Date hidden'!N54="x","x",$M$2-'Indicator Date hidden'!N54)</f>
        <v>0</v>
      </c>
      <c r="N53" s="211">
        <f>IF('Indicator Date hidden'!O54="x","x",$N$2-'Indicator Date hidden'!O54)</f>
        <v>0</v>
      </c>
      <c r="O53" s="211">
        <f>IF('Indicator Date hidden'!P54="x","x",$O$2-'Indicator Date hidden'!P54)</f>
        <v>0</v>
      </c>
      <c r="P53" s="211">
        <f>IF('Indicator Date hidden'!Q54="x","x",$P$2-'Indicator Date hidden'!Q54)</f>
        <v>0</v>
      </c>
      <c r="Q53" s="211">
        <f>IF('Indicator Date hidden'!R54="x","x",$Q$2-'Indicator Date hidden'!R54)</f>
        <v>0</v>
      </c>
      <c r="R53" s="211">
        <f>IF('Indicator Date hidden'!S54="x","x",$R$2-'Indicator Date hidden'!S54)</f>
        <v>0</v>
      </c>
      <c r="S53" s="211">
        <f>IF('Indicator Date hidden'!T54="x","x",$S$2-'Indicator Date hidden'!T54)</f>
        <v>0</v>
      </c>
      <c r="T53" s="211">
        <f>IF('Indicator Date hidden'!U54="x","x",$T$2-'Indicator Date hidden'!U54)</f>
        <v>0</v>
      </c>
      <c r="U53" s="211">
        <f>IF('Indicator Date hidden'!V54="x","x",$U$2-'Indicator Date hidden'!V54)</f>
        <v>0</v>
      </c>
      <c r="V53" s="211">
        <f>IF('Indicator Date hidden'!W54="x","x",$V$2-'Indicator Date hidden'!W54)</f>
        <v>0</v>
      </c>
      <c r="W53" s="211">
        <f>IF('Indicator Date hidden'!X54="x","x",$W$2-'Indicator Date hidden'!X54)</f>
        <v>0</v>
      </c>
      <c r="X53" s="211">
        <f>IF('Indicator Date hidden'!Y54="x","x",$X$2-'Indicator Date hidden'!Y54)</f>
        <v>4</v>
      </c>
      <c r="Y53" s="211">
        <f>IF('Indicator Date hidden'!Z54="x","x",$Y$2-'Indicator Date hidden'!Z54)</f>
        <v>0</v>
      </c>
      <c r="Z53" s="211">
        <f>IF('Indicator Date hidden'!AA54="x","x",$Z$2-'Indicator Date hidden'!AA54)</f>
        <v>0</v>
      </c>
      <c r="AA53" s="211">
        <f>IF('Indicator Date hidden'!AB54="x","x",$AA$2-'Indicator Date hidden'!AB54)</f>
        <v>0</v>
      </c>
      <c r="AB53" s="211">
        <f>IF('Indicator Date hidden'!AC54="x","x",$AB$2-'Indicator Date hidden'!AC54)</f>
        <v>0</v>
      </c>
      <c r="AC53" s="211">
        <f>IF('Indicator Date hidden'!AD54="x","x",$AC$2-'Indicator Date hidden'!AD54)</f>
        <v>0</v>
      </c>
      <c r="AD53" s="211" t="str">
        <f>IF('Indicator Date hidden'!AE54="x","x",$AD$2-'Indicator Date hidden'!AE54)</f>
        <v>x</v>
      </c>
      <c r="AE53" s="211">
        <f>IF('Indicator Date hidden'!AF54="x","x",$AE$2-'Indicator Date hidden'!AF54)</f>
        <v>0</v>
      </c>
      <c r="AF53" s="211">
        <f>IF('Indicator Date hidden'!AG54="x","x",$AF$2-'Indicator Date hidden'!AG54)</f>
        <v>5</v>
      </c>
      <c r="AG53" s="211">
        <f>IF('Indicator Date hidden'!AH54="x","x",$AG$2-'Indicator Date hidden'!AH54)</f>
        <v>0</v>
      </c>
      <c r="AH53" s="211">
        <f>IF('Indicator Date hidden'!AI54="x","x",$AH$2-'Indicator Date hidden'!AI54)</f>
        <v>0</v>
      </c>
      <c r="AI53" s="211">
        <f>IF('Indicator Date hidden'!AJ54="x","x",$AI$2-'Indicator Date hidden'!AJ54)</f>
        <v>0</v>
      </c>
      <c r="AJ53" s="211">
        <f>IF('Indicator Date hidden'!AK54="x","x",$AJ$2-'Indicator Date hidden'!AK54)</f>
        <v>1</v>
      </c>
      <c r="AK53" s="211">
        <f>IF('Indicator Date hidden'!AL54="x","x",$AK$2-'Indicator Date hidden'!AL54)</f>
        <v>0</v>
      </c>
      <c r="AL53" s="211">
        <f>IF('Indicator Date hidden'!AM54="x","x",$AL$2-'Indicator Date hidden'!AM54)</f>
        <v>0</v>
      </c>
      <c r="AM53" s="211">
        <f>IF('Indicator Date hidden'!AN54="x","x",$AM$2-'Indicator Date hidden'!AN54)</f>
        <v>0</v>
      </c>
      <c r="AN53" s="211">
        <f>IF('Indicator Date hidden'!AO54="x","x",$AN$2-'Indicator Date hidden'!AO54)</f>
        <v>0</v>
      </c>
      <c r="AO53" s="211">
        <f>IF('Indicator Date hidden'!AP54="x","x",$AO$2-'Indicator Date hidden'!AP54)</f>
        <v>0</v>
      </c>
      <c r="AP53" s="211">
        <f>IF('Indicator Date hidden'!AQ54="x","x",$AP$2-'Indicator Date hidden'!AQ54)</f>
        <v>0</v>
      </c>
      <c r="AQ53" s="211">
        <f>IF('Indicator Date hidden'!AR54="x","x",$AQ$2-'Indicator Date hidden'!AR54)</f>
        <v>0</v>
      </c>
      <c r="AR53" s="211">
        <f>IF('Indicator Date hidden'!AS54="x","x",$AR$2-'Indicator Date hidden'!AS54)</f>
        <v>0</v>
      </c>
      <c r="AS53" s="211">
        <f>IF('Indicator Date hidden'!AT54="x","x",$AS$2-'Indicator Date hidden'!AT54)</f>
        <v>0</v>
      </c>
      <c r="AT53" s="211">
        <f>IF('Indicator Date hidden'!AU54="x","x",$AT$2-'Indicator Date hidden'!AU54)</f>
        <v>0</v>
      </c>
      <c r="AU53" s="211">
        <f>IF('Indicator Date hidden'!AV54="x","x",$AU$2-'Indicator Date hidden'!AV54)</f>
        <v>1</v>
      </c>
      <c r="AV53" s="211">
        <f>IF('Indicator Date hidden'!AW54="x","x",$AV$2-'Indicator Date hidden'!AW54)</f>
        <v>0</v>
      </c>
      <c r="AW53" s="211">
        <f>IF('Indicator Date hidden'!AX54="x","x",$AW$2-'Indicator Date hidden'!AX54)</f>
        <v>0</v>
      </c>
      <c r="AX53" s="211">
        <f>IF('Indicator Date hidden'!AY54="x","x",$AX$2-'Indicator Date hidden'!AY54)</f>
        <v>0</v>
      </c>
      <c r="AY53" s="211">
        <f>IF('Indicator Date hidden'!AZ54="x","x",$AY$2-'Indicator Date hidden'!AZ54)</f>
        <v>0</v>
      </c>
      <c r="AZ53" s="211">
        <f>IF('Indicator Date hidden'!BA54="x","x",$AZ$2-'Indicator Date hidden'!BA54)</f>
        <v>0</v>
      </c>
      <c r="BA53">
        <f t="shared" si="5"/>
        <v>11</v>
      </c>
      <c r="BB53" s="21">
        <f t="shared" si="6"/>
        <v>0.22</v>
      </c>
      <c r="BC53">
        <f t="shared" si="7"/>
        <v>4</v>
      </c>
      <c r="BD53" s="21">
        <f t="shared" si="8"/>
        <v>0.90088845036441667</v>
      </c>
      <c r="BE53" s="280">
        <f t="shared" si="9"/>
        <v>0</v>
      </c>
    </row>
    <row r="54" spans="1:57" x14ac:dyDescent="0.25">
      <c r="A54" t="s">
        <v>8875</v>
      </c>
      <c r="B54" s="211">
        <f>IF('Indicator Date hidden'!C55="x","x",$B$2-'Indicator Date hidden'!C55)</f>
        <v>0</v>
      </c>
      <c r="C54" s="211">
        <f>IF('Indicator Date hidden'!D55="x","x",$C$2-'Indicator Date hidden'!D55)</f>
        <v>0</v>
      </c>
      <c r="D54" s="211">
        <f>IF('Indicator Date hidden'!E55="x","x",$D$2-'Indicator Date hidden'!E55)</f>
        <v>0</v>
      </c>
      <c r="E54" s="211">
        <f>IF('Indicator Date hidden'!F55="x","x",$E$2-'Indicator Date hidden'!F55)</f>
        <v>0</v>
      </c>
      <c r="F54" s="211">
        <f>IF('Indicator Date hidden'!G55="x","x",$F$2-'Indicator Date hidden'!G55)</f>
        <v>0</v>
      </c>
      <c r="G54" s="211">
        <f>IF('Indicator Date hidden'!H55="x","x",$G$2-'Indicator Date hidden'!H55)</f>
        <v>0</v>
      </c>
      <c r="H54" s="211">
        <f>IF('Indicator Date hidden'!I55="x","x",$H$2-'Indicator Date hidden'!I55)</f>
        <v>0</v>
      </c>
      <c r="I54" s="211">
        <f>IF('Indicator Date hidden'!J55="x","x",$I$2-'Indicator Date hidden'!J55)</f>
        <v>0</v>
      </c>
      <c r="J54" s="211">
        <f>IF('Indicator Date hidden'!K55="x","x",$J$2-'Indicator Date hidden'!K55)</f>
        <v>0</v>
      </c>
      <c r="K54" s="211">
        <f>IF('Indicator Date hidden'!L55="x","x",$K$2-'Indicator Date hidden'!L55)</f>
        <v>0</v>
      </c>
      <c r="L54" s="211">
        <f>IF('Indicator Date hidden'!M55="x","x",$L$2-'Indicator Date hidden'!M55)</f>
        <v>0</v>
      </c>
      <c r="M54" s="211">
        <f>IF('Indicator Date hidden'!N55="x","x",$M$2-'Indicator Date hidden'!N55)</f>
        <v>0</v>
      </c>
      <c r="N54" s="211">
        <f>IF('Indicator Date hidden'!O55="x","x",$N$2-'Indicator Date hidden'!O55)</f>
        <v>0</v>
      </c>
      <c r="O54" s="211">
        <f>IF('Indicator Date hidden'!P55="x","x",$O$2-'Indicator Date hidden'!P55)</f>
        <v>0</v>
      </c>
      <c r="P54" s="211">
        <f>IF('Indicator Date hidden'!Q55="x","x",$P$2-'Indicator Date hidden'!Q55)</f>
        <v>0</v>
      </c>
      <c r="Q54" s="211" t="str">
        <f>IF('Indicator Date hidden'!R55="x","x",$Q$2-'Indicator Date hidden'!R55)</f>
        <v>x</v>
      </c>
      <c r="R54" s="211">
        <f>IF('Indicator Date hidden'!S55="x","x",$R$2-'Indicator Date hidden'!S55)</f>
        <v>0</v>
      </c>
      <c r="S54" s="211">
        <f>IF('Indicator Date hidden'!T55="x","x",$S$2-'Indicator Date hidden'!T55)</f>
        <v>0</v>
      </c>
      <c r="T54" s="211">
        <f>IF('Indicator Date hidden'!U55="x","x",$T$2-'Indicator Date hidden'!U55)</f>
        <v>0</v>
      </c>
      <c r="U54" s="211">
        <f>IF('Indicator Date hidden'!V55="x","x",$U$2-'Indicator Date hidden'!V55)</f>
        <v>0</v>
      </c>
      <c r="V54" s="211">
        <f>IF('Indicator Date hidden'!W55="x","x",$V$2-'Indicator Date hidden'!W55)</f>
        <v>0</v>
      </c>
      <c r="W54" s="211">
        <f>IF('Indicator Date hidden'!X55="x","x",$W$2-'Indicator Date hidden'!X55)</f>
        <v>6</v>
      </c>
      <c r="X54" s="211">
        <f>IF('Indicator Date hidden'!Y55="x","x",$X$2-'Indicator Date hidden'!Y55)</f>
        <v>4</v>
      </c>
      <c r="Y54" s="211">
        <f>IF('Indicator Date hidden'!Z55="x","x",$Y$2-'Indicator Date hidden'!Z55)</f>
        <v>0</v>
      </c>
      <c r="Z54" s="211">
        <f>IF('Indicator Date hidden'!AA55="x","x",$Z$2-'Indicator Date hidden'!AA55)</f>
        <v>0</v>
      </c>
      <c r="AA54" s="211">
        <f>IF('Indicator Date hidden'!AB55="x","x",$AA$2-'Indicator Date hidden'!AB55)</f>
        <v>0</v>
      </c>
      <c r="AB54" s="211">
        <f>IF('Indicator Date hidden'!AC55="x","x",$AB$2-'Indicator Date hidden'!AC55)</f>
        <v>0</v>
      </c>
      <c r="AC54" s="211">
        <f>IF('Indicator Date hidden'!AD55="x","x",$AC$2-'Indicator Date hidden'!AD55)</f>
        <v>0</v>
      </c>
      <c r="AD54" s="211">
        <f>IF('Indicator Date hidden'!AE55="x","x",$AD$2-'Indicator Date hidden'!AE55)</f>
        <v>0</v>
      </c>
      <c r="AE54" s="211">
        <f>IF('Indicator Date hidden'!AF55="x","x",$AE$2-'Indicator Date hidden'!AF55)</f>
        <v>0</v>
      </c>
      <c r="AF54" s="211">
        <f>IF('Indicator Date hidden'!AG55="x","x",$AF$2-'Indicator Date hidden'!AG55)</f>
        <v>0</v>
      </c>
      <c r="AG54" s="211">
        <f>IF('Indicator Date hidden'!AH55="x","x",$AG$2-'Indicator Date hidden'!AH55)</f>
        <v>0</v>
      </c>
      <c r="AH54" s="211">
        <f>IF('Indicator Date hidden'!AI55="x","x",$AH$2-'Indicator Date hidden'!AI55)</f>
        <v>0</v>
      </c>
      <c r="AI54" s="211">
        <f>IF('Indicator Date hidden'!AJ55="x","x",$AI$2-'Indicator Date hidden'!AJ55)</f>
        <v>0</v>
      </c>
      <c r="AJ54" s="211">
        <f>IF('Indicator Date hidden'!AK55="x","x",$AJ$2-'Indicator Date hidden'!AK55)</f>
        <v>1</v>
      </c>
      <c r="AK54" s="211">
        <f>IF('Indicator Date hidden'!AL55="x","x",$AK$2-'Indicator Date hidden'!AL55)</f>
        <v>1</v>
      </c>
      <c r="AL54" s="211">
        <f>IF('Indicator Date hidden'!AM55="x","x",$AL$2-'Indicator Date hidden'!AM55)</f>
        <v>0</v>
      </c>
      <c r="AM54" s="211">
        <f>IF('Indicator Date hidden'!AN55="x","x",$AM$2-'Indicator Date hidden'!AN55)</f>
        <v>0</v>
      </c>
      <c r="AN54" s="211">
        <f>IF('Indicator Date hidden'!AO55="x","x",$AN$2-'Indicator Date hidden'!AO55)</f>
        <v>0</v>
      </c>
      <c r="AO54" s="211">
        <f>IF('Indicator Date hidden'!AP55="x","x",$AO$2-'Indicator Date hidden'!AP55)</f>
        <v>0</v>
      </c>
      <c r="AP54" s="211">
        <f>IF('Indicator Date hidden'!AQ55="x","x",$AP$2-'Indicator Date hidden'!AQ55)</f>
        <v>0</v>
      </c>
      <c r="AQ54" s="211">
        <f>IF('Indicator Date hidden'!AR55="x","x",$AQ$2-'Indicator Date hidden'!AR55)</f>
        <v>6</v>
      </c>
      <c r="AR54" s="211">
        <f>IF('Indicator Date hidden'!AS55="x","x",$AR$2-'Indicator Date hidden'!AS55)</f>
        <v>0</v>
      </c>
      <c r="AS54" s="211">
        <f>IF('Indicator Date hidden'!AT55="x","x",$AS$2-'Indicator Date hidden'!AT55)</f>
        <v>0</v>
      </c>
      <c r="AT54" s="211">
        <f>IF('Indicator Date hidden'!AU55="x","x",$AT$2-'Indicator Date hidden'!AU55)</f>
        <v>0</v>
      </c>
      <c r="AU54" s="211">
        <f>IF('Indicator Date hidden'!AV55="x","x",$AU$2-'Indicator Date hidden'!AV55)</f>
        <v>1</v>
      </c>
      <c r="AV54" s="211">
        <f>IF('Indicator Date hidden'!AW55="x","x",$AV$2-'Indicator Date hidden'!AW55)</f>
        <v>0</v>
      </c>
      <c r="AW54" s="211">
        <f>IF('Indicator Date hidden'!AX55="x","x",$AW$2-'Indicator Date hidden'!AX55)</f>
        <v>0</v>
      </c>
      <c r="AX54" s="211">
        <f>IF('Indicator Date hidden'!AY55="x","x",$AX$2-'Indicator Date hidden'!AY55)</f>
        <v>0</v>
      </c>
      <c r="AY54" s="211">
        <f>IF('Indicator Date hidden'!AZ55="x","x",$AY$2-'Indicator Date hidden'!AZ55)</f>
        <v>0</v>
      </c>
      <c r="AZ54" s="211">
        <f>IF('Indicator Date hidden'!BA55="x","x",$AZ$2-'Indicator Date hidden'!BA55)</f>
        <v>0</v>
      </c>
      <c r="BA54">
        <f t="shared" si="5"/>
        <v>19</v>
      </c>
      <c r="BB54" s="21">
        <f t="shared" si="6"/>
        <v>0.38</v>
      </c>
      <c r="BC54">
        <f t="shared" si="7"/>
        <v>6</v>
      </c>
      <c r="BD54" s="21">
        <f t="shared" si="8"/>
        <v>1.2944496900227525</v>
      </c>
      <c r="BE54" s="280">
        <f t="shared" si="9"/>
        <v>0</v>
      </c>
    </row>
    <row r="55" spans="1:57" x14ac:dyDescent="0.25">
      <c r="A55" t="s">
        <v>8742</v>
      </c>
      <c r="B55" s="211">
        <f>IF('Indicator Date hidden'!C56="x","x",$B$2-'Indicator Date hidden'!C56)</f>
        <v>0</v>
      </c>
      <c r="C55" s="211">
        <f>IF('Indicator Date hidden'!D56="x","x",$C$2-'Indicator Date hidden'!D56)</f>
        <v>0</v>
      </c>
      <c r="D55" s="211">
        <f>IF('Indicator Date hidden'!E56="x","x",$D$2-'Indicator Date hidden'!E56)</f>
        <v>0</v>
      </c>
      <c r="E55" s="211">
        <f>IF('Indicator Date hidden'!F56="x","x",$E$2-'Indicator Date hidden'!F56)</f>
        <v>0</v>
      </c>
      <c r="F55" s="211">
        <f>IF('Indicator Date hidden'!G56="x","x",$F$2-'Indicator Date hidden'!G56)</f>
        <v>0</v>
      </c>
      <c r="G55" s="211">
        <f>IF('Indicator Date hidden'!H56="x","x",$G$2-'Indicator Date hidden'!H56)</f>
        <v>0</v>
      </c>
      <c r="H55" s="211">
        <f>IF('Indicator Date hidden'!I56="x","x",$H$2-'Indicator Date hidden'!I56)</f>
        <v>0</v>
      </c>
      <c r="I55" s="211">
        <f>IF('Indicator Date hidden'!J56="x","x",$I$2-'Indicator Date hidden'!J56)</f>
        <v>0</v>
      </c>
      <c r="J55" s="211">
        <f>IF('Indicator Date hidden'!K56="x","x",$J$2-'Indicator Date hidden'!K56)</f>
        <v>0</v>
      </c>
      <c r="K55" s="211">
        <f>IF('Indicator Date hidden'!L56="x","x",$K$2-'Indicator Date hidden'!L56)</f>
        <v>0</v>
      </c>
      <c r="L55" s="211">
        <f>IF('Indicator Date hidden'!M56="x","x",$L$2-'Indicator Date hidden'!M56)</f>
        <v>0</v>
      </c>
      <c r="M55" s="211">
        <f>IF('Indicator Date hidden'!N56="x","x",$M$2-'Indicator Date hidden'!N56)</f>
        <v>0</v>
      </c>
      <c r="N55" s="211">
        <f>IF('Indicator Date hidden'!O56="x","x",$N$2-'Indicator Date hidden'!O56)</f>
        <v>0</v>
      </c>
      <c r="O55" s="211">
        <f>IF('Indicator Date hidden'!P56="x","x",$O$2-'Indicator Date hidden'!P56)</f>
        <v>0</v>
      </c>
      <c r="P55" s="211">
        <f>IF('Indicator Date hidden'!Q56="x","x",$P$2-'Indicator Date hidden'!Q56)</f>
        <v>0</v>
      </c>
      <c r="Q55" s="211" t="str">
        <f>IF('Indicator Date hidden'!R56="x","x",$Q$2-'Indicator Date hidden'!R56)</f>
        <v>x</v>
      </c>
      <c r="R55" s="211">
        <f>IF('Indicator Date hidden'!S56="x","x",$R$2-'Indicator Date hidden'!S56)</f>
        <v>0</v>
      </c>
      <c r="S55" s="211">
        <f>IF('Indicator Date hidden'!T56="x","x",$S$2-'Indicator Date hidden'!T56)</f>
        <v>0</v>
      </c>
      <c r="T55" s="211">
        <f>IF('Indicator Date hidden'!U56="x","x",$T$2-'Indicator Date hidden'!U56)</f>
        <v>0</v>
      </c>
      <c r="U55" s="211">
        <f>IF('Indicator Date hidden'!V56="x","x",$U$2-'Indicator Date hidden'!V56)</f>
        <v>0</v>
      </c>
      <c r="V55" s="211">
        <f>IF('Indicator Date hidden'!W56="x","x",$V$2-'Indicator Date hidden'!W56)</f>
        <v>0</v>
      </c>
      <c r="W55" s="211">
        <f>IF('Indicator Date hidden'!X56="x","x",$W$2-'Indicator Date hidden'!X56)</f>
        <v>4</v>
      </c>
      <c r="X55" s="211" t="str">
        <f>IF('Indicator Date hidden'!Y56="x","x",$X$2-'Indicator Date hidden'!Y56)</f>
        <v>x</v>
      </c>
      <c r="Y55" s="211">
        <f>IF('Indicator Date hidden'!Z56="x","x",$Y$2-'Indicator Date hidden'!Z56)</f>
        <v>0</v>
      </c>
      <c r="Z55" s="211">
        <f>IF('Indicator Date hidden'!AA56="x","x",$Z$2-'Indicator Date hidden'!AA56)</f>
        <v>0</v>
      </c>
      <c r="AA55" s="211">
        <f>IF('Indicator Date hidden'!AB56="x","x",$AA$2-'Indicator Date hidden'!AB56)</f>
        <v>0</v>
      </c>
      <c r="AB55" s="211">
        <f>IF('Indicator Date hidden'!AC56="x","x",$AB$2-'Indicator Date hidden'!AC56)</f>
        <v>0</v>
      </c>
      <c r="AC55" s="211">
        <f>IF('Indicator Date hidden'!AD56="x","x",$AC$2-'Indicator Date hidden'!AD56)</f>
        <v>0</v>
      </c>
      <c r="AD55" s="211">
        <f>IF('Indicator Date hidden'!AE56="x","x",$AD$2-'Indicator Date hidden'!AE56)</f>
        <v>0</v>
      </c>
      <c r="AE55" s="211" t="str">
        <f>IF('Indicator Date hidden'!AF56="x","x",$AE$2-'Indicator Date hidden'!AF56)</f>
        <v>x</v>
      </c>
      <c r="AF55" s="211" t="str">
        <f>IF('Indicator Date hidden'!AG56="x","x",$AF$2-'Indicator Date hidden'!AG56)</f>
        <v>x</v>
      </c>
      <c r="AG55" s="211">
        <f>IF('Indicator Date hidden'!AH56="x","x",$AG$2-'Indicator Date hidden'!AH56)</f>
        <v>0</v>
      </c>
      <c r="AH55" s="211">
        <f>IF('Indicator Date hidden'!AI56="x","x",$AH$2-'Indicator Date hidden'!AI56)</f>
        <v>0</v>
      </c>
      <c r="AI55" s="211">
        <f>IF('Indicator Date hidden'!AJ56="x","x",$AI$2-'Indicator Date hidden'!AJ56)</f>
        <v>0</v>
      </c>
      <c r="AJ55" s="211" t="str">
        <f>IF('Indicator Date hidden'!AK56="x","x",$AJ$2-'Indicator Date hidden'!AK56)</f>
        <v>x</v>
      </c>
      <c r="AK55" s="211">
        <f>IF('Indicator Date hidden'!AL56="x","x",$AK$2-'Indicator Date hidden'!AL56)</f>
        <v>1</v>
      </c>
      <c r="AL55" s="211">
        <f>IF('Indicator Date hidden'!AM56="x","x",$AL$2-'Indicator Date hidden'!AM56)</f>
        <v>0</v>
      </c>
      <c r="AM55" s="211">
        <f>IF('Indicator Date hidden'!AN56="x","x",$AM$2-'Indicator Date hidden'!AN56)</f>
        <v>0</v>
      </c>
      <c r="AN55" s="211">
        <f>IF('Indicator Date hidden'!AO56="x","x",$AN$2-'Indicator Date hidden'!AO56)</f>
        <v>0</v>
      </c>
      <c r="AO55" s="211" t="str">
        <f>IF('Indicator Date hidden'!AP56="x","x",$AO$2-'Indicator Date hidden'!AP56)</f>
        <v>x</v>
      </c>
      <c r="AP55" s="211" t="str">
        <f>IF('Indicator Date hidden'!AQ56="x","x",$AP$2-'Indicator Date hidden'!AQ56)</f>
        <v>x</v>
      </c>
      <c r="AQ55" s="211" t="str">
        <f>IF('Indicator Date hidden'!AR56="x","x",$AQ$2-'Indicator Date hidden'!AR56)</f>
        <v>x</v>
      </c>
      <c r="AR55" s="211">
        <f>IF('Indicator Date hidden'!AS56="x","x",$AR$2-'Indicator Date hidden'!AS56)</f>
        <v>0</v>
      </c>
      <c r="AS55" s="211">
        <f>IF('Indicator Date hidden'!AT56="x","x",$AS$2-'Indicator Date hidden'!AT56)</f>
        <v>2</v>
      </c>
      <c r="AT55" s="211">
        <f>IF('Indicator Date hidden'!AU56="x","x",$AT$2-'Indicator Date hidden'!AU56)</f>
        <v>0</v>
      </c>
      <c r="AU55" s="211">
        <f>IF('Indicator Date hidden'!AV56="x","x",$AU$2-'Indicator Date hidden'!AV56)</f>
        <v>1</v>
      </c>
      <c r="AV55" s="211">
        <f>IF('Indicator Date hidden'!AW56="x","x",$AV$2-'Indicator Date hidden'!AW56)</f>
        <v>0</v>
      </c>
      <c r="AW55" s="211">
        <f>IF('Indicator Date hidden'!AX56="x","x",$AW$2-'Indicator Date hidden'!AX56)</f>
        <v>0</v>
      </c>
      <c r="AX55" s="211">
        <f>IF('Indicator Date hidden'!AY56="x","x",$AX$2-'Indicator Date hidden'!AY56)</f>
        <v>0</v>
      </c>
      <c r="AY55" s="211">
        <f>IF('Indicator Date hidden'!AZ56="x","x",$AY$2-'Indicator Date hidden'!AZ56)</f>
        <v>0</v>
      </c>
      <c r="AZ55" s="211">
        <f>IF('Indicator Date hidden'!BA56="x","x",$AZ$2-'Indicator Date hidden'!BA56)</f>
        <v>0</v>
      </c>
      <c r="BA55">
        <f t="shared" si="5"/>
        <v>8</v>
      </c>
      <c r="BB55" s="21">
        <f t="shared" si="6"/>
        <v>0.18604651162790697</v>
      </c>
      <c r="BC55">
        <f t="shared" si="7"/>
        <v>4</v>
      </c>
      <c r="BD55" s="21">
        <f t="shared" si="8"/>
        <v>0.69066243743802314</v>
      </c>
      <c r="BE55" s="280">
        <f t="shared" si="9"/>
        <v>0</v>
      </c>
    </row>
    <row r="56" spans="1:57" x14ac:dyDescent="0.25">
      <c r="A56" t="s">
        <v>8715</v>
      </c>
      <c r="B56" s="211">
        <f>IF('Indicator Date hidden'!C57="x","x",$B$2-'Indicator Date hidden'!C57)</f>
        <v>0</v>
      </c>
      <c r="C56" s="211">
        <f>IF('Indicator Date hidden'!D57="x","x",$C$2-'Indicator Date hidden'!D57)</f>
        <v>0</v>
      </c>
      <c r="D56" s="211">
        <f>IF('Indicator Date hidden'!E57="x","x",$D$2-'Indicator Date hidden'!E57)</f>
        <v>0</v>
      </c>
      <c r="E56" s="211">
        <f>IF('Indicator Date hidden'!F57="x","x",$E$2-'Indicator Date hidden'!F57)</f>
        <v>0</v>
      </c>
      <c r="F56" s="211">
        <f>IF('Indicator Date hidden'!G57="x","x",$F$2-'Indicator Date hidden'!G57)</f>
        <v>0</v>
      </c>
      <c r="G56" s="211">
        <f>IF('Indicator Date hidden'!H57="x","x",$G$2-'Indicator Date hidden'!H57)</f>
        <v>0</v>
      </c>
      <c r="H56" s="211">
        <f>IF('Indicator Date hidden'!I57="x","x",$H$2-'Indicator Date hidden'!I57)</f>
        <v>0</v>
      </c>
      <c r="I56" s="211">
        <f>IF('Indicator Date hidden'!J57="x","x",$I$2-'Indicator Date hidden'!J57)</f>
        <v>0</v>
      </c>
      <c r="J56" s="211">
        <f>IF('Indicator Date hidden'!K57="x","x",$J$2-'Indicator Date hidden'!K57)</f>
        <v>0</v>
      </c>
      <c r="K56" s="211">
        <f>IF('Indicator Date hidden'!L57="x","x",$K$2-'Indicator Date hidden'!L57)</f>
        <v>0</v>
      </c>
      <c r="L56" s="211">
        <f>IF('Indicator Date hidden'!M57="x","x",$L$2-'Indicator Date hidden'!M57)</f>
        <v>0</v>
      </c>
      <c r="M56" s="211">
        <f>IF('Indicator Date hidden'!N57="x","x",$M$2-'Indicator Date hidden'!N57)</f>
        <v>0</v>
      </c>
      <c r="N56" s="211">
        <f>IF('Indicator Date hidden'!O57="x","x",$N$2-'Indicator Date hidden'!O57)</f>
        <v>0</v>
      </c>
      <c r="O56" s="211">
        <f>IF('Indicator Date hidden'!P57="x","x",$O$2-'Indicator Date hidden'!P57)</f>
        <v>0</v>
      </c>
      <c r="P56" s="211">
        <f>IF('Indicator Date hidden'!Q57="x","x",$P$2-'Indicator Date hidden'!Q57)</f>
        <v>0</v>
      </c>
      <c r="Q56" s="211" t="str">
        <f>IF('Indicator Date hidden'!R57="x","x",$Q$2-'Indicator Date hidden'!R57)</f>
        <v>x</v>
      </c>
      <c r="R56" s="211">
        <f>IF('Indicator Date hidden'!S57="x","x",$R$2-'Indicator Date hidden'!S57)</f>
        <v>0</v>
      </c>
      <c r="S56" s="211">
        <f>IF('Indicator Date hidden'!T57="x","x",$S$2-'Indicator Date hidden'!T57)</f>
        <v>0</v>
      </c>
      <c r="T56" s="211">
        <f>IF('Indicator Date hidden'!U57="x","x",$T$2-'Indicator Date hidden'!U57)</f>
        <v>0</v>
      </c>
      <c r="U56" s="211" t="str">
        <f>IF('Indicator Date hidden'!V57="x","x",$U$2-'Indicator Date hidden'!V57)</f>
        <v>x</v>
      </c>
      <c r="V56" s="211">
        <f>IF('Indicator Date hidden'!W57="x","x",$V$2-'Indicator Date hidden'!W57)</f>
        <v>0</v>
      </c>
      <c r="W56" s="211">
        <f>IF('Indicator Date hidden'!X57="x","x",$W$2-'Indicator Date hidden'!X57)</f>
        <v>4</v>
      </c>
      <c r="X56" s="211" t="str">
        <f>IF('Indicator Date hidden'!Y57="x","x",$X$2-'Indicator Date hidden'!Y57)</f>
        <v>x</v>
      </c>
      <c r="Y56" s="211">
        <f>IF('Indicator Date hidden'!Z57="x","x",$Y$2-'Indicator Date hidden'!Z57)</f>
        <v>0</v>
      </c>
      <c r="Z56" s="211">
        <f>IF('Indicator Date hidden'!AA57="x","x",$Z$2-'Indicator Date hidden'!AA57)</f>
        <v>0</v>
      </c>
      <c r="AA56" s="211">
        <f>IF('Indicator Date hidden'!AB57="x","x",$AA$2-'Indicator Date hidden'!AB57)</f>
        <v>0</v>
      </c>
      <c r="AB56" s="211">
        <f>IF('Indicator Date hidden'!AC57="x","x",$AB$2-'Indicator Date hidden'!AC57)</f>
        <v>0</v>
      </c>
      <c r="AC56" s="211">
        <f>IF('Indicator Date hidden'!AD57="x","x",$AC$2-'Indicator Date hidden'!AD57)</f>
        <v>0</v>
      </c>
      <c r="AD56" s="211">
        <f>IF('Indicator Date hidden'!AE57="x","x",$AD$2-'Indicator Date hidden'!AE57)</f>
        <v>0</v>
      </c>
      <c r="AE56" s="211" t="str">
        <f>IF('Indicator Date hidden'!AF57="x","x",$AE$2-'Indicator Date hidden'!AF57)</f>
        <v>x</v>
      </c>
      <c r="AF56" s="211" t="str">
        <f>IF('Indicator Date hidden'!AG57="x","x",$AF$2-'Indicator Date hidden'!AG57)</f>
        <v>x</v>
      </c>
      <c r="AG56" s="211">
        <f>IF('Indicator Date hidden'!AH57="x","x",$AG$2-'Indicator Date hidden'!AH57)</f>
        <v>0</v>
      </c>
      <c r="AH56" s="211">
        <f>IF('Indicator Date hidden'!AI57="x","x",$AH$2-'Indicator Date hidden'!AI57)</f>
        <v>0</v>
      </c>
      <c r="AI56" s="211">
        <f>IF('Indicator Date hidden'!AJ57="x","x",$AI$2-'Indicator Date hidden'!AJ57)</f>
        <v>0</v>
      </c>
      <c r="AJ56" s="211" t="str">
        <f>IF('Indicator Date hidden'!AK57="x","x",$AJ$2-'Indicator Date hidden'!AK57)</f>
        <v>x</v>
      </c>
      <c r="AK56" s="211">
        <f>IF('Indicator Date hidden'!AL57="x","x",$AK$2-'Indicator Date hidden'!AL57)</f>
        <v>1</v>
      </c>
      <c r="AL56" s="211">
        <f>IF('Indicator Date hidden'!AM57="x","x",$AL$2-'Indicator Date hidden'!AM57)</f>
        <v>0</v>
      </c>
      <c r="AM56" s="211">
        <f>IF('Indicator Date hidden'!AN57="x","x",$AM$2-'Indicator Date hidden'!AN57)</f>
        <v>0</v>
      </c>
      <c r="AN56" s="211">
        <f>IF('Indicator Date hidden'!AO57="x","x",$AN$2-'Indicator Date hidden'!AO57)</f>
        <v>0</v>
      </c>
      <c r="AO56" s="211" t="str">
        <f>IF('Indicator Date hidden'!AP57="x","x",$AO$2-'Indicator Date hidden'!AP57)</f>
        <v>x</v>
      </c>
      <c r="AP56" s="211" t="str">
        <f>IF('Indicator Date hidden'!AQ57="x","x",$AP$2-'Indicator Date hidden'!AQ57)</f>
        <v>x</v>
      </c>
      <c r="AQ56" s="211" t="str">
        <f>IF('Indicator Date hidden'!AR57="x","x",$AQ$2-'Indicator Date hidden'!AR57)</f>
        <v>x</v>
      </c>
      <c r="AR56" s="211">
        <f>IF('Indicator Date hidden'!AS57="x","x",$AR$2-'Indicator Date hidden'!AS57)</f>
        <v>0</v>
      </c>
      <c r="AS56" s="211">
        <f>IF('Indicator Date hidden'!AT57="x","x",$AS$2-'Indicator Date hidden'!AT57)</f>
        <v>0</v>
      </c>
      <c r="AT56" s="211">
        <f>IF('Indicator Date hidden'!AU57="x","x",$AT$2-'Indicator Date hidden'!AU57)</f>
        <v>0</v>
      </c>
      <c r="AU56" s="211">
        <f>IF('Indicator Date hidden'!AV57="x","x",$AU$2-'Indicator Date hidden'!AV57)</f>
        <v>1</v>
      </c>
      <c r="AV56" s="211">
        <f>IF('Indicator Date hidden'!AW57="x","x",$AV$2-'Indicator Date hidden'!AW57)</f>
        <v>0</v>
      </c>
      <c r="AW56" s="211">
        <f>IF('Indicator Date hidden'!AX57="x","x",$AW$2-'Indicator Date hidden'!AX57)</f>
        <v>0</v>
      </c>
      <c r="AX56" s="211">
        <f>IF('Indicator Date hidden'!AY57="x","x",$AX$2-'Indicator Date hidden'!AY57)</f>
        <v>0</v>
      </c>
      <c r="AY56" s="211">
        <f>IF('Indicator Date hidden'!AZ57="x","x",$AY$2-'Indicator Date hidden'!AZ57)</f>
        <v>0</v>
      </c>
      <c r="AZ56" s="211">
        <f>IF('Indicator Date hidden'!BA57="x","x",$AZ$2-'Indicator Date hidden'!BA57)</f>
        <v>0</v>
      </c>
      <c r="BA56">
        <f t="shared" si="5"/>
        <v>6</v>
      </c>
      <c r="BB56" s="21">
        <f t="shared" si="6"/>
        <v>0.14285714285714285</v>
      </c>
      <c r="BC56">
        <f t="shared" si="7"/>
        <v>3</v>
      </c>
      <c r="BD56" s="21">
        <f t="shared" si="8"/>
        <v>0.63887656499993994</v>
      </c>
      <c r="BE56" s="280">
        <f t="shared" si="9"/>
        <v>0</v>
      </c>
    </row>
    <row r="57" spans="1:57" x14ac:dyDescent="0.25">
      <c r="A57" t="s">
        <v>8718</v>
      </c>
      <c r="B57" s="211">
        <f>IF('Indicator Date hidden'!C58="x","x",$B$2-'Indicator Date hidden'!C58)</f>
        <v>0</v>
      </c>
      <c r="C57" s="211">
        <f>IF('Indicator Date hidden'!D58="x","x",$C$2-'Indicator Date hidden'!D58)</f>
        <v>0</v>
      </c>
      <c r="D57" s="211">
        <f>IF('Indicator Date hidden'!E58="x","x",$D$2-'Indicator Date hidden'!E58)</f>
        <v>0</v>
      </c>
      <c r="E57" s="211">
        <f>IF('Indicator Date hidden'!F58="x","x",$E$2-'Indicator Date hidden'!F58)</f>
        <v>0</v>
      </c>
      <c r="F57" s="211">
        <f>IF('Indicator Date hidden'!G58="x","x",$F$2-'Indicator Date hidden'!G58)</f>
        <v>0</v>
      </c>
      <c r="G57" s="211">
        <f>IF('Indicator Date hidden'!H58="x","x",$G$2-'Indicator Date hidden'!H58)</f>
        <v>0</v>
      </c>
      <c r="H57" s="211">
        <f>IF('Indicator Date hidden'!I58="x","x",$H$2-'Indicator Date hidden'!I58)</f>
        <v>0</v>
      </c>
      <c r="I57" s="211">
        <f>IF('Indicator Date hidden'!J58="x","x",$I$2-'Indicator Date hidden'!J58)</f>
        <v>0</v>
      </c>
      <c r="J57" s="211">
        <f>IF('Indicator Date hidden'!K58="x","x",$J$2-'Indicator Date hidden'!K58)</f>
        <v>0</v>
      </c>
      <c r="K57" s="211">
        <f>IF('Indicator Date hidden'!L58="x","x",$K$2-'Indicator Date hidden'!L58)</f>
        <v>0</v>
      </c>
      <c r="L57" s="211">
        <f>IF('Indicator Date hidden'!M58="x","x",$L$2-'Indicator Date hidden'!M58)</f>
        <v>0</v>
      </c>
      <c r="M57" s="211">
        <f>IF('Indicator Date hidden'!N58="x","x",$M$2-'Indicator Date hidden'!N58)</f>
        <v>0</v>
      </c>
      <c r="N57" s="211">
        <f>IF('Indicator Date hidden'!O58="x","x",$N$2-'Indicator Date hidden'!O58)</f>
        <v>0</v>
      </c>
      <c r="O57" s="211">
        <f>IF('Indicator Date hidden'!P58="x","x",$O$2-'Indicator Date hidden'!P58)</f>
        <v>0</v>
      </c>
      <c r="P57" s="211">
        <f>IF('Indicator Date hidden'!Q58="x","x",$P$2-'Indicator Date hidden'!Q58)</f>
        <v>0</v>
      </c>
      <c r="Q57" s="211" t="str">
        <f>IF('Indicator Date hidden'!R58="x","x",$Q$2-'Indicator Date hidden'!R58)</f>
        <v>x</v>
      </c>
      <c r="R57" s="211">
        <f>IF('Indicator Date hidden'!S58="x","x",$R$2-'Indicator Date hidden'!S58)</f>
        <v>0</v>
      </c>
      <c r="S57" s="211">
        <f>IF('Indicator Date hidden'!T58="x","x",$S$2-'Indicator Date hidden'!T58)</f>
        <v>0</v>
      </c>
      <c r="T57" s="211">
        <f>IF('Indicator Date hidden'!U58="x","x",$T$2-'Indicator Date hidden'!U58)</f>
        <v>0</v>
      </c>
      <c r="U57" s="211" t="str">
        <f>IF('Indicator Date hidden'!V58="x","x",$U$2-'Indicator Date hidden'!V58)</f>
        <v>x</v>
      </c>
      <c r="V57" s="211">
        <f>IF('Indicator Date hidden'!W58="x","x",$V$2-'Indicator Date hidden'!W58)</f>
        <v>0</v>
      </c>
      <c r="W57" s="211" t="str">
        <f>IF('Indicator Date hidden'!X58="x","x",$W$2-'Indicator Date hidden'!X58)</f>
        <v>x</v>
      </c>
      <c r="X57" s="211">
        <f>IF('Indicator Date hidden'!Y58="x","x",$X$2-'Indicator Date hidden'!Y58)</f>
        <v>2</v>
      </c>
      <c r="Y57" s="211">
        <f>IF('Indicator Date hidden'!Z58="x","x",$Y$2-'Indicator Date hidden'!Z58)</f>
        <v>0</v>
      </c>
      <c r="Z57" s="211">
        <f>IF('Indicator Date hidden'!AA58="x","x",$Z$2-'Indicator Date hidden'!AA58)</f>
        <v>0</v>
      </c>
      <c r="AA57" s="211">
        <f>IF('Indicator Date hidden'!AB58="x","x",$AA$2-'Indicator Date hidden'!AB58)</f>
        <v>1</v>
      </c>
      <c r="AB57" s="211">
        <f>IF('Indicator Date hidden'!AC58="x","x",$AB$2-'Indicator Date hidden'!AC58)</f>
        <v>0</v>
      </c>
      <c r="AC57" s="211">
        <f>IF('Indicator Date hidden'!AD58="x","x",$AC$2-'Indicator Date hidden'!AD58)</f>
        <v>0</v>
      </c>
      <c r="AD57" s="211" t="str">
        <f>IF('Indicator Date hidden'!AE58="x","x",$AD$2-'Indicator Date hidden'!AE58)</f>
        <v>x</v>
      </c>
      <c r="AE57" s="211">
        <f>IF('Indicator Date hidden'!AF58="x","x",$AE$2-'Indicator Date hidden'!AF58)</f>
        <v>0</v>
      </c>
      <c r="AF57" s="211">
        <f>IF('Indicator Date hidden'!AG58="x","x",$AF$2-'Indicator Date hidden'!AG58)</f>
        <v>1</v>
      </c>
      <c r="AG57" s="211">
        <f>IF('Indicator Date hidden'!AH58="x","x",$AG$2-'Indicator Date hidden'!AH58)</f>
        <v>0</v>
      </c>
      <c r="AH57" s="211">
        <f>IF('Indicator Date hidden'!AI58="x","x",$AH$2-'Indicator Date hidden'!AI58)</f>
        <v>0</v>
      </c>
      <c r="AI57" s="211">
        <f>IF('Indicator Date hidden'!AJ58="x","x",$AI$2-'Indicator Date hidden'!AJ58)</f>
        <v>0</v>
      </c>
      <c r="AJ57" s="211" t="str">
        <f>IF('Indicator Date hidden'!AK58="x","x",$AJ$2-'Indicator Date hidden'!AK58)</f>
        <v>x</v>
      </c>
      <c r="AK57" s="211">
        <f>IF('Indicator Date hidden'!AL58="x","x",$AK$2-'Indicator Date hidden'!AL58)</f>
        <v>1</v>
      </c>
      <c r="AL57" s="211">
        <f>IF('Indicator Date hidden'!AM58="x","x",$AL$2-'Indicator Date hidden'!AM58)</f>
        <v>0</v>
      </c>
      <c r="AM57" s="211">
        <f>IF('Indicator Date hidden'!AN58="x","x",$AM$2-'Indicator Date hidden'!AN58)</f>
        <v>0</v>
      </c>
      <c r="AN57" s="211">
        <f>IF('Indicator Date hidden'!AO58="x","x",$AN$2-'Indicator Date hidden'!AO58)</f>
        <v>0</v>
      </c>
      <c r="AO57" s="211">
        <f>IF('Indicator Date hidden'!AP58="x","x",$AO$2-'Indicator Date hidden'!AP58)</f>
        <v>0</v>
      </c>
      <c r="AP57" s="211">
        <f>IF('Indicator Date hidden'!AQ58="x","x",$AP$2-'Indicator Date hidden'!AQ58)</f>
        <v>0</v>
      </c>
      <c r="AQ57" s="211" t="str">
        <f>IF('Indicator Date hidden'!AR58="x","x",$AQ$2-'Indicator Date hidden'!AR58)</f>
        <v>x</v>
      </c>
      <c r="AR57" s="211">
        <f>IF('Indicator Date hidden'!AS58="x","x",$AR$2-'Indicator Date hidden'!AS58)</f>
        <v>0</v>
      </c>
      <c r="AS57" s="211">
        <f>IF('Indicator Date hidden'!AT58="x","x",$AS$2-'Indicator Date hidden'!AT58)</f>
        <v>0</v>
      </c>
      <c r="AT57" s="211">
        <f>IF('Indicator Date hidden'!AU58="x","x",$AT$2-'Indicator Date hidden'!AU58)</f>
        <v>0</v>
      </c>
      <c r="AU57" s="211">
        <f>IF('Indicator Date hidden'!AV58="x","x",$AU$2-'Indicator Date hidden'!AV58)</f>
        <v>3</v>
      </c>
      <c r="AV57" s="211">
        <f>IF('Indicator Date hidden'!AW58="x","x",$AV$2-'Indicator Date hidden'!AW58)</f>
        <v>0</v>
      </c>
      <c r="AW57" s="211">
        <f>IF('Indicator Date hidden'!AX58="x","x",$AW$2-'Indicator Date hidden'!AX58)</f>
        <v>0</v>
      </c>
      <c r="AX57" s="211">
        <f>IF('Indicator Date hidden'!AY58="x","x",$AX$2-'Indicator Date hidden'!AY58)</f>
        <v>0</v>
      </c>
      <c r="AY57" s="211">
        <f>IF('Indicator Date hidden'!AZ58="x","x",$AY$2-'Indicator Date hidden'!AZ58)</f>
        <v>0</v>
      </c>
      <c r="AZ57" s="211">
        <f>IF('Indicator Date hidden'!BA58="x","x",$AZ$2-'Indicator Date hidden'!BA58)</f>
        <v>0</v>
      </c>
      <c r="BA57">
        <f t="shared" si="5"/>
        <v>8</v>
      </c>
      <c r="BB57" s="21">
        <f t="shared" si="6"/>
        <v>0.17777777777777778</v>
      </c>
      <c r="BC57">
        <f t="shared" si="7"/>
        <v>5</v>
      </c>
      <c r="BD57" s="21">
        <f t="shared" si="8"/>
        <v>0.56916659888291987</v>
      </c>
      <c r="BE57" s="280">
        <f t="shared" si="9"/>
        <v>0</v>
      </c>
    </row>
    <row r="58" spans="1:57" x14ac:dyDescent="0.25">
      <c r="A58" t="s">
        <v>8719</v>
      </c>
      <c r="B58" s="211">
        <f>IF('Indicator Date hidden'!C59="x","x",$B$2-'Indicator Date hidden'!C59)</f>
        <v>0</v>
      </c>
      <c r="C58" s="211">
        <f>IF('Indicator Date hidden'!D59="x","x",$C$2-'Indicator Date hidden'!D59)</f>
        <v>0</v>
      </c>
      <c r="D58" s="211">
        <f>IF('Indicator Date hidden'!E59="x","x",$D$2-'Indicator Date hidden'!E59)</f>
        <v>0</v>
      </c>
      <c r="E58" s="211">
        <f>IF('Indicator Date hidden'!F59="x","x",$E$2-'Indicator Date hidden'!F59)</f>
        <v>0</v>
      </c>
      <c r="F58" s="211">
        <f>IF('Indicator Date hidden'!G59="x","x",$F$2-'Indicator Date hidden'!G59)</f>
        <v>0</v>
      </c>
      <c r="G58" s="211">
        <f>IF('Indicator Date hidden'!H59="x","x",$G$2-'Indicator Date hidden'!H59)</f>
        <v>0</v>
      </c>
      <c r="H58" s="211">
        <f>IF('Indicator Date hidden'!I59="x","x",$H$2-'Indicator Date hidden'!I59)</f>
        <v>0</v>
      </c>
      <c r="I58" s="211">
        <f>IF('Indicator Date hidden'!J59="x","x",$I$2-'Indicator Date hidden'!J59)</f>
        <v>0</v>
      </c>
      <c r="J58" s="211">
        <f>IF('Indicator Date hidden'!K59="x","x",$J$2-'Indicator Date hidden'!K59)</f>
        <v>0</v>
      </c>
      <c r="K58" s="211">
        <f>IF('Indicator Date hidden'!L59="x","x",$K$2-'Indicator Date hidden'!L59)</f>
        <v>0</v>
      </c>
      <c r="L58" s="211">
        <f>IF('Indicator Date hidden'!M59="x","x",$L$2-'Indicator Date hidden'!M59)</f>
        <v>0</v>
      </c>
      <c r="M58" s="211">
        <f>IF('Indicator Date hidden'!N59="x","x",$M$2-'Indicator Date hidden'!N59)</f>
        <v>0</v>
      </c>
      <c r="N58" s="211">
        <f>IF('Indicator Date hidden'!O59="x","x",$N$2-'Indicator Date hidden'!O59)</f>
        <v>0</v>
      </c>
      <c r="O58" s="211">
        <f>IF('Indicator Date hidden'!P59="x","x",$O$2-'Indicator Date hidden'!P59)</f>
        <v>0</v>
      </c>
      <c r="P58" s="211">
        <f>IF('Indicator Date hidden'!Q59="x","x",$P$2-'Indicator Date hidden'!Q59)</f>
        <v>0</v>
      </c>
      <c r="Q58" s="211">
        <f>IF('Indicator Date hidden'!R59="x","x",$Q$2-'Indicator Date hidden'!R59)</f>
        <v>3</v>
      </c>
      <c r="R58" s="211">
        <f>IF('Indicator Date hidden'!S59="x","x",$R$2-'Indicator Date hidden'!S59)</f>
        <v>0</v>
      </c>
      <c r="S58" s="211">
        <f>IF('Indicator Date hidden'!T59="x","x",$S$2-'Indicator Date hidden'!T59)</f>
        <v>0</v>
      </c>
      <c r="T58" s="211">
        <f>IF('Indicator Date hidden'!U59="x","x",$T$2-'Indicator Date hidden'!U59)</f>
        <v>0</v>
      </c>
      <c r="U58" s="211">
        <f>IF('Indicator Date hidden'!V59="x","x",$U$2-'Indicator Date hidden'!V59)</f>
        <v>0</v>
      </c>
      <c r="V58" s="211">
        <f>IF('Indicator Date hidden'!W59="x","x",$V$2-'Indicator Date hidden'!W59)</f>
        <v>0</v>
      </c>
      <c r="W58" s="211">
        <f>IF('Indicator Date hidden'!X59="x","x",$W$2-'Indicator Date hidden'!X59)</f>
        <v>0</v>
      </c>
      <c r="X58" s="211">
        <f>IF('Indicator Date hidden'!Y59="x","x",$X$2-'Indicator Date hidden'!Y59)</f>
        <v>4</v>
      </c>
      <c r="Y58" s="211">
        <f>IF('Indicator Date hidden'!Z59="x","x",$Y$2-'Indicator Date hidden'!Z59)</f>
        <v>0</v>
      </c>
      <c r="Z58" s="211">
        <f>IF('Indicator Date hidden'!AA59="x","x",$Z$2-'Indicator Date hidden'!AA59)</f>
        <v>0</v>
      </c>
      <c r="AA58" s="211">
        <f>IF('Indicator Date hidden'!AB59="x","x",$AA$2-'Indicator Date hidden'!AB59)</f>
        <v>0</v>
      </c>
      <c r="AB58" s="211">
        <f>IF('Indicator Date hidden'!AC59="x","x",$AB$2-'Indicator Date hidden'!AC59)</f>
        <v>0</v>
      </c>
      <c r="AC58" s="211">
        <f>IF('Indicator Date hidden'!AD59="x","x",$AC$2-'Indicator Date hidden'!AD59)</f>
        <v>0</v>
      </c>
      <c r="AD58" s="211">
        <f>IF('Indicator Date hidden'!AE59="x","x",$AD$2-'Indicator Date hidden'!AE59)</f>
        <v>0</v>
      </c>
      <c r="AE58" s="211">
        <f>IF('Indicator Date hidden'!AF59="x","x",$AE$2-'Indicator Date hidden'!AF59)</f>
        <v>0</v>
      </c>
      <c r="AF58" s="211">
        <f>IF('Indicator Date hidden'!AG59="x","x",$AF$2-'Indicator Date hidden'!AG59)</f>
        <v>3</v>
      </c>
      <c r="AG58" s="211">
        <f>IF('Indicator Date hidden'!AH59="x","x",$AG$2-'Indicator Date hidden'!AH59)</f>
        <v>0</v>
      </c>
      <c r="AH58" s="211">
        <f>IF('Indicator Date hidden'!AI59="x","x",$AH$2-'Indicator Date hidden'!AI59)</f>
        <v>0</v>
      </c>
      <c r="AI58" s="211">
        <f>IF('Indicator Date hidden'!AJ59="x","x",$AI$2-'Indicator Date hidden'!AJ59)</f>
        <v>0</v>
      </c>
      <c r="AJ58" s="211">
        <f>IF('Indicator Date hidden'!AK59="x","x",$AJ$2-'Indicator Date hidden'!AK59)</f>
        <v>1</v>
      </c>
      <c r="AK58" s="211">
        <f>IF('Indicator Date hidden'!AL59="x","x",$AK$2-'Indicator Date hidden'!AL59)</f>
        <v>0</v>
      </c>
      <c r="AL58" s="211">
        <f>IF('Indicator Date hidden'!AM59="x","x",$AL$2-'Indicator Date hidden'!AM59)</f>
        <v>0</v>
      </c>
      <c r="AM58" s="211">
        <f>IF('Indicator Date hidden'!AN59="x","x",$AM$2-'Indicator Date hidden'!AN59)</f>
        <v>0</v>
      </c>
      <c r="AN58" s="211">
        <f>IF('Indicator Date hidden'!AO59="x","x",$AN$2-'Indicator Date hidden'!AO59)</f>
        <v>0</v>
      </c>
      <c r="AO58" s="211">
        <f>IF('Indicator Date hidden'!AP59="x","x",$AO$2-'Indicator Date hidden'!AP59)</f>
        <v>0</v>
      </c>
      <c r="AP58" s="211">
        <f>IF('Indicator Date hidden'!AQ59="x","x",$AP$2-'Indicator Date hidden'!AQ59)</f>
        <v>0</v>
      </c>
      <c r="AQ58" s="211">
        <f>IF('Indicator Date hidden'!AR59="x","x",$AQ$2-'Indicator Date hidden'!AR59)</f>
        <v>0</v>
      </c>
      <c r="AR58" s="211">
        <f>IF('Indicator Date hidden'!AS59="x","x",$AR$2-'Indicator Date hidden'!AS59)</f>
        <v>0</v>
      </c>
      <c r="AS58" s="211">
        <f>IF('Indicator Date hidden'!AT59="x","x",$AS$2-'Indicator Date hidden'!AT59)</f>
        <v>0</v>
      </c>
      <c r="AT58" s="211">
        <f>IF('Indicator Date hidden'!AU59="x","x",$AT$2-'Indicator Date hidden'!AU59)</f>
        <v>0</v>
      </c>
      <c r="AU58" s="211">
        <f>IF('Indicator Date hidden'!AV59="x","x",$AU$2-'Indicator Date hidden'!AV59)</f>
        <v>7</v>
      </c>
      <c r="AV58" s="211">
        <f>IF('Indicator Date hidden'!AW59="x","x",$AV$2-'Indicator Date hidden'!AW59)</f>
        <v>0</v>
      </c>
      <c r="AW58" s="211">
        <f>IF('Indicator Date hidden'!AX59="x","x",$AW$2-'Indicator Date hidden'!AX59)</f>
        <v>0</v>
      </c>
      <c r="AX58" s="211">
        <f>IF('Indicator Date hidden'!AY59="x","x",$AX$2-'Indicator Date hidden'!AY59)</f>
        <v>0</v>
      </c>
      <c r="AY58" s="211">
        <f>IF('Indicator Date hidden'!AZ59="x","x",$AY$2-'Indicator Date hidden'!AZ59)</f>
        <v>0</v>
      </c>
      <c r="AZ58" s="211">
        <f>IF('Indicator Date hidden'!BA59="x","x",$AZ$2-'Indicator Date hidden'!BA59)</f>
        <v>0</v>
      </c>
      <c r="BA58">
        <f t="shared" si="5"/>
        <v>18</v>
      </c>
      <c r="BB58" s="21">
        <f t="shared" si="6"/>
        <v>0.35294117647058826</v>
      </c>
      <c r="BC58">
        <f t="shared" si="7"/>
        <v>5</v>
      </c>
      <c r="BD58" s="21">
        <f t="shared" si="8"/>
        <v>1.2338927625531195</v>
      </c>
      <c r="BE58" s="280">
        <f t="shared" si="9"/>
        <v>0</v>
      </c>
    </row>
    <row r="59" spans="1:57" x14ac:dyDescent="0.25">
      <c r="A59" t="s">
        <v>8723</v>
      </c>
      <c r="B59" s="211">
        <f>IF('Indicator Date hidden'!C60="x","x",$B$2-'Indicator Date hidden'!C60)</f>
        <v>0</v>
      </c>
      <c r="C59" s="211">
        <f>IF('Indicator Date hidden'!D60="x","x",$C$2-'Indicator Date hidden'!D60)</f>
        <v>0</v>
      </c>
      <c r="D59" s="211">
        <f>IF('Indicator Date hidden'!E60="x","x",$D$2-'Indicator Date hidden'!E60)</f>
        <v>0</v>
      </c>
      <c r="E59" s="211">
        <f>IF('Indicator Date hidden'!F60="x","x",$E$2-'Indicator Date hidden'!F60)</f>
        <v>0</v>
      </c>
      <c r="F59" s="211">
        <f>IF('Indicator Date hidden'!G60="x","x",$F$2-'Indicator Date hidden'!G60)</f>
        <v>0</v>
      </c>
      <c r="G59" s="211">
        <f>IF('Indicator Date hidden'!H60="x","x",$G$2-'Indicator Date hidden'!H60)</f>
        <v>0</v>
      </c>
      <c r="H59" s="211">
        <f>IF('Indicator Date hidden'!I60="x","x",$H$2-'Indicator Date hidden'!I60)</f>
        <v>0</v>
      </c>
      <c r="I59" s="211">
        <f>IF('Indicator Date hidden'!J60="x","x",$I$2-'Indicator Date hidden'!J60)</f>
        <v>0</v>
      </c>
      <c r="J59" s="211">
        <f>IF('Indicator Date hidden'!K60="x","x",$J$2-'Indicator Date hidden'!K60)</f>
        <v>0</v>
      </c>
      <c r="K59" s="211">
        <f>IF('Indicator Date hidden'!L60="x","x",$K$2-'Indicator Date hidden'!L60)</f>
        <v>0</v>
      </c>
      <c r="L59" s="211">
        <f>IF('Indicator Date hidden'!M60="x","x",$L$2-'Indicator Date hidden'!M60)</f>
        <v>0</v>
      </c>
      <c r="M59" s="211">
        <f>IF('Indicator Date hidden'!N60="x","x",$M$2-'Indicator Date hidden'!N60)</f>
        <v>0</v>
      </c>
      <c r="N59" s="211">
        <f>IF('Indicator Date hidden'!O60="x","x",$N$2-'Indicator Date hidden'!O60)</f>
        <v>0</v>
      </c>
      <c r="O59" s="211">
        <f>IF('Indicator Date hidden'!P60="x","x",$O$2-'Indicator Date hidden'!P60)</f>
        <v>0</v>
      </c>
      <c r="P59" s="211">
        <f>IF('Indicator Date hidden'!Q60="x","x",$P$2-'Indicator Date hidden'!Q60)</f>
        <v>0</v>
      </c>
      <c r="Q59" s="211" t="str">
        <f>IF('Indicator Date hidden'!R60="x","x",$Q$2-'Indicator Date hidden'!R60)</f>
        <v>x</v>
      </c>
      <c r="R59" s="211">
        <f>IF('Indicator Date hidden'!S60="x","x",$R$2-'Indicator Date hidden'!S60)</f>
        <v>0</v>
      </c>
      <c r="S59" s="211">
        <f>IF('Indicator Date hidden'!T60="x","x",$S$2-'Indicator Date hidden'!T60)</f>
        <v>0</v>
      </c>
      <c r="T59" s="211">
        <f>IF('Indicator Date hidden'!U60="x","x",$T$2-'Indicator Date hidden'!U60)</f>
        <v>0</v>
      </c>
      <c r="U59" s="211">
        <f>IF('Indicator Date hidden'!V60="x","x",$U$2-'Indicator Date hidden'!V60)</f>
        <v>0</v>
      </c>
      <c r="V59" s="211">
        <f>IF('Indicator Date hidden'!W60="x","x",$V$2-'Indicator Date hidden'!W60)</f>
        <v>0</v>
      </c>
      <c r="W59" s="211">
        <f>IF('Indicator Date hidden'!X60="x","x",$W$2-'Indicator Date hidden'!X60)</f>
        <v>10</v>
      </c>
      <c r="X59" s="211">
        <f>IF('Indicator Date hidden'!Y60="x","x",$X$2-'Indicator Date hidden'!Y60)</f>
        <v>4</v>
      </c>
      <c r="Y59" s="211">
        <f>IF('Indicator Date hidden'!Z60="x","x",$Y$2-'Indicator Date hidden'!Z60)</f>
        <v>0</v>
      </c>
      <c r="Z59" s="211">
        <f>IF('Indicator Date hidden'!AA60="x","x",$Z$2-'Indicator Date hidden'!AA60)</f>
        <v>0</v>
      </c>
      <c r="AA59" s="211">
        <f>IF('Indicator Date hidden'!AB60="x","x",$AA$2-'Indicator Date hidden'!AB60)</f>
        <v>0</v>
      </c>
      <c r="AB59" s="211">
        <f>IF('Indicator Date hidden'!AC60="x","x",$AB$2-'Indicator Date hidden'!AC60)</f>
        <v>0</v>
      </c>
      <c r="AC59" s="211">
        <f>IF('Indicator Date hidden'!AD60="x","x",$AC$2-'Indicator Date hidden'!AD60)</f>
        <v>0</v>
      </c>
      <c r="AD59" s="211" t="str">
        <f>IF('Indicator Date hidden'!AE60="x","x",$AD$2-'Indicator Date hidden'!AE60)</f>
        <v>x</v>
      </c>
      <c r="AE59" s="211">
        <f>IF('Indicator Date hidden'!AF60="x","x",$AE$2-'Indicator Date hidden'!AF60)</f>
        <v>0</v>
      </c>
      <c r="AF59" s="211">
        <f>IF('Indicator Date hidden'!AG60="x","x",$AF$2-'Indicator Date hidden'!AG60)</f>
        <v>5</v>
      </c>
      <c r="AG59" s="211">
        <f>IF('Indicator Date hidden'!AH60="x","x",$AG$2-'Indicator Date hidden'!AH60)</f>
        <v>0</v>
      </c>
      <c r="AH59" s="211">
        <f>IF('Indicator Date hidden'!AI60="x","x",$AH$2-'Indicator Date hidden'!AI60)</f>
        <v>0</v>
      </c>
      <c r="AI59" s="211">
        <f>IF('Indicator Date hidden'!AJ60="x","x",$AI$2-'Indicator Date hidden'!AJ60)</f>
        <v>0</v>
      </c>
      <c r="AJ59" s="211" t="str">
        <f>IF('Indicator Date hidden'!AK60="x","x",$AJ$2-'Indicator Date hidden'!AK60)</f>
        <v>x</v>
      </c>
      <c r="AK59" s="211">
        <f>IF('Indicator Date hidden'!AL60="x","x",$AK$2-'Indicator Date hidden'!AL60)</f>
        <v>1</v>
      </c>
      <c r="AL59" s="211">
        <f>IF('Indicator Date hidden'!AM60="x","x",$AL$2-'Indicator Date hidden'!AM60)</f>
        <v>0</v>
      </c>
      <c r="AM59" s="211">
        <f>IF('Indicator Date hidden'!AN60="x","x",$AM$2-'Indicator Date hidden'!AN60)</f>
        <v>0</v>
      </c>
      <c r="AN59" s="211">
        <f>IF('Indicator Date hidden'!AO60="x","x",$AN$2-'Indicator Date hidden'!AO60)</f>
        <v>0</v>
      </c>
      <c r="AO59" s="211">
        <f>IF('Indicator Date hidden'!AP60="x","x",$AO$2-'Indicator Date hidden'!AP60)</f>
        <v>0</v>
      </c>
      <c r="AP59" s="211">
        <f>IF('Indicator Date hidden'!AQ60="x","x",$AP$2-'Indicator Date hidden'!AQ60)</f>
        <v>0</v>
      </c>
      <c r="AQ59" s="211">
        <f>IF('Indicator Date hidden'!AR60="x","x",$AQ$2-'Indicator Date hidden'!AR60)</f>
        <v>0</v>
      </c>
      <c r="AR59" s="211">
        <f>IF('Indicator Date hidden'!AS60="x","x",$AR$2-'Indicator Date hidden'!AS60)</f>
        <v>0</v>
      </c>
      <c r="AS59" s="211" t="str">
        <f>IF('Indicator Date hidden'!AT60="x","x",$AS$2-'Indicator Date hidden'!AT60)</f>
        <v>x</v>
      </c>
      <c r="AT59" s="211">
        <f>IF('Indicator Date hidden'!AU60="x","x",$AT$2-'Indicator Date hidden'!AU60)</f>
        <v>0</v>
      </c>
      <c r="AU59" s="211" t="str">
        <f>IF('Indicator Date hidden'!AV60="x","x",$AU$2-'Indicator Date hidden'!AV60)</f>
        <v>x</v>
      </c>
      <c r="AV59" s="211">
        <f>IF('Indicator Date hidden'!AW60="x","x",$AV$2-'Indicator Date hidden'!AW60)</f>
        <v>0</v>
      </c>
      <c r="AW59" s="211">
        <f>IF('Indicator Date hidden'!AX60="x","x",$AW$2-'Indicator Date hidden'!AX60)</f>
        <v>0</v>
      </c>
      <c r="AX59" s="211">
        <f>IF('Indicator Date hidden'!AY60="x","x",$AX$2-'Indicator Date hidden'!AY60)</f>
        <v>0</v>
      </c>
      <c r="AY59" s="211">
        <f>IF('Indicator Date hidden'!AZ60="x","x",$AY$2-'Indicator Date hidden'!AZ60)</f>
        <v>0</v>
      </c>
      <c r="AZ59" s="211">
        <f>IF('Indicator Date hidden'!BA60="x","x",$AZ$2-'Indicator Date hidden'!BA60)</f>
        <v>0</v>
      </c>
      <c r="BA59">
        <f t="shared" si="5"/>
        <v>20</v>
      </c>
      <c r="BB59" s="21">
        <f t="shared" si="6"/>
        <v>0.43478260869565216</v>
      </c>
      <c r="BC59">
        <f t="shared" si="7"/>
        <v>4</v>
      </c>
      <c r="BD59" s="21">
        <f t="shared" si="8"/>
        <v>1.702327995691469</v>
      </c>
      <c r="BE59" s="280">
        <f t="shared" si="9"/>
        <v>0</v>
      </c>
    </row>
    <row r="60" spans="1:57" x14ac:dyDescent="0.25">
      <c r="A60" t="s">
        <v>8721</v>
      </c>
      <c r="B60" s="211">
        <f>IF('Indicator Date hidden'!C61="x","x",$B$2-'Indicator Date hidden'!C61)</f>
        <v>0</v>
      </c>
      <c r="C60" s="211">
        <f>IF('Indicator Date hidden'!D61="x","x",$C$2-'Indicator Date hidden'!D61)</f>
        <v>0</v>
      </c>
      <c r="D60" s="211">
        <f>IF('Indicator Date hidden'!E61="x","x",$D$2-'Indicator Date hidden'!E61)</f>
        <v>0</v>
      </c>
      <c r="E60" s="211">
        <f>IF('Indicator Date hidden'!F61="x","x",$E$2-'Indicator Date hidden'!F61)</f>
        <v>0</v>
      </c>
      <c r="F60" s="211">
        <f>IF('Indicator Date hidden'!G61="x","x",$F$2-'Indicator Date hidden'!G61)</f>
        <v>0</v>
      </c>
      <c r="G60" s="211">
        <f>IF('Indicator Date hidden'!H61="x","x",$G$2-'Indicator Date hidden'!H61)</f>
        <v>0</v>
      </c>
      <c r="H60" s="211">
        <f>IF('Indicator Date hidden'!I61="x","x",$H$2-'Indicator Date hidden'!I61)</f>
        <v>0</v>
      </c>
      <c r="I60" s="211">
        <f>IF('Indicator Date hidden'!J61="x","x",$I$2-'Indicator Date hidden'!J61)</f>
        <v>0</v>
      </c>
      <c r="J60" s="211">
        <f>IF('Indicator Date hidden'!K61="x","x",$J$2-'Indicator Date hidden'!K61)</f>
        <v>0</v>
      </c>
      <c r="K60" s="211">
        <f>IF('Indicator Date hidden'!L61="x","x",$K$2-'Indicator Date hidden'!L61)</f>
        <v>0</v>
      </c>
      <c r="L60" s="211">
        <f>IF('Indicator Date hidden'!M61="x","x",$L$2-'Indicator Date hidden'!M61)</f>
        <v>0</v>
      </c>
      <c r="M60" s="211">
        <f>IF('Indicator Date hidden'!N61="x","x",$M$2-'Indicator Date hidden'!N61)</f>
        <v>0</v>
      </c>
      <c r="N60" s="211">
        <f>IF('Indicator Date hidden'!O61="x","x",$N$2-'Indicator Date hidden'!O61)</f>
        <v>0</v>
      </c>
      <c r="O60" s="211">
        <f>IF('Indicator Date hidden'!P61="x","x",$O$2-'Indicator Date hidden'!P61)</f>
        <v>0</v>
      </c>
      <c r="P60" s="211">
        <f>IF('Indicator Date hidden'!Q61="x","x",$P$2-'Indicator Date hidden'!Q61)</f>
        <v>0</v>
      </c>
      <c r="Q60" s="211" t="str">
        <f>IF('Indicator Date hidden'!R61="x","x",$Q$2-'Indicator Date hidden'!R61)</f>
        <v>x</v>
      </c>
      <c r="R60" s="211">
        <f>IF('Indicator Date hidden'!S61="x","x",$R$2-'Indicator Date hidden'!S61)</f>
        <v>0</v>
      </c>
      <c r="S60" s="211">
        <f>IF('Indicator Date hidden'!T61="x","x",$S$2-'Indicator Date hidden'!T61)</f>
        <v>0</v>
      </c>
      <c r="T60" s="211">
        <f>IF('Indicator Date hidden'!U61="x","x",$T$2-'Indicator Date hidden'!U61)</f>
        <v>0</v>
      </c>
      <c r="U60" s="211" t="str">
        <f>IF('Indicator Date hidden'!V61="x","x",$U$2-'Indicator Date hidden'!V61)</f>
        <v>x</v>
      </c>
      <c r="V60" s="211">
        <f>IF('Indicator Date hidden'!W61="x","x",$V$2-'Indicator Date hidden'!W61)</f>
        <v>0</v>
      </c>
      <c r="W60" s="211" t="str">
        <f>IF('Indicator Date hidden'!X61="x","x",$W$2-'Indicator Date hidden'!X61)</f>
        <v>x</v>
      </c>
      <c r="X60" s="211">
        <f>IF('Indicator Date hidden'!Y61="x","x",$X$2-'Indicator Date hidden'!Y61)</f>
        <v>4</v>
      </c>
      <c r="Y60" s="211">
        <f>IF('Indicator Date hidden'!Z61="x","x",$Y$2-'Indicator Date hidden'!Z61)</f>
        <v>0</v>
      </c>
      <c r="Z60" s="211">
        <f>IF('Indicator Date hidden'!AA61="x","x",$Z$2-'Indicator Date hidden'!AA61)</f>
        <v>0</v>
      </c>
      <c r="AA60" s="211" t="str">
        <f>IF('Indicator Date hidden'!AB61="x","x",$AA$2-'Indicator Date hidden'!AB61)</f>
        <v>x</v>
      </c>
      <c r="AB60" s="211">
        <f>IF('Indicator Date hidden'!AC61="x","x",$AB$2-'Indicator Date hidden'!AC61)</f>
        <v>0</v>
      </c>
      <c r="AC60" s="211">
        <f>IF('Indicator Date hidden'!AD61="x","x",$AC$2-'Indicator Date hidden'!AD61)</f>
        <v>0</v>
      </c>
      <c r="AD60" s="211" t="str">
        <f>IF('Indicator Date hidden'!AE61="x","x",$AD$2-'Indicator Date hidden'!AE61)</f>
        <v>x</v>
      </c>
      <c r="AE60" s="211">
        <f>IF('Indicator Date hidden'!AF61="x","x",$AE$2-'Indicator Date hidden'!AF61)</f>
        <v>0</v>
      </c>
      <c r="AF60" s="211">
        <f>IF('Indicator Date hidden'!AG61="x","x",$AF$2-'Indicator Date hidden'!AG61)</f>
        <v>1</v>
      </c>
      <c r="AG60" s="211">
        <f>IF('Indicator Date hidden'!AH61="x","x",$AG$2-'Indicator Date hidden'!AH61)</f>
        <v>0</v>
      </c>
      <c r="AH60" s="211">
        <f>IF('Indicator Date hidden'!AI61="x","x",$AH$2-'Indicator Date hidden'!AI61)</f>
        <v>0</v>
      </c>
      <c r="AI60" s="211">
        <f>IF('Indicator Date hidden'!AJ61="x","x",$AI$2-'Indicator Date hidden'!AJ61)</f>
        <v>0</v>
      </c>
      <c r="AJ60" s="211" t="str">
        <f>IF('Indicator Date hidden'!AK61="x","x",$AJ$2-'Indicator Date hidden'!AK61)</f>
        <v>x</v>
      </c>
      <c r="AK60" s="211">
        <f>IF('Indicator Date hidden'!AL61="x","x",$AK$2-'Indicator Date hidden'!AL61)</f>
        <v>1</v>
      </c>
      <c r="AL60" s="211">
        <f>IF('Indicator Date hidden'!AM61="x","x",$AL$2-'Indicator Date hidden'!AM61)</f>
        <v>0</v>
      </c>
      <c r="AM60" s="211">
        <f>IF('Indicator Date hidden'!AN61="x","x",$AM$2-'Indicator Date hidden'!AN61)</f>
        <v>0</v>
      </c>
      <c r="AN60" s="211">
        <f>IF('Indicator Date hidden'!AO61="x","x",$AN$2-'Indicator Date hidden'!AO61)</f>
        <v>0</v>
      </c>
      <c r="AO60" s="211">
        <f>IF('Indicator Date hidden'!AP61="x","x",$AO$2-'Indicator Date hidden'!AP61)</f>
        <v>0</v>
      </c>
      <c r="AP60" s="211">
        <f>IF('Indicator Date hidden'!AQ61="x","x",$AP$2-'Indicator Date hidden'!AQ61)</f>
        <v>0</v>
      </c>
      <c r="AQ60" s="211">
        <f>IF('Indicator Date hidden'!AR61="x","x",$AQ$2-'Indicator Date hidden'!AR61)</f>
        <v>0</v>
      </c>
      <c r="AR60" s="211">
        <f>IF('Indicator Date hidden'!AS61="x","x",$AR$2-'Indicator Date hidden'!AS61)</f>
        <v>0</v>
      </c>
      <c r="AS60" s="211">
        <f>IF('Indicator Date hidden'!AT61="x","x",$AS$2-'Indicator Date hidden'!AT61)</f>
        <v>0</v>
      </c>
      <c r="AT60" s="211">
        <f>IF('Indicator Date hidden'!AU61="x","x",$AT$2-'Indicator Date hidden'!AU61)</f>
        <v>0</v>
      </c>
      <c r="AU60" s="211" t="str">
        <f>IF('Indicator Date hidden'!AV61="x","x",$AU$2-'Indicator Date hidden'!AV61)</f>
        <v>x</v>
      </c>
      <c r="AV60" s="211">
        <f>IF('Indicator Date hidden'!AW61="x","x",$AV$2-'Indicator Date hidden'!AW61)</f>
        <v>0</v>
      </c>
      <c r="AW60" s="211">
        <f>IF('Indicator Date hidden'!AX61="x","x",$AW$2-'Indicator Date hidden'!AX61)</f>
        <v>0</v>
      </c>
      <c r="AX60" s="211">
        <f>IF('Indicator Date hidden'!AY61="x","x",$AX$2-'Indicator Date hidden'!AY61)</f>
        <v>0</v>
      </c>
      <c r="AY60" s="211">
        <f>IF('Indicator Date hidden'!AZ61="x","x",$AY$2-'Indicator Date hidden'!AZ61)</f>
        <v>0</v>
      </c>
      <c r="AZ60" s="211">
        <f>IF('Indicator Date hidden'!BA61="x","x",$AZ$2-'Indicator Date hidden'!BA61)</f>
        <v>0</v>
      </c>
      <c r="BA60">
        <f t="shared" si="5"/>
        <v>6</v>
      </c>
      <c r="BB60" s="21">
        <f t="shared" si="6"/>
        <v>0.13636363636363635</v>
      </c>
      <c r="BC60">
        <f t="shared" si="7"/>
        <v>3</v>
      </c>
      <c r="BD60" s="21">
        <f t="shared" si="8"/>
        <v>0.62489668567579637</v>
      </c>
      <c r="BE60" s="280">
        <f t="shared" si="9"/>
        <v>0</v>
      </c>
    </row>
    <row r="61" spans="1:57" x14ac:dyDescent="0.25">
      <c r="A61" t="s">
        <v>8725</v>
      </c>
      <c r="B61" s="211">
        <f>IF('Indicator Date hidden'!C62="x","x",$B$2-'Indicator Date hidden'!C62)</f>
        <v>0</v>
      </c>
      <c r="C61" s="211">
        <f>IF('Indicator Date hidden'!D62="x","x",$C$2-'Indicator Date hidden'!D62)</f>
        <v>0</v>
      </c>
      <c r="D61" s="211">
        <f>IF('Indicator Date hidden'!E62="x","x",$D$2-'Indicator Date hidden'!E62)</f>
        <v>0</v>
      </c>
      <c r="E61" s="211">
        <f>IF('Indicator Date hidden'!F62="x","x",$E$2-'Indicator Date hidden'!F62)</f>
        <v>0</v>
      </c>
      <c r="F61" s="211">
        <f>IF('Indicator Date hidden'!G62="x","x",$F$2-'Indicator Date hidden'!G62)</f>
        <v>0</v>
      </c>
      <c r="G61" s="211">
        <f>IF('Indicator Date hidden'!H62="x","x",$G$2-'Indicator Date hidden'!H62)</f>
        <v>0</v>
      </c>
      <c r="H61" s="211">
        <f>IF('Indicator Date hidden'!I62="x","x",$H$2-'Indicator Date hidden'!I62)</f>
        <v>0</v>
      </c>
      <c r="I61" s="211">
        <f>IF('Indicator Date hidden'!J62="x","x",$I$2-'Indicator Date hidden'!J62)</f>
        <v>0</v>
      </c>
      <c r="J61" s="211">
        <f>IF('Indicator Date hidden'!K62="x","x",$J$2-'Indicator Date hidden'!K62)</f>
        <v>0</v>
      </c>
      <c r="K61" s="211">
        <f>IF('Indicator Date hidden'!L62="x","x",$K$2-'Indicator Date hidden'!L62)</f>
        <v>0</v>
      </c>
      <c r="L61" s="211">
        <f>IF('Indicator Date hidden'!M62="x","x",$L$2-'Indicator Date hidden'!M62)</f>
        <v>0</v>
      </c>
      <c r="M61" s="211">
        <f>IF('Indicator Date hidden'!N62="x","x",$M$2-'Indicator Date hidden'!N62)</f>
        <v>0</v>
      </c>
      <c r="N61" s="211">
        <f>IF('Indicator Date hidden'!O62="x","x",$N$2-'Indicator Date hidden'!O62)</f>
        <v>0</v>
      </c>
      <c r="O61" s="211">
        <f>IF('Indicator Date hidden'!P62="x","x",$O$2-'Indicator Date hidden'!P62)</f>
        <v>0</v>
      </c>
      <c r="P61" s="211">
        <f>IF('Indicator Date hidden'!Q62="x","x",$P$2-'Indicator Date hidden'!Q62)</f>
        <v>0</v>
      </c>
      <c r="Q61" s="211" t="str">
        <f>IF('Indicator Date hidden'!R62="x","x",$Q$2-'Indicator Date hidden'!R62)</f>
        <v>x</v>
      </c>
      <c r="R61" s="211">
        <f>IF('Indicator Date hidden'!S62="x","x",$R$2-'Indicator Date hidden'!S62)</f>
        <v>0</v>
      </c>
      <c r="S61" s="211">
        <f>IF('Indicator Date hidden'!T62="x","x",$S$2-'Indicator Date hidden'!T62)</f>
        <v>0</v>
      </c>
      <c r="T61" s="211">
        <f>IF('Indicator Date hidden'!U62="x","x",$T$2-'Indicator Date hidden'!U62)</f>
        <v>0</v>
      </c>
      <c r="U61" s="211" t="str">
        <f>IF('Indicator Date hidden'!V62="x","x",$U$2-'Indicator Date hidden'!V62)</f>
        <v>x</v>
      </c>
      <c r="V61" s="211">
        <f>IF('Indicator Date hidden'!W62="x","x",$V$2-'Indicator Date hidden'!W62)</f>
        <v>0</v>
      </c>
      <c r="W61" s="211" t="str">
        <f>IF('Indicator Date hidden'!X62="x","x",$W$2-'Indicator Date hidden'!X62)</f>
        <v>x</v>
      </c>
      <c r="X61" s="211">
        <f>IF('Indicator Date hidden'!Y62="x","x",$X$2-'Indicator Date hidden'!Y62)</f>
        <v>1</v>
      </c>
      <c r="Y61" s="211">
        <f>IF('Indicator Date hidden'!Z62="x","x",$Y$2-'Indicator Date hidden'!Z62)</f>
        <v>0</v>
      </c>
      <c r="Z61" s="211">
        <f>IF('Indicator Date hidden'!AA62="x","x",$Z$2-'Indicator Date hidden'!AA62)</f>
        <v>0</v>
      </c>
      <c r="AA61" s="211" t="str">
        <f>IF('Indicator Date hidden'!AB62="x","x",$AA$2-'Indicator Date hidden'!AB62)</f>
        <v>x</v>
      </c>
      <c r="AB61" s="211">
        <f>IF('Indicator Date hidden'!AC62="x","x",$AB$2-'Indicator Date hidden'!AC62)</f>
        <v>0</v>
      </c>
      <c r="AC61" s="211">
        <f>IF('Indicator Date hidden'!AD62="x","x",$AC$2-'Indicator Date hidden'!AD62)</f>
        <v>0</v>
      </c>
      <c r="AD61" s="211" t="str">
        <f>IF('Indicator Date hidden'!AE62="x","x",$AD$2-'Indicator Date hidden'!AE62)</f>
        <v>x</v>
      </c>
      <c r="AE61" s="211">
        <f>IF('Indicator Date hidden'!AF62="x","x",$AE$2-'Indicator Date hidden'!AF62)</f>
        <v>0</v>
      </c>
      <c r="AF61" s="211">
        <f>IF('Indicator Date hidden'!AG62="x","x",$AF$2-'Indicator Date hidden'!AG62)</f>
        <v>1</v>
      </c>
      <c r="AG61" s="211">
        <f>IF('Indicator Date hidden'!AH62="x","x",$AG$2-'Indicator Date hidden'!AH62)</f>
        <v>0</v>
      </c>
      <c r="AH61" s="211">
        <f>IF('Indicator Date hidden'!AI62="x","x",$AH$2-'Indicator Date hidden'!AI62)</f>
        <v>0</v>
      </c>
      <c r="AI61" s="211">
        <f>IF('Indicator Date hidden'!AJ62="x","x",$AI$2-'Indicator Date hidden'!AJ62)</f>
        <v>0</v>
      </c>
      <c r="AJ61" s="211" t="str">
        <f>IF('Indicator Date hidden'!AK62="x","x",$AJ$2-'Indicator Date hidden'!AK62)</f>
        <v>x</v>
      </c>
      <c r="AK61" s="211">
        <f>IF('Indicator Date hidden'!AL62="x","x",$AK$2-'Indicator Date hidden'!AL62)</f>
        <v>1</v>
      </c>
      <c r="AL61" s="211">
        <f>IF('Indicator Date hidden'!AM62="x","x",$AL$2-'Indicator Date hidden'!AM62)</f>
        <v>0</v>
      </c>
      <c r="AM61" s="211">
        <f>IF('Indicator Date hidden'!AN62="x","x",$AM$2-'Indicator Date hidden'!AN62)</f>
        <v>0</v>
      </c>
      <c r="AN61" s="211">
        <f>IF('Indicator Date hidden'!AO62="x","x",$AN$2-'Indicator Date hidden'!AO62)</f>
        <v>0</v>
      </c>
      <c r="AO61" s="211">
        <f>IF('Indicator Date hidden'!AP62="x","x",$AO$2-'Indicator Date hidden'!AP62)</f>
        <v>0</v>
      </c>
      <c r="AP61" s="211">
        <f>IF('Indicator Date hidden'!AQ62="x","x",$AP$2-'Indicator Date hidden'!AQ62)</f>
        <v>0</v>
      </c>
      <c r="AQ61" s="211">
        <f>IF('Indicator Date hidden'!AR62="x","x",$AQ$2-'Indicator Date hidden'!AR62)</f>
        <v>0</v>
      </c>
      <c r="AR61" s="211">
        <f>IF('Indicator Date hidden'!AS62="x","x",$AR$2-'Indicator Date hidden'!AS62)</f>
        <v>0</v>
      </c>
      <c r="AS61" s="211">
        <f>IF('Indicator Date hidden'!AT62="x","x",$AS$2-'Indicator Date hidden'!AT62)</f>
        <v>0</v>
      </c>
      <c r="AT61" s="211">
        <f>IF('Indicator Date hidden'!AU62="x","x",$AT$2-'Indicator Date hidden'!AU62)</f>
        <v>0</v>
      </c>
      <c r="AU61" s="211" t="str">
        <f>IF('Indicator Date hidden'!AV62="x","x",$AU$2-'Indicator Date hidden'!AV62)</f>
        <v>x</v>
      </c>
      <c r="AV61" s="211">
        <f>IF('Indicator Date hidden'!AW62="x","x",$AV$2-'Indicator Date hidden'!AW62)</f>
        <v>0</v>
      </c>
      <c r="AW61" s="211">
        <f>IF('Indicator Date hidden'!AX62="x","x",$AW$2-'Indicator Date hidden'!AX62)</f>
        <v>0</v>
      </c>
      <c r="AX61" s="211">
        <f>IF('Indicator Date hidden'!AY62="x","x",$AX$2-'Indicator Date hidden'!AY62)</f>
        <v>0</v>
      </c>
      <c r="AY61" s="211">
        <f>IF('Indicator Date hidden'!AZ62="x","x",$AY$2-'Indicator Date hidden'!AZ62)</f>
        <v>0</v>
      </c>
      <c r="AZ61" s="211">
        <f>IF('Indicator Date hidden'!BA62="x","x",$AZ$2-'Indicator Date hidden'!BA62)</f>
        <v>0</v>
      </c>
      <c r="BA61">
        <f t="shared" si="5"/>
        <v>3</v>
      </c>
      <c r="BB61" s="21">
        <f t="shared" si="6"/>
        <v>6.8181818181818177E-2</v>
      </c>
      <c r="BC61">
        <f t="shared" si="7"/>
        <v>3</v>
      </c>
      <c r="BD61" s="21">
        <f t="shared" si="8"/>
        <v>0.25205764787294127</v>
      </c>
      <c r="BE61" s="280">
        <f t="shared" si="9"/>
        <v>0</v>
      </c>
    </row>
    <row r="62" spans="1:57" x14ac:dyDescent="0.25">
      <c r="A62" t="s">
        <v>8729</v>
      </c>
      <c r="B62" s="211">
        <f>IF('Indicator Date hidden'!C63="x","x",$B$2-'Indicator Date hidden'!C63)</f>
        <v>0</v>
      </c>
      <c r="C62" s="211">
        <f>IF('Indicator Date hidden'!D63="x","x",$C$2-'Indicator Date hidden'!D63)</f>
        <v>0</v>
      </c>
      <c r="D62" s="211">
        <f>IF('Indicator Date hidden'!E63="x","x",$D$2-'Indicator Date hidden'!E63)</f>
        <v>0</v>
      </c>
      <c r="E62" s="211">
        <f>IF('Indicator Date hidden'!F63="x","x",$E$2-'Indicator Date hidden'!F63)</f>
        <v>0</v>
      </c>
      <c r="F62" s="211">
        <f>IF('Indicator Date hidden'!G63="x","x",$F$2-'Indicator Date hidden'!G63)</f>
        <v>0</v>
      </c>
      <c r="G62" s="211">
        <f>IF('Indicator Date hidden'!H63="x","x",$G$2-'Indicator Date hidden'!H63)</f>
        <v>0</v>
      </c>
      <c r="H62" s="211">
        <f>IF('Indicator Date hidden'!I63="x","x",$H$2-'Indicator Date hidden'!I63)</f>
        <v>0</v>
      </c>
      <c r="I62" s="211">
        <f>IF('Indicator Date hidden'!J63="x","x",$I$2-'Indicator Date hidden'!J63)</f>
        <v>0</v>
      </c>
      <c r="J62" s="211">
        <f>IF('Indicator Date hidden'!K63="x","x",$J$2-'Indicator Date hidden'!K63)</f>
        <v>0</v>
      </c>
      <c r="K62" s="211">
        <f>IF('Indicator Date hidden'!L63="x","x",$K$2-'Indicator Date hidden'!L63)</f>
        <v>0</v>
      </c>
      <c r="L62" s="211">
        <f>IF('Indicator Date hidden'!M63="x","x",$L$2-'Indicator Date hidden'!M63)</f>
        <v>0</v>
      </c>
      <c r="M62" s="211">
        <f>IF('Indicator Date hidden'!N63="x","x",$M$2-'Indicator Date hidden'!N63)</f>
        <v>0</v>
      </c>
      <c r="N62" s="211">
        <f>IF('Indicator Date hidden'!O63="x","x",$N$2-'Indicator Date hidden'!O63)</f>
        <v>0</v>
      </c>
      <c r="O62" s="211">
        <f>IF('Indicator Date hidden'!P63="x","x",$O$2-'Indicator Date hidden'!P63)</f>
        <v>0</v>
      </c>
      <c r="P62" s="211">
        <f>IF('Indicator Date hidden'!Q63="x","x",$P$2-'Indicator Date hidden'!Q63)</f>
        <v>0</v>
      </c>
      <c r="Q62" s="211">
        <f>IF('Indicator Date hidden'!R63="x","x",$Q$2-'Indicator Date hidden'!R63)</f>
        <v>2</v>
      </c>
      <c r="R62" s="211">
        <f>IF('Indicator Date hidden'!S63="x","x",$R$2-'Indicator Date hidden'!S63)</f>
        <v>0</v>
      </c>
      <c r="S62" s="211">
        <f>IF('Indicator Date hidden'!T63="x","x",$S$2-'Indicator Date hidden'!T63)</f>
        <v>0</v>
      </c>
      <c r="T62" s="211">
        <f>IF('Indicator Date hidden'!U63="x","x",$T$2-'Indicator Date hidden'!U63)</f>
        <v>0</v>
      </c>
      <c r="U62" s="211">
        <f>IF('Indicator Date hidden'!V63="x","x",$U$2-'Indicator Date hidden'!V63)</f>
        <v>0</v>
      </c>
      <c r="V62" s="211">
        <f>IF('Indicator Date hidden'!W63="x","x",$V$2-'Indicator Date hidden'!W63)</f>
        <v>0</v>
      </c>
      <c r="W62" s="211">
        <f>IF('Indicator Date hidden'!X63="x","x",$W$2-'Indicator Date hidden'!X63)</f>
        <v>2</v>
      </c>
      <c r="X62" s="211" t="str">
        <f>IF('Indicator Date hidden'!Y63="x","x",$X$2-'Indicator Date hidden'!Y63)</f>
        <v>x</v>
      </c>
      <c r="Y62" s="211">
        <f>IF('Indicator Date hidden'!Z63="x","x",$Y$2-'Indicator Date hidden'!Z63)</f>
        <v>0</v>
      </c>
      <c r="Z62" s="211">
        <f>IF('Indicator Date hidden'!AA63="x","x",$Z$2-'Indicator Date hidden'!AA63)</f>
        <v>0</v>
      </c>
      <c r="AA62" s="211">
        <f>IF('Indicator Date hidden'!AB63="x","x",$AA$2-'Indicator Date hidden'!AB63)</f>
        <v>0</v>
      </c>
      <c r="AB62" s="211">
        <f>IF('Indicator Date hidden'!AC63="x","x",$AB$2-'Indicator Date hidden'!AC63)</f>
        <v>0</v>
      </c>
      <c r="AC62" s="211">
        <f>IF('Indicator Date hidden'!AD63="x","x",$AC$2-'Indicator Date hidden'!AD63)</f>
        <v>0</v>
      </c>
      <c r="AD62" s="211">
        <f>IF('Indicator Date hidden'!AE63="x","x",$AD$2-'Indicator Date hidden'!AE63)</f>
        <v>0</v>
      </c>
      <c r="AE62" s="211">
        <f>IF('Indicator Date hidden'!AF63="x","x",$AE$2-'Indicator Date hidden'!AF63)</f>
        <v>0</v>
      </c>
      <c r="AF62" s="211">
        <f>IF('Indicator Date hidden'!AG63="x","x",$AF$2-'Indicator Date hidden'!AG63)</f>
        <v>8</v>
      </c>
      <c r="AG62" s="211">
        <f>IF('Indicator Date hidden'!AH63="x","x",$AG$2-'Indicator Date hidden'!AH63)</f>
        <v>0</v>
      </c>
      <c r="AH62" s="211">
        <f>IF('Indicator Date hidden'!AI63="x","x",$AH$2-'Indicator Date hidden'!AI63)</f>
        <v>0</v>
      </c>
      <c r="AI62" s="211">
        <f>IF('Indicator Date hidden'!AJ63="x","x",$AI$2-'Indicator Date hidden'!AJ63)</f>
        <v>0</v>
      </c>
      <c r="AJ62" s="211" t="str">
        <f>IF('Indicator Date hidden'!AK63="x","x",$AJ$2-'Indicator Date hidden'!AK63)</f>
        <v>x</v>
      </c>
      <c r="AK62" s="211">
        <f>IF('Indicator Date hidden'!AL63="x","x",$AK$2-'Indicator Date hidden'!AL63)</f>
        <v>1</v>
      </c>
      <c r="AL62" s="211">
        <f>IF('Indicator Date hidden'!AM63="x","x",$AL$2-'Indicator Date hidden'!AM63)</f>
        <v>0</v>
      </c>
      <c r="AM62" s="211">
        <f>IF('Indicator Date hidden'!AN63="x","x",$AM$2-'Indicator Date hidden'!AN63)</f>
        <v>0</v>
      </c>
      <c r="AN62" s="211">
        <f>IF('Indicator Date hidden'!AO63="x","x",$AN$2-'Indicator Date hidden'!AO63)</f>
        <v>0</v>
      </c>
      <c r="AO62" s="211">
        <f>IF('Indicator Date hidden'!AP63="x","x",$AO$2-'Indicator Date hidden'!AP63)</f>
        <v>0</v>
      </c>
      <c r="AP62" s="211">
        <f>IF('Indicator Date hidden'!AQ63="x","x",$AP$2-'Indicator Date hidden'!AQ63)</f>
        <v>0</v>
      </c>
      <c r="AQ62" s="211">
        <f>IF('Indicator Date hidden'!AR63="x","x",$AQ$2-'Indicator Date hidden'!AR63)</f>
        <v>0</v>
      </c>
      <c r="AR62" s="211">
        <f>IF('Indicator Date hidden'!AS63="x","x",$AR$2-'Indicator Date hidden'!AS63)</f>
        <v>0</v>
      </c>
      <c r="AS62" s="211">
        <f>IF('Indicator Date hidden'!AT63="x","x",$AS$2-'Indicator Date hidden'!AT63)</f>
        <v>0</v>
      </c>
      <c r="AT62" s="211">
        <f>IF('Indicator Date hidden'!AU63="x","x",$AT$2-'Indicator Date hidden'!AU63)</f>
        <v>0</v>
      </c>
      <c r="AU62" s="211">
        <f>IF('Indicator Date hidden'!AV63="x","x",$AU$2-'Indicator Date hidden'!AV63)</f>
        <v>2</v>
      </c>
      <c r="AV62" s="211">
        <f>IF('Indicator Date hidden'!AW63="x","x",$AV$2-'Indicator Date hidden'!AW63)</f>
        <v>0</v>
      </c>
      <c r="AW62" s="211">
        <f>IF('Indicator Date hidden'!AX63="x","x",$AW$2-'Indicator Date hidden'!AX63)</f>
        <v>0</v>
      </c>
      <c r="AX62" s="211">
        <f>IF('Indicator Date hidden'!AY63="x","x",$AX$2-'Indicator Date hidden'!AY63)</f>
        <v>0</v>
      </c>
      <c r="AY62" s="211">
        <f>IF('Indicator Date hidden'!AZ63="x","x",$AY$2-'Indicator Date hidden'!AZ63)</f>
        <v>0</v>
      </c>
      <c r="AZ62" s="211">
        <f>IF('Indicator Date hidden'!BA63="x","x",$AZ$2-'Indicator Date hidden'!BA63)</f>
        <v>0</v>
      </c>
      <c r="BA62">
        <f t="shared" si="5"/>
        <v>15</v>
      </c>
      <c r="BB62" s="21">
        <f t="shared" si="6"/>
        <v>0.30612244897959184</v>
      </c>
      <c r="BC62">
        <f t="shared" si="7"/>
        <v>5</v>
      </c>
      <c r="BD62" s="21">
        <f t="shared" si="8"/>
        <v>1.2156140907620758</v>
      </c>
      <c r="BE62" s="280">
        <f t="shared" si="9"/>
        <v>0</v>
      </c>
    </row>
    <row r="63" spans="1:57" x14ac:dyDescent="0.25">
      <c r="A63" t="s">
        <v>8738</v>
      </c>
      <c r="B63" s="211">
        <f>IF('Indicator Date hidden'!C64="x","x",$B$2-'Indicator Date hidden'!C64)</f>
        <v>0</v>
      </c>
      <c r="C63" s="211">
        <f>IF('Indicator Date hidden'!D64="x","x",$C$2-'Indicator Date hidden'!D64)</f>
        <v>0</v>
      </c>
      <c r="D63" s="211">
        <f>IF('Indicator Date hidden'!E64="x","x",$D$2-'Indicator Date hidden'!E64)</f>
        <v>0</v>
      </c>
      <c r="E63" s="211">
        <f>IF('Indicator Date hidden'!F64="x","x",$E$2-'Indicator Date hidden'!F64)</f>
        <v>0</v>
      </c>
      <c r="F63" s="211">
        <f>IF('Indicator Date hidden'!G64="x","x",$F$2-'Indicator Date hidden'!G64)</f>
        <v>0</v>
      </c>
      <c r="G63" s="211">
        <f>IF('Indicator Date hidden'!H64="x","x",$G$2-'Indicator Date hidden'!H64)</f>
        <v>0</v>
      </c>
      <c r="H63" s="211">
        <f>IF('Indicator Date hidden'!I64="x","x",$H$2-'Indicator Date hidden'!I64)</f>
        <v>0</v>
      </c>
      <c r="I63" s="211">
        <f>IF('Indicator Date hidden'!J64="x","x",$I$2-'Indicator Date hidden'!J64)</f>
        <v>0</v>
      </c>
      <c r="J63" s="211">
        <f>IF('Indicator Date hidden'!K64="x","x",$J$2-'Indicator Date hidden'!K64)</f>
        <v>0</v>
      </c>
      <c r="K63" s="211">
        <f>IF('Indicator Date hidden'!L64="x","x",$K$2-'Indicator Date hidden'!L64)</f>
        <v>0</v>
      </c>
      <c r="L63" s="211">
        <f>IF('Indicator Date hidden'!M64="x","x",$L$2-'Indicator Date hidden'!M64)</f>
        <v>0</v>
      </c>
      <c r="M63" s="211">
        <f>IF('Indicator Date hidden'!N64="x","x",$M$2-'Indicator Date hidden'!N64)</f>
        <v>0</v>
      </c>
      <c r="N63" s="211">
        <f>IF('Indicator Date hidden'!O64="x","x",$N$2-'Indicator Date hidden'!O64)</f>
        <v>0</v>
      </c>
      <c r="O63" s="211">
        <f>IF('Indicator Date hidden'!P64="x","x",$O$2-'Indicator Date hidden'!P64)</f>
        <v>0</v>
      </c>
      <c r="P63" s="211">
        <f>IF('Indicator Date hidden'!Q64="x","x",$P$2-'Indicator Date hidden'!Q64)</f>
        <v>0</v>
      </c>
      <c r="Q63" s="211">
        <f>IF('Indicator Date hidden'!R64="x","x",$Q$2-'Indicator Date hidden'!R64)</f>
        <v>1</v>
      </c>
      <c r="R63" s="211">
        <f>IF('Indicator Date hidden'!S64="x","x",$R$2-'Indicator Date hidden'!S64)</f>
        <v>0</v>
      </c>
      <c r="S63" s="211">
        <f>IF('Indicator Date hidden'!T64="x","x",$S$2-'Indicator Date hidden'!T64)</f>
        <v>0</v>
      </c>
      <c r="T63" s="211">
        <f>IF('Indicator Date hidden'!U64="x","x",$T$2-'Indicator Date hidden'!U64)</f>
        <v>0</v>
      </c>
      <c r="U63" s="211">
        <f>IF('Indicator Date hidden'!V64="x","x",$U$2-'Indicator Date hidden'!V64)</f>
        <v>0</v>
      </c>
      <c r="V63" s="211">
        <f>IF('Indicator Date hidden'!W64="x","x",$V$2-'Indicator Date hidden'!W64)</f>
        <v>0</v>
      </c>
      <c r="W63" s="211">
        <f>IF('Indicator Date hidden'!X64="x","x",$W$2-'Indicator Date hidden'!X64)</f>
        <v>1</v>
      </c>
      <c r="X63" s="211">
        <f>IF('Indicator Date hidden'!Y64="x","x",$X$2-'Indicator Date hidden'!Y64)</f>
        <v>4</v>
      </c>
      <c r="Y63" s="211">
        <f>IF('Indicator Date hidden'!Z64="x","x",$Y$2-'Indicator Date hidden'!Z64)</f>
        <v>0</v>
      </c>
      <c r="Z63" s="211">
        <f>IF('Indicator Date hidden'!AA64="x","x",$Z$2-'Indicator Date hidden'!AA64)</f>
        <v>0</v>
      </c>
      <c r="AA63" s="211">
        <f>IF('Indicator Date hidden'!AB64="x","x",$AA$2-'Indicator Date hidden'!AB64)</f>
        <v>0</v>
      </c>
      <c r="AB63" s="211">
        <f>IF('Indicator Date hidden'!AC64="x","x",$AB$2-'Indicator Date hidden'!AC64)</f>
        <v>0</v>
      </c>
      <c r="AC63" s="211">
        <f>IF('Indicator Date hidden'!AD64="x","x",$AC$2-'Indicator Date hidden'!AD64)</f>
        <v>0</v>
      </c>
      <c r="AD63" s="211">
        <f>IF('Indicator Date hidden'!AE64="x","x",$AD$2-'Indicator Date hidden'!AE64)</f>
        <v>0</v>
      </c>
      <c r="AE63" s="211">
        <f>IF('Indicator Date hidden'!AF64="x","x",$AE$2-'Indicator Date hidden'!AF64)</f>
        <v>0</v>
      </c>
      <c r="AF63" s="211">
        <f>IF('Indicator Date hidden'!AG64="x","x",$AF$2-'Indicator Date hidden'!AG64)</f>
        <v>10</v>
      </c>
      <c r="AG63" s="211">
        <f>IF('Indicator Date hidden'!AH64="x","x",$AG$2-'Indicator Date hidden'!AH64)</f>
        <v>0</v>
      </c>
      <c r="AH63" s="211">
        <f>IF('Indicator Date hidden'!AI64="x","x",$AH$2-'Indicator Date hidden'!AI64)</f>
        <v>0</v>
      </c>
      <c r="AI63" s="211">
        <f>IF('Indicator Date hidden'!AJ64="x","x",$AI$2-'Indicator Date hidden'!AJ64)</f>
        <v>0</v>
      </c>
      <c r="AJ63" s="211" t="str">
        <f>IF('Indicator Date hidden'!AK64="x","x",$AJ$2-'Indicator Date hidden'!AK64)</f>
        <v>x</v>
      </c>
      <c r="AK63" s="211">
        <f>IF('Indicator Date hidden'!AL64="x","x",$AK$2-'Indicator Date hidden'!AL64)</f>
        <v>1</v>
      </c>
      <c r="AL63" s="211">
        <f>IF('Indicator Date hidden'!AM64="x","x",$AL$2-'Indicator Date hidden'!AM64)</f>
        <v>0</v>
      </c>
      <c r="AM63" s="211">
        <f>IF('Indicator Date hidden'!AN64="x","x",$AM$2-'Indicator Date hidden'!AN64)</f>
        <v>0</v>
      </c>
      <c r="AN63" s="211">
        <f>IF('Indicator Date hidden'!AO64="x","x",$AN$2-'Indicator Date hidden'!AO64)</f>
        <v>0</v>
      </c>
      <c r="AO63" s="211">
        <f>IF('Indicator Date hidden'!AP64="x","x",$AO$2-'Indicator Date hidden'!AP64)</f>
        <v>0</v>
      </c>
      <c r="AP63" s="211">
        <f>IF('Indicator Date hidden'!AQ64="x","x",$AP$2-'Indicator Date hidden'!AQ64)</f>
        <v>0</v>
      </c>
      <c r="AQ63" s="211">
        <f>IF('Indicator Date hidden'!AR64="x","x",$AQ$2-'Indicator Date hidden'!AR64)</f>
        <v>0</v>
      </c>
      <c r="AR63" s="211">
        <f>IF('Indicator Date hidden'!AS64="x","x",$AR$2-'Indicator Date hidden'!AS64)</f>
        <v>0</v>
      </c>
      <c r="AS63" s="211">
        <f>IF('Indicator Date hidden'!AT64="x","x",$AS$2-'Indicator Date hidden'!AT64)</f>
        <v>0</v>
      </c>
      <c r="AT63" s="211">
        <f>IF('Indicator Date hidden'!AU64="x","x",$AT$2-'Indicator Date hidden'!AU64)</f>
        <v>0</v>
      </c>
      <c r="AU63" s="211">
        <f>IF('Indicator Date hidden'!AV64="x","x",$AU$2-'Indicator Date hidden'!AV64)</f>
        <v>1</v>
      </c>
      <c r="AV63" s="211">
        <f>IF('Indicator Date hidden'!AW64="x","x",$AV$2-'Indicator Date hidden'!AW64)</f>
        <v>0</v>
      </c>
      <c r="AW63" s="211">
        <f>IF('Indicator Date hidden'!AX64="x","x",$AW$2-'Indicator Date hidden'!AX64)</f>
        <v>0</v>
      </c>
      <c r="AX63" s="211">
        <f>IF('Indicator Date hidden'!AY64="x","x",$AX$2-'Indicator Date hidden'!AY64)</f>
        <v>0</v>
      </c>
      <c r="AY63" s="211">
        <f>IF('Indicator Date hidden'!AZ64="x","x",$AY$2-'Indicator Date hidden'!AZ64)</f>
        <v>0</v>
      </c>
      <c r="AZ63" s="211">
        <f>IF('Indicator Date hidden'!BA64="x","x",$AZ$2-'Indicator Date hidden'!BA64)</f>
        <v>0</v>
      </c>
      <c r="BA63">
        <f t="shared" si="5"/>
        <v>18</v>
      </c>
      <c r="BB63" s="21">
        <f t="shared" si="6"/>
        <v>0.36</v>
      </c>
      <c r="BC63">
        <f t="shared" si="7"/>
        <v>6</v>
      </c>
      <c r="BD63" s="21">
        <f t="shared" si="8"/>
        <v>1.5067846561469891</v>
      </c>
      <c r="BE63" s="280">
        <f t="shared" si="9"/>
        <v>0</v>
      </c>
    </row>
    <row r="64" spans="1:57" x14ac:dyDescent="0.25">
      <c r="A64" t="s">
        <v>8733</v>
      </c>
      <c r="B64" s="211">
        <f>IF('Indicator Date hidden'!C65="x","x",$B$2-'Indicator Date hidden'!C65)</f>
        <v>0</v>
      </c>
      <c r="C64" s="211">
        <f>IF('Indicator Date hidden'!D65="x","x",$C$2-'Indicator Date hidden'!D65)</f>
        <v>0</v>
      </c>
      <c r="D64" s="211">
        <f>IF('Indicator Date hidden'!E65="x","x",$D$2-'Indicator Date hidden'!E65)</f>
        <v>0</v>
      </c>
      <c r="E64" s="211">
        <f>IF('Indicator Date hidden'!F65="x","x",$E$2-'Indicator Date hidden'!F65)</f>
        <v>0</v>
      </c>
      <c r="F64" s="211">
        <f>IF('Indicator Date hidden'!G65="x","x",$F$2-'Indicator Date hidden'!G65)</f>
        <v>0</v>
      </c>
      <c r="G64" s="211">
        <f>IF('Indicator Date hidden'!H65="x","x",$G$2-'Indicator Date hidden'!H65)</f>
        <v>0</v>
      </c>
      <c r="H64" s="211">
        <f>IF('Indicator Date hidden'!I65="x","x",$H$2-'Indicator Date hidden'!I65)</f>
        <v>0</v>
      </c>
      <c r="I64" s="211">
        <f>IF('Indicator Date hidden'!J65="x","x",$I$2-'Indicator Date hidden'!J65)</f>
        <v>0</v>
      </c>
      <c r="J64" s="211">
        <f>IF('Indicator Date hidden'!K65="x","x",$J$2-'Indicator Date hidden'!K65)</f>
        <v>0</v>
      </c>
      <c r="K64" s="211">
        <f>IF('Indicator Date hidden'!L65="x","x",$K$2-'Indicator Date hidden'!L65)</f>
        <v>0</v>
      </c>
      <c r="L64" s="211">
        <f>IF('Indicator Date hidden'!M65="x","x",$L$2-'Indicator Date hidden'!M65)</f>
        <v>0</v>
      </c>
      <c r="M64" s="211">
        <f>IF('Indicator Date hidden'!N65="x","x",$M$2-'Indicator Date hidden'!N65)</f>
        <v>0</v>
      </c>
      <c r="N64" s="211">
        <f>IF('Indicator Date hidden'!O65="x","x",$N$2-'Indicator Date hidden'!O65)</f>
        <v>0</v>
      </c>
      <c r="O64" s="211">
        <f>IF('Indicator Date hidden'!P65="x","x",$O$2-'Indicator Date hidden'!P65)</f>
        <v>0</v>
      </c>
      <c r="P64" s="211">
        <f>IF('Indicator Date hidden'!Q65="x","x",$P$2-'Indicator Date hidden'!Q65)</f>
        <v>0</v>
      </c>
      <c r="Q64" s="211">
        <f>IF('Indicator Date hidden'!R65="x","x",$Q$2-'Indicator Date hidden'!R65)</f>
        <v>9</v>
      </c>
      <c r="R64" s="211">
        <f>IF('Indicator Date hidden'!S65="x","x",$R$2-'Indicator Date hidden'!S65)</f>
        <v>0</v>
      </c>
      <c r="S64" s="211">
        <f>IF('Indicator Date hidden'!T65="x","x",$S$2-'Indicator Date hidden'!T65)</f>
        <v>0</v>
      </c>
      <c r="T64" s="211">
        <f>IF('Indicator Date hidden'!U65="x","x",$T$2-'Indicator Date hidden'!U65)</f>
        <v>0</v>
      </c>
      <c r="U64" s="211">
        <f>IF('Indicator Date hidden'!V65="x","x",$U$2-'Indicator Date hidden'!V65)</f>
        <v>0</v>
      </c>
      <c r="V64" s="211">
        <f>IF('Indicator Date hidden'!W65="x","x",$V$2-'Indicator Date hidden'!W65)</f>
        <v>0</v>
      </c>
      <c r="W64" s="211">
        <f>IF('Indicator Date hidden'!X65="x","x",$W$2-'Indicator Date hidden'!X65)</f>
        <v>5</v>
      </c>
      <c r="X64" s="211">
        <f>IF('Indicator Date hidden'!Y65="x","x",$X$2-'Indicator Date hidden'!Y65)</f>
        <v>1</v>
      </c>
      <c r="Y64" s="211">
        <f>IF('Indicator Date hidden'!Z65="x","x",$Y$2-'Indicator Date hidden'!Z65)</f>
        <v>0</v>
      </c>
      <c r="Z64" s="211">
        <f>IF('Indicator Date hidden'!AA65="x","x",$Z$2-'Indicator Date hidden'!AA65)</f>
        <v>0</v>
      </c>
      <c r="AA64" s="211">
        <f>IF('Indicator Date hidden'!AB65="x","x",$AA$2-'Indicator Date hidden'!AB65)</f>
        <v>0</v>
      </c>
      <c r="AB64" s="211">
        <f>IF('Indicator Date hidden'!AC65="x","x",$AB$2-'Indicator Date hidden'!AC65)</f>
        <v>0</v>
      </c>
      <c r="AC64" s="211">
        <f>IF('Indicator Date hidden'!AD65="x","x",$AC$2-'Indicator Date hidden'!AD65)</f>
        <v>0</v>
      </c>
      <c r="AD64" s="211">
        <f>IF('Indicator Date hidden'!AE65="x","x",$AD$2-'Indicator Date hidden'!AE65)</f>
        <v>0</v>
      </c>
      <c r="AE64" s="211">
        <f>IF('Indicator Date hidden'!AF65="x","x",$AE$2-'Indicator Date hidden'!AF65)</f>
        <v>0</v>
      </c>
      <c r="AF64" s="211">
        <f>IF('Indicator Date hidden'!AG65="x","x",$AF$2-'Indicator Date hidden'!AG65)</f>
        <v>0</v>
      </c>
      <c r="AG64" s="211">
        <f>IF('Indicator Date hidden'!AH65="x","x",$AG$2-'Indicator Date hidden'!AH65)</f>
        <v>0</v>
      </c>
      <c r="AH64" s="211">
        <f>IF('Indicator Date hidden'!AI65="x","x",$AH$2-'Indicator Date hidden'!AI65)</f>
        <v>0</v>
      </c>
      <c r="AI64" s="211">
        <f>IF('Indicator Date hidden'!AJ65="x","x",$AI$2-'Indicator Date hidden'!AJ65)</f>
        <v>0</v>
      </c>
      <c r="AJ64" s="211">
        <f>IF('Indicator Date hidden'!AK65="x","x",$AJ$2-'Indicator Date hidden'!AK65)</f>
        <v>1</v>
      </c>
      <c r="AK64" s="211">
        <f>IF('Indicator Date hidden'!AL65="x","x",$AK$2-'Indicator Date hidden'!AL65)</f>
        <v>1</v>
      </c>
      <c r="AL64" s="211">
        <f>IF('Indicator Date hidden'!AM65="x","x",$AL$2-'Indicator Date hidden'!AM65)</f>
        <v>0</v>
      </c>
      <c r="AM64" s="211">
        <f>IF('Indicator Date hidden'!AN65="x","x",$AM$2-'Indicator Date hidden'!AN65)</f>
        <v>0</v>
      </c>
      <c r="AN64" s="211">
        <f>IF('Indicator Date hidden'!AO65="x","x",$AN$2-'Indicator Date hidden'!AO65)</f>
        <v>0</v>
      </c>
      <c r="AO64" s="211" t="str">
        <f>IF('Indicator Date hidden'!AP65="x","x",$AO$2-'Indicator Date hidden'!AP65)</f>
        <v>x</v>
      </c>
      <c r="AP64" s="211" t="str">
        <f>IF('Indicator Date hidden'!AQ65="x","x",$AP$2-'Indicator Date hidden'!AQ65)</f>
        <v>x</v>
      </c>
      <c r="AQ64" s="211">
        <f>IF('Indicator Date hidden'!AR65="x","x",$AQ$2-'Indicator Date hidden'!AR65)</f>
        <v>0</v>
      </c>
      <c r="AR64" s="211">
        <f>IF('Indicator Date hidden'!AS65="x","x",$AR$2-'Indicator Date hidden'!AS65)</f>
        <v>0</v>
      </c>
      <c r="AS64" s="211">
        <f>IF('Indicator Date hidden'!AT65="x","x",$AS$2-'Indicator Date hidden'!AT65)</f>
        <v>0</v>
      </c>
      <c r="AT64" s="211">
        <f>IF('Indicator Date hidden'!AU65="x","x",$AT$2-'Indicator Date hidden'!AU65)</f>
        <v>0</v>
      </c>
      <c r="AU64" s="211">
        <f>IF('Indicator Date hidden'!AV65="x","x",$AU$2-'Indicator Date hidden'!AV65)</f>
        <v>1</v>
      </c>
      <c r="AV64" s="211">
        <f>IF('Indicator Date hidden'!AW65="x","x",$AV$2-'Indicator Date hidden'!AW65)</f>
        <v>0</v>
      </c>
      <c r="AW64" s="211">
        <f>IF('Indicator Date hidden'!AX65="x","x",$AW$2-'Indicator Date hidden'!AX65)</f>
        <v>0</v>
      </c>
      <c r="AX64" s="211">
        <f>IF('Indicator Date hidden'!AY65="x","x",$AX$2-'Indicator Date hidden'!AY65)</f>
        <v>0</v>
      </c>
      <c r="AY64" s="211">
        <f>IF('Indicator Date hidden'!AZ65="x","x",$AY$2-'Indicator Date hidden'!AZ65)</f>
        <v>0</v>
      </c>
      <c r="AZ64" s="211">
        <f>IF('Indicator Date hidden'!BA65="x","x",$AZ$2-'Indicator Date hidden'!BA65)</f>
        <v>0</v>
      </c>
      <c r="BA64">
        <f t="shared" si="5"/>
        <v>18</v>
      </c>
      <c r="BB64" s="21">
        <f t="shared" si="6"/>
        <v>0.36734693877551022</v>
      </c>
      <c r="BC64">
        <f t="shared" si="7"/>
        <v>6</v>
      </c>
      <c r="BD64" s="21">
        <f t="shared" si="8"/>
        <v>1.4525681346346322</v>
      </c>
      <c r="BE64" s="280">
        <f t="shared" si="9"/>
        <v>0</v>
      </c>
    </row>
    <row r="65" spans="1:57" x14ac:dyDescent="0.25">
      <c r="A65" t="s">
        <v>8705</v>
      </c>
      <c r="B65" s="211">
        <f>IF('Indicator Date hidden'!C66="x","x",$B$2-'Indicator Date hidden'!C66)</f>
        <v>0</v>
      </c>
      <c r="C65" s="211">
        <f>IF('Indicator Date hidden'!D66="x","x",$C$2-'Indicator Date hidden'!D66)</f>
        <v>0</v>
      </c>
      <c r="D65" s="211">
        <f>IF('Indicator Date hidden'!E66="x","x",$D$2-'Indicator Date hidden'!E66)</f>
        <v>0</v>
      </c>
      <c r="E65" s="211">
        <f>IF('Indicator Date hidden'!F66="x","x",$E$2-'Indicator Date hidden'!F66)</f>
        <v>0</v>
      </c>
      <c r="F65" s="211">
        <f>IF('Indicator Date hidden'!G66="x","x",$F$2-'Indicator Date hidden'!G66)</f>
        <v>0</v>
      </c>
      <c r="G65" s="211">
        <f>IF('Indicator Date hidden'!H66="x","x",$G$2-'Indicator Date hidden'!H66)</f>
        <v>0</v>
      </c>
      <c r="H65" s="211">
        <f>IF('Indicator Date hidden'!I66="x","x",$H$2-'Indicator Date hidden'!I66)</f>
        <v>0</v>
      </c>
      <c r="I65" s="211">
        <f>IF('Indicator Date hidden'!J66="x","x",$I$2-'Indicator Date hidden'!J66)</f>
        <v>0</v>
      </c>
      <c r="J65" s="211">
        <f>IF('Indicator Date hidden'!K66="x","x",$J$2-'Indicator Date hidden'!K66)</f>
        <v>0</v>
      </c>
      <c r="K65" s="211">
        <f>IF('Indicator Date hidden'!L66="x","x",$K$2-'Indicator Date hidden'!L66)</f>
        <v>0</v>
      </c>
      <c r="L65" s="211">
        <f>IF('Indicator Date hidden'!M66="x","x",$L$2-'Indicator Date hidden'!M66)</f>
        <v>0</v>
      </c>
      <c r="M65" s="211">
        <f>IF('Indicator Date hidden'!N66="x","x",$M$2-'Indicator Date hidden'!N66)</f>
        <v>0</v>
      </c>
      <c r="N65" s="211">
        <f>IF('Indicator Date hidden'!O66="x","x",$N$2-'Indicator Date hidden'!O66)</f>
        <v>0</v>
      </c>
      <c r="O65" s="211">
        <f>IF('Indicator Date hidden'!P66="x","x",$O$2-'Indicator Date hidden'!P66)</f>
        <v>0</v>
      </c>
      <c r="P65" s="211">
        <f>IF('Indicator Date hidden'!Q66="x","x",$P$2-'Indicator Date hidden'!Q66)</f>
        <v>0</v>
      </c>
      <c r="Q65" s="211" t="str">
        <f>IF('Indicator Date hidden'!R66="x","x",$Q$2-'Indicator Date hidden'!R66)</f>
        <v>x</v>
      </c>
      <c r="R65" s="211">
        <f>IF('Indicator Date hidden'!S66="x","x",$R$2-'Indicator Date hidden'!S66)</f>
        <v>0</v>
      </c>
      <c r="S65" s="211">
        <f>IF('Indicator Date hidden'!T66="x","x",$S$2-'Indicator Date hidden'!T66)</f>
        <v>0</v>
      </c>
      <c r="T65" s="211">
        <f>IF('Indicator Date hidden'!U66="x","x",$T$2-'Indicator Date hidden'!U66)</f>
        <v>0</v>
      </c>
      <c r="U65" s="211" t="str">
        <f>IF('Indicator Date hidden'!V66="x","x",$U$2-'Indicator Date hidden'!V66)</f>
        <v>x</v>
      </c>
      <c r="V65" s="211">
        <f>IF('Indicator Date hidden'!W66="x","x",$V$2-'Indicator Date hidden'!W66)</f>
        <v>0</v>
      </c>
      <c r="W65" s="211">
        <f>IF('Indicator Date hidden'!X66="x","x",$W$2-'Indicator Date hidden'!X66)</f>
        <v>9</v>
      </c>
      <c r="X65" s="211">
        <f>IF('Indicator Date hidden'!Y66="x","x",$X$2-'Indicator Date hidden'!Y66)</f>
        <v>2</v>
      </c>
      <c r="Y65" s="211">
        <f>IF('Indicator Date hidden'!Z66="x","x",$Y$2-'Indicator Date hidden'!Z66)</f>
        <v>0</v>
      </c>
      <c r="Z65" s="211">
        <f>IF('Indicator Date hidden'!AA66="x","x",$Z$2-'Indicator Date hidden'!AA66)</f>
        <v>0</v>
      </c>
      <c r="AA65" s="211" t="str">
        <f>IF('Indicator Date hidden'!AB66="x","x",$AA$2-'Indicator Date hidden'!AB66)</f>
        <v>x</v>
      </c>
      <c r="AB65" s="211">
        <f>IF('Indicator Date hidden'!AC66="x","x",$AB$2-'Indicator Date hidden'!AC66)</f>
        <v>0</v>
      </c>
      <c r="AC65" s="211">
        <f>IF('Indicator Date hidden'!AD66="x","x",$AC$2-'Indicator Date hidden'!AD66)</f>
        <v>0</v>
      </c>
      <c r="AD65" s="211" t="str">
        <f>IF('Indicator Date hidden'!AE66="x","x",$AD$2-'Indicator Date hidden'!AE66)</f>
        <v>x</v>
      </c>
      <c r="AE65" s="211">
        <f>IF('Indicator Date hidden'!AF66="x","x",$AE$2-'Indicator Date hidden'!AF66)</f>
        <v>0</v>
      </c>
      <c r="AF65" s="211">
        <f>IF('Indicator Date hidden'!AG66="x","x",$AF$2-'Indicator Date hidden'!AG66)</f>
        <v>2</v>
      </c>
      <c r="AG65" s="211">
        <f>IF('Indicator Date hidden'!AH66="x","x",$AG$2-'Indicator Date hidden'!AH66)</f>
        <v>0</v>
      </c>
      <c r="AH65" s="211">
        <f>IF('Indicator Date hidden'!AI66="x","x",$AH$2-'Indicator Date hidden'!AI66)</f>
        <v>0</v>
      </c>
      <c r="AI65" s="211">
        <f>IF('Indicator Date hidden'!AJ66="x","x",$AI$2-'Indicator Date hidden'!AJ66)</f>
        <v>0</v>
      </c>
      <c r="AJ65" s="211" t="str">
        <f>IF('Indicator Date hidden'!AK66="x","x",$AJ$2-'Indicator Date hidden'!AK66)</f>
        <v>x</v>
      </c>
      <c r="AK65" s="211">
        <f>IF('Indicator Date hidden'!AL66="x","x",$AK$2-'Indicator Date hidden'!AL66)</f>
        <v>1</v>
      </c>
      <c r="AL65" s="211">
        <f>IF('Indicator Date hidden'!AM66="x","x",$AL$2-'Indicator Date hidden'!AM66)</f>
        <v>0</v>
      </c>
      <c r="AM65" s="211">
        <f>IF('Indicator Date hidden'!AN66="x","x",$AM$2-'Indicator Date hidden'!AN66)</f>
        <v>0</v>
      </c>
      <c r="AN65" s="211">
        <f>IF('Indicator Date hidden'!AO66="x","x",$AN$2-'Indicator Date hidden'!AO66)</f>
        <v>0</v>
      </c>
      <c r="AO65" s="211">
        <f>IF('Indicator Date hidden'!AP66="x","x",$AO$2-'Indicator Date hidden'!AP66)</f>
        <v>0</v>
      </c>
      <c r="AP65" s="211">
        <f>IF('Indicator Date hidden'!AQ66="x","x",$AP$2-'Indicator Date hidden'!AQ66)</f>
        <v>0</v>
      </c>
      <c r="AQ65" s="211">
        <f>IF('Indicator Date hidden'!AR66="x","x",$AQ$2-'Indicator Date hidden'!AR66)</f>
        <v>0</v>
      </c>
      <c r="AR65" s="211">
        <f>IF('Indicator Date hidden'!AS66="x","x",$AR$2-'Indicator Date hidden'!AS66)</f>
        <v>0</v>
      </c>
      <c r="AS65" s="211">
        <f>IF('Indicator Date hidden'!AT66="x","x",$AS$2-'Indicator Date hidden'!AT66)</f>
        <v>0</v>
      </c>
      <c r="AT65" s="211">
        <f>IF('Indicator Date hidden'!AU66="x","x",$AT$2-'Indicator Date hidden'!AU66)</f>
        <v>0</v>
      </c>
      <c r="AU65" s="211" t="str">
        <f>IF('Indicator Date hidden'!AV66="x","x",$AU$2-'Indicator Date hidden'!AV66)</f>
        <v>x</v>
      </c>
      <c r="AV65" s="211">
        <f>IF('Indicator Date hidden'!AW66="x","x",$AV$2-'Indicator Date hidden'!AW66)</f>
        <v>0</v>
      </c>
      <c r="AW65" s="211">
        <f>IF('Indicator Date hidden'!AX66="x","x",$AW$2-'Indicator Date hidden'!AX66)</f>
        <v>0</v>
      </c>
      <c r="AX65" s="211">
        <f>IF('Indicator Date hidden'!AY66="x","x",$AX$2-'Indicator Date hidden'!AY66)</f>
        <v>0</v>
      </c>
      <c r="AY65" s="211">
        <f>IF('Indicator Date hidden'!AZ66="x","x",$AY$2-'Indicator Date hidden'!AZ66)</f>
        <v>0</v>
      </c>
      <c r="AZ65" s="211">
        <f>IF('Indicator Date hidden'!BA66="x","x",$AZ$2-'Indicator Date hidden'!BA66)</f>
        <v>0</v>
      </c>
      <c r="BA65">
        <f t="shared" si="5"/>
        <v>14</v>
      </c>
      <c r="BB65" s="21">
        <f t="shared" si="6"/>
        <v>0.31111111111111112</v>
      </c>
      <c r="BC65">
        <f t="shared" si="7"/>
        <v>4</v>
      </c>
      <c r="BD65" s="21">
        <f t="shared" si="8"/>
        <v>1.3795687284594451</v>
      </c>
      <c r="BE65" s="280">
        <f t="shared" si="9"/>
        <v>0</v>
      </c>
    </row>
    <row r="66" spans="1:57" x14ac:dyDescent="0.25">
      <c r="A66" t="s">
        <v>8735</v>
      </c>
      <c r="B66" s="211">
        <f>IF('Indicator Date hidden'!C67="x","x",$B$2-'Indicator Date hidden'!C67)</f>
        <v>0</v>
      </c>
      <c r="C66" s="211">
        <f>IF('Indicator Date hidden'!D67="x","x",$C$2-'Indicator Date hidden'!D67)</f>
        <v>0</v>
      </c>
      <c r="D66" s="211">
        <f>IF('Indicator Date hidden'!E67="x","x",$D$2-'Indicator Date hidden'!E67)</f>
        <v>0</v>
      </c>
      <c r="E66" s="211">
        <f>IF('Indicator Date hidden'!F67="x","x",$E$2-'Indicator Date hidden'!F67)</f>
        <v>0</v>
      </c>
      <c r="F66" s="211">
        <f>IF('Indicator Date hidden'!G67="x","x",$F$2-'Indicator Date hidden'!G67)</f>
        <v>0</v>
      </c>
      <c r="G66" s="211">
        <f>IF('Indicator Date hidden'!H67="x","x",$G$2-'Indicator Date hidden'!H67)</f>
        <v>0</v>
      </c>
      <c r="H66" s="211">
        <f>IF('Indicator Date hidden'!I67="x","x",$H$2-'Indicator Date hidden'!I67)</f>
        <v>0</v>
      </c>
      <c r="I66" s="211">
        <f>IF('Indicator Date hidden'!J67="x","x",$I$2-'Indicator Date hidden'!J67)</f>
        <v>0</v>
      </c>
      <c r="J66" s="211">
        <f>IF('Indicator Date hidden'!K67="x","x",$J$2-'Indicator Date hidden'!K67)</f>
        <v>0</v>
      </c>
      <c r="K66" s="211">
        <f>IF('Indicator Date hidden'!L67="x","x",$K$2-'Indicator Date hidden'!L67)</f>
        <v>0</v>
      </c>
      <c r="L66" s="211">
        <f>IF('Indicator Date hidden'!M67="x","x",$L$2-'Indicator Date hidden'!M67)</f>
        <v>0</v>
      </c>
      <c r="M66" s="211">
        <f>IF('Indicator Date hidden'!N67="x","x",$M$2-'Indicator Date hidden'!N67)</f>
        <v>0</v>
      </c>
      <c r="N66" s="211">
        <f>IF('Indicator Date hidden'!O67="x","x",$N$2-'Indicator Date hidden'!O67)</f>
        <v>0</v>
      </c>
      <c r="O66" s="211">
        <f>IF('Indicator Date hidden'!P67="x","x",$O$2-'Indicator Date hidden'!P67)</f>
        <v>0</v>
      </c>
      <c r="P66" s="211">
        <f>IF('Indicator Date hidden'!Q67="x","x",$P$2-'Indicator Date hidden'!Q67)</f>
        <v>0</v>
      </c>
      <c r="Q66" s="211">
        <f>IF('Indicator Date hidden'!R67="x","x",$Q$2-'Indicator Date hidden'!R67)</f>
        <v>3</v>
      </c>
      <c r="R66" s="211">
        <f>IF('Indicator Date hidden'!S67="x","x",$R$2-'Indicator Date hidden'!S67)</f>
        <v>0</v>
      </c>
      <c r="S66" s="211">
        <f>IF('Indicator Date hidden'!T67="x","x",$S$2-'Indicator Date hidden'!T67)</f>
        <v>0</v>
      </c>
      <c r="T66" s="211">
        <f>IF('Indicator Date hidden'!U67="x","x",$T$2-'Indicator Date hidden'!U67)</f>
        <v>0</v>
      </c>
      <c r="U66" s="211">
        <f>IF('Indicator Date hidden'!V67="x","x",$U$2-'Indicator Date hidden'!V67)</f>
        <v>0</v>
      </c>
      <c r="V66" s="211">
        <f>IF('Indicator Date hidden'!W67="x","x",$V$2-'Indicator Date hidden'!W67)</f>
        <v>0</v>
      </c>
      <c r="W66" s="211">
        <f>IF('Indicator Date hidden'!X67="x","x",$W$2-'Indicator Date hidden'!X67)</f>
        <v>0</v>
      </c>
      <c r="X66" s="211">
        <f>IF('Indicator Date hidden'!Y67="x","x",$X$2-'Indicator Date hidden'!Y67)</f>
        <v>4</v>
      </c>
      <c r="Y66" s="211">
        <f>IF('Indicator Date hidden'!Z67="x","x",$Y$2-'Indicator Date hidden'!Z67)</f>
        <v>0</v>
      </c>
      <c r="Z66" s="211">
        <f>IF('Indicator Date hidden'!AA67="x","x",$Z$2-'Indicator Date hidden'!AA67)</f>
        <v>0</v>
      </c>
      <c r="AA66" s="211">
        <f>IF('Indicator Date hidden'!AB67="x","x",$AA$2-'Indicator Date hidden'!AB67)</f>
        <v>0</v>
      </c>
      <c r="AB66" s="211">
        <f>IF('Indicator Date hidden'!AC67="x","x",$AB$2-'Indicator Date hidden'!AC67)</f>
        <v>0</v>
      </c>
      <c r="AC66" s="211">
        <f>IF('Indicator Date hidden'!AD67="x","x",$AC$2-'Indicator Date hidden'!AD67)</f>
        <v>0</v>
      </c>
      <c r="AD66" s="211">
        <f>IF('Indicator Date hidden'!AE67="x","x",$AD$2-'Indicator Date hidden'!AE67)</f>
        <v>0</v>
      </c>
      <c r="AE66" s="211">
        <f>IF('Indicator Date hidden'!AF67="x","x",$AE$2-'Indicator Date hidden'!AF67)</f>
        <v>0</v>
      </c>
      <c r="AF66" s="211">
        <f>IF('Indicator Date hidden'!AG67="x","x",$AF$2-'Indicator Date hidden'!AG67)</f>
        <v>8</v>
      </c>
      <c r="AG66" s="211">
        <f>IF('Indicator Date hidden'!AH67="x","x",$AG$2-'Indicator Date hidden'!AH67)</f>
        <v>0</v>
      </c>
      <c r="AH66" s="211">
        <f>IF('Indicator Date hidden'!AI67="x","x",$AH$2-'Indicator Date hidden'!AI67)</f>
        <v>0</v>
      </c>
      <c r="AI66" s="211">
        <f>IF('Indicator Date hidden'!AJ67="x","x",$AI$2-'Indicator Date hidden'!AJ67)</f>
        <v>0</v>
      </c>
      <c r="AJ66" s="211" t="str">
        <f>IF('Indicator Date hidden'!AK67="x","x",$AJ$2-'Indicator Date hidden'!AK67)</f>
        <v>x</v>
      </c>
      <c r="AK66" s="211">
        <f>IF('Indicator Date hidden'!AL67="x","x",$AK$2-'Indicator Date hidden'!AL67)</f>
        <v>1</v>
      </c>
      <c r="AL66" s="211">
        <f>IF('Indicator Date hidden'!AM67="x","x",$AL$2-'Indicator Date hidden'!AM67)</f>
        <v>0</v>
      </c>
      <c r="AM66" s="211">
        <f>IF('Indicator Date hidden'!AN67="x","x",$AM$2-'Indicator Date hidden'!AN67)</f>
        <v>0</v>
      </c>
      <c r="AN66" s="211">
        <f>IF('Indicator Date hidden'!AO67="x","x",$AN$2-'Indicator Date hidden'!AO67)</f>
        <v>0</v>
      </c>
      <c r="AO66" s="211">
        <f>IF('Indicator Date hidden'!AP67="x","x",$AO$2-'Indicator Date hidden'!AP67)</f>
        <v>0</v>
      </c>
      <c r="AP66" s="211">
        <f>IF('Indicator Date hidden'!AQ67="x","x",$AP$2-'Indicator Date hidden'!AQ67)</f>
        <v>0</v>
      </c>
      <c r="AQ66" s="211">
        <f>IF('Indicator Date hidden'!AR67="x","x",$AQ$2-'Indicator Date hidden'!AR67)</f>
        <v>0</v>
      </c>
      <c r="AR66" s="211">
        <f>IF('Indicator Date hidden'!AS67="x","x",$AR$2-'Indicator Date hidden'!AS67)</f>
        <v>0</v>
      </c>
      <c r="AS66" s="211">
        <f>IF('Indicator Date hidden'!AT67="x","x",$AS$2-'Indicator Date hidden'!AT67)</f>
        <v>0</v>
      </c>
      <c r="AT66" s="211">
        <f>IF('Indicator Date hidden'!AU67="x","x",$AT$2-'Indicator Date hidden'!AU67)</f>
        <v>0</v>
      </c>
      <c r="AU66" s="211">
        <f>IF('Indicator Date hidden'!AV67="x","x",$AU$2-'Indicator Date hidden'!AV67)</f>
        <v>4</v>
      </c>
      <c r="AV66" s="211">
        <f>IF('Indicator Date hidden'!AW67="x","x",$AV$2-'Indicator Date hidden'!AW67)</f>
        <v>0</v>
      </c>
      <c r="AW66" s="211">
        <f>IF('Indicator Date hidden'!AX67="x","x",$AW$2-'Indicator Date hidden'!AX67)</f>
        <v>0</v>
      </c>
      <c r="AX66" s="211">
        <f>IF('Indicator Date hidden'!AY67="x","x",$AX$2-'Indicator Date hidden'!AY67)</f>
        <v>0</v>
      </c>
      <c r="AY66" s="211">
        <f>IF('Indicator Date hidden'!AZ67="x","x",$AY$2-'Indicator Date hidden'!AZ67)</f>
        <v>0</v>
      </c>
      <c r="AZ66" s="211">
        <f>IF('Indicator Date hidden'!BA67="x","x",$AZ$2-'Indicator Date hidden'!BA67)</f>
        <v>0</v>
      </c>
      <c r="BA66">
        <f t="shared" si="5"/>
        <v>20</v>
      </c>
      <c r="BB66" s="21">
        <f t="shared" si="6"/>
        <v>0.4</v>
      </c>
      <c r="BC66">
        <f t="shared" si="7"/>
        <v>5</v>
      </c>
      <c r="BD66" s="21">
        <f t="shared" si="8"/>
        <v>1.4</v>
      </c>
      <c r="BE66" s="280">
        <f t="shared" si="9"/>
        <v>0</v>
      </c>
    </row>
    <row r="67" spans="1:57" x14ac:dyDescent="0.25">
      <c r="A67" t="s">
        <v>8743</v>
      </c>
      <c r="B67" s="211">
        <f>IF('Indicator Date hidden'!C68="x","x",$B$2-'Indicator Date hidden'!C68)</f>
        <v>0</v>
      </c>
      <c r="C67" s="211">
        <f>IF('Indicator Date hidden'!D68="x","x",$C$2-'Indicator Date hidden'!D68)</f>
        <v>0</v>
      </c>
      <c r="D67" s="211">
        <f>IF('Indicator Date hidden'!E68="x","x",$D$2-'Indicator Date hidden'!E68)</f>
        <v>0</v>
      </c>
      <c r="E67" s="211">
        <f>IF('Indicator Date hidden'!F68="x","x",$E$2-'Indicator Date hidden'!F68)</f>
        <v>0</v>
      </c>
      <c r="F67" s="211">
        <f>IF('Indicator Date hidden'!G68="x","x",$F$2-'Indicator Date hidden'!G68)</f>
        <v>0</v>
      </c>
      <c r="G67" s="211">
        <f>IF('Indicator Date hidden'!H68="x","x",$G$2-'Indicator Date hidden'!H68)</f>
        <v>0</v>
      </c>
      <c r="H67" s="211">
        <f>IF('Indicator Date hidden'!I68="x","x",$H$2-'Indicator Date hidden'!I68)</f>
        <v>0</v>
      </c>
      <c r="I67" s="211">
        <f>IF('Indicator Date hidden'!J68="x","x",$I$2-'Indicator Date hidden'!J68)</f>
        <v>0</v>
      </c>
      <c r="J67" s="211">
        <f>IF('Indicator Date hidden'!K68="x","x",$J$2-'Indicator Date hidden'!K68)</f>
        <v>0</v>
      </c>
      <c r="K67" s="211">
        <f>IF('Indicator Date hidden'!L68="x","x",$K$2-'Indicator Date hidden'!L68)</f>
        <v>0</v>
      </c>
      <c r="L67" s="211">
        <f>IF('Indicator Date hidden'!M68="x","x",$L$2-'Indicator Date hidden'!M68)</f>
        <v>0</v>
      </c>
      <c r="M67" s="211">
        <f>IF('Indicator Date hidden'!N68="x","x",$M$2-'Indicator Date hidden'!N68)</f>
        <v>0</v>
      </c>
      <c r="N67" s="211">
        <f>IF('Indicator Date hidden'!O68="x","x",$N$2-'Indicator Date hidden'!O68)</f>
        <v>0</v>
      </c>
      <c r="O67" s="211">
        <f>IF('Indicator Date hidden'!P68="x","x",$O$2-'Indicator Date hidden'!P68)</f>
        <v>0</v>
      </c>
      <c r="P67" s="211">
        <f>IF('Indicator Date hidden'!Q68="x","x",$P$2-'Indicator Date hidden'!Q68)</f>
        <v>0</v>
      </c>
      <c r="Q67" s="211" t="str">
        <f>IF('Indicator Date hidden'!R68="x","x",$Q$2-'Indicator Date hidden'!R68)</f>
        <v>x</v>
      </c>
      <c r="R67" s="211">
        <f>IF('Indicator Date hidden'!S68="x","x",$R$2-'Indicator Date hidden'!S68)</f>
        <v>0</v>
      </c>
      <c r="S67" s="211">
        <f>IF('Indicator Date hidden'!T68="x","x",$S$2-'Indicator Date hidden'!T68)</f>
        <v>0</v>
      </c>
      <c r="T67" s="211">
        <f>IF('Indicator Date hidden'!U68="x","x",$T$2-'Indicator Date hidden'!U68)</f>
        <v>0</v>
      </c>
      <c r="U67" s="211" t="str">
        <f>IF('Indicator Date hidden'!V68="x","x",$U$2-'Indicator Date hidden'!V68)</f>
        <v>x</v>
      </c>
      <c r="V67" s="211">
        <f>IF('Indicator Date hidden'!W68="x","x",$V$2-'Indicator Date hidden'!W68)</f>
        <v>0</v>
      </c>
      <c r="W67" s="211" t="str">
        <f>IF('Indicator Date hidden'!X68="x","x",$W$2-'Indicator Date hidden'!X68)</f>
        <v>x</v>
      </c>
      <c r="X67" s="211">
        <f>IF('Indicator Date hidden'!Y68="x","x",$X$2-'Indicator Date hidden'!Y68)</f>
        <v>4</v>
      </c>
      <c r="Y67" s="211">
        <f>IF('Indicator Date hidden'!Z68="x","x",$Y$2-'Indicator Date hidden'!Z68)</f>
        <v>0</v>
      </c>
      <c r="Z67" s="211">
        <f>IF('Indicator Date hidden'!AA68="x","x",$Z$2-'Indicator Date hidden'!AA68)</f>
        <v>0</v>
      </c>
      <c r="AA67" s="211" t="str">
        <f>IF('Indicator Date hidden'!AB68="x","x",$AA$2-'Indicator Date hidden'!AB68)</f>
        <v>x</v>
      </c>
      <c r="AB67" s="211">
        <f>IF('Indicator Date hidden'!AC68="x","x",$AB$2-'Indicator Date hidden'!AC68)</f>
        <v>0</v>
      </c>
      <c r="AC67" s="211">
        <f>IF('Indicator Date hidden'!AD68="x","x",$AC$2-'Indicator Date hidden'!AD68)</f>
        <v>0</v>
      </c>
      <c r="AD67" s="211" t="str">
        <f>IF('Indicator Date hidden'!AE68="x","x",$AD$2-'Indicator Date hidden'!AE68)</f>
        <v>x</v>
      </c>
      <c r="AE67" s="211">
        <f>IF('Indicator Date hidden'!AF68="x","x",$AE$2-'Indicator Date hidden'!AF68)</f>
        <v>0</v>
      </c>
      <c r="AF67" s="211">
        <f>IF('Indicator Date hidden'!AG68="x","x",$AF$2-'Indicator Date hidden'!AG68)</f>
        <v>1</v>
      </c>
      <c r="AG67" s="211">
        <f>IF('Indicator Date hidden'!AH68="x","x",$AG$2-'Indicator Date hidden'!AH68)</f>
        <v>0</v>
      </c>
      <c r="AH67" s="211">
        <f>IF('Indicator Date hidden'!AI68="x","x",$AH$2-'Indicator Date hidden'!AI68)</f>
        <v>0</v>
      </c>
      <c r="AI67" s="211">
        <f>IF('Indicator Date hidden'!AJ68="x","x",$AI$2-'Indicator Date hidden'!AJ68)</f>
        <v>0</v>
      </c>
      <c r="AJ67" s="211" t="str">
        <f>IF('Indicator Date hidden'!AK68="x","x",$AJ$2-'Indicator Date hidden'!AK68)</f>
        <v>x</v>
      </c>
      <c r="AK67" s="211">
        <f>IF('Indicator Date hidden'!AL68="x","x",$AK$2-'Indicator Date hidden'!AL68)</f>
        <v>1</v>
      </c>
      <c r="AL67" s="211">
        <f>IF('Indicator Date hidden'!AM68="x","x",$AL$2-'Indicator Date hidden'!AM68)</f>
        <v>0</v>
      </c>
      <c r="AM67" s="211">
        <f>IF('Indicator Date hidden'!AN68="x","x",$AM$2-'Indicator Date hidden'!AN68)</f>
        <v>0</v>
      </c>
      <c r="AN67" s="211">
        <f>IF('Indicator Date hidden'!AO68="x","x",$AN$2-'Indicator Date hidden'!AO68)</f>
        <v>0</v>
      </c>
      <c r="AO67" s="211">
        <f>IF('Indicator Date hidden'!AP68="x","x",$AO$2-'Indicator Date hidden'!AP68)</f>
        <v>0</v>
      </c>
      <c r="AP67" s="211">
        <f>IF('Indicator Date hidden'!AQ68="x","x",$AP$2-'Indicator Date hidden'!AQ68)</f>
        <v>0</v>
      </c>
      <c r="AQ67" s="211">
        <f>IF('Indicator Date hidden'!AR68="x","x",$AQ$2-'Indicator Date hidden'!AR68)</f>
        <v>0</v>
      </c>
      <c r="AR67" s="211">
        <f>IF('Indicator Date hidden'!AS68="x","x",$AR$2-'Indicator Date hidden'!AS68)</f>
        <v>0</v>
      </c>
      <c r="AS67" s="211">
        <f>IF('Indicator Date hidden'!AT68="x","x",$AS$2-'Indicator Date hidden'!AT68)</f>
        <v>0</v>
      </c>
      <c r="AT67" s="211">
        <f>IF('Indicator Date hidden'!AU68="x","x",$AT$2-'Indicator Date hidden'!AU68)</f>
        <v>0</v>
      </c>
      <c r="AU67" s="211">
        <f>IF('Indicator Date hidden'!AV68="x","x",$AU$2-'Indicator Date hidden'!AV68)</f>
        <v>1</v>
      </c>
      <c r="AV67" s="211">
        <f>IF('Indicator Date hidden'!AW68="x","x",$AV$2-'Indicator Date hidden'!AW68)</f>
        <v>0</v>
      </c>
      <c r="AW67" s="211">
        <f>IF('Indicator Date hidden'!AX68="x","x",$AW$2-'Indicator Date hidden'!AX68)</f>
        <v>0</v>
      </c>
      <c r="AX67" s="211">
        <f>IF('Indicator Date hidden'!AY68="x","x",$AX$2-'Indicator Date hidden'!AY68)</f>
        <v>0</v>
      </c>
      <c r="AY67" s="211">
        <f>IF('Indicator Date hidden'!AZ68="x","x",$AY$2-'Indicator Date hidden'!AZ68)</f>
        <v>0</v>
      </c>
      <c r="AZ67" s="211">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0">
        <f t="shared" ref="BE67:BE98" si="14">MEDIAN(B67:AZ67)</f>
        <v>0</v>
      </c>
    </row>
    <row r="68" spans="1:57" x14ac:dyDescent="0.25">
      <c r="A68" t="s">
        <v>8745</v>
      </c>
      <c r="B68" s="211">
        <f>IF('Indicator Date hidden'!C69="x","x",$B$2-'Indicator Date hidden'!C69)</f>
        <v>0</v>
      </c>
      <c r="C68" s="211">
        <f>IF('Indicator Date hidden'!D69="x","x",$C$2-'Indicator Date hidden'!D69)</f>
        <v>0</v>
      </c>
      <c r="D68" s="211">
        <f>IF('Indicator Date hidden'!E69="x","x",$D$2-'Indicator Date hidden'!E69)</f>
        <v>0</v>
      </c>
      <c r="E68" s="211">
        <f>IF('Indicator Date hidden'!F69="x","x",$E$2-'Indicator Date hidden'!F69)</f>
        <v>0</v>
      </c>
      <c r="F68" s="211">
        <f>IF('Indicator Date hidden'!G69="x","x",$F$2-'Indicator Date hidden'!G69)</f>
        <v>0</v>
      </c>
      <c r="G68" s="211">
        <f>IF('Indicator Date hidden'!H69="x","x",$G$2-'Indicator Date hidden'!H69)</f>
        <v>0</v>
      </c>
      <c r="H68" s="211">
        <f>IF('Indicator Date hidden'!I69="x","x",$H$2-'Indicator Date hidden'!I69)</f>
        <v>0</v>
      </c>
      <c r="I68" s="211">
        <f>IF('Indicator Date hidden'!J69="x","x",$I$2-'Indicator Date hidden'!J69)</f>
        <v>0</v>
      </c>
      <c r="J68" s="211">
        <f>IF('Indicator Date hidden'!K69="x","x",$J$2-'Indicator Date hidden'!K69)</f>
        <v>0</v>
      </c>
      <c r="K68" s="211">
        <f>IF('Indicator Date hidden'!L69="x","x",$K$2-'Indicator Date hidden'!L69)</f>
        <v>0</v>
      </c>
      <c r="L68" s="211">
        <f>IF('Indicator Date hidden'!M69="x","x",$L$2-'Indicator Date hidden'!M69)</f>
        <v>0</v>
      </c>
      <c r="M68" s="211">
        <f>IF('Indicator Date hidden'!N69="x","x",$M$2-'Indicator Date hidden'!N69)</f>
        <v>0</v>
      </c>
      <c r="N68" s="211">
        <f>IF('Indicator Date hidden'!O69="x","x",$N$2-'Indicator Date hidden'!O69)</f>
        <v>0</v>
      </c>
      <c r="O68" s="211">
        <f>IF('Indicator Date hidden'!P69="x","x",$O$2-'Indicator Date hidden'!P69)</f>
        <v>0</v>
      </c>
      <c r="P68" s="211">
        <f>IF('Indicator Date hidden'!Q69="x","x",$P$2-'Indicator Date hidden'!Q69)</f>
        <v>0</v>
      </c>
      <c r="Q68" s="211" t="str">
        <f>IF('Indicator Date hidden'!R69="x","x",$Q$2-'Indicator Date hidden'!R69)</f>
        <v>x</v>
      </c>
      <c r="R68" s="211">
        <f>IF('Indicator Date hidden'!S69="x","x",$R$2-'Indicator Date hidden'!S69)</f>
        <v>0</v>
      </c>
      <c r="S68" s="211">
        <f>IF('Indicator Date hidden'!T69="x","x",$S$2-'Indicator Date hidden'!T69)</f>
        <v>0</v>
      </c>
      <c r="T68" s="211">
        <f>IF('Indicator Date hidden'!U69="x","x",$T$2-'Indicator Date hidden'!U69)</f>
        <v>0</v>
      </c>
      <c r="U68" s="211">
        <f>IF('Indicator Date hidden'!V69="x","x",$U$2-'Indicator Date hidden'!V69)</f>
        <v>0</v>
      </c>
      <c r="V68" s="211">
        <f>IF('Indicator Date hidden'!W69="x","x",$V$2-'Indicator Date hidden'!W69)</f>
        <v>0</v>
      </c>
      <c r="W68" s="211" t="str">
        <f>IF('Indicator Date hidden'!X69="x","x",$W$2-'Indicator Date hidden'!X69)</f>
        <v>x</v>
      </c>
      <c r="X68" s="211" t="str">
        <f>IF('Indicator Date hidden'!Y69="x","x",$X$2-'Indicator Date hidden'!Y69)</f>
        <v>x</v>
      </c>
      <c r="Y68" s="211">
        <f>IF('Indicator Date hidden'!Z69="x","x",$Y$2-'Indicator Date hidden'!Z69)</f>
        <v>0</v>
      </c>
      <c r="Z68" s="211">
        <f>IF('Indicator Date hidden'!AA69="x","x",$Z$2-'Indicator Date hidden'!AA69)</f>
        <v>0</v>
      </c>
      <c r="AA68" s="211" t="str">
        <f>IF('Indicator Date hidden'!AB69="x","x",$AA$2-'Indicator Date hidden'!AB69)</f>
        <v>x</v>
      </c>
      <c r="AB68" s="211">
        <f>IF('Indicator Date hidden'!AC69="x","x",$AB$2-'Indicator Date hidden'!AC69)</f>
        <v>0</v>
      </c>
      <c r="AC68" s="211">
        <f>IF('Indicator Date hidden'!AD69="x","x",$AC$2-'Indicator Date hidden'!AD69)</f>
        <v>0</v>
      </c>
      <c r="AD68" s="211" t="str">
        <f>IF('Indicator Date hidden'!AE69="x","x",$AD$2-'Indicator Date hidden'!AE69)</f>
        <v>x</v>
      </c>
      <c r="AE68" s="211" t="str">
        <f>IF('Indicator Date hidden'!AF69="x","x",$AE$2-'Indicator Date hidden'!AF69)</f>
        <v>x</v>
      </c>
      <c r="AF68" s="211" t="str">
        <f>IF('Indicator Date hidden'!AG69="x","x",$AF$2-'Indicator Date hidden'!AG69)</f>
        <v>x</v>
      </c>
      <c r="AG68" s="211">
        <f>IF('Indicator Date hidden'!AH69="x","x",$AG$2-'Indicator Date hidden'!AH69)</f>
        <v>0</v>
      </c>
      <c r="AH68" s="211">
        <f>IF('Indicator Date hidden'!AI69="x","x",$AH$2-'Indicator Date hidden'!AI69)</f>
        <v>0</v>
      </c>
      <c r="AI68" s="211">
        <f>IF('Indicator Date hidden'!AJ69="x","x",$AI$2-'Indicator Date hidden'!AJ69)</f>
        <v>0</v>
      </c>
      <c r="AJ68" s="211" t="str">
        <f>IF('Indicator Date hidden'!AK69="x","x",$AJ$2-'Indicator Date hidden'!AK69)</f>
        <v>x</v>
      </c>
      <c r="AK68" s="211">
        <f>IF('Indicator Date hidden'!AL69="x","x",$AK$2-'Indicator Date hidden'!AL69)</f>
        <v>1</v>
      </c>
      <c r="AL68" s="211">
        <f>IF('Indicator Date hidden'!AM69="x","x",$AL$2-'Indicator Date hidden'!AM69)</f>
        <v>0</v>
      </c>
      <c r="AM68" s="211">
        <f>IF('Indicator Date hidden'!AN69="x","x",$AM$2-'Indicator Date hidden'!AN69)</f>
        <v>0</v>
      </c>
      <c r="AN68" s="211">
        <f>IF('Indicator Date hidden'!AO69="x","x",$AN$2-'Indicator Date hidden'!AO69)</f>
        <v>0</v>
      </c>
      <c r="AO68" s="211">
        <f>IF('Indicator Date hidden'!AP69="x","x",$AO$2-'Indicator Date hidden'!AP69)</f>
        <v>0</v>
      </c>
      <c r="AP68" s="211" t="str">
        <f>IF('Indicator Date hidden'!AQ69="x","x",$AP$2-'Indicator Date hidden'!AQ69)</f>
        <v>x</v>
      </c>
      <c r="AQ68" s="211">
        <f>IF('Indicator Date hidden'!AR69="x","x",$AQ$2-'Indicator Date hidden'!AR69)</f>
        <v>4</v>
      </c>
      <c r="AR68" s="211">
        <f>IF('Indicator Date hidden'!AS69="x","x",$AR$2-'Indicator Date hidden'!AS69)</f>
        <v>0</v>
      </c>
      <c r="AS68" s="211" t="str">
        <f>IF('Indicator Date hidden'!AT69="x","x",$AS$2-'Indicator Date hidden'!AT69)</f>
        <v>x</v>
      </c>
      <c r="AT68" s="211">
        <f>IF('Indicator Date hidden'!AU69="x","x",$AT$2-'Indicator Date hidden'!AU69)</f>
        <v>0</v>
      </c>
      <c r="AU68" s="211" t="str">
        <f>IF('Indicator Date hidden'!AV69="x","x",$AU$2-'Indicator Date hidden'!AV69)</f>
        <v>x</v>
      </c>
      <c r="AV68" s="211">
        <f>IF('Indicator Date hidden'!AW69="x","x",$AV$2-'Indicator Date hidden'!AW69)</f>
        <v>0</v>
      </c>
      <c r="AW68" s="211">
        <f>IF('Indicator Date hidden'!AX69="x","x",$AW$2-'Indicator Date hidden'!AX69)</f>
        <v>0</v>
      </c>
      <c r="AX68" s="211">
        <f>IF('Indicator Date hidden'!AY69="x","x",$AX$2-'Indicator Date hidden'!AY69)</f>
        <v>0</v>
      </c>
      <c r="AY68" s="211">
        <f>IF('Indicator Date hidden'!AZ69="x","x",$AY$2-'Indicator Date hidden'!AZ69)</f>
        <v>0</v>
      </c>
      <c r="AZ68" s="211">
        <f>IF('Indicator Date hidden'!BA69="x","x",$AZ$2-'Indicator Date hidden'!BA69)</f>
        <v>0</v>
      </c>
      <c r="BA68">
        <f t="shared" si="10"/>
        <v>5</v>
      </c>
      <c r="BB68" s="21">
        <f t="shared" si="11"/>
        <v>0.125</v>
      </c>
      <c r="BC68">
        <f t="shared" si="12"/>
        <v>2</v>
      </c>
      <c r="BD68" s="21">
        <f t="shared" si="13"/>
        <v>0.63982419460348638</v>
      </c>
      <c r="BE68" s="280">
        <f t="shared" si="14"/>
        <v>0</v>
      </c>
    </row>
    <row r="69" spans="1:57" x14ac:dyDescent="0.25">
      <c r="A69" t="s">
        <v>8746</v>
      </c>
      <c r="B69" s="211">
        <f>IF('Indicator Date hidden'!C70="x","x",$B$2-'Indicator Date hidden'!C70)</f>
        <v>0</v>
      </c>
      <c r="C69" s="211">
        <f>IF('Indicator Date hidden'!D70="x","x",$C$2-'Indicator Date hidden'!D70)</f>
        <v>0</v>
      </c>
      <c r="D69" s="211">
        <f>IF('Indicator Date hidden'!E70="x","x",$D$2-'Indicator Date hidden'!E70)</f>
        <v>0</v>
      </c>
      <c r="E69" s="211">
        <f>IF('Indicator Date hidden'!F70="x","x",$E$2-'Indicator Date hidden'!F70)</f>
        <v>0</v>
      </c>
      <c r="F69" s="211">
        <f>IF('Indicator Date hidden'!G70="x","x",$F$2-'Indicator Date hidden'!G70)</f>
        <v>0</v>
      </c>
      <c r="G69" s="211">
        <f>IF('Indicator Date hidden'!H70="x","x",$G$2-'Indicator Date hidden'!H70)</f>
        <v>0</v>
      </c>
      <c r="H69" s="211">
        <f>IF('Indicator Date hidden'!I70="x","x",$H$2-'Indicator Date hidden'!I70)</f>
        <v>0</v>
      </c>
      <c r="I69" s="211">
        <f>IF('Indicator Date hidden'!J70="x","x",$I$2-'Indicator Date hidden'!J70)</f>
        <v>0</v>
      </c>
      <c r="J69" s="211">
        <f>IF('Indicator Date hidden'!K70="x","x",$J$2-'Indicator Date hidden'!K70)</f>
        <v>0</v>
      </c>
      <c r="K69" s="211">
        <f>IF('Indicator Date hidden'!L70="x","x",$K$2-'Indicator Date hidden'!L70)</f>
        <v>0</v>
      </c>
      <c r="L69" s="211">
        <f>IF('Indicator Date hidden'!M70="x","x",$L$2-'Indicator Date hidden'!M70)</f>
        <v>0</v>
      </c>
      <c r="M69" s="211">
        <f>IF('Indicator Date hidden'!N70="x","x",$M$2-'Indicator Date hidden'!N70)</f>
        <v>0</v>
      </c>
      <c r="N69" s="211">
        <f>IF('Indicator Date hidden'!O70="x","x",$N$2-'Indicator Date hidden'!O70)</f>
        <v>0</v>
      </c>
      <c r="O69" s="211">
        <f>IF('Indicator Date hidden'!P70="x","x",$O$2-'Indicator Date hidden'!P70)</f>
        <v>0</v>
      </c>
      <c r="P69" s="211">
        <f>IF('Indicator Date hidden'!Q70="x","x",$P$2-'Indicator Date hidden'!Q70)</f>
        <v>0</v>
      </c>
      <c r="Q69" s="211" t="str">
        <f>IF('Indicator Date hidden'!R70="x","x",$Q$2-'Indicator Date hidden'!R70)</f>
        <v>x</v>
      </c>
      <c r="R69" s="211">
        <f>IF('Indicator Date hidden'!S70="x","x",$R$2-'Indicator Date hidden'!S70)</f>
        <v>0</v>
      </c>
      <c r="S69" s="211">
        <f>IF('Indicator Date hidden'!T70="x","x",$S$2-'Indicator Date hidden'!T70)</f>
        <v>0</v>
      </c>
      <c r="T69" s="211">
        <f>IF('Indicator Date hidden'!U70="x","x",$T$2-'Indicator Date hidden'!U70)</f>
        <v>0</v>
      </c>
      <c r="U69" s="211">
        <f>IF('Indicator Date hidden'!V70="x","x",$U$2-'Indicator Date hidden'!V70)</f>
        <v>0</v>
      </c>
      <c r="V69" s="211">
        <f>IF('Indicator Date hidden'!W70="x","x",$V$2-'Indicator Date hidden'!W70)</f>
        <v>0</v>
      </c>
      <c r="W69" s="211">
        <f>IF('Indicator Date hidden'!X70="x","x",$W$2-'Indicator Date hidden'!X70)</f>
        <v>5</v>
      </c>
      <c r="X69" s="211">
        <f>IF('Indicator Date hidden'!Y70="x","x",$X$2-'Indicator Date hidden'!Y70)</f>
        <v>5</v>
      </c>
      <c r="Y69" s="211">
        <f>IF('Indicator Date hidden'!Z70="x","x",$Y$2-'Indicator Date hidden'!Z70)</f>
        <v>0</v>
      </c>
      <c r="Z69" s="211">
        <f>IF('Indicator Date hidden'!AA70="x","x",$Z$2-'Indicator Date hidden'!AA70)</f>
        <v>0</v>
      </c>
      <c r="AA69" s="211">
        <f>IF('Indicator Date hidden'!AB70="x","x",$AA$2-'Indicator Date hidden'!AB70)</f>
        <v>0</v>
      </c>
      <c r="AB69" s="211">
        <f>IF('Indicator Date hidden'!AC70="x","x",$AB$2-'Indicator Date hidden'!AC70)</f>
        <v>0</v>
      </c>
      <c r="AC69" s="211">
        <f>IF('Indicator Date hidden'!AD70="x","x",$AC$2-'Indicator Date hidden'!AD70)</f>
        <v>0</v>
      </c>
      <c r="AD69" s="211">
        <f>IF('Indicator Date hidden'!AE70="x","x",$AD$2-'Indicator Date hidden'!AE70)</f>
        <v>0</v>
      </c>
      <c r="AE69" s="211">
        <f>IF('Indicator Date hidden'!AF70="x","x",$AE$2-'Indicator Date hidden'!AF70)</f>
        <v>0</v>
      </c>
      <c r="AF69" s="211">
        <f>IF('Indicator Date hidden'!AG70="x","x",$AF$2-'Indicator Date hidden'!AG70)</f>
        <v>2</v>
      </c>
      <c r="AG69" s="211">
        <f>IF('Indicator Date hidden'!AH70="x","x",$AG$2-'Indicator Date hidden'!AH70)</f>
        <v>0</v>
      </c>
      <c r="AH69" s="211">
        <f>IF('Indicator Date hidden'!AI70="x","x",$AH$2-'Indicator Date hidden'!AI70)</f>
        <v>0</v>
      </c>
      <c r="AI69" s="211">
        <f>IF('Indicator Date hidden'!AJ70="x","x",$AI$2-'Indicator Date hidden'!AJ70)</f>
        <v>0</v>
      </c>
      <c r="AJ69" s="211">
        <f>IF('Indicator Date hidden'!AK70="x","x",$AJ$2-'Indicator Date hidden'!AK70)</f>
        <v>1</v>
      </c>
      <c r="AK69" s="211">
        <f>IF('Indicator Date hidden'!AL70="x","x",$AK$2-'Indicator Date hidden'!AL70)</f>
        <v>1</v>
      </c>
      <c r="AL69" s="211">
        <f>IF('Indicator Date hidden'!AM70="x","x",$AL$2-'Indicator Date hidden'!AM70)</f>
        <v>0</v>
      </c>
      <c r="AM69" s="211">
        <f>IF('Indicator Date hidden'!AN70="x","x",$AM$2-'Indicator Date hidden'!AN70)</f>
        <v>0</v>
      </c>
      <c r="AN69" s="211">
        <f>IF('Indicator Date hidden'!AO70="x","x",$AN$2-'Indicator Date hidden'!AO70)</f>
        <v>0</v>
      </c>
      <c r="AO69" s="211">
        <f>IF('Indicator Date hidden'!AP70="x","x",$AO$2-'Indicator Date hidden'!AP70)</f>
        <v>0</v>
      </c>
      <c r="AP69" s="211">
        <f>IF('Indicator Date hidden'!AQ70="x","x",$AP$2-'Indicator Date hidden'!AQ70)</f>
        <v>0</v>
      </c>
      <c r="AQ69" s="211">
        <f>IF('Indicator Date hidden'!AR70="x","x",$AQ$2-'Indicator Date hidden'!AR70)</f>
        <v>0</v>
      </c>
      <c r="AR69" s="211">
        <f>IF('Indicator Date hidden'!AS70="x","x",$AR$2-'Indicator Date hidden'!AS70)</f>
        <v>0</v>
      </c>
      <c r="AS69" s="211">
        <f>IF('Indicator Date hidden'!AT70="x","x",$AS$2-'Indicator Date hidden'!AT70)</f>
        <v>0</v>
      </c>
      <c r="AT69" s="211">
        <f>IF('Indicator Date hidden'!AU70="x","x",$AT$2-'Indicator Date hidden'!AU70)</f>
        <v>0</v>
      </c>
      <c r="AU69" s="211">
        <f>IF('Indicator Date hidden'!AV70="x","x",$AU$2-'Indicator Date hidden'!AV70)</f>
        <v>1</v>
      </c>
      <c r="AV69" s="211">
        <f>IF('Indicator Date hidden'!AW70="x","x",$AV$2-'Indicator Date hidden'!AW70)</f>
        <v>0</v>
      </c>
      <c r="AW69" s="211">
        <f>IF('Indicator Date hidden'!AX70="x","x",$AW$2-'Indicator Date hidden'!AX70)</f>
        <v>0</v>
      </c>
      <c r="AX69" s="211">
        <f>IF('Indicator Date hidden'!AY70="x","x",$AX$2-'Indicator Date hidden'!AY70)</f>
        <v>0</v>
      </c>
      <c r="AY69" s="211">
        <f>IF('Indicator Date hidden'!AZ70="x","x",$AY$2-'Indicator Date hidden'!AZ70)</f>
        <v>0</v>
      </c>
      <c r="AZ69" s="211">
        <f>IF('Indicator Date hidden'!BA70="x","x",$AZ$2-'Indicator Date hidden'!BA70)</f>
        <v>0</v>
      </c>
      <c r="BA69">
        <f t="shared" si="10"/>
        <v>15</v>
      </c>
      <c r="BB69" s="21">
        <f t="shared" si="11"/>
        <v>0.3</v>
      </c>
      <c r="BC69">
        <f t="shared" si="12"/>
        <v>6</v>
      </c>
      <c r="BD69" s="21">
        <f t="shared" si="13"/>
        <v>1.0246950765959599</v>
      </c>
      <c r="BE69" s="280">
        <f t="shared" si="14"/>
        <v>0</v>
      </c>
    </row>
    <row r="70" spans="1:57" x14ac:dyDescent="0.25">
      <c r="A70" t="s">
        <v>8737</v>
      </c>
      <c r="B70" s="211">
        <f>IF('Indicator Date hidden'!C71="x","x",$B$2-'Indicator Date hidden'!C71)</f>
        <v>0</v>
      </c>
      <c r="C70" s="211">
        <f>IF('Indicator Date hidden'!D71="x","x",$C$2-'Indicator Date hidden'!D71)</f>
        <v>0</v>
      </c>
      <c r="D70" s="211">
        <f>IF('Indicator Date hidden'!E71="x","x",$D$2-'Indicator Date hidden'!E71)</f>
        <v>0</v>
      </c>
      <c r="E70" s="211">
        <f>IF('Indicator Date hidden'!F71="x","x",$E$2-'Indicator Date hidden'!F71)</f>
        <v>0</v>
      </c>
      <c r="F70" s="211">
        <f>IF('Indicator Date hidden'!G71="x","x",$F$2-'Indicator Date hidden'!G71)</f>
        <v>0</v>
      </c>
      <c r="G70" s="211">
        <f>IF('Indicator Date hidden'!H71="x","x",$G$2-'Indicator Date hidden'!H71)</f>
        <v>0</v>
      </c>
      <c r="H70" s="211">
        <f>IF('Indicator Date hidden'!I71="x","x",$H$2-'Indicator Date hidden'!I71)</f>
        <v>0</v>
      </c>
      <c r="I70" s="211">
        <f>IF('Indicator Date hidden'!J71="x","x",$I$2-'Indicator Date hidden'!J71)</f>
        <v>0</v>
      </c>
      <c r="J70" s="211">
        <f>IF('Indicator Date hidden'!K71="x","x",$J$2-'Indicator Date hidden'!K71)</f>
        <v>0</v>
      </c>
      <c r="K70" s="211">
        <f>IF('Indicator Date hidden'!L71="x","x",$K$2-'Indicator Date hidden'!L71)</f>
        <v>0</v>
      </c>
      <c r="L70" s="211">
        <f>IF('Indicator Date hidden'!M71="x","x",$L$2-'Indicator Date hidden'!M71)</f>
        <v>0</v>
      </c>
      <c r="M70" s="211">
        <f>IF('Indicator Date hidden'!N71="x","x",$M$2-'Indicator Date hidden'!N71)</f>
        <v>0</v>
      </c>
      <c r="N70" s="211">
        <f>IF('Indicator Date hidden'!O71="x","x",$N$2-'Indicator Date hidden'!O71)</f>
        <v>0</v>
      </c>
      <c r="O70" s="211">
        <f>IF('Indicator Date hidden'!P71="x","x",$O$2-'Indicator Date hidden'!P71)</f>
        <v>0</v>
      </c>
      <c r="P70" s="211">
        <f>IF('Indicator Date hidden'!Q71="x","x",$P$2-'Indicator Date hidden'!Q71)</f>
        <v>0</v>
      </c>
      <c r="Q70" s="211">
        <f>IF('Indicator Date hidden'!R71="x","x",$Q$2-'Indicator Date hidden'!R71)</f>
        <v>2</v>
      </c>
      <c r="R70" s="211">
        <f>IF('Indicator Date hidden'!S71="x","x",$R$2-'Indicator Date hidden'!S71)</f>
        <v>0</v>
      </c>
      <c r="S70" s="211">
        <f>IF('Indicator Date hidden'!T71="x","x",$S$2-'Indicator Date hidden'!T71)</f>
        <v>0</v>
      </c>
      <c r="T70" s="211">
        <f>IF('Indicator Date hidden'!U71="x","x",$T$2-'Indicator Date hidden'!U71)</f>
        <v>0</v>
      </c>
      <c r="U70" s="211">
        <f>IF('Indicator Date hidden'!V71="x","x",$U$2-'Indicator Date hidden'!V71)</f>
        <v>0</v>
      </c>
      <c r="V70" s="211">
        <f>IF('Indicator Date hidden'!W71="x","x",$V$2-'Indicator Date hidden'!W71)</f>
        <v>0</v>
      </c>
      <c r="W70" s="211">
        <f>IF('Indicator Date hidden'!X71="x","x",$W$2-'Indicator Date hidden'!X71)</f>
        <v>2</v>
      </c>
      <c r="X70" s="211">
        <f>IF('Indicator Date hidden'!Y71="x","x",$X$2-'Indicator Date hidden'!Y71)</f>
        <v>4</v>
      </c>
      <c r="Y70" s="211">
        <f>IF('Indicator Date hidden'!Z71="x","x",$Y$2-'Indicator Date hidden'!Z71)</f>
        <v>0</v>
      </c>
      <c r="Z70" s="211">
        <f>IF('Indicator Date hidden'!AA71="x","x",$Z$2-'Indicator Date hidden'!AA71)</f>
        <v>0</v>
      </c>
      <c r="AA70" s="211">
        <f>IF('Indicator Date hidden'!AB71="x","x",$AA$2-'Indicator Date hidden'!AB71)</f>
        <v>0</v>
      </c>
      <c r="AB70" s="211">
        <f>IF('Indicator Date hidden'!AC71="x","x",$AB$2-'Indicator Date hidden'!AC71)</f>
        <v>0</v>
      </c>
      <c r="AC70" s="211">
        <f>IF('Indicator Date hidden'!AD71="x","x",$AC$2-'Indicator Date hidden'!AD71)</f>
        <v>0</v>
      </c>
      <c r="AD70" s="211">
        <f>IF('Indicator Date hidden'!AE71="x","x",$AD$2-'Indicator Date hidden'!AE71)</f>
        <v>0</v>
      </c>
      <c r="AE70" s="211" t="str">
        <f>IF('Indicator Date hidden'!AF71="x","x",$AE$2-'Indicator Date hidden'!AF71)</f>
        <v>x</v>
      </c>
      <c r="AF70" s="211">
        <f>IF('Indicator Date hidden'!AG71="x","x",$AF$2-'Indicator Date hidden'!AG71)</f>
        <v>1</v>
      </c>
      <c r="AG70" s="211">
        <f>IF('Indicator Date hidden'!AH71="x","x",$AG$2-'Indicator Date hidden'!AH71)</f>
        <v>0</v>
      </c>
      <c r="AH70" s="211">
        <f>IF('Indicator Date hidden'!AI71="x","x",$AH$2-'Indicator Date hidden'!AI71)</f>
        <v>0</v>
      </c>
      <c r="AI70" s="211">
        <f>IF('Indicator Date hidden'!AJ71="x","x",$AI$2-'Indicator Date hidden'!AJ71)</f>
        <v>0</v>
      </c>
      <c r="AJ70" s="211" t="str">
        <f>IF('Indicator Date hidden'!AK71="x","x",$AJ$2-'Indicator Date hidden'!AK71)</f>
        <v>x</v>
      </c>
      <c r="AK70" s="211">
        <f>IF('Indicator Date hidden'!AL71="x","x",$AK$2-'Indicator Date hidden'!AL71)</f>
        <v>1</v>
      </c>
      <c r="AL70" s="211">
        <f>IF('Indicator Date hidden'!AM71="x","x",$AL$2-'Indicator Date hidden'!AM71)</f>
        <v>0</v>
      </c>
      <c r="AM70" s="211">
        <f>IF('Indicator Date hidden'!AN71="x","x",$AM$2-'Indicator Date hidden'!AN71)</f>
        <v>0</v>
      </c>
      <c r="AN70" s="211">
        <f>IF('Indicator Date hidden'!AO71="x","x",$AN$2-'Indicator Date hidden'!AO71)</f>
        <v>0</v>
      </c>
      <c r="AO70" s="211">
        <f>IF('Indicator Date hidden'!AP71="x","x",$AO$2-'Indicator Date hidden'!AP71)</f>
        <v>1</v>
      </c>
      <c r="AP70" s="211">
        <f>IF('Indicator Date hidden'!AQ71="x","x",$AP$2-'Indicator Date hidden'!AQ71)</f>
        <v>1</v>
      </c>
      <c r="AQ70" s="211">
        <f>IF('Indicator Date hidden'!AR71="x","x",$AQ$2-'Indicator Date hidden'!AR71)</f>
        <v>0</v>
      </c>
      <c r="AR70" s="211">
        <f>IF('Indicator Date hidden'!AS71="x","x",$AR$2-'Indicator Date hidden'!AS71)</f>
        <v>0</v>
      </c>
      <c r="AS70" s="211">
        <f>IF('Indicator Date hidden'!AT71="x","x",$AS$2-'Indicator Date hidden'!AT71)</f>
        <v>0</v>
      </c>
      <c r="AT70" s="211">
        <f>IF('Indicator Date hidden'!AU71="x","x",$AT$2-'Indicator Date hidden'!AU71)</f>
        <v>0</v>
      </c>
      <c r="AU70" s="211">
        <f>IF('Indicator Date hidden'!AV71="x","x",$AU$2-'Indicator Date hidden'!AV71)</f>
        <v>4</v>
      </c>
      <c r="AV70" s="211">
        <f>IF('Indicator Date hidden'!AW71="x","x",$AV$2-'Indicator Date hidden'!AW71)</f>
        <v>0</v>
      </c>
      <c r="AW70" s="211">
        <f>IF('Indicator Date hidden'!AX71="x","x",$AW$2-'Indicator Date hidden'!AX71)</f>
        <v>0</v>
      </c>
      <c r="AX70" s="211">
        <f>IF('Indicator Date hidden'!AY71="x","x",$AX$2-'Indicator Date hidden'!AY71)</f>
        <v>0</v>
      </c>
      <c r="AY70" s="211">
        <f>IF('Indicator Date hidden'!AZ71="x","x",$AY$2-'Indicator Date hidden'!AZ71)</f>
        <v>0</v>
      </c>
      <c r="AZ70" s="211">
        <f>IF('Indicator Date hidden'!BA71="x","x",$AZ$2-'Indicator Date hidden'!BA71)</f>
        <v>0</v>
      </c>
      <c r="BA70">
        <f t="shared" si="10"/>
        <v>16</v>
      </c>
      <c r="BB70" s="21">
        <f t="shared" si="11"/>
        <v>0.32653061224489793</v>
      </c>
      <c r="BC70">
        <f t="shared" si="12"/>
        <v>8</v>
      </c>
      <c r="BD70" s="21">
        <f t="shared" si="13"/>
        <v>0.88957121296748443</v>
      </c>
      <c r="BE70" s="280">
        <f t="shared" si="14"/>
        <v>0</v>
      </c>
    </row>
    <row r="71" spans="1:57" x14ac:dyDescent="0.25">
      <c r="A71" t="s">
        <v>8740</v>
      </c>
      <c r="B71" s="211">
        <f>IF('Indicator Date hidden'!C72="x","x",$B$2-'Indicator Date hidden'!C72)</f>
        <v>0</v>
      </c>
      <c r="C71" s="211">
        <f>IF('Indicator Date hidden'!D72="x","x",$C$2-'Indicator Date hidden'!D72)</f>
        <v>0</v>
      </c>
      <c r="D71" s="211">
        <f>IF('Indicator Date hidden'!E72="x","x",$D$2-'Indicator Date hidden'!E72)</f>
        <v>0</v>
      </c>
      <c r="E71" s="211">
        <f>IF('Indicator Date hidden'!F72="x","x",$E$2-'Indicator Date hidden'!F72)</f>
        <v>0</v>
      </c>
      <c r="F71" s="211">
        <f>IF('Indicator Date hidden'!G72="x","x",$F$2-'Indicator Date hidden'!G72)</f>
        <v>0</v>
      </c>
      <c r="G71" s="211">
        <f>IF('Indicator Date hidden'!H72="x","x",$G$2-'Indicator Date hidden'!H72)</f>
        <v>0</v>
      </c>
      <c r="H71" s="211">
        <f>IF('Indicator Date hidden'!I72="x","x",$H$2-'Indicator Date hidden'!I72)</f>
        <v>0</v>
      </c>
      <c r="I71" s="211">
        <f>IF('Indicator Date hidden'!J72="x","x",$I$2-'Indicator Date hidden'!J72)</f>
        <v>0</v>
      </c>
      <c r="J71" s="211">
        <f>IF('Indicator Date hidden'!K72="x","x",$J$2-'Indicator Date hidden'!K72)</f>
        <v>0</v>
      </c>
      <c r="K71" s="211">
        <f>IF('Indicator Date hidden'!L72="x","x",$K$2-'Indicator Date hidden'!L72)</f>
        <v>0</v>
      </c>
      <c r="L71" s="211">
        <f>IF('Indicator Date hidden'!M72="x","x",$L$2-'Indicator Date hidden'!M72)</f>
        <v>0</v>
      </c>
      <c r="M71" s="211">
        <f>IF('Indicator Date hidden'!N72="x","x",$M$2-'Indicator Date hidden'!N72)</f>
        <v>0</v>
      </c>
      <c r="N71" s="211">
        <f>IF('Indicator Date hidden'!O72="x","x",$N$2-'Indicator Date hidden'!O72)</f>
        <v>0</v>
      </c>
      <c r="O71" s="211">
        <f>IF('Indicator Date hidden'!P72="x","x",$O$2-'Indicator Date hidden'!P72)</f>
        <v>0</v>
      </c>
      <c r="P71" s="211">
        <f>IF('Indicator Date hidden'!Q72="x","x",$P$2-'Indicator Date hidden'!Q72)</f>
        <v>0</v>
      </c>
      <c r="Q71" s="211">
        <f>IF('Indicator Date hidden'!R72="x","x",$Q$2-'Indicator Date hidden'!R72)</f>
        <v>8</v>
      </c>
      <c r="R71" s="211">
        <f>IF('Indicator Date hidden'!S72="x","x",$R$2-'Indicator Date hidden'!S72)</f>
        <v>0</v>
      </c>
      <c r="S71" s="211">
        <f>IF('Indicator Date hidden'!T72="x","x",$S$2-'Indicator Date hidden'!T72)</f>
        <v>0</v>
      </c>
      <c r="T71" s="211">
        <f>IF('Indicator Date hidden'!U72="x","x",$T$2-'Indicator Date hidden'!U72)</f>
        <v>0</v>
      </c>
      <c r="U71" s="211">
        <f>IF('Indicator Date hidden'!V72="x","x",$U$2-'Indicator Date hidden'!V72)</f>
        <v>0</v>
      </c>
      <c r="V71" s="211">
        <f>IF('Indicator Date hidden'!W72="x","x",$V$2-'Indicator Date hidden'!W72)</f>
        <v>0</v>
      </c>
      <c r="W71" s="211">
        <f>IF('Indicator Date hidden'!X72="x","x",$W$2-'Indicator Date hidden'!X72)</f>
        <v>0</v>
      </c>
      <c r="X71" s="211">
        <f>IF('Indicator Date hidden'!Y72="x","x",$X$2-'Indicator Date hidden'!Y72)</f>
        <v>4</v>
      </c>
      <c r="Y71" s="211">
        <f>IF('Indicator Date hidden'!Z72="x","x",$Y$2-'Indicator Date hidden'!Z72)</f>
        <v>0</v>
      </c>
      <c r="Z71" s="211">
        <f>IF('Indicator Date hidden'!AA72="x","x",$Z$2-'Indicator Date hidden'!AA72)</f>
        <v>0</v>
      </c>
      <c r="AA71" s="211">
        <f>IF('Indicator Date hidden'!AB72="x","x",$AA$2-'Indicator Date hidden'!AB72)</f>
        <v>0</v>
      </c>
      <c r="AB71" s="211">
        <f>IF('Indicator Date hidden'!AC72="x","x",$AB$2-'Indicator Date hidden'!AC72)</f>
        <v>0</v>
      </c>
      <c r="AC71" s="211">
        <f>IF('Indicator Date hidden'!AD72="x","x",$AC$2-'Indicator Date hidden'!AD72)</f>
        <v>0</v>
      </c>
      <c r="AD71" s="211">
        <f>IF('Indicator Date hidden'!AE72="x","x",$AD$2-'Indicator Date hidden'!AE72)</f>
        <v>0</v>
      </c>
      <c r="AE71" s="211" t="str">
        <f>IF('Indicator Date hidden'!AF72="x","x",$AE$2-'Indicator Date hidden'!AF72)</f>
        <v>x</v>
      </c>
      <c r="AF71" s="211">
        <f>IF('Indicator Date hidden'!AG72="x","x",$AF$2-'Indicator Date hidden'!AG72)</f>
        <v>3</v>
      </c>
      <c r="AG71" s="211">
        <f>IF('Indicator Date hidden'!AH72="x","x",$AG$2-'Indicator Date hidden'!AH72)</f>
        <v>0</v>
      </c>
      <c r="AH71" s="211">
        <f>IF('Indicator Date hidden'!AI72="x","x",$AH$2-'Indicator Date hidden'!AI72)</f>
        <v>0</v>
      </c>
      <c r="AI71" s="211">
        <f>IF('Indicator Date hidden'!AJ72="x","x",$AI$2-'Indicator Date hidden'!AJ72)</f>
        <v>0</v>
      </c>
      <c r="AJ71" s="211" t="str">
        <f>IF('Indicator Date hidden'!AK72="x","x",$AJ$2-'Indicator Date hidden'!AK72)</f>
        <v>x</v>
      </c>
      <c r="AK71" s="211">
        <f>IF('Indicator Date hidden'!AL72="x","x",$AK$2-'Indicator Date hidden'!AL72)</f>
        <v>1</v>
      </c>
      <c r="AL71" s="211">
        <f>IF('Indicator Date hidden'!AM72="x","x",$AL$2-'Indicator Date hidden'!AM72)</f>
        <v>0</v>
      </c>
      <c r="AM71" s="211">
        <f>IF('Indicator Date hidden'!AN72="x","x",$AM$2-'Indicator Date hidden'!AN72)</f>
        <v>0</v>
      </c>
      <c r="AN71" s="211">
        <f>IF('Indicator Date hidden'!AO72="x","x",$AN$2-'Indicator Date hidden'!AO72)</f>
        <v>0</v>
      </c>
      <c r="AO71" s="211" t="str">
        <f>IF('Indicator Date hidden'!AP72="x","x",$AO$2-'Indicator Date hidden'!AP72)</f>
        <v>x</v>
      </c>
      <c r="AP71" s="211" t="str">
        <f>IF('Indicator Date hidden'!AQ72="x","x",$AP$2-'Indicator Date hidden'!AQ72)</f>
        <v>x</v>
      </c>
      <c r="AQ71" s="211">
        <f>IF('Indicator Date hidden'!AR72="x","x",$AQ$2-'Indicator Date hidden'!AR72)</f>
        <v>0</v>
      </c>
      <c r="AR71" s="211">
        <f>IF('Indicator Date hidden'!AS72="x","x",$AR$2-'Indicator Date hidden'!AS72)</f>
        <v>0</v>
      </c>
      <c r="AS71" s="211">
        <f>IF('Indicator Date hidden'!AT72="x","x",$AS$2-'Indicator Date hidden'!AT72)</f>
        <v>0</v>
      </c>
      <c r="AT71" s="211">
        <f>IF('Indicator Date hidden'!AU72="x","x",$AT$2-'Indicator Date hidden'!AU72)</f>
        <v>0</v>
      </c>
      <c r="AU71" s="211">
        <f>IF('Indicator Date hidden'!AV72="x","x",$AU$2-'Indicator Date hidden'!AV72)</f>
        <v>1</v>
      </c>
      <c r="AV71" s="211">
        <f>IF('Indicator Date hidden'!AW72="x","x",$AV$2-'Indicator Date hidden'!AW72)</f>
        <v>0</v>
      </c>
      <c r="AW71" s="211">
        <f>IF('Indicator Date hidden'!AX72="x","x",$AW$2-'Indicator Date hidden'!AX72)</f>
        <v>0</v>
      </c>
      <c r="AX71" s="211">
        <f>IF('Indicator Date hidden'!AY72="x","x",$AX$2-'Indicator Date hidden'!AY72)</f>
        <v>0</v>
      </c>
      <c r="AY71" s="211">
        <f>IF('Indicator Date hidden'!AZ72="x","x",$AY$2-'Indicator Date hidden'!AZ72)</f>
        <v>0</v>
      </c>
      <c r="AZ71" s="211">
        <f>IF('Indicator Date hidden'!BA72="x","x",$AZ$2-'Indicator Date hidden'!BA72)</f>
        <v>0</v>
      </c>
      <c r="BA71">
        <f t="shared" si="10"/>
        <v>17</v>
      </c>
      <c r="BB71" s="21">
        <f t="shared" si="11"/>
        <v>0.36170212765957449</v>
      </c>
      <c r="BC71">
        <f t="shared" si="12"/>
        <v>5</v>
      </c>
      <c r="BD71" s="21">
        <f t="shared" si="13"/>
        <v>1.3436300769231442</v>
      </c>
      <c r="BE71" s="280">
        <f t="shared" si="14"/>
        <v>0</v>
      </c>
    </row>
    <row r="72" spans="1:57" x14ac:dyDescent="0.25">
      <c r="A72" t="s">
        <v>8748</v>
      </c>
      <c r="B72" s="211">
        <f>IF('Indicator Date hidden'!C73="x","x",$B$2-'Indicator Date hidden'!C73)</f>
        <v>0</v>
      </c>
      <c r="C72" s="211">
        <f>IF('Indicator Date hidden'!D73="x","x",$C$2-'Indicator Date hidden'!D73)</f>
        <v>0</v>
      </c>
      <c r="D72" s="211">
        <f>IF('Indicator Date hidden'!E73="x","x",$D$2-'Indicator Date hidden'!E73)</f>
        <v>0</v>
      </c>
      <c r="E72" s="211">
        <f>IF('Indicator Date hidden'!F73="x","x",$E$2-'Indicator Date hidden'!F73)</f>
        <v>0</v>
      </c>
      <c r="F72" s="211">
        <f>IF('Indicator Date hidden'!G73="x","x",$F$2-'Indicator Date hidden'!G73)</f>
        <v>0</v>
      </c>
      <c r="G72" s="211">
        <f>IF('Indicator Date hidden'!H73="x","x",$G$2-'Indicator Date hidden'!H73)</f>
        <v>0</v>
      </c>
      <c r="H72" s="211">
        <f>IF('Indicator Date hidden'!I73="x","x",$H$2-'Indicator Date hidden'!I73)</f>
        <v>0</v>
      </c>
      <c r="I72" s="211">
        <f>IF('Indicator Date hidden'!J73="x","x",$I$2-'Indicator Date hidden'!J73)</f>
        <v>0</v>
      </c>
      <c r="J72" s="211">
        <f>IF('Indicator Date hidden'!K73="x","x",$J$2-'Indicator Date hidden'!K73)</f>
        <v>0</v>
      </c>
      <c r="K72" s="211">
        <f>IF('Indicator Date hidden'!L73="x","x",$K$2-'Indicator Date hidden'!L73)</f>
        <v>0</v>
      </c>
      <c r="L72" s="211">
        <f>IF('Indicator Date hidden'!M73="x","x",$L$2-'Indicator Date hidden'!M73)</f>
        <v>0</v>
      </c>
      <c r="M72" s="211">
        <f>IF('Indicator Date hidden'!N73="x","x",$M$2-'Indicator Date hidden'!N73)</f>
        <v>0</v>
      </c>
      <c r="N72" s="211">
        <f>IF('Indicator Date hidden'!O73="x","x",$N$2-'Indicator Date hidden'!O73)</f>
        <v>0</v>
      </c>
      <c r="O72" s="211">
        <f>IF('Indicator Date hidden'!P73="x","x",$O$2-'Indicator Date hidden'!P73)</f>
        <v>0</v>
      </c>
      <c r="P72" s="211">
        <f>IF('Indicator Date hidden'!Q73="x","x",$P$2-'Indicator Date hidden'!Q73)</f>
        <v>0</v>
      </c>
      <c r="Q72" s="211">
        <f>IF('Indicator Date hidden'!R73="x","x",$Q$2-'Indicator Date hidden'!R73)</f>
        <v>5</v>
      </c>
      <c r="R72" s="211">
        <f>IF('Indicator Date hidden'!S73="x","x",$R$2-'Indicator Date hidden'!S73)</f>
        <v>0</v>
      </c>
      <c r="S72" s="211">
        <f>IF('Indicator Date hidden'!T73="x","x",$S$2-'Indicator Date hidden'!T73)</f>
        <v>0</v>
      </c>
      <c r="T72" s="211">
        <f>IF('Indicator Date hidden'!U73="x","x",$T$2-'Indicator Date hidden'!U73)</f>
        <v>0</v>
      </c>
      <c r="U72" s="211">
        <f>IF('Indicator Date hidden'!V73="x","x",$U$2-'Indicator Date hidden'!V73)</f>
        <v>0</v>
      </c>
      <c r="V72" s="211">
        <f>IF('Indicator Date hidden'!W73="x","x",$V$2-'Indicator Date hidden'!W73)</f>
        <v>0</v>
      </c>
      <c r="W72" s="211">
        <f>IF('Indicator Date hidden'!X73="x","x",$W$2-'Indicator Date hidden'!X73)</f>
        <v>0</v>
      </c>
      <c r="X72" s="211">
        <f>IF('Indicator Date hidden'!Y73="x","x",$X$2-'Indicator Date hidden'!Y73)</f>
        <v>4</v>
      </c>
      <c r="Y72" s="211">
        <f>IF('Indicator Date hidden'!Z73="x","x",$Y$2-'Indicator Date hidden'!Z73)</f>
        <v>0</v>
      </c>
      <c r="Z72" s="211">
        <f>IF('Indicator Date hidden'!AA73="x","x",$Z$2-'Indicator Date hidden'!AA73)</f>
        <v>0</v>
      </c>
      <c r="AA72" s="211">
        <f>IF('Indicator Date hidden'!AB73="x","x",$AA$2-'Indicator Date hidden'!AB73)</f>
        <v>0</v>
      </c>
      <c r="AB72" s="211">
        <f>IF('Indicator Date hidden'!AC73="x","x",$AB$2-'Indicator Date hidden'!AC73)</f>
        <v>0</v>
      </c>
      <c r="AC72" s="211">
        <f>IF('Indicator Date hidden'!AD73="x","x",$AC$2-'Indicator Date hidden'!AD73)</f>
        <v>0</v>
      </c>
      <c r="AD72" s="211">
        <f>IF('Indicator Date hidden'!AE73="x","x",$AD$2-'Indicator Date hidden'!AE73)</f>
        <v>0</v>
      </c>
      <c r="AE72" s="211">
        <f>IF('Indicator Date hidden'!AF73="x","x",$AE$2-'Indicator Date hidden'!AF73)</f>
        <v>0</v>
      </c>
      <c r="AF72" s="211" t="str">
        <f>IF('Indicator Date hidden'!AG73="x","x",$AF$2-'Indicator Date hidden'!AG73)</f>
        <v>x</v>
      </c>
      <c r="AG72" s="211">
        <f>IF('Indicator Date hidden'!AH73="x","x",$AG$2-'Indicator Date hidden'!AH73)</f>
        <v>0</v>
      </c>
      <c r="AH72" s="211">
        <f>IF('Indicator Date hidden'!AI73="x","x",$AH$2-'Indicator Date hidden'!AI73)</f>
        <v>0</v>
      </c>
      <c r="AI72" s="211">
        <f>IF('Indicator Date hidden'!AJ73="x","x",$AI$2-'Indicator Date hidden'!AJ73)</f>
        <v>0</v>
      </c>
      <c r="AJ72" s="211" t="str">
        <f>IF('Indicator Date hidden'!AK73="x","x",$AJ$2-'Indicator Date hidden'!AK73)</f>
        <v>x</v>
      </c>
      <c r="AK72" s="211">
        <f>IF('Indicator Date hidden'!AL73="x","x",$AK$2-'Indicator Date hidden'!AL73)</f>
        <v>1</v>
      </c>
      <c r="AL72" s="211">
        <f>IF('Indicator Date hidden'!AM73="x","x",$AL$2-'Indicator Date hidden'!AM73)</f>
        <v>0</v>
      </c>
      <c r="AM72" s="211">
        <f>IF('Indicator Date hidden'!AN73="x","x",$AM$2-'Indicator Date hidden'!AN73)</f>
        <v>0</v>
      </c>
      <c r="AN72" s="211">
        <f>IF('Indicator Date hidden'!AO73="x","x",$AN$2-'Indicator Date hidden'!AO73)</f>
        <v>0</v>
      </c>
      <c r="AO72" s="211" t="str">
        <f>IF('Indicator Date hidden'!AP73="x","x",$AO$2-'Indicator Date hidden'!AP73)</f>
        <v>x</v>
      </c>
      <c r="AP72" s="211" t="str">
        <f>IF('Indicator Date hidden'!AQ73="x","x",$AP$2-'Indicator Date hidden'!AQ73)</f>
        <v>x</v>
      </c>
      <c r="AQ72" s="211" t="str">
        <f>IF('Indicator Date hidden'!AR73="x","x",$AQ$2-'Indicator Date hidden'!AR73)</f>
        <v>x</v>
      </c>
      <c r="AR72" s="211">
        <f>IF('Indicator Date hidden'!AS73="x","x",$AR$2-'Indicator Date hidden'!AS73)</f>
        <v>0</v>
      </c>
      <c r="AS72" s="211">
        <f>IF('Indicator Date hidden'!AT73="x","x",$AS$2-'Indicator Date hidden'!AT73)</f>
        <v>0</v>
      </c>
      <c r="AT72" s="211">
        <f>IF('Indicator Date hidden'!AU73="x","x",$AT$2-'Indicator Date hidden'!AU73)</f>
        <v>0</v>
      </c>
      <c r="AU72" s="211">
        <f>IF('Indicator Date hidden'!AV73="x","x",$AU$2-'Indicator Date hidden'!AV73)</f>
        <v>5</v>
      </c>
      <c r="AV72" s="211">
        <f>IF('Indicator Date hidden'!AW73="x","x",$AV$2-'Indicator Date hidden'!AW73)</f>
        <v>0</v>
      </c>
      <c r="AW72" s="211">
        <f>IF('Indicator Date hidden'!AX73="x","x",$AW$2-'Indicator Date hidden'!AX73)</f>
        <v>0</v>
      </c>
      <c r="AX72" s="211">
        <f>IF('Indicator Date hidden'!AY73="x","x",$AX$2-'Indicator Date hidden'!AY73)</f>
        <v>0</v>
      </c>
      <c r="AY72" s="211">
        <f>IF('Indicator Date hidden'!AZ73="x","x",$AY$2-'Indicator Date hidden'!AZ73)</f>
        <v>0</v>
      </c>
      <c r="AZ72" s="211">
        <f>IF('Indicator Date hidden'!BA73="x","x",$AZ$2-'Indicator Date hidden'!BA73)</f>
        <v>0</v>
      </c>
      <c r="BA72">
        <f t="shared" si="10"/>
        <v>15</v>
      </c>
      <c r="BB72" s="21">
        <f t="shared" si="11"/>
        <v>0.32608695652173914</v>
      </c>
      <c r="BC72">
        <f t="shared" si="12"/>
        <v>4</v>
      </c>
      <c r="BD72" s="21">
        <f t="shared" si="13"/>
        <v>1.1619763491211101</v>
      </c>
      <c r="BE72" s="280">
        <f t="shared" si="14"/>
        <v>0</v>
      </c>
    </row>
    <row r="73" spans="1:57" x14ac:dyDescent="0.25">
      <c r="A73" t="s">
        <v>8752</v>
      </c>
      <c r="B73" s="211">
        <f>IF('Indicator Date hidden'!C74="x","x",$B$2-'Indicator Date hidden'!C74)</f>
        <v>0</v>
      </c>
      <c r="C73" s="211">
        <f>IF('Indicator Date hidden'!D74="x","x",$C$2-'Indicator Date hidden'!D74)</f>
        <v>0</v>
      </c>
      <c r="D73" s="211">
        <f>IF('Indicator Date hidden'!E74="x","x",$D$2-'Indicator Date hidden'!E74)</f>
        <v>0</v>
      </c>
      <c r="E73" s="211">
        <f>IF('Indicator Date hidden'!F74="x","x",$E$2-'Indicator Date hidden'!F74)</f>
        <v>0</v>
      </c>
      <c r="F73" s="211">
        <f>IF('Indicator Date hidden'!G74="x","x",$F$2-'Indicator Date hidden'!G74)</f>
        <v>0</v>
      </c>
      <c r="G73" s="211">
        <f>IF('Indicator Date hidden'!H74="x","x",$G$2-'Indicator Date hidden'!H74)</f>
        <v>0</v>
      </c>
      <c r="H73" s="211">
        <f>IF('Indicator Date hidden'!I74="x","x",$H$2-'Indicator Date hidden'!I74)</f>
        <v>0</v>
      </c>
      <c r="I73" s="211">
        <f>IF('Indicator Date hidden'!J74="x","x",$I$2-'Indicator Date hidden'!J74)</f>
        <v>0</v>
      </c>
      <c r="J73" s="211">
        <f>IF('Indicator Date hidden'!K74="x","x",$J$2-'Indicator Date hidden'!K74)</f>
        <v>0</v>
      </c>
      <c r="K73" s="211">
        <f>IF('Indicator Date hidden'!L74="x","x",$K$2-'Indicator Date hidden'!L74)</f>
        <v>0</v>
      </c>
      <c r="L73" s="211">
        <f>IF('Indicator Date hidden'!M74="x","x",$L$2-'Indicator Date hidden'!M74)</f>
        <v>0</v>
      </c>
      <c r="M73" s="211">
        <f>IF('Indicator Date hidden'!N74="x","x",$M$2-'Indicator Date hidden'!N74)</f>
        <v>0</v>
      </c>
      <c r="N73" s="211">
        <f>IF('Indicator Date hidden'!O74="x","x",$N$2-'Indicator Date hidden'!O74)</f>
        <v>0</v>
      </c>
      <c r="O73" s="211">
        <f>IF('Indicator Date hidden'!P74="x","x",$O$2-'Indicator Date hidden'!P74)</f>
        <v>0</v>
      </c>
      <c r="P73" s="211">
        <f>IF('Indicator Date hidden'!Q74="x","x",$P$2-'Indicator Date hidden'!Q74)</f>
        <v>0</v>
      </c>
      <c r="Q73" s="211">
        <f>IF('Indicator Date hidden'!R74="x","x",$Q$2-'Indicator Date hidden'!R74)</f>
        <v>2</v>
      </c>
      <c r="R73" s="211">
        <f>IF('Indicator Date hidden'!S74="x","x",$R$2-'Indicator Date hidden'!S74)</f>
        <v>0</v>
      </c>
      <c r="S73" s="211">
        <f>IF('Indicator Date hidden'!T74="x","x",$S$2-'Indicator Date hidden'!T74)</f>
        <v>0</v>
      </c>
      <c r="T73" s="211">
        <f>IF('Indicator Date hidden'!U74="x","x",$T$2-'Indicator Date hidden'!U74)</f>
        <v>0</v>
      </c>
      <c r="U73" s="211">
        <f>IF('Indicator Date hidden'!V74="x","x",$U$2-'Indicator Date hidden'!V74)</f>
        <v>0</v>
      </c>
      <c r="V73" s="211">
        <f>IF('Indicator Date hidden'!W74="x","x",$V$2-'Indicator Date hidden'!W74)</f>
        <v>0</v>
      </c>
      <c r="W73" s="211">
        <f>IF('Indicator Date hidden'!X74="x","x",$W$2-'Indicator Date hidden'!X74)</f>
        <v>2</v>
      </c>
      <c r="X73" s="211">
        <f>IF('Indicator Date hidden'!Y74="x","x",$X$2-'Indicator Date hidden'!Y74)</f>
        <v>0</v>
      </c>
      <c r="Y73" s="211">
        <f>IF('Indicator Date hidden'!Z74="x","x",$Y$2-'Indicator Date hidden'!Z74)</f>
        <v>0</v>
      </c>
      <c r="Z73" s="211">
        <f>IF('Indicator Date hidden'!AA74="x","x",$Z$2-'Indicator Date hidden'!AA74)</f>
        <v>0</v>
      </c>
      <c r="AA73" s="211">
        <f>IF('Indicator Date hidden'!AB74="x","x",$AA$2-'Indicator Date hidden'!AB74)</f>
        <v>0</v>
      </c>
      <c r="AB73" s="211">
        <f>IF('Indicator Date hidden'!AC74="x","x",$AB$2-'Indicator Date hidden'!AC74)</f>
        <v>0</v>
      </c>
      <c r="AC73" s="211">
        <f>IF('Indicator Date hidden'!AD74="x","x",$AC$2-'Indicator Date hidden'!AD74)</f>
        <v>0</v>
      </c>
      <c r="AD73" s="211">
        <f>IF('Indicator Date hidden'!AE74="x","x",$AD$2-'Indicator Date hidden'!AE74)</f>
        <v>0</v>
      </c>
      <c r="AE73" s="211">
        <f>IF('Indicator Date hidden'!AF74="x","x",$AE$2-'Indicator Date hidden'!AF74)</f>
        <v>0</v>
      </c>
      <c r="AF73" s="211">
        <f>IF('Indicator Date hidden'!AG74="x","x",$AF$2-'Indicator Date hidden'!AG74)</f>
        <v>1</v>
      </c>
      <c r="AG73" s="211">
        <f>IF('Indicator Date hidden'!AH74="x","x",$AG$2-'Indicator Date hidden'!AH74)</f>
        <v>0</v>
      </c>
      <c r="AH73" s="211">
        <f>IF('Indicator Date hidden'!AI74="x","x",$AH$2-'Indicator Date hidden'!AI74)</f>
        <v>0</v>
      </c>
      <c r="AI73" s="211">
        <f>IF('Indicator Date hidden'!AJ74="x","x",$AI$2-'Indicator Date hidden'!AJ74)</f>
        <v>0</v>
      </c>
      <c r="AJ73" s="211">
        <f>IF('Indicator Date hidden'!AK74="x","x",$AJ$2-'Indicator Date hidden'!AK74)</f>
        <v>0</v>
      </c>
      <c r="AK73" s="211">
        <f>IF('Indicator Date hidden'!AL74="x","x",$AK$2-'Indicator Date hidden'!AL74)</f>
        <v>1</v>
      </c>
      <c r="AL73" s="211">
        <f>IF('Indicator Date hidden'!AM74="x","x",$AL$2-'Indicator Date hidden'!AM74)</f>
        <v>0</v>
      </c>
      <c r="AM73" s="211">
        <f>IF('Indicator Date hidden'!AN74="x","x",$AM$2-'Indicator Date hidden'!AN74)</f>
        <v>0</v>
      </c>
      <c r="AN73" s="211">
        <f>IF('Indicator Date hidden'!AO74="x","x",$AN$2-'Indicator Date hidden'!AO74)</f>
        <v>0</v>
      </c>
      <c r="AO73" s="211">
        <f>IF('Indicator Date hidden'!AP74="x","x",$AO$2-'Indicator Date hidden'!AP74)</f>
        <v>0</v>
      </c>
      <c r="AP73" s="211">
        <f>IF('Indicator Date hidden'!AQ74="x","x",$AP$2-'Indicator Date hidden'!AQ74)</f>
        <v>0</v>
      </c>
      <c r="AQ73" s="211">
        <f>IF('Indicator Date hidden'!AR74="x","x",$AQ$2-'Indicator Date hidden'!AR74)</f>
        <v>4</v>
      </c>
      <c r="AR73" s="211">
        <f>IF('Indicator Date hidden'!AS74="x","x",$AR$2-'Indicator Date hidden'!AS74)</f>
        <v>0</v>
      </c>
      <c r="AS73" s="211">
        <f>IF('Indicator Date hidden'!AT74="x","x",$AS$2-'Indicator Date hidden'!AT74)</f>
        <v>0</v>
      </c>
      <c r="AT73" s="211">
        <f>IF('Indicator Date hidden'!AU74="x","x",$AT$2-'Indicator Date hidden'!AU74)</f>
        <v>0</v>
      </c>
      <c r="AU73" s="211">
        <f>IF('Indicator Date hidden'!AV74="x","x",$AU$2-'Indicator Date hidden'!AV74)</f>
        <v>8</v>
      </c>
      <c r="AV73" s="211">
        <f>IF('Indicator Date hidden'!AW74="x","x",$AV$2-'Indicator Date hidden'!AW74)</f>
        <v>0</v>
      </c>
      <c r="AW73" s="211">
        <f>IF('Indicator Date hidden'!AX74="x","x",$AW$2-'Indicator Date hidden'!AX74)</f>
        <v>0</v>
      </c>
      <c r="AX73" s="211">
        <f>IF('Indicator Date hidden'!AY74="x","x",$AX$2-'Indicator Date hidden'!AY74)</f>
        <v>0</v>
      </c>
      <c r="AY73" s="211">
        <f>IF('Indicator Date hidden'!AZ74="x","x",$AY$2-'Indicator Date hidden'!AZ74)</f>
        <v>0</v>
      </c>
      <c r="AZ73" s="211">
        <f>IF('Indicator Date hidden'!BA74="x","x",$AZ$2-'Indicator Date hidden'!BA74)</f>
        <v>0</v>
      </c>
      <c r="BA73">
        <f t="shared" si="10"/>
        <v>18</v>
      </c>
      <c r="BB73" s="21">
        <f t="shared" si="11"/>
        <v>0.35294117647058826</v>
      </c>
      <c r="BC73">
        <f t="shared" si="12"/>
        <v>6</v>
      </c>
      <c r="BD73" s="21">
        <f t="shared" si="13"/>
        <v>1.2806788857104259</v>
      </c>
      <c r="BE73" s="280">
        <f t="shared" si="14"/>
        <v>0</v>
      </c>
    </row>
    <row r="74" spans="1:57" x14ac:dyDescent="0.25">
      <c r="A74" t="s">
        <v>8749</v>
      </c>
      <c r="B74" s="211">
        <f>IF('Indicator Date hidden'!C75="x","x",$B$2-'Indicator Date hidden'!C75)</f>
        <v>0</v>
      </c>
      <c r="C74" s="211">
        <f>IF('Indicator Date hidden'!D75="x","x",$C$2-'Indicator Date hidden'!D75)</f>
        <v>0</v>
      </c>
      <c r="D74" s="211">
        <f>IF('Indicator Date hidden'!E75="x","x",$D$2-'Indicator Date hidden'!E75)</f>
        <v>0</v>
      </c>
      <c r="E74" s="211">
        <f>IF('Indicator Date hidden'!F75="x","x",$E$2-'Indicator Date hidden'!F75)</f>
        <v>0</v>
      </c>
      <c r="F74" s="211">
        <f>IF('Indicator Date hidden'!G75="x","x",$F$2-'Indicator Date hidden'!G75)</f>
        <v>0</v>
      </c>
      <c r="G74" s="211">
        <f>IF('Indicator Date hidden'!H75="x","x",$G$2-'Indicator Date hidden'!H75)</f>
        <v>0</v>
      </c>
      <c r="H74" s="211">
        <f>IF('Indicator Date hidden'!I75="x","x",$H$2-'Indicator Date hidden'!I75)</f>
        <v>0</v>
      </c>
      <c r="I74" s="211">
        <f>IF('Indicator Date hidden'!J75="x","x",$I$2-'Indicator Date hidden'!J75)</f>
        <v>0</v>
      </c>
      <c r="J74" s="211">
        <f>IF('Indicator Date hidden'!K75="x","x",$J$2-'Indicator Date hidden'!K75)</f>
        <v>0</v>
      </c>
      <c r="K74" s="211">
        <f>IF('Indicator Date hidden'!L75="x","x",$K$2-'Indicator Date hidden'!L75)</f>
        <v>0</v>
      </c>
      <c r="L74" s="211">
        <f>IF('Indicator Date hidden'!M75="x","x",$L$2-'Indicator Date hidden'!M75)</f>
        <v>0</v>
      </c>
      <c r="M74" s="211">
        <f>IF('Indicator Date hidden'!N75="x","x",$M$2-'Indicator Date hidden'!N75)</f>
        <v>0</v>
      </c>
      <c r="N74" s="211">
        <f>IF('Indicator Date hidden'!O75="x","x",$N$2-'Indicator Date hidden'!O75)</f>
        <v>0</v>
      </c>
      <c r="O74" s="211">
        <f>IF('Indicator Date hidden'!P75="x","x",$O$2-'Indicator Date hidden'!P75)</f>
        <v>0</v>
      </c>
      <c r="P74" s="211">
        <f>IF('Indicator Date hidden'!Q75="x","x",$P$2-'Indicator Date hidden'!Q75)</f>
        <v>0</v>
      </c>
      <c r="Q74" s="211">
        <f>IF('Indicator Date hidden'!R75="x","x",$Q$2-'Indicator Date hidden'!R75)</f>
        <v>2</v>
      </c>
      <c r="R74" s="211">
        <f>IF('Indicator Date hidden'!S75="x","x",$R$2-'Indicator Date hidden'!S75)</f>
        <v>0</v>
      </c>
      <c r="S74" s="211">
        <f>IF('Indicator Date hidden'!T75="x","x",$S$2-'Indicator Date hidden'!T75)</f>
        <v>0</v>
      </c>
      <c r="T74" s="211">
        <f>IF('Indicator Date hidden'!U75="x","x",$T$2-'Indicator Date hidden'!U75)</f>
        <v>0</v>
      </c>
      <c r="U74" s="211">
        <f>IF('Indicator Date hidden'!V75="x","x",$U$2-'Indicator Date hidden'!V75)</f>
        <v>0</v>
      </c>
      <c r="V74" s="211">
        <f>IF('Indicator Date hidden'!W75="x","x",$V$2-'Indicator Date hidden'!W75)</f>
        <v>0</v>
      </c>
      <c r="W74" s="211">
        <f>IF('Indicator Date hidden'!X75="x","x",$W$2-'Indicator Date hidden'!X75)</f>
        <v>2</v>
      </c>
      <c r="X74" s="211" t="str">
        <f>IF('Indicator Date hidden'!Y75="x","x",$X$2-'Indicator Date hidden'!Y75)</f>
        <v>x</v>
      </c>
      <c r="Y74" s="211">
        <f>IF('Indicator Date hidden'!Z75="x","x",$Y$2-'Indicator Date hidden'!Z75)</f>
        <v>0</v>
      </c>
      <c r="Z74" s="211">
        <f>IF('Indicator Date hidden'!AA75="x","x",$Z$2-'Indicator Date hidden'!AA75)</f>
        <v>0</v>
      </c>
      <c r="AA74" s="211">
        <f>IF('Indicator Date hidden'!AB75="x","x",$AA$2-'Indicator Date hidden'!AB75)</f>
        <v>0</v>
      </c>
      <c r="AB74" s="211">
        <f>IF('Indicator Date hidden'!AC75="x","x",$AB$2-'Indicator Date hidden'!AC75)</f>
        <v>0</v>
      </c>
      <c r="AC74" s="211">
        <f>IF('Indicator Date hidden'!AD75="x","x",$AC$2-'Indicator Date hidden'!AD75)</f>
        <v>0</v>
      </c>
      <c r="AD74" s="211">
        <f>IF('Indicator Date hidden'!AE75="x","x",$AD$2-'Indicator Date hidden'!AE75)</f>
        <v>0</v>
      </c>
      <c r="AE74" s="211">
        <f>IF('Indicator Date hidden'!AF75="x","x",$AE$2-'Indicator Date hidden'!AF75)</f>
        <v>0</v>
      </c>
      <c r="AF74" s="211">
        <f>IF('Indicator Date hidden'!AG75="x","x",$AF$2-'Indicator Date hidden'!AG75)</f>
        <v>0</v>
      </c>
      <c r="AG74" s="211">
        <f>IF('Indicator Date hidden'!AH75="x","x",$AG$2-'Indicator Date hidden'!AH75)</f>
        <v>0</v>
      </c>
      <c r="AH74" s="211">
        <f>IF('Indicator Date hidden'!AI75="x","x",$AH$2-'Indicator Date hidden'!AI75)</f>
        <v>0</v>
      </c>
      <c r="AI74" s="211">
        <f>IF('Indicator Date hidden'!AJ75="x","x",$AI$2-'Indicator Date hidden'!AJ75)</f>
        <v>0</v>
      </c>
      <c r="AJ74" s="211">
        <f>IF('Indicator Date hidden'!AK75="x","x",$AJ$2-'Indicator Date hidden'!AK75)</f>
        <v>1</v>
      </c>
      <c r="AK74" s="211">
        <f>IF('Indicator Date hidden'!AL75="x","x",$AK$2-'Indicator Date hidden'!AL75)</f>
        <v>1</v>
      </c>
      <c r="AL74" s="211">
        <f>IF('Indicator Date hidden'!AM75="x","x",$AL$2-'Indicator Date hidden'!AM75)</f>
        <v>0</v>
      </c>
      <c r="AM74" s="211">
        <f>IF('Indicator Date hidden'!AN75="x","x",$AM$2-'Indicator Date hidden'!AN75)</f>
        <v>0</v>
      </c>
      <c r="AN74" s="211">
        <f>IF('Indicator Date hidden'!AO75="x","x",$AN$2-'Indicator Date hidden'!AO75)</f>
        <v>0</v>
      </c>
      <c r="AO74" s="211">
        <f>IF('Indicator Date hidden'!AP75="x","x",$AO$2-'Indicator Date hidden'!AP75)</f>
        <v>0</v>
      </c>
      <c r="AP74" s="211">
        <f>IF('Indicator Date hidden'!AQ75="x","x",$AP$2-'Indicator Date hidden'!AQ75)</f>
        <v>0</v>
      </c>
      <c r="AQ74" s="211">
        <f>IF('Indicator Date hidden'!AR75="x","x",$AQ$2-'Indicator Date hidden'!AR75)</f>
        <v>4</v>
      </c>
      <c r="AR74" s="211">
        <f>IF('Indicator Date hidden'!AS75="x","x",$AR$2-'Indicator Date hidden'!AS75)</f>
        <v>0</v>
      </c>
      <c r="AS74" s="211">
        <f>IF('Indicator Date hidden'!AT75="x","x",$AS$2-'Indicator Date hidden'!AT75)</f>
        <v>0</v>
      </c>
      <c r="AT74" s="211">
        <f>IF('Indicator Date hidden'!AU75="x","x",$AT$2-'Indicator Date hidden'!AU75)</f>
        <v>0</v>
      </c>
      <c r="AU74" s="211">
        <f>IF('Indicator Date hidden'!AV75="x","x",$AU$2-'Indicator Date hidden'!AV75)</f>
        <v>0</v>
      </c>
      <c r="AV74" s="211">
        <f>IF('Indicator Date hidden'!AW75="x","x",$AV$2-'Indicator Date hidden'!AW75)</f>
        <v>0</v>
      </c>
      <c r="AW74" s="211">
        <f>IF('Indicator Date hidden'!AX75="x","x",$AW$2-'Indicator Date hidden'!AX75)</f>
        <v>0</v>
      </c>
      <c r="AX74" s="211">
        <f>IF('Indicator Date hidden'!AY75="x","x",$AX$2-'Indicator Date hidden'!AY75)</f>
        <v>0</v>
      </c>
      <c r="AY74" s="211">
        <f>IF('Indicator Date hidden'!AZ75="x","x",$AY$2-'Indicator Date hidden'!AZ75)</f>
        <v>0</v>
      </c>
      <c r="AZ74" s="211">
        <f>IF('Indicator Date hidden'!BA75="x","x",$AZ$2-'Indicator Date hidden'!BA75)</f>
        <v>0</v>
      </c>
      <c r="BA74">
        <f t="shared" si="10"/>
        <v>10</v>
      </c>
      <c r="BB74" s="21">
        <f t="shared" si="11"/>
        <v>0.2</v>
      </c>
      <c r="BC74">
        <f t="shared" si="12"/>
        <v>5</v>
      </c>
      <c r="BD74" s="21">
        <f t="shared" si="13"/>
        <v>0.69282032302755092</v>
      </c>
      <c r="BE74" s="280">
        <f t="shared" si="14"/>
        <v>0</v>
      </c>
    </row>
    <row r="75" spans="1:57" x14ac:dyDescent="0.25">
      <c r="A75" t="s">
        <v>8753</v>
      </c>
      <c r="B75" s="211">
        <f>IF('Indicator Date hidden'!C76="x","x",$B$2-'Indicator Date hidden'!C76)</f>
        <v>0</v>
      </c>
      <c r="C75" s="211">
        <f>IF('Indicator Date hidden'!D76="x","x",$C$2-'Indicator Date hidden'!D76)</f>
        <v>0</v>
      </c>
      <c r="D75" s="211">
        <f>IF('Indicator Date hidden'!E76="x","x",$D$2-'Indicator Date hidden'!E76)</f>
        <v>0</v>
      </c>
      <c r="E75" s="211">
        <f>IF('Indicator Date hidden'!F76="x","x",$E$2-'Indicator Date hidden'!F76)</f>
        <v>0</v>
      </c>
      <c r="F75" s="211">
        <f>IF('Indicator Date hidden'!G76="x","x",$F$2-'Indicator Date hidden'!G76)</f>
        <v>0</v>
      </c>
      <c r="G75" s="211">
        <f>IF('Indicator Date hidden'!H76="x","x",$G$2-'Indicator Date hidden'!H76)</f>
        <v>0</v>
      </c>
      <c r="H75" s="211">
        <f>IF('Indicator Date hidden'!I76="x","x",$H$2-'Indicator Date hidden'!I76)</f>
        <v>0</v>
      </c>
      <c r="I75" s="211">
        <f>IF('Indicator Date hidden'!J76="x","x",$I$2-'Indicator Date hidden'!J76)</f>
        <v>0</v>
      </c>
      <c r="J75" s="211">
        <f>IF('Indicator Date hidden'!K76="x","x",$J$2-'Indicator Date hidden'!K76)</f>
        <v>0</v>
      </c>
      <c r="K75" s="211">
        <f>IF('Indicator Date hidden'!L76="x","x",$K$2-'Indicator Date hidden'!L76)</f>
        <v>0</v>
      </c>
      <c r="L75" s="211">
        <f>IF('Indicator Date hidden'!M76="x","x",$L$2-'Indicator Date hidden'!M76)</f>
        <v>0</v>
      </c>
      <c r="M75" s="211">
        <f>IF('Indicator Date hidden'!N76="x","x",$M$2-'Indicator Date hidden'!N76)</f>
        <v>0</v>
      </c>
      <c r="N75" s="211">
        <f>IF('Indicator Date hidden'!O76="x","x",$N$2-'Indicator Date hidden'!O76)</f>
        <v>0</v>
      </c>
      <c r="O75" s="211">
        <f>IF('Indicator Date hidden'!P76="x","x",$O$2-'Indicator Date hidden'!P76)</f>
        <v>0</v>
      </c>
      <c r="P75" s="211">
        <f>IF('Indicator Date hidden'!Q76="x","x",$P$2-'Indicator Date hidden'!Q76)</f>
        <v>0</v>
      </c>
      <c r="Q75" s="211" t="str">
        <f>IF('Indicator Date hidden'!R76="x","x",$Q$2-'Indicator Date hidden'!R76)</f>
        <v>x</v>
      </c>
      <c r="R75" s="211">
        <f>IF('Indicator Date hidden'!S76="x","x",$R$2-'Indicator Date hidden'!S76)</f>
        <v>0</v>
      </c>
      <c r="S75" s="211">
        <f>IF('Indicator Date hidden'!T76="x","x",$S$2-'Indicator Date hidden'!T76)</f>
        <v>0</v>
      </c>
      <c r="T75" s="211">
        <f>IF('Indicator Date hidden'!U76="x","x",$T$2-'Indicator Date hidden'!U76)</f>
        <v>0</v>
      </c>
      <c r="U75" s="211" t="str">
        <f>IF('Indicator Date hidden'!V76="x","x",$U$2-'Indicator Date hidden'!V76)</f>
        <v>x</v>
      </c>
      <c r="V75" s="211">
        <f>IF('Indicator Date hidden'!W76="x","x",$V$2-'Indicator Date hidden'!W76)</f>
        <v>0</v>
      </c>
      <c r="W75" s="211" t="str">
        <f>IF('Indicator Date hidden'!X76="x","x",$W$2-'Indicator Date hidden'!X76)</f>
        <v>x</v>
      </c>
      <c r="X75" s="211">
        <f>IF('Indicator Date hidden'!Y76="x","x",$X$2-'Indicator Date hidden'!Y76)</f>
        <v>2</v>
      </c>
      <c r="Y75" s="211">
        <f>IF('Indicator Date hidden'!Z76="x","x",$Y$2-'Indicator Date hidden'!Z76)</f>
        <v>0</v>
      </c>
      <c r="Z75" s="211">
        <f>IF('Indicator Date hidden'!AA76="x","x",$Z$2-'Indicator Date hidden'!AA76)</f>
        <v>0</v>
      </c>
      <c r="AA75" s="211" t="str">
        <f>IF('Indicator Date hidden'!AB76="x","x",$AA$2-'Indicator Date hidden'!AB76)</f>
        <v>x</v>
      </c>
      <c r="AB75" s="211">
        <f>IF('Indicator Date hidden'!AC76="x","x",$AB$2-'Indicator Date hidden'!AC76)</f>
        <v>0</v>
      </c>
      <c r="AC75" s="211">
        <f>IF('Indicator Date hidden'!AD76="x","x",$AC$2-'Indicator Date hidden'!AD76)</f>
        <v>0</v>
      </c>
      <c r="AD75" s="211" t="str">
        <f>IF('Indicator Date hidden'!AE76="x","x",$AD$2-'Indicator Date hidden'!AE76)</f>
        <v>x</v>
      </c>
      <c r="AE75" s="211">
        <f>IF('Indicator Date hidden'!AF76="x","x",$AE$2-'Indicator Date hidden'!AF76)</f>
        <v>0</v>
      </c>
      <c r="AF75" s="211">
        <f>IF('Indicator Date hidden'!AG76="x","x",$AF$2-'Indicator Date hidden'!AG76)</f>
        <v>1</v>
      </c>
      <c r="AG75" s="211">
        <f>IF('Indicator Date hidden'!AH76="x","x",$AG$2-'Indicator Date hidden'!AH76)</f>
        <v>0</v>
      </c>
      <c r="AH75" s="211">
        <f>IF('Indicator Date hidden'!AI76="x","x",$AH$2-'Indicator Date hidden'!AI76)</f>
        <v>0</v>
      </c>
      <c r="AI75" s="211">
        <f>IF('Indicator Date hidden'!AJ76="x","x",$AI$2-'Indicator Date hidden'!AJ76)</f>
        <v>0</v>
      </c>
      <c r="AJ75" s="211" t="str">
        <f>IF('Indicator Date hidden'!AK76="x","x",$AJ$2-'Indicator Date hidden'!AK76)</f>
        <v>x</v>
      </c>
      <c r="AK75" s="211">
        <f>IF('Indicator Date hidden'!AL76="x","x",$AK$2-'Indicator Date hidden'!AL76)</f>
        <v>1</v>
      </c>
      <c r="AL75" s="211">
        <f>IF('Indicator Date hidden'!AM76="x","x",$AL$2-'Indicator Date hidden'!AM76)</f>
        <v>0</v>
      </c>
      <c r="AM75" s="211">
        <f>IF('Indicator Date hidden'!AN76="x","x",$AM$2-'Indicator Date hidden'!AN76)</f>
        <v>0</v>
      </c>
      <c r="AN75" s="211">
        <f>IF('Indicator Date hidden'!AO76="x","x",$AN$2-'Indicator Date hidden'!AO76)</f>
        <v>0</v>
      </c>
      <c r="AO75" s="211">
        <f>IF('Indicator Date hidden'!AP76="x","x",$AO$2-'Indicator Date hidden'!AP76)</f>
        <v>0</v>
      </c>
      <c r="AP75" s="211">
        <f>IF('Indicator Date hidden'!AQ76="x","x",$AP$2-'Indicator Date hidden'!AQ76)</f>
        <v>0</v>
      </c>
      <c r="AQ75" s="211">
        <f>IF('Indicator Date hidden'!AR76="x","x",$AQ$2-'Indicator Date hidden'!AR76)</f>
        <v>0</v>
      </c>
      <c r="AR75" s="211">
        <f>IF('Indicator Date hidden'!AS76="x","x",$AR$2-'Indicator Date hidden'!AS76)</f>
        <v>0</v>
      </c>
      <c r="AS75" s="211">
        <f>IF('Indicator Date hidden'!AT76="x","x",$AS$2-'Indicator Date hidden'!AT76)</f>
        <v>0</v>
      </c>
      <c r="AT75" s="211">
        <f>IF('Indicator Date hidden'!AU76="x","x",$AT$2-'Indicator Date hidden'!AU76)</f>
        <v>0</v>
      </c>
      <c r="AU75" s="211">
        <f>IF('Indicator Date hidden'!AV76="x","x",$AU$2-'Indicator Date hidden'!AV76)</f>
        <v>1</v>
      </c>
      <c r="AV75" s="211">
        <f>IF('Indicator Date hidden'!AW76="x","x",$AV$2-'Indicator Date hidden'!AW76)</f>
        <v>0</v>
      </c>
      <c r="AW75" s="211">
        <f>IF('Indicator Date hidden'!AX76="x","x",$AW$2-'Indicator Date hidden'!AX76)</f>
        <v>0</v>
      </c>
      <c r="AX75" s="211">
        <f>IF('Indicator Date hidden'!AY76="x","x",$AX$2-'Indicator Date hidden'!AY76)</f>
        <v>0</v>
      </c>
      <c r="AY75" s="211">
        <f>IF('Indicator Date hidden'!AZ76="x","x",$AY$2-'Indicator Date hidden'!AZ76)</f>
        <v>0</v>
      </c>
      <c r="AZ75" s="211">
        <f>IF('Indicator Date hidden'!BA76="x","x",$AZ$2-'Indicator Date hidden'!BA76)</f>
        <v>0</v>
      </c>
      <c r="BA75">
        <f t="shared" si="10"/>
        <v>5</v>
      </c>
      <c r="BB75" s="21">
        <f t="shared" si="11"/>
        <v>0.1111111111111111</v>
      </c>
      <c r="BC75">
        <f t="shared" si="12"/>
        <v>4</v>
      </c>
      <c r="BD75" s="21">
        <f t="shared" si="13"/>
        <v>0.37843080813169783</v>
      </c>
      <c r="BE75" s="280">
        <f t="shared" si="14"/>
        <v>0</v>
      </c>
    </row>
    <row r="76" spans="1:57" x14ac:dyDescent="0.25">
      <c r="A76" t="s">
        <v>8761</v>
      </c>
      <c r="B76" s="211">
        <f>IF('Indicator Date hidden'!C77="x","x",$B$2-'Indicator Date hidden'!C77)</f>
        <v>0</v>
      </c>
      <c r="C76" s="211">
        <f>IF('Indicator Date hidden'!D77="x","x",$C$2-'Indicator Date hidden'!D77)</f>
        <v>0</v>
      </c>
      <c r="D76" s="211">
        <f>IF('Indicator Date hidden'!E77="x","x",$D$2-'Indicator Date hidden'!E77)</f>
        <v>0</v>
      </c>
      <c r="E76" s="211">
        <f>IF('Indicator Date hidden'!F77="x","x",$E$2-'Indicator Date hidden'!F77)</f>
        <v>0</v>
      </c>
      <c r="F76" s="211">
        <f>IF('Indicator Date hidden'!G77="x","x",$F$2-'Indicator Date hidden'!G77)</f>
        <v>0</v>
      </c>
      <c r="G76" s="211">
        <f>IF('Indicator Date hidden'!H77="x","x",$G$2-'Indicator Date hidden'!H77)</f>
        <v>0</v>
      </c>
      <c r="H76" s="211">
        <f>IF('Indicator Date hidden'!I77="x","x",$H$2-'Indicator Date hidden'!I77)</f>
        <v>0</v>
      </c>
      <c r="I76" s="211">
        <f>IF('Indicator Date hidden'!J77="x","x",$I$2-'Indicator Date hidden'!J77)</f>
        <v>0</v>
      </c>
      <c r="J76" s="211">
        <f>IF('Indicator Date hidden'!K77="x","x",$J$2-'Indicator Date hidden'!K77)</f>
        <v>0</v>
      </c>
      <c r="K76" s="211">
        <f>IF('Indicator Date hidden'!L77="x","x",$K$2-'Indicator Date hidden'!L77)</f>
        <v>0</v>
      </c>
      <c r="L76" s="211">
        <f>IF('Indicator Date hidden'!M77="x","x",$L$2-'Indicator Date hidden'!M77)</f>
        <v>0</v>
      </c>
      <c r="M76" s="211">
        <f>IF('Indicator Date hidden'!N77="x","x",$M$2-'Indicator Date hidden'!N77)</f>
        <v>0</v>
      </c>
      <c r="N76" s="211">
        <f>IF('Indicator Date hidden'!O77="x","x",$N$2-'Indicator Date hidden'!O77)</f>
        <v>0</v>
      </c>
      <c r="O76" s="211">
        <f>IF('Indicator Date hidden'!P77="x","x",$O$2-'Indicator Date hidden'!P77)</f>
        <v>0</v>
      </c>
      <c r="P76" s="211">
        <f>IF('Indicator Date hidden'!Q77="x","x",$P$2-'Indicator Date hidden'!Q77)</f>
        <v>0</v>
      </c>
      <c r="Q76" s="211" t="str">
        <f>IF('Indicator Date hidden'!R77="x","x",$Q$2-'Indicator Date hidden'!R77)</f>
        <v>x</v>
      </c>
      <c r="R76" s="211">
        <f>IF('Indicator Date hidden'!S77="x","x",$R$2-'Indicator Date hidden'!S77)</f>
        <v>0</v>
      </c>
      <c r="S76" s="211">
        <f>IF('Indicator Date hidden'!T77="x","x",$S$2-'Indicator Date hidden'!T77)</f>
        <v>0</v>
      </c>
      <c r="T76" s="211">
        <f>IF('Indicator Date hidden'!U77="x","x",$T$2-'Indicator Date hidden'!U77)</f>
        <v>0</v>
      </c>
      <c r="U76" s="211" t="str">
        <f>IF('Indicator Date hidden'!V77="x","x",$U$2-'Indicator Date hidden'!V77)</f>
        <v>x</v>
      </c>
      <c r="V76" s="211">
        <f>IF('Indicator Date hidden'!W77="x","x",$V$2-'Indicator Date hidden'!W77)</f>
        <v>0</v>
      </c>
      <c r="W76" s="211" t="str">
        <f>IF('Indicator Date hidden'!X77="x","x",$W$2-'Indicator Date hidden'!X77)</f>
        <v>x</v>
      </c>
      <c r="X76" s="211">
        <f>IF('Indicator Date hidden'!Y77="x","x",$X$2-'Indicator Date hidden'!Y77)</f>
        <v>2</v>
      </c>
      <c r="Y76" s="211">
        <f>IF('Indicator Date hidden'!Z77="x","x",$Y$2-'Indicator Date hidden'!Z77)</f>
        <v>0</v>
      </c>
      <c r="Z76" s="211">
        <f>IF('Indicator Date hidden'!AA77="x","x",$Z$2-'Indicator Date hidden'!AA77)</f>
        <v>0</v>
      </c>
      <c r="AA76" s="211" t="str">
        <f>IF('Indicator Date hidden'!AB77="x","x",$AA$2-'Indicator Date hidden'!AB77)</f>
        <v>x</v>
      </c>
      <c r="AB76" s="211">
        <f>IF('Indicator Date hidden'!AC77="x","x",$AB$2-'Indicator Date hidden'!AC77)</f>
        <v>0</v>
      </c>
      <c r="AC76" s="211">
        <f>IF('Indicator Date hidden'!AD77="x","x",$AC$2-'Indicator Date hidden'!AD77)</f>
        <v>0</v>
      </c>
      <c r="AD76" s="211" t="str">
        <f>IF('Indicator Date hidden'!AE77="x","x",$AD$2-'Indicator Date hidden'!AE77)</f>
        <v>x</v>
      </c>
      <c r="AE76" s="211">
        <f>IF('Indicator Date hidden'!AF77="x","x",$AE$2-'Indicator Date hidden'!AF77)</f>
        <v>0</v>
      </c>
      <c r="AF76" s="211">
        <f>IF('Indicator Date hidden'!AG77="x","x",$AF$2-'Indicator Date hidden'!AG77)</f>
        <v>1</v>
      </c>
      <c r="AG76" s="211">
        <f>IF('Indicator Date hidden'!AH77="x","x",$AG$2-'Indicator Date hidden'!AH77)</f>
        <v>0</v>
      </c>
      <c r="AH76" s="211">
        <f>IF('Indicator Date hidden'!AI77="x","x",$AH$2-'Indicator Date hidden'!AI77)</f>
        <v>0</v>
      </c>
      <c r="AI76" s="211">
        <f>IF('Indicator Date hidden'!AJ77="x","x",$AI$2-'Indicator Date hidden'!AJ77)</f>
        <v>0</v>
      </c>
      <c r="AJ76" s="211" t="str">
        <f>IF('Indicator Date hidden'!AK77="x","x",$AJ$2-'Indicator Date hidden'!AK77)</f>
        <v>x</v>
      </c>
      <c r="AK76" s="211">
        <f>IF('Indicator Date hidden'!AL77="x","x",$AK$2-'Indicator Date hidden'!AL77)</f>
        <v>1</v>
      </c>
      <c r="AL76" s="211">
        <f>IF('Indicator Date hidden'!AM77="x","x",$AL$2-'Indicator Date hidden'!AM77)</f>
        <v>0</v>
      </c>
      <c r="AM76" s="211">
        <f>IF('Indicator Date hidden'!AN77="x","x",$AM$2-'Indicator Date hidden'!AN77)</f>
        <v>0</v>
      </c>
      <c r="AN76" s="211">
        <f>IF('Indicator Date hidden'!AO77="x","x",$AN$2-'Indicator Date hidden'!AO77)</f>
        <v>0</v>
      </c>
      <c r="AO76" s="211">
        <f>IF('Indicator Date hidden'!AP77="x","x",$AO$2-'Indicator Date hidden'!AP77)</f>
        <v>0</v>
      </c>
      <c r="AP76" s="211">
        <f>IF('Indicator Date hidden'!AQ77="x","x",$AP$2-'Indicator Date hidden'!AQ77)</f>
        <v>0</v>
      </c>
      <c r="AQ76" s="211" t="str">
        <f>IF('Indicator Date hidden'!AR77="x","x",$AQ$2-'Indicator Date hidden'!AR77)</f>
        <v>x</v>
      </c>
      <c r="AR76" s="211">
        <f>IF('Indicator Date hidden'!AS77="x","x",$AR$2-'Indicator Date hidden'!AS77)</f>
        <v>0</v>
      </c>
      <c r="AS76" s="211">
        <f>IF('Indicator Date hidden'!AT77="x","x",$AS$2-'Indicator Date hidden'!AT77)</f>
        <v>0</v>
      </c>
      <c r="AT76" s="211">
        <f>IF('Indicator Date hidden'!AU77="x","x",$AT$2-'Indicator Date hidden'!AU77)</f>
        <v>0</v>
      </c>
      <c r="AU76" s="211" t="str">
        <f>IF('Indicator Date hidden'!AV77="x","x",$AU$2-'Indicator Date hidden'!AV77)</f>
        <v>x</v>
      </c>
      <c r="AV76" s="211">
        <f>IF('Indicator Date hidden'!AW77="x","x",$AV$2-'Indicator Date hidden'!AW77)</f>
        <v>0</v>
      </c>
      <c r="AW76" s="211">
        <f>IF('Indicator Date hidden'!AX77="x","x",$AW$2-'Indicator Date hidden'!AX77)</f>
        <v>0</v>
      </c>
      <c r="AX76" s="211">
        <f>IF('Indicator Date hidden'!AY77="x","x",$AX$2-'Indicator Date hidden'!AY77)</f>
        <v>0</v>
      </c>
      <c r="AY76" s="211">
        <f>IF('Indicator Date hidden'!AZ77="x","x",$AY$2-'Indicator Date hidden'!AZ77)</f>
        <v>0</v>
      </c>
      <c r="AZ76" s="211">
        <f>IF('Indicator Date hidden'!BA77="x","x",$AZ$2-'Indicator Date hidden'!BA77)</f>
        <v>0</v>
      </c>
      <c r="BA76">
        <f t="shared" si="10"/>
        <v>4</v>
      </c>
      <c r="BB76" s="21">
        <f t="shared" si="11"/>
        <v>9.3023255813953487E-2</v>
      </c>
      <c r="BC76">
        <f t="shared" si="12"/>
        <v>3</v>
      </c>
      <c r="BD76" s="21">
        <f t="shared" si="13"/>
        <v>0.36177556246753595</v>
      </c>
      <c r="BE76" s="280">
        <f t="shared" si="14"/>
        <v>0</v>
      </c>
    </row>
    <row r="77" spans="1:57" x14ac:dyDescent="0.25">
      <c r="A77" t="s">
        <v>8755</v>
      </c>
      <c r="B77" s="211">
        <f>IF('Indicator Date hidden'!C78="x","x",$B$2-'Indicator Date hidden'!C78)</f>
        <v>0</v>
      </c>
      <c r="C77" s="211">
        <f>IF('Indicator Date hidden'!D78="x","x",$C$2-'Indicator Date hidden'!D78)</f>
        <v>0</v>
      </c>
      <c r="D77" s="211">
        <f>IF('Indicator Date hidden'!E78="x","x",$D$2-'Indicator Date hidden'!E78)</f>
        <v>0</v>
      </c>
      <c r="E77" s="211">
        <f>IF('Indicator Date hidden'!F78="x","x",$E$2-'Indicator Date hidden'!F78)</f>
        <v>0</v>
      </c>
      <c r="F77" s="211">
        <f>IF('Indicator Date hidden'!G78="x","x",$F$2-'Indicator Date hidden'!G78)</f>
        <v>0</v>
      </c>
      <c r="G77" s="211">
        <f>IF('Indicator Date hidden'!H78="x","x",$G$2-'Indicator Date hidden'!H78)</f>
        <v>0</v>
      </c>
      <c r="H77" s="211">
        <f>IF('Indicator Date hidden'!I78="x","x",$H$2-'Indicator Date hidden'!I78)</f>
        <v>0</v>
      </c>
      <c r="I77" s="211">
        <f>IF('Indicator Date hidden'!J78="x","x",$I$2-'Indicator Date hidden'!J78)</f>
        <v>0</v>
      </c>
      <c r="J77" s="211">
        <f>IF('Indicator Date hidden'!K78="x","x",$J$2-'Indicator Date hidden'!K78)</f>
        <v>0</v>
      </c>
      <c r="K77" s="211">
        <f>IF('Indicator Date hidden'!L78="x","x",$K$2-'Indicator Date hidden'!L78)</f>
        <v>0</v>
      </c>
      <c r="L77" s="211">
        <f>IF('Indicator Date hidden'!M78="x","x",$L$2-'Indicator Date hidden'!M78)</f>
        <v>0</v>
      </c>
      <c r="M77" s="211">
        <f>IF('Indicator Date hidden'!N78="x","x",$M$2-'Indicator Date hidden'!N78)</f>
        <v>0</v>
      </c>
      <c r="N77" s="211">
        <f>IF('Indicator Date hidden'!O78="x","x",$N$2-'Indicator Date hidden'!O78)</f>
        <v>0</v>
      </c>
      <c r="O77" s="211">
        <f>IF('Indicator Date hidden'!P78="x","x",$O$2-'Indicator Date hidden'!P78)</f>
        <v>0</v>
      </c>
      <c r="P77" s="211">
        <f>IF('Indicator Date hidden'!Q78="x","x",$P$2-'Indicator Date hidden'!Q78)</f>
        <v>0</v>
      </c>
      <c r="Q77" s="211">
        <f>IF('Indicator Date hidden'!R78="x","x",$Q$2-'Indicator Date hidden'!R78)</f>
        <v>8</v>
      </c>
      <c r="R77" s="211">
        <f>IF('Indicator Date hidden'!S78="x","x",$R$2-'Indicator Date hidden'!S78)</f>
        <v>0</v>
      </c>
      <c r="S77" s="211">
        <f>IF('Indicator Date hidden'!T78="x","x",$S$2-'Indicator Date hidden'!T78)</f>
        <v>0</v>
      </c>
      <c r="T77" s="211">
        <f>IF('Indicator Date hidden'!U78="x","x",$T$2-'Indicator Date hidden'!U78)</f>
        <v>0</v>
      </c>
      <c r="U77" s="211">
        <f>IF('Indicator Date hidden'!V78="x","x",$U$2-'Indicator Date hidden'!V78)</f>
        <v>0</v>
      </c>
      <c r="V77" s="211">
        <f>IF('Indicator Date hidden'!W78="x","x",$V$2-'Indicator Date hidden'!W78)</f>
        <v>0</v>
      </c>
      <c r="W77" s="211">
        <f>IF('Indicator Date hidden'!X78="x","x",$W$2-'Indicator Date hidden'!X78)</f>
        <v>8</v>
      </c>
      <c r="X77" s="211">
        <f>IF('Indicator Date hidden'!Y78="x","x",$X$2-'Indicator Date hidden'!Y78)</f>
        <v>2</v>
      </c>
      <c r="Y77" s="211">
        <f>IF('Indicator Date hidden'!Z78="x","x",$Y$2-'Indicator Date hidden'!Z78)</f>
        <v>0</v>
      </c>
      <c r="Z77" s="211">
        <f>IF('Indicator Date hidden'!AA78="x","x",$Z$2-'Indicator Date hidden'!AA78)</f>
        <v>0</v>
      </c>
      <c r="AA77" s="211">
        <f>IF('Indicator Date hidden'!AB78="x","x",$AA$2-'Indicator Date hidden'!AB78)</f>
        <v>1</v>
      </c>
      <c r="AB77" s="211">
        <f>IF('Indicator Date hidden'!AC78="x","x",$AB$2-'Indicator Date hidden'!AC78)</f>
        <v>0</v>
      </c>
      <c r="AC77" s="211">
        <f>IF('Indicator Date hidden'!AD78="x","x",$AC$2-'Indicator Date hidden'!AD78)</f>
        <v>0</v>
      </c>
      <c r="AD77" s="211">
        <f>IF('Indicator Date hidden'!AE78="x","x",$AD$2-'Indicator Date hidden'!AE78)</f>
        <v>0</v>
      </c>
      <c r="AE77" s="211">
        <f>IF('Indicator Date hidden'!AF78="x","x",$AE$2-'Indicator Date hidden'!AF78)</f>
        <v>0</v>
      </c>
      <c r="AF77" s="211">
        <f>IF('Indicator Date hidden'!AG78="x","x",$AF$2-'Indicator Date hidden'!AG78)</f>
        <v>2</v>
      </c>
      <c r="AG77" s="211">
        <f>IF('Indicator Date hidden'!AH78="x","x",$AG$2-'Indicator Date hidden'!AH78)</f>
        <v>0</v>
      </c>
      <c r="AH77" s="211">
        <f>IF('Indicator Date hidden'!AI78="x","x",$AH$2-'Indicator Date hidden'!AI78)</f>
        <v>0</v>
      </c>
      <c r="AI77" s="211">
        <f>IF('Indicator Date hidden'!AJ78="x","x",$AI$2-'Indicator Date hidden'!AJ78)</f>
        <v>0</v>
      </c>
      <c r="AJ77" s="211">
        <f>IF('Indicator Date hidden'!AK78="x","x",$AJ$2-'Indicator Date hidden'!AK78)</f>
        <v>1</v>
      </c>
      <c r="AK77" s="211">
        <f>IF('Indicator Date hidden'!AL78="x","x",$AK$2-'Indicator Date hidden'!AL78)</f>
        <v>1</v>
      </c>
      <c r="AL77" s="211">
        <f>IF('Indicator Date hidden'!AM78="x","x",$AL$2-'Indicator Date hidden'!AM78)</f>
        <v>0</v>
      </c>
      <c r="AM77" s="211">
        <f>IF('Indicator Date hidden'!AN78="x","x",$AM$2-'Indicator Date hidden'!AN78)</f>
        <v>0</v>
      </c>
      <c r="AN77" s="211">
        <f>IF('Indicator Date hidden'!AO78="x","x",$AN$2-'Indicator Date hidden'!AO78)</f>
        <v>0</v>
      </c>
      <c r="AO77" s="211">
        <f>IF('Indicator Date hidden'!AP78="x","x",$AO$2-'Indicator Date hidden'!AP78)</f>
        <v>0</v>
      </c>
      <c r="AP77" s="211">
        <f>IF('Indicator Date hidden'!AQ78="x","x",$AP$2-'Indicator Date hidden'!AQ78)</f>
        <v>0</v>
      </c>
      <c r="AQ77" s="211">
        <f>IF('Indicator Date hidden'!AR78="x","x",$AQ$2-'Indicator Date hidden'!AR78)</f>
        <v>0</v>
      </c>
      <c r="AR77" s="211">
        <f>IF('Indicator Date hidden'!AS78="x","x",$AR$2-'Indicator Date hidden'!AS78)</f>
        <v>0</v>
      </c>
      <c r="AS77" s="211">
        <f>IF('Indicator Date hidden'!AT78="x","x",$AS$2-'Indicator Date hidden'!AT78)</f>
        <v>0</v>
      </c>
      <c r="AT77" s="211">
        <f>IF('Indicator Date hidden'!AU78="x","x",$AT$2-'Indicator Date hidden'!AU78)</f>
        <v>0</v>
      </c>
      <c r="AU77" s="211">
        <f>IF('Indicator Date hidden'!AV78="x","x",$AU$2-'Indicator Date hidden'!AV78)</f>
        <v>3</v>
      </c>
      <c r="AV77" s="211">
        <f>IF('Indicator Date hidden'!AW78="x","x",$AV$2-'Indicator Date hidden'!AW78)</f>
        <v>0</v>
      </c>
      <c r="AW77" s="211">
        <f>IF('Indicator Date hidden'!AX78="x","x",$AW$2-'Indicator Date hidden'!AX78)</f>
        <v>0</v>
      </c>
      <c r="AX77" s="211">
        <f>IF('Indicator Date hidden'!AY78="x","x",$AX$2-'Indicator Date hidden'!AY78)</f>
        <v>0</v>
      </c>
      <c r="AY77" s="211">
        <f>IF('Indicator Date hidden'!AZ78="x","x",$AY$2-'Indicator Date hidden'!AZ78)</f>
        <v>0</v>
      </c>
      <c r="AZ77" s="211">
        <f>IF('Indicator Date hidden'!BA78="x","x",$AZ$2-'Indicator Date hidden'!BA78)</f>
        <v>0</v>
      </c>
      <c r="BA77">
        <f t="shared" si="10"/>
        <v>26</v>
      </c>
      <c r="BB77" s="21">
        <f t="shared" si="11"/>
        <v>0.50980392156862742</v>
      </c>
      <c r="BC77">
        <f t="shared" si="12"/>
        <v>8</v>
      </c>
      <c r="BD77" s="21">
        <f t="shared" si="13"/>
        <v>1.6254417079264867</v>
      </c>
      <c r="BE77" s="280">
        <f t="shared" si="14"/>
        <v>0</v>
      </c>
    </row>
    <row r="78" spans="1:57" x14ac:dyDescent="0.25">
      <c r="A78" t="s">
        <v>8754</v>
      </c>
      <c r="B78" s="211">
        <f>IF('Indicator Date hidden'!C79="x","x",$B$2-'Indicator Date hidden'!C79)</f>
        <v>0</v>
      </c>
      <c r="C78" s="211">
        <f>IF('Indicator Date hidden'!D79="x","x",$C$2-'Indicator Date hidden'!D79)</f>
        <v>0</v>
      </c>
      <c r="D78" s="211">
        <f>IF('Indicator Date hidden'!E79="x","x",$D$2-'Indicator Date hidden'!E79)</f>
        <v>0</v>
      </c>
      <c r="E78" s="211">
        <f>IF('Indicator Date hidden'!F79="x","x",$E$2-'Indicator Date hidden'!F79)</f>
        <v>0</v>
      </c>
      <c r="F78" s="211">
        <f>IF('Indicator Date hidden'!G79="x","x",$F$2-'Indicator Date hidden'!G79)</f>
        <v>0</v>
      </c>
      <c r="G78" s="211">
        <f>IF('Indicator Date hidden'!H79="x","x",$G$2-'Indicator Date hidden'!H79)</f>
        <v>0</v>
      </c>
      <c r="H78" s="211">
        <f>IF('Indicator Date hidden'!I79="x","x",$H$2-'Indicator Date hidden'!I79)</f>
        <v>0</v>
      </c>
      <c r="I78" s="211">
        <f>IF('Indicator Date hidden'!J79="x","x",$I$2-'Indicator Date hidden'!J79)</f>
        <v>0</v>
      </c>
      <c r="J78" s="211">
        <f>IF('Indicator Date hidden'!K79="x","x",$J$2-'Indicator Date hidden'!K79)</f>
        <v>0</v>
      </c>
      <c r="K78" s="211">
        <f>IF('Indicator Date hidden'!L79="x","x",$K$2-'Indicator Date hidden'!L79)</f>
        <v>0</v>
      </c>
      <c r="L78" s="211">
        <f>IF('Indicator Date hidden'!M79="x","x",$L$2-'Indicator Date hidden'!M79)</f>
        <v>0</v>
      </c>
      <c r="M78" s="211">
        <f>IF('Indicator Date hidden'!N79="x","x",$M$2-'Indicator Date hidden'!N79)</f>
        <v>0</v>
      </c>
      <c r="N78" s="211">
        <f>IF('Indicator Date hidden'!O79="x","x",$N$2-'Indicator Date hidden'!O79)</f>
        <v>0</v>
      </c>
      <c r="O78" s="211">
        <f>IF('Indicator Date hidden'!P79="x","x",$O$2-'Indicator Date hidden'!P79)</f>
        <v>0</v>
      </c>
      <c r="P78" s="211">
        <f>IF('Indicator Date hidden'!Q79="x","x",$P$2-'Indicator Date hidden'!Q79)</f>
        <v>0</v>
      </c>
      <c r="Q78" s="211">
        <f>IF('Indicator Date hidden'!R79="x","x",$Q$2-'Indicator Date hidden'!R79)</f>
        <v>2</v>
      </c>
      <c r="R78" s="211">
        <f>IF('Indicator Date hidden'!S79="x","x",$R$2-'Indicator Date hidden'!S79)</f>
        <v>0</v>
      </c>
      <c r="S78" s="211">
        <f>IF('Indicator Date hidden'!T79="x","x",$S$2-'Indicator Date hidden'!T79)</f>
        <v>0</v>
      </c>
      <c r="T78" s="211">
        <f>IF('Indicator Date hidden'!U79="x","x",$T$2-'Indicator Date hidden'!U79)</f>
        <v>0</v>
      </c>
      <c r="U78" s="211">
        <f>IF('Indicator Date hidden'!V79="x","x",$U$2-'Indicator Date hidden'!V79)</f>
        <v>0</v>
      </c>
      <c r="V78" s="211">
        <f>IF('Indicator Date hidden'!W79="x","x",$V$2-'Indicator Date hidden'!W79)</f>
        <v>0</v>
      </c>
      <c r="W78" s="211">
        <f>IF('Indicator Date hidden'!X79="x","x",$W$2-'Indicator Date hidden'!X79)</f>
        <v>1</v>
      </c>
      <c r="X78" s="211">
        <f>IF('Indicator Date hidden'!Y79="x","x",$X$2-'Indicator Date hidden'!Y79)</f>
        <v>2</v>
      </c>
      <c r="Y78" s="211">
        <f>IF('Indicator Date hidden'!Z79="x","x",$Y$2-'Indicator Date hidden'!Z79)</f>
        <v>0</v>
      </c>
      <c r="Z78" s="211">
        <f>IF('Indicator Date hidden'!AA79="x","x",$Z$2-'Indicator Date hidden'!AA79)</f>
        <v>0</v>
      </c>
      <c r="AA78" s="211">
        <f>IF('Indicator Date hidden'!AB79="x","x",$AA$2-'Indicator Date hidden'!AB79)</f>
        <v>0</v>
      </c>
      <c r="AB78" s="211">
        <f>IF('Indicator Date hidden'!AC79="x","x",$AB$2-'Indicator Date hidden'!AC79)</f>
        <v>0</v>
      </c>
      <c r="AC78" s="211">
        <f>IF('Indicator Date hidden'!AD79="x","x",$AC$2-'Indicator Date hidden'!AD79)</f>
        <v>0</v>
      </c>
      <c r="AD78" s="211">
        <f>IF('Indicator Date hidden'!AE79="x","x",$AD$2-'Indicator Date hidden'!AE79)</f>
        <v>0</v>
      </c>
      <c r="AE78" s="211">
        <f>IF('Indicator Date hidden'!AF79="x","x",$AE$2-'Indicator Date hidden'!AF79)</f>
        <v>0</v>
      </c>
      <c r="AF78" s="211">
        <f>IF('Indicator Date hidden'!AG79="x","x",$AF$2-'Indicator Date hidden'!AG79)</f>
        <v>2</v>
      </c>
      <c r="AG78" s="211">
        <f>IF('Indicator Date hidden'!AH79="x","x",$AG$2-'Indicator Date hidden'!AH79)</f>
        <v>0</v>
      </c>
      <c r="AH78" s="211">
        <f>IF('Indicator Date hidden'!AI79="x","x",$AH$2-'Indicator Date hidden'!AI79)</f>
        <v>0</v>
      </c>
      <c r="AI78" s="211">
        <f>IF('Indicator Date hidden'!AJ79="x","x",$AI$2-'Indicator Date hidden'!AJ79)</f>
        <v>0</v>
      </c>
      <c r="AJ78" s="211">
        <f>IF('Indicator Date hidden'!AK79="x","x",$AJ$2-'Indicator Date hidden'!AK79)</f>
        <v>1</v>
      </c>
      <c r="AK78" s="211">
        <f>IF('Indicator Date hidden'!AL79="x","x",$AK$2-'Indicator Date hidden'!AL79)</f>
        <v>1</v>
      </c>
      <c r="AL78" s="211">
        <f>IF('Indicator Date hidden'!AM79="x","x",$AL$2-'Indicator Date hidden'!AM79)</f>
        <v>0</v>
      </c>
      <c r="AM78" s="211">
        <f>IF('Indicator Date hidden'!AN79="x","x",$AM$2-'Indicator Date hidden'!AN79)</f>
        <v>0</v>
      </c>
      <c r="AN78" s="211">
        <f>IF('Indicator Date hidden'!AO79="x","x",$AN$2-'Indicator Date hidden'!AO79)</f>
        <v>0</v>
      </c>
      <c r="AO78" s="211">
        <f>IF('Indicator Date hidden'!AP79="x","x",$AO$2-'Indicator Date hidden'!AP79)</f>
        <v>0</v>
      </c>
      <c r="AP78" s="211">
        <f>IF('Indicator Date hidden'!AQ79="x","x",$AP$2-'Indicator Date hidden'!AQ79)</f>
        <v>0</v>
      </c>
      <c r="AQ78" s="211">
        <f>IF('Indicator Date hidden'!AR79="x","x",$AQ$2-'Indicator Date hidden'!AR79)</f>
        <v>0</v>
      </c>
      <c r="AR78" s="211">
        <f>IF('Indicator Date hidden'!AS79="x","x",$AR$2-'Indicator Date hidden'!AS79)</f>
        <v>0</v>
      </c>
      <c r="AS78" s="211">
        <f>IF('Indicator Date hidden'!AT79="x","x",$AS$2-'Indicator Date hidden'!AT79)</f>
        <v>0</v>
      </c>
      <c r="AT78" s="211">
        <f>IF('Indicator Date hidden'!AU79="x","x",$AT$2-'Indicator Date hidden'!AU79)</f>
        <v>0</v>
      </c>
      <c r="AU78" s="211">
        <f>IF('Indicator Date hidden'!AV79="x","x",$AU$2-'Indicator Date hidden'!AV79)</f>
        <v>3</v>
      </c>
      <c r="AV78" s="211">
        <f>IF('Indicator Date hidden'!AW79="x","x",$AV$2-'Indicator Date hidden'!AW79)</f>
        <v>0</v>
      </c>
      <c r="AW78" s="211">
        <f>IF('Indicator Date hidden'!AX79="x","x",$AW$2-'Indicator Date hidden'!AX79)</f>
        <v>0</v>
      </c>
      <c r="AX78" s="211">
        <f>IF('Indicator Date hidden'!AY79="x","x",$AX$2-'Indicator Date hidden'!AY79)</f>
        <v>0</v>
      </c>
      <c r="AY78" s="211">
        <f>IF('Indicator Date hidden'!AZ79="x","x",$AY$2-'Indicator Date hidden'!AZ79)</f>
        <v>0</v>
      </c>
      <c r="AZ78" s="211">
        <f>IF('Indicator Date hidden'!BA79="x","x",$AZ$2-'Indicator Date hidden'!BA79)</f>
        <v>0</v>
      </c>
      <c r="BA78">
        <f t="shared" si="10"/>
        <v>12</v>
      </c>
      <c r="BB78" s="21">
        <f t="shared" si="11"/>
        <v>0.23529411764705882</v>
      </c>
      <c r="BC78">
        <f t="shared" si="12"/>
        <v>7</v>
      </c>
      <c r="BD78" s="21">
        <f t="shared" si="13"/>
        <v>0.64437947941784246</v>
      </c>
      <c r="BE78" s="280">
        <f t="shared" si="14"/>
        <v>0</v>
      </c>
    </row>
    <row r="79" spans="1:57" x14ac:dyDescent="0.25">
      <c r="A79" t="s">
        <v>8758</v>
      </c>
      <c r="B79" s="211">
        <f>IF('Indicator Date hidden'!C80="x","x",$B$2-'Indicator Date hidden'!C80)</f>
        <v>0</v>
      </c>
      <c r="C79" s="211">
        <f>IF('Indicator Date hidden'!D80="x","x",$C$2-'Indicator Date hidden'!D80)</f>
        <v>0</v>
      </c>
      <c r="D79" s="211">
        <f>IF('Indicator Date hidden'!E80="x","x",$D$2-'Indicator Date hidden'!E80)</f>
        <v>0</v>
      </c>
      <c r="E79" s="211">
        <f>IF('Indicator Date hidden'!F80="x","x",$E$2-'Indicator Date hidden'!F80)</f>
        <v>0</v>
      </c>
      <c r="F79" s="211">
        <f>IF('Indicator Date hidden'!G80="x","x",$F$2-'Indicator Date hidden'!G80)</f>
        <v>0</v>
      </c>
      <c r="G79" s="211">
        <f>IF('Indicator Date hidden'!H80="x","x",$G$2-'Indicator Date hidden'!H80)</f>
        <v>0</v>
      </c>
      <c r="H79" s="211">
        <f>IF('Indicator Date hidden'!I80="x","x",$H$2-'Indicator Date hidden'!I80)</f>
        <v>0</v>
      </c>
      <c r="I79" s="211">
        <f>IF('Indicator Date hidden'!J80="x","x",$I$2-'Indicator Date hidden'!J80)</f>
        <v>0</v>
      </c>
      <c r="J79" s="211">
        <f>IF('Indicator Date hidden'!K80="x","x",$J$2-'Indicator Date hidden'!K80)</f>
        <v>0</v>
      </c>
      <c r="K79" s="211">
        <f>IF('Indicator Date hidden'!L80="x","x",$K$2-'Indicator Date hidden'!L80)</f>
        <v>0</v>
      </c>
      <c r="L79" s="211">
        <f>IF('Indicator Date hidden'!M80="x","x",$L$2-'Indicator Date hidden'!M80)</f>
        <v>0</v>
      </c>
      <c r="M79" s="211">
        <f>IF('Indicator Date hidden'!N80="x","x",$M$2-'Indicator Date hidden'!N80)</f>
        <v>0</v>
      </c>
      <c r="N79" s="211">
        <f>IF('Indicator Date hidden'!O80="x","x",$N$2-'Indicator Date hidden'!O80)</f>
        <v>0</v>
      </c>
      <c r="O79" s="211">
        <f>IF('Indicator Date hidden'!P80="x","x",$O$2-'Indicator Date hidden'!P80)</f>
        <v>0</v>
      </c>
      <c r="P79" s="211">
        <f>IF('Indicator Date hidden'!Q80="x","x",$P$2-'Indicator Date hidden'!Q80)</f>
        <v>0</v>
      </c>
      <c r="Q79" s="211" t="str">
        <f>IF('Indicator Date hidden'!R80="x","x",$Q$2-'Indicator Date hidden'!R80)</f>
        <v>x</v>
      </c>
      <c r="R79" s="211">
        <f>IF('Indicator Date hidden'!S80="x","x",$R$2-'Indicator Date hidden'!S80)</f>
        <v>0</v>
      </c>
      <c r="S79" s="211">
        <f>IF('Indicator Date hidden'!T80="x","x",$S$2-'Indicator Date hidden'!T80)</f>
        <v>0</v>
      </c>
      <c r="T79" s="211">
        <f>IF('Indicator Date hidden'!U80="x","x",$T$2-'Indicator Date hidden'!U80)</f>
        <v>0</v>
      </c>
      <c r="U79" s="211">
        <f>IF('Indicator Date hidden'!V80="x","x",$U$2-'Indicator Date hidden'!V80)</f>
        <v>0</v>
      </c>
      <c r="V79" s="211">
        <f>IF('Indicator Date hidden'!W80="x","x",$V$2-'Indicator Date hidden'!W80)</f>
        <v>0</v>
      </c>
      <c r="W79" s="211">
        <f>IF('Indicator Date hidden'!X80="x","x",$W$2-'Indicator Date hidden'!X80)</f>
        <v>10</v>
      </c>
      <c r="X79" s="211">
        <f>IF('Indicator Date hidden'!Y80="x","x",$X$2-'Indicator Date hidden'!Y80)</f>
        <v>4</v>
      </c>
      <c r="Y79" s="211">
        <f>IF('Indicator Date hidden'!Z80="x","x",$Y$2-'Indicator Date hidden'!Z80)</f>
        <v>0</v>
      </c>
      <c r="Z79" s="211">
        <f>IF('Indicator Date hidden'!AA80="x","x",$Z$2-'Indicator Date hidden'!AA80)</f>
        <v>0</v>
      </c>
      <c r="AA79" s="211">
        <f>IF('Indicator Date hidden'!AB80="x","x",$AA$2-'Indicator Date hidden'!AB80)</f>
        <v>0</v>
      </c>
      <c r="AB79" s="211">
        <f>IF('Indicator Date hidden'!AC80="x","x",$AB$2-'Indicator Date hidden'!AC80)</f>
        <v>0</v>
      </c>
      <c r="AC79" s="211">
        <f>IF('Indicator Date hidden'!AD80="x","x",$AC$2-'Indicator Date hidden'!AD80)</f>
        <v>0</v>
      </c>
      <c r="AD79" s="211">
        <f>IF('Indicator Date hidden'!AE80="x","x",$AD$2-'Indicator Date hidden'!AE80)</f>
        <v>0</v>
      </c>
      <c r="AE79" s="211">
        <f>IF('Indicator Date hidden'!AF80="x","x",$AE$2-'Indicator Date hidden'!AF80)</f>
        <v>0</v>
      </c>
      <c r="AF79" s="211">
        <f>IF('Indicator Date hidden'!AG80="x","x",$AF$2-'Indicator Date hidden'!AG80)</f>
        <v>0</v>
      </c>
      <c r="AG79" s="211">
        <f>IF('Indicator Date hidden'!AH80="x","x",$AG$2-'Indicator Date hidden'!AH80)</f>
        <v>0</v>
      </c>
      <c r="AH79" s="211">
        <f>IF('Indicator Date hidden'!AI80="x","x",$AH$2-'Indicator Date hidden'!AI80)</f>
        <v>0</v>
      </c>
      <c r="AI79" s="211">
        <f>IF('Indicator Date hidden'!AJ80="x","x",$AI$2-'Indicator Date hidden'!AJ80)</f>
        <v>0</v>
      </c>
      <c r="AJ79" s="211" t="str">
        <f>IF('Indicator Date hidden'!AK80="x","x",$AJ$2-'Indicator Date hidden'!AK80)</f>
        <v>x</v>
      </c>
      <c r="AK79" s="211">
        <f>IF('Indicator Date hidden'!AL80="x","x",$AK$2-'Indicator Date hidden'!AL80)</f>
        <v>1</v>
      </c>
      <c r="AL79" s="211">
        <f>IF('Indicator Date hidden'!AM80="x","x",$AL$2-'Indicator Date hidden'!AM80)</f>
        <v>0</v>
      </c>
      <c r="AM79" s="211">
        <f>IF('Indicator Date hidden'!AN80="x","x",$AM$2-'Indicator Date hidden'!AN80)</f>
        <v>0</v>
      </c>
      <c r="AN79" s="211">
        <f>IF('Indicator Date hidden'!AO80="x","x",$AN$2-'Indicator Date hidden'!AO80)</f>
        <v>0</v>
      </c>
      <c r="AO79" s="211">
        <f>IF('Indicator Date hidden'!AP80="x","x",$AO$2-'Indicator Date hidden'!AP80)</f>
        <v>0</v>
      </c>
      <c r="AP79" s="211">
        <f>IF('Indicator Date hidden'!AQ80="x","x",$AP$2-'Indicator Date hidden'!AQ80)</f>
        <v>0</v>
      </c>
      <c r="AQ79" s="211">
        <f>IF('Indicator Date hidden'!AR80="x","x",$AQ$2-'Indicator Date hidden'!AR80)</f>
        <v>4</v>
      </c>
      <c r="AR79" s="211">
        <f>IF('Indicator Date hidden'!AS80="x","x",$AR$2-'Indicator Date hidden'!AS80)</f>
        <v>0</v>
      </c>
      <c r="AS79" s="211">
        <f>IF('Indicator Date hidden'!AT80="x","x",$AS$2-'Indicator Date hidden'!AT80)</f>
        <v>0</v>
      </c>
      <c r="AT79" s="211">
        <f>IF('Indicator Date hidden'!AU80="x","x",$AT$2-'Indicator Date hidden'!AU80)</f>
        <v>0</v>
      </c>
      <c r="AU79" s="211">
        <f>IF('Indicator Date hidden'!AV80="x","x",$AU$2-'Indicator Date hidden'!AV80)</f>
        <v>2</v>
      </c>
      <c r="AV79" s="211">
        <f>IF('Indicator Date hidden'!AW80="x","x",$AV$2-'Indicator Date hidden'!AW80)</f>
        <v>0</v>
      </c>
      <c r="AW79" s="211">
        <f>IF('Indicator Date hidden'!AX80="x","x",$AW$2-'Indicator Date hidden'!AX80)</f>
        <v>0</v>
      </c>
      <c r="AX79" s="211">
        <f>IF('Indicator Date hidden'!AY80="x","x",$AX$2-'Indicator Date hidden'!AY80)</f>
        <v>0</v>
      </c>
      <c r="AY79" s="211">
        <f>IF('Indicator Date hidden'!AZ80="x","x",$AY$2-'Indicator Date hidden'!AZ80)</f>
        <v>0</v>
      </c>
      <c r="AZ79" s="211">
        <f>IF('Indicator Date hidden'!BA80="x","x",$AZ$2-'Indicator Date hidden'!BA80)</f>
        <v>0</v>
      </c>
      <c r="BA79">
        <f t="shared" si="10"/>
        <v>21</v>
      </c>
      <c r="BB79" s="21">
        <f t="shared" si="11"/>
        <v>0.42857142857142855</v>
      </c>
      <c r="BC79">
        <f t="shared" si="12"/>
        <v>5</v>
      </c>
      <c r="BD79" s="21">
        <f t="shared" si="13"/>
        <v>1.6162440712835371</v>
      </c>
      <c r="BE79" s="280">
        <f t="shared" si="14"/>
        <v>0</v>
      </c>
    </row>
    <row r="80" spans="1:57" x14ac:dyDescent="0.25">
      <c r="A80" t="s">
        <v>8759</v>
      </c>
      <c r="B80" s="211">
        <f>IF('Indicator Date hidden'!C81="x","x",$B$2-'Indicator Date hidden'!C81)</f>
        <v>0</v>
      </c>
      <c r="C80" s="211">
        <f>IF('Indicator Date hidden'!D81="x","x",$C$2-'Indicator Date hidden'!D81)</f>
        <v>0</v>
      </c>
      <c r="D80" s="211">
        <f>IF('Indicator Date hidden'!E81="x","x",$D$2-'Indicator Date hidden'!E81)</f>
        <v>0</v>
      </c>
      <c r="E80" s="211">
        <f>IF('Indicator Date hidden'!F81="x","x",$E$2-'Indicator Date hidden'!F81)</f>
        <v>0</v>
      </c>
      <c r="F80" s="211">
        <f>IF('Indicator Date hidden'!G81="x","x",$F$2-'Indicator Date hidden'!G81)</f>
        <v>0</v>
      </c>
      <c r="G80" s="211">
        <f>IF('Indicator Date hidden'!H81="x","x",$G$2-'Indicator Date hidden'!H81)</f>
        <v>0</v>
      </c>
      <c r="H80" s="211">
        <f>IF('Indicator Date hidden'!I81="x","x",$H$2-'Indicator Date hidden'!I81)</f>
        <v>0</v>
      </c>
      <c r="I80" s="211">
        <f>IF('Indicator Date hidden'!J81="x","x",$I$2-'Indicator Date hidden'!J81)</f>
        <v>0</v>
      </c>
      <c r="J80" s="211">
        <f>IF('Indicator Date hidden'!K81="x","x",$J$2-'Indicator Date hidden'!K81)</f>
        <v>0</v>
      </c>
      <c r="K80" s="211">
        <f>IF('Indicator Date hidden'!L81="x","x",$K$2-'Indicator Date hidden'!L81)</f>
        <v>0</v>
      </c>
      <c r="L80" s="211">
        <f>IF('Indicator Date hidden'!M81="x","x",$L$2-'Indicator Date hidden'!M81)</f>
        <v>0</v>
      </c>
      <c r="M80" s="211">
        <f>IF('Indicator Date hidden'!N81="x","x",$M$2-'Indicator Date hidden'!N81)</f>
        <v>0</v>
      </c>
      <c r="N80" s="211">
        <f>IF('Indicator Date hidden'!O81="x","x",$N$2-'Indicator Date hidden'!O81)</f>
        <v>0</v>
      </c>
      <c r="O80" s="211">
        <f>IF('Indicator Date hidden'!P81="x","x",$O$2-'Indicator Date hidden'!P81)</f>
        <v>0</v>
      </c>
      <c r="P80" s="211">
        <f>IF('Indicator Date hidden'!Q81="x","x",$P$2-'Indicator Date hidden'!Q81)</f>
        <v>0</v>
      </c>
      <c r="Q80" s="211">
        <f>IF('Indicator Date hidden'!R81="x","x",$Q$2-'Indicator Date hidden'!R81)</f>
        <v>3</v>
      </c>
      <c r="R80" s="211">
        <f>IF('Indicator Date hidden'!S81="x","x",$R$2-'Indicator Date hidden'!S81)</f>
        <v>0</v>
      </c>
      <c r="S80" s="211">
        <f>IF('Indicator Date hidden'!T81="x","x",$S$2-'Indicator Date hidden'!T81)</f>
        <v>0</v>
      </c>
      <c r="T80" s="211">
        <f>IF('Indicator Date hidden'!U81="x","x",$T$2-'Indicator Date hidden'!U81)</f>
        <v>0</v>
      </c>
      <c r="U80" s="211">
        <f>IF('Indicator Date hidden'!V81="x","x",$U$2-'Indicator Date hidden'!V81)</f>
        <v>0</v>
      </c>
      <c r="V80" s="211">
        <f>IF('Indicator Date hidden'!W81="x","x",$V$2-'Indicator Date hidden'!W81)</f>
        <v>0</v>
      </c>
      <c r="W80" s="211">
        <f>IF('Indicator Date hidden'!X81="x","x",$W$2-'Indicator Date hidden'!X81)</f>
        <v>3</v>
      </c>
      <c r="X80" s="211">
        <f>IF('Indicator Date hidden'!Y81="x","x",$X$2-'Indicator Date hidden'!Y81)</f>
        <v>4</v>
      </c>
      <c r="Y80" s="211">
        <f>IF('Indicator Date hidden'!Z81="x","x",$Y$2-'Indicator Date hidden'!Z81)</f>
        <v>0</v>
      </c>
      <c r="Z80" s="211">
        <f>IF('Indicator Date hidden'!AA81="x","x",$Z$2-'Indicator Date hidden'!AA81)</f>
        <v>0</v>
      </c>
      <c r="AA80" s="211" t="str">
        <f>IF('Indicator Date hidden'!AB81="x","x",$AA$2-'Indicator Date hidden'!AB81)</f>
        <v>x</v>
      </c>
      <c r="AB80" s="211">
        <f>IF('Indicator Date hidden'!AC81="x","x",$AB$2-'Indicator Date hidden'!AC81)</f>
        <v>0</v>
      </c>
      <c r="AC80" s="211">
        <f>IF('Indicator Date hidden'!AD81="x","x",$AC$2-'Indicator Date hidden'!AD81)</f>
        <v>0</v>
      </c>
      <c r="AD80" s="211" t="str">
        <f>IF('Indicator Date hidden'!AE81="x","x",$AD$2-'Indicator Date hidden'!AE81)</f>
        <v>x</v>
      </c>
      <c r="AE80" s="211">
        <f>IF('Indicator Date hidden'!AF81="x","x",$AE$2-'Indicator Date hidden'!AF81)</f>
        <v>0</v>
      </c>
      <c r="AF80" s="211">
        <f>IF('Indicator Date hidden'!AG81="x","x",$AF$2-'Indicator Date hidden'!AG81)</f>
        <v>1</v>
      </c>
      <c r="AG80" s="211">
        <f>IF('Indicator Date hidden'!AH81="x","x",$AG$2-'Indicator Date hidden'!AH81)</f>
        <v>0</v>
      </c>
      <c r="AH80" s="211">
        <f>IF('Indicator Date hidden'!AI81="x","x",$AH$2-'Indicator Date hidden'!AI81)</f>
        <v>0</v>
      </c>
      <c r="AI80" s="211">
        <f>IF('Indicator Date hidden'!AJ81="x","x",$AI$2-'Indicator Date hidden'!AJ81)</f>
        <v>0</v>
      </c>
      <c r="AJ80" s="211">
        <f>IF('Indicator Date hidden'!AK81="x","x",$AJ$2-'Indicator Date hidden'!AK81)</f>
        <v>0</v>
      </c>
      <c r="AK80" s="211">
        <f>IF('Indicator Date hidden'!AL81="x","x",$AK$2-'Indicator Date hidden'!AL81)</f>
        <v>0</v>
      </c>
      <c r="AL80" s="211">
        <f>IF('Indicator Date hidden'!AM81="x","x",$AL$2-'Indicator Date hidden'!AM81)</f>
        <v>0</v>
      </c>
      <c r="AM80" s="211">
        <f>IF('Indicator Date hidden'!AN81="x","x",$AM$2-'Indicator Date hidden'!AN81)</f>
        <v>0</v>
      </c>
      <c r="AN80" s="211">
        <f>IF('Indicator Date hidden'!AO81="x","x",$AN$2-'Indicator Date hidden'!AO81)</f>
        <v>0</v>
      </c>
      <c r="AO80" s="211">
        <f>IF('Indicator Date hidden'!AP81="x","x",$AO$2-'Indicator Date hidden'!AP81)</f>
        <v>0</v>
      </c>
      <c r="AP80" s="211">
        <f>IF('Indicator Date hidden'!AQ81="x","x",$AP$2-'Indicator Date hidden'!AQ81)</f>
        <v>0</v>
      </c>
      <c r="AQ80" s="211">
        <f>IF('Indicator Date hidden'!AR81="x","x",$AQ$2-'Indicator Date hidden'!AR81)</f>
        <v>0</v>
      </c>
      <c r="AR80" s="211">
        <f>IF('Indicator Date hidden'!AS81="x","x",$AR$2-'Indicator Date hidden'!AS81)</f>
        <v>0</v>
      </c>
      <c r="AS80" s="211">
        <f>IF('Indicator Date hidden'!AT81="x","x",$AS$2-'Indicator Date hidden'!AT81)</f>
        <v>0</v>
      </c>
      <c r="AT80" s="211">
        <f>IF('Indicator Date hidden'!AU81="x","x",$AT$2-'Indicator Date hidden'!AU81)</f>
        <v>0</v>
      </c>
      <c r="AU80" s="211">
        <f>IF('Indicator Date hidden'!AV81="x","x",$AU$2-'Indicator Date hidden'!AV81)</f>
        <v>1</v>
      </c>
      <c r="AV80" s="211">
        <f>IF('Indicator Date hidden'!AW81="x","x",$AV$2-'Indicator Date hidden'!AW81)</f>
        <v>0</v>
      </c>
      <c r="AW80" s="211">
        <f>IF('Indicator Date hidden'!AX81="x","x",$AW$2-'Indicator Date hidden'!AX81)</f>
        <v>0</v>
      </c>
      <c r="AX80" s="211">
        <f>IF('Indicator Date hidden'!AY81="x","x",$AX$2-'Indicator Date hidden'!AY81)</f>
        <v>0</v>
      </c>
      <c r="AY80" s="211">
        <f>IF('Indicator Date hidden'!AZ81="x","x",$AY$2-'Indicator Date hidden'!AZ81)</f>
        <v>0</v>
      </c>
      <c r="AZ80" s="211">
        <f>IF('Indicator Date hidden'!BA81="x","x",$AZ$2-'Indicator Date hidden'!BA81)</f>
        <v>0</v>
      </c>
      <c r="BA80">
        <f t="shared" si="10"/>
        <v>12</v>
      </c>
      <c r="BB80" s="21">
        <f t="shared" si="11"/>
        <v>0.24489795918367346</v>
      </c>
      <c r="BC80">
        <f t="shared" si="12"/>
        <v>5</v>
      </c>
      <c r="BD80" s="21">
        <f t="shared" si="13"/>
        <v>0.82141272642849417</v>
      </c>
      <c r="BE80" s="280">
        <f t="shared" si="14"/>
        <v>0</v>
      </c>
    </row>
    <row r="81" spans="1:57" x14ac:dyDescent="0.25">
      <c r="A81" t="s">
        <v>8757</v>
      </c>
      <c r="B81" s="211">
        <f>IF('Indicator Date hidden'!C82="x","x",$B$2-'Indicator Date hidden'!C82)</f>
        <v>0</v>
      </c>
      <c r="C81" s="211">
        <f>IF('Indicator Date hidden'!D82="x","x",$C$2-'Indicator Date hidden'!D82)</f>
        <v>0</v>
      </c>
      <c r="D81" s="211">
        <f>IF('Indicator Date hidden'!E82="x","x",$D$2-'Indicator Date hidden'!E82)</f>
        <v>0</v>
      </c>
      <c r="E81" s="211">
        <f>IF('Indicator Date hidden'!F82="x","x",$E$2-'Indicator Date hidden'!F82)</f>
        <v>0</v>
      </c>
      <c r="F81" s="211">
        <f>IF('Indicator Date hidden'!G82="x","x",$F$2-'Indicator Date hidden'!G82)</f>
        <v>0</v>
      </c>
      <c r="G81" s="211">
        <f>IF('Indicator Date hidden'!H82="x","x",$G$2-'Indicator Date hidden'!H82)</f>
        <v>0</v>
      </c>
      <c r="H81" s="211">
        <f>IF('Indicator Date hidden'!I82="x","x",$H$2-'Indicator Date hidden'!I82)</f>
        <v>0</v>
      </c>
      <c r="I81" s="211">
        <f>IF('Indicator Date hidden'!J82="x","x",$I$2-'Indicator Date hidden'!J82)</f>
        <v>0</v>
      </c>
      <c r="J81" s="211">
        <f>IF('Indicator Date hidden'!K82="x","x",$J$2-'Indicator Date hidden'!K82)</f>
        <v>0</v>
      </c>
      <c r="K81" s="211">
        <f>IF('Indicator Date hidden'!L82="x","x",$K$2-'Indicator Date hidden'!L82)</f>
        <v>0</v>
      </c>
      <c r="L81" s="211">
        <f>IF('Indicator Date hidden'!M82="x","x",$L$2-'Indicator Date hidden'!M82)</f>
        <v>0</v>
      </c>
      <c r="M81" s="211">
        <f>IF('Indicator Date hidden'!N82="x","x",$M$2-'Indicator Date hidden'!N82)</f>
        <v>0</v>
      </c>
      <c r="N81" s="211">
        <f>IF('Indicator Date hidden'!O82="x","x",$N$2-'Indicator Date hidden'!O82)</f>
        <v>0</v>
      </c>
      <c r="O81" s="211">
        <f>IF('Indicator Date hidden'!P82="x","x",$O$2-'Indicator Date hidden'!P82)</f>
        <v>0</v>
      </c>
      <c r="P81" s="211">
        <f>IF('Indicator Date hidden'!Q82="x","x",$P$2-'Indicator Date hidden'!Q82)</f>
        <v>0</v>
      </c>
      <c r="Q81" s="211" t="str">
        <f>IF('Indicator Date hidden'!R82="x","x",$Q$2-'Indicator Date hidden'!R82)</f>
        <v>x</v>
      </c>
      <c r="R81" s="211">
        <f>IF('Indicator Date hidden'!S82="x","x",$R$2-'Indicator Date hidden'!S82)</f>
        <v>0</v>
      </c>
      <c r="S81" s="211">
        <f>IF('Indicator Date hidden'!T82="x","x",$S$2-'Indicator Date hidden'!T82)</f>
        <v>0</v>
      </c>
      <c r="T81" s="211">
        <f>IF('Indicator Date hidden'!U82="x","x",$T$2-'Indicator Date hidden'!U82)</f>
        <v>0</v>
      </c>
      <c r="U81" s="211" t="str">
        <f>IF('Indicator Date hidden'!V82="x","x",$U$2-'Indicator Date hidden'!V82)</f>
        <v>x</v>
      </c>
      <c r="V81" s="211">
        <f>IF('Indicator Date hidden'!W82="x","x",$V$2-'Indicator Date hidden'!W82)</f>
        <v>0</v>
      </c>
      <c r="W81" s="211" t="str">
        <f>IF('Indicator Date hidden'!X82="x","x",$W$2-'Indicator Date hidden'!X82)</f>
        <v>x</v>
      </c>
      <c r="X81" s="211">
        <f>IF('Indicator Date hidden'!Y82="x","x",$X$2-'Indicator Date hidden'!Y82)</f>
        <v>1</v>
      </c>
      <c r="Y81" s="211">
        <f>IF('Indicator Date hidden'!Z82="x","x",$Y$2-'Indicator Date hidden'!Z82)</f>
        <v>0</v>
      </c>
      <c r="Z81" s="211">
        <f>IF('Indicator Date hidden'!AA82="x","x",$Z$2-'Indicator Date hidden'!AA82)</f>
        <v>0</v>
      </c>
      <c r="AA81" s="211">
        <f>IF('Indicator Date hidden'!AB82="x","x",$AA$2-'Indicator Date hidden'!AB82)</f>
        <v>0</v>
      </c>
      <c r="AB81" s="211">
        <f>IF('Indicator Date hidden'!AC82="x","x",$AB$2-'Indicator Date hidden'!AC82)</f>
        <v>0</v>
      </c>
      <c r="AC81" s="211">
        <f>IF('Indicator Date hidden'!AD82="x","x",$AC$2-'Indicator Date hidden'!AD82)</f>
        <v>0</v>
      </c>
      <c r="AD81" s="211" t="str">
        <f>IF('Indicator Date hidden'!AE82="x","x",$AD$2-'Indicator Date hidden'!AE82)</f>
        <v>x</v>
      </c>
      <c r="AE81" s="211">
        <f>IF('Indicator Date hidden'!AF82="x","x",$AE$2-'Indicator Date hidden'!AF82)</f>
        <v>0</v>
      </c>
      <c r="AF81" s="211">
        <f>IF('Indicator Date hidden'!AG82="x","x",$AF$2-'Indicator Date hidden'!AG82)</f>
        <v>1</v>
      </c>
      <c r="AG81" s="211">
        <f>IF('Indicator Date hidden'!AH82="x","x",$AG$2-'Indicator Date hidden'!AH82)</f>
        <v>0</v>
      </c>
      <c r="AH81" s="211">
        <f>IF('Indicator Date hidden'!AI82="x","x",$AH$2-'Indicator Date hidden'!AI82)</f>
        <v>0</v>
      </c>
      <c r="AI81" s="211">
        <f>IF('Indicator Date hidden'!AJ82="x","x",$AI$2-'Indicator Date hidden'!AJ82)</f>
        <v>0</v>
      </c>
      <c r="AJ81" s="211" t="str">
        <f>IF('Indicator Date hidden'!AK82="x","x",$AJ$2-'Indicator Date hidden'!AK82)</f>
        <v>x</v>
      </c>
      <c r="AK81" s="211">
        <f>IF('Indicator Date hidden'!AL82="x","x",$AK$2-'Indicator Date hidden'!AL82)</f>
        <v>1</v>
      </c>
      <c r="AL81" s="211">
        <f>IF('Indicator Date hidden'!AM82="x","x",$AL$2-'Indicator Date hidden'!AM82)</f>
        <v>0</v>
      </c>
      <c r="AM81" s="211">
        <f>IF('Indicator Date hidden'!AN82="x","x",$AM$2-'Indicator Date hidden'!AN82)</f>
        <v>0</v>
      </c>
      <c r="AN81" s="211">
        <f>IF('Indicator Date hidden'!AO82="x","x",$AN$2-'Indicator Date hidden'!AO82)</f>
        <v>0</v>
      </c>
      <c r="AO81" s="211">
        <f>IF('Indicator Date hidden'!AP82="x","x",$AO$2-'Indicator Date hidden'!AP82)</f>
        <v>0</v>
      </c>
      <c r="AP81" s="211">
        <f>IF('Indicator Date hidden'!AQ82="x","x",$AP$2-'Indicator Date hidden'!AQ82)</f>
        <v>0</v>
      </c>
      <c r="AQ81" s="211" t="str">
        <f>IF('Indicator Date hidden'!AR82="x","x",$AQ$2-'Indicator Date hidden'!AR82)</f>
        <v>x</v>
      </c>
      <c r="AR81" s="211">
        <f>IF('Indicator Date hidden'!AS82="x","x",$AR$2-'Indicator Date hidden'!AS82)</f>
        <v>0</v>
      </c>
      <c r="AS81" s="211">
        <f>IF('Indicator Date hidden'!AT82="x","x",$AS$2-'Indicator Date hidden'!AT82)</f>
        <v>0</v>
      </c>
      <c r="AT81" s="211">
        <f>IF('Indicator Date hidden'!AU82="x","x",$AT$2-'Indicator Date hidden'!AU82)</f>
        <v>0</v>
      </c>
      <c r="AU81" s="211" t="str">
        <f>IF('Indicator Date hidden'!AV82="x","x",$AU$2-'Indicator Date hidden'!AV82)</f>
        <v>x</v>
      </c>
      <c r="AV81" s="211">
        <f>IF('Indicator Date hidden'!AW82="x","x",$AV$2-'Indicator Date hidden'!AW82)</f>
        <v>0</v>
      </c>
      <c r="AW81" s="211">
        <f>IF('Indicator Date hidden'!AX82="x","x",$AW$2-'Indicator Date hidden'!AX82)</f>
        <v>0</v>
      </c>
      <c r="AX81" s="211">
        <f>IF('Indicator Date hidden'!AY82="x","x",$AX$2-'Indicator Date hidden'!AY82)</f>
        <v>0</v>
      </c>
      <c r="AY81" s="211">
        <f>IF('Indicator Date hidden'!AZ82="x","x",$AY$2-'Indicator Date hidden'!AZ82)</f>
        <v>0</v>
      </c>
      <c r="AZ81" s="211">
        <f>IF('Indicator Date hidden'!BA82="x","x",$AZ$2-'Indicator Date hidden'!BA82)</f>
        <v>0</v>
      </c>
      <c r="BA81">
        <f t="shared" si="10"/>
        <v>3</v>
      </c>
      <c r="BB81" s="21">
        <f t="shared" si="11"/>
        <v>6.8181818181818177E-2</v>
      </c>
      <c r="BC81">
        <f t="shared" si="12"/>
        <v>3</v>
      </c>
      <c r="BD81" s="21">
        <f t="shared" si="13"/>
        <v>0.25205764787294127</v>
      </c>
      <c r="BE81" s="280">
        <f t="shared" si="14"/>
        <v>0</v>
      </c>
    </row>
    <row r="82" spans="1:57" x14ac:dyDescent="0.25">
      <c r="A82" t="s">
        <v>8763</v>
      </c>
      <c r="B82" s="211">
        <f>IF('Indicator Date hidden'!C83="x","x",$B$2-'Indicator Date hidden'!C83)</f>
        <v>0</v>
      </c>
      <c r="C82" s="211">
        <f>IF('Indicator Date hidden'!D83="x","x",$C$2-'Indicator Date hidden'!D83)</f>
        <v>0</v>
      </c>
      <c r="D82" s="211">
        <f>IF('Indicator Date hidden'!E83="x","x",$D$2-'Indicator Date hidden'!E83)</f>
        <v>0</v>
      </c>
      <c r="E82" s="211">
        <f>IF('Indicator Date hidden'!F83="x","x",$E$2-'Indicator Date hidden'!F83)</f>
        <v>0</v>
      </c>
      <c r="F82" s="211">
        <f>IF('Indicator Date hidden'!G83="x","x",$F$2-'Indicator Date hidden'!G83)</f>
        <v>0</v>
      </c>
      <c r="G82" s="211">
        <f>IF('Indicator Date hidden'!H83="x","x",$G$2-'Indicator Date hidden'!H83)</f>
        <v>0</v>
      </c>
      <c r="H82" s="211">
        <f>IF('Indicator Date hidden'!I83="x","x",$H$2-'Indicator Date hidden'!I83)</f>
        <v>0</v>
      </c>
      <c r="I82" s="211">
        <f>IF('Indicator Date hidden'!J83="x","x",$I$2-'Indicator Date hidden'!J83)</f>
        <v>0</v>
      </c>
      <c r="J82" s="211">
        <f>IF('Indicator Date hidden'!K83="x","x",$J$2-'Indicator Date hidden'!K83)</f>
        <v>0</v>
      </c>
      <c r="K82" s="211">
        <f>IF('Indicator Date hidden'!L83="x","x",$K$2-'Indicator Date hidden'!L83)</f>
        <v>0</v>
      </c>
      <c r="L82" s="211">
        <f>IF('Indicator Date hidden'!M83="x","x",$L$2-'Indicator Date hidden'!M83)</f>
        <v>0</v>
      </c>
      <c r="M82" s="211">
        <f>IF('Indicator Date hidden'!N83="x","x",$M$2-'Indicator Date hidden'!N83)</f>
        <v>0</v>
      </c>
      <c r="N82" s="211">
        <f>IF('Indicator Date hidden'!O83="x","x",$N$2-'Indicator Date hidden'!O83)</f>
        <v>0</v>
      </c>
      <c r="O82" s="211">
        <f>IF('Indicator Date hidden'!P83="x","x",$O$2-'Indicator Date hidden'!P83)</f>
        <v>0</v>
      </c>
      <c r="P82" s="211">
        <f>IF('Indicator Date hidden'!Q83="x","x",$P$2-'Indicator Date hidden'!Q83)</f>
        <v>0</v>
      </c>
      <c r="Q82" s="211" t="str">
        <f>IF('Indicator Date hidden'!R83="x","x",$Q$2-'Indicator Date hidden'!R83)</f>
        <v>x</v>
      </c>
      <c r="R82" s="211">
        <f>IF('Indicator Date hidden'!S83="x","x",$R$2-'Indicator Date hidden'!S83)</f>
        <v>0</v>
      </c>
      <c r="S82" s="211">
        <f>IF('Indicator Date hidden'!T83="x","x",$S$2-'Indicator Date hidden'!T83)</f>
        <v>0</v>
      </c>
      <c r="T82" s="211">
        <f>IF('Indicator Date hidden'!U83="x","x",$T$2-'Indicator Date hidden'!U83)</f>
        <v>0</v>
      </c>
      <c r="U82" s="211" t="str">
        <f>IF('Indicator Date hidden'!V83="x","x",$U$2-'Indicator Date hidden'!V83)</f>
        <v>x</v>
      </c>
      <c r="V82" s="211">
        <f>IF('Indicator Date hidden'!W83="x","x",$V$2-'Indicator Date hidden'!W83)</f>
        <v>0</v>
      </c>
      <c r="W82" s="211" t="str">
        <f>IF('Indicator Date hidden'!X83="x","x",$W$2-'Indicator Date hidden'!X83)</f>
        <v>x</v>
      </c>
      <c r="X82" s="211">
        <f>IF('Indicator Date hidden'!Y83="x","x",$X$2-'Indicator Date hidden'!Y83)</f>
        <v>2</v>
      </c>
      <c r="Y82" s="211">
        <f>IF('Indicator Date hidden'!Z83="x","x",$Y$2-'Indicator Date hidden'!Z83)</f>
        <v>0</v>
      </c>
      <c r="Z82" s="211">
        <f>IF('Indicator Date hidden'!AA83="x","x",$Z$2-'Indicator Date hidden'!AA83)</f>
        <v>0</v>
      </c>
      <c r="AA82" s="211" t="str">
        <f>IF('Indicator Date hidden'!AB83="x","x",$AA$2-'Indicator Date hidden'!AB83)</f>
        <v>x</v>
      </c>
      <c r="AB82" s="211">
        <f>IF('Indicator Date hidden'!AC83="x","x",$AB$2-'Indicator Date hidden'!AC83)</f>
        <v>0</v>
      </c>
      <c r="AC82" s="211">
        <f>IF('Indicator Date hidden'!AD83="x","x",$AC$2-'Indicator Date hidden'!AD83)</f>
        <v>0</v>
      </c>
      <c r="AD82" s="211" t="str">
        <f>IF('Indicator Date hidden'!AE83="x","x",$AD$2-'Indicator Date hidden'!AE83)</f>
        <v>x</v>
      </c>
      <c r="AE82" s="211">
        <f>IF('Indicator Date hidden'!AF83="x","x",$AE$2-'Indicator Date hidden'!AF83)</f>
        <v>0</v>
      </c>
      <c r="AF82" s="211">
        <f>IF('Indicator Date hidden'!AG83="x","x",$AF$2-'Indicator Date hidden'!AG83)</f>
        <v>3</v>
      </c>
      <c r="AG82" s="211">
        <f>IF('Indicator Date hidden'!AH83="x","x",$AG$2-'Indicator Date hidden'!AH83)</f>
        <v>0</v>
      </c>
      <c r="AH82" s="211">
        <f>IF('Indicator Date hidden'!AI83="x","x",$AH$2-'Indicator Date hidden'!AI83)</f>
        <v>0</v>
      </c>
      <c r="AI82" s="211">
        <f>IF('Indicator Date hidden'!AJ83="x","x",$AI$2-'Indicator Date hidden'!AJ83)</f>
        <v>0</v>
      </c>
      <c r="AJ82" s="211" t="str">
        <f>IF('Indicator Date hidden'!AK83="x","x",$AJ$2-'Indicator Date hidden'!AK83)</f>
        <v>x</v>
      </c>
      <c r="AK82" s="211">
        <f>IF('Indicator Date hidden'!AL83="x","x",$AK$2-'Indicator Date hidden'!AL83)</f>
        <v>1</v>
      </c>
      <c r="AL82" s="211">
        <f>IF('Indicator Date hidden'!AM83="x","x",$AL$2-'Indicator Date hidden'!AM83)</f>
        <v>0</v>
      </c>
      <c r="AM82" s="211">
        <f>IF('Indicator Date hidden'!AN83="x","x",$AM$2-'Indicator Date hidden'!AN83)</f>
        <v>0</v>
      </c>
      <c r="AN82" s="211">
        <f>IF('Indicator Date hidden'!AO83="x","x",$AN$2-'Indicator Date hidden'!AO83)</f>
        <v>0</v>
      </c>
      <c r="AO82" s="211">
        <f>IF('Indicator Date hidden'!AP83="x","x",$AO$2-'Indicator Date hidden'!AP83)</f>
        <v>0</v>
      </c>
      <c r="AP82" s="211">
        <f>IF('Indicator Date hidden'!AQ83="x","x",$AP$2-'Indicator Date hidden'!AQ83)</f>
        <v>0</v>
      </c>
      <c r="AQ82" s="211" t="str">
        <f>IF('Indicator Date hidden'!AR83="x","x",$AQ$2-'Indicator Date hidden'!AR83)</f>
        <v>x</v>
      </c>
      <c r="AR82" s="211">
        <f>IF('Indicator Date hidden'!AS83="x","x",$AR$2-'Indicator Date hidden'!AS83)</f>
        <v>0</v>
      </c>
      <c r="AS82" s="211">
        <f>IF('Indicator Date hidden'!AT83="x","x",$AS$2-'Indicator Date hidden'!AT83)</f>
        <v>0</v>
      </c>
      <c r="AT82" s="211">
        <f>IF('Indicator Date hidden'!AU83="x","x",$AT$2-'Indicator Date hidden'!AU83)</f>
        <v>0</v>
      </c>
      <c r="AU82" s="211" t="str">
        <f>IF('Indicator Date hidden'!AV83="x","x",$AU$2-'Indicator Date hidden'!AV83)</f>
        <v>x</v>
      </c>
      <c r="AV82" s="211">
        <f>IF('Indicator Date hidden'!AW83="x","x",$AV$2-'Indicator Date hidden'!AW83)</f>
        <v>0</v>
      </c>
      <c r="AW82" s="211">
        <f>IF('Indicator Date hidden'!AX83="x","x",$AW$2-'Indicator Date hidden'!AX83)</f>
        <v>0</v>
      </c>
      <c r="AX82" s="211">
        <f>IF('Indicator Date hidden'!AY83="x","x",$AX$2-'Indicator Date hidden'!AY83)</f>
        <v>0</v>
      </c>
      <c r="AY82" s="211">
        <f>IF('Indicator Date hidden'!AZ83="x","x",$AY$2-'Indicator Date hidden'!AZ83)</f>
        <v>0</v>
      </c>
      <c r="AZ82" s="211">
        <f>IF('Indicator Date hidden'!BA83="x","x",$AZ$2-'Indicator Date hidden'!BA83)</f>
        <v>0</v>
      </c>
      <c r="BA82">
        <f t="shared" si="10"/>
        <v>6</v>
      </c>
      <c r="BB82" s="21">
        <f t="shared" si="11"/>
        <v>0.13953488372093023</v>
      </c>
      <c r="BC82">
        <f t="shared" si="12"/>
        <v>3</v>
      </c>
      <c r="BD82" s="21">
        <f t="shared" si="13"/>
        <v>0.55327336062187538</v>
      </c>
      <c r="BE82" s="280">
        <f t="shared" si="14"/>
        <v>0</v>
      </c>
    </row>
    <row r="83" spans="1:57" x14ac:dyDescent="0.25">
      <c r="A83" t="s">
        <v>8764</v>
      </c>
      <c r="B83" s="211">
        <f>IF('Indicator Date hidden'!C84="x","x",$B$2-'Indicator Date hidden'!C84)</f>
        <v>0</v>
      </c>
      <c r="C83" s="211">
        <f>IF('Indicator Date hidden'!D84="x","x",$C$2-'Indicator Date hidden'!D84)</f>
        <v>0</v>
      </c>
      <c r="D83" s="211">
        <f>IF('Indicator Date hidden'!E84="x","x",$D$2-'Indicator Date hidden'!E84)</f>
        <v>0</v>
      </c>
      <c r="E83" s="211">
        <f>IF('Indicator Date hidden'!F84="x","x",$E$2-'Indicator Date hidden'!F84)</f>
        <v>0</v>
      </c>
      <c r="F83" s="211">
        <f>IF('Indicator Date hidden'!G84="x","x",$F$2-'Indicator Date hidden'!G84)</f>
        <v>0</v>
      </c>
      <c r="G83" s="211">
        <f>IF('Indicator Date hidden'!H84="x","x",$G$2-'Indicator Date hidden'!H84)</f>
        <v>0</v>
      </c>
      <c r="H83" s="211">
        <f>IF('Indicator Date hidden'!I84="x","x",$H$2-'Indicator Date hidden'!I84)</f>
        <v>0</v>
      </c>
      <c r="I83" s="211">
        <f>IF('Indicator Date hidden'!J84="x","x",$I$2-'Indicator Date hidden'!J84)</f>
        <v>0</v>
      </c>
      <c r="J83" s="211">
        <f>IF('Indicator Date hidden'!K84="x","x",$J$2-'Indicator Date hidden'!K84)</f>
        <v>0</v>
      </c>
      <c r="K83" s="211">
        <f>IF('Indicator Date hidden'!L84="x","x",$K$2-'Indicator Date hidden'!L84)</f>
        <v>0</v>
      </c>
      <c r="L83" s="211">
        <f>IF('Indicator Date hidden'!M84="x","x",$L$2-'Indicator Date hidden'!M84)</f>
        <v>0</v>
      </c>
      <c r="M83" s="211">
        <f>IF('Indicator Date hidden'!N84="x","x",$M$2-'Indicator Date hidden'!N84)</f>
        <v>0</v>
      </c>
      <c r="N83" s="211">
        <f>IF('Indicator Date hidden'!O84="x","x",$N$2-'Indicator Date hidden'!O84)</f>
        <v>0</v>
      </c>
      <c r="O83" s="211">
        <f>IF('Indicator Date hidden'!P84="x","x",$O$2-'Indicator Date hidden'!P84)</f>
        <v>0</v>
      </c>
      <c r="P83" s="211">
        <f>IF('Indicator Date hidden'!Q84="x","x",$P$2-'Indicator Date hidden'!Q84)</f>
        <v>0</v>
      </c>
      <c r="Q83" s="211" t="str">
        <f>IF('Indicator Date hidden'!R84="x","x",$Q$2-'Indicator Date hidden'!R84)</f>
        <v>x</v>
      </c>
      <c r="R83" s="211">
        <f>IF('Indicator Date hidden'!S84="x","x",$R$2-'Indicator Date hidden'!S84)</f>
        <v>0</v>
      </c>
      <c r="S83" s="211">
        <f>IF('Indicator Date hidden'!T84="x","x",$S$2-'Indicator Date hidden'!T84)</f>
        <v>0</v>
      </c>
      <c r="T83" s="211">
        <f>IF('Indicator Date hidden'!U84="x","x",$T$2-'Indicator Date hidden'!U84)</f>
        <v>0</v>
      </c>
      <c r="U83" s="211" t="str">
        <f>IF('Indicator Date hidden'!V84="x","x",$U$2-'Indicator Date hidden'!V84)</f>
        <v>x</v>
      </c>
      <c r="V83" s="211">
        <f>IF('Indicator Date hidden'!W84="x","x",$V$2-'Indicator Date hidden'!W84)</f>
        <v>0</v>
      </c>
      <c r="W83" s="211" t="str">
        <f>IF('Indicator Date hidden'!X84="x","x",$W$2-'Indicator Date hidden'!X84)</f>
        <v>x</v>
      </c>
      <c r="X83" s="211">
        <f>IF('Indicator Date hidden'!Y84="x","x",$X$2-'Indicator Date hidden'!Y84)</f>
        <v>2</v>
      </c>
      <c r="Y83" s="211">
        <f>IF('Indicator Date hidden'!Z84="x","x",$Y$2-'Indicator Date hidden'!Z84)</f>
        <v>0</v>
      </c>
      <c r="Z83" s="211">
        <f>IF('Indicator Date hidden'!AA84="x","x",$Z$2-'Indicator Date hidden'!AA84)</f>
        <v>0</v>
      </c>
      <c r="AA83" s="211">
        <f>IF('Indicator Date hidden'!AB84="x","x",$AA$2-'Indicator Date hidden'!AB84)</f>
        <v>1</v>
      </c>
      <c r="AB83" s="211">
        <f>IF('Indicator Date hidden'!AC84="x","x",$AB$2-'Indicator Date hidden'!AC84)</f>
        <v>0</v>
      </c>
      <c r="AC83" s="211">
        <f>IF('Indicator Date hidden'!AD84="x","x",$AC$2-'Indicator Date hidden'!AD84)</f>
        <v>0</v>
      </c>
      <c r="AD83" s="211" t="str">
        <f>IF('Indicator Date hidden'!AE84="x","x",$AD$2-'Indicator Date hidden'!AE84)</f>
        <v>x</v>
      </c>
      <c r="AE83" s="211">
        <f>IF('Indicator Date hidden'!AF84="x","x",$AE$2-'Indicator Date hidden'!AF84)</f>
        <v>0</v>
      </c>
      <c r="AF83" s="211">
        <f>IF('Indicator Date hidden'!AG84="x","x",$AF$2-'Indicator Date hidden'!AG84)</f>
        <v>1</v>
      </c>
      <c r="AG83" s="211">
        <f>IF('Indicator Date hidden'!AH84="x","x",$AG$2-'Indicator Date hidden'!AH84)</f>
        <v>0</v>
      </c>
      <c r="AH83" s="211">
        <f>IF('Indicator Date hidden'!AI84="x","x",$AH$2-'Indicator Date hidden'!AI84)</f>
        <v>0</v>
      </c>
      <c r="AI83" s="211">
        <f>IF('Indicator Date hidden'!AJ84="x","x",$AI$2-'Indicator Date hidden'!AJ84)</f>
        <v>0</v>
      </c>
      <c r="AJ83" s="211" t="str">
        <f>IF('Indicator Date hidden'!AK84="x","x",$AJ$2-'Indicator Date hidden'!AK84)</f>
        <v>x</v>
      </c>
      <c r="AK83" s="211">
        <f>IF('Indicator Date hidden'!AL84="x","x",$AK$2-'Indicator Date hidden'!AL84)</f>
        <v>1</v>
      </c>
      <c r="AL83" s="211">
        <f>IF('Indicator Date hidden'!AM84="x","x",$AL$2-'Indicator Date hidden'!AM84)</f>
        <v>0</v>
      </c>
      <c r="AM83" s="211">
        <f>IF('Indicator Date hidden'!AN84="x","x",$AM$2-'Indicator Date hidden'!AN84)</f>
        <v>0</v>
      </c>
      <c r="AN83" s="211">
        <f>IF('Indicator Date hidden'!AO84="x","x",$AN$2-'Indicator Date hidden'!AO84)</f>
        <v>0</v>
      </c>
      <c r="AO83" s="211">
        <f>IF('Indicator Date hidden'!AP84="x","x",$AO$2-'Indicator Date hidden'!AP84)</f>
        <v>0</v>
      </c>
      <c r="AP83" s="211">
        <f>IF('Indicator Date hidden'!AQ84="x","x",$AP$2-'Indicator Date hidden'!AQ84)</f>
        <v>0</v>
      </c>
      <c r="AQ83" s="211">
        <f>IF('Indicator Date hidden'!AR84="x","x",$AQ$2-'Indicator Date hidden'!AR84)</f>
        <v>0</v>
      </c>
      <c r="AR83" s="211">
        <f>IF('Indicator Date hidden'!AS84="x","x",$AR$2-'Indicator Date hidden'!AS84)</f>
        <v>0</v>
      </c>
      <c r="AS83" s="211">
        <f>IF('Indicator Date hidden'!AT84="x","x",$AS$2-'Indicator Date hidden'!AT84)</f>
        <v>0</v>
      </c>
      <c r="AT83" s="211">
        <f>IF('Indicator Date hidden'!AU84="x","x",$AT$2-'Indicator Date hidden'!AU84)</f>
        <v>0</v>
      </c>
      <c r="AU83" s="211">
        <f>IF('Indicator Date hidden'!AV84="x","x",$AU$2-'Indicator Date hidden'!AV84)</f>
        <v>1</v>
      </c>
      <c r="AV83" s="211">
        <f>IF('Indicator Date hidden'!AW84="x","x",$AV$2-'Indicator Date hidden'!AW84)</f>
        <v>0</v>
      </c>
      <c r="AW83" s="211">
        <f>IF('Indicator Date hidden'!AX84="x","x",$AW$2-'Indicator Date hidden'!AX84)</f>
        <v>0</v>
      </c>
      <c r="AX83" s="211">
        <f>IF('Indicator Date hidden'!AY84="x","x",$AX$2-'Indicator Date hidden'!AY84)</f>
        <v>0</v>
      </c>
      <c r="AY83" s="211">
        <f>IF('Indicator Date hidden'!AZ84="x","x",$AY$2-'Indicator Date hidden'!AZ84)</f>
        <v>0</v>
      </c>
      <c r="AZ83" s="211">
        <f>IF('Indicator Date hidden'!BA84="x","x",$AZ$2-'Indicator Date hidden'!BA84)</f>
        <v>0</v>
      </c>
      <c r="BA83">
        <f t="shared" si="10"/>
        <v>6</v>
      </c>
      <c r="BB83" s="21">
        <f t="shared" si="11"/>
        <v>0.13043478260869565</v>
      </c>
      <c r="BC83">
        <f t="shared" si="12"/>
        <v>5</v>
      </c>
      <c r="BD83" s="21">
        <f t="shared" si="13"/>
        <v>0.39610580778888255</v>
      </c>
      <c r="BE83" s="280">
        <f t="shared" si="14"/>
        <v>0</v>
      </c>
    </row>
    <row r="84" spans="1:57" x14ac:dyDescent="0.25">
      <c r="A84" t="s">
        <v>8766</v>
      </c>
      <c r="B84" s="211">
        <f>IF('Indicator Date hidden'!C85="x","x",$B$2-'Indicator Date hidden'!C85)</f>
        <v>0</v>
      </c>
      <c r="C84" s="211">
        <f>IF('Indicator Date hidden'!D85="x","x",$C$2-'Indicator Date hidden'!D85)</f>
        <v>0</v>
      </c>
      <c r="D84" s="211">
        <f>IF('Indicator Date hidden'!E85="x","x",$D$2-'Indicator Date hidden'!E85)</f>
        <v>0</v>
      </c>
      <c r="E84" s="211">
        <f>IF('Indicator Date hidden'!F85="x","x",$E$2-'Indicator Date hidden'!F85)</f>
        <v>0</v>
      </c>
      <c r="F84" s="211">
        <f>IF('Indicator Date hidden'!G85="x","x",$F$2-'Indicator Date hidden'!G85)</f>
        <v>0</v>
      </c>
      <c r="G84" s="211">
        <f>IF('Indicator Date hidden'!H85="x","x",$G$2-'Indicator Date hidden'!H85)</f>
        <v>0</v>
      </c>
      <c r="H84" s="211">
        <f>IF('Indicator Date hidden'!I85="x","x",$H$2-'Indicator Date hidden'!I85)</f>
        <v>0</v>
      </c>
      <c r="I84" s="211">
        <f>IF('Indicator Date hidden'!J85="x","x",$I$2-'Indicator Date hidden'!J85)</f>
        <v>0</v>
      </c>
      <c r="J84" s="211">
        <f>IF('Indicator Date hidden'!K85="x","x",$J$2-'Indicator Date hidden'!K85)</f>
        <v>0</v>
      </c>
      <c r="K84" s="211">
        <f>IF('Indicator Date hidden'!L85="x","x",$K$2-'Indicator Date hidden'!L85)</f>
        <v>0</v>
      </c>
      <c r="L84" s="211">
        <f>IF('Indicator Date hidden'!M85="x","x",$L$2-'Indicator Date hidden'!M85)</f>
        <v>0</v>
      </c>
      <c r="M84" s="211">
        <f>IF('Indicator Date hidden'!N85="x","x",$M$2-'Indicator Date hidden'!N85)</f>
        <v>0</v>
      </c>
      <c r="N84" s="211">
        <f>IF('Indicator Date hidden'!O85="x","x",$N$2-'Indicator Date hidden'!O85)</f>
        <v>0</v>
      </c>
      <c r="O84" s="211">
        <f>IF('Indicator Date hidden'!P85="x","x",$O$2-'Indicator Date hidden'!P85)</f>
        <v>0</v>
      </c>
      <c r="P84" s="211">
        <f>IF('Indicator Date hidden'!Q85="x","x",$P$2-'Indicator Date hidden'!Q85)</f>
        <v>0</v>
      </c>
      <c r="Q84" s="211">
        <f>IF('Indicator Date hidden'!R85="x","x",$Q$2-'Indicator Date hidden'!R85)</f>
        <v>4</v>
      </c>
      <c r="R84" s="211">
        <f>IF('Indicator Date hidden'!S85="x","x",$R$2-'Indicator Date hidden'!S85)</f>
        <v>0</v>
      </c>
      <c r="S84" s="211">
        <f>IF('Indicator Date hidden'!T85="x","x",$S$2-'Indicator Date hidden'!T85)</f>
        <v>0</v>
      </c>
      <c r="T84" s="211">
        <f>IF('Indicator Date hidden'!U85="x","x",$T$2-'Indicator Date hidden'!U85)</f>
        <v>0</v>
      </c>
      <c r="U84" s="211">
        <f>IF('Indicator Date hidden'!V85="x","x",$U$2-'Indicator Date hidden'!V85)</f>
        <v>0</v>
      </c>
      <c r="V84" s="211">
        <f>IF('Indicator Date hidden'!W85="x","x",$V$2-'Indicator Date hidden'!W85)</f>
        <v>0</v>
      </c>
      <c r="W84" s="211">
        <f>IF('Indicator Date hidden'!X85="x","x",$W$2-'Indicator Date hidden'!X85)</f>
        <v>2</v>
      </c>
      <c r="X84" s="211">
        <f>IF('Indicator Date hidden'!Y85="x","x",$X$2-'Indicator Date hidden'!Y85)</f>
        <v>6</v>
      </c>
      <c r="Y84" s="211">
        <f>IF('Indicator Date hidden'!Z85="x","x",$Y$2-'Indicator Date hidden'!Z85)</f>
        <v>0</v>
      </c>
      <c r="Z84" s="211">
        <f>IF('Indicator Date hidden'!AA85="x","x",$Z$2-'Indicator Date hidden'!AA85)</f>
        <v>0</v>
      </c>
      <c r="AA84" s="211">
        <f>IF('Indicator Date hidden'!AB85="x","x",$AA$2-'Indicator Date hidden'!AB85)</f>
        <v>0</v>
      </c>
      <c r="AB84" s="211">
        <f>IF('Indicator Date hidden'!AC85="x","x",$AB$2-'Indicator Date hidden'!AC85)</f>
        <v>0</v>
      </c>
      <c r="AC84" s="211">
        <f>IF('Indicator Date hidden'!AD85="x","x",$AC$2-'Indicator Date hidden'!AD85)</f>
        <v>0</v>
      </c>
      <c r="AD84" s="211" t="str">
        <f>IF('Indicator Date hidden'!AE85="x","x",$AD$2-'Indicator Date hidden'!AE85)</f>
        <v>x</v>
      </c>
      <c r="AE84" s="211">
        <f>IF('Indicator Date hidden'!AF85="x","x",$AE$2-'Indicator Date hidden'!AF85)</f>
        <v>0</v>
      </c>
      <c r="AF84" s="211">
        <f>IF('Indicator Date hidden'!AG85="x","x",$AF$2-'Indicator Date hidden'!AG85)</f>
        <v>9</v>
      </c>
      <c r="AG84" s="211">
        <f>IF('Indicator Date hidden'!AH85="x","x",$AG$2-'Indicator Date hidden'!AH85)</f>
        <v>0</v>
      </c>
      <c r="AH84" s="211">
        <f>IF('Indicator Date hidden'!AI85="x","x",$AH$2-'Indicator Date hidden'!AI85)</f>
        <v>0</v>
      </c>
      <c r="AI84" s="211">
        <f>IF('Indicator Date hidden'!AJ85="x","x",$AI$2-'Indicator Date hidden'!AJ85)</f>
        <v>0</v>
      </c>
      <c r="AJ84" s="211" t="str">
        <f>IF('Indicator Date hidden'!AK85="x","x",$AJ$2-'Indicator Date hidden'!AK85)</f>
        <v>x</v>
      </c>
      <c r="AK84" s="211">
        <f>IF('Indicator Date hidden'!AL85="x","x",$AK$2-'Indicator Date hidden'!AL85)</f>
        <v>1</v>
      </c>
      <c r="AL84" s="211">
        <f>IF('Indicator Date hidden'!AM85="x","x",$AL$2-'Indicator Date hidden'!AM85)</f>
        <v>0</v>
      </c>
      <c r="AM84" s="211">
        <f>IF('Indicator Date hidden'!AN85="x","x",$AM$2-'Indicator Date hidden'!AN85)</f>
        <v>0</v>
      </c>
      <c r="AN84" s="211">
        <f>IF('Indicator Date hidden'!AO85="x","x",$AN$2-'Indicator Date hidden'!AO85)</f>
        <v>0</v>
      </c>
      <c r="AO84" s="211">
        <f>IF('Indicator Date hidden'!AP85="x","x",$AO$2-'Indicator Date hidden'!AP85)</f>
        <v>0</v>
      </c>
      <c r="AP84" s="211">
        <f>IF('Indicator Date hidden'!AQ85="x","x",$AP$2-'Indicator Date hidden'!AQ85)</f>
        <v>0</v>
      </c>
      <c r="AQ84" s="211">
        <f>IF('Indicator Date hidden'!AR85="x","x",$AQ$2-'Indicator Date hidden'!AR85)</f>
        <v>4</v>
      </c>
      <c r="AR84" s="211">
        <f>IF('Indicator Date hidden'!AS85="x","x",$AR$2-'Indicator Date hidden'!AS85)</f>
        <v>0</v>
      </c>
      <c r="AS84" s="211">
        <f>IF('Indicator Date hidden'!AT85="x","x",$AS$2-'Indicator Date hidden'!AT85)</f>
        <v>0</v>
      </c>
      <c r="AT84" s="211">
        <f>IF('Indicator Date hidden'!AU85="x","x",$AT$2-'Indicator Date hidden'!AU85)</f>
        <v>0</v>
      </c>
      <c r="AU84" s="211">
        <f>IF('Indicator Date hidden'!AV85="x","x",$AU$2-'Indicator Date hidden'!AV85)</f>
        <v>1</v>
      </c>
      <c r="AV84" s="211">
        <f>IF('Indicator Date hidden'!AW85="x","x",$AV$2-'Indicator Date hidden'!AW85)</f>
        <v>0</v>
      </c>
      <c r="AW84" s="211">
        <f>IF('Indicator Date hidden'!AX85="x","x",$AW$2-'Indicator Date hidden'!AX85)</f>
        <v>0</v>
      </c>
      <c r="AX84" s="211">
        <f>IF('Indicator Date hidden'!AY85="x","x",$AX$2-'Indicator Date hidden'!AY85)</f>
        <v>0</v>
      </c>
      <c r="AY84" s="211">
        <f>IF('Indicator Date hidden'!AZ85="x","x",$AY$2-'Indicator Date hidden'!AZ85)</f>
        <v>0</v>
      </c>
      <c r="AZ84" s="211">
        <f>IF('Indicator Date hidden'!BA85="x","x",$AZ$2-'Indicator Date hidden'!BA85)</f>
        <v>0</v>
      </c>
      <c r="BA84">
        <f t="shared" si="10"/>
        <v>27</v>
      </c>
      <c r="BB84" s="21">
        <f t="shared" si="11"/>
        <v>0.55102040816326525</v>
      </c>
      <c r="BC84">
        <f t="shared" si="12"/>
        <v>7</v>
      </c>
      <c r="BD84" s="21">
        <f t="shared" si="13"/>
        <v>1.6910475498666611</v>
      </c>
      <c r="BE84" s="280">
        <f t="shared" si="14"/>
        <v>0</v>
      </c>
    </row>
    <row r="85" spans="1:57" x14ac:dyDescent="0.25">
      <c r="A85" t="s">
        <v>8769</v>
      </c>
      <c r="B85" s="211">
        <f>IF('Indicator Date hidden'!C86="x","x",$B$2-'Indicator Date hidden'!C86)</f>
        <v>0</v>
      </c>
      <c r="C85" s="211">
        <f>IF('Indicator Date hidden'!D86="x","x",$C$2-'Indicator Date hidden'!D86)</f>
        <v>0</v>
      </c>
      <c r="D85" s="211">
        <f>IF('Indicator Date hidden'!E86="x","x",$D$2-'Indicator Date hidden'!E86)</f>
        <v>0</v>
      </c>
      <c r="E85" s="211">
        <f>IF('Indicator Date hidden'!F86="x","x",$E$2-'Indicator Date hidden'!F86)</f>
        <v>0</v>
      </c>
      <c r="F85" s="211">
        <f>IF('Indicator Date hidden'!G86="x","x",$F$2-'Indicator Date hidden'!G86)</f>
        <v>0</v>
      </c>
      <c r="G85" s="211">
        <f>IF('Indicator Date hidden'!H86="x","x",$G$2-'Indicator Date hidden'!H86)</f>
        <v>0</v>
      </c>
      <c r="H85" s="211">
        <f>IF('Indicator Date hidden'!I86="x","x",$H$2-'Indicator Date hidden'!I86)</f>
        <v>0</v>
      </c>
      <c r="I85" s="211">
        <f>IF('Indicator Date hidden'!J86="x","x",$I$2-'Indicator Date hidden'!J86)</f>
        <v>0</v>
      </c>
      <c r="J85" s="211">
        <f>IF('Indicator Date hidden'!K86="x","x",$J$2-'Indicator Date hidden'!K86)</f>
        <v>0</v>
      </c>
      <c r="K85" s="211">
        <f>IF('Indicator Date hidden'!L86="x","x",$K$2-'Indicator Date hidden'!L86)</f>
        <v>0</v>
      </c>
      <c r="L85" s="211">
        <f>IF('Indicator Date hidden'!M86="x","x",$L$2-'Indicator Date hidden'!M86)</f>
        <v>0</v>
      </c>
      <c r="M85" s="211">
        <f>IF('Indicator Date hidden'!N86="x","x",$M$2-'Indicator Date hidden'!N86)</f>
        <v>0</v>
      </c>
      <c r="N85" s="211">
        <f>IF('Indicator Date hidden'!O86="x","x",$N$2-'Indicator Date hidden'!O86)</f>
        <v>0</v>
      </c>
      <c r="O85" s="211">
        <f>IF('Indicator Date hidden'!P86="x","x",$O$2-'Indicator Date hidden'!P86)</f>
        <v>0</v>
      </c>
      <c r="P85" s="211">
        <f>IF('Indicator Date hidden'!Q86="x","x",$P$2-'Indicator Date hidden'!Q86)</f>
        <v>0</v>
      </c>
      <c r="Q85" s="211" t="str">
        <f>IF('Indicator Date hidden'!R86="x","x",$Q$2-'Indicator Date hidden'!R86)</f>
        <v>x</v>
      </c>
      <c r="R85" s="211">
        <f>IF('Indicator Date hidden'!S86="x","x",$R$2-'Indicator Date hidden'!S86)</f>
        <v>0</v>
      </c>
      <c r="S85" s="211">
        <f>IF('Indicator Date hidden'!T86="x","x",$S$2-'Indicator Date hidden'!T86)</f>
        <v>0</v>
      </c>
      <c r="T85" s="211">
        <f>IF('Indicator Date hidden'!U86="x","x",$T$2-'Indicator Date hidden'!U86)</f>
        <v>0</v>
      </c>
      <c r="U85" s="211" t="str">
        <f>IF('Indicator Date hidden'!V86="x","x",$U$2-'Indicator Date hidden'!V86)</f>
        <v>x</v>
      </c>
      <c r="V85" s="211">
        <f>IF('Indicator Date hidden'!W86="x","x",$V$2-'Indicator Date hidden'!W86)</f>
        <v>0</v>
      </c>
      <c r="W85" s="211">
        <f>IF('Indicator Date hidden'!X86="x","x",$W$2-'Indicator Date hidden'!X86)</f>
        <v>4</v>
      </c>
      <c r="X85" s="211">
        <f>IF('Indicator Date hidden'!Y86="x","x",$X$2-'Indicator Date hidden'!Y86)</f>
        <v>4</v>
      </c>
      <c r="Y85" s="211">
        <f>IF('Indicator Date hidden'!Z86="x","x",$Y$2-'Indicator Date hidden'!Z86)</f>
        <v>0</v>
      </c>
      <c r="Z85" s="211">
        <f>IF('Indicator Date hidden'!AA86="x","x",$Z$2-'Indicator Date hidden'!AA86)</f>
        <v>0</v>
      </c>
      <c r="AA85" s="211">
        <f>IF('Indicator Date hidden'!AB86="x","x",$AA$2-'Indicator Date hidden'!AB86)</f>
        <v>3</v>
      </c>
      <c r="AB85" s="211">
        <f>IF('Indicator Date hidden'!AC86="x","x",$AB$2-'Indicator Date hidden'!AC86)</f>
        <v>0</v>
      </c>
      <c r="AC85" s="211">
        <f>IF('Indicator Date hidden'!AD86="x","x",$AC$2-'Indicator Date hidden'!AD86)</f>
        <v>0</v>
      </c>
      <c r="AD85" s="211" t="str">
        <f>IF('Indicator Date hidden'!AE86="x","x",$AD$2-'Indicator Date hidden'!AE86)</f>
        <v>x</v>
      </c>
      <c r="AE85" s="211">
        <f>IF('Indicator Date hidden'!AF86="x","x",$AE$2-'Indicator Date hidden'!AF86)</f>
        <v>0</v>
      </c>
      <c r="AF85" s="211">
        <f>IF('Indicator Date hidden'!AG86="x","x",$AF$2-'Indicator Date hidden'!AG86)</f>
        <v>5</v>
      </c>
      <c r="AG85" s="211">
        <f>IF('Indicator Date hidden'!AH86="x","x",$AG$2-'Indicator Date hidden'!AH86)</f>
        <v>0</v>
      </c>
      <c r="AH85" s="211">
        <f>IF('Indicator Date hidden'!AI86="x","x",$AH$2-'Indicator Date hidden'!AI86)</f>
        <v>0</v>
      </c>
      <c r="AI85" s="211">
        <f>IF('Indicator Date hidden'!AJ86="x","x",$AI$2-'Indicator Date hidden'!AJ86)</f>
        <v>0</v>
      </c>
      <c r="AJ85" s="211" t="str">
        <f>IF('Indicator Date hidden'!AK86="x","x",$AJ$2-'Indicator Date hidden'!AK86)</f>
        <v>x</v>
      </c>
      <c r="AK85" s="211">
        <f>IF('Indicator Date hidden'!AL86="x","x",$AK$2-'Indicator Date hidden'!AL86)</f>
        <v>1</v>
      </c>
      <c r="AL85" s="211">
        <f>IF('Indicator Date hidden'!AM86="x","x",$AL$2-'Indicator Date hidden'!AM86)</f>
        <v>0</v>
      </c>
      <c r="AM85" s="211">
        <f>IF('Indicator Date hidden'!AN86="x","x",$AM$2-'Indicator Date hidden'!AN86)</f>
        <v>0</v>
      </c>
      <c r="AN85" s="211">
        <f>IF('Indicator Date hidden'!AO86="x","x",$AN$2-'Indicator Date hidden'!AO86)</f>
        <v>0</v>
      </c>
      <c r="AO85" s="211">
        <f>IF('Indicator Date hidden'!AP86="x","x",$AO$2-'Indicator Date hidden'!AP86)</f>
        <v>0</v>
      </c>
      <c r="AP85" s="211">
        <f>IF('Indicator Date hidden'!AQ86="x","x",$AP$2-'Indicator Date hidden'!AQ86)</f>
        <v>0</v>
      </c>
      <c r="AQ85" s="211">
        <f>IF('Indicator Date hidden'!AR86="x","x",$AQ$2-'Indicator Date hidden'!AR86)</f>
        <v>4</v>
      </c>
      <c r="AR85" s="211">
        <f>IF('Indicator Date hidden'!AS86="x","x",$AR$2-'Indicator Date hidden'!AS86)</f>
        <v>0</v>
      </c>
      <c r="AS85" s="211">
        <f>IF('Indicator Date hidden'!AT86="x","x",$AS$2-'Indicator Date hidden'!AT86)</f>
        <v>0</v>
      </c>
      <c r="AT85" s="211">
        <f>IF('Indicator Date hidden'!AU86="x","x",$AT$2-'Indicator Date hidden'!AU86)</f>
        <v>0</v>
      </c>
      <c r="AU85" s="211" t="str">
        <f>IF('Indicator Date hidden'!AV86="x","x",$AU$2-'Indicator Date hidden'!AV86)</f>
        <v>x</v>
      </c>
      <c r="AV85" s="211">
        <f>IF('Indicator Date hidden'!AW86="x","x",$AV$2-'Indicator Date hidden'!AW86)</f>
        <v>0</v>
      </c>
      <c r="AW85" s="211">
        <f>IF('Indicator Date hidden'!AX86="x","x",$AW$2-'Indicator Date hidden'!AX86)</f>
        <v>0</v>
      </c>
      <c r="AX85" s="211">
        <f>IF('Indicator Date hidden'!AY86="x","x",$AX$2-'Indicator Date hidden'!AY86)</f>
        <v>0</v>
      </c>
      <c r="AY85" s="211">
        <f>IF('Indicator Date hidden'!AZ86="x","x",$AY$2-'Indicator Date hidden'!AZ86)</f>
        <v>0</v>
      </c>
      <c r="AZ85" s="211">
        <f>IF('Indicator Date hidden'!BA86="x","x",$AZ$2-'Indicator Date hidden'!BA86)</f>
        <v>0</v>
      </c>
      <c r="BA85">
        <f t="shared" si="10"/>
        <v>21</v>
      </c>
      <c r="BB85" s="21">
        <f t="shared" si="11"/>
        <v>0.45652173913043476</v>
      </c>
      <c r="BC85">
        <f t="shared" si="12"/>
        <v>6</v>
      </c>
      <c r="BD85" s="21">
        <f t="shared" si="13"/>
        <v>1.2633034978928379</v>
      </c>
      <c r="BE85" s="280">
        <f t="shared" si="14"/>
        <v>0</v>
      </c>
    </row>
    <row r="86" spans="1:57" x14ac:dyDescent="0.25">
      <c r="A86" t="s">
        <v>8767</v>
      </c>
      <c r="B86" s="211">
        <f>IF('Indicator Date hidden'!C87="x","x",$B$2-'Indicator Date hidden'!C87)</f>
        <v>0</v>
      </c>
      <c r="C86" s="211">
        <f>IF('Indicator Date hidden'!D87="x","x",$C$2-'Indicator Date hidden'!D87)</f>
        <v>0</v>
      </c>
      <c r="D86" s="211">
        <f>IF('Indicator Date hidden'!E87="x","x",$D$2-'Indicator Date hidden'!E87)</f>
        <v>0</v>
      </c>
      <c r="E86" s="211">
        <f>IF('Indicator Date hidden'!F87="x","x",$E$2-'Indicator Date hidden'!F87)</f>
        <v>0</v>
      </c>
      <c r="F86" s="211">
        <f>IF('Indicator Date hidden'!G87="x","x",$F$2-'Indicator Date hidden'!G87)</f>
        <v>0</v>
      </c>
      <c r="G86" s="211">
        <f>IF('Indicator Date hidden'!H87="x","x",$G$2-'Indicator Date hidden'!H87)</f>
        <v>0</v>
      </c>
      <c r="H86" s="211">
        <f>IF('Indicator Date hidden'!I87="x","x",$H$2-'Indicator Date hidden'!I87)</f>
        <v>0</v>
      </c>
      <c r="I86" s="211">
        <f>IF('Indicator Date hidden'!J87="x","x",$I$2-'Indicator Date hidden'!J87)</f>
        <v>0</v>
      </c>
      <c r="J86" s="211">
        <f>IF('Indicator Date hidden'!K87="x","x",$J$2-'Indicator Date hidden'!K87)</f>
        <v>0</v>
      </c>
      <c r="K86" s="211">
        <f>IF('Indicator Date hidden'!L87="x","x",$K$2-'Indicator Date hidden'!L87)</f>
        <v>0</v>
      </c>
      <c r="L86" s="211">
        <f>IF('Indicator Date hidden'!M87="x","x",$L$2-'Indicator Date hidden'!M87)</f>
        <v>0</v>
      </c>
      <c r="M86" s="211">
        <f>IF('Indicator Date hidden'!N87="x","x",$M$2-'Indicator Date hidden'!N87)</f>
        <v>0</v>
      </c>
      <c r="N86" s="211">
        <f>IF('Indicator Date hidden'!O87="x","x",$N$2-'Indicator Date hidden'!O87)</f>
        <v>0</v>
      </c>
      <c r="O86" s="211">
        <f>IF('Indicator Date hidden'!P87="x","x",$O$2-'Indicator Date hidden'!P87)</f>
        <v>0</v>
      </c>
      <c r="P86" s="211">
        <f>IF('Indicator Date hidden'!Q87="x","x",$P$2-'Indicator Date hidden'!Q87)</f>
        <v>0</v>
      </c>
      <c r="Q86" s="211">
        <f>IF('Indicator Date hidden'!R87="x","x",$Q$2-'Indicator Date hidden'!R87)</f>
        <v>2</v>
      </c>
      <c r="R86" s="211">
        <f>IF('Indicator Date hidden'!S87="x","x",$R$2-'Indicator Date hidden'!S87)</f>
        <v>0</v>
      </c>
      <c r="S86" s="211">
        <f>IF('Indicator Date hidden'!T87="x","x",$S$2-'Indicator Date hidden'!T87)</f>
        <v>0</v>
      </c>
      <c r="T86" s="211">
        <f>IF('Indicator Date hidden'!U87="x","x",$T$2-'Indicator Date hidden'!U87)</f>
        <v>0</v>
      </c>
      <c r="U86" s="211">
        <f>IF('Indicator Date hidden'!V87="x","x",$U$2-'Indicator Date hidden'!V87)</f>
        <v>0</v>
      </c>
      <c r="V86" s="211">
        <f>IF('Indicator Date hidden'!W87="x","x",$V$2-'Indicator Date hidden'!W87)</f>
        <v>0</v>
      </c>
      <c r="W86" s="211">
        <f>IF('Indicator Date hidden'!X87="x","x",$W$2-'Indicator Date hidden'!X87)</f>
        <v>2</v>
      </c>
      <c r="X86" s="211">
        <f>IF('Indicator Date hidden'!Y87="x","x",$X$2-'Indicator Date hidden'!Y87)</f>
        <v>4</v>
      </c>
      <c r="Y86" s="211">
        <f>IF('Indicator Date hidden'!Z87="x","x",$Y$2-'Indicator Date hidden'!Z87)</f>
        <v>0</v>
      </c>
      <c r="Z86" s="211">
        <f>IF('Indicator Date hidden'!AA87="x","x",$Z$2-'Indicator Date hidden'!AA87)</f>
        <v>0</v>
      </c>
      <c r="AA86" s="211" t="str">
        <f>IF('Indicator Date hidden'!AB87="x","x",$AA$2-'Indicator Date hidden'!AB87)</f>
        <v>x</v>
      </c>
      <c r="AB86" s="211">
        <f>IF('Indicator Date hidden'!AC87="x","x",$AB$2-'Indicator Date hidden'!AC87)</f>
        <v>0</v>
      </c>
      <c r="AC86" s="211">
        <f>IF('Indicator Date hidden'!AD87="x","x",$AC$2-'Indicator Date hidden'!AD87)</f>
        <v>0</v>
      </c>
      <c r="AD86" s="211" t="str">
        <f>IF('Indicator Date hidden'!AE87="x","x",$AD$2-'Indicator Date hidden'!AE87)</f>
        <v>x</v>
      </c>
      <c r="AE86" s="211">
        <f>IF('Indicator Date hidden'!AF87="x","x",$AE$2-'Indicator Date hidden'!AF87)</f>
        <v>0</v>
      </c>
      <c r="AF86" s="211">
        <f>IF('Indicator Date hidden'!AG87="x","x",$AF$2-'Indicator Date hidden'!AG87)</f>
        <v>3</v>
      </c>
      <c r="AG86" s="211">
        <f>IF('Indicator Date hidden'!AH87="x","x",$AG$2-'Indicator Date hidden'!AH87)</f>
        <v>0</v>
      </c>
      <c r="AH86" s="211">
        <f>IF('Indicator Date hidden'!AI87="x","x",$AH$2-'Indicator Date hidden'!AI87)</f>
        <v>0</v>
      </c>
      <c r="AI86" s="211">
        <f>IF('Indicator Date hidden'!AJ87="x","x",$AI$2-'Indicator Date hidden'!AJ87)</f>
        <v>0</v>
      </c>
      <c r="AJ86" s="211" t="str">
        <f>IF('Indicator Date hidden'!AK87="x","x",$AJ$2-'Indicator Date hidden'!AK87)</f>
        <v>x</v>
      </c>
      <c r="AK86" s="211">
        <f>IF('Indicator Date hidden'!AL87="x","x",$AK$2-'Indicator Date hidden'!AL87)</f>
        <v>0</v>
      </c>
      <c r="AL86" s="211">
        <f>IF('Indicator Date hidden'!AM87="x","x",$AL$2-'Indicator Date hidden'!AM87)</f>
        <v>0</v>
      </c>
      <c r="AM86" s="211">
        <f>IF('Indicator Date hidden'!AN87="x","x",$AM$2-'Indicator Date hidden'!AN87)</f>
        <v>0</v>
      </c>
      <c r="AN86" s="211">
        <f>IF('Indicator Date hidden'!AO87="x","x",$AN$2-'Indicator Date hidden'!AO87)</f>
        <v>0</v>
      </c>
      <c r="AO86" s="211">
        <f>IF('Indicator Date hidden'!AP87="x","x",$AO$2-'Indicator Date hidden'!AP87)</f>
        <v>0</v>
      </c>
      <c r="AP86" s="211">
        <f>IF('Indicator Date hidden'!AQ87="x","x",$AP$2-'Indicator Date hidden'!AQ87)</f>
        <v>0</v>
      </c>
      <c r="AQ86" s="211">
        <f>IF('Indicator Date hidden'!AR87="x","x",$AQ$2-'Indicator Date hidden'!AR87)</f>
        <v>4</v>
      </c>
      <c r="AR86" s="211">
        <f>IF('Indicator Date hidden'!AS87="x","x",$AR$2-'Indicator Date hidden'!AS87)</f>
        <v>0</v>
      </c>
      <c r="AS86" s="211">
        <f>IF('Indicator Date hidden'!AT87="x","x",$AS$2-'Indicator Date hidden'!AT87)</f>
        <v>0</v>
      </c>
      <c r="AT86" s="211">
        <f>IF('Indicator Date hidden'!AU87="x","x",$AT$2-'Indicator Date hidden'!AU87)</f>
        <v>0</v>
      </c>
      <c r="AU86" s="211">
        <f>IF('Indicator Date hidden'!AV87="x","x",$AU$2-'Indicator Date hidden'!AV87)</f>
        <v>2</v>
      </c>
      <c r="AV86" s="211">
        <f>IF('Indicator Date hidden'!AW87="x","x",$AV$2-'Indicator Date hidden'!AW87)</f>
        <v>0</v>
      </c>
      <c r="AW86" s="211">
        <f>IF('Indicator Date hidden'!AX87="x","x",$AW$2-'Indicator Date hidden'!AX87)</f>
        <v>0</v>
      </c>
      <c r="AX86" s="211">
        <f>IF('Indicator Date hidden'!AY87="x","x",$AX$2-'Indicator Date hidden'!AY87)</f>
        <v>0</v>
      </c>
      <c r="AY86" s="211">
        <f>IF('Indicator Date hidden'!AZ87="x","x",$AY$2-'Indicator Date hidden'!AZ87)</f>
        <v>0</v>
      </c>
      <c r="AZ86" s="211">
        <f>IF('Indicator Date hidden'!BA87="x","x",$AZ$2-'Indicator Date hidden'!BA87)</f>
        <v>0</v>
      </c>
      <c r="BA86">
        <f t="shared" si="10"/>
        <v>17</v>
      </c>
      <c r="BB86" s="21">
        <f t="shared" si="11"/>
        <v>0.35416666666666669</v>
      </c>
      <c r="BC86">
        <f t="shared" si="12"/>
        <v>6</v>
      </c>
      <c r="BD86" s="21">
        <f t="shared" si="13"/>
        <v>0.98930917254864714</v>
      </c>
      <c r="BE86" s="280">
        <f t="shared" si="14"/>
        <v>0</v>
      </c>
    </row>
    <row r="87" spans="1:57" x14ac:dyDescent="0.25">
      <c r="A87" t="s">
        <v>8771</v>
      </c>
      <c r="B87" s="211">
        <f>IF('Indicator Date hidden'!C88="x","x",$B$2-'Indicator Date hidden'!C88)</f>
        <v>0</v>
      </c>
      <c r="C87" s="211">
        <f>IF('Indicator Date hidden'!D88="x","x",$C$2-'Indicator Date hidden'!D88)</f>
        <v>0</v>
      </c>
      <c r="D87" s="211">
        <f>IF('Indicator Date hidden'!E88="x","x",$D$2-'Indicator Date hidden'!E88)</f>
        <v>0</v>
      </c>
      <c r="E87" s="211">
        <f>IF('Indicator Date hidden'!F88="x","x",$E$2-'Indicator Date hidden'!F88)</f>
        <v>0</v>
      </c>
      <c r="F87" s="211">
        <f>IF('Indicator Date hidden'!G88="x","x",$F$2-'Indicator Date hidden'!G88)</f>
        <v>0</v>
      </c>
      <c r="G87" s="211">
        <f>IF('Indicator Date hidden'!H88="x","x",$G$2-'Indicator Date hidden'!H88)</f>
        <v>0</v>
      </c>
      <c r="H87" s="211">
        <f>IF('Indicator Date hidden'!I88="x","x",$H$2-'Indicator Date hidden'!I88)</f>
        <v>0</v>
      </c>
      <c r="I87" s="211">
        <f>IF('Indicator Date hidden'!J88="x","x",$I$2-'Indicator Date hidden'!J88)</f>
        <v>0</v>
      </c>
      <c r="J87" s="211">
        <f>IF('Indicator Date hidden'!K88="x","x",$J$2-'Indicator Date hidden'!K88)</f>
        <v>0</v>
      </c>
      <c r="K87" s="211">
        <f>IF('Indicator Date hidden'!L88="x","x",$K$2-'Indicator Date hidden'!L88)</f>
        <v>0</v>
      </c>
      <c r="L87" s="211">
        <f>IF('Indicator Date hidden'!M88="x","x",$L$2-'Indicator Date hidden'!M88)</f>
        <v>0</v>
      </c>
      <c r="M87" s="211">
        <f>IF('Indicator Date hidden'!N88="x","x",$M$2-'Indicator Date hidden'!N88)</f>
        <v>0</v>
      </c>
      <c r="N87" s="211">
        <f>IF('Indicator Date hidden'!O88="x","x",$N$2-'Indicator Date hidden'!O88)</f>
        <v>0</v>
      </c>
      <c r="O87" s="211">
        <f>IF('Indicator Date hidden'!P88="x","x",$O$2-'Indicator Date hidden'!P88)</f>
        <v>0</v>
      </c>
      <c r="P87" s="211">
        <f>IF('Indicator Date hidden'!Q88="x","x",$P$2-'Indicator Date hidden'!Q88)</f>
        <v>0</v>
      </c>
      <c r="Q87" s="211">
        <f>IF('Indicator Date hidden'!R88="x","x",$Q$2-'Indicator Date hidden'!R88)</f>
        <v>3</v>
      </c>
      <c r="R87" s="211">
        <f>IF('Indicator Date hidden'!S88="x","x",$R$2-'Indicator Date hidden'!S88)</f>
        <v>0</v>
      </c>
      <c r="S87" s="211">
        <f>IF('Indicator Date hidden'!T88="x","x",$S$2-'Indicator Date hidden'!T88)</f>
        <v>0</v>
      </c>
      <c r="T87" s="211">
        <f>IF('Indicator Date hidden'!U88="x","x",$T$2-'Indicator Date hidden'!U88)</f>
        <v>0</v>
      </c>
      <c r="U87" s="211">
        <f>IF('Indicator Date hidden'!V88="x","x",$U$2-'Indicator Date hidden'!V88)</f>
        <v>0</v>
      </c>
      <c r="V87" s="211">
        <f>IF('Indicator Date hidden'!W88="x","x",$V$2-'Indicator Date hidden'!W88)</f>
        <v>0</v>
      </c>
      <c r="W87" s="211">
        <f>IF('Indicator Date hidden'!X88="x","x",$W$2-'Indicator Date hidden'!X88)</f>
        <v>4</v>
      </c>
      <c r="X87" s="211">
        <f>IF('Indicator Date hidden'!Y88="x","x",$X$2-'Indicator Date hidden'!Y88)</f>
        <v>1</v>
      </c>
      <c r="Y87" s="211">
        <f>IF('Indicator Date hidden'!Z88="x","x",$Y$2-'Indicator Date hidden'!Z88)</f>
        <v>0</v>
      </c>
      <c r="Z87" s="211">
        <f>IF('Indicator Date hidden'!AA88="x","x",$Z$2-'Indicator Date hidden'!AA88)</f>
        <v>0</v>
      </c>
      <c r="AA87" s="211">
        <f>IF('Indicator Date hidden'!AB88="x","x",$AA$2-'Indicator Date hidden'!AB88)</f>
        <v>0</v>
      </c>
      <c r="AB87" s="211">
        <f>IF('Indicator Date hidden'!AC88="x","x",$AB$2-'Indicator Date hidden'!AC88)</f>
        <v>0</v>
      </c>
      <c r="AC87" s="211">
        <f>IF('Indicator Date hidden'!AD88="x","x",$AC$2-'Indicator Date hidden'!AD88)</f>
        <v>0</v>
      </c>
      <c r="AD87" s="211" t="str">
        <f>IF('Indicator Date hidden'!AE88="x","x",$AD$2-'Indicator Date hidden'!AE88)</f>
        <v>x</v>
      </c>
      <c r="AE87" s="211">
        <f>IF('Indicator Date hidden'!AF88="x","x",$AE$2-'Indicator Date hidden'!AF88)</f>
        <v>0</v>
      </c>
      <c r="AF87" s="211">
        <f>IF('Indicator Date hidden'!AG88="x","x",$AF$2-'Indicator Date hidden'!AG88)</f>
        <v>0</v>
      </c>
      <c r="AG87" s="211">
        <f>IF('Indicator Date hidden'!AH88="x","x",$AG$2-'Indicator Date hidden'!AH88)</f>
        <v>0</v>
      </c>
      <c r="AH87" s="211">
        <f>IF('Indicator Date hidden'!AI88="x","x",$AH$2-'Indicator Date hidden'!AI88)</f>
        <v>0</v>
      </c>
      <c r="AI87" s="211">
        <f>IF('Indicator Date hidden'!AJ88="x","x",$AI$2-'Indicator Date hidden'!AJ88)</f>
        <v>0</v>
      </c>
      <c r="AJ87" s="211" t="str">
        <f>IF('Indicator Date hidden'!AK88="x","x",$AJ$2-'Indicator Date hidden'!AK88)</f>
        <v>x</v>
      </c>
      <c r="AK87" s="211">
        <f>IF('Indicator Date hidden'!AL88="x","x",$AK$2-'Indicator Date hidden'!AL88)</f>
        <v>1</v>
      </c>
      <c r="AL87" s="211">
        <f>IF('Indicator Date hidden'!AM88="x","x",$AL$2-'Indicator Date hidden'!AM88)</f>
        <v>0</v>
      </c>
      <c r="AM87" s="211">
        <f>IF('Indicator Date hidden'!AN88="x","x",$AM$2-'Indicator Date hidden'!AN88)</f>
        <v>0</v>
      </c>
      <c r="AN87" s="211">
        <f>IF('Indicator Date hidden'!AO88="x","x",$AN$2-'Indicator Date hidden'!AO88)</f>
        <v>0</v>
      </c>
      <c r="AO87" s="211" t="str">
        <f>IF('Indicator Date hidden'!AP88="x","x",$AO$2-'Indicator Date hidden'!AP88)</f>
        <v>x</v>
      </c>
      <c r="AP87" s="211" t="str">
        <f>IF('Indicator Date hidden'!AQ88="x","x",$AP$2-'Indicator Date hidden'!AQ88)</f>
        <v>x</v>
      </c>
      <c r="AQ87" s="211">
        <f>IF('Indicator Date hidden'!AR88="x","x",$AQ$2-'Indicator Date hidden'!AR88)</f>
        <v>4</v>
      </c>
      <c r="AR87" s="211">
        <f>IF('Indicator Date hidden'!AS88="x","x",$AR$2-'Indicator Date hidden'!AS88)</f>
        <v>0</v>
      </c>
      <c r="AS87" s="211">
        <f>IF('Indicator Date hidden'!AT88="x","x",$AS$2-'Indicator Date hidden'!AT88)</f>
        <v>0</v>
      </c>
      <c r="AT87" s="211">
        <f>IF('Indicator Date hidden'!AU88="x","x",$AT$2-'Indicator Date hidden'!AU88)</f>
        <v>0</v>
      </c>
      <c r="AU87" s="211">
        <f>IF('Indicator Date hidden'!AV88="x","x",$AU$2-'Indicator Date hidden'!AV88)</f>
        <v>5</v>
      </c>
      <c r="AV87" s="211">
        <f>IF('Indicator Date hidden'!AW88="x","x",$AV$2-'Indicator Date hidden'!AW88)</f>
        <v>0</v>
      </c>
      <c r="AW87" s="211">
        <f>IF('Indicator Date hidden'!AX88="x","x",$AW$2-'Indicator Date hidden'!AX88)</f>
        <v>0</v>
      </c>
      <c r="AX87" s="211">
        <f>IF('Indicator Date hidden'!AY88="x","x",$AX$2-'Indicator Date hidden'!AY88)</f>
        <v>0</v>
      </c>
      <c r="AY87" s="211">
        <f>IF('Indicator Date hidden'!AZ88="x","x",$AY$2-'Indicator Date hidden'!AZ88)</f>
        <v>0</v>
      </c>
      <c r="AZ87" s="211">
        <f>IF('Indicator Date hidden'!BA88="x","x",$AZ$2-'Indicator Date hidden'!BA88)</f>
        <v>0</v>
      </c>
      <c r="BA87">
        <f t="shared" si="10"/>
        <v>18</v>
      </c>
      <c r="BB87" s="21">
        <f t="shared" si="11"/>
        <v>0.38297872340425532</v>
      </c>
      <c r="BC87">
        <f t="shared" si="12"/>
        <v>6</v>
      </c>
      <c r="BD87" s="21">
        <f t="shared" si="13"/>
        <v>1.1402349793169586</v>
      </c>
      <c r="BE87" s="280">
        <f t="shared" si="14"/>
        <v>0</v>
      </c>
    </row>
    <row r="88" spans="1:57" x14ac:dyDescent="0.25">
      <c r="A88" t="s">
        <v>8772</v>
      </c>
      <c r="B88" s="211">
        <f>IF('Indicator Date hidden'!C89="x","x",$B$2-'Indicator Date hidden'!C89)</f>
        <v>0</v>
      </c>
      <c r="C88" s="211">
        <f>IF('Indicator Date hidden'!D89="x","x",$C$2-'Indicator Date hidden'!D89)</f>
        <v>0</v>
      </c>
      <c r="D88" s="211">
        <f>IF('Indicator Date hidden'!E89="x","x",$D$2-'Indicator Date hidden'!E89)</f>
        <v>0</v>
      </c>
      <c r="E88" s="211">
        <f>IF('Indicator Date hidden'!F89="x","x",$E$2-'Indicator Date hidden'!F89)</f>
        <v>0</v>
      </c>
      <c r="F88" s="211">
        <f>IF('Indicator Date hidden'!G89="x","x",$F$2-'Indicator Date hidden'!G89)</f>
        <v>0</v>
      </c>
      <c r="G88" s="211">
        <f>IF('Indicator Date hidden'!H89="x","x",$G$2-'Indicator Date hidden'!H89)</f>
        <v>0</v>
      </c>
      <c r="H88" s="211">
        <f>IF('Indicator Date hidden'!I89="x","x",$H$2-'Indicator Date hidden'!I89)</f>
        <v>0</v>
      </c>
      <c r="I88" s="211">
        <f>IF('Indicator Date hidden'!J89="x","x",$I$2-'Indicator Date hidden'!J89)</f>
        <v>0</v>
      </c>
      <c r="J88" s="211">
        <f>IF('Indicator Date hidden'!K89="x","x",$J$2-'Indicator Date hidden'!K89)</f>
        <v>0</v>
      </c>
      <c r="K88" s="211">
        <f>IF('Indicator Date hidden'!L89="x","x",$K$2-'Indicator Date hidden'!L89)</f>
        <v>0</v>
      </c>
      <c r="L88" s="211">
        <f>IF('Indicator Date hidden'!M89="x","x",$L$2-'Indicator Date hidden'!M89)</f>
        <v>0</v>
      </c>
      <c r="M88" s="211">
        <f>IF('Indicator Date hidden'!N89="x","x",$M$2-'Indicator Date hidden'!N89)</f>
        <v>0</v>
      </c>
      <c r="N88" s="211">
        <f>IF('Indicator Date hidden'!O89="x","x",$N$2-'Indicator Date hidden'!O89)</f>
        <v>0</v>
      </c>
      <c r="O88" s="211">
        <f>IF('Indicator Date hidden'!P89="x","x",$O$2-'Indicator Date hidden'!P89)</f>
        <v>0</v>
      </c>
      <c r="P88" s="211">
        <f>IF('Indicator Date hidden'!Q89="x","x",$P$2-'Indicator Date hidden'!Q89)</f>
        <v>0</v>
      </c>
      <c r="Q88" s="211">
        <f>IF('Indicator Date hidden'!R89="x","x",$Q$2-'Indicator Date hidden'!R89)</f>
        <v>5</v>
      </c>
      <c r="R88" s="211">
        <f>IF('Indicator Date hidden'!S89="x","x",$R$2-'Indicator Date hidden'!S89)</f>
        <v>0</v>
      </c>
      <c r="S88" s="211">
        <f>IF('Indicator Date hidden'!T89="x","x",$S$2-'Indicator Date hidden'!T89)</f>
        <v>0</v>
      </c>
      <c r="T88" s="211">
        <f>IF('Indicator Date hidden'!U89="x","x",$T$2-'Indicator Date hidden'!U89)</f>
        <v>0</v>
      </c>
      <c r="U88" s="211">
        <f>IF('Indicator Date hidden'!V89="x","x",$U$2-'Indicator Date hidden'!V89)</f>
        <v>0</v>
      </c>
      <c r="V88" s="211">
        <f>IF('Indicator Date hidden'!W89="x","x",$V$2-'Indicator Date hidden'!W89)</f>
        <v>0</v>
      </c>
      <c r="W88" s="211">
        <f>IF('Indicator Date hidden'!X89="x","x",$W$2-'Indicator Date hidden'!X89)</f>
        <v>0</v>
      </c>
      <c r="X88" s="211">
        <f>IF('Indicator Date hidden'!Y89="x","x",$X$2-'Indicator Date hidden'!Y89)</f>
        <v>1</v>
      </c>
      <c r="Y88" s="211">
        <f>IF('Indicator Date hidden'!Z89="x","x",$Y$2-'Indicator Date hidden'!Z89)</f>
        <v>0</v>
      </c>
      <c r="Z88" s="211">
        <f>IF('Indicator Date hidden'!AA89="x","x",$Z$2-'Indicator Date hidden'!AA89)</f>
        <v>0</v>
      </c>
      <c r="AA88" s="211">
        <f>IF('Indicator Date hidden'!AB89="x","x",$AA$2-'Indicator Date hidden'!AB89)</f>
        <v>0</v>
      </c>
      <c r="AB88" s="211">
        <f>IF('Indicator Date hidden'!AC89="x","x",$AB$2-'Indicator Date hidden'!AC89)</f>
        <v>0</v>
      </c>
      <c r="AC88" s="211">
        <f>IF('Indicator Date hidden'!AD89="x","x",$AC$2-'Indicator Date hidden'!AD89)</f>
        <v>0</v>
      </c>
      <c r="AD88" s="211">
        <f>IF('Indicator Date hidden'!AE89="x","x",$AD$2-'Indicator Date hidden'!AE89)</f>
        <v>0</v>
      </c>
      <c r="AE88" s="211">
        <f>IF('Indicator Date hidden'!AF89="x","x",$AE$2-'Indicator Date hidden'!AF89)</f>
        <v>0</v>
      </c>
      <c r="AF88" s="211">
        <f>IF('Indicator Date hidden'!AG89="x","x",$AF$2-'Indicator Date hidden'!AG89)</f>
        <v>8</v>
      </c>
      <c r="AG88" s="211">
        <f>IF('Indicator Date hidden'!AH89="x","x",$AG$2-'Indicator Date hidden'!AH89)</f>
        <v>0</v>
      </c>
      <c r="AH88" s="211">
        <f>IF('Indicator Date hidden'!AI89="x","x",$AH$2-'Indicator Date hidden'!AI89)</f>
        <v>0</v>
      </c>
      <c r="AI88" s="211">
        <f>IF('Indicator Date hidden'!AJ89="x","x",$AI$2-'Indicator Date hidden'!AJ89)</f>
        <v>0</v>
      </c>
      <c r="AJ88" s="211">
        <f>IF('Indicator Date hidden'!AK89="x","x",$AJ$2-'Indicator Date hidden'!AK89)</f>
        <v>1</v>
      </c>
      <c r="AK88" s="211">
        <f>IF('Indicator Date hidden'!AL89="x","x",$AK$2-'Indicator Date hidden'!AL89)</f>
        <v>0</v>
      </c>
      <c r="AL88" s="211">
        <f>IF('Indicator Date hidden'!AM89="x","x",$AL$2-'Indicator Date hidden'!AM89)</f>
        <v>0</v>
      </c>
      <c r="AM88" s="211">
        <f>IF('Indicator Date hidden'!AN89="x","x",$AM$2-'Indicator Date hidden'!AN89)</f>
        <v>0</v>
      </c>
      <c r="AN88" s="211">
        <f>IF('Indicator Date hidden'!AO89="x","x",$AN$2-'Indicator Date hidden'!AO89)</f>
        <v>0</v>
      </c>
      <c r="AO88" s="211">
        <f>IF('Indicator Date hidden'!AP89="x","x",$AO$2-'Indicator Date hidden'!AP89)</f>
        <v>1</v>
      </c>
      <c r="AP88" s="211">
        <f>IF('Indicator Date hidden'!AQ89="x","x",$AP$2-'Indicator Date hidden'!AQ89)</f>
        <v>0</v>
      </c>
      <c r="AQ88" s="211">
        <f>IF('Indicator Date hidden'!AR89="x","x",$AQ$2-'Indicator Date hidden'!AR89)</f>
        <v>0</v>
      </c>
      <c r="AR88" s="211">
        <f>IF('Indicator Date hidden'!AS89="x","x",$AR$2-'Indicator Date hidden'!AS89)</f>
        <v>0</v>
      </c>
      <c r="AS88" s="211">
        <f>IF('Indicator Date hidden'!AT89="x","x",$AS$2-'Indicator Date hidden'!AT89)</f>
        <v>0</v>
      </c>
      <c r="AT88" s="211">
        <f>IF('Indicator Date hidden'!AU89="x","x",$AT$2-'Indicator Date hidden'!AU89)</f>
        <v>0</v>
      </c>
      <c r="AU88" s="211">
        <f>IF('Indicator Date hidden'!AV89="x","x",$AU$2-'Indicator Date hidden'!AV89)</f>
        <v>7</v>
      </c>
      <c r="AV88" s="211">
        <f>IF('Indicator Date hidden'!AW89="x","x",$AV$2-'Indicator Date hidden'!AW89)</f>
        <v>0</v>
      </c>
      <c r="AW88" s="211">
        <f>IF('Indicator Date hidden'!AX89="x","x",$AW$2-'Indicator Date hidden'!AX89)</f>
        <v>0</v>
      </c>
      <c r="AX88" s="211">
        <f>IF('Indicator Date hidden'!AY89="x","x",$AX$2-'Indicator Date hidden'!AY89)</f>
        <v>0</v>
      </c>
      <c r="AY88" s="211">
        <f>IF('Indicator Date hidden'!AZ89="x","x",$AY$2-'Indicator Date hidden'!AZ89)</f>
        <v>0</v>
      </c>
      <c r="AZ88" s="211">
        <f>IF('Indicator Date hidden'!BA89="x","x",$AZ$2-'Indicator Date hidden'!BA89)</f>
        <v>0</v>
      </c>
      <c r="BA88">
        <f t="shared" si="10"/>
        <v>23</v>
      </c>
      <c r="BB88" s="21">
        <f t="shared" si="11"/>
        <v>0.45098039215686275</v>
      </c>
      <c r="BC88">
        <f t="shared" si="12"/>
        <v>6</v>
      </c>
      <c r="BD88" s="21">
        <f t="shared" si="13"/>
        <v>1.6004132492087735</v>
      </c>
      <c r="BE88" s="280">
        <f t="shared" si="14"/>
        <v>0</v>
      </c>
    </row>
    <row r="89" spans="1:57" x14ac:dyDescent="0.25">
      <c r="A89" t="s">
        <v>8778</v>
      </c>
      <c r="B89" s="211">
        <f>IF('Indicator Date hidden'!C90="x","x",$B$2-'Indicator Date hidden'!C90)</f>
        <v>0</v>
      </c>
      <c r="C89" s="211">
        <f>IF('Indicator Date hidden'!D90="x","x",$C$2-'Indicator Date hidden'!D90)</f>
        <v>0</v>
      </c>
      <c r="D89" s="211">
        <f>IF('Indicator Date hidden'!E90="x","x",$D$2-'Indicator Date hidden'!E90)</f>
        <v>0</v>
      </c>
      <c r="E89" s="211">
        <f>IF('Indicator Date hidden'!F90="x","x",$E$2-'Indicator Date hidden'!F90)</f>
        <v>0</v>
      </c>
      <c r="F89" s="211">
        <f>IF('Indicator Date hidden'!G90="x","x",$F$2-'Indicator Date hidden'!G90)</f>
        <v>0</v>
      </c>
      <c r="G89" s="211">
        <f>IF('Indicator Date hidden'!H90="x","x",$G$2-'Indicator Date hidden'!H90)</f>
        <v>0</v>
      </c>
      <c r="H89" s="211">
        <f>IF('Indicator Date hidden'!I90="x","x",$H$2-'Indicator Date hidden'!I90)</f>
        <v>0</v>
      </c>
      <c r="I89" s="211">
        <f>IF('Indicator Date hidden'!J90="x","x",$I$2-'Indicator Date hidden'!J90)</f>
        <v>0</v>
      </c>
      <c r="J89" s="211">
        <f>IF('Indicator Date hidden'!K90="x","x",$J$2-'Indicator Date hidden'!K90)</f>
        <v>0</v>
      </c>
      <c r="K89" s="211">
        <f>IF('Indicator Date hidden'!L90="x","x",$K$2-'Indicator Date hidden'!L90)</f>
        <v>0</v>
      </c>
      <c r="L89" s="211">
        <f>IF('Indicator Date hidden'!M90="x","x",$L$2-'Indicator Date hidden'!M90)</f>
        <v>0</v>
      </c>
      <c r="M89" s="211">
        <f>IF('Indicator Date hidden'!N90="x","x",$M$2-'Indicator Date hidden'!N90)</f>
        <v>0</v>
      </c>
      <c r="N89" s="211">
        <f>IF('Indicator Date hidden'!O90="x","x",$N$2-'Indicator Date hidden'!O90)</f>
        <v>0</v>
      </c>
      <c r="O89" s="211">
        <f>IF('Indicator Date hidden'!P90="x","x",$O$2-'Indicator Date hidden'!P90)</f>
        <v>0</v>
      </c>
      <c r="P89" s="211">
        <f>IF('Indicator Date hidden'!Q90="x","x",$P$2-'Indicator Date hidden'!Q90)</f>
        <v>0</v>
      </c>
      <c r="Q89" s="211" t="str">
        <f>IF('Indicator Date hidden'!R90="x","x",$Q$2-'Indicator Date hidden'!R90)</f>
        <v>x</v>
      </c>
      <c r="R89" s="211">
        <f>IF('Indicator Date hidden'!S90="x","x",$R$2-'Indicator Date hidden'!S90)</f>
        <v>0</v>
      </c>
      <c r="S89" s="211">
        <f>IF('Indicator Date hidden'!T90="x","x",$S$2-'Indicator Date hidden'!T90)</f>
        <v>0</v>
      </c>
      <c r="T89" s="211">
        <f>IF('Indicator Date hidden'!U90="x","x",$T$2-'Indicator Date hidden'!U90)</f>
        <v>0</v>
      </c>
      <c r="U89" s="211">
        <f>IF('Indicator Date hidden'!V90="x","x",$U$2-'Indicator Date hidden'!V90)</f>
        <v>0</v>
      </c>
      <c r="V89" s="211">
        <f>IF('Indicator Date hidden'!W90="x","x",$V$2-'Indicator Date hidden'!W90)</f>
        <v>0</v>
      </c>
      <c r="W89" s="211">
        <f>IF('Indicator Date hidden'!X90="x","x",$W$2-'Indicator Date hidden'!X90)</f>
        <v>5</v>
      </c>
      <c r="X89" s="211">
        <f>IF('Indicator Date hidden'!Y90="x","x",$X$2-'Indicator Date hidden'!Y90)</f>
        <v>4</v>
      </c>
      <c r="Y89" s="211">
        <f>IF('Indicator Date hidden'!Z90="x","x",$Y$2-'Indicator Date hidden'!Z90)</f>
        <v>0</v>
      </c>
      <c r="Z89" s="211">
        <f>IF('Indicator Date hidden'!AA90="x","x",$Z$2-'Indicator Date hidden'!AA90)</f>
        <v>0</v>
      </c>
      <c r="AA89" s="211" t="str">
        <f>IF('Indicator Date hidden'!AB90="x","x",$AA$2-'Indicator Date hidden'!AB90)</f>
        <v>x</v>
      </c>
      <c r="AB89" s="211">
        <f>IF('Indicator Date hidden'!AC90="x","x",$AB$2-'Indicator Date hidden'!AC90)</f>
        <v>0</v>
      </c>
      <c r="AC89" s="211">
        <f>IF('Indicator Date hidden'!AD90="x","x",$AC$2-'Indicator Date hidden'!AD90)</f>
        <v>0</v>
      </c>
      <c r="AD89" s="211" t="str">
        <f>IF('Indicator Date hidden'!AE90="x","x",$AD$2-'Indicator Date hidden'!AE90)</f>
        <v>x</v>
      </c>
      <c r="AE89" s="211" t="str">
        <f>IF('Indicator Date hidden'!AF90="x","x",$AE$2-'Indicator Date hidden'!AF90)</f>
        <v>x</v>
      </c>
      <c r="AF89" s="211">
        <f>IF('Indicator Date hidden'!AG90="x","x",$AF$2-'Indicator Date hidden'!AG90)</f>
        <v>7</v>
      </c>
      <c r="AG89" s="211">
        <f>IF('Indicator Date hidden'!AH90="x","x",$AG$2-'Indicator Date hidden'!AH90)</f>
        <v>0</v>
      </c>
      <c r="AH89" s="211">
        <f>IF('Indicator Date hidden'!AI90="x","x",$AH$2-'Indicator Date hidden'!AI90)</f>
        <v>0</v>
      </c>
      <c r="AI89" s="211">
        <f>IF('Indicator Date hidden'!AJ90="x","x",$AI$2-'Indicator Date hidden'!AJ90)</f>
        <v>0</v>
      </c>
      <c r="AJ89" s="211" t="str">
        <f>IF('Indicator Date hidden'!AK90="x","x",$AJ$2-'Indicator Date hidden'!AK90)</f>
        <v>x</v>
      </c>
      <c r="AK89" s="211" t="str">
        <f>IF('Indicator Date hidden'!AL90="x","x",$AK$2-'Indicator Date hidden'!AL90)</f>
        <v>x</v>
      </c>
      <c r="AL89" s="211">
        <f>IF('Indicator Date hidden'!AM90="x","x",$AL$2-'Indicator Date hidden'!AM90)</f>
        <v>0</v>
      </c>
      <c r="AM89" s="211">
        <f>IF('Indicator Date hidden'!AN90="x","x",$AM$2-'Indicator Date hidden'!AN90)</f>
        <v>0</v>
      </c>
      <c r="AN89" s="211">
        <f>IF('Indicator Date hidden'!AO90="x","x",$AN$2-'Indicator Date hidden'!AO90)</f>
        <v>0</v>
      </c>
      <c r="AO89" s="211" t="str">
        <f>IF('Indicator Date hidden'!AP90="x","x",$AO$2-'Indicator Date hidden'!AP90)</f>
        <v>x</v>
      </c>
      <c r="AP89" s="211" t="str">
        <f>IF('Indicator Date hidden'!AQ90="x","x",$AP$2-'Indicator Date hidden'!AQ90)</f>
        <v>x</v>
      </c>
      <c r="AQ89" s="211" t="str">
        <f>IF('Indicator Date hidden'!AR90="x","x",$AQ$2-'Indicator Date hidden'!AR90)</f>
        <v>x</v>
      </c>
      <c r="AR89" s="211">
        <f>IF('Indicator Date hidden'!AS90="x","x",$AR$2-'Indicator Date hidden'!AS90)</f>
        <v>0</v>
      </c>
      <c r="AS89" s="211" t="str">
        <f>IF('Indicator Date hidden'!AT90="x","x",$AS$2-'Indicator Date hidden'!AT90)</f>
        <v>x</v>
      </c>
      <c r="AT89" s="211">
        <f>IF('Indicator Date hidden'!AU90="x","x",$AT$2-'Indicator Date hidden'!AU90)</f>
        <v>0</v>
      </c>
      <c r="AU89" s="211" t="str">
        <f>IF('Indicator Date hidden'!AV90="x","x",$AU$2-'Indicator Date hidden'!AV90)</f>
        <v>x</v>
      </c>
      <c r="AV89" s="211">
        <f>IF('Indicator Date hidden'!AW90="x","x",$AV$2-'Indicator Date hidden'!AW90)</f>
        <v>0</v>
      </c>
      <c r="AW89" s="211">
        <f>IF('Indicator Date hidden'!AX90="x","x",$AW$2-'Indicator Date hidden'!AX90)</f>
        <v>0</v>
      </c>
      <c r="AX89" s="211">
        <f>IF('Indicator Date hidden'!AY90="x","x",$AX$2-'Indicator Date hidden'!AY90)</f>
        <v>0</v>
      </c>
      <c r="AY89" s="211">
        <f>IF('Indicator Date hidden'!AZ90="x","x",$AY$2-'Indicator Date hidden'!AZ90)</f>
        <v>0</v>
      </c>
      <c r="AZ89" s="211">
        <f>IF('Indicator Date hidden'!BA90="x","x",$AZ$2-'Indicator Date hidden'!BA90)</f>
        <v>0</v>
      </c>
      <c r="BA89">
        <f t="shared" si="10"/>
        <v>16</v>
      </c>
      <c r="BB89" s="21">
        <f t="shared" si="11"/>
        <v>0.4</v>
      </c>
      <c r="BC89">
        <f t="shared" si="12"/>
        <v>3</v>
      </c>
      <c r="BD89" s="21">
        <f t="shared" si="13"/>
        <v>1.4456832294800961</v>
      </c>
      <c r="BE89" s="280">
        <f t="shared" si="14"/>
        <v>0</v>
      </c>
    </row>
    <row r="90" spans="1:57" x14ac:dyDescent="0.25">
      <c r="A90" t="s">
        <v>8851</v>
      </c>
      <c r="B90" s="211">
        <f>IF('Indicator Date hidden'!C91="x","x",$B$2-'Indicator Date hidden'!C91)</f>
        <v>0</v>
      </c>
      <c r="C90" s="211">
        <f>IF('Indicator Date hidden'!D91="x","x",$C$2-'Indicator Date hidden'!D91)</f>
        <v>0</v>
      </c>
      <c r="D90" s="211">
        <f>IF('Indicator Date hidden'!E91="x","x",$D$2-'Indicator Date hidden'!E91)</f>
        <v>0</v>
      </c>
      <c r="E90" s="211">
        <f>IF('Indicator Date hidden'!F91="x","x",$E$2-'Indicator Date hidden'!F91)</f>
        <v>0</v>
      </c>
      <c r="F90" s="211">
        <f>IF('Indicator Date hidden'!G91="x","x",$F$2-'Indicator Date hidden'!G91)</f>
        <v>0</v>
      </c>
      <c r="G90" s="211">
        <f>IF('Indicator Date hidden'!H91="x","x",$G$2-'Indicator Date hidden'!H91)</f>
        <v>0</v>
      </c>
      <c r="H90" s="211">
        <f>IF('Indicator Date hidden'!I91="x","x",$H$2-'Indicator Date hidden'!I91)</f>
        <v>0</v>
      </c>
      <c r="I90" s="211">
        <f>IF('Indicator Date hidden'!J91="x","x",$I$2-'Indicator Date hidden'!J91)</f>
        <v>0</v>
      </c>
      <c r="J90" s="211">
        <f>IF('Indicator Date hidden'!K91="x","x",$J$2-'Indicator Date hidden'!K91)</f>
        <v>0</v>
      </c>
      <c r="K90" s="211">
        <f>IF('Indicator Date hidden'!L91="x","x",$K$2-'Indicator Date hidden'!L91)</f>
        <v>0</v>
      </c>
      <c r="L90" s="211">
        <f>IF('Indicator Date hidden'!M91="x","x",$L$2-'Indicator Date hidden'!M91)</f>
        <v>0</v>
      </c>
      <c r="M90" s="211">
        <f>IF('Indicator Date hidden'!N91="x","x",$M$2-'Indicator Date hidden'!N91)</f>
        <v>0</v>
      </c>
      <c r="N90" s="211">
        <f>IF('Indicator Date hidden'!O91="x","x",$N$2-'Indicator Date hidden'!O91)</f>
        <v>0</v>
      </c>
      <c r="O90" s="211">
        <f>IF('Indicator Date hidden'!P91="x","x",$O$2-'Indicator Date hidden'!P91)</f>
        <v>0</v>
      </c>
      <c r="P90" s="211" t="str">
        <f>IF('Indicator Date hidden'!Q91="x","x",$P$2-'Indicator Date hidden'!Q91)</f>
        <v>x</v>
      </c>
      <c r="Q90" s="211" t="str">
        <f>IF('Indicator Date hidden'!R91="x","x",$Q$2-'Indicator Date hidden'!R91)</f>
        <v>x</v>
      </c>
      <c r="R90" s="211">
        <f>IF('Indicator Date hidden'!S91="x","x",$R$2-'Indicator Date hidden'!S91)</f>
        <v>0</v>
      </c>
      <c r="S90" s="211">
        <f>IF('Indicator Date hidden'!T91="x","x",$S$2-'Indicator Date hidden'!T91)</f>
        <v>0</v>
      </c>
      <c r="T90" s="211">
        <f>IF('Indicator Date hidden'!U91="x","x",$T$2-'Indicator Date hidden'!U91)</f>
        <v>0</v>
      </c>
      <c r="U90" s="211" t="str">
        <f>IF('Indicator Date hidden'!V91="x","x",$U$2-'Indicator Date hidden'!V91)</f>
        <v>x</v>
      </c>
      <c r="V90" s="211">
        <f>IF('Indicator Date hidden'!W91="x","x",$V$2-'Indicator Date hidden'!W91)</f>
        <v>0</v>
      </c>
      <c r="W90" s="211">
        <f>IF('Indicator Date hidden'!X91="x","x",$W$2-'Indicator Date hidden'!X91)</f>
        <v>2</v>
      </c>
      <c r="X90" s="211" t="str">
        <f>IF('Indicator Date hidden'!Y91="x","x",$X$2-'Indicator Date hidden'!Y91)</f>
        <v>x</v>
      </c>
      <c r="Y90" s="211">
        <f>IF('Indicator Date hidden'!Z91="x","x",$Y$2-'Indicator Date hidden'!Z91)</f>
        <v>0</v>
      </c>
      <c r="Z90" s="211">
        <f>IF('Indicator Date hidden'!AA91="x","x",$Z$2-'Indicator Date hidden'!AA91)</f>
        <v>0</v>
      </c>
      <c r="AA90" s="211" t="str">
        <f>IF('Indicator Date hidden'!AB91="x","x",$AA$2-'Indicator Date hidden'!AB91)</f>
        <v>x</v>
      </c>
      <c r="AB90" s="211" t="str">
        <f>IF('Indicator Date hidden'!AC91="x","x",$AB$2-'Indicator Date hidden'!AC91)</f>
        <v>x</v>
      </c>
      <c r="AC90" s="211">
        <f>IF('Indicator Date hidden'!AD91="x","x",$AC$2-'Indicator Date hidden'!AD91)</f>
        <v>0</v>
      </c>
      <c r="AD90" s="211">
        <f>IF('Indicator Date hidden'!AE91="x","x",$AD$2-'Indicator Date hidden'!AE91)</f>
        <v>0</v>
      </c>
      <c r="AE90" s="211" t="str">
        <f>IF('Indicator Date hidden'!AF91="x","x",$AE$2-'Indicator Date hidden'!AF91)</f>
        <v>x</v>
      </c>
      <c r="AF90" s="211" t="str">
        <f>IF('Indicator Date hidden'!AG91="x","x",$AF$2-'Indicator Date hidden'!AG91)</f>
        <v>x</v>
      </c>
      <c r="AG90" s="211">
        <f>IF('Indicator Date hidden'!AH91="x","x",$AG$2-'Indicator Date hidden'!AH91)</f>
        <v>0</v>
      </c>
      <c r="AH90" s="211">
        <f>IF('Indicator Date hidden'!AI91="x","x",$AH$2-'Indicator Date hidden'!AI91)</f>
        <v>0</v>
      </c>
      <c r="AI90" s="211">
        <f>IF('Indicator Date hidden'!AJ91="x","x",$AI$2-'Indicator Date hidden'!AJ91)</f>
        <v>0</v>
      </c>
      <c r="AJ90" s="211" t="str">
        <f>IF('Indicator Date hidden'!AK91="x","x",$AJ$2-'Indicator Date hidden'!AK91)</f>
        <v>x</v>
      </c>
      <c r="AK90" s="211" t="str">
        <f>IF('Indicator Date hidden'!AL91="x","x",$AK$2-'Indicator Date hidden'!AL91)</f>
        <v>x</v>
      </c>
      <c r="AL90" s="211">
        <f>IF('Indicator Date hidden'!AM91="x","x",$AL$2-'Indicator Date hidden'!AM91)</f>
        <v>0</v>
      </c>
      <c r="AM90" s="211">
        <f>IF('Indicator Date hidden'!AN91="x","x",$AM$2-'Indicator Date hidden'!AN91)</f>
        <v>0</v>
      </c>
      <c r="AN90" s="211">
        <f>IF('Indicator Date hidden'!AO91="x","x",$AN$2-'Indicator Date hidden'!AO91)</f>
        <v>0</v>
      </c>
      <c r="AO90" s="211" t="str">
        <f>IF('Indicator Date hidden'!AP91="x","x",$AO$2-'Indicator Date hidden'!AP91)</f>
        <v>x</v>
      </c>
      <c r="AP90" s="211" t="str">
        <f>IF('Indicator Date hidden'!AQ91="x","x",$AP$2-'Indicator Date hidden'!AQ91)</f>
        <v>x</v>
      </c>
      <c r="AQ90" s="211" t="str">
        <f>IF('Indicator Date hidden'!AR91="x","x",$AQ$2-'Indicator Date hidden'!AR91)</f>
        <v>x</v>
      </c>
      <c r="AR90" s="211">
        <f>IF('Indicator Date hidden'!AS91="x","x",$AR$2-'Indicator Date hidden'!AS91)</f>
        <v>0</v>
      </c>
      <c r="AS90" s="211">
        <f>IF('Indicator Date hidden'!AT91="x","x",$AS$2-'Indicator Date hidden'!AT91)</f>
        <v>0</v>
      </c>
      <c r="AT90" s="211">
        <f>IF('Indicator Date hidden'!AU91="x","x",$AT$2-'Indicator Date hidden'!AU91)</f>
        <v>0</v>
      </c>
      <c r="AU90" s="211">
        <f>IF('Indicator Date hidden'!AV91="x","x",$AU$2-'Indicator Date hidden'!AV91)</f>
        <v>6</v>
      </c>
      <c r="AV90" s="211">
        <f>IF('Indicator Date hidden'!AW91="x","x",$AV$2-'Indicator Date hidden'!AW91)</f>
        <v>0</v>
      </c>
      <c r="AW90" s="211">
        <f>IF('Indicator Date hidden'!AX91="x","x",$AW$2-'Indicator Date hidden'!AX91)</f>
        <v>0</v>
      </c>
      <c r="AX90" s="211">
        <f>IF('Indicator Date hidden'!AY91="x","x",$AX$2-'Indicator Date hidden'!AY91)</f>
        <v>0</v>
      </c>
      <c r="AY90" s="211">
        <f>IF('Indicator Date hidden'!AZ91="x","x",$AY$2-'Indicator Date hidden'!AZ91)</f>
        <v>0</v>
      </c>
      <c r="AZ90" s="211">
        <f>IF('Indicator Date hidden'!BA91="x","x",$AZ$2-'Indicator Date hidden'!BA91)</f>
        <v>0</v>
      </c>
      <c r="BA90">
        <f t="shared" si="10"/>
        <v>8</v>
      </c>
      <c r="BB90" s="21">
        <f t="shared" si="11"/>
        <v>0.21052631578947367</v>
      </c>
      <c r="BC90">
        <f t="shared" si="12"/>
        <v>2</v>
      </c>
      <c r="BD90" s="21">
        <f t="shared" si="13"/>
        <v>1.0041465278073112</v>
      </c>
      <c r="BE90" s="280">
        <f t="shared" si="14"/>
        <v>0</v>
      </c>
    </row>
    <row r="91" spans="1:57" x14ac:dyDescent="0.25">
      <c r="A91" t="s">
        <v>8782</v>
      </c>
      <c r="B91" s="211">
        <f>IF('Indicator Date hidden'!C92="x","x",$B$2-'Indicator Date hidden'!C92)</f>
        <v>0</v>
      </c>
      <c r="C91" s="211">
        <f>IF('Indicator Date hidden'!D92="x","x",$C$2-'Indicator Date hidden'!D92)</f>
        <v>0</v>
      </c>
      <c r="D91" s="211">
        <f>IF('Indicator Date hidden'!E92="x","x",$D$2-'Indicator Date hidden'!E92)</f>
        <v>0</v>
      </c>
      <c r="E91" s="211">
        <f>IF('Indicator Date hidden'!F92="x","x",$E$2-'Indicator Date hidden'!F92)</f>
        <v>0</v>
      </c>
      <c r="F91" s="211">
        <f>IF('Indicator Date hidden'!G92="x","x",$F$2-'Indicator Date hidden'!G92)</f>
        <v>0</v>
      </c>
      <c r="G91" s="211">
        <f>IF('Indicator Date hidden'!H92="x","x",$G$2-'Indicator Date hidden'!H92)</f>
        <v>0</v>
      </c>
      <c r="H91" s="211">
        <f>IF('Indicator Date hidden'!I92="x","x",$H$2-'Indicator Date hidden'!I92)</f>
        <v>0</v>
      </c>
      <c r="I91" s="211">
        <f>IF('Indicator Date hidden'!J92="x","x",$I$2-'Indicator Date hidden'!J92)</f>
        <v>0</v>
      </c>
      <c r="J91" s="211">
        <f>IF('Indicator Date hidden'!K92="x","x",$J$2-'Indicator Date hidden'!K92)</f>
        <v>0</v>
      </c>
      <c r="K91" s="211">
        <f>IF('Indicator Date hidden'!L92="x","x",$K$2-'Indicator Date hidden'!L92)</f>
        <v>0</v>
      </c>
      <c r="L91" s="211">
        <f>IF('Indicator Date hidden'!M92="x","x",$L$2-'Indicator Date hidden'!M92)</f>
        <v>0</v>
      </c>
      <c r="M91" s="211">
        <f>IF('Indicator Date hidden'!N92="x","x",$M$2-'Indicator Date hidden'!N92)</f>
        <v>0</v>
      </c>
      <c r="N91" s="211">
        <f>IF('Indicator Date hidden'!O92="x","x",$N$2-'Indicator Date hidden'!O92)</f>
        <v>0</v>
      </c>
      <c r="O91" s="211">
        <f>IF('Indicator Date hidden'!P92="x","x",$O$2-'Indicator Date hidden'!P92)</f>
        <v>0</v>
      </c>
      <c r="P91" s="211">
        <f>IF('Indicator Date hidden'!Q92="x","x",$P$2-'Indicator Date hidden'!Q92)</f>
        <v>0</v>
      </c>
      <c r="Q91" s="211" t="str">
        <f>IF('Indicator Date hidden'!R92="x","x",$Q$2-'Indicator Date hidden'!R92)</f>
        <v>x</v>
      </c>
      <c r="R91" s="211">
        <f>IF('Indicator Date hidden'!S92="x","x",$R$2-'Indicator Date hidden'!S92)</f>
        <v>0</v>
      </c>
      <c r="S91" s="211">
        <f>IF('Indicator Date hidden'!T92="x","x",$S$2-'Indicator Date hidden'!T92)</f>
        <v>0</v>
      </c>
      <c r="T91" s="211">
        <f>IF('Indicator Date hidden'!U92="x","x",$T$2-'Indicator Date hidden'!U92)</f>
        <v>0</v>
      </c>
      <c r="U91" s="211" t="str">
        <f>IF('Indicator Date hidden'!V92="x","x",$U$2-'Indicator Date hidden'!V92)</f>
        <v>x</v>
      </c>
      <c r="V91" s="211">
        <f>IF('Indicator Date hidden'!W92="x","x",$V$2-'Indicator Date hidden'!W92)</f>
        <v>0</v>
      </c>
      <c r="W91" s="211">
        <f>IF('Indicator Date hidden'!X92="x","x",$W$2-'Indicator Date hidden'!X92)</f>
        <v>4</v>
      </c>
      <c r="X91" s="211">
        <f>IF('Indicator Date hidden'!Y92="x","x",$X$2-'Indicator Date hidden'!Y92)</f>
        <v>2</v>
      </c>
      <c r="Y91" s="211">
        <f>IF('Indicator Date hidden'!Z92="x","x",$Y$2-'Indicator Date hidden'!Z92)</f>
        <v>0</v>
      </c>
      <c r="Z91" s="211">
        <f>IF('Indicator Date hidden'!AA92="x","x",$Z$2-'Indicator Date hidden'!AA92)</f>
        <v>0</v>
      </c>
      <c r="AA91" s="211" t="str">
        <f>IF('Indicator Date hidden'!AB92="x","x",$AA$2-'Indicator Date hidden'!AB92)</f>
        <v>x</v>
      </c>
      <c r="AB91" s="211">
        <f>IF('Indicator Date hidden'!AC92="x","x",$AB$2-'Indicator Date hidden'!AC92)</f>
        <v>0</v>
      </c>
      <c r="AC91" s="211">
        <f>IF('Indicator Date hidden'!AD92="x","x",$AC$2-'Indicator Date hidden'!AD92)</f>
        <v>0</v>
      </c>
      <c r="AD91" s="211">
        <f>IF('Indicator Date hidden'!AE92="x","x",$AD$2-'Indicator Date hidden'!AE92)</f>
        <v>0</v>
      </c>
      <c r="AE91" s="211">
        <f>IF('Indicator Date hidden'!AF92="x","x",$AE$2-'Indicator Date hidden'!AF92)</f>
        <v>0</v>
      </c>
      <c r="AF91" s="211" t="str">
        <f>IF('Indicator Date hidden'!AG92="x","x",$AF$2-'Indicator Date hidden'!AG92)</f>
        <v>x</v>
      </c>
      <c r="AG91" s="211">
        <f>IF('Indicator Date hidden'!AH92="x","x",$AG$2-'Indicator Date hidden'!AH92)</f>
        <v>0</v>
      </c>
      <c r="AH91" s="211">
        <f>IF('Indicator Date hidden'!AI92="x","x",$AH$2-'Indicator Date hidden'!AI92)</f>
        <v>0</v>
      </c>
      <c r="AI91" s="211">
        <f>IF('Indicator Date hidden'!AJ92="x","x",$AI$2-'Indicator Date hidden'!AJ92)</f>
        <v>0</v>
      </c>
      <c r="AJ91" s="211" t="str">
        <f>IF('Indicator Date hidden'!AK92="x","x",$AJ$2-'Indicator Date hidden'!AK92)</f>
        <v>x</v>
      </c>
      <c r="AK91" s="211">
        <f>IF('Indicator Date hidden'!AL92="x","x",$AK$2-'Indicator Date hidden'!AL92)</f>
        <v>1</v>
      </c>
      <c r="AL91" s="211">
        <f>IF('Indicator Date hidden'!AM92="x","x",$AL$2-'Indicator Date hidden'!AM92)</f>
        <v>0</v>
      </c>
      <c r="AM91" s="211">
        <f>IF('Indicator Date hidden'!AN92="x","x",$AM$2-'Indicator Date hidden'!AN92)</f>
        <v>0</v>
      </c>
      <c r="AN91" s="211">
        <f>IF('Indicator Date hidden'!AO92="x","x",$AN$2-'Indicator Date hidden'!AO92)</f>
        <v>0</v>
      </c>
      <c r="AO91" s="211">
        <f>IF('Indicator Date hidden'!AP92="x","x",$AO$2-'Indicator Date hidden'!AP92)</f>
        <v>0</v>
      </c>
      <c r="AP91" s="211">
        <f>IF('Indicator Date hidden'!AQ92="x","x",$AP$2-'Indicator Date hidden'!AQ92)</f>
        <v>0</v>
      </c>
      <c r="AQ91" s="211">
        <f>IF('Indicator Date hidden'!AR92="x","x",$AQ$2-'Indicator Date hidden'!AR92)</f>
        <v>4</v>
      </c>
      <c r="AR91" s="211">
        <f>IF('Indicator Date hidden'!AS92="x","x",$AR$2-'Indicator Date hidden'!AS92)</f>
        <v>0</v>
      </c>
      <c r="AS91" s="211">
        <f>IF('Indicator Date hidden'!AT92="x","x",$AS$2-'Indicator Date hidden'!AT92)</f>
        <v>0</v>
      </c>
      <c r="AT91" s="211">
        <f>IF('Indicator Date hidden'!AU92="x","x",$AT$2-'Indicator Date hidden'!AU92)</f>
        <v>0</v>
      </c>
      <c r="AU91" s="211" t="str">
        <f>IF('Indicator Date hidden'!AV92="x","x",$AU$2-'Indicator Date hidden'!AV92)</f>
        <v>x</v>
      </c>
      <c r="AV91" s="211">
        <f>IF('Indicator Date hidden'!AW92="x","x",$AV$2-'Indicator Date hidden'!AW92)</f>
        <v>0</v>
      </c>
      <c r="AW91" s="211">
        <f>IF('Indicator Date hidden'!AX92="x","x",$AW$2-'Indicator Date hidden'!AX92)</f>
        <v>0</v>
      </c>
      <c r="AX91" s="211">
        <f>IF('Indicator Date hidden'!AY92="x","x",$AX$2-'Indicator Date hidden'!AY92)</f>
        <v>0</v>
      </c>
      <c r="AY91" s="211">
        <f>IF('Indicator Date hidden'!AZ92="x","x",$AY$2-'Indicator Date hidden'!AZ92)</f>
        <v>0</v>
      </c>
      <c r="AZ91" s="211">
        <f>IF('Indicator Date hidden'!BA92="x","x",$AZ$2-'Indicator Date hidden'!BA92)</f>
        <v>3</v>
      </c>
      <c r="BA91">
        <f t="shared" si="10"/>
        <v>14</v>
      </c>
      <c r="BB91" s="21">
        <f t="shared" si="11"/>
        <v>0.31111111111111112</v>
      </c>
      <c r="BC91">
        <f t="shared" si="12"/>
        <v>5</v>
      </c>
      <c r="BD91" s="21">
        <f t="shared" si="13"/>
        <v>0.9619938143072605</v>
      </c>
      <c r="BE91" s="280">
        <f t="shared" si="14"/>
        <v>0</v>
      </c>
    </row>
    <row r="92" spans="1:57" x14ac:dyDescent="0.25">
      <c r="A92" t="s">
        <v>8784</v>
      </c>
      <c r="B92" s="211">
        <f>IF('Indicator Date hidden'!C93="x","x",$B$2-'Indicator Date hidden'!C93)</f>
        <v>0</v>
      </c>
      <c r="C92" s="211">
        <f>IF('Indicator Date hidden'!D93="x","x",$C$2-'Indicator Date hidden'!D93)</f>
        <v>0</v>
      </c>
      <c r="D92" s="211">
        <f>IF('Indicator Date hidden'!E93="x","x",$D$2-'Indicator Date hidden'!E93)</f>
        <v>0</v>
      </c>
      <c r="E92" s="211">
        <f>IF('Indicator Date hidden'!F93="x","x",$E$2-'Indicator Date hidden'!F93)</f>
        <v>0</v>
      </c>
      <c r="F92" s="211">
        <f>IF('Indicator Date hidden'!G93="x","x",$F$2-'Indicator Date hidden'!G93)</f>
        <v>0</v>
      </c>
      <c r="G92" s="211">
        <f>IF('Indicator Date hidden'!H93="x","x",$G$2-'Indicator Date hidden'!H93)</f>
        <v>0</v>
      </c>
      <c r="H92" s="211">
        <f>IF('Indicator Date hidden'!I93="x","x",$H$2-'Indicator Date hidden'!I93)</f>
        <v>0</v>
      </c>
      <c r="I92" s="211">
        <f>IF('Indicator Date hidden'!J93="x","x",$I$2-'Indicator Date hidden'!J93)</f>
        <v>0</v>
      </c>
      <c r="J92" s="211">
        <f>IF('Indicator Date hidden'!K93="x","x",$J$2-'Indicator Date hidden'!K93)</f>
        <v>0</v>
      </c>
      <c r="K92" s="211">
        <f>IF('Indicator Date hidden'!L93="x","x",$K$2-'Indicator Date hidden'!L93)</f>
        <v>0</v>
      </c>
      <c r="L92" s="211">
        <f>IF('Indicator Date hidden'!M93="x","x",$L$2-'Indicator Date hidden'!M93)</f>
        <v>0</v>
      </c>
      <c r="M92" s="211">
        <f>IF('Indicator Date hidden'!N93="x","x",$M$2-'Indicator Date hidden'!N93)</f>
        <v>0</v>
      </c>
      <c r="N92" s="211">
        <f>IF('Indicator Date hidden'!O93="x","x",$N$2-'Indicator Date hidden'!O93)</f>
        <v>0</v>
      </c>
      <c r="O92" s="211">
        <f>IF('Indicator Date hidden'!P93="x","x",$O$2-'Indicator Date hidden'!P93)</f>
        <v>0</v>
      </c>
      <c r="P92" s="211">
        <f>IF('Indicator Date hidden'!Q93="x","x",$P$2-'Indicator Date hidden'!Q93)</f>
        <v>0</v>
      </c>
      <c r="Q92" s="211" t="str">
        <f>IF('Indicator Date hidden'!R93="x","x",$Q$2-'Indicator Date hidden'!R93)</f>
        <v>x</v>
      </c>
      <c r="R92" s="211">
        <f>IF('Indicator Date hidden'!S93="x","x",$R$2-'Indicator Date hidden'!S93)</f>
        <v>0</v>
      </c>
      <c r="S92" s="211">
        <f>IF('Indicator Date hidden'!T93="x","x",$S$2-'Indicator Date hidden'!T93)</f>
        <v>0</v>
      </c>
      <c r="T92" s="211">
        <f>IF('Indicator Date hidden'!U93="x","x",$T$2-'Indicator Date hidden'!U93)</f>
        <v>0</v>
      </c>
      <c r="U92" s="211" t="str">
        <f>IF('Indicator Date hidden'!V93="x","x",$U$2-'Indicator Date hidden'!V93)</f>
        <v>x</v>
      </c>
      <c r="V92" s="211">
        <f>IF('Indicator Date hidden'!W93="x","x",$V$2-'Indicator Date hidden'!W93)</f>
        <v>0</v>
      </c>
      <c r="W92" s="211">
        <f>IF('Indicator Date hidden'!X93="x","x",$W$2-'Indicator Date hidden'!X93)</f>
        <v>0</v>
      </c>
      <c r="X92" s="211">
        <f>IF('Indicator Date hidden'!Y93="x","x",$X$2-'Indicator Date hidden'!Y93)</f>
        <v>2</v>
      </c>
      <c r="Y92" s="211">
        <f>IF('Indicator Date hidden'!Z93="x","x",$Y$2-'Indicator Date hidden'!Z93)</f>
        <v>0</v>
      </c>
      <c r="Z92" s="211">
        <f>IF('Indicator Date hidden'!AA93="x","x",$Z$2-'Indicator Date hidden'!AA93)</f>
        <v>0</v>
      </c>
      <c r="AA92" s="211" t="str">
        <f>IF('Indicator Date hidden'!AB93="x","x",$AA$2-'Indicator Date hidden'!AB93)</f>
        <v>x</v>
      </c>
      <c r="AB92" s="211">
        <f>IF('Indicator Date hidden'!AC93="x","x",$AB$2-'Indicator Date hidden'!AC93)</f>
        <v>0</v>
      </c>
      <c r="AC92" s="211">
        <f>IF('Indicator Date hidden'!AD93="x","x",$AC$2-'Indicator Date hidden'!AD93)</f>
        <v>0</v>
      </c>
      <c r="AD92" s="211" t="str">
        <f>IF('Indicator Date hidden'!AE93="x","x",$AD$2-'Indicator Date hidden'!AE93)</f>
        <v>x</v>
      </c>
      <c r="AE92" s="211">
        <f>IF('Indicator Date hidden'!AF93="x","x",$AE$2-'Indicator Date hidden'!AF93)</f>
        <v>0</v>
      </c>
      <c r="AF92" s="211" t="str">
        <f>IF('Indicator Date hidden'!AG93="x","x",$AF$2-'Indicator Date hidden'!AG93)</f>
        <v>x</v>
      </c>
      <c r="AG92" s="211">
        <f>IF('Indicator Date hidden'!AH93="x","x",$AG$2-'Indicator Date hidden'!AH93)</f>
        <v>0</v>
      </c>
      <c r="AH92" s="211">
        <f>IF('Indicator Date hidden'!AI93="x","x",$AH$2-'Indicator Date hidden'!AI93)</f>
        <v>0</v>
      </c>
      <c r="AI92" s="211">
        <f>IF('Indicator Date hidden'!AJ93="x","x",$AI$2-'Indicator Date hidden'!AJ93)</f>
        <v>0</v>
      </c>
      <c r="AJ92" s="211" t="str">
        <f>IF('Indicator Date hidden'!AK93="x","x",$AJ$2-'Indicator Date hidden'!AK93)</f>
        <v>x</v>
      </c>
      <c r="AK92" s="211">
        <f>IF('Indicator Date hidden'!AL93="x","x",$AK$2-'Indicator Date hidden'!AL93)</f>
        <v>1</v>
      </c>
      <c r="AL92" s="211">
        <f>IF('Indicator Date hidden'!AM93="x","x",$AL$2-'Indicator Date hidden'!AM93)</f>
        <v>0</v>
      </c>
      <c r="AM92" s="211">
        <f>IF('Indicator Date hidden'!AN93="x","x",$AM$2-'Indicator Date hidden'!AN93)</f>
        <v>0</v>
      </c>
      <c r="AN92" s="211">
        <f>IF('Indicator Date hidden'!AO93="x","x",$AN$2-'Indicator Date hidden'!AO93)</f>
        <v>0</v>
      </c>
      <c r="AO92" s="211">
        <f>IF('Indicator Date hidden'!AP93="x","x",$AO$2-'Indicator Date hidden'!AP93)</f>
        <v>0</v>
      </c>
      <c r="AP92" s="211">
        <f>IF('Indicator Date hidden'!AQ93="x","x",$AP$2-'Indicator Date hidden'!AQ93)</f>
        <v>0</v>
      </c>
      <c r="AQ92" s="211" t="str">
        <f>IF('Indicator Date hidden'!AR93="x","x",$AQ$2-'Indicator Date hidden'!AR93)</f>
        <v>x</v>
      </c>
      <c r="AR92" s="211">
        <f>IF('Indicator Date hidden'!AS93="x","x",$AR$2-'Indicator Date hidden'!AS93)</f>
        <v>0</v>
      </c>
      <c r="AS92" s="211">
        <f>IF('Indicator Date hidden'!AT93="x","x",$AS$2-'Indicator Date hidden'!AT93)</f>
        <v>0</v>
      </c>
      <c r="AT92" s="211">
        <f>IF('Indicator Date hidden'!AU93="x","x",$AT$2-'Indicator Date hidden'!AU93)</f>
        <v>0</v>
      </c>
      <c r="AU92" s="211">
        <f>IF('Indicator Date hidden'!AV93="x","x",$AU$2-'Indicator Date hidden'!AV93)</f>
        <v>1</v>
      </c>
      <c r="AV92" s="211">
        <f>IF('Indicator Date hidden'!AW93="x","x",$AV$2-'Indicator Date hidden'!AW93)</f>
        <v>0</v>
      </c>
      <c r="AW92" s="211">
        <f>IF('Indicator Date hidden'!AX93="x","x",$AW$2-'Indicator Date hidden'!AX93)</f>
        <v>0</v>
      </c>
      <c r="AX92" s="211">
        <f>IF('Indicator Date hidden'!AY93="x","x",$AX$2-'Indicator Date hidden'!AY93)</f>
        <v>0</v>
      </c>
      <c r="AY92" s="211">
        <f>IF('Indicator Date hidden'!AZ93="x","x",$AY$2-'Indicator Date hidden'!AZ93)</f>
        <v>0</v>
      </c>
      <c r="AZ92" s="211">
        <f>IF('Indicator Date hidden'!BA93="x","x",$AZ$2-'Indicator Date hidden'!BA93)</f>
        <v>0</v>
      </c>
      <c r="BA92">
        <f t="shared" si="10"/>
        <v>4</v>
      </c>
      <c r="BB92" s="21">
        <f t="shared" si="11"/>
        <v>9.0909090909090912E-2</v>
      </c>
      <c r="BC92">
        <f t="shared" si="12"/>
        <v>3</v>
      </c>
      <c r="BD92" s="21">
        <f t="shared" si="13"/>
        <v>0.35790944881871867</v>
      </c>
      <c r="BE92" s="280">
        <f t="shared" si="14"/>
        <v>0</v>
      </c>
    </row>
    <row r="93" spans="1:57" x14ac:dyDescent="0.25">
      <c r="A93" t="s">
        <v>8774</v>
      </c>
      <c r="B93" s="211">
        <f>IF('Indicator Date hidden'!C94="x","x",$B$2-'Indicator Date hidden'!C94)</f>
        <v>0</v>
      </c>
      <c r="C93" s="211">
        <f>IF('Indicator Date hidden'!D94="x","x",$C$2-'Indicator Date hidden'!D94)</f>
        <v>0</v>
      </c>
      <c r="D93" s="211">
        <f>IF('Indicator Date hidden'!E94="x","x",$D$2-'Indicator Date hidden'!E94)</f>
        <v>0</v>
      </c>
      <c r="E93" s="211">
        <f>IF('Indicator Date hidden'!F94="x","x",$E$2-'Indicator Date hidden'!F94)</f>
        <v>0</v>
      </c>
      <c r="F93" s="211">
        <f>IF('Indicator Date hidden'!G94="x","x",$F$2-'Indicator Date hidden'!G94)</f>
        <v>0</v>
      </c>
      <c r="G93" s="211">
        <f>IF('Indicator Date hidden'!H94="x","x",$G$2-'Indicator Date hidden'!H94)</f>
        <v>0</v>
      </c>
      <c r="H93" s="211">
        <f>IF('Indicator Date hidden'!I94="x","x",$H$2-'Indicator Date hidden'!I94)</f>
        <v>0</v>
      </c>
      <c r="I93" s="211">
        <f>IF('Indicator Date hidden'!J94="x","x",$I$2-'Indicator Date hidden'!J94)</f>
        <v>0</v>
      </c>
      <c r="J93" s="211">
        <f>IF('Indicator Date hidden'!K94="x","x",$J$2-'Indicator Date hidden'!K94)</f>
        <v>0</v>
      </c>
      <c r="K93" s="211">
        <f>IF('Indicator Date hidden'!L94="x","x",$K$2-'Indicator Date hidden'!L94)</f>
        <v>0</v>
      </c>
      <c r="L93" s="211">
        <f>IF('Indicator Date hidden'!M94="x","x",$L$2-'Indicator Date hidden'!M94)</f>
        <v>0</v>
      </c>
      <c r="M93" s="211">
        <f>IF('Indicator Date hidden'!N94="x","x",$M$2-'Indicator Date hidden'!N94)</f>
        <v>0</v>
      </c>
      <c r="N93" s="211">
        <f>IF('Indicator Date hidden'!O94="x","x",$N$2-'Indicator Date hidden'!O94)</f>
        <v>0</v>
      </c>
      <c r="O93" s="211">
        <f>IF('Indicator Date hidden'!P94="x","x",$O$2-'Indicator Date hidden'!P94)</f>
        <v>0</v>
      </c>
      <c r="P93" s="211">
        <f>IF('Indicator Date hidden'!Q94="x","x",$P$2-'Indicator Date hidden'!Q94)</f>
        <v>0</v>
      </c>
      <c r="Q93" s="211">
        <f>IF('Indicator Date hidden'!R94="x","x",$Q$2-'Indicator Date hidden'!R94)</f>
        <v>2</v>
      </c>
      <c r="R93" s="211">
        <f>IF('Indicator Date hidden'!S94="x","x",$R$2-'Indicator Date hidden'!S94)</f>
        <v>0</v>
      </c>
      <c r="S93" s="211">
        <f>IF('Indicator Date hidden'!T94="x","x",$S$2-'Indicator Date hidden'!T94)</f>
        <v>0</v>
      </c>
      <c r="T93" s="211">
        <f>IF('Indicator Date hidden'!U94="x","x",$T$2-'Indicator Date hidden'!U94)</f>
        <v>0</v>
      </c>
      <c r="U93" s="211">
        <f>IF('Indicator Date hidden'!V94="x","x",$U$2-'Indicator Date hidden'!V94)</f>
        <v>0</v>
      </c>
      <c r="V93" s="211">
        <f>IF('Indicator Date hidden'!W94="x","x",$V$2-'Indicator Date hidden'!W94)</f>
        <v>0</v>
      </c>
      <c r="W93" s="211">
        <f>IF('Indicator Date hidden'!X94="x","x",$W$2-'Indicator Date hidden'!X94)</f>
        <v>0</v>
      </c>
      <c r="X93" s="211">
        <f>IF('Indicator Date hidden'!Y94="x","x",$X$2-'Indicator Date hidden'!Y94)</f>
        <v>1</v>
      </c>
      <c r="Y93" s="211">
        <f>IF('Indicator Date hidden'!Z94="x","x",$Y$2-'Indicator Date hidden'!Z94)</f>
        <v>0</v>
      </c>
      <c r="Z93" s="211">
        <f>IF('Indicator Date hidden'!AA94="x","x",$Z$2-'Indicator Date hidden'!AA94)</f>
        <v>0</v>
      </c>
      <c r="AA93" s="211">
        <f>IF('Indicator Date hidden'!AB94="x","x",$AA$2-'Indicator Date hidden'!AB94)</f>
        <v>0</v>
      </c>
      <c r="AB93" s="211">
        <f>IF('Indicator Date hidden'!AC94="x","x",$AB$2-'Indicator Date hidden'!AC94)</f>
        <v>0</v>
      </c>
      <c r="AC93" s="211">
        <f>IF('Indicator Date hidden'!AD94="x","x",$AC$2-'Indicator Date hidden'!AD94)</f>
        <v>0</v>
      </c>
      <c r="AD93" s="211">
        <f>IF('Indicator Date hidden'!AE94="x","x",$AD$2-'Indicator Date hidden'!AE94)</f>
        <v>0</v>
      </c>
      <c r="AE93" s="211">
        <f>IF('Indicator Date hidden'!AF94="x","x",$AE$2-'Indicator Date hidden'!AF94)</f>
        <v>0</v>
      </c>
      <c r="AF93" s="211">
        <f>IF('Indicator Date hidden'!AG94="x","x",$AF$2-'Indicator Date hidden'!AG94)</f>
        <v>1</v>
      </c>
      <c r="AG93" s="211">
        <f>IF('Indicator Date hidden'!AH94="x","x",$AG$2-'Indicator Date hidden'!AH94)</f>
        <v>0</v>
      </c>
      <c r="AH93" s="211">
        <f>IF('Indicator Date hidden'!AI94="x","x",$AH$2-'Indicator Date hidden'!AI94)</f>
        <v>0</v>
      </c>
      <c r="AI93" s="211">
        <f>IF('Indicator Date hidden'!AJ94="x","x",$AI$2-'Indicator Date hidden'!AJ94)</f>
        <v>0</v>
      </c>
      <c r="AJ93" s="211" t="str">
        <f>IF('Indicator Date hidden'!AK94="x","x",$AJ$2-'Indicator Date hidden'!AK94)</f>
        <v>x</v>
      </c>
      <c r="AK93" s="211">
        <f>IF('Indicator Date hidden'!AL94="x","x",$AK$2-'Indicator Date hidden'!AL94)</f>
        <v>1</v>
      </c>
      <c r="AL93" s="211">
        <f>IF('Indicator Date hidden'!AM94="x","x",$AL$2-'Indicator Date hidden'!AM94)</f>
        <v>0</v>
      </c>
      <c r="AM93" s="211">
        <f>IF('Indicator Date hidden'!AN94="x","x",$AM$2-'Indicator Date hidden'!AN94)</f>
        <v>0</v>
      </c>
      <c r="AN93" s="211">
        <f>IF('Indicator Date hidden'!AO94="x","x",$AN$2-'Indicator Date hidden'!AO94)</f>
        <v>0</v>
      </c>
      <c r="AO93" s="211" t="str">
        <f>IF('Indicator Date hidden'!AP94="x","x",$AO$2-'Indicator Date hidden'!AP94)</f>
        <v>x</v>
      </c>
      <c r="AP93" s="211" t="str">
        <f>IF('Indicator Date hidden'!AQ94="x","x",$AP$2-'Indicator Date hidden'!AQ94)</f>
        <v>x</v>
      </c>
      <c r="AQ93" s="211">
        <f>IF('Indicator Date hidden'!AR94="x","x",$AQ$2-'Indicator Date hidden'!AR94)</f>
        <v>0</v>
      </c>
      <c r="AR93" s="211">
        <f>IF('Indicator Date hidden'!AS94="x","x",$AR$2-'Indicator Date hidden'!AS94)</f>
        <v>0</v>
      </c>
      <c r="AS93" s="211">
        <f>IF('Indicator Date hidden'!AT94="x","x",$AS$2-'Indicator Date hidden'!AT94)</f>
        <v>0</v>
      </c>
      <c r="AT93" s="211">
        <f>IF('Indicator Date hidden'!AU94="x","x",$AT$2-'Indicator Date hidden'!AU94)</f>
        <v>0</v>
      </c>
      <c r="AU93" s="211">
        <f>IF('Indicator Date hidden'!AV94="x","x",$AU$2-'Indicator Date hidden'!AV94)</f>
        <v>5</v>
      </c>
      <c r="AV93" s="211">
        <f>IF('Indicator Date hidden'!AW94="x","x",$AV$2-'Indicator Date hidden'!AW94)</f>
        <v>0</v>
      </c>
      <c r="AW93" s="211">
        <f>IF('Indicator Date hidden'!AX94="x","x",$AW$2-'Indicator Date hidden'!AX94)</f>
        <v>0</v>
      </c>
      <c r="AX93" s="211">
        <f>IF('Indicator Date hidden'!AY94="x","x",$AX$2-'Indicator Date hidden'!AY94)</f>
        <v>0</v>
      </c>
      <c r="AY93" s="211">
        <f>IF('Indicator Date hidden'!AZ94="x","x",$AY$2-'Indicator Date hidden'!AZ94)</f>
        <v>0</v>
      </c>
      <c r="AZ93" s="211">
        <f>IF('Indicator Date hidden'!BA94="x","x",$AZ$2-'Indicator Date hidden'!BA94)</f>
        <v>0</v>
      </c>
      <c r="BA93">
        <f t="shared" si="10"/>
        <v>10</v>
      </c>
      <c r="BB93" s="21">
        <f t="shared" si="11"/>
        <v>0.20833333333333334</v>
      </c>
      <c r="BC93">
        <f t="shared" si="12"/>
        <v>5</v>
      </c>
      <c r="BD93" s="21">
        <f t="shared" si="13"/>
        <v>0.78947063839568399</v>
      </c>
      <c r="BE93" s="280">
        <f t="shared" si="14"/>
        <v>0</v>
      </c>
    </row>
    <row r="94" spans="1:57" x14ac:dyDescent="0.25">
      <c r="A94" t="s">
        <v>8786</v>
      </c>
      <c r="B94" s="211">
        <f>IF('Indicator Date hidden'!C95="x","x",$B$2-'Indicator Date hidden'!C95)</f>
        <v>0</v>
      </c>
      <c r="C94" s="211">
        <f>IF('Indicator Date hidden'!D95="x","x",$C$2-'Indicator Date hidden'!D95)</f>
        <v>0</v>
      </c>
      <c r="D94" s="211">
        <f>IF('Indicator Date hidden'!E95="x","x",$D$2-'Indicator Date hidden'!E95)</f>
        <v>0</v>
      </c>
      <c r="E94" s="211">
        <f>IF('Indicator Date hidden'!F95="x","x",$E$2-'Indicator Date hidden'!F95)</f>
        <v>0</v>
      </c>
      <c r="F94" s="211">
        <f>IF('Indicator Date hidden'!G95="x","x",$F$2-'Indicator Date hidden'!G95)</f>
        <v>0</v>
      </c>
      <c r="G94" s="211">
        <f>IF('Indicator Date hidden'!H95="x","x",$G$2-'Indicator Date hidden'!H95)</f>
        <v>0</v>
      </c>
      <c r="H94" s="211">
        <f>IF('Indicator Date hidden'!I95="x","x",$H$2-'Indicator Date hidden'!I95)</f>
        <v>0</v>
      </c>
      <c r="I94" s="211">
        <f>IF('Indicator Date hidden'!J95="x","x",$I$2-'Indicator Date hidden'!J95)</f>
        <v>0</v>
      </c>
      <c r="J94" s="211">
        <f>IF('Indicator Date hidden'!K95="x","x",$J$2-'Indicator Date hidden'!K95)</f>
        <v>0</v>
      </c>
      <c r="K94" s="211">
        <f>IF('Indicator Date hidden'!L95="x","x",$K$2-'Indicator Date hidden'!L95)</f>
        <v>0</v>
      </c>
      <c r="L94" s="211">
        <f>IF('Indicator Date hidden'!M95="x","x",$L$2-'Indicator Date hidden'!M95)</f>
        <v>0</v>
      </c>
      <c r="M94" s="211">
        <f>IF('Indicator Date hidden'!N95="x","x",$M$2-'Indicator Date hidden'!N95)</f>
        <v>0</v>
      </c>
      <c r="N94" s="211">
        <f>IF('Indicator Date hidden'!O95="x","x",$N$2-'Indicator Date hidden'!O95)</f>
        <v>0</v>
      </c>
      <c r="O94" s="211">
        <f>IF('Indicator Date hidden'!P95="x","x",$O$2-'Indicator Date hidden'!P95)</f>
        <v>0</v>
      </c>
      <c r="P94" s="211">
        <f>IF('Indicator Date hidden'!Q95="x","x",$P$2-'Indicator Date hidden'!Q95)</f>
        <v>0</v>
      </c>
      <c r="Q94" s="211">
        <f>IF('Indicator Date hidden'!R95="x","x",$Q$2-'Indicator Date hidden'!R95)</f>
        <v>2</v>
      </c>
      <c r="R94" s="211">
        <f>IF('Indicator Date hidden'!S95="x","x",$R$2-'Indicator Date hidden'!S95)</f>
        <v>0</v>
      </c>
      <c r="S94" s="211">
        <f>IF('Indicator Date hidden'!T95="x","x",$S$2-'Indicator Date hidden'!T95)</f>
        <v>0</v>
      </c>
      <c r="T94" s="211">
        <f>IF('Indicator Date hidden'!U95="x","x",$T$2-'Indicator Date hidden'!U95)</f>
        <v>0</v>
      </c>
      <c r="U94" s="211">
        <f>IF('Indicator Date hidden'!V95="x","x",$U$2-'Indicator Date hidden'!V95)</f>
        <v>0</v>
      </c>
      <c r="V94" s="211">
        <f>IF('Indicator Date hidden'!W95="x","x",$V$2-'Indicator Date hidden'!W95)</f>
        <v>0</v>
      </c>
      <c r="W94" s="211">
        <f>IF('Indicator Date hidden'!X95="x","x",$W$2-'Indicator Date hidden'!X95)</f>
        <v>3</v>
      </c>
      <c r="X94" s="211">
        <f>IF('Indicator Date hidden'!Y95="x","x",$X$2-'Indicator Date hidden'!Y95)</f>
        <v>2</v>
      </c>
      <c r="Y94" s="211">
        <f>IF('Indicator Date hidden'!Z95="x","x",$Y$2-'Indicator Date hidden'!Z95)</f>
        <v>0</v>
      </c>
      <c r="Z94" s="211">
        <f>IF('Indicator Date hidden'!AA95="x","x",$Z$2-'Indicator Date hidden'!AA95)</f>
        <v>0</v>
      </c>
      <c r="AA94" s="211">
        <f>IF('Indicator Date hidden'!AB95="x","x",$AA$2-'Indicator Date hidden'!AB95)</f>
        <v>0</v>
      </c>
      <c r="AB94" s="211">
        <f>IF('Indicator Date hidden'!AC95="x","x",$AB$2-'Indicator Date hidden'!AC95)</f>
        <v>0</v>
      </c>
      <c r="AC94" s="211">
        <f>IF('Indicator Date hidden'!AD95="x","x",$AC$2-'Indicator Date hidden'!AD95)</f>
        <v>0</v>
      </c>
      <c r="AD94" s="211">
        <f>IF('Indicator Date hidden'!AE95="x","x",$AD$2-'Indicator Date hidden'!AE95)</f>
        <v>0</v>
      </c>
      <c r="AE94" s="211">
        <f>IF('Indicator Date hidden'!AF95="x","x",$AE$2-'Indicator Date hidden'!AF95)</f>
        <v>1</v>
      </c>
      <c r="AF94" s="211">
        <f>IF('Indicator Date hidden'!AG95="x","x",$AF$2-'Indicator Date hidden'!AG95)</f>
        <v>1</v>
      </c>
      <c r="AG94" s="211">
        <f>IF('Indicator Date hidden'!AH95="x","x",$AG$2-'Indicator Date hidden'!AH95)</f>
        <v>0</v>
      </c>
      <c r="AH94" s="211">
        <f>IF('Indicator Date hidden'!AI95="x","x",$AH$2-'Indicator Date hidden'!AI95)</f>
        <v>0</v>
      </c>
      <c r="AI94" s="211">
        <f>IF('Indicator Date hidden'!AJ95="x","x",$AI$2-'Indicator Date hidden'!AJ95)</f>
        <v>0</v>
      </c>
      <c r="AJ94" s="211">
        <f>IF('Indicator Date hidden'!AK95="x","x",$AJ$2-'Indicator Date hidden'!AK95)</f>
        <v>1</v>
      </c>
      <c r="AK94" s="211">
        <f>IF('Indicator Date hidden'!AL95="x","x",$AK$2-'Indicator Date hidden'!AL95)</f>
        <v>1</v>
      </c>
      <c r="AL94" s="211">
        <f>IF('Indicator Date hidden'!AM95="x","x",$AL$2-'Indicator Date hidden'!AM95)</f>
        <v>0</v>
      </c>
      <c r="AM94" s="211">
        <f>IF('Indicator Date hidden'!AN95="x","x",$AM$2-'Indicator Date hidden'!AN95)</f>
        <v>0</v>
      </c>
      <c r="AN94" s="211">
        <f>IF('Indicator Date hidden'!AO95="x","x",$AN$2-'Indicator Date hidden'!AO95)</f>
        <v>0</v>
      </c>
      <c r="AO94" s="211">
        <f>IF('Indicator Date hidden'!AP95="x","x",$AO$2-'Indicator Date hidden'!AP95)</f>
        <v>2</v>
      </c>
      <c r="AP94" s="211">
        <f>IF('Indicator Date hidden'!AQ95="x","x",$AP$2-'Indicator Date hidden'!AQ95)</f>
        <v>1</v>
      </c>
      <c r="AQ94" s="211">
        <f>IF('Indicator Date hidden'!AR95="x","x",$AQ$2-'Indicator Date hidden'!AR95)</f>
        <v>0</v>
      </c>
      <c r="AR94" s="211">
        <f>IF('Indicator Date hidden'!AS95="x","x",$AR$2-'Indicator Date hidden'!AS95)</f>
        <v>0</v>
      </c>
      <c r="AS94" s="211">
        <f>IF('Indicator Date hidden'!AT95="x","x",$AS$2-'Indicator Date hidden'!AT95)</f>
        <v>0</v>
      </c>
      <c r="AT94" s="211">
        <f>IF('Indicator Date hidden'!AU95="x","x",$AT$2-'Indicator Date hidden'!AU95)</f>
        <v>0</v>
      </c>
      <c r="AU94" s="211" t="str">
        <f>IF('Indicator Date hidden'!AV95="x","x",$AU$2-'Indicator Date hidden'!AV95)</f>
        <v>x</v>
      </c>
      <c r="AV94" s="211">
        <f>IF('Indicator Date hidden'!AW95="x","x",$AV$2-'Indicator Date hidden'!AW95)</f>
        <v>0</v>
      </c>
      <c r="AW94" s="211">
        <f>IF('Indicator Date hidden'!AX95="x","x",$AW$2-'Indicator Date hidden'!AX95)</f>
        <v>0</v>
      </c>
      <c r="AX94" s="211">
        <f>IF('Indicator Date hidden'!AY95="x","x",$AX$2-'Indicator Date hidden'!AY95)</f>
        <v>0</v>
      </c>
      <c r="AY94" s="211">
        <f>IF('Indicator Date hidden'!AZ95="x","x",$AY$2-'Indicator Date hidden'!AZ95)</f>
        <v>0</v>
      </c>
      <c r="AZ94" s="211">
        <f>IF('Indicator Date hidden'!BA95="x","x",$AZ$2-'Indicator Date hidden'!BA95)</f>
        <v>0</v>
      </c>
      <c r="BA94">
        <f t="shared" si="10"/>
        <v>14</v>
      </c>
      <c r="BB94" s="21">
        <f t="shared" si="11"/>
        <v>0.28000000000000003</v>
      </c>
      <c r="BC94">
        <f t="shared" si="12"/>
        <v>9</v>
      </c>
      <c r="BD94" s="21">
        <f t="shared" si="13"/>
        <v>0.664529909033446</v>
      </c>
      <c r="BE94" s="280">
        <f t="shared" si="14"/>
        <v>0</v>
      </c>
    </row>
    <row r="95" spans="1:57" x14ac:dyDescent="0.25">
      <c r="A95" t="s">
        <v>8802</v>
      </c>
      <c r="B95" s="211">
        <f>IF('Indicator Date hidden'!C96="x","x",$B$2-'Indicator Date hidden'!C96)</f>
        <v>0</v>
      </c>
      <c r="C95" s="211">
        <f>IF('Indicator Date hidden'!D96="x","x",$C$2-'Indicator Date hidden'!D96)</f>
        <v>0</v>
      </c>
      <c r="D95" s="211">
        <f>IF('Indicator Date hidden'!E96="x","x",$D$2-'Indicator Date hidden'!E96)</f>
        <v>0</v>
      </c>
      <c r="E95" s="211">
        <f>IF('Indicator Date hidden'!F96="x","x",$E$2-'Indicator Date hidden'!F96)</f>
        <v>0</v>
      </c>
      <c r="F95" s="211">
        <f>IF('Indicator Date hidden'!G96="x","x",$F$2-'Indicator Date hidden'!G96)</f>
        <v>0</v>
      </c>
      <c r="G95" s="211">
        <f>IF('Indicator Date hidden'!H96="x","x",$G$2-'Indicator Date hidden'!H96)</f>
        <v>0</v>
      </c>
      <c r="H95" s="211">
        <f>IF('Indicator Date hidden'!I96="x","x",$H$2-'Indicator Date hidden'!I96)</f>
        <v>0</v>
      </c>
      <c r="I95" s="211">
        <f>IF('Indicator Date hidden'!J96="x","x",$I$2-'Indicator Date hidden'!J96)</f>
        <v>0</v>
      </c>
      <c r="J95" s="211">
        <f>IF('Indicator Date hidden'!K96="x","x",$J$2-'Indicator Date hidden'!K96)</f>
        <v>0</v>
      </c>
      <c r="K95" s="211">
        <f>IF('Indicator Date hidden'!L96="x","x",$K$2-'Indicator Date hidden'!L96)</f>
        <v>0</v>
      </c>
      <c r="L95" s="211">
        <f>IF('Indicator Date hidden'!M96="x","x",$L$2-'Indicator Date hidden'!M96)</f>
        <v>0</v>
      </c>
      <c r="M95" s="211">
        <f>IF('Indicator Date hidden'!N96="x","x",$M$2-'Indicator Date hidden'!N96)</f>
        <v>0</v>
      </c>
      <c r="N95" s="211">
        <f>IF('Indicator Date hidden'!O96="x","x",$N$2-'Indicator Date hidden'!O96)</f>
        <v>0</v>
      </c>
      <c r="O95" s="211">
        <f>IF('Indicator Date hidden'!P96="x","x",$O$2-'Indicator Date hidden'!P96)</f>
        <v>0</v>
      </c>
      <c r="P95" s="211">
        <f>IF('Indicator Date hidden'!Q96="x","x",$P$2-'Indicator Date hidden'!Q96)</f>
        <v>0</v>
      </c>
      <c r="Q95" s="211" t="str">
        <f>IF('Indicator Date hidden'!R96="x","x",$Q$2-'Indicator Date hidden'!R96)</f>
        <v>x</v>
      </c>
      <c r="R95" s="211">
        <f>IF('Indicator Date hidden'!S96="x","x",$R$2-'Indicator Date hidden'!S96)</f>
        <v>0</v>
      </c>
      <c r="S95" s="211">
        <f>IF('Indicator Date hidden'!T96="x","x",$S$2-'Indicator Date hidden'!T96)</f>
        <v>0</v>
      </c>
      <c r="T95" s="211">
        <f>IF('Indicator Date hidden'!U96="x","x",$T$2-'Indicator Date hidden'!U96)</f>
        <v>0</v>
      </c>
      <c r="U95" s="211" t="str">
        <f>IF('Indicator Date hidden'!V96="x","x",$U$2-'Indicator Date hidden'!V96)</f>
        <v>x</v>
      </c>
      <c r="V95" s="211">
        <f>IF('Indicator Date hidden'!W96="x","x",$V$2-'Indicator Date hidden'!W96)</f>
        <v>0</v>
      </c>
      <c r="W95" s="211" t="str">
        <f>IF('Indicator Date hidden'!X96="x","x",$W$2-'Indicator Date hidden'!X96)</f>
        <v>x</v>
      </c>
      <c r="X95" s="211">
        <f>IF('Indicator Date hidden'!Y96="x","x",$X$2-'Indicator Date hidden'!Y96)</f>
        <v>2</v>
      </c>
      <c r="Y95" s="211">
        <f>IF('Indicator Date hidden'!Z96="x","x",$Y$2-'Indicator Date hidden'!Z96)</f>
        <v>0</v>
      </c>
      <c r="Z95" s="211">
        <f>IF('Indicator Date hidden'!AA96="x","x",$Z$2-'Indicator Date hidden'!AA96)</f>
        <v>0</v>
      </c>
      <c r="AA95" s="211" t="str">
        <f>IF('Indicator Date hidden'!AB96="x","x",$AA$2-'Indicator Date hidden'!AB96)</f>
        <v>x</v>
      </c>
      <c r="AB95" s="211">
        <f>IF('Indicator Date hidden'!AC96="x","x",$AB$2-'Indicator Date hidden'!AC96)</f>
        <v>0</v>
      </c>
      <c r="AC95" s="211">
        <f>IF('Indicator Date hidden'!AD96="x","x",$AC$2-'Indicator Date hidden'!AD96)</f>
        <v>0</v>
      </c>
      <c r="AD95" s="211" t="str">
        <f>IF('Indicator Date hidden'!AE96="x","x",$AD$2-'Indicator Date hidden'!AE96)</f>
        <v>x</v>
      </c>
      <c r="AE95" s="211">
        <f>IF('Indicator Date hidden'!AF96="x","x",$AE$2-'Indicator Date hidden'!AF96)</f>
        <v>0</v>
      </c>
      <c r="AF95" s="211">
        <f>IF('Indicator Date hidden'!AG96="x","x",$AF$2-'Indicator Date hidden'!AG96)</f>
        <v>1</v>
      </c>
      <c r="AG95" s="211">
        <f>IF('Indicator Date hidden'!AH96="x","x",$AG$2-'Indicator Date hidden'!AH96)</f>
        <v>0</v>
      </c>
      <c r="AH95" s="211">
        <f>IF('Indicator Date hidden'!AI96="x","x",$AH$2-'Indicator Date hidden'!AI96)</f>
        <v>0</v>
      </c>
      <c r="AI95" s="211">
        <f>IF('Indicator Date hidden'!AJ96="x","x",$AI$2-'Indicator Date hidden'!AJ96)</f>
        <v>0</v>
      </c>
      <c r="AJ95" s="211" t="str">
        <f>IF('Indicator Date hidden'!AK96="x","x",$AJ$2-'Indicator Date hidden'!AK96)</f>
        <v>x</v>
      </c>
      <c r="AK95" s="211">
        <f>IF('Indicator Date hidden'!AL96="x","x",$AK$2-'Indicator Date hidden'!AL96)</f>
        <v>1</v>
      </c>
      <c r="AL95" s="211">
        <f>IF('Indicator Date hidden'!AM96="x","x",$AL$2-'Indicator Date hidden'!AM96)</f>
        <v>0</v>
      </c>
      <c r="AM95" s="211">
        <f>IF('Indicator Date hidden'!AN96="x","x",$AM$2-'Indicator Date hidden'!AN96)</f>
        <v>0</v>
      </c>
      <c r="AN95" s="211">
        <f>IF('Indicator Date hidden'!AO96="x","x",$AN$2-'Indicator Date hidden'!AO96)</f>
        <v>0</v>
      </c>
      <c r="AO95" s="211">
        <f>IF('Indicator Date hidden'!AP96="x","x",$AO$2-'Indicator Date hidden'!AP96)</f>
        <v>0</v>
      </c>
      <c r="AP95" s="211">
        <f>IF('Indicator Date hidden'!AQ96="x","x",$AP$2-'Indicator Date hidden'!AQ96)</f>
        <v>0</v>
      </c>
      <c r="AQ95" s="211" t="str">
        <f>IF('Indicator Date hidden'!AR96="x","x",$AQ$2-'Indicator Date hidden'!AR96)</f>
        <v>x</v>
      </c>
      <c r="AR95" s="211">
        <f>IF('Indicator Date hidden'!AS96="x","x",$AR$2-'Indicator Date hidden'!AS96)</f>
        <v>0</v>
      </c>
      <c r="AS95" s="211">
        <f>IF('Indicator Date hidden'!AT96="x","x",$AS$2-'Indicator Date hidden'!AT96)</f>
        <v>0</v>
      </c>
      <c r="AT95" s="211">
        <f>IF('Indicator Date hidden'!AU96="x","x",$AT$2-'Indicator Date hidden'!AU96)</f>
        <v>0</v>
      </c>
      <c r="AU95" s="211">
        <f>IF('Indicator Date hidden'!AV96="x","x",$AU$2-'Indicator Date hidden'!AV96)</f>
        <v>3</v>
      </c>
      <c r="AV95" s="211">
        <f>IF('Indicator Date hidden'!AW96="x","x",$AV$2-'Indicator Date hidden'!AW96)</f>
        <v>0</v>
      </c>
      <c r="AW95" s="211">
        <f>IF('Indicator Date hidden'!AX96="x","x",$AW$2-'Indicator Date hidden'!AX96)</f>
        <v>0</v>
      </c>
      <c r="AX95" s="211">
        <f>IF('Indicator Date hidden'!AY96="x","x",$AX$2-'Indicator Date hidden'!AY96)</f>
        <v>0</v>
      </c>
      <c r="AY95" s="211">
        <f>IF('Indicator Date hidden'!AZ96="x","x",$AY$2-'Indicator Date hidden'!AZ96)</f>
        <v>0</v>
      </c>
      <c r="AZ95" s="211">
        <f>IF('Indicator Date hidden'!BA96="x","x",$AZ$2-'Indicator Date hidden'!BA96)</f>
        <v>0</v>
      </c>
      <c r="BA95">
        <f t="shared" si="10"/>
        <v>7</v>
      </c>
      <c r="BB95" s="21">
        <f t="shared" si="11"/>
        <v>0.15909090909090909</v>
      </c>
      <c r="BC95">
        <f t="shared" si="12"/>
        <v>4</v>
      </c>
      <c r="BD95" s="21">
        <f t="shared" si="13"/>
        <v>0.56178214065037613</v>
      </c>
      <c r="BE95" s="280">
        <f t="shared" si="14"/>
        <v>0</v>
      </c>
    </row>
    <row r="96" spans="1:57" x14ac:dyDescent="0.25">
      <c r="A96" t="s">
        <v>8787</v>
      </c>
      <c r="B96" s="211">
        <f>IF('Indicator Date hidden'!C97="x","x",$B$2-'Indicator Date hidden'!C97)</f>
        <v>0</v>
      </c>
      <c r="C96" s="211">
        <f>IF('Indicator Date hidden'!D97="x","x",$C$2-'Indicator Date hidden'!D97)</f>
        <v>0</v>
      </c>
      <c r="D96" s="211">
        <f>IF('Indicator Date hidden'!E97="x","x",$D$2-'Indicator Date hidden'!E97)</f>
        <v>0</v>
      </c>
      <c r="E96" s="211">
        <f>IF('Indicator Date hidden'!F97="x","x",$E$2-'Indicator Date hidden'!F97)</f>
        <v>0</v>
      </c>
      <c r="F96" s="211">
        <f>IF('Indicator Date hidden'!G97="x","x",$F$2-'Indicator Date hidden'!G97)</f>
        <v>0</v>
      </c>
      <c r="G96" s="211">
        <f>IF('Indicator Date hidden'!H97="x","x",$G$2-'Indicator Date hidden'!H97)</f>
        <v>0</v>
      </c>
      <c r="H96" s="211">
        <f>IF('Indicator Date hidden'!I97="x","x",$H$2-'Indicator Date hidden'!I97)</f>
        <v>0</v>
      </c>
      <c r="I96" s="211">
        <f>IF('Indicator Date hidden'!J97="x","x",$I$2-'Indicator Date hidden'!J97)</f>
        <v>0</v>
      </c>
      <c r="J96" s="211">
        <f>IF('Indicator Date hidden'!K97="x","x",$J$2-'Indicator Date hidden'!K97)</f>
        <v>0</v>
      </c>
      <c r="K96" s="211">
        <f>IF('Indicator Date hidden'!L97="x","x",$K$2-'Indicator Date hidden'!L97)</f>
        <v>0</v>
      </c>
      <c r="L96" s="211">
        <f>IF('Indicator Date hidden'!M97="x","x",$L$2-'Indicator Date hidden'!M97)</f>
        <v>0</v>
      </c>
      <c r="M96" s="211">
        <f>IF('Indicator Date hidden'!N97="x","x",$M$2-'Indicator Date hidden'!N97)</f>
        <v>0</v>
      </c>
      <c r="N96" s="211">
        <f>IF('Indicator Date hidden'!O97="x","x",$N$2-'Indicator Date hidden'!O97)</f>
        <v>0</v>
      </c>
      <c r="O96" s="211">
        <f>IF('Indicator Date hidden'!P97="x","x",$O$2-'Indicator Date hidden'!P97)</f>
        <v>0</v>
      </c>
      <c r="P96" s="211">
        <f>IF('Indicator Date hidden'!Q97="x","x",$P$2-'Indicator Date hidden'!Q97)</f>
        <v>0</v>
      </c>
      <c r="Q96" s="211" t="str">
        <f>IF('Indicator Date hidden'!R97="x","x",$Q$2-'Indicator Date hidden'!R97)</f>
        <v>x</v>
      </c>
      <c r="R96" s="211">
        <f>IF('Indicator Date hidden'!S97="x","x",$R$2-'Indicator Date hidden'!S97)</f>
        <v>0</v>
      </c>
      <c r="S96" s="211">
        <f>IF('Indicator Date hidden'!T97="x","x",$S$2-'Indicator Date hidden'!T97)</f>
        <v>0</v>
      </c>
      <c r="T96" s="211">
        <f>IF('Indicator Date hidden'!U97="x","x",$T$2-'Indicator Date hidden'!U97)</f>
        <v>0</v>
      </c>
      <c r="U96" s="211">
        <f>IF('Indicator Date hidden'!V97="x","x",$U$2-'Indicator Date hidden'!V97)</f>
        <v>0</v>
      </c>
      <c r="V96" s="211">
        <f>IF('Indicator Date hidden'!W97="x","x",$V$2-'Indicator Date hidden'!W97)</f>
        <v>0</v>
      </c>
      <c r="W96" s="211">
        <f>IF('Indicator Date hidden'!X97="x","x",$W$2-'Indicator Date hidden'!X97)</f>
        <v>10</v>
      </c>
      <c r="X96" s="211">
        <f>IF('Indicator Date hidden'!Y97="x","x",$X$2-'Indicator Date hidden'!Y97)</f>
        <v>3</v>
      </c>
      <c r="Y96" s="211">
        <f>IF('Indicator Date hidden'!Z97="x","x",$Y$2-'Indicator Date hidden'!Z97)</f>
        <v>0</v>
      </c>
      <c r="Z96" s="211">
        <f>IF('Indicator Date hidden'!AA97="x","x",$Z$2-'Indicator Date hidden'!AA97)</f>
        <v>0</v>
      </c>
      <c r="AA96" s="211">
        <f>IF('Indicator Date hidden'!AB97="x","x",$AA$2-'Indicator Date hidden'!AB97)</f>
        <v>0</v>
      </c>
      <c r="AB96" s="211">
        <f>IF('Indicator Date hidden'!AC97="x","x",$AB$2-'Indicator Date hidden'!AC97)</f>
        <v>0</v>
      </c>
      <c r="AC96" s="211">
        <f>IF('Indicator Date hidden'!AD97="x","x",$AC$2-'Indicator Date hidden'!AD97)</f>
        <v>0</v>
      </c>
      <c r="AD96" s="211" t="str">
        <f>IF('Indicator Date hidden'!AE97="x","x",$AD$2-'Indicator Date hidden'!AE97)</f>
        <v>x</v>
      </c>
      <c r="AE96" s="211">
        <f>IF('Indicator Date hidden'!AF97="x","x",$AE$2-'Indicator Date hidden'!AF97)</f>
        <v>0</v>
      </c>
      <c r="AF96" s="211" t="str">
        <f>IF('Indicator Date hidden'!AG97="x","x",$AF$2-'Indicator Date hidden'!AG97)</f>
        <v>x</v>
      </c>
      <c r="AG96" s="211">
        <f>IF('Indicator Date hidden'!AH97="x","x",$AG$2-'Indicator Date hidden'!AH97)</f>
        <v>0</v>
      </c>
      <c r="AH96" s="211">
        <f>IF('Indicator Date hidden'!AI97="x","x",$AH$2-'Indicator Date hidden'!AI97)</f>
        <v>0</v>
      </c>
      <c r="AI96" s="211">
        <f>IF('Indicator Date hidden'!AJ97="x","x",$AI$2-'Indicator Date hidden'!AJ97)</f>
        <v>0</v>
      </c>
      <c r="AJ96" s="211">
        <f>IF('Indicator Date hidden'!AK97="x","x",$AJ$2-'Indicator Date hidden'!AK97)</f>
        <v>1</v>
      </c>
      <c r="AK96" s="211">
        <f>IF('Indicator Date hidden'!AL97="x","x",$AK$2-'Indicator Date hidden'!AL97)</f>
        <v>0</v>
      </c>
      <c r="AL96" s="211">
        <f>IF('Indicator Date hidden'!AM97="x","x",$AL$2-'Indicator Date hidden'!AM97)</f>
        <v>0</v>
      </c>
      <c r="AM96" s="211">
        <f>IF('Indicator Date hidden'!AN97="x","x",$AM$2-'Indicator Date hidden'!AN97)</f>
        <v>0</v>
      </c>
      <c r="AN96" s="211">
        <f>IF('Indicator Date hidden'!AO97="x","x",$AN$2-'Indicator Date hidden'!AO97)</f>
        <v>0</v>
      </c>
      <c r="AO96" s="211" t="str">
        <f>IF('Indicator Date hidden'!AP97="x","x",$AO$2-'Indicator Date hidden'!AP97)</f>
        <v>x</v>
      </c>
      <c r="AP96" s="211" t="str">
        <f>IF('Indicator Date hidden'!AQ97="x","x",$AP$2-'Indicator Date hidden'!AQ97)</f>
        <v>x</v>
      </c>
      <c r="AQ96" s="211">
        <f>IF('Indicator Date hidden'!AR97="x","x",$AQ$2-'Indicator Date hidden'!AR97)</f>
        <v>0</v>
      </c>
      <c r="AR96" s="211">
        <f>IF('Indicator Date hidden'!AS97="x","x",$AR$2-'Indicator Date hidden'!AS97)</f>
        <v>0</v>
      </c>
      <c r="AS96" s="211">
        <f>IF('Indicator Date hidden'!AT97="x","x",$AS$2-'Indicator Date hidden'!AT97)</f>
        <v>0</v>
      </c>
      <c r="AT96" s="211">
        <f>IF('Indicator Date hidden'!AU97="x","x",$AT$2-'Indicator Date hidden'!AU97)</f>
        <v>0</v>
      </c>
      <c r="AU96" s="211">
        <f>IF('Indicator Date hidden'!AV97="x","x",$AU$2-'Indicator Date hidden'!AV97)</f>
        <v>7</v>
      </c>
      <c r="AV96" s="211">
        <f>IF('Indicator Date hidden'!AW97="x","x",$AV$2-'Indicator Date hidden'!AW97)</f>
        <v>0</v>
      </c>
      <c r="AW96" s="211">
        <f>IF('Indicator Date hidden'!AX97="x","x",$AW$2-'Indicator Date hidden'!AX97)</f>
        <v>0</v>
      </c>
      <c r="AX96" s="211">
        <f>IF('Indicator Date hidden'!AY97="x","x",$AX$2-'Indicator Date hidden'!AY97)</f>
        <v>0</v>
      </c>
      <c r="AY96" s="211">
        <f>IF('Indicator Date hidden'!AZ97="x","x",$AY$2-'Indicator Date hidden'!AZ97)</f>
        <v>0</v>
      </c>
      <c r="AZ96" s="211">
        <f>IF('Indicator Date hidden'!BA97="x","x",$AZ$2-'Indicator Date hidden'!BA97)</f>
        <v>0</v>
      </c>
      <c r="BA96">
        <f t="shared" si="10"/>
        <v>21</v>
      </c>
      <c r="BB96" s="21">
        <f t="shared" si="11"/>
        <v>0.45652173913043476</v>
      </c>
      <c r="BC96">
        <f t="shared" si="12"/>
        <v>4</v>
      </c>
      <c r="BD96" s="21">
        <f t="shared" si="13"/>
        <v>1.8022512701706603</v>
      </c>
      <c r="BE96" s="280">
        <f t="shared" si="14"/>
        <v>0</v>
      </c>
    </row>
    <row r="97" spans="1:57" x14ac:dyDescent="0.25">
      <c r="A97" t="s">
        <v>8796</v>
      </c>
      <c r="B97" s="211">
        <f>IF('Indicator Date hidden'!C98="x","x",$B$2-'Indicator Date hidden'!C98)</f>
        <v>0</v>
      </c>
      <c r="C97" s="211">
        <f>IF('Indicator Date hidden'!D98="x","x",$C$2-'Indicator Date hidden'!D98)</f>
        <v>0</v>
      </c>
      <c r="D97" s="211">
        <f>IF('Indicator Date hidden'!E98="x","x",$D$2-'Indicator Date hidden'!E98)</f>
        <v>0</v>
      </c>
      <c r="E97" s="211">
        <f>IF('Indicator Date hidden'!F98="x","x",$E$2-'Indicator Date hidden'!F98)</f>
        <v>0</v>
      </c>
      <c r="F97" s="211">
        <f>IF('Indicator Date hidden'!G98="x","x",$F$2-'Indicator Date hidden'!G98)</f>
        <v>0</v>
      </c>
      <c r="G97" s="211">
        <f>IF('Indicator Date hidden'!H98="x","x",$G$2-'Indicator Date hidden'!H98)</f>
        <v>0</v>
      </c>
      <c r="H97" s="211">
        <f>IF('Indicator Date hidden'!I98="x","x",$H$2-'Indicator Date hidden'!I98)</f>
        <v>0</v>
      </c>
      <c r="I97" s="211">
        <f>IF('Indicator Date hidden'!J98="x","x",$I$2-'Indicator Date hidden'!J98)</f>
        <v>0</v>
      </c>
      <c r="J97" s="211">
        <f>IF('Indicator Date hidden'!K98="x","x",$J$2-'Indicator Date hidden'!K98)</f>
        <v>0</v>
      </c>
      <c r="K97" s="211">
        <f>IF('Indicator Date hidden'!L98="x","x",$K$2-'Indicator Date hidden'!L98)</f>
        <v>0</v>
      </c>
      <c r="L97" s="211">
        <f>IF('Indicator Date hidden'!M98="x","x",$L$2-'Indicator Date hidden'!M98)</f>
        <v>0</v>
      </c>
      <c r="M97" s="211">
        <f>IF('Indicator Date hidden'!N98="x","x",$M$2-'Indicator Date hidden'!N98)</f>
        <v>0</v>
      </c>
      <c r="N97" s="211">
        <f>IF('Indicator Date hidden'!O98="x","x",$N$2-'Indicator Date hidden'!O98)</f>
        <v>0</v>
      </c>
      <c r="O97" s="211">
        <f>IF('Indicator Date hidden'!P98="x","x",$O$2-'Indicator Date hidden'!P98)</f>
        <v>0</v>
      </c>
      <c r="P97" s="211">
        <f>IF('Indicator Date hidden'!Q98="x","x",$P$2-'Indicator Date hidden'!Q98)</f>
        <v>0</v>
      </c>
      <c r="Q97" s="211">
        <f>IF('Indicator Date hidden'!R98="x","x",$Q$2-'Indicator Date hidden'!R98)</f>
        <v>5</v>
      </c>
      <c r="R97" s="211">
        <f>IF('Indicator Date hidden'!S98="x","x",$R$2-'Indicator Date hidden'!S98)</f>
        <v>0</v>
      </c>
      <c r="S97" s="211">
        <f>IF('Indicator Date hidden'!T98="x","x",$S$2-'Indicator Date hidden'!T98)</f>
        <v>0</v>
      </c>
      <c r="T97" s="211">
        <f>IF('Indicator Date hidden'!U98="x","x",$T$2-'Indicator Date hidden'!U98)</f>
        <v>0</v>
      </c>
      <c r="U97" s="211">
        <f>IF('Indicator Date hidden'!V98="x","x",$U$2-'Indicator Date hidden'!V98)</f>
        <v>0</v>
      </c>
      <c r="V97" s="211">
        <f>IF('Indicator Date hidden'!W98="x","x",$V$2-'Indicator Date hidden'!W98)</f>
        <v>0</v>
      </c>
      <c r="W97" s="211">
        <f>IF('Indicator Date hidden'!X98="x","x",$W$2-'Indicator Date hidden'!X98)</f>
        <v>0</v>
      </c>
      <c r="X97" s="211" t="str">
        <f>IF('Indicator Date hidden'!Y98="x","x",$X$2-'Indicator Date hidden'!Y98)</f>
        <v>x</v>
      </c>
      <c r="Y97" s="211">
        <f>IF('Indicator Date hidden'!Z98="x","x",$Y$2-'Indicator Date hidden'!Z98)</f>
        <v>0</v>
      </c>
      <c r="Z97" s="211">
        <f>IF('Indicator Date hidden'!AA98="x","x",$Z$2-'Indicator Date hidden'!AA98)</f>
        <v>0</v>
      </c>
      <c r="AA97" s="211">
        <f>IF('Indicator Date hidden'!AB98="x","x",$AA$2-'Indicator Date hidden'!AB98)</f>
        <v>0</v>
      </c>
      <c r="AB97" s="211">
        <f>IF('Indicator Date hidden'!AC98="x","x",$AB$2-'Indicator Date hidden'!AC98)</f>
        <v>0</v>
      </c>
      <c r="AC97" s="211">
        <f>IF('Indicator Date hidden'!AD98="x","x",$AC$2-'Indicator Date hidden'!AD98)</f>
        <v>0</v>
      </c>
      <c r="AD97" s="211" t="str">
        <f>IF('Indicator Date hidden'!AE98="x","x",$AD$2-'Indicator Date hidden'!AE98)</f>
        <v>x</v>
      </c>
      <c r="AE97" s="211">
        <f>IF('Indicator Date hidden'!AF98="x","x",$AE$2-'Indicator Date hidden'!AF98)</f>
        <v>0</v>
      </c>
      <c r="AF97" s="211">
        <f>IF('Indicator Date hidden'!AG98="x","x",$AF$2-'Indicator Date hidden'!AG98)</f>
        <v>3</v>
      </c>
      <c r="AG97" s="211">
        <f>IF('Indicator Date hidden'!AH98="x","x",$AG$2-'Indicator Date hidden'!AH98)</f>
        <v>0</v>
      </c>
      <c r="AH97" s="211">
        <f>IF('Indicator Date hidden'!AI98="x","x",$AH$2-'Indicator Date hidden'!AI98)</f>
        <v>0</v>
      </c>
      <c r="AI97" s="211">
        <f>IF('Indicator Date hidden'!AJ98="x","x",$AI$2-'Indicator Date hidden'!AJ98)</f>
        <v>0</v>
      </c>
      <c r="AJ97" s="211" t="str">
        <f>IF('Indicator Date hidden'!AK98="x","x",$AJ$2-'Indicator Date hidden'!AK98)</f>
        <v>x</v>
      </c>
      <c r="AK97" s="211">
        <f>IF('Indicator Date hidden'!AL98="x","x",$AK$2-'Indicator Date hidden'!AL98)</f>
        <v>1</v>
      </c>
      <c r="AL97" s="211">
        <f>IF('Indicator Date hidden'!AM98="x","x",$AL$2-'Indicator Date hidden'!AM98)</f>
        <v>0</v>
      </c>
      <c r="AM97" s="211">
        <f>IF('Indicator Date hidden'!AN98="x","x",$AM$2-'Indicator Date hidden'!AN98)</f>
        <v>0</v>
      </c>
      <c r="AN97" s="211">
        <f>IF('Indicator Date hidden'!AO98="x","x",$AN$2-'Indicator Date hidden'!AO98)</f>
        <v>0</v>
      </c>
      <c r="AO97" s="211">
        <f>IF('Indicator Date hidden'!AP98="x","x",$AO$2-'Indicator Date hidden'!AP98)</f>
        <v>0</v>
      </c>
      <c r="AP97" s="211">
        <f>IF('Indicator Date hidden'!AQ98="x","x",$AP$2-'Indicator Date hidden'!AQ98)</f>
        <v>0</v>
      </c>
      <c r="AQ97" s="211">
        <f>IF('Indicator Date hidden'!AR98="x","x",$AQ$2-'Indicator Date hidden'!AR98)</f>
        <v>0</v>
      </c>
      <c r="AR97" s="211">
        <f>IF('Indicator Date hidden'!AS98="x","x",$AR$2-'Indicator Date hidden'!AS98)</f>
        <v>0</v>
      </c>
      <c r="AS97" s="211">
        <f>IF('Indicator Date hidden'!AT98="x","x",$AS$2-'Indicator Date hidden'!AT98)</f>
        <v>0</v>
      </c>
      <c r="AT97" s="211">
        <f>IF('Indicator Date hidden'!AU98="x","x",$AT$2-'Indicator Date hidden'!AU98)</f>
        <v>0</v>
      </c>
      <c r="AU97" s="211">
        <f>IF('Indicator Date hidden'!AV98="x","x",$AU$2-'Indicator Date hidden'!AV98)</f>
        <v>5</v>
      </c>
      <c r="AV97" s="211">
        <f>IF('Indicator Date hidden'!AW98="x","x",$AV$2-'Indicator Date hidden'!AW98)</f>
        <v>0</v>
      </c>
      <c r="AW97" s="211">
        <f>IF('Indicator Date hidden'!AX98="x","x",$AW$2-'Indicator Date hidden'!AX98)</f>
        <v>0</v>
      </c>
      <c r="AX97" s="211">
        <f>IF('Indicator Date hidden'!AY98="x","x",$AX$2-'Indicator Date hidden'!AY98)</f>
        <v>0</v>
      </c>
      <c r="AY97" s="211">
        <f>IF('Indicator Date hidden'!AZ98="x","x",$AY$2-'Indicator Date hidden'!AZ98)</f>
        <v>0</v>
      </c>
      <c r="AZ97" s="211">
        <f>IF('Indicator Date hidden'!BA98="x","x",$AZ$2-'Indicator Date hidden'!BA98)</f>
        <v>0</v>
      </c>
      <c r="BA97">
        <f t="shared" si="10"/>
        <v>14</v>
      </c>
      <c r="BB97" s="21">
        <f t="shared" si="11"/>
        <v>0.29166666666666669</v>
      </c>
      <c r="BC97">
        <f t="shared" si="12"/>
        <v>4</v>
      </c>
      <c r="BD97" s="21">
        <f t="shared" si="13"/>
        <v>1.0793194872490515</v>
      </c>
      <c r="BE97" s="280">
        <f t="shared" si="14"/>
        <v>0</v>
      </c>
    </row>
    <row r="98" spans="1:57" x14ac:dyDescent="0.25">
      <c r="A98" t="s">
        <v>8789</v>
      </c>
      <c r="B98" s="211">
        <f>IF('Indicator Date hidden'!C99="x","x",$B$2-'Indicator Date hidden'!C99)</f>
        <v>0</v>
      </c>
      <c r="C98" s="211">
        <f>IF('Indicator Date hidden'!D99="x","x",$C$2-'Indicator Date hidden'!D99)</f>
        <v>0</v>
      </c>
      <c r="D98" s="211">
        <f>IF('Indicator Date hidden'!E99="x","x",$D$2-'Indicator Date hidden'!E99)</f>
        <v>0</v>
      </c>
      <c r="E98" s="211">
        <f>IF('Indicator Date hidden'!F99="x","x",$E$2-'Indicator Date hidden'!F99)</f>
        <v>0</v>
      </c>
      <c r="F98" s="211">
        <f>IF('Indicator Date hidden'!G99="x","x",$F$2-'Indicator Date hidden'!G99)</f>
        <v>0</v>
      </c>
      <c r="G98" s="211">
        <f>IF('Indicator Date hidden'!H99="x","x",$G$2-'Indicator Date hidden'!H99)</f>
        <v>0</v>
      </c>
      <c r="H98" s="211">
        <f>IF('Indicator Date hidden'!I99="x","x",$H$2-'Indicator Date hidden'!I99)</f>
        <v>0</v>
      </c>
      <c r="I98" s="211">
        <f>IF('Indicator Date hidden'!J99="x","x",$I$2-'Indicator Date hidden'!J99)</f>
        <v>0</v>
      </c>
      <c r="J98" s="211">
        <f>IF('Indicator Date hidden'!K99="x","x",$J$2-'Indicator Date hidden'!K99)</f>
        <v>0</v>
      </c>
      <c r="K98" s="211">
        <f>IF('Indicator Date hidden'!L99="x","x",$K$2-'Indicator Date hidden'!L99)</f>
        <v>0</v>
      </c>
      <c r="L98" s="211">
        <f>IF('Indicator Date hidden'!M99="x","x",$L$2-'Indicator Date hidden'!M99)</f>
        <v>0</v>
      </c>
      <c r="M98" s="211">
        <f>IF('Indicator Date hidden'!N99="x","x",$M$2-'Indicator Date hidden'!N99)</f>
        <v>0</v>
      </c>
      <c r="N98" s="211">
        <f>IF('Indicator Date hidden'!O99="x","x",$N$2-'Indicator Date hidden'!O99)</f>
        <v>0</v>
      </c>
      <c r="O98" s="211">
        <f>IF('Indicator Date hidden'!P99="x","x",$O$2-'Indicator Date hidden'!P99)</f>
        <v>0</v>
      </c>
      <c r="P98" s="211">
        <f>IF('Indicator Date hidden'!Q99="x","x",$P$2-'Indicator Date hidden'!Q99)</f>
        <v>0</v>
      </c>
      <c r="Q98" s="211">
        <f>IF('Indicator Date hidden'!R99="x","x",$Q$2-'Indicator Date hidden'!R99)</f>
        <v>1</v>
      </c>
      <c r="R98" s="211">
        <f>IF('Indicator Date hidden'!S99="x","x",$R$2-'Indicator Date hidden'!S99)</f>
        <v>0</v>
      </c>
      <c r="S98" s="211">
        <f>IF('Indicator Date hidden'!T99="x","x",$S$2-'Indicator Date hidden'!T99)</f>
        <v>0</v>
      </c>
      <c r="T98" s="211">
        <f>IF('Indicator Date hidden'!U99="x","x",$T$2-'Indicator Date hidden'!U99)</f>
        <v>0</v>
      </c>
      <c r="U98" s="211">
        <f>IF('Indicator Date hidden'!V99="x","x",$U$2-'Indicator Date hidden'!V99)</f>
        <v>0</v>
      </c>
      <c r="V98" s="211">
        <f>IF('Indicator Date hidden'!W99="x","x",$V$2-'Indicator Date hidden'!W99)</f>
        <v>0</v>
      </c>
      <c r="W98" s="211">
        <f>IF('Indicator Date hidden'!X99="x","x",$W$2-'Indicator Date hidden'!X99)</f>
        <v>1</v>
      </c>
      <c r="X98" s="211">
        <f>IF('Indicator Date hidden'!Y99="x","x",$X$2-'Indicator Date hidden'!Y99)</f>
        <v>4</v>
      </c>
      <c r="Y98" s="211">
        <f>IF('Indicator Date hidden'!Z99="x","x",$Y$2-'Indicator Date hidden'!Z99)</f>
        <v>0</v>
      </c>
      <c r="Z98" s="211">
        <f>IF('Indicator Date hidden'!AA99="x","x",$Z$2-'Indicator Date hidden'!AA99)</f>
        <v>0</v>
      </c>
      <c r="AA98" s="211">
        <f>IF('Indicator Date hidden'!AB99="x","x",$AA$2-'Indicator Date hidden'!AB99)</f>
        <v>0</v>
      </c>
      <c r="AB98" s="211">
        <f>IF('Indicator Date hidden'!AC99="x","x",$AB$2-'Indicator Date hidden'!AC99)</f>
        <v>0</v>
      </c>
      <c r="AC98" s="211">
        <f>IF('Indicator Date hidden'!AD99="x","x",$AC$2-'Indicator Date hidden'!AD99)</f>
        <v>0</v>
      </c>
      <c r="AD98" s="211">
        <f>IF('Indicator Date hidden'!AE99="x","x",$AD$2-'Indicator Date hidden'!AE99)</f>
        <v>0</v>
      </c>
      <c r="AE98" s="211">
        <f>IF('Indicator Date hidden'!AF99="x","x",$AE$2-'Indicator Date hidden'!AF99)</f>
        <v>0</v>
      </c>
      <c r="AF98" s="211">
        <f>IF('Indicator Date hidden'!AG99="x","x",$AF$2-'Indicator Date hidden'!AG99)</f>
        <v>6</v>
      </c>
      <c r="AG98" s="211">
        <f>IF('Indicator Date hidden'!AH99="x","x",$AG$2-'Indicator Date hidden'!AH99)</f>
        <v>0</v>
      </c>
      <c r="AH98" s="211">
        <f>IF('Indicator Date hidden'!AI99="x","x",$AH$2-'Indicator Date hidden'!AI99)</f>
        <v>0</v>
      </c>
      <c r="AI98" s="211">
        <f>IF('Indicator Date hidden'!AJ99="x","x",$AI$2-'Indicator Date hidden'!AJ99)</f>
        <v>0</v>
      </c>
      <c r="AJ98" s="211" t="str">
        <f>IF('Indicator Date hidden'!AK99="x","x",$AJ$2-'Indicator Date hidden'!AK99)</f>
        <v>x</v>
      </c>
      <c r="AK98" s="211">
        <f>IF('Indicator Date hidden'!AL99="x","x",$AK$2-'Indicator Date hidden'!AL99)</f>
        <v>0</v>
      </c>
      <c r="AL98" s="211">
        <f>IF('Indicator Date hidden'!AM99="x","x",$AL$2-'Indicator Date hidden'!AM99)</f>
        <v>0</v>
      </c>
      <c r="AM98" s="211">
        <f>IF('Indicator Date hidden'!AN99="x","x",$AM$2-'Indicator Date hidden'!AN99)</f>
        <v>0</v>
      </c>
      <c r="AN98" s="211">
        <f>IF('Indicator Date hidden'!AO99="x","x",$AN$2-'Indicator Date hidden'!AO99)</f>
        <v>0</v>
      </c>
      <c r="AO98" s="211" t="str">
        <f>IF('Indicator Date hidden'!AP99="x","x",$AO$2-'Indicator Date hidden'!AP99)</f>
        <v>x</v>
      </c>
      <c r="AP98" s="211" t="str">
        <f>IF('Indicator Date hidden'!AQ99="x","x",$AP$2-'Indicator Date hidden'!AQ99)</f>
        <v>x</v>
      </c>
      <c r="AQ98" s="211" t="str">
        <f>IF('Indicator Date hidden'!AR99="x","x",$AQ$2-'Indicator Date hidden'!AR99)</f>
        <v>x</v>
      </c>
      <c r="AR98" s="211">
        <f>IF('Indicator Date hidden'!AS99="x","x",$AR$2-'Indicator Date hidden'!AS99)</f>
        <v>0</v>
      </c>
      <c r="AS98" s="211">
        <f>IF('Indicator Date hidden'!AT99="x","x",$AS$2-'Indicator Date hidden'!AT99)</f>
        <v>0</v>
      </c>
      <c r="AT98" s="211">
        <f>IF('Indicator Date hidden'!AU99="x","x",$AT$2-'Indicator Date hidden'!AU99)</f>
        <v>0</v>
      </c>
      <c r="AU98" s="211">
        <f>IF('Indicator Date hidden'!AV99="x","x",$AU$2-'Indicator Date hidden'!AV99)</f>
        <v>7</v>
      </c>
      <c r="AV98" s="211">
        <f>IF('Indicator Date hidden'!AW99="x","x",$AV$2-'Indicator Date hidden'!AW99)</f>
        <v>0</v>
      </c>
      <c r="AW98" s="211">
        <f>IF('Indicator Date hidden'!AX99="x","x",$AW$2-'Indicator Date hidden'!AX99)</f>
        <v>0</v>
      </c>
      <c r="AX98" s="211">
        <f>IF('Indicator Date hidden'!AY99="x","x",$AX$2-'Indicator Date hidden'!AY99)</f>
        <v>0</v>
      </c>
      <c r="AY98" s="211">
        <f>IF('Indicator Date hidden'!AZ99="x","x",$AY$2-'Indicator Date hidden'!AZ99)</f>
        <v>0</v>
      </c>
      <c r="AZ98" s="211">
        <f>IF('Indicator Date hidden'!BA99="x","x",$AZ$2-'Indicator Date hidden'!BA99)</f>
        <v>0</v>
      </c>
      <c r="BA98">
        <f t="shared" si="10"/>
        <v>19</v>
      </c>
      <c r="BB98" s="21">
        <f t="shared" si="11"/>
        <v>0.40425531914893614</v>
      </c>
      <c r="BC98">
        <f t="shared" si="12"/>
        <v>5</v>
      </c>
      <c r="BD98" s="21">
        <f t="shared" si="13"/>
        <v>1.4241021728239582</v>
      </c>
      <c r="BE98" s="280">
        <f t="shared" si="14"/>
        <v>0</v>
      </c>
    </row>
    <row r="99" spans="1:57" x14ac:dyDescent="0.25">
      <c r="A99" t="s">
        <v>8790</v>
      </c>
      <c r="B99" s="211">
        <f>IF('Indicator Date hidden'!C100="x","x",$B$2-'Indicator Date hidden'!C100)</f>
        <v>0</v>
      </c>
      <c r="C99" s="211">
        <f>IF('Indicator Date hidden'!D100="x","x",$C$2-'Indicator Date hidden'!D100)</f>
        <v>0</v>
      </c>
      <c r="D99" s="211">
        <f>IF('Indicator Date hidden'!E100="x","x",$D$2-'Indicator Date hidden'!E100)</f>
        <v>0</v>
      </c>
      <c r="E99" s="211">
        <f>IF('Indicator Date hidden'!F100="x","x",$E$2-'Indicator Date hidden'!F100)</f>
        <v>0</v>
      </c>
      <c r="F99" s="211">
        <f>IF('Indicator Date hidden'!G100="x","x",$F$2-'Indicator Date hidden'!G100)</f>
        <v>0</v>
      </c>
      <c r="G99" s="211">
        <f>IF('Indicator Date hidden'!H100="x","x",$G$2-'Indicator Date hidden'!H100)</f>
        <v>0</v>
      </c>
      <c r="H99" s="211">
        <f>IF('Indicator Date hidden'!I100="x","x",$H$2-'Indicator Date hidden'!I100)</f>
        <v>0</v>
      </c>
      <c r="I99" s="211">
        <f>IF('Indicator Date hidden'!J100="x","x",$I$2-'Indicator Date hidden'!J100)</f>
        <v>0</v>
      </c>
      <c r="J99" s="211">
        <f>IF('Indicator Date hidden'!K100="x","x",$J$2-'Indicator Date hidden'!K100)</f>
        <v>0</v>
      </c>
      <c r="K99" s="211">
        <f>IF('Indicator Date hidden'!L100="x","x",$K$2-'Indicator Date hidden'!L100)</f>
        <v>0</v>
      </c>
      <c r="L99" s="211">
        <f>IF('Indicator Date hidden'!M100="x","x",$L$2-'Indicator Date hidden'!M100)</f>
        <v>0</v>
      </c>
      <c r="M99" s="211">
        <f>IF('Indicator Date hidden'!N100="x","x",$M$2-'Indicator Date hidden'!N100)</f>
        <v>0</v>
      </c>
      <c r="N99" s="211">
        <f>IF('Indicator Date hidden'!O100="x","x",$N$2-'Indicator Date hidden'!O100)</f>
        <v>0</v>
      </c>
      <c r="O99" s="211">
        <f>IF('Indicator Date hidden'!P100="x","x",$O$2-'Indicator Date hidden'!P100)</f>
        <v>0</v>
      </c>
      <c r="P99" s="211">
        <f>IF('Indicator Date hidden'!Q100="x","x",$P$2-'Indicator Date hidden'!Q100)</f>
        <v>0</v>
      </c>
      <c r="Q99" s="211">
        <f>IF('Indicator Date hidden'!R100="x","x",$Q$2-'Indicator Date hidden'!R100)</f>
        <v>7</v>
      </c>
      <c r="R99" s="211">
        <f>IF('Indicator Date hidden'!S100="x","x",$R$2-'Indicator Date hidden'!S100)</f>
        <v>0</v>
      </c>
      <c r="S99" s="211">
        <f>IF('Indicator Date hidden'!T100="x","x",$S$2-'Indicator Date hidden'!T100)</f>
        <v>0</v>
      </c>
      <c r="T99" s="211">
        <f>IF('Indicator Date hidden'!U100="x","x",$T$2-'Indicator Date hidden'!U100)</f>
        <v>0</v>
      </c>
      <c r="U99" s="211">
        <f>IF('Indicator Date hidden'!V100="x","x",$U$2-'Indicator Date hidden'!V100)</f>
        <v>0</v>
      </c>
      <c r="V99" s="211">
        <f>IF('Indicator Date hidden'!W100="x","x",$V$2-'Indicator Date hidden'!W100)</f>
        <v>0</v>
      </c>
      <c r="W99" s="211">
        <f>IF('Indicator Date hidden'!X100="x","x",$W$2-'Indicator Date hidden'!X100)</f>
        <v>7</v>
      </c>
      <c r="X99" s="211">
        <f>IF('Indicator Date hidden'!Y100="x","x",$X$2-'Indicator Date hidden'!Y100)</f>
        <v>4</v>
      </c>
      <c r="Y99" s="211">
        <f>IF('Indicator Date hidden'!Z100="x","x",$Y$2-'Indicator Date hidden'!Z100)</f>
        <v>0</v>
      </c>
      <c r="Z99" s="211">
        <f>IF('Indicator Date hidden'!AA100="x","x",$Z$2-'Indicator Date hidden'!AA100)</f>
        <v>0</v>
      </c>
      <c r="AA99" s="211" t="str">
        <f>IF('Indicator Date hidden'!AB100="x","x",$AA$2-'Indicator Date hidden'!AB100)</f>
        <v>x</v>
      </c>
      <c r="AB99" s="211">
        <f>IF('Indicator Date hidden'!AC100="x","x",$AB$2-'Indicator Date hidden'!AC100)</f>
        <v>0</v>
      </c>
      <c r="AC99" s="211">
        <f>IF('Indicator Date hidden'!AD100="x","x",$AC$2-'Indicator Date hidden'!AD100)</f>
        <v>0</v>
      </c>
      <c r="AD99" s="211" t="str">
        <f>IF('Indicator Date hidden'!AE100="x","x",$AD$2-'Indicator Date hidden'!AE100)</f>
        <v>x</v>
      </c>
      <c r="AE99" s="211">
        <f>IF('Indicator Date hidden'!AF100="x","x",$AE$2-'Indicator Date hidden'!AF100)</f>
        <v>0</v>
      </c>
      <c r="AF99" s="211" t="str">
        <f>IF('Indicator Date hidden'!AG100="x","x",$AF$2-'Indicator Date hidden'!AG100)</f>
        <v>x</v>
      </c>
      <c r="AG99" s="211">
        <f>IF('Indicator Date hidden'!AH100="x","x",$AG$2-'Indicator Date hidden'!AH100)</f>
        <v>0</v>
      </c>
      <c r="AH99" s="211">
        <f>IF('Indicator Date hidden'!AI100="x","x",$AH$2-'Indicator Date hidden'!AI100)</f>
        <v>0</v>
      </c>
      <c r="AI99" s="211">
        <f>IF('Indicator Date hidden'!AJ100="x","x",$AI$2-'Indicator Date hidden'!AJ100)</f>
        <v>0</v>
      </c>
      <c r="AJ99" s="211">
        <f>IF('Indicator Date hidden'!AK100="x","x",$AJ$2-'Indicator Date hidden'!AK100)</f>
        <v>0</v>
      </c>
      <c r="AK99" s="211">
        <f>IF('Indicator Date hidden'!AL100="x","x",$AK$2-'Indicator Date hidden'!AL100)</f>
        <v>1</v>
      </c>
      <c r="AL99" s="211">
        <f>IF('Indicator Date hidden'!AM100="x","x",$AL$2-'Indicator Date hidden'!AM100)</f>
        <v>0</v>
      </c>
      <c r="AM99" s="211">
        <f>IF('Indicator Date hidden'!AN100="x","x",$AM$2-'Indicator Date hidden'!AN100)</f>
        <v>0</v>
      </c>
      <c r="AN99" s="211">
        <f>IF('Indicator Date hidden'!AO100="x","x",$AN$2-'Indicator Date hidden'!AO100)</f>
        <v>0</v>
      </c>
      <c r="AO99" s="211" t="str">
        <f>IF('Indicator Date hidden'!AP100="x","x",$AO$2-'Indicator Date hidden'!AP100)</f>
        <v>x</v>
      </c>
      <c r="AP99" s="211" t="str">
        <f>IF('Indicator Date hidden'!AQ100="x","x",$AP$2-'Indicator Date hidden'!AQ100)</f>
        <v>x</v>
      </c>
      <c r="AQ99" s="211" t="str">
        <f>IF('Indicator Date hidden'!AR100="x","x",$AQ$2-'Indicator Date hidden'!AR100)</f>
        <v>x</v>
      </c>
      <c r="AR99" s="211">
        <f>IF('Indicator Date hidden'!AS100="x","x",$AR$2-'Indicator Date hidden'!AS100)</f>
        <v>0</v>
      </c>
      <c r="AS99" s="211">
        <f>IF('Indicator Date hidden'!AT100="x","x",$AS$2-'Indicator Date hidden'!AT100)</f>
        <v>0</v>
      </c>
      <c r="AT99" s="211">
        <f>IF('Indicator Date hidden'!AU100="x","x",$AT$2-'Indicator Date hidden'!AU100)</f>
        <v>0</v>
      </c>
      <c r="AU99" s="211">
        <f>IF('Indicator Date hidden'!AV100="x","x",$AU$2-'Indicator Date hidden'!AV100)</f>
        <v>1</v>
      </c>
      <c r="AV99" s="211">
        <f>IF('Indicator Date hidden'!AW100="x","x",$AV$2-'Indicator Date hidden'!AW100)</f>
        <v>0</v>
      </c>
      <c r="AW99" s="211">
        <f>IF('Indicator Date hidden'!AX100="x","x",$AW$2-'Indicator Date hidden'!AX100)</f>
        <v>0</v>
      </c>
      <c r="AX99" s="211">
        <f>IF('Indicator Date hidden'!AY100="x","x",$AX$2-'Indicator Date hidden'!AY100)</f>
        <v>0</v>
      </c>
      <c r="AY99" s="211">
        <f>IF('Indicator Date hidden'!AZ100="x","x",$AY$2-'Indicator Date hidden'!AZ100)</f>
        <v>0</v>
      </c>
      <c r="AZ99" s="211"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0">
        <f t="shared" ref="BE99:BE130" si="19">MEDIAN(B99:AZ99)</f>
        <v>0</v>
      </c>
    </row>
    <row r="100" spans="1:57" x14ac:dyDescent="0.25">
      <c r="A100" t="s">
        <v>8794</v>
      </c>
      <c r="B100" s="211">
        <f>IF('Indicator Date hidden'!C101="x","x",$B$2-'Indicator Date hidden'!C101)</f>
        <v>0</v>
      </c>
      <c r="C100" s="211">
        <f>IF('Indicator Date hidden'!D101="x","x",$C$2-'Indicator Date hidden'!D101)</f>
        <v>0</v>
      </c>
      <c r="D100" s="211">
        <f>IF('Indicator Date hidden'!E101="x","x",$D$2-'Indicator Date hidden'!E101)</f>
        <v>0</v>
      </c>
      <c r="E100" s="211">
        <f>IF('Indicator Date hidden'!F101="x","x",$E$2-'Indicator Date hidden'!F101)</f>
        <v>0</v>
      </c>
      <c r="F100" s="211">
        <f>IF('Indicator Date hidden'!G101="x","x",$F$2-'Indicator Date hidden'!G101)</f>
        <v>0</v>
      </c>
      <c r="G100" s="211">
        <f>IF('Indicator Date hidden'!H101="x","x",$G$2-'Indicator Date hidden'!H101)</f>
        <v>0</v>
      </c>
      <c r="H100" s="211">
        <f>IF('Indicator Date hidden'!I101="x","x",$H$2-'Indicator Date hidden'!I101)</f>
        <v>0</v>
      </c>
      <c r="I100" s="211">
        <f>IF('Indicator Date hidden'!J101="x","x",$I$2-'Indicator Date hidden'!J101)</f>
        <v>0</v>
      </c>
      <c r="J100" s="211">
        <f>IF('Indicator Date hidden'!K101="x","x",$J$2-'Indicator Date hidden'!K101)</f>
        <v>0</v>
      </c>
      <c r="K100" s="211">
        <f>IF('Indicator Date hidden'!L101="x","x",$K$2-'Indicator Date hidden'!L101)</f>
        <v>0</v>
      </c>
      <c r="L100" s="211">
        <f>IF('Indicator Date hidden'!M101="x","x",$L$2-'Indicator Date hidden'!M101)</f>
        <v>0</v>
      </c>
      <c r="M100" s="211">
        <f>IF('Indicator Date hidden'!N101="x","x",$M$2-'Indicator Date hidden'!N101)</f>
        <v>0</v>
      </c>
      <c r="N100" s="211">
        <f>IF('Indicator Date hidden'!O101="x","x",$N$2-'Indicator Date hidden'!O101)</f>
        <v>0</v>
      </c>
      <c r="O100" s="211">
        <f>IF('Indicator Date hidden'!P101="x","x",$O$2-'Indicator Date hidden'!P101)</f>
        <v>0</v>
      </c>
      <c r="P100" s="211">
        <f>IF('Indicator Date hidden'!Q101="x","x",$P$2-'Indicator Date hidden'!Q101)</f>
        <v>0</v>
      </c>
      <c r="Q100" s="211" t="str">
        <f>IF('Indicator Date hidden'!R101="x","x",$Q$2-'Indicator Date hidden'!R101)</f>
        <v>x</v>
      </c>
      <c r="R100" s="211">
        <f>IF('Indicator Date hidden'!S101="x","x",$R$2-'Indicator Date hidden'!S101)</f>
        <v>0</v>
      </c>
      <c r="S100" s="211">
        <f>IF('Indicator Date hidden'!T101="x","x",$S$2-'Indicator Date hidden'!T101)</f>
        <v>0</v>
      </c>
      <c r="T100" s="211">
        <f>IF('Indicator Date hidden'!U101="x","x",$T$2-'Indicator Date hidden'!U101)</f>
        <v>0</v>
      </c>
      <c r="U100" s="211" t="str">
        <f>IF('Indicator Date hidden'!V101="x","x",$U$2-'Indicator Date hidden'!V101)</f>
        <v>x</v>
      </c>
      <c r="V100" s="211" t="str">
        <f>IF('Indicator Date hidden'!W101="x","x",$V$2-'Indicator Date hidden'!W101)</f>
        <v>x</v>
      </c>
      <c r="W100" s="211" t="str">
        <f>IF('Indicator Date hidden'!X101="x","x",$W$2-'Indicator Date hidden'!X101)</f>
        <v>x</v>
      </c>
      <c r="X100" s="211" t="str">
        <f>IF('Indicator Date hidden'!Y101="x","x",$X$2-'Indicator Date hidden'!Y101)</f>
        <v>x</v>
      </c>
      <c r="Y100" s="211" t="str">
        <f>IF('Indicator Date hidden'!Z101="x","x",$Y$2-'Indicator Date hidden'!Z101)</f>
        <v>x</v>
      </c>
      <c r="Z100" s="211" t="str">
        <f>IF('Indicator Date hidden'!AA101="x","x",$Z$2-'Indicator Date hidden'!AA101)</f>
        <v>x</v>
      </c>
      <c r="AA100" s="211" t="str">
        <f>IF('Indicator Date hidden'!AB101="x","x",$AA$2-'Indicator Date hidden'!AB101)</f>
        <v>x</v>
      </c>
      <c r="AB100" s="211" t="str">
        <f>IF('Indicator Date hidden'!AC101="x","x",$AB$2-'Indicator Date hidden'!AC101)</f>
        <v>x</v>
      </c>
      <c r="AC100" s="211">
        <f>IF('Indicator Date hidden'!AD101="x","x",$AC$2-'Indicator Date hidden'!AD101)</f>
        <v>0</v>
      </c>
      <c r="AD100" s="211" t="str">
        <f>IF('Indicator Date hidden'!AE101="x","x",$AD$2-'Indicator Date hidden'!AE101)</f>
        <v>x</v>
      </c>
      <c r="AE100" s="211" t="str">
        <f>IF('Indicator Date hidden'!AF101="x","x",$AE$2-'Indicator Date hidden'!AF101)</f>
        <v>x</v>
      </c>
      <c r="AF100" s="211" t="str">
        <f>IF('Indicator Date hidden'!AG101="x","x",$AF$2-'Indicator Date hidden'!AG101)</f>
        <v>x</v>
      </c>
      <c r="AG100" s="211">
        <f>IF('Indicator Date hidden'!AH101="x","x",$AG$2-'Indicator Date hidden'!AH101)</f>
        <v>0</v>
      </c>
      <c r="AH100" s="211">
        <f>IF('Indicator Date hidden'!AI101="x","x",$AH$2-'Indicator Date hidden'!AI101)</f>
        <v>0</v>
      </c>
      <c r="AI100" s="211">
        <f>IF('Indicator Date hidden'!AJ101="x","x",$AI$2-'Indicator Date hidden'!AJ101)</f>
        <v>0</v>
      </c>
      <c r="AJ100" s="211" t="str">
        <f>IF('Indicator Date hidden'!AK101="x","x",$AJ$2-'Indicator Date hidden'!AK101)</f>
        <v>x</v>
      </c>
      <c r="AK100" s="211">
        <f>IF('Indicator Date hidden'!AL101="x","x",$AK$2-'Indicator Date hidden'!AL101)</f>
        <v>1</v>
      </c>
      <c r="AL100" s="211">
        <f>IF('Indicator Date hidden'!AM101="x","x",$AL$2-'Indicator Date hidden'!AM101)</f>
        <v>0</v>
      </c>
      <c r="AM100" s="211">
        <f>IF('Indicator Date hidden'!AN101="x","x",$AM$2-'Indicator Date hidden'!AN101)</f>
        <v>0</v>
      </c>
      <c r="AN100" s="211">
        <f>IF('Indicator Date hidden'!AO101="x","x",$AN$2-'Indicator Date hidden'!AO101)</f>
        <v>0</v>
      </c>
      <c r="AO100" s="211" t="str">
        <f>IF('Indicator Date hidden'!AP101="x","x",$AO$2-'Indicator Date hidden'!AP101)</f>
        <v>x</v>
      </c>
      <c r="AP100" s="211" t="str">
        <f>IF('Indicator Date hidden'!AQ101="x","x",$AP$2-'Indicator Date hidden'!AQ101)</f>
        <v>x</v>
      </c>
      <c r="AQ100" s="211" t="str">
        <f>IF('Indicator Date hidden'!AR101="x","x",$AQ$2-'Indicator Date hidden'!AR101)</f>
        <v>x</v>
      </c>
      <c r="AR100" s="211">
        <f>IF('Indicator Date hidden'!AS101="x","x",$AR$2-'Indicator Date hidden'!AS101)</f>
        <v>0</v>
      </c>
      <c r="AS100" s="211" t="str">
        <f>IF('Indicator Date hidden'!AT101="x","x",$AS$2-'Indicator Date hidden'!AT101)</f>
        <v>x</v>
      </c>
      <c r="AT100" s="211">
        <f>IF('Indicator Date hidden'!AU101="x","x",$AT$2-'Indicator Date hidden'!AU101)</f>
        <v>0</v>
      </c>
      <c r="AU100" s="211" t="str">
        <f>IF('Indicator Date hidden'!AV101="x","x",$AU$2-'Indicator Date hidden'!AV101)</f>
        <v>x</v>
      </c>
      <c r="AV100" s="211">
        <f>IF('Indicator Date hidden'!AW101="x","x",$AV$2-'Indicator Date hidden'!AW101)</f>
        <v>0</v>
      </c>
      <c r="AW100" s="211">
        <f>IF('Indicator Date hidden'!AX101="x","x",$AW$2-'Indicator Date hidden'!AX101)</f>
        <v>0</v>
      </c>
      <c r="AX100" s="211">
        <f>IF('Indicator Date hidden'!AY101="x","x",$AX$2-'Indicator Date hidden'!AY101)</f>
        <v>0</v>
      </c>
      <c r="AY100" s="211" t="str">
        <f>IF('Indicator Date hidden'!AZ101="x","x",$AY$2-'Indicator Date hidden'!AZ101)</f>
        <v>x</v>
      </c>
      <c r="AZ100" s="211" t="str">
        <f>IF('Indicator Date hidden'!BA101="x","x",$AZ$2-'Indicator Date hidden'!BA101)</f>
        <v>x</v>
      </c>
      <c r="BA100">
        <f t="shared" si="15"/>
        <v>1</v>
      </c>
      <c r="BB100" s="21">
        <f t="shared" si="16"/>
        <v>3.2258064516129031E-2</v>
      </c>
      <c r="BC100">
        <f t="shared" si="17"/>
        <v>1</v>
      </c>
      <c r="BD100" s="21">
        <f t="shared" si="18"/>
        <v>0.17668469596940842</v>
      </c>
      <c r="BE100" s="280">
        <f t="shared" si="19"/>
        <v>0</v>
      </c>
    </row>
    <row r="101" spans="1:57" x14ac:dyDescent="0.25">
      <c r="A101" t="s">
        <v>8798</v>
      </c>
      <c r="B101" s="211">
        <f>IF('Indicator Date hidden'!C102="x","x",$B$2-'Indicator Date hidden'!C102)</f>
        <v>0</v>
      </c>
      <c r="C101" s="211">
        <f>IF('Indicator Date hidden'!D102="x","x",$C$2-'Indicator Date hidden'!D102)</f>
        <v>0</v>
      </c>
      <c r="D101" s="211">
        <f>IF('Indicator Date hidden'!E102="x","x",$D$2-'Indicator Date hidden'!E102)</f>
        <v>0</v>
      </c>
      <c r="E101" s="211">
        <f>IF('Indicator Date hidden'!F102="x","x",$E$2-'Indicator Date hidden'!F102)</f>
        <v>0</v>
      </c>
      <c r="F101" s="211">
        <f>IF('Indicator Date hidden'!G102="x","x",$F$2-'Indicator Date hidden'!G102)</f>
        <v>0</v>
      </c>
      <c r="G101" s="211">
        <f>IF('Indicator Date hidden'!H102="x","x",$G$2-'Indicator Date hidden'!H102)</f>
        <v>0</v>
      </c>
      <c r="H101" s="211">
        <f>IF('Indicator Date hidden'!I102="x","x",$H$2-'Indicator Date hidden'!I102)</f>
        <v>0</v>
      </c>
      <c r="I101" s="211">
        <f>IF('Indicator Date hidden'!J102="x","x",$I$2-'Indicator Date hidden'!J102)</f>
        <v>0</v>
      </c>
      <c r="J101" s="211">
        <f>IF('Indicator Date hidden'!K102="x","x",$J$2-'Indicator Date hidden'!K102)</f>
        <v>0</v>
      </c>
      <c r="K101" s="211">
        <f>IF('Indicator Date hidden'!L102="x","x",$K$2-'Indicator Date hidden'!L102)</f>
        <v>0</v>
      </c>
      <c r="L101" s="211">
        <f>IF('Indicator Date hidden'!M102="x","x",$L$2-'Indicator Date hidden'!M102)</f>
        <v>0</v>
      </c>
      <c r="M101" s="211">
        <f>IF('Indicator Date hidden'!N102="x","x",$M$2-'Indicator Date hidden'!N102)</f>
        <v>0</v>
      </c>
      <c r="N101" s="211">
        <f>IF('Indicator Date hidden'!O102="x","x",$N$2-'Indicator Date hidden'!O102)</f>
        <v>0</v>
      </c>
      <c r="O101" s="211">
        <f>IF('Indicator Date hidden'!P102="x","x",$O$2-'Indicator Date hidden'!P102)</f>
        <v>0</v>
      </c>
      <c r="P101" s="211">
        <f>IF('Indicator Date hidden'!Q102="x","x",$P$2-'Indicator Date hidden'!Q102)</f>
        <v>0</v>
      </c>
      <c r="Q101" s="211" t="str">
        <f>IF('Indicator Date hidden'!R102="x","x",$Q$2-'Indicator Date hidden'!R102)</f>
        <v>x</v>
      </c>
      <c r="R101" s="211">
        <f>IF('Indicator Date hidden'!S102="x","x",$R$2-'Indicator Date hidden'!S102)</f>
        <v>0</v>
      </c>
      <c r="S101" s="211">
        <f>IF('Indicator Date hidden'!T102="x","x",$S$2-'Indicator Date hidden'!T102)</f>
        <v>0</v>
      </c>
      <c r="T101" s="211">
        <f>IF('Indicator Date hidden'!U102="x","x",$T$2-'Indicator Date hidden'!U102)</f>
        <v>0</v>
      </c>
      <c r="U101" s="211" t="str">
        <f>IF('Indicator Date hidden'!V102="x","x",$U$2-'Indicator Date hidden'!V102)</f>
        <v>x</v>
      </c>
      <c r="V101" s="211">
        <f>IF('Indicator Date hidden'!W102="x","x",$V$2-'Indicator Date hidden'!W102)</f>
        <v>0</v>
      </c>
      <c r="W101" s="211" t="str">
        <f>IF('Indicator Date hidden'!X102="x","x",$W$2-'Indicator Date hidden'!X102)</f>
        <v>x</v>
      </c>
      <c r="X101" s="211">
        <f>IF('Indicator Date hidden'!Y102="x","x",$X$2-'Indicator Date hidden'!Y102)</f>
        <v>2</v>
      </c>
      <c r="Y101" s="211">
        <f>IF('Indicator Date hidden'!Z102="x","x",$Y$2-'Indicator Date hidden'!Z102)</f>
        <v>0</v>
      </c>
      <c r="Z101" s="211">
        <f>IF('Indicator Date hidden'!AA102="x","x",$Z$2-'Indicator Date hidden'!AA102)</f>
        <v>0</v>
      </c>
      <c r="AA101" s="211" t="str">
        <f>IF('Indicator Date hidden'!AB102="x","x",$AA$2-'Indicator Date hidden'!AB102)</f>
        <v>x</v>
      </c>
      <c r="AB101" s="211">
        <f>IF('Indicator Date hidden'!AC102="x","x",$AB$2-'Indicator Date hidden'!AC102)</f>
        <v>0</v>
      </c>
      <c r="AC101" s="211">
        <f>IF('Indicator Date hidden'!AD102="x","x",$AC$2-'Indicator Date hidden'!AD102)</f>
        <v>0</v>
      </c>
      <c r="AD101" s="211" t="str">
        <f>IF('Indicator Date hidden'!AE102="x","x",$AD$2-'Indicator Date hidden'!AE102)</f>
        <v>x</v>
      </c>
      <c r="AE101" s="211">
        <f>IF('Indicator Date hidden'!AF102="x","x",$AE$2-'Indicator Date hidden'!AF102)</f>
        <v>0</v>
      </c>
      <c r="AF101" s="211">
        <f>IF('Indicator Date hidden'!AG102="x","x",$AF$2-'Indicator Date hidden'!AG102)</f>
        <v>1</v>
      </c>
      <c r="AG101" s="211">
        <f>IF('Indicator Date hidden'!AH102="x","x",$AG$2-'Indicator Date hidden'!AH102)</f>
        <v>0</v>
      </c>
      <c r="AH101" s="211">
        <f>IF('Indicator Date hidden'!AI102="x","x",$AH$2-'Indicator Date hidden'!AI102)</f>
        <v>0</v>
      </c>
      <c r="AI101" s="211">
        <f>IF('Indicator Date hidden'!AJ102="x","x",$AI$2-'Indicator Date hidden'!AJ102)</f>
        <v>0</v>
      </c>
      <c r="AJ101" s="211" t="str">
        <f>IF('Indicator Date hidden'!AK102="x","x",$AJ$2-'Indicator Date hidden'!AK102)</f>
        <v>x</v>
      </c>
      <c r="AK101" s="211">
        <f>IF('Indicator Date hidden'!AL102="x","x",$AK$2-'Indicator Date hidden'!AL102)</f>
        <v>1</v>
      </c>
      <c r="AL101" s="211">
        <f>IF('Indicator Date hidden'!AM102="x","x",$AL$2-'Indicator Date hidden'!AM102)</f>
        <v>0</v>
      </c>
      <c r="AM101" s="211">
        <f>IF('Indicator Date hidden'!AN102="x","x",$AM$2-'Indicator Date hidden'!AN102)</f>
        <v>0</v>
      </c>
      <c r="AN101" s="211">
        <f>IF('Indicator Date hidden'!AO102="x","x",$AN$2-'Indicator Date hidden'!AO102)</f>
        <v>0</v>
      </c>
      <c r="AO101" s="211">
        <f>IF('Indicator Date hidden'!AP102="x","x",$AO$2-'Indicator Date hidden'!AP102)</f>
        <v>0</v>
      </c>
      <c r="AP101" s="211">
        <f>IF('Indicator Date hidden'!AQ102="x","x",$AP$2-'Indicator Date hidden'!AQ102)</f>
        <v>0</v>
      </c>
      <c r="AQ101" s="211" t="str">
        <f>IF('Indicator Date hidden'!AR102="x","x",$AQ$2-'Indicator Date hidden'!AR102)</f>
        <v>x</v>
      </c>
      <c r="AR101" s="211">
        <f>IF('Indicator Date hidden'!AS102="x","x",$AR$2-'Indicator Date hidden'!AS102)</f>
        <v>0</v>
      </c>
      <c r="AS101" s="211">
        <f>IF('Indicator Date hidden'!AT102="x","x",$AS$2-'Indicator Date hidden'!AT102)</f>
        <v>0</v>
      </c>
      <c r="AT101" s="211">
        <f>IF('Indicator Date hidden'!AU102="x","x",$AT$2-'Indicator Date hidden'!AU102)</f>
        <v>0</v>
      </c>
      <c r="AU101" s="211">
        <f>IF('Indicator Date hidden'!AV102="x","x",$AU$2-'Indicator Date hidden'!AV102)</f>
        <v>3</v>
      </c>
      <c r="AV101" s="211">
        <f>IF('Indicator Date hidden'!AW102="x","x",$AV$2-'Indicator Date hidden'!AW102)</f>
        <v>0</v>
      </c>
      <c r="AW101" s="211">
        <f>IF('Indicator Date hidden'!AX102="x","x",$AW$2-'Indicator Date hidden'!AX102)</f>
        <v>0</v>
      </c>
      <c r="AX101" s="211">
        <f>IF('Indicator Date hidden'!AY102="x","x",$AX$2-'Indicator Date hidden'!AY102)</f>
        <v>0</v>
      </c>
      <c r="AY101" s="211">
        <f>IF('Indicator Date hidden'!AZ102="x","x",$AY$2-'Indicator Date hidden'!AZ102)</f>
        <v>0</v>
      </c>
      <c r="AZ101" s="211">
        <f>IF('Indicator Date hidden'!BA102="x","x",$AZ$2-'Indicator Date hidden'!BA102)</f>
        <v>0</v>
      </c>
      <c r="BA101">
        <f t="shared" si="15"/>
        <v>7</v>
      </c>
      <c r="BB101" s="21">
        <f t="shared" si="16"/>
        <v>0.15909090909090909</v>
      </c>
      <c r="BC101">
        <f t="shared" si="17"/>
        <v>4</v>
      </c>
      <c r="BD101" s="21">
        <f t="shared" si="18"/>
        <v>0.56178214065037613</v>
      </c>
      <c r="BE101" s="280">
        <f t="shared" si="19"/>
        <v>0</v>
      </c>
    </row>
    <row r="102" spans="1:57" x14ac:dyDescent="0.25">
      <c r="A102" t="s">
        <v>8800</v>
      </c>
      <c r="B102" s="211">
        <f>IF('Indicator Date hidden'!C103="x","x",$B$2-'Indicator Date hidden'!C103)</f>
        <v>0</v>
      </c>
      <c r="C102" s="211">
        <f>IF('Indicator Date hidden'!D103="x","x",$C$2-'Indicator Date hidden'!D103)</f>
        <v>0</v>
      </c>
      <c r="D102" s="211">
        <f>IF('Indicator Date hidden'!E103="x","x",$D$2-'Indicator Date hidden'!E103)</f>
        <v>0</v>
      </c>
      <c r="E102" s="211">
        <f>IF('Indicator Date hidden'!F103="x","x",$E$2-'Indicator Date hidden'!F103)</f>
        <v>0</v>
      </c>
      <c r="F102" s="211">
        <f>IF('Indicator Date hidden'!G103="x","x",$F$2-'Indicator Date hidden'!G103)</f>
        <v>0</v>
      </c>
      <c r="G102" s="211">
        <f>IF('Indicator Date hidden'!H103="x","x",$G$2-'Indicator Date hidden'!H103)</f>
        <v>0</v>
      </c>
      <c r="H102" s="211">
        <f>IF('Indicator Date hidden'!I103="x","x",$H$2-'Indicator Date hidden'!I103)</f>
        <v>0</v>
      </c>
      <c r="I102" s="211">
        <f>IF('Indicator Date hidden'!J103="x","x",$I$2-'Indicator Date hidden'!J103)</f>
        <v>0</v>
      </c>
      <c r="J102" s="211">
        <f>IF('Indicator Date hidden'!K103="x","x",$J$2-'Indicator Date hidden'!K103)</f>
        <v>0</v>
      </c>
      <c r="K102" s="211">
        <f>IF('Indicator Date hidden'!L103="x","x",$K$2-'Indicator Date hidden'!L103)</f>
        <v>0</v>
      </c>
      <c r="L102" s="211">
        <f>IF('Indicator Date hidden'!M103="x","x",$L$2-'Indicator Date hidden'!M103)</f>
        <v>0</v>
      </c>
      <c r="M102" s="211">
        <f>IF('Indicator Date hidden'!N103="x","x",$M$2-'Indicator Date hidden'!N103)</f>
        <v>0</v>
      </c>
      <c r="N102" s="211">
        <f>IF('Indicator Date hidden'!O103="x","x",$N$2-'Indicator Date hidden'!O103)</f>
        <v>0</v>
      </c>
      <c r="O102" s="211">
        <f>IF('Indicator Date hidden'!P103="x","x",$O$2-'Indicator Date hidden'!P103)</f>
        <v>0</v>
      </c>
      <c r="P102" s="211">
        <f>IF('Indicator Date hidden'!Q103="x","x",$P$2-'Indicator Date hidden'!Q103)</f>
        <v>0</v>
      </c>
      <c r="Q102" s="211" t="str">
        <f>IF('Indicator Date hidden'!R103="x","x",$Q$2-'Indicator Date hidden'!R103)</f>
        <v>x</v>
      </c>
      <c r="R102" s="211">
        <f>IF('Indicator Date hidden'!S103="x","x",$R$2-'Indicator Date hidden'!S103)</f>
        <v>0</v>
      </c>
      <c r="S102" s="211">
        <f>IF('Indicator Date hidden'!T103="x","x",$S$2-'Indicator Date hidden'!T103)</f>
        <v>0</v>
      </c>
      <c r="T102" s="211">
        <f>IF('Indicator Date hidden'!U103="x","x",$T$2-'Indicator Date hidden'!U103)</f>
        <v>0</v>
      </c>
      <c r="U102" s="211" t="str">
        <f>IF('Indicator Date hidden'!V103="x","x",$U$2-'Indicator Date hidden'!V103)</f>
        <v>x</v>
      </c>
      <c r="V102" s="211">
        <f>IF('Indicator Date hidden'!W103="x","x",$V$2-'Indicator Date hidden'!W103)</f>
        <v>0</v>
      </c>
      <c r="W102" s="211" t="str">
        <f>IF('Indicator Date hidden'!X103="x","x",$W$2-'Indicator Date hidden'!X103)</f>
        <v>x</v>
      </c>
      <c r="X102" s="211">
        <f>IF('Indicator Date hidden'!Y103="x","x",$X$2-'Indicator Date hidden'!Y103)</f>
        <v>1</v>
      </c>
      <c r="Y102" s="211">
        <f>IF('Indicator Date hidden'!Z103="x","x",$Y$2-'Indicator Date hidden'!Z103)</f>
        <v>0</v>
      </c>
      <c r="Z102" s="211">
        <f>IF('Indicator Date hidden'!AA103="x","x",$Z$2-'Indicator Date hidden'!AA103)</f>
        <v>0</v>
      </c>
      <c r="AA102" s="211" t="str">
        <f>IF('Indicator Date hidden'!AB103="x","x",$AA$2-'Indicator Date hidden'!AB103)</f>
        <v>x</v>
      </c>
      <c r="AB102" s="211">
        <f>IF('Indicator Date hidden'!AC103="x","x",$AB$2-'Indicator Date hidden'!AC103)</f>
        <v>0</v>
      </c>
      <c r="AC102" s="211">
        <f>IF('Indicator Date hidden'!AD103="x","x",$AC$2-'Indicator Date hidden'!AD103)</f>
        <v>0</v>
      </c>
      <c r="AD102" s="211" t="str">
        <f>IF('Indicator Date hidden'!AE103="x","x",$AD$2-'Indicator Date hidden'!AE103)</f>
        <v>x</v>
      </c>
      <c r="AE102" s="211">
        <f>IF('Indicator Date hidden'!AF103="x","x",$AE$2-'Indicator Date hidden'!AF103)</f>
        <v>0</v>
      </c>
      <c r="AF102" s="211">
        <f>IF('Indicator Date hidden'!AG103="x","x",$AF$2-'Indicator Date hidden'!AG103)</f>
        <v>1</v>
      </c>
      <c r="AG102" s="211">
        <f>IF('Indicator Date hidden'!AH103="x","x",$AG$2-'Indicator Date hidden'!AH103)</f>
        <v>0</v>
      </c>
      <c r="AH102" s="211">
        <f>IF('Indicator Date hidden'!AI103="x","x",$AH$2-'Indicator Date hidden'!AI103)</f>
        <v>0</v>
      </c>
      <c r="AI102" s="211">
        <f>IF('Indicator Date hidden'!AJ103="x","x",$AI$2-'Indicator Date hidden'!AJ103)</f>
        <v>0</v>
      </c>
      <c r="AJ102" s="211" t="str">
        <f>IF('Indicator Date hidden'!AK103="x","x",$AJ$2-'Indicator Date hidden'!AK103)</f>
        <v>x</v>
      </c>
      <c r="AK102" s="211">
        <f>IF('Indicator Date hidden'!AL103="x","x",$AK$2-'Indicator Date hidden'!AL103)</f>
        <v>1</v>
      </c>
      <c r="AL102" s="211">
        <f>IF('Indicator Date hidden'!AM103="x","x",$AL$2-'Indicator Date hidden'!AM103)</f>
        <v>0</v>
      </c>
      <c r="AM102" s="211">
        <f>IF('Indicator Date hidden'!AN103="x","x",$AM$2-'Indicator Date hidden'!AN103)</f>
        <v>0</v>
      </c>
      <c r="AN102" s="211">
        <f>IF('Indicator Date hidden'!AO103="x","x",$AN$2-'Indicator Date hidden'!AO103)</f>
        <v>0</v>
      </c>
      <c r="AO102" s="211">
        <f>IF('Indicator Date hidden'!AP103="x","x",$AO$2-'Indicator Date hidden'!AP103)</f>
        <v>0</v>
      </c>
      <c r="AP102" s="211">
        <f>IF('Indicator Date hidden'!AQ103="x","x",$AP$2-'Indicator Date hidden'!AQ103)</f>
        <v>0</v>
      </c>
      <c r="AQ102" s="211" t="str">
        <f>IF('Indicator Date hidden'!AR103="x","x",$AQ$2-'Indicator Date hidden'!AR103)</f>
        <v>x</v>
      </c>
      <c r="AR102" s="211">
        <f>IF('Indicator Date hidden'!AS103="x","x",$AR$2-'Indicator Date hidden'!AS103)</f>
        <v>0</v>
      </c>
      <c r="AS102" s="211">
        <f>IF('Indicator Date hidden'!AT103="x","x",$AS$2-'Indicator Date hidden'!AT103)</f>
        <v>0</v>
      </c>
      <c r="AT102" s="211">
        <f>IF('Indicator Date hidden'!AU103="x","x",$AT$2-'Indicator Date hidden'!AU103)</f>
        <v>0</v>
      </c>
      <c r="AU102" s="211" t="str">
        <f>IF('Indicator Date hidden'!AV103="x","x",$AU$2-'Indicator Date hidden'!AV103)</f>
        <v>x</v>
      </c>
      <c r="AV102" s="211">
        <f>IF('Indicator Date hidden'!AW103="x","x",$AV$2-'Indicator Date hidden'!AW103)</f>
        <v>0</v>
      </c>
      <c r="AW102" s="211">
        <f>IF('Indicator Date hidden'!AX103="x","x",$AW$2-'Indicator Date hidden'!AX103)</f>
        <v>0</v>
      </c>
      <c r="AX102" s="211">
        <f>IF('Indicator Date hidden'!AY103="x","x",$AX$2-'Indicator Date hidden'!AY103)</f>
        <v>0</v>
      </c>
      <c r="AY102" s="211">
        <f>IF('Indicator Date hidden'!AZ103="x","x",$AY$2-'Indicator Date hidden'!AZ103)</f>
        <v>0</v>
      </c>
      <c r="AZ102" s="211">
        <f>IF('Indicator Date hidden'!BA103="x","x",$AZ$2-'Indicator Date hidden'!BA103)</f>
        <v>0</v>
      </c>
      <c r="BA102">
        <f t="shared" si="15"/>
        <v>3</v>
      </c>
      <c r="BB102" s="21">
        <f t="shared" si="16"/>
        <v>6.9767441860465115E-2</v>
      </c>
      <c r="BC102">
        <f t="shared" si="17"/>
        <v>3</v>
      </c>
      <c r="BD102" s="21">
        <f t="shared" si="18"/>
        <v>0.25475467790937961</v>
      </c>
      <c r="BE102" s="280">
        <f t="shared" si="19"/>
        <v>0</v>
      </c>
    </row>
    <row r="103" spans="1:57" x14ac:dyDescent="0.25">
      <c r="A103" t="s">
        <v>8805</v>
      </c>
      <c r="B103" s="211">
        <f>IF('Indicator Date hidden'!C104="x","x",$B$2-'Indicator Date hidden'!C104)</f>
        <v>0</v>
      </c>
      <c r="C103" s="211">
        <f>IF('Indicator Date hidden'!D104="x","x",$C$2-'Indicator Date hidden'!D104)</f>
        <v>0</v>
      </c>
      <c r="D103" s="211">
        <f>IF('Indicator Date hidden'!E104="x","x",$D$2-'Indicator Date hidden'!E104)</f>
        <v>0</v>
      </c>
      <c r="E103" s="211">
        <f>IF('Indicator Date hidden'!F104="x","x",$E$2-'Indicator Date hidden'!F104)</f>
        <v>0</v>
      </c>
      <c r="F103" s="211">
        <f>IF('Indicator Date hidden'!G104="x","x",$F$2-'Indicator Date hidden'!G104)</f>
        <v>0</v>
      </c>
      <c r="G103" s="211">
        <f>IF('Indicator Date hidden'!H104="x","x",$G$2-'Indicator Date hidden'!H104)</f>
        <v>0</v>
      </c>
      <c r="H103" s="211">
        <f>IF('Indicator Date hidden'!I104="x","x",$H$2-'Indicator Date hidden'!I104)</f>
        <v>0</v>
      </c>
      <c r="I103" s="211">
        <f>IF('Indicator Date hidden'!J104="x","x",$I$2-'Indicator Date hidden'!J104)</f>
        <v>0</v>
      </c>
      <c r="J103" s="211">
        <f>IF('Indicator Date hidden'!K104="x","x",$J$2-'Indicator Date hidden'!K104)</f>
        <v>0</v>
      </c>
      <c r="K103" s="211">
        <f>IF('Indicator Date hidden'!L104="x","x",$K$2-'Indicator Date hidden'!L104)</f>
        <v>0</v>
      </c>
      <c r="L103" s="211">
        <f>IF('Indicator Date hidden'!M104="x","x",$L$2-'Indicator Date hidden'!M104)</f>
        <v>0</v>
      </c>
      <c r="M103" s="211">
        <f>IF('Indicator Date hidden'!N104="x","x",$M$2-'Indicator Date hidden'!N104)</f>
        <v>0</v>
      </c>
      <c r="N103" s="211">
        <f>IF('Indicator Date hidden'!O104="x","x",$N$2-'Indicator Date hidden'!O104)</f>
        <v>0</v>
      </c>
      <c r="O103" s="211">
        <f>IF('Indicator Date hidden'!P104="x","x",$O$2-'Indicator Date hidden'!P104)</f>
        <v>0</v>
      </c>
      <c r="P103" s="211">
        <f>IF('Indicator Date hidden'!Q104="x","x",$P$2-'Indicator Date hidden'!Q104)</f>
        <v>0</v>
      </c>
      <c r="Q103" s="211">
        <f>IF('Indicator Date hidden'!R104="x","x",$Q$2-'Indicator Date hidden'!R104)</f>
        <v>5</v>
      </c>
      <c r="R103" s="211">
        <f>IF('Indicator Date hidden'!S104="x","x",$R$2-'Indicator Date hidden'!S104)</f>
        <v>0</v>
      </c>
      <c r="S103" s="211">
        <f>IF('Indicator Date hidden'!T104="x","x",$S$2-'Indicator Date hidden'!T104)</f>
        <v>0</v>
      </c>
      <c r="T103" s="211">
        <f>IF('Indicator Date hidden'!U104="x","x",$T$2-'Indicator Date hidden'!U104)</f>
        <v>0</v>
      </c>
      <c r="U103" s="211">
        <f>IF('Indicator Date hidden'!V104="x","x",$U$2-'Indicator Date hidden'!V104)</f>
        <v>0</v>
      </c>
      <c r="V103" s="211">
        <f>IF('Indicator Date hidden'!W104="x","x",$V$2-'Indicator Date hidden'!W104)</f>
        <v>0</v>
      </c>
      <c r="W103" s="211">
        <f>IF('Indicator Date hidden'!X104="x","x",$W$2-'Indicator Date hidden'!X104)</f>
        <v>10</v>
      </c>
      <c r="X103" s="211">
        <f>IF('Indicator Date hidden'!Y104="x","x",$X$2-'Indicator Date hidden'!Y104)</f>
        <v>4</v>
      </c>
      <c r="Y103" s="211">
        <f>IF('Indicator Date hidden'!Z104="x","x",$Y$2-'Indicator Date hidden'!Z104)</f>
        <v>0</v>
      </c>
      <c r="Z103" s="211">
        <f>IF('Indicator Date hidden'!AA104="x","x",$Z$2-'Indicator Date hidden'!AA104)</f>
        <v>0</v>
      </c>
      <c r="AA103" s="211">
        <f>IF('Indicator Date hidden'!AB104="x","x",$AA$2-'Indicator Date hidden'!AB104)</f>
        <v>0</v>
      </c>
      <c r="AB103" s="211">
        <f>IF('Indicator Date hidden'!AC104="x","x",$AB$2-'Indicator Date hidden'!AC104)</f>
        <v>0</v>
      </c>
      <c r="AC103" s="211">
        <f>IF('Indicator Date hidden'!AD104="x","x",$AC$2-'Indicator Date hidden'!AD104)</f>
        <v>0</v>
      </c>
      <c r="AD103" s="211">
        <f>IF('Indicator Date hidden'!AE104="x","x",$AD$2-'Indicator Date hidden'!AE104)</f>
        <v>0</v>
      </c>
      <c r="AE103" s="211" t="str">
        <f>IF('Indicator Date hidden'!AF104="x","x",$AE$2-'Indicator Date hidden'!AF104)</f>
        <v>x</v>
      </c>
      <c r="AF103" s="211">
        <f>IF('Indicator Date hidden'!AG104="x","x",$AF$2-'Indicator Date hidden'!AG104)</f>
        <v>3</v>
      </c>
      <c r="AG103" s="211">
        <f>IF('Indicator Date hidden'!AH104="x","x",$AG$2-'Indicator Date hidden'!AH104)</f>
        <v>0</v>
      </c>
      <c r="AH103" s="211">
        <f>IF('Indicator Date hidden'!AI104="x","x",$AH$2-'Indicator Date hidden'!AI104)</f>
        <v>0</v>
      </c>
      <c r="AI103" s="211">
        <f>IF('Indicator Date hidden'!AJ104="x","x",$AI$2-'Indicator Date hidden'!AJ104)</f>
        <v>0</v>
      </c>
      <c r="AJ103" s="211" t="str">
        <f>IF('Indicator Date hidden'!AK104="x","x",$AJ$2-'Indicator Date hidden'!AK104)</f>
        <v>x</v>
      </c>
      <c r="AK103" s="211">
        <f>IF('Indicator Date hidden'!AL104="x","x",$AK$2-'Indicator Date hidden'!AL104)</f>
        <v>1</v>
      </c>
      <c r="AL103" s="211">
        <f>IF('Indicator Date hidden'!AM104="x","x",$AL$2-'Indicator Date hidden'!AM104)</f>
        <v>0</v>
      </c>
      <c r="AM103" s="211">
        <f>IF('Indicator Date hidden'!AN104="x","x",$AM$2-'Indicator Date hidden'!AN104)</f>
        <v>0</v>
      </c>
      <c r="AN103" s="211">
        <f>IF('Indicator Date hidden'!AO104="x","x",$AN$2-'Indicator Date hidden'!AO104)</f>
        <v>0</v>
      </c>
      <c r="AO103" s="211">
        <f>IF('Indicator Date hidden'!AP104="x","x",$AO$2-'Indicator Date hidden'!AP104)</f>
        <v>0</v>
      </c>
      <c r="AP103" s="211">
        <f>IF('Indicator Date hidden'!AQ104="x","x",$AP$2-'Indicator Date hidden'!AQ104)</f>
        <v>0</v>
      </c>
      <c r="AQ103" s="211">
        <f>IF('Indicator Date hidden'!AR104="x","x",$AQ$2-'Indicator Date hidden'!AR104)</f>
        <v>0</v>
      </c>
      <c r="AR103" s="211">
        <f>IF('Indicator Date hidden'!AS104="x","x",$AR$2-'Indicator Date hidden'!AS104)</f>
        <v>0</v>
      </c>
      <c r="AS103" s="211">
        <f>IF('Indicator Date hidden'!AT104="x","x",$AS$2-'Indicator Date hidden'!AT104)</f>
        <v>0</v>
      </c>
      <c r="AT103" s="211">
        <f>IF('Indicator Date hidden'!AU104="x","x",$AT$2-'Indicator Date hidden'!AU104)</f>
        <v>0</v>
      </c>
      <c r="AU103" s="211">
        <f>IF('Indicator Date hidden'!AV104="x","x",$AU$2-'Indicator Date hidden'!AV104)</f>
        <v>5</v>
      </c>
      <c r="AV103" s="211">
        <f>IF('Indicator Date hidden'!AW104="x","x",$AV$2-'Indicator Date hidden'!AW104)</f>
        <v>0</v>
      </c>
      <c r="AW103" s="211">
        <f>IF('Indicator Date hidden'!AX104="x","x",$AW$2-'Indicator Date hidden'!AX104)</f>
        <v>0</v>
      </c>
      <c r="AX103" s="211">
        <f>IF('Indicator Date hidden'!AY104="x","x",$AX$2-'Indicator Date hidden'!AY104)</f>
        <v>0</v>
      </c>
      <c r="AY103" s="211">
        <f>IF('Indicator Date hidden'!AZ104="x","x",$AY$2-'Indicator Date hidden'!AZ104)</f>
        <v>0</v>
      </c>
      <c r="AZ103" s="211">
        <f>IF('Indicator Date hidden'!BA104="x","x",$AZ$2-'Indicator Date hidden'!BA104)</f>
        <v>0</v>
      </c>
      <c r="BA103">
        <f t="shared" si="15"/>
        <v>28</v>
      </c>
      <c r="BB103" s="21">
        <f t="shared" si="16"/>
        <v>0.5714285714285714</v>
      </c>
      <c r="BC103">
        <f t="shared" si="17"/>
        <v>6</v>
      </c>
      <c r="BD103" s="21">
        <f t="shared" si="18"/>
        <v>1.8070158058105026</v>
      </c>
      <c r="BE103" s="280">
        <f t="shared" si="19"/>
        <v>0</v>
      </c>
    </row>
    <row r="104" spans="1:57" x14ac:dyDescent="0.25">
      <c r="A104" t="s">
        <v>8825</v>
      </c>
      <c r="B104" s="211">
        <f>IF('Indicator Date hidden'!C105="x","x",$B$2-'Indicator Date hidden'!C105)</f>
        <v>0</v>
      </c>
      <c r="C104" s="211">
        <f>IF('Indicator Date hidden'!D105="x","x",$C$2-'Indicator Date hidden'!D105)</f>
        <v>0</v>
      </c>
      <c r="D104" s="211">
        <f>IF('Indicator Date hidden'!E105="x","x",$D$2-'Indicator Date hidden'!E105)</f>
        <v>0</v>
      </c>
      <c r="E104" s="211">
        <f>IF('Indicator Date hidden'!F105="x","x",$E$2-'Indicator Date hidden'!F105)</f>
        <v>0</v>
      </c>
      <c r="F104" s="211">
        <f>IF('Indicator Date hidden'!G105="x","x",$F$2-'Indicator Date hidden'!G105)</f>
        <v>0</v>
      </c>
      <c r="G104" s="211">
        <f>IF('Indicator Date hidden'!H105="x","x",$G$2-'Indicator Date hidden'!H105)</f>
        <v>0</v>
      </c>
      <c r="H104" s="211">
        <f>IF('Indicator Date hidden'!I105="x","x",$H$2-'Indicator Date hidden'!I105)</f>
        <v>0</v>
      </c>
      <c r="I104" s="211">
        <f>IF('Indicator Date hidden'!J105="x","x",$I$2-'Indicator Date hidden'!J105)</f>
        <v>0</v>
      </c>
      <c r="J104" s="211">
        <f>IF('Indicator Date hidden'!K105="x","x",$J$2-'Indicator Date hidden'!K105)</f>
        <v>0</v>
      </c>
      <c r="K104" s="211">
        <f>IF('Indicator Date hidden'!L105="x","x",$K$2-'Indicator Date hidden'!L105)</f>
        <v>0</v>
      </c>
      <c r="L104" s="211">
        <f>IF('Indicator Date hidden'!M105="x","x",$L$2-'Indicator Date hidden'!M105)</f>
        <v>0</v>
      </c>
      <c r="M104" s="211">
        <f>IF('Indicator Date hidden'!N105="x","x",$M$2-'Indicator Date hidden'!N105)</f>
        <v>0</v>
      </c>
      <c r="N104" s="211">
        <f>IF('Indicator Date hidden'!O105="x","x",$N$2-'Indicator Date hidden'!O105)</f>
        <v>0</v>
      </c>
      <c r="O104" s="211">
        <f>IF('Indicator Date hidden'!P105="x","x",$O$2-'Indicator Date hidden'!P105)</f>
        <v>0</v>
      </c>
      <c r="P104" s="211">
        <f>IF('Indicator Date hidden'!Q105="x","x",$P$2-'Indicator Date hidden'!Q105)</f>
        <v>0</v>
      </c>
      <c r="Q104" s="211">
        <f>IF('Indicator Date hidden'!R105="x","x",$Q$2-'Indicator Date hidden'!R105)</f>
        <v>4</v>
      </c>
      <c r="R104" s="211">
        <f>IF('Indicator Date hidden'!S105="x","x",$R$2-'Indicator Date hidden'!S105)</f>
        <v>0</v>
      </c>
      <c r="S104" s="211">
        <f>IF('Indicator Date hidden'!T105="x","x",$S$2-'Indicator Date hidden'!T105)</f>
        <v>0</v>
      </c>
      <c r="T104" s="211">
        <f>IF('Indicator Date hidden'!U105="x","x",$T$2-'Indicator Date hidden'!U105)</f>
        <v>0</v>
      </c>
      <c r="U104" s="211">
        <f>IF('Indicator Date hidden'!V105="x","x",$U$2-'Indicator Date hidden'!V105)</f>
        <v>0</v>
      </c>
      <c r="V104" s="211">
        <f>IF('Indicator Date hidden'!W105="x","x",$V$2-'Indicator Date hidden'!W105)</f>
        <v>0</v>
      </c>
      <c r="W104" s="211">
        <f>IF('Indicator Date hidden'!X105="x","x",$W$2-'Indicator Date hidden'!X105)</f>
        <v>0</v>
      </c>
      <c r="X104" s="211">
        <f>IF('Indicator Date hidden'!Y105="x","x",$X$2-'Indicator Date hidden'!Y105)</f>
        <v>4</v>
      </c>
      <c r="Y104" s="211">
        <f>IF('Indicator Date hidden'!Z105="x","x",$Y$2-'Indicator Date hidden'!Z105)</f>
        <v>0</v>
      </c>
      <c r="Z104" s="211">
        <f>IF('Indicator Date hidden'!AA105="x","x",$Z$2-'Indicator Date hidden'!AA105)</f>
        <v>0</v>
      </c>
      <c r="AA104" s="211">
        <f>IF('Indicator Date hidden'!AB105="x","x",$AA$2-'Indicator Date hidden'!AB105)</f>
        <v>0</v>
      </c>
      <c r="AB104" s="211">
        <f>IF('Indicator Date hidden'!AC105="x","x",$AB$2-'Indicator Date hidden'!AC105)</f>
        <v>0</v>
      </c>
      <c r="AC104" s="211">
        <f>IF('Indicator Date hidden'!AD105="x","x",$AC$2-'Indicator Date hidden'!AD105)</f>
        <v>0</v>
      </c>
      <c r="AD104" s="211">
        <f>IF('Indicator Date hidden'!AE105="x","x",$AD$2-'Indicator Date hidden'!AE105)</f>
        <v>0</v>
      </c>
      <c r="AE104" s="211">
        <f>IF('Indicator Date hidden'!AF105="x","x",$AE$2-'Indicator Date hidden'!AF105)</f>
        <v>0</v>
      </c>
      <c r="AF104" s="211">
        <f>IF('Indicator Date hidden'!AG105="x","x",$AF$2-'Indicator Date hidden'!AG105)</f>
        <v>3</v>
      </c>
      <c r="AG104" s="211">
        <f>IF('Indicator Date hidden'!AH105="x","x",$AG$2-'Indicator Date hidden'!AH105)</f>
        <v>0</v>
      </c>
      <c r="AH104" s="211">
        <f>IF('Indicator Date hidden'!AI105="x","x",$AH$2-'Indicator Date hidden'!AI105)</f>
        <v>0</v>
      </c>
      <c r="AI104" s="211">
        <f>IF('Indicator Date hidden'!AJ105="x","x",$AI$2-'Indicator Date hidden'!AJ105)</f>
        <v>0</v>
      </c>
      <c r="AJ104" s="211" t="str">
        <f>IF('Indicator Date hidden'!AK105="x","x",$AJ$2-'Indicator Date hidden'!AK105)</f>
        <v>x</v>
      </c>
      <c r="AK104" s="211">
        <f>IF('Indicator Date hidden'!AL105="x","x",$AK$2-'Indicator Date hidden'!AL105)</f>
        <v>1</v>
      </c>
      <c r="AL104" s="211">
        <f>IF('Indicator Date hidden'!AM105="x","x",$AL$2-'Indicator Date hidden'!AM105)</f>
        <v>0</v>
      </c>
      <c r="AM104" s="211">
        <f>IF('Indicator Date hidden'!AN105="x","x",$AM$2-'Indicator Date hidden'!AN105)</f>
        <v>0</v>
      </c>
      <c r="AN104" s="211">
        <f>IF('Indicator Date hidden'!AO105="x","x",$AN$2-'Indicator Date hidden'!AO105)</f>
        <v>0</v>
      </c>
      <c r="AO104" s="211">
        <f>IF('Indicator Date hidden'!AP105="x","x",$AO$2-'Indicator Date hidden'!AP105)</f>
        <v>1</v>
      </c>
      <c r="AP104" s="211">
        <f>IF('Indicator Date hidden'!AQ105="x","x",$AP$2-'Indicator Date hidden'!AQ105)</f>
        <v>1</v>
      </c>
      <c r="AQ104" s="211">
        <f>IF('Indicator Date hidden'!AR105="x","x",$AQ$2-'Indicator Date hidden'!AR105)</f>
        <v>0</v>
      </c>
      <c r="AR104" s="211">
        <f>IF('Indicator Date hidden'!AS105="x","x",$AR$2-'Indicator Date hidden'!AS105)</f>
        <v>0</v>
      </c>
      <c r="AS104" s="211">
        <f>IF('Indicator Date hidden'!AT105="x","x",$AS$2-'Indicator Date hidden'!AT105)</f>
        <v>0</v>
      </c>
      <c r="AT104" s="211">
        <f>IF('Indicator Date hidden'!AU105="x","x",$AT$2-'Indicator Date hidden'!AU105)</f>
        <v>0</v>
      </c>
      <c r="AU104" s="211">
        <f>IF('Indicator Date hidden'!AV105="x","x",$AU$2-'Indicator Date hidden'!AV105)</f>
        <v>4</v>
      </c>
      <c r="AV104" s="211">
        <f>IF('Indicator Date hidden'!AW105="x","x",$AV$2-'Indicator Date hidden'!AW105)</f>
        <v>0</v>
      </c>
      <c r="AW104" s="211">
        <f>IF('Indicator Date hidden'!AX105="x","x",$AW$2-'Indicator Date hidden'!AX105)</f>
        <v>0</v>
      </c>
      <c r="AX104" s="211">
        <f>IF('Indicator Date hidden'!AY105="x","x",$AX$2-'Indicator Date hidden'!AY105)</f>
        <v>0</v>
      </c>
      <c r="AY104" s="211">
        <f>IF('Indicator Date hidden'!AZ105="x","x",$AY$2-'Indicator Date hidden'!AZ105)</f>
        <v>0</v>
      </c>
      <c r="AZ104" s="211">
        <f>IF('Indicator Date hidden'!BA105="x","x",$AZ$2-'Indicator Date hidden'!BA105)</f>
        <v>0</v>
      </c>
      <c r="BA104">
        <f t="shared" si="15"/>
        <v>18</v>
      </c>
      <c r="BB104" s="21">
        <f t="shared" si="16"/>
        <v>0.36</v>
      </c>
      <c r="BC104">
        <f t="shared" si="17"/>
        <v>7</v>
      </c>
      <c r="BD104" s="21">
        <f t="shared" si="18"/>
        <v>1.034601372510205</v>
      </c>
      <c r="BE104" s="280">
        <f t="shared" si="19"/>
        <v>0</v>
      </c>
    </row>
    <row r="105" spans="1:57" x14ac:dyDescent="0.25">
      <c r="A105" t="s">
        <v>8826</v>
      </c>
      <c r="B105" s="211">
        <f>IF('Indicator Date hidden'!C106="x","x",$B$2-'Indicator Date hidden'!C106)</f>
        <v>0</v>
      </c>
      <c r="C105" s="211">
        <f>IF('Indicator Date hidden'!D106="x","x",$C$2-'Indicator Date hidden'!D106)</f>
        <v>0</v>
      </c>
      <c r="D105" s="211">
        <f>IF('Indicator Date hidden'!E106="x","x",$D$2-'Indicator Date hidden'!E106)</f>
        <v>0</v>
      </c>
      <c r="E105" s="211">
        <f>IF('Indicator Date hidden'!F106="x","x",$E$2-'Indicator Date hidden'!F106)</f>
        <v>0</v>
      </c>
      <c r="F105" s="211">
        <f>IF('Indicator Date hidden'!G106="x","x",$F$2-'Indicator Date hidden'!G106)</f>
        <v>0</v>
      </c>
      <c r="G105" s="211">
        <f>IF('Indicator Date hidden'!H106="x","x",$G$2-'Indicator Date hidden'!H106)</f>
        <v>0</v>
      </c>
      <c r="H105" s="211">
        <f>IF('Indicator Date hidden'!I106="x","x",$H$2-'Indicator Date hidden'!I106)</f>
        <v>0</v>
      </c>
      <c r="I105" s="211">
        <f>IF('Indicator Date hidden'!J106="x","x",$I$2-'Indicator Date hidden'!J106)</f>
        <v>0</v>
      </c>
      <c r="J105" s="211">
        <f>IF('Indicator Date hidden'!K106="x","x",$J$2-'Indicator Date hidden'!K106)</f>
        <v>0</v>
      </c>
      <c r="K105" s="211">
        <f>IF('Indicator Date hidden'!L106="x","x",$K$2-'Indicator Date hidden'!L106)</f>
        <v>0</v>
      </c>
      <c r="L105" s="211">
        <f>IF('Indicator Date hidden'!M106="x","x",$L$2-'Indicator Date hidden'!M106)</f>
        <v>0</v>
      </c>
      <c r="M105" s="211">
        <f>IF('Indicator Date hidden'!N106="x","x",$M$2-'Indicator Date hidden'!N106)</f>
        <v>0</v>
      </c>
      <c r="N105" s="211">
        <f>IF('Indicator Date hidden'!O106="x","x",$N$2-'Indicator Date hidden'!O106)</f>
        <v>0</v>
      </c>
      <c r="O105" s="211">
        <f>IF('Indicator Date hidden'!P106="x","x",$O$2-'Indicator Date hidden'!P106)</f>
        <v>0</v>
      </c>
      <c r="P105" s="211">
        <f>IF('Indicator Date hidden'!Q106="x","x",$P$2-'Indicator Date hidden'!Q106)</f>
        <v>0</v>
      </c>
      <c r="Q105" s="211" t="str">
        <f>IF('Indicator Date hidden'!R106="x","x",$Q$2-'Indicator Date hidden'!R106)</f>
        <v>x</v>
      </c>
      <c r="R105" s="211">
        <f>IF('Indicator Date hidden'!S106="x","x",$R$2-'Indicator Date hidden'!S106)</f>
        <v>0</v>
      </c>
      <c r="S105" s="211">
        <f>IF('Indicator Date hidden'!T106="x","x",$S$2-'Indicator Date hidden'!T106)</f>
        <v>0</v>
      </c>
      <c r="T105" s="211">
        <f>IF('Indicator Date hidden'!U106="x","x",$T$2-'Indicator Date hidden'!U106)</f>
        <v>0</v>
      </c>
      <c r="U105" s="211" t="str">
        <f>IF('Indicator Date hidden'!V106="x","x",$U$2-'Indicator Date hidden'!V106)</f>
        <v>x</v>
      </c>
      <c r="V105" s="211">
        <f>IF('Indicator Date hidden'!W106="x","x",$V$2-'Indicator Date hidden'!W106)</f>
        <v>0</v>
      </c>
      <c r="W105" s="211">
        <f>IF('Indicator Date hidden'!X106="x","x",$W$2-'Indicator Date hidden'!X106)</f>
        <v>8</v>
      </c>
      <c r="X105" s="211">
        <f>IF('Indicator Date hidden'!Y106="x","x",$X$2-'Indicator Date hidden'!Y106)</f>
        <v>4</v>
      </c>
      <c r="Y105" s="211">
        <f>IF('Indicator Date hidden'!Z106="x","x",$Y$2-'Indicator Date hidden'!Z106)</f>
        <v>0</v>
      </c>
      <c r="Z105" s="211">
        <f>IF('Indicator Date hidden'!AA106="x","x",$Z$2-'Indicator Date hidden'!AA106)</f>
        <v>0</v>
      </c>
      <c r="AA105" s="211">
        <f>IF('Indicator Date hidden'!AB106="x","x",$AA$2-'Indicator Date hidden'!AB106)</f>
        <v>0</v>
      </c>
      <c r="AB105" s="211">
        <f>IF('Indicator Date hidden'!AC106="x","x",$AB$2-'Indicator Date hidden'!AC106)</f>
        <v>0</v>
      </c>
      <c r="AC105" s="211">
        <f>IF('Indicator Date hidden'!AD106="x","x",$AC$2-'Indicator Date hidden'!AD106)</f>
        <v>0</v>
      </c>
      <c r="AD105" s="211">
        <f>IF('Indicator Date hidden'!AE106="x","x",$AD$2-'Indicator Date hidden'!AE106)</f>
        <v>0</v>
      </c>
      <c r="AE105" s="211">
        <f>IF('Indicator Date hidden'!AF106="x","x",$AE$2-'Indicator Date hidden'!AF106)</f>
        <v>0</v>
      </c>
      <c r="AF105" s="211">
        <f>IF('Indicator Date hidden'!AG106="x","x",$AF$2-'Indicator Date hidden'!AG106)</f>
        <v>4</v>
      </c>
      <c r="AG105" s="211">
        <f>IF('Indicator Date hidden'!AH106="x","x",$AG$2-'Indicator Date hidden'!AH106)</f>
        <v>0</v>
      </c>
      <c r="AH105" s="211">
        <f>IF('Indicator Date hidden'!AI106="x","x",$AH$2-'Indicator Date hidden'!AI106)</f>
        <v>0</v>
      </c>
      <c r="AI105" s="211">
        <f>IF('Indicator Date hidden'!AJ106="x","x",$AI$2-'Indicator Date hidden'!AJ106)</f>
        <v>0</v>
      </c>
      <c r="AJ105" s="211" t="str">
        <f>IF('Indicator Date hidden'!AK106="x","x",$AJ$2-'Indicator Date hidden'!AK106)</f>
        <v>x</v>
      </c>
      <c r="AK105" s="211">
        <f>IF('Indicator Date hidden'!AL106="x","x",$AK$2-'Indicator Date hidden'!AL106)</f>
        <v>1</v>
      </c>
      <c r="AL105" s="211">
        <f>IF('Indicator Date hidden'!AM106="x","x",$AL$2-'Indicator Date hidden'!AM106)</f>
        <v>0</v>
      </c>
      <c r="AM105" s="211">
        <f>IF('Indicator Date hidden'!AN106="x","x",$AM$2-'Indicator Date hidden'!AN106)</f>
        <v>0</v>
      </c>
      <c r="AN105" s="211">
        <f>IF('Indicator Date hidden'!AO106="x","x",$AN$2-'Indicator Date hidden'!AO106)</f>
        <v>0</v>
      </c>
      <c r="AO105" s="211">
        <f>IF('Indicator Date hidden'!AP106="x","x",$AO$2-'Indicator Date hidden'!AP106)</f>
        <v>0</v>
      </c>
      <c r="AP105" s="211">
        <f>IF('Indicator Date hidden'!AQ106="x","x",$AP$2-'Indicator Date hidden'!AQ106)</f>
        <v>0</v>
      </c>
      <c r="AQ105" s="211">
        <f>IF('Indicator Date hidden'!AR106="x","x",$AQ$2-'Indicator Date hidden'!AR106)</f>
        <v>4</v>
      </c>
      <c r="AR105" s="211">
        <f>IF('Indicator Date hidden'!AS106="x","x",$AR$2-'Indicator Date hidden'!AS106)</f>
        <v>0</v>
      </c>
      <c r="AS105" s="211">
        <f>IF('Indicator Date hidden'!AT106="x","x",$AS$2-'Indicator Date hidden'!AT106)</f>
        <v>0</v>
      </c>
      <c r="AT105" s="211">
        <f>IF('Indicator Date hidden'!AU106="x","x",$AT$2-'Indicator Date hidden'!AU106)</f>
        <v>0</v>
      </c>
      <c r="AU105" s="211">
        <f>IF('Indicator Date hidden'!AV106="x","x",$AU$2-'Indicator Date hidden'!AV106)</f>
        <v>4</v>
      </c>
      <c r="AV105" s="211">
        <f>IF('Indicator Date hidden'!AW106="x","x",$AV$2-'Indicator Date hidden'!AW106)</f>
        <v>0</v>
      </c>
      <c r="AW105" s="211">
        <f>IF('Indicator Date hidden'!AX106="x","x",$AW$2-'Indicator Date hidden'!AX106)</f>
        <v>0</v>
      </c>
      <c r="AX105" s="211">
        <f>IF('Indicator Date hidden'!AY106="x","x",$AX$2-'Indicator Date hidden'!AY106)</f>
        <v>0</v>
      </c>
      <c r="AY105" s="211">
        <f>IF('Indicator Date hidden'!AZ106="x","x",$AY$2-'Indicator Date hidden'!AZ106)</f>
        <v>0</v>
      </c>
      <c r="AZ105" s="211">
        <f>IF('Indicator Date hidden'!BA106="x","x",$AZ$2-'Indicator Date hidden'!BA106)</f>
        <v>0</v>
      </c>
      <c r="BA105">
        <f t="shared" si="15"/>
        <v>25</v>
      </c>
      <c r="BB105" s="21">
        <f t="shared" si="16"/>
        <v>0.52083333333333337</v>
      </c>
      <c r="BC105">
        <f t="shared" si="17"/>
        <v>6</v>
      </c>
      <c r="BD105" s="21">
        <f t="shared" si="18"/>
        <v>1.5544235712600631</v>
      </c>
      <c r="BE105" s="280">
        <f t="shared" si="19"/>
        <v>0</v>
      </c>
    </row>
    <row r="106" spans="1:57" x14ac:dyDescent="0.25">
      <c r="A106" t="s">
        <v>8807</v>
      </c>
      <c r="B106" s="211">
        <f>IF('Indicator Date hidden'!C107="x","x",$B$2-'Indicator Date hidden'!C107)</f>
        <v>0</v>
      </c>
      <c r="C106" s="211">
        <f>IF('Indicator Date hidden'!D107="x","x",$C$2-'Indicator Date hidden'!D107)</f>
        <v>0</v>
      </c>
      <c r="D106" s="211">
        <f>IF('Indicator Date hidden'!E107="x","x",$D$2-'Indicator Date hidden'!E107)</f>
        <v>0</v>
      </c>
      <c r="E106" s="211">
        <f>IF('Indicator Date hidden'!F107="x","x",$E$2-'Indicator Date hidden'!F107)</f>
        <v>0</v>
      </c>
      <c r="F106" s="211">
        <f>IF('Indicator Date hidden'!G107="x","x",$F$2-'Indicator Date hidden'!G107)</f>
        <v>0</v>
      </c>
      <c r="G106" s="211">
        <f>IF('Indicator Date hidden'!H107="x","x",$G$2-'Indicator Date hidden'!H107)</f>
        <v>0</v>
      </c>
      <c r="H106" s="211">
        <f>IF('Indicator Date hidden'!I107="x","x",$H$2-'Indicator Date hidden'!I107)</f>
        <v>0</v>
      </c>
      <c r="I106" s="211">
        <f>IF('Indicator Date hidden'!J107="x","x",$I$2-'Indicator Date hidden'!J107)</f>
        <v>0</v>
      </c>
      <c r="J106" s="211">
        <f>IF('Indicator Date hidden'!K107="x","x",$J$2-'Indicator Date hidden'!K107)</f>
        <v>0</v>
      </c>
      <c r="K106" s="211">
        <f>IF('Indicator Date hidden'!L107="x","x",$K$2-'Indicator Date hidden'!L107)</f>
        <v>0</v>
      </c>
      <c r="L106" s="211">
        <f>IF('Indicator Date hidden'!M107="x","x",$L$2-'Indicator Date hidden'!M107)</f>
        <v>0</v>
      </c>
      <c r="M106" s="211">
        <f>IF('Indicator Date hidden'!N107="x","x",$M$2-'Indicator Date hidden'!N107)</f>
        <v>0</v>
      </c>
      <c r="N106" s="211">
        <f>IF('Indicator Date hidden'!O107="x","x",$N$2-'Indicator Date hidden'!O107)</f>
        <v>0</v>
      </c>
      <c r="O106" s="211">
        <f>IF('Indicator Date hidden'!P107="x","x",$O$2-'Indicator Date hidden'!P107)</f>
        <v>0</v>
      </c>
      <c r="P106" s="211">
        <f>IF('Indicator Date hidden'!Q107="x","x",$P$2-'Indicator Date hidden'!Q107)</f>
        <v>0</v>
      </c>
      <c r="Q106" s="211">
        <f>IF('Indicator Date hidden'!R107="x","x",$Q$2-'Indicator Date hidden'!R107)</f>
        <v>5</v>
      </c>
      <c r="R106" s="211">
        <f>IF('Indicator Date hidden'!S107="x","x",$R$2-'Indicator Date hidden'!S107)</f>
        <v>0</v>
      </c>
      <c r="S106" s="211">
        <f>IF('Indicator Date hidden'!T107="x","x",$S$2-'Indicator Date hidden'!T107)</f>
        <v>0</v>
      </c>
      <c r="T106" s="211">
        <f>IF('Indicator Date hidden'!U107="x","x",$T$2-'Indicator Date hidden'!U107)</f>
        <v>0</v>
      </c>
      <c r="U106" s="211">
        <f>IF('Indicator Date hidden'!V107="x","x",$U$2-'Indicator Date hidden'!V107)</f>
        <v>0</v>
      </c>
      <c r="V106" s="211">
        <f>IF('Indicator Date hidden'!W107="x","x",$V$2-'Indicator Date hidden'!W107)</f>
        <v>0</v>
      </c>
      <c r="W106" s="211">
        <f>IF('Indicator Date hidden'!X107="x","x",$W$2-'Indicator Date hidden'!X107)</f>
        <v>5</v>
      </c>
      <c r="X106" s="211">
        <f>IF('Indicator Date hidden'!Y107="x","x",$X$2-'Indicator Date hidden'!Y107)</f>
        <v>4</v>
      </c>
      <c r="Y106" s="211">
        <f>IF('Indicator Date hidden'!Z107="x","x",$Y$2-'Indicator Date hidden'!Z107)</f>
        <v>0</v>
      </c>
      <c r="Z106" s="211">
        <f>IF('Indicator Date hidden'!AA107="x","x",$Z$2-'Indicator Date hidden'!AA107)</f>
        <v>0</v>
      </c>
      <c r="AA106" s="211">
        <f>IF('Indicator Date hidden'!AB107="x","x",$AA$2-'Indicator Date hidden'!AB107)</f>
        <v>1</v>
      </c>
      <c r="AB106" s="211">
        <f>IF('Indicator Date hidden'!AC107="x","x",$AB$2-'Indicator Date hidden'!AC107)</f>
        <v>0</v>
      </c>
      <c r="AC106" s="211">
        <f>IF('Indicator Date hidden'!AD107="x","x",$AC$2-'Indicator Date hidden'!AD107)</f>
        <v>0</v>
      </c>
      <c r="AD106" s="211" t="str">
        <f>IF('Indicator Date hidden'!AE107="x","x",$AD$2-'Indicator Date hidden'!AE107)</f>
        <v>x</v>
      </c>
      <c r="AE106" s="211">
        <f>IF('Indicator Date hidden'!AF107="x","x",$AE$2-'Indicator Date hidden'!AF107)</f>
        <v>0</v>
      </c>
      <c r="AF106" s="211">
        <f>IF('Indicator Date hidden'!AG107="x","x",$AF$2-'Indicator Date hidden'!AG107)</f>
        <v>4</v>
      </c>
      <c r="AG106" s="211">
        <f>IF('Indicator Date hidden'!AH107="x","x",$AG$2-'Indicator Date hidden'!AH107)</f>
        <v>0</v>
      </c>
      <c r="AH106" s="211">
        <f>IF('Indicator Date hidden'!AI107="x","x",$AH$2-'Indicator Date hidden'!AI107)</f>
        <v>0</v>
      </c>
      <c r="AI106" s="211">
        <f>IF('Indicator Date hidden'!AJ107="x","x",$AI$2-'Indicator Date hidden'!AJ107)</f>
        <v>0</v>
      </c>
      <c r="AJ106" s="211" t="str">
        <f>IF('Indicator Date hidden'!AK107="x","x",$AJ$2-'Indicator Date hidden'!AK107)</f>
        <v>x</v>
      </c>
      <c r="AK106" s="211" t="str">
        <f>IF('Indicator Date hidden'!AL107="x","x",$AK$2-'Indicator Date hidden'!AL107)</f>
        <v>x</v>
      </c>
      <c r="AL106" s="211">
        <f>IF('Indicator Date hidden'!AM107="x","x",$AL$2-'Indicator Date hidden'!AM107)</f>
        <v>0</v>
      </c>
      <c r="AM106" s="211">
        <f>IF('Indicator Date hidden'!AN107="x","x",$AM$2-'Indicator Date hidden'!AN107)</f>
        <v>0</v>
      </c>
      <c r="AN106" s="211">
        <f>IF('Indicator Date hidden'!AO107="x","x",$AN$2-'Indicator Date hidden'!AO107)</f>
        <v>0</v>
      </c>
      <c r="AO106" s="211">
        <f>IF('Indicator Date hidden'!AP107="x","x",$AO$2-'Indicator Date hidden'!AP107)</f>
        <v>1</v>
      </c>
      <c r="AP106" s="211">
        <f>IF('Indicator Date hidden'!AQ107="x","x",$AP$2-'Indicator Date hidden'!AQ107)</f>
        <v>1</v>
      </c>
      <c r="AQ106" s="211">
        <f>IF('Indicator Date hidden'!AR107="x","x",$AQ$2-'Indicator Date hidden'!AR107)</f>
        <v>4</v>
      </c>
      <c r="AR106" s="211">
        <f>IF('Indicator Date hidden'!AS107="x","x",$AR$2-'Indicator Date hidden'!AS107)</f>
        <v>0</v>
      </c>
      <c r="AS106" s="211" t="str">
        <f>IF('Indicator Date hidden'!AT107="x","x",$AS$2-'Indicator Date hidden'!AT107)</f>
        <v>x</v>
      </c>
      <c r="AT106" s="211">
        <f>IF('Indicator Date hidden'!AU107="x","x",$AT$2-'Indicator Date hidden'!AU107)</f>
        <v>0</v>
      </c>
      <c r="AU106" s="211">
        <f>IF('Indicator Date hidden'!AV107="x","x",$AU$2-'Indicator Date hidden'!AV107)</f>
        <v>8</v>
      </c>
      <c r="AV106" s="211">
        <f>IF('Indicator Date hidden'!AW107="x","x",$AV$2-'Indicator Date hidden'!AW107)</f>
        <v>0</v>
      </c>
      <c r="AW106" s="211">
        <f>IF('Indicator Date hidden'!AX107="x","x",$AW$2-'Indicator Date hidden'!AX107)</f>
        <v>0</v>
      </c>
      <c r="AX106" s="211">
        <f>IF('Indicator Date hidden'!AY107="x","x",$AX$2-'Indicator Date hidden'!AY107)</f>
        <v>0</v>
      </c>
      <c r="AY106" s="211">
        <f>IF('Indicator Date hidden'!AZ107="x","x",$AY$2-'Indicator Date hidden'!AZ107)</f>
        <v>0</v>
      </c>
      <c r="AZ106" s="211">
        <f>IF('Indicator Date hidden'!BA107="x","x",$AZ$2-'Indicator Date hidden'!BA107)</f>
        <v>0</v>
      </c>
      <c r="BA106">
        <f t="shared" si="15"/>
        <v>33</v>
      </c>
      <c r="BB106" s="21">
        <f t="shared" si="16"/>
        <v>0.7021276595744681</v>
      </c>
      <c r="BC106">
        <f t="shared" si="17"/>
        <v>9</v>
      </c>
      <c r="BD106" s="21">
        <f t="shared" si="18"/>
        <v>1.7371399044212934</v>
      </c>
      <c r="BE106" s="280">
        <f t="shared" si="19"/>
        <v>0</v>
      </c>
    </row>
    <row r="107" spans="1:57" x14ac:dyDescent="0.25">
      <c r="A107" t="s">
        <v>8813</v>
      </c>
      <c r="B107" s="211">
        <f>IF('Indicator Date hidden'!C108="x","x",$B$2-'Indicator Date hidden'!C108)</f>
        <v>0</v>
      </c>
      <c r="C107" s="211">
        <f>IF('Indicator Date hidden'!D108="x","x",$C$2-'Indicator Date hidden'!D108)</f>
        <v>0</v>
      </c>
      <c r="D107" s="211">
        <f>IF('Indicator Date hidden'!E108="x","x",$D$2-'Indicator Date hidden'!E108)</f>
        <v>0</v>
      </c>
      <c r="E107" s="211">
        <f>IF('Indicator Date hidden'!F108="x","x",$E$2-'Indicator Date hidden'!F108)</f>
        <v>0</v>
      </c>
      <c r="F107" s="211">
        <f>IF('Indicator Date hidden'!G108="x","x",$F$2-'Indicator Date hidden'!G108)</f>
        <v>0</v>
      </c>
      <c r="G107" s="211">
        <f>IF('Indicator Date hidden'!H108="x","x",$G$2-'Indicator Date hidden'!H108)</f>
        <v>0</v>
      </c>
      <c r="H107" s="211">
        <f>IF('Indicator Date hidden'!I108="x","x",$H$2-'Indicator Date hidden'!I108)</f>
        <v>0</v>
      </c>
      <c r="I107" s="211">
        <f>IF('Indicator Date hidden'!J108="x","x",$I$2-'Indicator Date hidden'!J108)</f>
        <v>0</v>
      </c>
      <c r="J107" s="211">
        <f>IF('Indicator Date hidden'!K108="x","x",$J$2-'Indicator Date hidden'!K108)</f>
        <v>0</v>
      </c>
      <c r="K107" s="211">
        <f>IF('Indicator Date hidden'!L108="x","x",$K$2-'Indicator Date hidden'!L108)</f>
        <v>0</v>
      </c>
      <c r="L107" s="211">
        <f>IF('Indicator Date hidden'!M108="x","x",$L$2-'Indicator Date hidden'!M108)</f>
        <v>0</v>
      </c>
      <c r="M107" s="211">
        <f>IF('Indicator Date hidden'!N108="x","x",$M$2-'Indicator Date hidden'!N108)</f>
        <v>0</v>
      </c>
      <c r="N107" s="211">
        <f>IF('Indicator Date hidden'!O108="x","x",$N$2-'Indicator Date hidden'!O108)</f>
        <v>0</v>
      </c>
      <c r="O107" s="211">
        <f>IF('Indicator Date hidden'!P108="x","x",$O$2-'Indicator Date hidden'!P108)</f>
        <v>0</v>
      </c>
      <c r="P107" s="211">
        <f>IF('Indicator Date hidden'!Q108="x","x",$P$2-'Indicator Date hidden'!Q108)</f>
        <v>0</v>
      </c>
      <c r="Q107" s="211">
        <f>IF('Indicator Date hidden'!R108="x","x",$Q$2-'Indicator Date hidden'!R108)</f>
        <v>1</v>
      </c>
      <c r="R107" s="211">
        <f>IF('Indicator Date hidden'!S108="x","x",$R$2-'Indicator Date hidden'!S108)</f>
        <v>0</v>
      </c>
      <c r="S107" s="211">
        <f>IF('Indicator Date hidden'!T108="x","x",$S$2-'Indicator Date hidden'!T108)</f>
        <v>0</v>
      </c>
      <c r="T107" s="211">
        <f>IF('Indicator Date hidden'!U108="x","x",$T$2-'Indicator Date hidden'!U108)</f>
        <v>0</v>
      </c>
      <c r="U107" s="211">
        <f>IF('Indicator Date hidden'!V108="x","x",$U$2-'Indicator Date hidden'!V108)</f>
        <v>0</v>
      </c>
      <c r="V107" s="211">
        <f>IF('Indicator Date hidden'!W108="x","x",$V$2-'Indicator Date hidden'!W108)</f>
        <v>0</v>
      </c>
      <c r="W107" s="211">
        <f>IF('Indicator Date hidden'!X108="x","x",$W$2-'Indicator Date hidden'!X108)</f>
        <v>8</v>
      </c>
      <c r="X107" s="211">
        <f>IF('Indicator Date hidden'!Y108="x","x",$X$2-'Indicator Date hidden'!Y108)</f>
        <v>4</v>
      </c>
      <c r="Y107" s="211">
        <f>IF('Indicator Date hidden'!Z108="x","x",$Y$2-'Indicator Date hidden'!Z108)</f>
        <v>0</v>
      </c>
      <c r="Z107" s="211">
        <f>IF('Indicator Date hidden'!AA108="x","x",$Z$2-'Indicator Date hidden'!AA108)</f>
        <v>0</v>
      </c>
      <c r="AA107" s="211">
        <f>IF('Indicator Date hidden'!AB108="x","x",$AA$2-'Indicator Date hidden'!AB108)</f>
        <v>0</v>
      </c>
      <c r="AB107" s="211">
        <f>IF('Indicator Date hidden'!AC108="x","x",$AB$2-'Indicator Date hidden'!AC108)</f>
        <v>0</v>
      </c>
      <c r="AC107" s="211">
        <f>IF('Indicator Date hidden'!AD108="x","x",$AC$2-'Indicator Date hidden'!AD108)</f>
        <v>0</v>
      </c>
      <c r="AD107" s="211">
        <f>IF('Indicator Date hidden'!AE108="x","x",$AD$2-'Indicator Date hidden'!AE108)</f>
        <v>0</v>
      </c>
      <c r="AE107" s="211">
        <f>IF('Indicator Date hidden'!AF108="x","x",$AE$2-'Indicator Date hidden'!AF108)</f>
        <v>0</v>
      </c>
      <c r="AF107" s="211">
        <f>IF('Indicator Date hidden'!AG108="x","x",$AF$2-'Indicator Date hidden'!AG108)</f>
        <v>3</v>
      </c>
      <c r="AG107" s="211">
        <f>IF('Indicator Date hidden'!AH108="x","x",$AG$2-'Indicator Date hidden'!AH108)</f>
        <v>0</v>
      </c>
      <c r="AH107" s="211">
        <f>IF('Indicator Date hidden'!AI108="x","x",$AH$2-'Indicator Date hidden'!AI108)</f>
        <v>0</v>
      </c>
      <c r="AI107" s="211">
        <f>IF('Indicator Date hidden'!AJ108="x","x",$AI$2-'Indicator Date hidden'!AJ108)</f>
        <v>0</v>
      </c>
      <c r="AJ107" s="211">
        <f>IF('Indicator Date hidden'!AK108="x","x",$AJ$2-'Indicator Date hidden'!AK108)</f>
        <v>0</v>
      </c>
      <c r="AK107" s="211">
        <f>IF('Indicator Date hidden'!AL108="x","x",$AK$2-'Indicator Date hidden'!AL108)</f>
        <v>1</v>
      </c>
      <c r="AL107" s="211">
        <f>IF('Indicator Date hidden'!AM108="x","x",$AL$2-'Indicator Date hidden'!AM108)</f>
        <v>0</v>
      </c>
      <c r="AM107" s="211">
        <f>IF('Indicator Date hidden'!AN108="x","x",$AM$2-'Indicator Date hidden'!AN108)</f>
        <v>0</v>
      </c>
      <c r="AN107" s="211">
        <f>IF('Indicator Date hidden'!AO108="x","x",$AN$2-'Indicator Date hidden'!AO108)</f>
        <v>0</v>
      </c>
      <c r="AO107" s="211">
        <f>IF('Indicator Date hidden'!AP108="x","x",$AO$2-'Indicator Date hidden'!AP108)</f>
        <v>0</v>
      </c>
      <c r="AP107" s="211">
        <f>IF('Indicator Date hidden'!AQ108="x","x",$AP$2-'Indicator Date hidden'!AQ108)</f>
        <v>0</v>
      </c>
      <c r="AQ107" s="211">
        <f>IF('Indicator Date hidden'!AR108="x","x",$AQ$2-'Indicator Date hidden'!AR108)</f>
        <v>0</v>
      </c>
      <c r="AR107" s="211">
        <f>IF('Indicator Date hidden'!AS108="x","x",$AR$2-'Indicator Date hidden'!AS108)</f>
        <v>0</v>
      </c>
      <c r="AS107" s="211">
        <f>IF('Indicator Date hidden'!AT108="x","x",$AS$2-'Indicator Date hidden'!AT108)</f>
        <v>0</v>
      </c>
      <c r="AT107" s="211">
        <f>IF('Indicator Date hidden'!AU108="x","x",$AT$2-'Indicator Date hidden'!AU108)</f>
        <v>0</v>
      </c>
      <c r="AU107" s="211">
        <f>IF('Indicator Date hidden'!AV108="x","x",$AU$2-'Indicator Date hidden'!AV108)</f>
        <v>3</v>
      </c>
      <c r="AV107" s="211">
        <f>IF('Indicator Date hidden'!AW108="x","x",$AV$2-'Indicator Date hidden'!AW108)</f>
        <v>0</v>
      </c>
      <c r="AW107" s="211">
        <f>IF('Indicator Date hidden'!AX108="x","x",$AW$2-'Indicator Date hidden'!AX108)</f>
        <v>0</v>
      </c>
      <c r="AX107" s="211">
        <f>IF('Indicator Date hidden'!AY108="x","x",$AX$2-'Indicator Date hidden'!AY108)</f>
        <v>0</v>
      </c>
      <c r="AY107" s="211">
        <f>IF('Indicator Date hidden'!AZ108="x","x",$AY$2-'Indicator Date hidden'!AZ108)</f>
        <v>0</v>
      </c>
      <c r="AZ107" s="211">
        <f>IF('Indicator Date hidden'!BA108="x","x",$AZ$2-'Indicator Date hidden'!BA108)</f>
        <v>0</v>
      </c>
      <c r="BA107">
        <f t="shared" si="15"/>
        <v>20</v>
      </c>
      <c r="BB107" s="21">
        <f t="shared" si="16"/>
        <v>0.39215686274509803</v>
      </c>
      <c r="BC107">
        <f t="shared" si="17"/>
        <v>6</v>
      </c>
      <c r="BD107" s="21">
        <f t="shared" si="18"/>
        <v>1.344246000078636</v>
      </c>
      <c r="BE107" s="280">
        <f t="shared" si="19"/>
        <v>0</v>
      </c>
    </row>
    <row r="108" spans="1:57" x14ac:dyDescent="0.25">
      <c r="A108" t="s">
        <v>8815</v>
      </c>
      <c r="B108" s="211">
        <f>IF('Indicator Date hidden'!C109="x","x",$B$2-'Indicator Date hidden'!C109)</f>
        <v>0</v>
      </c>
      <c r="C108" s="211">
        <f>IF('Indicator Date hidden'!D109="x","x",$C$2-'Indicator Date hidden'!D109)</f>
        <v>0</v>
      </c>
      <c r="D108" s="211">
        <f>IF('Indicator Date hidden'!E109="x","x",$D$2-'Indicator Date hidden'!E109)</f>
        <v>0</v>
      </c>
      <c r="E108" s="211">
        <f>IF('Indicator Date hidden'!F109="x","x",$E$2-'Indicator Date hidden'!F109)</f>
        <v>0</v>
      </c>
      <c r="F108" s="211">
        <f>IF('Indicator Date hidden'!G109="x","x",$F$2-'Indicator Date hidden'!G109)</f>
        <v>0</v>
      </c>
      <c r="G108" s="211">
        <f>IF('Indicator Date hidden'!H109="x","x",$G$2-'Indicator Date hidden'!H109)</f>
        <v>0</v>
      </c>
      <c r="H108" s="211">
        <f>IF('Indicator Date hidden'!I109="x","x",$H$2-'Indicator Date hidden'!I109)</f>
        <v>0</v>
      </c>
      <c r="I108" s="211">
        <f>IF('Indicator Date hidden'!J109="x","x",$I$2-'Indicator Date hidden'!J109)</f>
        <v>0</v>
      </c>
      <c r="J108" s="211">
        <f>IF('Indicator Date hidden'!K109="x","x",$J$2-'Indicator Date hidden'!K109)</f>
        <v>0</v>
      </c>
      <c r="K108" s="211">
        <f>IF('Indicator Date hidden'!L109="x","x",$K$2-'Indicator Date hidden'!L109)</f>
        <v>0</v>
      </c>
      <c r="L108" s="211">
        <f>IF('Indicator Date hidden'!M109="x","x",$L$2-'Indicator Date hidden'!M109)</f>
        <v>0</v>
      </c>
      <c r="M108" s="211">
        <f>IF('Indicator Date hidden'!N109="x","x",$M$2-'Indicator Date hidden'!N109)</f>
        <v>0</v>
      </c>
      <c r="N108" s="211">
        <f>IF('Indicator Date hidden'!O109="x","x",$N$2-'Indicator Date hidden'!O109)</f>
        <v>0</v>
      </c>
      <c r="O108" s="211">
        <f>IF('Indicator Date hidden'!P109="x","x",$O$2-'Indicator Date hidden'!P109)</f>
        <v>0</v>
      </c>
      <c r="P108" s="211">
        <f>IF('Indicator Date hidden'!Q109="x","x",$P$2-'Indicator Date hidden'!Q109)</f>
        <v>0</v>
      </c>
      <c r="Q108" s="211" t="str">
        <f>IF('Indicator Date hidden'!R109="x","x",$Q$2-'Indicator Date hidden'!R109)</f>
        <v>x</v>
      </c>
      <c r="R108" s="211">
        <f>IF('Indicator Date hidden'!S109="x","x",$R$2-'Indicator Date hidden'!S109)</f>
        <v>0</v>
      </c>
      <c r="S108" s="211">
        <f>IF('Indicator Date hidden'!T109="x","x",$S$2-'Indicator Date hidden'!T109)</f>
        <v>0</v>
      </c>
      <c r="T108" s="211">
        <f>IF('Indicator Date hidden'!U109="x","x",$T$2-'Indicator Date hidden'!U109)</f>
        <v>0</v>
      </c>
      <c r="U108" s="211" t="str">
        <f>IF('Indicator Date hidden'!V109="x","x",$U$2-'Indicator Date hidden'!V109)</f>
        <v>x</v>
      </c>
      <c r="V108" s="211">
        <f>IF('Indicator Date hidden'!W109="x","x",$V$2-'Indicator Date hidden'!W109)</f>
        <v>0</v>
      </c>
      <c r="W108" s="211" t="str">
        <f>IF('Indicator Date hidden'!X109="x","x",$W$2-'Indicator Date hidden'!X109)</f>
        <v>x</v>
      </c>
      <c r="X108" s="211">
        <f>IF('Indicator Date hidden'!Y109="x","x",$X$2-'Indicator Date hidden'!Y109)</f>
        <v>1</v>
      </c>
      <c r="Y108" s="211">
        <f>IF('Indicator Date hidden'!Z109="x","x",$Y$2-'Indicator Date hidden'!Z109)</f>
        <v>0</v>
      </c>
      <c r="Z108" s="211">
        <f>IF('Indicator Date hidden'!AA109="x","x",$Z$2-'Indicator Date hidden'!AA109)</f>
        <v>0</v>
      </c>
      <c r="AA108" s="211" t="str">
        <f>IF('Indicator Date hidden'!AB109="x","x",$AA$2-'Indicator Date hidden'!AB109)</f>
        <v>x</v>
      </c>
      <c r="AB108" s="211">
        <f>IF('Indicator Date hidden'!AC109="x","x",$AB$2-'Indicator Date hidden'!AC109)</f>
        <v>0</v>
      </c>
      <c r="AC108" s="211">
        <f>IF('Indicator Date hidden'!AD109="x","x",$AC$2-'Indicator Date hidden'!AD109)</f>
        <v>0</v>
      </c>
      <c r="AD108" s="211" t="str">
        <f>IF('Indicator Date hidden'!AE109="x","x",$AD$2-'Indicator Date hidden'!AE109)</f>
        <v>x</v>
      </c>
      <c r="AE108" s="211">
        <f>IF('Indicator Date hidden'!AF109="x","x",$AE$2-'Indicator Date hidden'!AF109)</f>
        <v>0</v>
      </c>
      <c r="AF108" s="211" t="str">
        <f>IF('Indicator Date hidden'!AG109="x","x",$AF$2-'Indicator Date hidden'!AG109)</f>
        <v>x</v>
      </c>
      <c r="AG108" s="211">
        <f>IF('Indicator Date hidden'!AH109="x","x",$AG$2-'Indicator Date hidden'!AH109)</f>
        <v>0</v>
      </c>
      <c r="AH108" s="211">
        <f>IF('Indicator Date hidden'!AI109="x","x",$AH$2-'Indicator Date hidden'!AI109)</f>
        <v>0</v>
      </c>
      <c r="AI108" s="211">
        <f>IF('Indicator Date hidden'!AJ109="x","x",$AI$2-'Indicator Date hidden'!AJ109)</f>
        <v>0</v>
      </c>
      <c r="AJ108" s="211" t="str">
        <f>IF('Indicator Date hidden'!AK109="x","x",$AJ$2-'Indicator Date hidden'!AK109)</f>
        <v>x</v>
      </c>
      <c r="AK108" s="211">
        <f>IF('Indicator Date hidden'!AL109="x","x",$AK$2-'Indicator Date hidden'!AL109)</f>
        <v>1</v>
      </c>
      <c r="AL108" s="211">
        <f>IF('Indicator Date hidden'!AM109="x","x",$AL$2-'Indicator Date hidden'!AM109)</f>
        <v>0</v>
      </c>
      <c r="AM108" s="211">
        <f>IF('Indicator Date hidden'!AN109="x","x",$AM$2-'Indicator Date hidden'!AN109)</f>
        <v>0</v>
      </c>
      <c r="AN108" s="211">
        <f>IF('Indicator Date hidden'!AO109="x","x",$AN$2-'Indicator Date hidden'!AO109)</f>
        <v>0</v>
      </c>
      <c r="AO108" s="211">
        <f>IF('Indicator Date hidden'!AP109="x","x",$AO$2-'Indicator Date hidden'!AP109)</f>
        <v>0</v>
      </c>
      <c r="AP108" s="211">
        <f>IF('Indicator Date hidden'!AQ109="x","x",$AP$2-'Indicator Date hidden'!AQ109)</f>
        <v>0</v>
      </c>
      <c r="AQ108" s="211" t="str">
        <f>IF('Indicator Date hidden'!AR109="x","x",$AQ$2-'Indicator Date hidden'!AR109)</f>
        <v>x</v>
      </c>
      <c r="AR108" s="211">
        <f>IF('Indicator Date hidden'!AS109="x","x",$AR$2-'Indicator Date hidden'!AS109)</f>
        <v>0</v>
      </c>
      <c r="AS108" s="211">
        <f>IF('Indicator Date hidden'!AT109="x","x",$AS$2-'Indicator Date hidden'!AT109)</f>
        <v>0</v>
      </c>
      <c r="AT108" s="211">
        <f>IF('Indicator Date hidden'!AU109="x","x",$AT$2-'Indicator Date hidden'!AU109)</f>
        <v>0</v>
      </c>
      <c r="AU108" s="211">
        <f>IF('Indicator Date hidden'!AV109="x","x",$AU$2-'Indicator Date hidden'!AV109)</f>
        <v>3</v>
      </c>
      <c r="AV108" s="211">
        <f>IF('Indicator Date hidden'!AW109="x","x",$AV$2-'Indicator Date hidden'!AW109)</f>
        <v>0</v>
      </c>
      <c r="AW108" s="211">
        <f>IF('Indicator Date hidden'!AX109="x","x",$AW$2-'Indicator Date hidden'!AX109)</f>
        <v>0</v>
      </c>
      <c r="AX108" s="211">
        <f>IF('Indicator Date hidden'!AY109="x","x",$AX$2-'Indicator Date hidden'!AY109)</f>
        <v>0</v>
      </c>
      <c r="AY108" s="211">
        <f>IF('Indicator Date hidden'!AZ109="x","x",$AY$2-'Indicator Date hidden'!AZ109)</f>
        <v>0</v>
      </c>
      <c r="AZ108" s="211">
        <f>IF('Indicator Date hidden'!BA109="x","x",$AZ$2-'Indicator Date hidden'!BA109)</f>
        <v>0</v>
      </c>
      <c r="BA108">
        <f t="shared" si="15"/>
        <v>5</v>
      </c>
      <c r="BB108" s="21">
        <f t="shared" si="16"/>
        <v>0.11627906976744186</v>
      </c>
      <c r="BC108">
        <f t="shared" si="17"/>
        <v>3</v>
      </c>
      <c r="BD108" s="21">
        <f t="shared" si="18"/>
        <v>0.49223280205852848</v>
      </c>
      <c r="BE108" s="280">
        <f t="shared" si="19"/>
        <v>0</v>
      </c>
    </row>
    <row r="109" spans="1:57" x14ac:dyDescent="0.25">
      <c r="A109" t="s">
        <v>8810</v>
      </c>
      <c r="B109" s="211">
        <f>IF('Indicator Date hidden'!C110="x","x",$B$2-'Indicator Date hidden'!C110)</f>
        <v>0</v>
      </c>
      <c r="C109" s="211">
        <f>IF('Indicator Date hidden'!D110="x","x",$C$2-'Indicator Date hidden'!D110)</f>
        <v>0</v>
      </c>
      <c r="D109" s="211">
        <f>IF('Indicator Date hidden'!E110="x","x",$D$2-'Indicator Date hidden'!E110)</f>
        <v>0</v>
      </c>
      <c r="E109" s="211">
        <f>IF('Indicator Date hidden'!F110="x","x",$E$2-'Indicator Date hidden'!F110)</f>
        <v>0</v>
      </c>
      <c r="F109" s="211">
        <f>IF('Indicator Date hidden'!G110="x","x",$F$2-'Indicator Date hidden'!G110)</f>
        <v>0</v>
      </c>
      <c r="G109" s="211">
        <f>IF('Indicator Date hidden'!H110="x","x",$G$2-'Indicator Date hidden'!H110)</f>
        <v>0</v>
      </c>
      <c r="H109" s="211">
        <f>IF('Indicator Date hidden'!I110="x","x",$H$2-'Indicator Date hidden'!I110)</f>
        <v>0</v>
      </c>
      <c r="I109" s="211">
        <f>IF('Indicator Date hidden'!J110="x","x",$I$2-'Indicator Date hidden'!J110)</f>
        <v>0</v>
      </c>
      <c r="J109" s="211">
        <f>IF('Indicator Date hidden'!K110="x","x",$J$2-'Indicator Date hidden'!K110)</f>
        <v>0</v>
      </c>
      <c r="K109" s="211">
        <f>IF('Indicator Date hidden'!L110="x","x",$K$2-'Indicator Date hidden'!L110)</f>
        <v>0</v>
      </c>
      <c r="L109" s="211">
        <f>IF('Indicator Date hidden'!M110="x","x",$L$2-'Indicator Date hidden'!M110)</f>
        <v>0</v>
      </c>
      <c r="M109" s="211">
        <f>IF('Indicator Date hidden'!N110="x","x",$M$2-'Indicator Date hidden'!N110)</f>
        <v>0</v>
      </c>
      <c r="N109" s="211">
        <f>IF('Indicator Date hidden'!O110="x","x",$N$2-'Indicator Date hidden'!O110)</f>
        <v>0</v>
      </c>
      <c r="O109" s="211">
        <f>IF('Indicator Date hidden'!P110="x","x",$O$2-'Indicator Date hidden'!P110)</f>
        <v>0</v>
      </c>
      <c r="P109" s="211" t="str">
        <f>IF('Indicator Date hidden'!Q110="x","x",$P$2-'Indicator Date hidden'!Q110)</f>
        <v>x</v>
      </c>
      <c r="Q109" s="211" t="str">
        <f>IF('Indicator Date hidden'!R110="x","x",$Q$2-'Indicator Date hidden'!R110)</f>
        <v>x</v>
      </c>
      <c r="R109" s="211">
        <f>IF('Indicator Date hidden'!S110="x","x",$R$2-'Indicator Date hidden'!S110)</f>
        <v>0</v>
      </c>
      <c r="S109" s="211">
        <f>IF('Indicator Date hidden'!T110="x","x",$S$2-'Indicator Date hidden'!T110)</f>
        <v>0</v>
      </c>
      <c r="T109" s="211">
        <f>IF('Indicator Date hidden'!U110="x","x",$T$2-'Indicator Date hidden'!U110)</f>
        <v>0</v>
      </c>
      <c r="U109" s="211">
        <f>IF('Indicator Date hidden'!V110="x","x",$U$2-'Indicator Date hidden'!V110)</f>
        <v>0</v>
      </c>
      <c r="V109" s="211">
        <f>IF('Indicator Date hidden'!W110="x","x",$V$2-'Indicator Date hidden'!W110)</f>
        <v>0</v>
      </c>
      <c r="W109" s="211">
        <f>IF('Indicator Date hidden'!X110="x","x",$W$2-'Indicator Date hidden'!X110)</f>
        <v>7</v>
      </c>
      <c r="X109" s="211">
        <f>IF('Indicator Date hidden'!Y110="x","x",$X$2-'Indicator Date hidden'!Y110)</f>
        <v>4</v>
      </c>
      <c r="Y109" s="211">
        <f>IF('Indicator Date hidden'!Z110="x","x",$Y$2-'Indicator Date hidden'!Z110)</f>
        <v>0</v>
      </c>
      <c r="Z109" s="211">
        <f>IF('Indicator Date hidden'!AA110="x","x",$Z$2-'Indicator Date hidden'!AA110)</f>
        <v>0</v>
      </c>
      <c r="AA109" s="211" t="str">
        <f>IF('Indicator Date hidden'!AB110="x","x",$AA$2-'Indicator Date hidden'!AB110)</f>
        <v>x</v>
      </c>
      <c r="AB109" s="211">
        <f>IF('Indicator Date hidden'!AC110="x","x",$AB$2-'Indicator Date hidden'!AC110)</f>
        <v>0</v>
      </c>
      <c r="AC109" s="211">
        <f>IF('Indicator Date hidden'!AD110="x","x",$AC$2-'Indicator Date hidden'!AD110)</f>
        <v>0</v>
      </c>
      <c r="AD109" s="211" t="str">
        <f>IF('Indicator Date hidden'!AE110="x","x",$AD$2-'Indicator Date hidden'!AE110)</f>
        <v>x</v>
      </c>
      <c r="AE109" s="211" t="str">
        <f>IF('Indicator Date hidden'!AF110="x","x",$AE$2-'Indicator Date hidden'!AF110)</f>
        <v>x</v>
      </c>
      <c r="AF109" s="211" t="str">
        <f>IF('Indicator Date hidden'!AG110="x","x",$AF$2-'Indicator Date hidden'!AG110)</f>
        <v>x</v>
      </c>
      <c r="AG109" s="211">
        <f>IF('Indicator Date hidden'!AH110="x","x",$AG$2-'Indicator Date hidden'!AH110)</f>
        <v>0</v>
      </c>
      <c r="AH109" s="211">
        <f>IF('Indicator Date hidden'!AI110="x","x",$AH$2-'Indicator Date hidden'!AI110)</f>
        <v>0</v>
      </c>
      <c r="AI109" s="211">
        <f>IF('Indicator Date hidden'!AJ110="x","x",$AI$2-'Indicator Date hidden'!AJ110)</f>
        <v>0</v>
      </c>
      <c r="AJ109" s="211" t="str">
        <f>IF('Indicator Date hidden'!AK110="x","x",$AJ$2-'Indicator Date hidden'!AK110)</f>
        <v>x</v>
      </c>
      <c r="AK109" s="211" t="str">
        <f>IF('Indicator Date hidden'!AL110="x","x",$AK$2-'Indicator Date hidden'!AL110)</f>
        <v>x</v>
      </c>
      <c r="AL109" s="211">
        <f>IF('Indicator Date hidden'!AM110="x","x",$AL$2-'Indicator Date hidden'!AM110)</f>
        <v>0</v>
      </c>
      <c r="AM109" s="211">
        <f>IF('Indicator Date hidden'!AN110="x","x",$AM$2-'Indicator Date hidden'!AN110)</f>
        <v>0</v>
      </c>
      <c r="AN109" s="211">
        <f>IF('Indicator Date hidden'!AO110="x","x",$AN$2-'Indicator Date hidden'!AO110)</f>
        <v>0</v>
      </c>
      <c r="AO109" s="211" t="str">
        <f>IF('Indicator Date hidden'!AP110="x","x",$AO$2-'Indicator Date hidden'!AP110)</f>
        <v>x</v>
      </c>
      <c r="AP109" s="211" t="str">
        <f>IF('Indicator Date hidden'!AQ110="x","x",$AP$2-'Indicator Date hidden'!AQ110)</f>
        <v>x</v>
      </c>
      <c r="AQ109" s="211">
        <f>IF('Indicator Date hidden'!AR110="x","x",$AQ$2-'Indicator Date hidden'!AR110)</f>
        <v>4</v>
      </c>
      <c r="AR109" s="211">
        <f>IF('Indicator Date hidden'!AS110="x","x",$AR$2-'Indicator Date hidden'!AS110)</f>
        <v>0</v>
      </c>
      <c r="AS109" s="211" t="str">
        <f>IF('Indicator Date hidden'!AT110="x","x",$AS$2-'Indicator Date hidden'!AT110)</f>
        <v>x</v>
      </c>
      <c r="AT109" s="211">
        <f>IF('Indicator Date hidden'!AU110="x","x",$AT$2-'Indicator Date hidden'!AU110)</f>
        <v>0</v>
      </c>
      <c r="AU109" s="211" t="str">
        <f>IF('Indicator Date hidden'!AV110="x","x",$AU$2-'Indicator Date hidden'!AV110)</f>
        <v>x</v>
      </c>
      <c r="AV109" s="211">
        <f>IF('Indicator Date hidden'!AW110="x","x",$AV$2-'Indicator Date hidden'!AW110)</f>
        <v>0</v>
      </c>
      <c r="AW109" s="211">
        <f>IF('Indicator Date hidden'!AX110="x","x",$AW$2-'Indicator Date hidden'!AX110)</f>
        <v>0</v>
      </c>
      <c r="AX109" s="211">
        <f>IF('Indicator Date hidden'!AY110="x","x",$AX$2-'Indicator Date hidden'!AY110)</f>
        <v>0</v>
      </c>
      <c r="AY109" s="211">
        <f>IF('Indicator Date hidden'!AZ110="x","x",$AY$2-'Indicator Date hidden'!AZ110)</f>
        <v>0</v>
      </c>
      <c r="AZ109" s="211">
        <f>IF('Indicator Date hidden'!BA110="x","x",$AZ$2-'Indicator Date hidden'!BA110)</f>
        <v>0</v>
      </c>
      <c r="BA109">
        <f t="shared" si="15"/>
        <v>15</v>
      </c>
      <c r="BB109" s="21">
        <f t="shared" si="16"/>
        <v>0.38461538461538464</v>
      </c>
      <c r="BC109">
        <f t="shared" si="17"/>
        <v>3</v>
      </c>
      <c r="BD109" s="21">
        <f t="shared" si="18"/>
        <v>1.3888823142513684</v>
      </c>
      <c r="BE109" s="280">
        <f t="shared" si="19"/>
        <v>0</v>
      </c>
    </row>
    <row r="110" spans="1:57" x14ac:dyDescent="0.25">
      <c r="A110" t="s">
        <v>8822</v>
      </c>
      <c r="B110" s="211">
        <f>IF('Indicator Date hidden'!C111="x","x",$B$2-'Indicator Date hidden'!C111)</f>
        <v>0</v>
      </c>
      <c r="C110" s="211">
        <f>IF('Indicator Date hidden'!D111="x","x",$C$2-'Indicator Date hidden'!D111)</f>
        <v>0</v>
      </c>
      <c r="D110" s="211">
        <f>IF('Indicator Date hidden'!E111="x","x",$D$2-'Indicator Date hidden'!E111)</f>
        <v>0</v>
      </c>
      <c r="E110" s="211">
        <f>IF('Indicator Date hidden'!F111="x","x",$E$2-'Indicator Date hidden'!F111)</f>
        <v>0</v>
      </c>
      <c r="F110" s="211">
        <f>IF('Indicator Date hidden'!G111="x","x",$F$2-'Indicator Date hidden'!G111)</f>
        <v>0</v>
      </c>
      <c r="G110" s="211">
        <f>IF('Indicator Date hidden'!H111="x","x",$G$2-'Indicator Date hidden'!H111)</f>
        <v>0</v>
      </c>
      <c r="H110" s="211">
        <f>IF('Indicator Date hidden'!I111="x","x",$H$2-'Indicator Date hidden'!I111)</f>
        <v>0</v>
      </c>
      <c r="I110" s="211">
        <f>IF('Indicator Date hidden'!J111="x","x",$I$2-'Indicator Date hidden'!J111)</f>
        <v>0</v>
      </c>
      <c r="J110" s="211">
        <f>IF('Indicator Date hidden'!K111="x","x",$J$2-'Indicator Date hidden'!K111)</f>
        <v>0</v>
      </c>
      <c r="K110" s="211">
        <f>IF('Indicator Date hidden'!L111="x","x",$K$2-'Indicator Date hidden'!L111)</f>
        <v>0</v>
      </c>
      <c r="L110" s="211">
        <f>IF('Indicator Date hidden'!M111="x","x",$L$2-'Indicator Date hidden'!M111)</f>
        <v>0</v>
      </c>
      <c r="M110" s="211">
        <f>IF('Indicator Date hidden'!N111="x","x",$M$2-'Indicator Date hidden'!N111)</f>
        <v>0</v>
      </c>
      <c r="N110" s="211">
        <f>IF('Indicator Date hidden'!O111="x","x",$N$2-'Indicator Date hidden'!O111)</f>
        <v>0</v>
      </c>
      <c r="O110" s="211">
        <f>IF('Indicator Date hidden'!P111="x","x",$O$2-'Indicator Date hidden'!P111)</f>
        <v>0</v>
      </c>
      <c r="P110" s="211">
        <f>IF('Indicator Date hidden'!Q111="x","x",$P$2-'Indicator Date hidden'!Q111)</f>
        <v>0</v>
      </c>
      <c r="Q110" s="211">
        <f>IF('Indicator Date hidden'!R111="x","x",$Q$2-'Indicator Date hidden'!R111)</f>
        <v>3</v>
      </c>
      <c r="R110" s="211">
        <f>IF('Indicator Date hidden'!S111="x","x",$R$2-'Indicator Date hidden'!S111)</f>
        <v>0</v>
      </c>
      <c r="S110" s="211">
        <f>IF('Indicator Date hidden'!T111="x","x",$S$2-'Indicator Date hidden'!T111)</f>
        <v>0</v>
      </c>
      <c r="T110" s="211">
        <f>IF('Indicator Date hidden'!U111="x","x",$T$2-'Indicator Date hidden'!U111)</f>
        <v>0</v>
      </c>
      <c r="U110" s="211">
        <f>IF('Indicator Date hidden'!V111="x","x",$U$2-'Indicator Date hidden'!V111)</f>
        <v>0</v>
      </c>
      <c r="V110" s="211">
        <f>IF('Indicator Date hidden'!W111="x","x",$V$2-'Indicator Date hidden'!W111)</f>
        <v>0</v>
      </c>
      <c r="W110" s="211">
        <f>IF('Indicator Date hidden'!X111="x","x",$W$2-'Indicator Date hidden'!X111)</f>
        <v>2</v>
      </c>
      <c r="X110" s="211">
        <f>IF('Indicator Date hidden'!Y111="x","x",$X$2-'Indicator Date hidden'!Y111)</f>
        <v>4</v>
      </c>
      <c r="Y110" s="211">
        <f>IF('Indicator Date hidden'!Z111="x","x",$Y$2-'Indicator Date hidden'!Z111)</f>
        <v>0</v>
      </c>
      <c r="Z110" s="211">
        <f>IF('Indicator Date hidden'!AA111="x","x",$Z$2-'Indicator Date hidden'!AA111)</f>
        <v>0</v>
      </c>
      <c r="AA110" s="211">
        <f>IF('Indicator Date hidden'!AB111="x","x",$AA$2-'Indicator Date hidden'!AB111)</f>
        <v>0</v>
      </c>
      <c r="AB110" s="211">
        <f>IF('Indicator Date hidden'!AC111="x","x",$AB$2-'Indicator Date hidden'!AC111)</f>
        <v>0</v>
      </c>
      <c r="AC110" s="211">
        <f>IF('Indicator Date hidden'!AD111="x","x",$AC$2-'Indicator Date hidden'!AD111)</f>
        <v>0</v>
      </c>
      <c r="AD110" s="211">
        <f>IF('Indicator Date hidden'!AE111="x","x",$AD$2-'Indicator Date hidden'!AE111)</f>
        <v>0</v>
      </c>
      <c r="AE110" s="211">
        <f>IF('Indicator Date hidden'!AF111="x","x",$AE$2-'Indicator Date hidden'!AF111)</f>
        <v>0</v>
      </c>
      <c r="AF110" s="211">
        <f>IF('Indicator Date hidden'!AG111="x","x",$AF$2-'Indicator Date hidden'!AG111)</f>
        <v>5</v>
      </c>
      <c r="AG110" s="211">
        <f>IF('Indicator Date hidden'!AH111="x","x",$AG$2-'Indicator Date hidden'!AH111)</f>
        <v>0</v>
      </c>
      <c r="AH110" s="211">
        <f>IF('Indicator Date hidden'!AI111="x","x",$AH$2-'Indicator Date hidden'!AI111)</f>
        <v>0</v>
      </c>
      <c r="AI110" s="211">
        <f>IF('Indicator Date hidden'!AJ111="x","x",$AI$2-'Indicator Date hidden'!AJ111)</f>
        <v>0</v>
      </c>
      <c r="AJ110" s="211" t="str">
        <f>IF('Indicator Date hidden'!AK111="x","x",$AJ$2-'Indicator Date hidden'!AK111)</f>
        <v>x</v>
      </c>
      <c r="AK110" s="211">
        <f>IF('Indicator Date hidden'!AL111="x","x",$AK$2-'Indicator Date hidden'!AL111)</f>
        <v>0</v>
      </c>
      <c r="AL110" s="211">
        <f>IF('Indicator Date hidden'!AM111="x","x",$AL$2-'Indicator Date hidden'!AM111)</f>
        <v>0</v>
      </c>
      <c r="AM110" s="211">
        <f>IF('Indicator Date hidden'!AN111="x","x",$AM$2-'Indicator Date hidden'!AN111)</f>
        <v>0</v>
      </c>
      <c r="AN110" s="211">
        <f>IF('Indicator Date hidden'!AO111="x","x",$AN$2-'Indicator Date hidden'!AO111)</f>
        <v>0</v>
      </c>
      <c r="AO110" s="211">
        <f>IF('Indicator Date hidden'!AP111="x","x",$AO$2-'Indicator Date hidden'!AP111)</f>
        <v>0</v>
      </c>
      <c r="AP110" s="211">
        <f>IF('Indicator Date hidden'!AQ111="x","x",$AP$2-'Indicator Date hidden'!AQ111)</f>
        <v>0</v>
      </c>
      <c r="AQ110" s="211">
        <f>IF('Indicator Date hidden'!AR111="x","x",$AQ$2-'Indicator Date hidden'!AR111)</f>
        <v>4</v>
      </c>
      <c r="AR110" s="211">
        <f>IF('Indicator Date hidden'!AS111="x","x",$AR$2-'Indicator Date hidden'!AS111)</f>
        <v>0</v>
      </c>
      <c r="AS110" s="211">
        <f>IF('Indicator Date hidden'!AT111="x","x",$AS$2-'Indicator Date hidden'!AT111)</f>
        <v>0</v>
      </c>
      <c r="AT110" s="211">
        <f>IF('Indicator Date hidden'!AU111="x","x",$AT$2-'Indicator Date hidden'!AU111)</f>
        <v>0</v>
      </c>
      <c r="AU110" s="211">
        <f>IF('Indicator Date hidden'!AV111="x","x",$AU$2-'Indicator Date hidden'!AV111)</f>
        <v>7</v>
      </c>
      <c r="AV110" s="211">
        <f>IF('Indicator Date hidden'!AW111="x","x",$AV$2-'Indicator Date hidden'!AW111)</f>
        <v>0</v>
      </c>
      <c r="AW110" s="211">
        <f>IF('Indicator Date hidden'!AX111="x","x",$AW$2-'Indicator Date hidden'!AX111)</f>
        <v>0</v>
      </c>
      <c r="AX110" s="211">
        <f>IF('Indicator Date hidden'!AY111="x","x",$AX$2-'Indicator Date hidden'!AY111)</f>
        <v>0</v>
      </c>
      <c r="AY110" s="211">
        <f>IF('Indicator Date hidden'!AZ111="x","x",$AY$2-'Indicator Date hidden'!AZ111)</f>
        <v>0</v>
      </c>
      <c r="AZ110" s="211">
        <f>IF('Indicator Date hidden'!BA111="x","x",$AZ$2-'Indicator Date hidden'!BA111)</f>
        <v>0</v>
      </c>
      <c r="BA110">
        <f t="shared" si="15"/>
        <v>25</v>
      </c>
      <c r="BB110" s="21">
        <f t="shared" si="16"/>
        <v>0.5</v>
      </c>
      <c r="BC110">
        <f t="shared" si="17"/>
        <v>6</v>
      </c>
      <c r="BD110" s="21">
        <f t="shared" si="18"/>
        <v>1.4594519519326423</v>
      </c>
      <c r="BE110" s="280">
        <f t="shared" si="19"/>
        <v>0</v>
      </c>
    </row>
    <row r="111" spans="1:57" x14ac:dyDescent="0.25">
      <c r="A111" t="s">
        <v>8824</v>
      </c>
      <c r="B111" s="211">
        <f>IF('Indicator Date hidden'!C112="x","x",$B$2-'Indicator Date hidden'!C112)</f>
        <v>0</v>
      </c>
      <c r="C111" s="211">
        <f>IF('Indicator Date hidden'!D112="x","x",$C$2-'Indicator Date hidden'!D112)</f>
        <v>0</v>
      </c>
      <c r="D111" s="211">
        <f>IF('Indicator Date hidden'!E112="x","x",$D$2-'Indicator Date hidden'!E112)</f>
        <v>0</v>
      </c>
      <c r="E111" s="211">
        <f>IF('Indicator Date hidden'!F112="x","x",$E$2-'Indicator Date hidden'!F112)</f>
        <v>0</v>
      </c>
      <c r="F111" s="211">
        <f>IF('Indicator Date hidden'!G112="x","x",$F$2-'Indicator Date hidden'!G112)</f>
        <v>0</v>
      </c>
      <c r="G111" s="211">
        <f>IF('Indicator Date hidden'!H112="x","x",$G$2-'Indicator Date hidden'!H112)</f>
        <v>0</v>
      </c>
      <c r="H111" s="211">
        <f>IF('Indicator Date hidden'!I112="x","x",$H$2-'Indicator Date hidden'!I112)</f>
        <v>0</v>
      </c>
      <c r="I111" s="211">
        <f>IF('Indicator Date hidden'!J112="x","x",$I$2-'Indicator Date hidden'!J112)</f>
        <v>0</v>
      </c>
      <c r="J111" s="211">
        <f>IF('Indicator Date hidden'!K112="x","x",$J$2-'Indicator Date hidden'!K112)</f>
        <v>0</v>
      </c>
      <c r="K111" s="211">
        <f>IF('Indicator Date hidden'!L112="x","x",$K$2-'Indicator Date hidden'!L112)</f>
        <v>0</v>
      </c>
      <c r="L111" s="211">
        <f>IF('Indicator Date hidden'!M112="x","x",$L$2-'Indicator Date hidden'!M112)</f>
        <v>0</v>
      </c>
      <c r="M111" s="211">
        <f>IF('Indicator Date hidden'!N112="x","x",$M$2-'Indicator Date hidden'!N112)</f>
        <v>0</v>
      </c>
      <c r="N111" s="211">
        <f>IF('Indicator Date hidden'!O112="x","x",$N$2-'Indicator Date hidden'!O112)</f>
        <v>0</v>
      </c>
      <c r="O111" s="211">
        <f>IF('Indicator Date hidden'!P112="x","x",$O$2-'Indicator Date hidden'!P112)</f>
        <v>0</v>
      </c>
      <c r="P111" s="211">
        <f>IF('Indicator Date hidden'!Q112="x","x",$P$2-'Indicator Date hidden'!Q112)</f>
        <v>0</v>
      </c>
      <c r="Q111" s="211" t="str">
        <f>IF('Indicator Date hidden'!R112="x","x",$Q$2-'Indicator Date hidden'!R112)</f>
        <v>x</v>
      </c>
      <c r="R111" s="211">
        <f>IF('Indicator Date hidden'!S112="x","x",$R$2-'Indicator Date hidden'!S112)</f>
        <v>0</v>
      </c>
      <c r="S111" s="211">
        <f>IF('Indicator Date hidden'!T112="x","x",$S$2-'Indicator Date hidden'!T112)</f>
        <v>0</v>
      </c>
      <c r="T111" s="211">
        <f>IF('Indicator Date hidden'!U112="x","x",$T$2-'Indicator Date hidden'!U112)</f>
        <v>0</v>
      </c>
      <c r="U111" s="211">
        <f>IF('Indicator Date hidden'!V112="x","x",$U$2-'Indicator Date hidden'!V112)</f>
        <v>0</v>
      </c>
      <c r="V111" s="211">
        <f>IF('Indicator Date hidden'!W112="x","x",$V$2-'Indicator Date hidden'!W112)</f>
        <v>0</v>
      </c>
      <c r="W111" s="211" t="str">
        <f>IF('Indicator Date hidden'!X112="x","x",$W$2-'Indicator Date hidden'!X112)</f>
        <v>x</v>
      </c>
      <c r="X111" s="211" t="str">
        <f>IF('Indicator Date hidden'!Y112="x","x",$X$2-'Indicator Date hidden'!Y112)</f>
        <v>x</v>
      </c>
      <c r="Y111" s="211">
        <f>IF('Indicator Date hidden'!Z112="x","x",$Y$2-'Indicator Date hidden'!Z112)</f>
        <v>0</v>
      </c>
      <c r="Z111" s="211">
        <f>IF('Indicator Date hidden'!AA112="x","x",$Z$2-'Indicator Date hidden'!AA112)</f>
        <v>0</v>
      </c>
      <c r="AA111" s="211">
        <f>IF('Indicator Date hidden'!AB112="x","x",$AA$2-'Indicator Date hidden'!AB112)</f>
        <v>0</v>
      </c>
      <c r="AB111" s="211">
        <f>IF('Indicator Date hidden'!AC112="x","x",$AB$2-'Indicator Date hidden'!AC112)</f>
        <v>0</v>
      </c>
      <c r="AC111" s="211">
        <f>IF('Indicator Date hidden'!AD112="x","x",$AC$2-'Indicator Date hidden'!AD112)</f>
        <v>0</v>
      </c>
      <c r="AD111" s="211" t="str">
        <f>IF('Indicator Date hidden'!AE112="x","x",$AD$2-'Indicator Date hidden'!AE112)</f>
        <v>x</v>
      </c>
      <c r="AE111" s="211">
        <f>IF('Indicator Date hidden'!AF112="x","x",$AE$2-'Indicator Date hidden'!AF112)</f>
        <v>0</v>
      </c>
      <c r="AF111" s="211">
        <f>IF('Indicator Date hidden'!AG112="x","x",$AF$2-'Indicator Date hidden'!AG112)</f>
        <v>1</v>
      </c>
      <c r="AG111" s="211">
        <f>IF('Indicator Date hidden'!AH112="x","x",$AG$2-'Indicator Date hidden'!AH112)</f>
        <v>0</v>
      </c>
      <c r="AH111" s="211">
        <f>IF('Indicator Date hidden'!AI112="x","x",$AH$2-'Indicator Date hidden'!AI112)</f>
        <v>0</v>
      </c>
      <c r="AI111" s="211">
        <f>IF('Indicator Date hidden'!AJ112="x","x",$AI$2-'Indicator Date hidden'!AJ112)</f>
        <v>0</v>
      </c>
      <c r="AJ111" s="211" t="str">
        <f>IF('Indicator Date hidden'!AK112="x","x",$AJ$2-'Indicator Date hidden'!AK112)</f>
        <v>x</v>
      </c>
      <c r="AK111" s="211">
        <f>IF('Indicator Date hidden'!AL112="x","x",$AK$2-'Indicator Date hidden'!AL112)</f>
        <v>1</v>
      </c>
      <c r="AL111" s="211">
        <f>IF('Indicator Date hidden'!AM112="x","x",$AL$2-'Indicator Date hidden'!AM112)</f>
        <v>0</v>
      </c>
      <c r="AM111" s="211">
        <f>IF('Indicator Date hidden'!AN112="x","x",$AM$2-'Indicator Date hidden'!AN112)</f>
        <v>0</v>
      </c>
      <c r="AN111" s="211">
        <f>IF('Indicator Date hidden'!AO112="x","x",$AN$2-'Indicator Date hidden'!AO112)</f>
        <v>0</v>
      </c>
      <c r="AO111" s="211">
        <f>IF('Indicator Date hidden'!AP112="x","x",$AO$2-'Indicator Date hidden'!AP112)</f>
        <v>0</v>
      </c>
      <c r="AP111" s="211">
        <f>IF('Indicator Date hidden'!AQ112="x","x",$AP$2-'Indicator Date hidden'!AQ112)</f>
        <v>0</v>
      </c>
      <c r="AQ111" s="211">
        <f>IF('Indicator Date hidden'!AR112="x","x",$AQ$2-'Indicator Date hidden'!AR112)</f>
        <v>0</v>
      </c>
      <c r="AR111" s="211">
        <f>IF('Indicator Date hidden'!AS112="x","x",$AR$2-'Indicator Date hidden'!AS112)</f>
        <v>0</v>
      </c>
      <c r="AS111" s="211">
        <f>IF('Indicator Date hidden'!AT112="x","x",$AS$2-'Indicator Date hidden'!AT112)</f>
        <v>0</v>
      </c>
      <c r="AT111" s="211">
        <f>IF('Indicator Date hidden'!AU112="x","x",$AT$2-'Indicator Date hidden'!AU112)</f>
        <v>0</v>
      </c>
      <c r="AU111" s="211">
        <f>IF('Indicator Date hidden'!AV112="x","x",$AU$2-'Indicator Date hidden'!AV112)</f>
        <v>3</v>
      </c>
      <c r="AV111" s="211">
        <f>IF('Indicator Date hidden'!AW112="x","x",$AV$2-'Indicator Date hidden'!AW112)</f>
        <v>0</v>
      </c>
      <c r="AW111" s="211">
        <f>IF('Indicator Date hidden'!AX112="x","x",$AW$2-'Indicator Date hidden'!AX112)</f>
        <v>0</v>
      </c>
      <c r="AX111" s="211">
        <f>IF('Indicator Date hidden'!AY112="x","x",$AX$2-'Indicator Date hidden'!AY112)</f>
        <v>0</v>
      </c>
      <c r="AY111" s="211">
        <f>IF('Indicator Date hidden'!AZ112="x","x",$AY$2-'Indicator Date hidden'!AZ112)</f>
        <v>0</v>
      </c>
      <c r="AZ111" s="211">
        <f>IF('Indicator Date hidden'!BA112="x","x",$AZ$2-'Indicator Date hidden'!BA112)</f>
        <v>0</v>
      </c>
      <c r="BA111">
        <f t="shared" si="15"/>
        <v>5</v>
      </c>
      <c r="BB111" s="21">
        <f t="shared" si="16"/>
        <v>0.10869565217391304</v>
      </c>
      <c r="BC111">
        <f t="shared" si="17"/>
        <v>3</v>
      </c>
      <c r="BD111" s="21">
        <f t="shared" si="18"/>
        <v>0.47677635216220238</v>
      </c>
      <c r="BE111" s="280">
        <f t="shared" si="19"/>
        <v>0</v>
      </c>
    </row>
    <row r="112" spans="1:57" x14ac:dyDescent="0.25">
      <c r="A112" t="s">
        <v>8808</v>
      </c>
      <c r="B112" s="211">
        <f>IF('Indicator Date hidden'!C113="x","x",$B$2-'Indicator Date hidden'!C113)</f>
        <v>0</v>
      </c>
      <c r="C112" s="211">
        <f>IF('Indicator Date hidden'!D113="x","x",$C$2-'Indicator Date hidden'!D113)</f>
        <v>0</v>
      </c>
      <c r="D112" s="211">
        <f>IF('Indicator Date hidden'!E113="x","x",$D$2-'Indicator Date hidden'!E113)</f>
        <v>0</v>
      </c>
      <c r="E112" s="211">
        <f>IF('Indicator Date hidden'!F113="x","x",$E$2-'Indicator Date hidden'!F113)</f>
        <v>0</v>
      </c>
      <c r="F112" s="211">
        <f>IF('Indicator Date hidden'!G113="x","x",$F$2-'Indicator Date hidden'!G113)</f>
        <v>0</v>
      </c>
      <c r="G112" s="211">
        <f>IF('Indicator Date hidden'!H113="x","x",$G$2-'Indicator Date hidden'!H113)</f>
        <v>0</v>
      </c>
      <c r="H112" s="211">
        <f>IF('Indicator Date hidden'!I113="x","x",$H$2-'Indicator Date hidden'!I113)</f>
        <v>0</v>
      </c>
      <c r="I112" s="211">
        <f>IF('Indicator Date hidden'!J113="x","x",$I$2-'Indicator Date hidden'!J113)</f>
        <v>0</v>
      </c>
      <c r="J112" s="211">
        <f>IF('Indicator Date hidden'!K113="x","x",$J$2-'Indicator Date hidden'!K113)</f>
        <v>0</v>
      </c>
      <c r="K112" s="211">
        <f>IF('Indicator Date hidden'!L113="x","x",$K$2-'Indicator Date hidden'!L113)</f>
        <v>0</v>
      </c>
      <c r="L112" s="211">
        <f>IF('Indicator Date hidden'!M113="x","x",$L$2-'Indicator Date hidden'!M113)</f>
        <v>0</v>
      </c>
      <c r="M112" s="211">
        <f>IF('Indicator Date hidden'!N113="x","x",$M$2-'Indicator Date hidden'!N113)</f>
        <v>0</v>
      </c>
      <c r="N112" s="211">
        <f>IF('Indicator Date hidden'!O113="x","x",$N$2-'Indicator Date hidden'!O113)</f>
        <v>0</v>
      </c>
      <c r="O112" s="211">
        <f>IF('Indicator Date hidden'!P113="x","x",$O$2-'Indicator Date hidden'!P113)</f>
        <v>0</v>
      </c>
      <c r="P112" s="211">
        <f>IF('Indicator Date hidden'!Q113="x","x",$P$2-'Indicator Date hidden'!Q113)</f>
        <v>0</v>
      </c>
      <c r="Q112" s="211">
        <f>IF('Indicator Date hidden'!R113="x","x",$Q$2-'Indicator Date hidden'!R113)</f>
        <v>2</v>
      </c>
      <c r="R112" s="211">
        <f>IF('Indicator Date hidden'!S113="x","x",$R$2-'Indicator Date hidden'!S113)</f>
        <v>0</v>
      </c>
      <c r="S112" s="211">
        <f>IF('Indicator Date hidden'!T113="x","x",$S$2-'Indicator Date hidden'!T113)</f>
        <v>0</v>
      </c>
      <c r="T112" s="211">
        <f>IF('Indicator Date hidden'!U113="x","x",$T$2-'Indicator Date hidden'!U113)</f>
        <v>0</v>
      </c>
      <c r="U112" s="211">
        <f>IF('Indicator Date hidden'!V113="x","x",$U$2-'Indicator Date hidden'!V113)</f>
        <v>0</v>
      </c>
      <c r="V112" s="211">
        <f>IF('Indicator Date hidden'!W113="x","x",$V$2-'Indicator Date hidden'!W113)</f>
        <v>0</v>
      </c>
      <c r="W112" s="211">
        <f>IF('Indicator Date hidden'!X113="x","x",$W$2-'Indicator Date hidden'!X113)</f>
        <v>2</v>
      </c>
      <c r="X112" s="211">
        <f>IF('Indicator Date hidden'!Y113="x","x",$X$2-'Indicator Date hidden'!Y113)</f>
        <v>3</v>
      </c>
      <c r="Y112" s="211">
        <f>IF('Indicator Date hidden'!Z113="x","x",$Y$2-'Indicator Date hidden'!Z113)</f>
        <v>0</v>
      </c>
      <c r="Z112" s="211">
        <f>IF('Indicator Date hidden'!AA113="x","x",$Z$2-'Indicator Date hidden'!AA113)</f>
        <v>0</v>
      </c>
      <c r="AA112" s="211">
        <f>IF('Indicator Date hidden'!AB113="x","x",$AA$2-'Indicator Date hidden'!AB113)</f>
        <v>0</v>
      </c>
      <c r="AB112" s="211">
        <f>IF('Indicator Date hidden'!AC113="x","x",$AB$2-'Indicator Date hidden'!AC113)</f>
        <v>0</v>
      </c>
      <c r="AC112" s="211">
        <f>IF('Indicator Date hidden'!AD113="x","x",$AC$2-'Indicator Date hidden'!AD113)</f>
        <v>0</v>
      </c>
      <c r="AD112" s="211">
        <f>IF('Indicator Date hidden'!AE113="x","x",$AD$2-'Indicator Date hidden'!AE113)</f>
        <v>0</v>
      </c>
      <c r="AE112" s="211">
        <f>IF('Indicator Date hidden'!AF113="x","x",$AE$2-'Indicator Date hidden'!AF113)</f>
        <v>0</v>
      </c>
      <c r="AF112" s="211">
        <f>IF('Indicator Date hidden'!AG113="x","x",$AF$2-'Indicator Date hidden'!AG113)</f>
        <v>1</v>
      </c>
      <c r="AG112" s="211">
        <f>IF('Indicator Date hidden'!AH113="x","x",$AG$2-'Indicator Date hidden'!AH113)</f>
        <v>0</v>
      </c>
      <c r="AH112" s="211">
        <f>IF('Indicator Date hidden'!AI113="x","x",$AH$2-'Indicator Date hidden'!AI113)</f>
        <v>0</v>
      </c>
      <c r="AI112" s="211">
        <f>IF('Indicator Date hidden'!AJ113="x","x",$AI$2-'Indicator Date hidden'!AJ113)</f>
        <v>0</v>
      </c>
      <c r="AJ112" s="211">
        <f>IF('Indicator Date hidden'!AK113="x","x",$AJ$2-'Indicator Date hidden'!AK113)</f>
        <v>1</v>
      </c>
      <c r="AK112" s="211">
        <f>IF('Indicator Date hidden'!AL113="x","x",$AK$2-'Indicator Date hidden'!AL113)</f>
        <v>1</v>
      </c>
      <c r="AL112" s="211">
        <f>IF('Indicator Date hidden'!AM113="x","x",$AL$2-'Indicator Date hidden'!AM113)</f>
        <v>0</v>
      </c>
      <c r="AM112" s="211">
        <f>IF('Indicator Date hidden'!AN113="x","x",$AM$2-'Indicator Date hidden'!AN113)</f>
        <v>0</v>
      </c>
      <c r="AN112" s="211">
        <f>IF('Indicator Date hidden'!AO113="x","x",$AN$2-'Indicator Date hidden'!AO113)</f>
        <v>0</v>
      </c>
      <c r="AO112" s="211">
        <f>IF('Indicator Date hidden'!AP113="x","x",$AO$2-'Indicator Date hidden'!AP113)</f>
        <v>0</v>
      </c>
      <c r="AP112" s="211">
        <f>IF('Indicator Date hidden'!AQ113="x","x",$AP$2-'Indicator Date hidden'!AQ113)</f>
        <v>0</v>
      </c>
      <c r="AQ112" s="211">
        <f>IF('Indicator Date hidden'!AR113="x","x",$AQ$2-'Indicator Date hidden'!AR113)</f>
        <v>0</v>
      </c>
      <c r="AR112" s="211">
        <f>IF('Indicator Date hidden'!AS113="x","x",$AR$2-'Indicator Date hidden'!AS113)</f>
        <v>0</v>
      </c>
      <c r="AS112" s="211">
        <f>IF('Indicator Date hidden'!AT113="x","x",$AS$2-'Indicator Date hidden'!AT113)</f>
        <v>0</v>
      </c>
      <c r="AT112" s="211">
        <f>IF('Indicator Date hidden'!AU113="x","x",$AT$2-'Indicator Date hidden'!AU113)</f>
        <v>0</v>
      </c>
      <c r="AU112" s="211">
        <f>IF('Indicator Date hidden'!AV113="x","x",$AU$2-'Indicator Date hidden'!AV113)</f>
        <v>1</v>
      </c>
      <c r="AV112" s="211">
        <f>IF('Indicator Date hidden'!AW113="x","x",$AV$2-'Indicator Date hidden'!AW113)</f>
        <v>0</v>
      </c>
      <c r="AW112" s="211">
        <f>IF('Indicator Date hidden'!AX113="x","x",$AW$2-'Indicator Date hidden'!AX113)</f>
        <v>0</v>
      </c>
      <c r="AX112" s="211">
        <f>IF('Indicator Date hidden'!AY113="x","x",$AX$2-'Indicator Date hidden'!AY113)</f>
        <v>0</v>
      </c>
      <c r="AY112" s="211">
        <f>IF('Indicator Date hidden'!AZ113="x","x",$AY$2-'Indicator Date hidden'!AZ113)</f>
        <v>0</v>
      </c>
      <c r="AZ112" s="211">
        <f>IF('Indicator Date hidden'!BA113="x","x",$AZ$2-'Indicator Date hidden'!BA113)</f>
        <v>0</v>
      </c>
      <c r="BA112">
        <f t="shared" si="15"/>
        <v>11</v>
      </c>
      <c r="BB112" s="21">
        <f t="shared" si="16"/>
        <v>0.21568627450980393</v>
      </c>
      <c r="BC112">
        <f t="shared" si="17"/>
        <v>7</v>
      </c>
      <c r="BD112" s="21">
        <f t="shared" si="18"/>
        <v>0.60435431401656636</v>
      </c>
      <c r="BE112" s="280">
        <f t="shared" si="19"/>
        <v>0</v>
      </c>
    </row>
    <row r="113" spans="1:57" x14ac:dyDescent="0.25">
      <c r="A113" t="s">
        <v>8727</v>
      </c>
      <c r="B113" s="211">
        <f>IF('Indicator Date hidden'!C114="x","x",$B$2-'Indicator Date hidden'!C114)</f>
        <v>0</v>
      </c>
      <c r="C113" s="211">
        <f>IF('Indicator Date hidden'!D114="x","x",$C$2-'Indicator Date hidden'!D114)</f>
        <v>0</v>
      </c>
      <c r="D113" s="211">
        <f>IF('Indicator Date hidden'!E114="x","x",$D$2-'Indicator Date hidden'!E114)</f>
        <v>0</v>
      </c>
      <c r="E113" s="211">
        <f>IF('Indicator Date hidden'!F114="x","x",$E$2-'Indicator Date hidden'!F114)</f>
        <v>0</v>
      </c>
      <c r="F113" s="211">
        <f>IF('Indicator Date hidden'!G114="x","x",$F$2-'Indicator Date hidden'!G114)</f>
        <v>0</v>
      </c>
      <c r="G113" s="211">
        <f>IF('Indicator Date hidden'!H114="x","x",$G$2-'Indicator Date hidden'!H114)</f>
        <v>0</v>
      </c>
      <c r="H113" s="211">
        <f>IF('Indicator Date hidden'!I114="x","x",$H$2-'Indicator Date hidden'!I114)</f>
        <v>0</v>
      </c>
      <c r="I113" s="211">
        <f>IF('Indicator Date hidden'!J114="x","x",$I$2-'Indicator Date hidden'!J114)</f>
        <v>0</v>
      </c>
      <c r="J113" s="211">
        <f>IF('Indicator Date hidden'!K114="x","x",$J$2-'Indicator Date hidden'!K114)</f>
        <v>0</v>
      </c>
      <c r="K113" s="211">
        <f>IF('Indicator Date hidden'!L114="x","x",$K$2-'Indicator Date hidden'!L114)</f>
        <v>0</v>
      </c>
      <c r="L113" s="211">
        <f>IF('Indicator Date hidden'!M114="x","x",$L$2-'Indicator Date hidden'!M114)</f>
        <v>0</v>
      </c>
      <c r="M113" s="211">
        <f>IF('Indicator Date hidden'!N114="x","x",$M$2-'Indicator Date hidden'!N114)</f>
        <v>0</v>
      </c>
      <c r="N113" s="211">
        <f>IF('Indicator Date hidden'!O114="x","x",$N$2-'Indicator Date hidden'!O114)</f>
        <v>0</v>
      </c>
      <c r="O113" s="211">
        <f>IF('Indicator Date hidden'!P114="x","x",$O$2-'Indicator Date hidden'!P114)</f>
        <v>0</v>
      </c>
      <c r="P113" s="211">
        <f>IF('Indicator Date hidden'!Q114="x","x",$P$2-'Indicator Date hidden'!Q114)</f>
        <v>0</v>
      </c>
      <c r="Q113" s="211" t="str">
        <f>IF('Indicator Date hidden'!R114="x","x",$Q$2-'Indicator Date hidden'!R114)</f>
        <v>x</v>
      </c>
      <c r="R113" s="211">
        <f>IF('Indicator Date hidden'!S114="x","x",$R$2-'Indicator Date hidden'!S114)</f>
        <v>0</v>
      </c>
      <c r="S113" s="211">
        <f>IF('Indicator Date hidden'!T114="x","x",$S$2-'Indicator Date hidden'!T114)</f>
        <v>0</v>
      </c>
      <c r="T113" s="211">
        <f>IF('Indicator Date hidden'!U114="x","x",$T$2-'Indicator Date hidden'!U114)</f>
        <v>0</v>
      </c>
      <c r="U113" s="211">
        <f>IF('Indicator Date hidden'!V114="x","x",$U$2-'Indicator Date hidden'!V114)</f>
        <v>0</v>
      </c>
      <c r="V113" s="211">
        <f>IF('Indicator Date hidden'!W114="x","x",$V$2-'Indicator Date hidden'!W114)</f>
        <v>0</v>
      </c>
      <c r="W113" s="211">
        <f>IF('Indicator Date hidden'!X114="x","x",$W$2-'Indicator Date hidden'!X114)</f>
        <v>9</v>
      </c>
      <c r="X113" s="211">
        <f>IF('Indicator Date hidden'!Y114="x","x",$X$2-'Indicator Date hidden'!Y114)</f>
        <v>4</v>
      </c>
      <c r="Y113" s="211">
        <f>IF('Indicator Date hidden'!Z114="x","x",$Y$2-'Indicator Date hidden'!Z114)</f>
        <v>0</v>
      </c>
      <c r="Z113" s="211">
        <f>IF('Indicator Date hidden'!AA114="x","x",$Z$2-'Indicator Date hidden'!AA114)</f>
        <v>0</v>
      </c>
      <c r="AA113" s="211" t="str">
        <f>IF('Indicator Date hidden'!AB114="x","x",$AA$2-'Indicator Date hidden'!AB114)</f>
        <v>x</v>
      </c>
      <c r="AB113" s="211">
        <f>IF('Indicator Date hidden'!AC114="x","x",$AB$2-'Indicator Date hidden'!AC114)</f>
        <v>0</v>
      </c>
      <c r="AC113" s="211">
        <f>IF('Indicator Date hidden'!AD114="x","x",$AC$2-'Indicator Date hidden'!AD114)</f>
        <v>0</v>
      </c>
      <c r="AD113" s="211" t="str">
        <f>IF('Indicator Date hidden'!AE114="x","x",$AD$2-'Indicator Date hidden'!AE114)</f>
        <v>x</v>
      </c>
      <c r="AE113" s="211" t="str">
        <f>IF('Indicator Date hidden'!AF114="x","x",$AE$2-'Indicator Date hidden'!AF114)</f>
        <v>x</v>
      </c>
      <c r="AF113" s="211" t="str">
        <f>IF('Indicator Date hidden'!AG114="x","x",$AF$2-'Indicator Date hidden'!AG114)</f>
        <v>x</v>
      </c>
      <c r="AG113" s="211">
        <f>IF('Indicator Date hidden'!AH114="x","x",$AG$2-'Indicator Date hidden'!AH114)</f>
        <v>0</v>
      </c>
      <c r="AH113" s="211">
        <f>IF('Indicator Date hidden'!AI114="x","x",$AH$2-'Indicator Date hidden'!AI114)</f>
        <v>0</v>
      </c>
      <c r="AI113" s="211">
        <f>IF('Indicator Date hidden'!AJ114="x","x",$AI$2-'Indicator Date hidden'!AJ114)</f>
        <v>0</v>
      </c>
      <c r="AJ113" s="211" t="str">
        <f>IF('Indicator Date hidden'!AK114="x","x",$AJ$2-'Indicator Date hidden'!AK114)</f>
        <v>x</v>
      </c>
      <c r="AK113" s="211">
        <f>IF('Indicator Date hidden'!AL114="x","x",$AK$2-'Indicator Date hidden'!AL114)</f>
        <v>1</v>
      </c>
      <c r="AL113" s="211">
        <f>IF('Indicator Date hidden'!AM114="x","x",$AL$2-'Indicator Date hidden'!AM114)</f>
        <v>0</v>
      </c>
      <c r="AM113" s="211">
        <f>IF('Indicator Date hidden'!AN114="x","x",$AM$2-'Indicator Date hidden'!AN114)</f>
        <v>0</v>
      </c>
      <c r="AN113" s="211">
        <f>IF('Indicator Date hidden'!AO114="x","x",$AN$2-'Indicator Date hidden'!AO114)</f>
        <v>0</v>
      </c>
      <c r="AO113" s="211" t="str">
        <f>IF('Indicator Date hidden'!AP114="x","x",$AO$2-'Indicator Date hidden'!AP114)</f>
        <v>x</v>
      </c>
      <c r="AP113" s="211" t="str">
        <f>IF('Indicator Date hidden'!AQ114="x","x",$AP$2-'Indicator Date hidden'!AQ114)</f>
        <v>x</v>
      </c>
      <c r="AQ113" s="211">
        <f>IF('Indicator Date hidden'!AR114="x","x",$AQ$2-'Indicator Date hidden'!AR114)</f>
        <v>4</v>
      </c>
      <c r="AR113" s="211">
        <f>IF('Indicator Date hidden'!AS114="x","x",$AR$2-'Indicator Date hidden'!AS114)</f>
        <v>0</v>
      </c>
      <c r="AS113" s="211" t="str">
        <f>IF('Indicator Date hidden'!AT114="x","x",$AS$2-'Indicator Date hidden'!AT114)</f>
        <v>x</v>
      </c>
      <c r="AT113" s="211">
        <f>IF('Indicator Date hidden'!AU114="x","x",$AT$2-'Indicator Date hidden'!AU114)</f>
        <v>0</v>
      </c>
      <c r="AU113" s="211" t="str">
        <f>IF('Indicator Date hidden'!AV114="x","x",$AU$2-'Indicator Date hidden'!AV114)</f>
        <v>x</v>
      </c>
      <c r="AV113" s="211">
        <f>IF('Indicator Date hidden'!AW114="x","x",$AV$2-'Indicator Date hidden'!AW114)</f>
        <v>0</v>
      </c>
      <c r="AW113" s="211">
        <f>IF('Indicator Date hidden'!AX114="x","x",$AW$2-'Indicator Date hidden'!AX114)</f>
        <v>0</v>
      </c>
      <c r="AX113" s="211">
        <f>IF('Indicator Date hidden'!AY114="x","x",$AX$2-'Indicator Date hidden'!AY114)</f>
        <v>0</v>
      </c>
      <c r="AY113" s="211">
        <f>IF('Indicator Date hidden'!AZ114="x","x",$AY$2-'Indicator Date hidden'!AZ114)</f>
        <v>0</v>
      </c>
      <c r="AZ113" s="211">
        <f>IF('Indicator Date hidden'!BA114="x","x",$AZ$2-'Indicator Date hidden'!BA114)</f>
        <v>0</v>
      </c>
      <c r="BA113">
        <f t="shared" si="15"/>
        <v>18</v>
      </c>
      <c r="BB113" s="21">
        <f t="shared" si="16"/>
        <v>0.43902439024390244</v>
      </c>
      <c r="BC113">
        <f t="shared" si="17"/>
        <v>4</v>
      </c>
      <c r="BD113" s="21">
        <f t="shared" si="18"/>
        <v>1.6086470680820633</v>
      </c>
      <c r="BE113" s="280">
        <f t="shared" si="19"/>
        <v>0</v>
      </c>
    </row>
    <row r="114" spans="1:57" x14ac:dyDescent="0.25">
      <c r="A114" t="s">
        <v>8804</v>
      </c>
      <c r="B114" s="211">
        <f>IF('Indicator Date hidden'!C115="x","x",$B$2-'Indicator Date hidden'!C115)</f>
        <v>0</v>
      </c>
      <c r="C114" s="211">
        <f>IF('Indicator Date hidden'!D115="x","x",$C$2-'Indicator Date hidden'!D115)</f>
        <v>0</v>
      </c>
      <c r="D114" s="211">
        <f>IF('Indicator Date hidden'!E115="x","x",$D$2-'Indicator Date hidden'!E115)</f>
        <v>0</v>
      </c>
      <c r="E114" s="211">
        <f>IF('Indicator Date hidden'!F115="x","x",$E$2-'Indicator Date hidden'!F115)</f>
        <v>0</v>
      </c>
      <c r="F114" s="211">
        <f>IF('Indicator Date hidden'!G115="x","x",$F$2-'Indicator Date hidden'!G115)</f>
        <v>0</v>
      </c>
      <c r="G114" s="211">
        <f>IF('Indicator Date hidden'!H115="x","x",$G$2-'Indicator Date hidden'!H115)</f>
        <v>0</v>
      </c>
      <c r="H114" s="211">
        <f>IF('Indicator Date hidden'!I115="x","x",$H$2-'Indicator Date hidden'!I115)</f>
        <v>0</v>
      </c>
      <c r="I114" s="211">
        <f>IF('Indicator Date hidden'!J115="x","x",$I$2-'Indicator Date hidden'!J115)</f>
        <v>0</v>
      </c>
      <c r="J114" s="211">
        <f>IF('Indicator Date hidden'!K115="x","x",$J$2-'Indicator Date hidden'!K115)</f>
        <v>0</v>
      </c>
      <c r="K114" s="211">
        <f>IF('Indicator Date hidden'!L115="x","x",$K$2-'Indicator Date hidden'!L115)</f>
        <v>0</v>
      </c>
      <c r="L114" s="211">
        <f>IF('Indicator Date hidden'!M115="x","x",$L$2-'Indicator Date hidden'!M115)</f>
        <v>0</v>
      </c>
      <c r="M114" s="211">
        <f>IF('Indicator Date hidden'!N115="x","x",$M$2-'Indicator Date hidden'!N115)</f>
        <v>0</v>
      </c>
      <c r="N114" s="211">
        <f>IF('Indicator Date hidden'!O115="x","x",$N$2-'Indicator Date hidden'!O115)</f>
        <v>0</v>
      </c>
      <c r="O114" s="211">
        <f>IF('Indicator Date hidden'!P115="x","x",$O$2-'Indicator Date hidden'!P115)</f>
        <v>0</v>
      </c>
      <c r="P114" s="211">
        <f>IF('Indicator Date hidden'!Q115="x","x",$P$2-'Indicator Date hidden'!Q115)</f>
        <v>0</v>
      </c>
      <c r="Q114" s="211">
        <f>IF('Indicator Date hidden'!R115="x","x",$Q$2-'Indicator Date hidden'!R115)</f>
        <v>2</v>
      </c>
      <c r="R114" s="211">
        <f>IF('Indicator Date hidden'!S115="x","x",$R$2-'Indicator Date hidden'!S115)</f>
        <v>0</v>
      </c>
      <c r="S114" s="211">
        <f>IF('Indicator Date hidden'!T115="x","x",$S$2-'Indicator Date hidden'!T115)</f>
        <v>0</v>
      </c>
      <c r="T114" s="211">
        <f>IF('Indicator Date hidden'!U115="x","x",$T$2-'Indicator Date hidden'!U115)</f>
        <v>0</v>
      </c>
      <c r="U114" s="211">
        <f>IF('Indicator Date hidden'!V115="x","x",$U$2-'Indicator Date hidden'!V115)</f>
        <v>0</v>
      </c>
      <c r="V114" s="211">
        <f>IF('Indicator Date hidden'!W115="x","x",$V$2-'Indicator Date hidden'!W115)</f>
        <v>0</v>
      </c>
      <c r="W114" s="211">
        <f>IF('Indicator Date hidden'!X115="x","x",$W$2-'Indicator Date hidden'!X115)</f>
        <v>2</v>
      </c>
      <c r="X114" s="211">
        <f>IF('Indicator Date hidden'!Y115="x","x",$X$2-'Indicator Date hidden'!Y115)</f>
        <v>1</v>
      </c>
      <c r="Y114" s="211">
        <f>IF('Indicator Date hidden'!Z115="x","x",$Y$2-'Indicator Date hidden'!Z115)</f>
        <v>0</v>
      </c>
      <c r="Z114" s="211">
        <f>IF('Indicator Date hidden'!AA115="x","x",$Z$2-'Indicator Date hidden'!AA115)</f>
        <v>0</v>
      </c>
      <c r="AA114" s="211">
        <f>IF('Indicator Date hidden'!AB115="x","x",$AA$2-'Indicator Date hidden'!AB115)</f>
        <v>0</v>
      </c>
      <c r="AB114" s="211">
        <f>IF('Indicator Date hidden'!AC115="x","x",$AB$2-'Indicator Date hidden'!AC115)</f>
        <v>0</v>
      </c>
      <c r="AC114" s="211">
        <f>IF('Indicator Date hidden'!AD115="x","x",$AC$2-'Indicator Date hidden'!AD115)</f>
        <v>0</v>
      </c>
      <c r="AD114" s="211" t="str">
        <f>IF('Indicator Date hidden'!AE115="x","x",$AD$2-'Indicator Date hidden'!AE115)</f>
        <v>x</v>
      </c>
      <c r="AE114" s="211">
        <f>IF('Indicator Date hidden'!AF115="x","x",$AE$2-'Indicator Date hidden'!AF115)</f>
        <v>0</v>
      </c>
      <c r="AF114" s="211">
        <f>IF('Indicator Date hidden'!AG115="x","x",$AF$2-'Indicator Date hidden'!AG115)</f>
        <v>0</v>
      </c>
      <c r="AG114" s="211">
        <f>IF('Indicator Date hidden'!AH115="x","x",$AG$2-'Indicator Date hidden'!AH115)</f>
        <v>0</v>
      </c>
      <c r="AH114" s="211">
        <f>IF('Indicator Date hidden'!AI115="x","x",$AH$2-'Indicator Date hidden'!AI115)</f>
        <v>0</v>
      </c>
      <c r="AI114" s="211">
        <f>IF('Indicator Date hidden'!AJ115="x","x",$AI$2-'Indicator Date hidden'!AJ115)</f>
        <v>0</v>
      </c>
      <c r="AJ114" s="211" t="str">
        <f>IF('Indicator Date hidden'!AK115="x","x",$AJ$2-'Indicator Date hidden'!AK115)</f>
        <v>x</v>
      </c>
      <c r="AK114" s="211">
        <f>IF('Indicator Date hidden'!AL115="x","x",$AK$2-'Indicator Date hidden'!AL115)</f>
        <v>1</v>
      </c>
      <c r="AL114" s="211">
        <f>IF('Indicator Date hidden'!AM115="x","x",$AL$2-'Indicator Date hidden'!AM115)</f>
        <v>0</v>
      </c>
      <c r="AM114" s="211">
        <f>IF('Indicator Date hidden'!AN115="x","x",$AM$2-'Indicator Date hidden'!AN115)</f>
        <v>0</v>
      </c>
      <c r="AN114" s="211">
        <f>IF('Indicator Date hidden'!AO115="x","x",$AN$2-'Indicator Date hidden'!AO115)</f>
        <v>0</v>
      </c>
      <c r="AO114" s="211">
        <f>IF('Indicator Date hidden'!AP115="x","x",$AO$2-'Indicator Date hidden'!AP115)</f>
        <v>1</v>
      </c>
      <c r="AP114" s="211">
        <f>IF('Indicator Date hidden'!AQ115="x","x",$AP$2-'Indicator Date hidden'!AQ115)</f>
        <v>1</v>
      </c>
      <c r="AQ114" s="211">
        <f>IF('Indicator Date hidden'!AR115="x","x",$AQ$2-'Indicator Date hidden'!AR115)</f>
        <v>6</v>
      </c>
      <c r="AR114" s="211">
        <f>IF('Indicator Date hidden'!AS115="x","x",$AR$2-'Indicator Date hidden'!AS115)</f>
        <v>0</v>
      </c>
      <c r="AS114" s="211">
        <f>IF('Indicator Date hidden'!AT115="x","x",$AS$2-'Indicator Date hidden'!AT115)</f>
        <v>0</v>
      </c>
      <c r="AT114" s="211">
        <f>IF('Indicator Date hidden'!AU115="x","x",$AT$2-'Indicator Date hidden'!AU115)</f>
        <v>0</v>
      </c>
      <c r="AU114" s="211">
        <f>IF('Indicator Date hidden'!AV115="x","x",$AU$2-'Indicator Date hidden'!AV115)</f>
        <v>1</v>
      </c>
      <c r="AV114" s="211">
        <f>IF('Indicator Date hidden'!AW115="x","x",$AV$2-'Indicator Date hidden'!AW115)</f>
        <v>0</v>
      </c>
      <c r="AW114" s="211">
        <f>IF('Indicator Date hidden'!AX115="x","x",$AW$2-'Indicator Date hidden'!AX115)</f>
        <v>0</v>
      </c>
      <c r="AX114" s="211">
        <f>IF('Indicator Date hidden'!AY115="x","x",$AX$2-'Indicator Date hidden'!AY115)</f>
        <v>0</v>
      </c>
      <c r="AY114" s="211">
        <f>IF('Indicator Date hidden'!AZ115="x","x",$AY$2-'Indicator Date hidden'!AZ115)</f>
        <v>0</v>
      </c>
      <c r="AZ114" s="211">
        <f>IF('Indicator Date hidden'!BA115="x","x",$AZ$2-'Indicator Date hidden'!BA115)</f>
        <v>0</v>
      </c>
      <c r="BA114">
        <f t="shared" si="15"/>
        <v>15</v>
      </c>
      <c r="BB114" s="21">
        <f t="shared" si="16"/>
        <v>0.30612244897959184</v>
      </c>
      <c r="BC114">
        <f t="shared" si="17"/>
        <v>8</v>
      </c>
      <c r="BD114" s="21">
        <f t="shared" si="18"/>
        <v>0.95199214609719185</v>
      </c>
      <c r="BE114" s="280">
        <f t="shared" si="19"/>
        <v>0</v>
      </c>
    </row>
    <row r="115" spans="1:57" x14ac:dyDescent="0.25">
      <c r="A115" t="s">
        <v>8820</v>
      </c>
      <c r="B115" s="211">
        <f>IF('Indicator Date hidden'!C116="x","x",$B$2-'Indicator Date hidden'!C116)</f>
        <v>0</v>
      </c>
      <c r="C115" s="211">
        <f>IF('Indicator Date hidden'!D116="x","x",$C$2-'Indicator Date hidden'!D116)</f>
        <v>0</v>
      </c>
      <c r="D115" s="211">
        <f>IF('Indicator Date hidden'!E116="x","x",$D$2-'Indicator Date hidden'!E116)</f>
        <v>0</v>
      </c>
      <c r="E115" s="211">
        <f>IF('Indicator Date hidden'!F116="x","x",$E$2-'Indicator Date hidden'!F116)</f>
        <v>0</v>
      </c>
      <c r="F115" s="211">
        <f>IF('Indicator Date hidden'!G116="x","x",$F$2-'Indicator Date hidden'!G116)</f>
        <v>0</v>
      </c>
      <c r="G115" s="211">
        <f>IF('Indicator Date hidden'!H116="x","x",$G$2-'Indicator Date hidden'!H116)</f>
        <v>0</v>
      </c>
      <c r="H115" s="211">
        <f>IF('Indicator Date hidden'!I116="x","x",$H$2-'Indicator Date hidden'!I116)</f>
        <v>0</v>
      </c>
      <c r="I115" s="211">
        <f>IF('Indicator Date hidden'!J116="x","x",$I$2-'Indicator Date hidden'!J116)</f>
        <v>0</v>
      </c>
      <c r="J115" s="211">
        <f>IF('Indicator Date hidden'!K116="x","x",$J$2-'Indicator Date hidden'!K116)</f>
        <v>0</v>
      </c>
      <c r="K115" s="211">
        <f>IF('Indicator Date hidden'!L116="x","x",$K$2-'Indicator Date hidden'!L116)</f>
        <v>0</v>
      </c>
      <c r="L115" s="211">
        <f>IF('Indicator Date hidden'!M116="x","x",$L$2-'Indicator Date hidden'!M116)</f>
        <v>0</v>
      </c>
      <c r="M115" s="211">
        <f>IF('Indicator Date hidden'!N116="x","x",$M$2-'Indicator Date hidden'!N116)</f>
        <v>0</v>
      </c>
      <c r="N115" s="211">
        <f>IF('Indicator Date hidden'!O116="x","x",$N$2-'Indicator Date hidden'!O116)</f>
        <v>0</v>
      </c>
      <c r="O115" s="211">
        <f>IF('Indicator Date hidden'!P116="x","x",$O$2-'Indicator Date hidden'!P116)</f>
        <v>0</v>
      </c>
      <c r="P115" s="211">
        <f>IF('Indicator Date hidden'!Q116="x","x",$P$2-'Indicator Date hidden'!Q116)</f>
        <v>0</v>
      </c>
      <c r="Q115" s="211">
        <f>IF('Indicator Date hidden'!R116="x","x",$Q$2-'Indicator Date hidden'!R116)</f>
        <v>4</v>
      </c>
      <c r="R115" s="211">
        <f>IF('Indicator Date hidden'!S116="x","x",$R$2-'Indicator Date hidden'!S116)</f>
        <v>0</v>
      </c>
      <c r="S115" s="211">
        <f>IF('Indicator Date hidden'!T116="x","x",$S$2-'Indicator Date hidden'!T116)</f>
        <v>0</v>
      </c>
      <c r="T115" s="211">
        <f>IF('Indicator Date hidden'!U116="x","x",$T$2-'Indicator Date hidden'!U116)</f>
        <v>0</v>
      </c>
      <c r="U115" s="211">
        <f>IF('Indicator Date hidden'!V116="x","x",$U$2-'Indicator Date hidden'!V116)</f>
        <v>0</v>
      </c>
      <c r="V115" s="211">
        <f>IF('Indicator Date hidden'!W116="x","x",$V$2-'Indicator Date hidden'!W116)</f>
        <v>0</v>
      </c>
      <c r="W115" s="211">
        <f>IF('Indicator Date hidden'!X116="x","x",$W$2-'Indicator Date hidden'!X116)</f>
        <v>1</v>
      </c>
      <c r="X115" s="211">
        <f>IF('Indicator Date hidden'!Y116="x","x",$X$2-'Indicator Date hidden'!Y116)</f>
        <v>3</v>
      </c>
      <c r="Y115" s="211">
        <f>IF('Indicator Date hidden'!Z116="x","x",$Y$2-'Indicator Date hidden'!Z116)</f>
        <v>0</v>
      </c>
      <c r="Z115" s="211">
        <f>IF('Indicator Date hidden'!AA116="x","x",$Z$2-'Indicator Date hidden'!AA116)</f>
        <v>0</v>
      </c>
      <c r="AA115" s="211">
        <f>IF('Indicator Date hidden'!AB116="x","x",$AA$2-'Indicator Date hidden'!AB116)</f>
        <v>1</v>
      </c>
      <c r="AB115" s="211">
        <f>IF('Indicator Date hidden'!AC116="x","x",$AB$2-'Indicator Date hidden'!AC116)</f>
        <v>0</v>
      </c>
      <c r="AC115" s="211">
        <f>IF('Indicator Date hidden'!AD116="x","x",$AC$2-'Indicator Date hidden'!AD116)</f>
        <v>0</v>
      </c>
      <c r="AD115" s="211" t="str">
        <f>IF('Indicator Date hidden'!AE116="x","x",$AD$2-'Indicator Date hidden'!AE116)</f>
        <v>x</v>
      </c>
      <c r="AE115" s="211">
        <f>IF('Indicator Date hidden'!AF116="x","x",$AE$2-'Indicator Date hidden'!AF116)</f>
        <v>0</v>
      </c>
      <c r="AF115" s="211">
        <f>IF('Indicator Date hidden'!AG116="x","x",$AF$2-'Indicator Date hidden'!AG116)</f>
        <v>1</v>
      </c>
      <c r="AG115" s="211">
        <f>IF('Indicator Date hidden'!AH116="x","x",$AG$2-'Indicator Date hidden'!AH116)</f>
        <v>0</v>
      </c>
      <c r="AH115" s="211">
        <f>IF('Indicator Date hidden'!AI116="x","x",$AH$2-'Indicator Date hidden'!AI116)</f>
        <v>0</v>
      </c>
      <c r="AI115" s="211">
        <f>IF('Indicator Date hidden'!AJ116="x","x",$AI$2-'Indicator Date hidden'!AJ116)</f>
        <v>0</v>
      </c>
      <c r="AJ115" s="211" t="str">
        <f>IF('Indicator Date hidden'!AK116="x","x",$AJ$2-'Indicator Date hidden'!AK116)</f>
        <v>x</v>
      </c>
      <c r="AK115" s="211">
        <f>IF('Indicator Date hidden'!AL116="x","x",$AK$2-'Indicator Date hidden'!AL116)</f>
        <v>1</v>
      </c>
      <c r="AL115" s="211">
        <f>IF('Indicator Date hidden'!AM116="x","x",$AL$2-'Indicator Date hidden'!AM116)</f>
        <v>0</v>
      </c>
      <c r="AM115" s="211">
        <f>IF('Indicator Date hidden'!AN116="x","x",$AM$2-'Indicator Date hidden'!AN116)</f>
        <v>0</v>
      </c>
      <c r="AN115" s="211">
        <f>IF('Indicator Date hidden'!AO116="x","x",$AN$2-'Indicator Date hidden'!AO116)</f>
        <v>0</v>
      </c>
      <c r="AO115" s="211" t="str">
        <f>IF('Indicator Date hidden'!AP116="x","x",$AO$2-'Indicator Date hidden'!AP116)</f>
        <v>x</v>
      </c>
      <c r="AP115" s="211">
        <f>IF('Indicator Date hidden'!AQ116="x","x",$AP$2-'Indicator Date hidden'!AQ116)</f>
        <v>2</v>
      </c>
      <c r="AQ115" s="211">
        <f>IF('Indicator Date hidden'!AR116="x","x",$AQ$2-'Indicator Date hidden'!AR116)</f>
        <v>0</v>
      </c>
      <c r="AR115" s="211">
        <f>IF('Indicator Date hidden'!AS116="x","x",$AR$2-'Indicator Date hidden'!AS116)</f>
        <v>0</v>
      </c>
      <c r="AS115" s="211">
        <f>IF('Indicator Date hidden'!AT116="x","x",$AS$2-'Indicator Date hidden'!AT116)</f>
        <v>0</v>
      </c>
      <c r="AT115" s="211">
        <f>IF('Indicator Date hidden'!AU116="x","x",$AT$2-'Indicator Date hidden'!AU116)</f>
        <v>0</v>
      </c>
      <c r="AU115" s="211">
        <f>IF('Indicator Date hidden'!AV116="x","x",$AU$2-'Indicator Date hidden'!AV116)</f>
        <v>4</v>
      </c>
      <c r="AV115" s="211">
        <f>IF('Indicator Date hidden'!AW116="x","x",$AV$2-'Indicator Date hidden'!AW116)</f>
        <v>0</v>
      </c>
      <c r="AW115" s="211">
        <f>IF('Indicator Date hidden'!AX116="x","x",$AW$2-'Indicator Date hidden'!AX116)</f>
        <v>0</v>
      </c>
      <c r="AX115" s="211">
        <f>IF('Indicator Date hidden'!AY116="x","x",$AX$2-'Indicator Date hidden'!AY116)</f>
        <v>0</v>
      </c>
      <c r="AY115" s="211">
        <f>IF('Indicator Date hidden'!AZ116="x","x",$AY$2-'Indicator Date hidden'!AZ116)</f>
        <v>0</v>
      </c>
      <c r="AZ115" s="211">
        <f>IF('Indicator Date hidden'!BA116="x","x",$AZ$2-'Indicator Date hidden'!BA116)</f>
        <v>0</v>
      </c>
      <c r="BA115">
        <f t="shared" si="15"/>
        <v>17</v>
      </c>
      <c r="BB115" s="21">
        <f t="shared" si="16"/>
        <v>0.35416666666666669</v>
      </c>
      <c r="BC115">
        <f t="shared" si="17"/>
        <v>8</v>
      </c>
      <c r="BD115" s="21">
        <f t="shared" si="18"/>
        <v>0.94625541243131372</v>
      </c>
      <c r="BE115" s="280">
        <f t="shared" si="19"/>
        <v>0</v>
      </c>
    </row>
    <row r="116" spans="1:57" x14ac:dyDescent="0.25">
      <c r="A116" t="s">
        <v>8818</v>
      </c>
      <c r="B116" s="211">
        <f>IF('Indicator Date hidden'!C117="x","x",$B$2-'Indicator Date hidden'!C117)</f>
        <v>0</v>
      </c>
      <c r="C116" s="211">
        <f>IF('Indicator Date hidden'!D117="x","x",$C$2-'Indicator Date hidden'!D117)</f>
        <v>0</v>
      </c>
      <c r="D116" s="211">
        <f>IF('Indicator Date hidden'!E117="x","x",$D$2-'Indicator Date hidden'!E117)</f>
        <v>0</v>
      </c>
      <c r="E116" s="211">
        <f>IF('Indicator Date hidden'!F117="x","x",$E$2-'Indicator Date hidden'!F117)</f>
        <v>0</v>
      </c>
      <c r="F116" s="211">
        <f>IF('Indicator Date hidden'!G117="x","x",$F$2-'Indicator Date hidden'!G117)</f>
        <v>0</v>
      </c>
      <c r="G116" s="211">
        <f>IF('Indicator Date hidden'!H117="x","x",$G$2-'Indicator Date hidden'!H117)</f>
        <v>0</v>
      </c>
      <c r="H116" s="211">
        <f>IF('Indicator Date hidden'!I117="x","x",$H$2-'Indicator Date hidden'!I117)</f>
        <v>0</v>
      </c>
      <c r="I116" s="211">
        <f>IF('Indicator Date hidden'!J117="x","x",$I$2-'Indicator Date hidden'!J117)</f>
        <v>0</v>
      </c>
      <c r="J116" s="211">
        <f>IF('Indicator Date hidden'!K117="x","x",$J$2-'Indicator Date hidden'!K117)</f>
        <v>0</v>
      </c>
      <c r="K116" s="211">
        <f>IF('Indicator Date hidden'!L117="x","x",$K$2-'Indicator Date hidden'!L117)</f>
        <v>0</v>
      </c>
      <c r="L116" s="211">
        <f>IF('Indicator Date hidden'!M117="x","x",$L$2-'Indicator Date hidden'!M117)</f>
        <v>0</v>
      </c>
      <c r="M116" s="211">
        <f>IF('Indicator Date hidden'!N117="x","x",$M$2-'Indicator Date hidden'!N117)</f>
        <v>0</v>
      </c>
      <c r="N116" s="211">
        <f>IF('Indicator Date hidden'!O117="x","x",$N$2-'Indicator Date hidden'!O117)</f>
        <v>0</v>
      </c>
      <c r="O116" s="211">
        <f>IF('Indicator Date hidden'!P117="x","x",$O$2-'Indicator Date hidden'!P117)</f>
        <v>0</v>
      </c>
      <c r="P116" s="211">
        <f>IF('Indicator Date hidden'!Q117="x","x",$P$2-'Indicator Date hidden'!Q117)</f>
        <v>0</v>
      </c>
      <c r="Q116" s="211">
        <f>IF('Indicator Date hidden'!R117="x","x",$Q$2-'Indicator Date hidden'!R117)</f>
        <v>1</v>
      </c>
      <c r="R116" s="211">
        <f>IF('Indicator Date hidden'!S117="x","x",$R$2-'Indicator Date hidden'!S117)</f>
        <v>0</v>
      </c>
      <c r="S116" s="211">
        <f>IF('Indicator Date hidden'!T117="x","x",$S$2-'Indicator Date hidden'!T117)</f>
        <v>0</v>
      </c>
      <c r="T116" s="211">
        <f>IF('Indicator Date hidden'!U117="x","x",$T$2-'Indicator Date hidden'!U117)</f>
        <v>0</v>
      </c>
      <c r="U116" s="211">
        <f>IF('Indicator Date hidden'!V117="x","x",$U$2-'Indicator Date hidden'!V117)</f>
        <v>0</v>
      </c>
      <c r="V116" s="211">
        <f>IF('Indicator Date hidden'!W117="x","x",$V$2-'Indicator Date hidden'!W117)</f>
        <v>0</v>
      </c>
      <c r="W116" s="211">
        <f>IF('Indicator Date hidden'!X117="x","x",$W$2-'Indicator Date hidden'!X117)</f>
        <v>1</v>
      </c>
      <c r="X116" s="211">
        <f>IF('Indicator Date hidden'!Y117="x","x",$X$2-'Indicator Date hidden'!Y117)</f>
        <v>1</v>
      </c>
      <c r="Y116" s="211">
        <f>IF('Indicator Date hidden'!Z117="x","x",$Y$2-'Indicator Date hidden'!Z117)</f>
        <v>0</v>
      </c>
      <c r="Z116" s="211">
        <f>IF('Indicator Date hidden'!AA117="x","x",$Z$2-'Indicator Date hidden'!AA117)</f>
        <v>0</v>
      </c>
      <c r="AA116" s="211" t="str">
        <f>IF('Indicator Date hidden'!AB117="x","x",$AA$2-'Indicator Date hidden'!AB117)</f>
        <v>x</v>
      </c>
      <c r="AB116" s="211">
        <f>IF('Indicator Date hidden'!AC117="x","x",$AB$2-'Indicator Date hidden'!AC117)</f>
        <v>0</v>
      </c>
      <c r="AC116" s="211">
        <f>IF('Indicator Date hidden'!AD117="x","x",$AC$2-'Indicator Date hidden'!AD117)</f>
        <v>0</v>
      </c>
      <c r="AD116" s="211" t="str">
        <f>IF('Indicator Date hidden'!AE117="x","x",$AD$2-'Indicator Date hidden'!AE117)</f>
        <v>x</v>
      </c>
      <c r="AE116" s="211">
        <f>IF('Indicator Date hidden'!AF117="x","x",$AE$2-'Indicator Date hidden'!AF117)</f>
        <v>0</v>
      </c>
      <c r="AF116" s="211">
        <f>IF('Indicator Date hidden'!AG117="x","x",$AF$2-'Indicator Date hidden'!AG117)</f>
        <v>0</v>
      </c>
      <c r="AG116" s="211">
        <f>IF('Indicator Date hidden'!AH117="x","x",$AG$2-'Indicator Date hidden'!AH117)</f>
        <v>0</v>
      </c>
      <c r="AH116" s="211">
        <f>IF('Indicator Date hidden'!AI117="x","x",$AH$2-'Indicator Date hidden'!AI117)</f>
        <v>0</v>
      </c>
      <c r="AI116" s="211">
        <f>IF('Indicator Date hidden'!AJ117="x","x",$AI$2-'Indicator Date hidden'!AJ117)</f>
        <v>0</v>
      </c>
      <c r="AJ116" s="211" t="str">
        <f>IF('Indicator Date hidden'!AK117="x","x",$AJ$2-'Indicator Date hidden'!AK117)</f>
        <v>x</v>
      </c>
      <c r="AK116" s="211">
        <f>IF('Indicator Date hidden'!AL117="x","x",$AK$2-'Indicator Date hidden'!AL117)</f>
        <v>1</v>
      </c>
      <c r="AL116" s="211">
        <f>IF('Indicator Date hidden'!AM117="x","x",$AL$2-'Indicator Date hidden'!AM117)</f>
        <v>0</v>
      </c>
      <c r="AM116" s="211">
        <f>IF('Indicator Date hidden'!AN117="x","x",$AM$2-'Indicator Date hidden'!AN117)</f>
        <v>0</v>
      </c>
      <c r="AN116" s="211">
        <f>IF('Indicator Date hidden'!AO117="x","x",$AN$2-'Indicator Date hidden'!AO117)</f>
        <v>0</v>
      </c>
      <c r="AO116" s="211" t="str">
        <f>IF('Indicator Date hidden'!AP117="x","x",$AO$2-'Indicator Date hidden'!AP117)</f>
        <v>x</v>
      </c>
      <c r="AP116" s="211" t="str">
        <f>IF('Indicator Date hidden'!AQ117="x","x",$AP$2-'Indicator Date hidden'!AQ117)</f>
        <v>x</v>
      </c>
      <c r="AQ116" s="211">
        <f>IF('Indicator Date hidden'!AR117="x","x",$AQ$2-'Indicator Date hidden'!AR117)</f>
        <v>8</v>
      </c>
      <c r="AR116" s="211">
        <f>IF('Indicator Date hidden'!AS117="x","x",$AR$2-'Indicator Date hidden'!AS117)</f>
        <v>0</v>
      </c>
      <c r="AS116" s="211">
        <f>IF('Indicator Date hidden'!AT117="x","x",$AS$2-'Indicator Date hidden'!AT117)</f>
        <v>0</v>
      </c>
      <c r="AT116" s="211">
        <f>IF('Indicator Date hidden'!AU117="x","x",$AT$2-'Indicator Date hidden'!AU117)</f>
        <v>0</v>
      </c>
      <c r="AU116" s="211">
        <f>IF('Indicator Date hidden'!AV117="x","x",$AU$2-'Indicator Date hidden'!AV117)</f>
        <v>3</v>
      </c>
      <c r="AV116" s="211">
        <f>IF('Indicator Date hidden'!AW117="x","x",$AV$2-'Indicator Date hidden'!AW117)</f>
        <v>0</v>
      </c>
      <c r="AW116" s="211">
        <f>IF('Indicator Date hidden'!AX117="x","x",$AW$2-'Indicator Date hidden'!AX117)</f>
        <v>0</v>
      </c>
      <c r="AX116" s="211">
        <f>IF('Indicator Date hidden'!AY117="x","x",$AX$2-'Indicator Date hidden'!AY117)</f>
        <v>0</v>
      </c>
      <c r="AY116" s="211">
        <f>IF('Indicator Date hidden'!AZ117="x","x",$AY$2-'Indicator Date hidden'!AZ117)</f>
        <v>0</v>
      </c>
      <c r="AZ116" s="211">
        <f>IF('Indicator Date hidden'!BA117="x","x",$AZ$2-'Indicator Date hidden'!BA117)</f>
        <v>0</v>
      </c>
      <c r="BA116">
        <f t="shared" si="15"/>
        <v>15</v>
      </c>
      <c r="BB116" s="21">
        <f t="shared" si="16"/>
        <v>0.32608695652173914</v>
      </c>
      <c r="BC116">
        <f t="shared" si="17"/>
        <v>6</v>
      </c>
      <c r="BD116" s="21">
        <f t="shared" si="18"/>
        <v>1.2520304869549503</v>
      </c>
      <c r="BE116" s="280">
        <f t="shared" si="19"/>
        <v>0</v>
      </c>
    </row>
    <row r="117" spans="1:57" x14ac:dyDescent="0.25">
      <c r="A117" t="s">
        <v>8803</v>
      </c>
      <c r="B117" s="211">
        <f>IF('Indicator Date hidden'!C118="x","x",$B$2-'Indicator Date hidden'!C118)</f>
        <v>0</v>
      </c>
      <c r="C117" s="211">
        <f>IF('Indicator Date hidden'!D118="x","x",$C$2-'Indicator Date hidden'!D118)</f>
        <v>0</v>
      </c>
      <c r="D117" s="211">
        <f>IF('Indicator Date hidden'!E118="x","x",$D$2-'Indicator Date hidden'!E118)</f>
        <v>0</v>
      </c>
      <c r="E117" s="211">
        <f>IF('Indicator Date hidden'!F118="x","x",$E$2-'Indicator Date hidden'!F118)</f>
        <v>0</v>
      </c>
      <c r="F117" s="211">
        <f>IF('Indicator Date hidden'!G118="x","x",$F$2-'Indicator Date hidden'!G118)</f>
        <v>0</v>
      </c>
      <c r="G117" s="211">
        <f>IF('Indicator Date hidden'!H118="x","x",$G$2-'Indicator Date hidden'!H118)</f>
        <v>0</v>
      </c>
      <c r="H117" s="211">
        <f>IF('Indicator Date hidden'!I118="x","x",$H$2-'Indicator Date hidden'!I118)</f>
        <v>0</v>
      </c>
      <c r="I117" s="211">
        <f>IF('Indicator Date hidden'!J118="x","x",$I$2-'Indicator Date hidden'!J118)</f>
        <v>0</v>
      </c>
      <c r="J117" s="211">
        <f>IF('Indicator Date hidden'!K118="x","x",$J$2-'Indicator Date hidden'!K118)</f>
        <v>0</v>
      </c>
      <c r="K117" s="211">
        <f>IF('Indicator Date hidden'!L118="x","x",$K$2-'Indicator Date hidden'!L118)</f>
        <v>0</v>
      </c>
      <c r="L117" s="211">
        <f>IF('Indicator Date hidden'!M118="x","x",$L$2-'Indicator Date hidden'!M118)</f>
        <v>0</v>
      </c>
      <c r="M117" s="211">
        <f>IF('Indicator Date hidden'!N118="x","x",$M$2-'Indicator Date hidden'!N118)</f>
        <v>0</v>
      </c>
      <c r="N117" s="211">
        <f>IF('Indicator Date hidden'!O118="x","x",$N$2-'Indicator Date hidden'!O118)</f>
        <v>0</v>
      </c>
      <c r="O117" s="211">
        <f>IF('Indicator Date hidden'!P118="x","x",$O$2-'Indicator Date hidden'!P118)</f>
        <v>0</v>
      </c>
      <c r="P117" s="211">
        <f>IF('Indicator Date hidden'!Q118="x","x",$P$2-'Indicator Date hidden'!Q118)</f>
        <v>0</v>
      </c>
      <c r="Q117" s="211">
        <f>IF('Indicator Date hidden'!R118="x","x",$Q$2-'Indicator Date hidden'!R118)</f>
        <v>3</v>
      </c>
      <c r="R117" s="211">
        <f>IF('Indicator Date hidden'!S118="x","x",$R$2-'Indicator Date hidden'!S118)</f>
        <v>0</v>
      </c>
      <c r="S117" s="211">
        <f>IF('Indicator Date hidden'!T118="x","x",$S$2-'Indicator Date hidden'!T118)</f>
        <v>0</v>
      </c>
      <c r="T117" s="211">
        <f>IF('Indicator Date hidden'!U118="x","x",$T$2-'Indicator Date hidden'!U118)</f>
        <v>0</v>
      </c>
      <c r="U117" s="211">
        <f>IF('Indicator Date hidden'!V118="x","x",$U$2-'Indicator Date hidden'!V118)</f>
        <v>0</v>
      </c>
      <c r="V117" s="211">
        <f>IF('Indicator Date hidden'!W118="x","x",$V$2-'Indicator Date hidden'!W118)</f>
        <v>0</v>
      </c>
      <c r="W117" s="211">
        <f>IF('Indicator Date hidden'!X118="x","x",$W$2-'Indicator Date hidden'!X118)</f>
        <v>3</v>
      </c>
      <c r="X117" s="211">
        <f>IF('Indicator Date hidden'!Y118="x","x",$X$2-'Indicator Date hidden'!Y118)</f>
        <v>4</v>
      </c>
      <c r="Y117" s="211">
        <f>IF('Indicator Date hidden'!Z118="x","x",$Y$2-'Indicator Date hidden'!Z118)</f>
        <v>0</v>
      </c>
      <c r="Z117" s="211">
        <f>IF('Indicator Date hidden'!AA118="x","x",$Z$2-'Indicator Date hidden'!AA118)</f>
        <v>0</v>
      </c>
      <c r="AA117" s="211">
        <f>IF('Indicator Date hidden'!AB118="x","x",$AA$2-'Indicator Date hidden'!AB118)</f>
        <v>0</v>
      </c>
      <c r="AB117" s="211">
        <f>IF('Indicator Date hidden'!AC118="x","x",$AB$2-'Indicator Date hidden'!AC118)</f>
        <v>0</v>
      </c>
      <c r="AC117" s="211">
        <f>IF('Indicator Date hidden'!AD118="x","x",$AC$2-'Indicator Date hidden'!AD118)</f>
        <v>0</v>
      </c>
      <c r="AD117" s="211" t="str">
        <f>IF('Indicator Date hidden'!AE118="x","x",$AD$2-'Indicator Date hidden'!AE118)</f>
        <v>x</v>
      </c>
      <c r="AE117" s="211">
        <f>IF('Indicator Date hidden'!AF118="x","x",$AE$2-'Indicator Date hidden'!AF118)</f>
        <v>0</v>
      </c>
      <c r="AF117" s="211">
        <f>IF('Indicator Date hidden'!AG118="x","x",$AF$2-'Indicator Date hidden'!AG118)</f>
        <v>6</v>
      </c>
      <c r="AG117" s="211">
        <f>IF('Indicator Date hidden'!AH118="x","x",$AG$2-'Indicator Date hidden'!AH118)</f>
        <v>0</v>
      </c>
      <c r="AH117" s="211">
        <f>IF('Indicator Date hidden'!AI118="x","x",$AH$2-'Indicator Date hidden'!AI118)</f>
        <v>0</v>
      </c>
      <c r="AI117" s="211">
        <f>IF('Indicator Date hidden'!AJ118="x","x",$AI$2-'Indicator Date hidden'!AJ118)</f>
        <v>0</v>
      </c>
      <c r="AJ117" s="211" t="str">
        <f>IF('Indicator Date hidden'!AK118="x","x",$AJ$2-'Indicator Date hidden'!AK118)</f>
        <v>x</v>
      </c>
      <c r="AK117" s="211">
        <f>IF('Indicator Date hidden'!AL118="x","x",$AK$2-'Indicator Date hidden'!AL118)</f>
        <v>1</v>
      </c>
      <c r="AL117" s="211">
        <f>IF('Indicator Date hidden'!AM118="x","x",$AL$2-'Indicator Date hidden'!AM118)</f>
        <v>0</v>
      </c>
      <c r="AM117" s="211">
        <f>IF('Indicator Date hidden'!AN118="x","x",$AM$2-'Indicator Date hidden'!AN118)</f>
        <v>0</v>
      </c>
      <c r="AN117" s="211">
        <f>IF('Indicator Date hidden'!AO118="x","x",$AN$2-'Indicator Date hidden'!AO118)</f>
        <v>0</v>
      </c>
      <c r="AO117" s="211">
        <f>IF('Indicator Date hidden'!AP118="x","x",$AO$2-'Indicator Date hidden'!AP118)</f>
        <v>0</v>
      </c>
      <c r="AP117" s="211">
        <f>IF('Indicator Date hidden'!AQ118="x","x",$AP$2-'Indicator Date hidden'!AQ118)</f>
        <v>0</v>
      </c>
      <c r="AQ117" s="211">
        <f>IF('Indicator Date hidden'!AR118="x","x",$AQ$2-'Indicator Date hidden'!AR118)</f>
        <v>4</v>
      </c>
      <c r="AR117" s="211">
        <f>IF('Indicator Date hidden'!AS118="x","x",$AR$2-'Indicator Date hidden'!AS118)</f>
        <v>0</v>
      </c>
      <c r="AS117" s="211">
        <f>IF('Indicator Date hidden'!AT118="x","x",$AS$2-'Indicator Date hidden'!AT118)</f>
        <v>0</v>
      </c>
      <c r="AT117" s="211">
        <f>IF('Indicator Date hidden'!AU118="x","x",$AT$2-'Indicator Date hidden'!AU118)</f>
        <v>0</v>
      </c>
      <c r="AU117" s="211">
        <f>IF('Indicator Date hidden'!AV118="x","x",$AU$2-'Indicator Date hidden'!AV118)</f>
        <v>3</v>
      </c>
      <c r="AV117" s="211">
        <f>IF('Indicator Date hidden'!AW118="x","x",$AV$2-'Indicator Date hidden'!AW118)</f>
        <v>0</v>
      </c>
      <c r="AW117" s="211">
        <f>IF('Indicator Date hidden'!AX118="x","x",$AW$2-'Indicator Date hidden'!AX118)</f>
        <v>0</v>
      </c>
      <c r="AX117" s="211">
        <f>IF('Indicator Date hidden'!AY118="x","x",$AX$2-'Indicator Date hidden'!AY118)</f>
        <v>0</v>
      </c>
      <c r="AY117" s="211">
        <f>IF('Indicator Date hidden'!AZ118="x","x",$AY$2-'Indicator Date hidden'!AZ118)</f>
        <v>0</v>
      </c>
      <c r="AZ117" s="211">
        <f>IF('Indicator Date hidden'!BA118="x","x",$AZ$2-'Indicator Date hidden'!BA118)</f>
        <v>0</v>
      </c>
      <c r="BA117">
        <f t="shared" si="15"/>
        <v>24</v>
      </c>
      <c r="BB117" s="21">
        <f t="shared" si="16"/>
        <v>0.48979591836734693</v>
      </c>
      <c r="BC117">
        <f t="shared" si="17"/>
        <v>7</v>
      </c>
      <c r="BD117" s="21">
        <f t="shared" si="18"/>
        <v>1.3112145636088988</v>
      </c>
      <c r="BE117" s="280">
        <f t="shared" si="19"/>
        <v>0</v>
      </c>
    </row>
    <row r="118" spans="1:57" x14ac:dyDescent="0.25">
      <c r="A118" t="s">
        <v>8821</v>
      </c>
      <c r="B118" s="211">
        <f>IF('Indicator Date hidden'!C119="x","x",$B$2-'Indicator Date hidden'!C119)</f>
        <v>0</v>
      </c>
      <c r="C118" s="211">
        <f>IF('Indicator Date hidden'!D119="x","x",$C$2-'Indicator Date hidden'!D119)</f>
        <v>0</v>
      </c>
      <c r="D118" s="211">
        <f>IF('Indicator Date hidden'!E119="x","x",$D$2-'Indicator Date hidden'!E119)</f>
        <v>0</v>
      </c>
      <c r="E118" s="211">
        <f>IF('Indicator Date hidden'!F119="x","x",$E$2-'Indicator Date hidden'!F119)</f>
        <v>0</v>
      </c>
      <c r="F118" s="211">
        <f>IF('Indicator Date hidden'!G119="x","x",$F$2-'Indicator Date hidden'!G119)</f>
        <v>0</v>
      </c>
      <c r="G118" s="211">
        <f>IF('Indicator Date hidden'!H119="x","x",$G$2-'Indicator Date hidden'!H119)</f>
        <v>0</v>
      </c>
      <c r="H118" s="211">
        <f>IF('Indicator Date hidden'!I119="x","x",$H$2-'Indicator Date hidden'!I119)</f>
        <v>0</v>
      </c>
      <c r="I118" s="211">
        <f>IF('Indicator Date hidden'!J119="x","x",$I$2-'Indicator Date hidden'!J119)</f>
        <v>0</v>
      </c>
      <c r="J118" s="211">
        <f>IF('Indicator Date hidden'!K119="x","x",$J$2-'Indicator Date hidden'!K119)</f>
        <v>0</v>
      </c>
      <c r="K118" s="211">
        <f>IF('Indicator Date hidden'!L119="x","x",$K$2-'Indicator Date hidden'!L119)</f>
        <v>0</v>
      </c>
      <c r="L118" s="211">
        <f>IF('Indicator Date hidden'!M119="x","x",$L$2-'Indicator Date hidden'!M119)</f>
        <v>0</v>
      </c>
      <c r="M118" s="211">
        <f>IF('Indicator Date hidden'!N119="x","x",$M$2-'Indicator Date hidden'!N119)</f>
        <v>0</v>
      </c>
      <c r="N118" s="211">
        <f>IF('Indicator Date hidden'!O119="x","x",$N$2-'Indicator Date hidden'!O119)</f>
        <v>0</v>
      </c>
      <c r="O118" s="211">
        <f>IF('Indicator Date hidden'!P119="x","x",$O$2-'Indicator Date hidden'!P119)</f>
        <v>0</v>
      </c>
      <c r="P118" s="211">
        <f>IF('Indicator Date hidden'!Q119="x","x",$P$2-'Indicator Date hidden'!Q119)</f>
        <v>0</v>
      </c>
      <c r="Q118" s="211">
        <f>IF('Indicator Date hidden'!R119="x","x",$Q$2-'Indicator Date hidden'!R119)</f>
        <v>3</v>
      </c>
      <c r="R118" s="211">
        <f>IF('Indicator Date hidden'!S119="x","x",$R$2-'Indicator Date hidden'!S119)</f>
        <v>0</v>
      </c>
      <c r="S118" s="211">
        <f>IF('Indicator Date hidden'!T119="x","x",$S$2-'Indicator Date hidden'!T119)</f>
        <v>0</v>
      </c>
      <c r="T118" s="211">
        <f>IF('Indicator Date hidden'!U119="x","x",$T$2-'Indicator Date hidden'!U119)</f>
        <v>0</v>
      </c>
      <c r="U118" s="211">
        <f>IF('Indicator Date hidden'!V119="x","x",$U$2-'Indicator Date hidden'!V119)</f>
        <v>0</v>
      </c>
      <c r="V118" s="211">
        <f>IF('Indicator Date hidden'!W119="x","x",$V$2-'Indicator Date hidden'!W119)</f>
        <v>0</v>
      </c>
      <c r="W118" s="211">
        <f>IF('Indicator Date hidden'!X119="x","x",$W$2-'Indicator Date hidden'!X119)</f>
        <v>3</v>
      </c>
      <c r="X118" s="211">
        <f>IF('Indicator Date hidden'!Y119="x","x",$X$2-'Indicator Date hidden'!Y119)</f>
        <v>2</v>
      </c>
      <c r="Y118" s="211">
        <f>IF('Indicator Date hidden'!Z119="x","x",$Y$2-'Indicator Date hidden'!Z119)</f>
        <v>0</v>
      </c>
      <c r="Z118" s="211">
        <f>IF('Indicator Date hidden'!AA119="x","x",$Z$2-'Indicator Date hidden'!AA119)</f>
        <v>0</v>
      </c>
      <c r="AA118" s="211">
        <f>IF('Indicator Date hidden'!AB119="x","x",$AA$2-'Indicator Date hidden'!AB119)</f>
        <v>0</v>
      </c>
      <c r="AB118" s="211">
        <f>IF('Indicator Date hidden'!AC119="x","x",$AB$2-'Indicator Date hidden'!AC119)</f>
        <v>0</v>
      </c>
      <c r="AC118" s="211">
        <f>IF('Indicator Date hidden'!AD119="x","x",$AC$2-'Indicator Date hidden'!AD119)</f>
        <v>0</v>
      </c>
      <c r="AD118" s="211">
        <f>IF('Indicator Date hidden'!AE119="x","x",$AD$2-'Indicator Date hidden'!AE119)</f>
        <v>0</v>
      </c>
      <c r="AE118" s="211">
        <f>IF('Indicator Date hidden'!AF119="x","x",$AE$2-'Indicator Date hidden'!AF119)</f>
        <v>0</v>
      </c>
      <c r="AF118" s="211">
        <f>IF('Indicator Date hidden'!AG119="x","x",$AF$2-'Indicator Date hidden'!AG119)</f>
        <v>4</v>
      </c>
      <c r="AG118" s="211">
        <f>IF('Indicator Date hidden'!AH119="x","x",$AG$2-'Indicator Date hidden'!AH119)</f>
        <v>0</v>
      </c>
      <c r="AH118" s="211">
        <f>IF('Indicator Date hidden'!AI119="x","x",$AH$2-'Indicator Date hidden'!AI119)</f>
        <v>0</v>
      </c>
      <c r="AI118" s="211">
        <f>IF('Indicator Date hidden'!AJ119="x","x",$AI$2-'Indicator Date hidden'!AJ119)</f>
        <v>0</v>
      </c>
      <c r="AJ118" s="211" t="str">
        <f>IF('Indicator Date hidden'!AK119="x","x",$AJ$2-'Indicator Date hidden'!AK119)</f>
        <v>x</v>
      </c>
      <c r="AK118" s="211">
        <f>IF('Indicator Date hidden'!AL119="x","x",$AK$2-'Indicator Date hidden'!AL119)</f>
        <v>1</v>
      </c>
      <c r="AL118" s="211">
        <f>IF('Indicator Date hidden'!AM119="x","x",$AL$2-'Indicator Date hidden'!AM119)</f>
        <v>0</v>
      </c>
      <c r="AM118" s="211">
        <f>IF('Indicator Date hidden'!AN119="x","x",$AM$2-'Indicator Date hidden'!AN119)</f>
        <v>0</v>
      </c>
      <c r="AN118" s="211">
        <f>IF('Indicator Date hidden'!AO119="x","x",$AN$2-'Indicator Date hidden'!AO119)</f>
        <v>0</v>
      </c>
      <c r="AO118" s="211">
        <f>IF('Indicator Date hidden'!AP119="x","x",$AO$2-'Indicator Date hidden'!AP119)</f>
        <v>2</v>
      </c>
      <c r="AP118" s="211">
        <f>IF('Indicator Date hidden'!AQ119="x","x",$AP$2-'Indicator Date hidden'!AQ119)</f>
        <v>2</v>
      </c>
      <c r="AQ118" s="211">
        <f>IF('Indicator Date hidden'!AR119="x","x",$AQ$2-'Indicator Date hidden'!AR119)</f>
        <v>0</v>
      </c>
      <c r="AR118" s="211">
        <f>IF('Indicator Date hidden'!AS119="x","x",$AR$2-'Indicator Date hidden'!AS119)</f>
        <v>0</v>
      </c>
      <c r="AS118" s="211">
        <f>IF('Indicator Date hidden'!AT119="x","x",$AS$2-'Indicator Date hidden'!AT119)</f>
        <v>0</v>
      </c>
      <c r="AT118" s="211">
        <f>IF('Indicator Date hidden'!AU119="x","x",$AT$2-'Indicator Date hidden'!AU119)</f>
        <v>0</v>
      </c>
      <c r="AU118" s="211">
        <f>IF('Indicator Date hidden'!AV119="x","x",$AU$2-'Indicator Date hidden'!AV119)</f>
        <v>5</v>
      </c>
      <c r="AV118" s="211">
        <f>IF('Indicator Date hidden'!AW119="x","x",$AV$2-'Indicator Date hidden'!AW119)</f>
        <v>0</v>
      </c>
      <c r="AW118" s="211">
        <f>IF('Indicator Date hidden'!AX119="x","x",$AW$2-'Indicator Date hidden'!AX119)</f>
        <v>0</v>
      </c>
      <c r="AX118" s="211">
        <f>IF('Indicator Date hidden'!AY119="x","x",$AX$2-'Indicator Date hidden'!AY119)</f>
        <v>0</v>
      </c>
      <c r="AY118" s="211">
        <f>IF('Indicator Date hidden'!AZ119="x","x",$AY$2-'Indicator Date hidden'!AZ119)</f>
        <v>0</v>
      </c>
      <c r="AZ118" s="211">
        <f>IF('Indicator Date hidden'!BA119="x","x",$AZ$2-'Indicator Date hidden'!BA119)</f>
        <v>0</v>
      </c>
      <c r="BA118">
        <f t="shared" si="15"/>
        <v>22</v>
      </c>
      <c r="BB118" s="21">
        <f t="shared" si="16"/>
        <v>0.44</v>
      </c>
      <c r="BC118">
        <f t="shared" si="17"/>
        <v>8</v>
      </c>
      <c r="BD118" s="21">
        <f t="shared" si="18"/>
        <v>1.1164228589562291</v>
      </c>
      <c r="BE118" s="280">
        <f t="shared" si="19"/>
        <v>0</v>
      </c>
    </row>
    <row r="119" spans="1:57" x14ac:dyDescent="0.25">
      <c r="A119" t="s">
        <v>8816</v>
      </c>
      <c r="B119" s="211">
        <f>IF('Indicator Date hidden'!C120="x","x",$B$2-'Indicator Date hidden'!C120)</f>
        <v>0</v>
      </c>
      <c r="C119" s="211">
        <f>IF('Indicator Date hidden'!D120="x","x",$C$2-'Indicator Date hidden'!D120)</f>
        <v>0</v>
      </c>
      <c r="D119" s="211">
        <f>IF('Indicator Date hidden'!E120="x","x",$D$2-'Indicator Date hidden'!E120)</f>
        <v>0</v>
      </c>
      <c r="E119" s="211">
        <f>IF('Indicator Date hidden'!F120="x","x",$E$2-'Indicator Date hidden'!F120)</f>
        <v>0</v>
      </c>
      <c r="F119" s="211">
        <f>IF('Indicator Date hidden'!G120="x","x",$F$2-'Indicator Date hidden'!G120)</f>
        <v>0</v>
      </c>
      <c r="G119" s="211">
        <f>IF('Indicator Date hidden'!H120="x","x",$G$2-'Indicator Date hidden'!H120)</f>
        <v>0</v>
      </c>
      <c r="H119" s="211">
        <f>IF('Indicator Date hidden'!I120="x","x",$H$2-'Indicator Date hidden'!I120)</f>
        <v>0</v>
      </c>
      <c r="I119" s="211">
        <f>IF('Indicator Date hidden'!J120="x","x",$I$2-'Indicator Date hidden'!J120)</f>
        <v>0</v>
      </c>
      <c r="J119" s="211">
        <f>IF('Indicator Date hidden'!K120="x","x",$J$2-'Indicator Date hidden'!K120)</f>
        <v>0</v>
      </c>
      <c r="K119" s="211">
        <f>IF('Indicator Date hidden'!L120="x","x",$K$2-'Indicator Date hidden'!L120)</f>
        <v>0</v>
      </c>
      <c r="L119" s="211">
        <f>IF('Indicator Date hidden'!M120="x","x",$L$2-'Indicator Date hidden'!M120)</f>
        <v>0</v>
      </c>
      <c r="M119" s="211">
        <f>IF('Indicator Date hidden'!N120="x","x",$M$2-'Indicator Date hidden'!N120)</f>
        <v>0</v>
      </c>
      <c r="N119" s="211">
        <f>IF('Indicator Date hidden'!O120="x","x",$N$2-'Indicator Date hidden'!O120)</f>
        <v>0</v>
      </c>
      <c r="O119" s="211">
        <f>IF('Indicator Date hidden'!P120="x","x",$O$2-'Indicator Date hidden'!P120)</f>
        <v>0</v>
      </c>
      <c r="P119" s="211">
        <f>IF('Indicator Date hidden'!Q120="x","x",$P$2-'Indicator Date hidden'!Q120)</f>
        <v>0</v>
      </c>
      <c r="Q119" s="211" t="str">
        <f>IF('Indicator Date hidden'!R120="x","x",$Q$2-'Indicator Date hidden'!R120)</f>
        <v>x</v>
      </c>
      <c r="R119" s="211">
        <f>IF('Indicator Date hidden'!S120="x","x",$R$2-'Indicator Date hidden'!S120)</f>
        <v>0</v>
      </c>
      <c r="S119" s="211">
        <f>IF('Indicator Date hidden'!T120="x","x",$S$2-'Indicator Date hidden'!T120)</f>
        <v>0</v>
      </c>
      <c r="T119" s="211">
        <f>IF('Indicator Date hidden'!U120="x","x",$T$2-'Indicator Date hidden'!U120)</f>
        <v>0</v>
      </c>
      <c r="U119" s="211">
        <f>IF('Indicator Date hidden'!V120="x","x",$U$2-'Indicator Date hidden'!V120)</f>
        <v>0</v>
      </c>
      <c r="V119" s="211">
        <f>IF('Indicator Date hidden'!W120="x","x",$V$2-'Indicator Date hidden'!W120)</f>
        <v>0</v>
      </c>
      <c r="W119" s="211">
        <f>IF('Indicator Date hidden'!X120="x","x",$W$2-'Indicator Date hidden'!X120)</f>
        <v>5</v>
      </c>
      <c r="X119" s="211">
        <f>IF('Indicator Date hidden'!Y120="x","x",$X$2-'Indicator Date hidden'!Y120)</f>
        <v>2</v>
      </c>
      <c r="Y119" s="211">
        <f>IF('Indicator Date hidden'!Z120="x","x",$Y$2-'Indicator Date hidden'!Z120)</f>
        <v>0</v>
      </c>
      <c r="Z119" s="211">
        <f>IF('Indicator Date hidden'!AA120="x","x",$Z$2-'Indicator Date hidden'!AA120)</f>
        <v>0</v>
      </c>
      <c r="AA119" s="211">
        <f>IF('Indicator Date hidden'!AB120="x","x",$AA$2-'Indicator Date hidden'!AB120)</f>
        <v>0</v>
      </c>
      <c r="AB119" s="211">
        <f>IF('Indicator Date hidden'!AC120="x","x",$AB$2-'Indicator Date hidden'!AC120)</f>
        <v>0</v>
      </c>
      <c r="AC119" s="211">
        <f>IF('Indicator Date hidden'!AD120="x","x",$AC$2-'Indicator Date hidden'!AD120)</f>
        <v>0</v>
      </c>
      <c r="AD119" s="211">
        <f>IF('Indicator Date hidden'!AE120="x","x",$AD$2-'Indicator Date hidden'!AE120)</f>
        <v>0</v>
      </c>
      <c r="AE119" s="211">
        <f>IF('Indicator Date hidden'!AF120="x","x",$AE$2-'Indicator Date hidden'!AF120)</f>
        <v>0</v>
      </c>
      <c r="AF119" s="211" t="str">
        <f>IF('Indicator Date hidden'!AG120="x","x",$AF$2-'Indicator Date hidden'!AG120)</f>
        <v>x</v>
      </c>
      <c r="AG119" s="211">
        <f>IF('Indicator Date hidden'!AH120="x","x",$AG$2-'Indicator Date hidden'!AH120)</f>
        <v>0</v>
      </c>
      <c r="AH119" s="211">
        <f>IF('Indicator Date hidden'!AI120="x","x",$AH$2-'Indicator Date hidden'!AI120)</f>
        <v>0</v>
      </c>
      <c r="AI119" s="211">
        <f>IF('Indicator Date hidden'!AJ120="x","x",$AI$2-'Indicator Date hidden'!AJ120)</f>
        <v>0</v>
      </c>
      <c r="AJ119" s="211">
        <f>IF('Indicator Date hidden'!AK120="x","x",$AJ$2-'Indicator Date hidden'!AK120)</f>
        <v>1</v>
      </c>
      <c r="AK119" s="211">
        <f>IF('Indicator Date hidden'!AL120="x","x",$AK$2-'Indicator Date hidden'!AL120)</f>
        <v>1</v>
      </c>
      <c r="AL119" s="211">
        <f>IF('Indicator Date hidden'!AM120="x","x",$AL$2-'Indicator Date hidden'!AM120)</f>
        <v>0</v>
      </c>
      <c r="AM119" s="211">
        <f>IF('Indicator Date hidden'!AN120="x","x",$AM$2-'Indicator Date hidden'!AN120)</f>
        <v>0</v>
      </c>
      <c r="AN119" s="211">
        <f>IF('Indicator Date hidden'!AO120="x","x",$AN$2-'Indicator Date hidden'!AO120)</f>
        <v>0</v>
      </c>
      <c r="AO119" s="211">
        <f>IF('Indicator Date hidden'!AP120="x","x",$AO$2-'Indicator Date hidden'!AP120)</f>
        <v>1</v>
      </c>
      <c r="AP119" s="211">
        <f>IF('Indicator Date hidden'!AQ120="x","x",$AP$2-'Indicator Date hidden'!AQ120)</f>
        <v>1</v>
      </c>
      <c r="AQ119" s="211">
        <f>IF('Indicator Date hidden'!AR120="x","x",$AQ$2-'Indicator Date hidden'!AR120)</f>
        <v>6</v>
      </c>
      <c r="AR119" s="211">
        <f>IF('Indicator Date hidden'!AS120="x","x",$AR$2-'Indicator Date hidden'!AS120)</f>
        <v>0</v>
      </c>
      <c r="AS119" s="211">
        <f>IF('Indicator Date hidden'!AT120="x","x",$AS$2-'Indicator Date hidden'!AT120)</f>
        <v>0</v>
      </c>
      <c r="AT119" s="211">
        <f>IF('Indicator Date hidden'!AU120="x","x",$AT$2-'Indicator Date hidden'!AU120)</f>
        <v>0</v>
      </c>
      <c r="AU119" s="211">
        <f>IF('Indicator Date hidden'!AV120="x","x",$AU$2-'Indicator Date hidden'!AV120)</f>
        <v>1</v>
      </c>
      <c r="AV119" s="211">
        <f>IF('Indicator Date hidden'!AW120="x","x",$AV$2-'Indicator Date hidden'!AW120)</f>
        <v>0</v>
      </c>
      <c r="AW119" s="211">
        <f>IF('Indicator Date hidden'!AX120="x","x",$AW$2-'Indicator Date hidden'!AX120)</f>
        <v>0</v>
      </c>
      <c r="AX119" s="211">
        <f>IF('Indicator Date hidden'!AY120="x","x",$AX$2-'Indicator Date hidden'!AY120)</f>
        <v>0</v>
      </c>
      <c r="AY119" s="211">
        <f>IF('Indicator Date hidden'!AZ120="x","x",$AY$2-'Indicator Date hidden'!AZ120)</f>
        <v>0</v>
      </c>
      <c r="AZ119" s="211">
        <f>IF('Indicator Date hidden'!BA120="x","x",$AZ$2-'Indicator Date hidden'!BA120)</f>
        <v>0</v>
      </c>
      <c r="BA119">
        <f t="shared" si="15"/>
        <v>18</v>
      </c>
      <c r="BB119" s="21">
        <f t="shared" si="16"/>
        <v>0.36734693877551022</v>
      </c>
      <c r="BC119">
        <f t="shared" si="17"/>
        <v>8</v>
      </c>
      <c r="BD119" s="21">
        <f t="shared" si="18"/>
        <v>1.1373775341300223</v>
      </c>
      <c r="BE119" s="280">
        <f t="shared" si="19"/>
        <v>0</v>
      </c>
    </row>
    <row r="120" spans="1:57" x14ac:dyDescent="0.25">
      <c r="A120" t="s">
        <v>8827</v>
      </c>
      <c r="B120" s="211">
        <f>IF('Indicator Date hidden'!C121="x","x",$B$2-'Indicator Date hidden'!C121)</f>
        <v>0</v>
      </c>
      <c r="C120" s="211">
        <f>IF('Indicator Date hidden'!D121="x","x",$C$2-'Indicator Date hidden'!D121)</f>
        <v>0</v>
      </c>
      <c r="D120" s="211">
        <f>IF('Indicator Date hidden'!E121="x","x",$D$2-'Indicator Date hidden'!E121)</f>
        <v>0</v>
      </c>
      <c r="E120" s="211">
        <f>IF('Indicator Date hidden'!F121="x","x",$E$2-'Indicator Date hidden'!F121)</f>
        <v>0</v>
      </c>
      <c r="F120" s="211">
        <f>IF('Indicator Date hidden'!G121="x","x",$F$2-'Indicator Date hidden'!G121)</f>
        <v>0</v>
      </c>
      <c r="G120" s="211">
        <f>IF('Indicator Date hidden'!H121="x","x",$G$2-'Indicator Date hidden'!H121)</f>
        <v>0</v>
      </c>
      <c r="H120" s="211">
        <f>IF('Indicator Date hidden'!I121="x","x",$H$2-'Indicator Date hidden'!I121)</f>
        <v>0</v>
      </c>
      <c r="I120" s="211">
        <f>IF('Indicator Date hidden'!J121="x","x",$I$2-'Indicator Date hidden'!J121)</f>
        <v>0</v>
      </c>
      <c r="J120" s="211">
        <f>IF('Indicator Date hidden'!K121="x","x",$J$2-'Indicator Date hidden'!K121)</f>
        <v>0</v>
      </c>
      <c r="K120" s="211">
        <f>IF('Indicator Date hidden'!L121="x","x",$K$2-'Indicator Date hidden'!L121)</f>
        <v>0</v>
      </c>
      <c r="L120" s="211">
        <f>IF('Indicator Date hidden'!M121="x","x",$L$2-'Indicator Date hidden'!M121)</f>
        <v>0</v>
      </c>
      <c r="M120" s="211">
        <f>IF('Indicator Date hidden'!N121="x","x",$M$2-'Indicator Date hidden'!N121)</f>
        <v>0</v>
      </c>
      <c r="N120" s="211">
        <f>IF('Indicator Date hidden'!O121="x","x",$N$2-'Indicator Date hidden'!O121)</f>
        <v>0</v>
      </c>
      <c r="O120" s="211">
        <f>IF('Indicator Date hidden'!P121="x","x",$O$2-'Indicator Date hidden'!P121)</f>
        <v>0</v>
      </c>
      <c r="P120" s="211">
        <f>IF('Indicator Date hidden'!Q121="x","x",$P$2-'Indicator Date hidden'!Q121)</f>
        <v>0</v>
      </c>
      <c r="Q120" s="211">
        <f>IF('Indicator Date hidden'!R121="x","x",$Q$2-'Indicator Date hidden'!R121)</f>
        <v>1</v>
      </c>
      <c r="R120" s="211">
        <f>IF('Indicator Date hidden'!S121="x","x",$R$2-'Indicator Date hidden'!S121)</f>
        <v>0</v>
      </c>
      <c r="S120" s="211">
        <f>IF('Indicator Date hidden'!T121="x","x",$S$2-'Indicator Date hidden'!T121)</f>
        <v>0</v>
      </c>
      <c r="T120" s="211">
        <f>IF('Indicator Date hidden'!U121="x","x",$T$2-'Indicator Date hidden'!U121)</f>
        <v>0</v>
      </c>
      <c r="U120" s="211">
        <f>IF('Indicator Date hidden'!V121="x","x",$U$2-'Indicator Date hidden'!V121)</f>
        <v>0</v>
      </c>
      <c r="V120" s="211">
        <f>IF('Indicator Date hidden'!W121="x","x",$V$2-'Indicator Date hidden'!W121)</f>
        <v>0</v>
      </c>
      <c r="W120" s="211">
        <f>IF('Indicator Date hidden'!X121="x","x",$W$2-'Indicator Date hidden'!X121)</f>
        <v>1</v>
      </c>
      <c r="X120" s="211">
        <f>IF('Indicator Date hidden'!Y121="x","x",$X$2-'Indicator Date hidden'!Y121)</f>
        <v>4</v>
      </c>
      <c r="Y120" s="211">
        <f>IF('Indicator Date hidden'!Z121="x","x",$Y$2-'Indicator Date hidden'!Z121)</f>
        <v>0</v>
      </c>
      <c r="Z120" s="211">
        <f>IF('Indicator Date hidden'!AA121="x","x",$Z$2-'Indicator Date hidden'!AA121)</f>
        <v>0</v>
      </c>
      <c r="AA120" s="211">
        <f>IF('Indicator Date hidden'!AB121="x","x",$AA$2-'Indicator Date hidden'!AB121)</f>
        <v>0</v>
      </c>
      <c r="AB120" s="211">
        <f>IF('Indicator Date hidden'!AC121="x","x",$AB$2-'Indicator Date hidden'!AC121)</f>
        <v>0</v>
      </c>
      <c r="AC120" s="211">
        <f>IF('Indicator Date hidden'!AD121="x","x",$AC$2-'Indicator Date hidden'!AD121)</f>
        <v>0</v>
      </c>
      <c r="AD120" s="211">
        <f>IF('Indicator Date hidden'!AE121="x","x",$AD$2-'Indicator Date hidden'!AE121)</f>
        <v>0</v>
      </c>
      <c r="AE120" s="211">
        <f>IF('Indicator Date hidden'!AF121="x","x",$AE$2-'Indicator Date hidden'!AF121)</f>
        <v>0</v>
      </c>
      <c r="AF120" s="211">
        <f>IF('Indicator Date hidden'!AG121="x","x",$AF$2-'Indicator Date hidden'!AG121)</f>
        <v>4</v>
      </c>
      <c r="AG120" s="211">
        <f>IF('Indicator Date hidden'!AH121="x","x",$AG$2-'Indicator Date hidden'!AH121)</f>
        <v>0</v>
      </c>
      <c r="AH120" s="211">
        <f>IF('Indicator Date hidden'!AI121="x","x",$AH$2-'Indicator Date hidden'!AI121)</f>
        <v>0</v>
      </c>
      <c r="AI120" s="211">
        <f>IF('Indicator Date hidden'!AJ121="x","x",$AI$2-'Indicator Date hidden'!AJ121)</f>
        <v>0</v>
      </c>
      <c r="AJ120" s="211" t="str">
        <f>IF('Indicator Date hidden'!AK121="x","x",$AJ$2-'Indicator Date hidden'!AK121)</f>
        <v>x</v>
      </c>
      <c r="AK120" s="211">
        <f>IF('Indicator Date hidden'!AL121="x","x",$AK$2-'Indicator Date hidden'!AL121)</f>
        <v>1</v>
      </c>
      <c r="AL120" s="211">
        <f>IF('Indicator Date hidden'!AM121="x","x",$AL$2-'Indicator Date hidden'!AM121)</f>
        <v>0</v>
      </c>
      <c r="AM120" s="211">
        <f>IF('Indicator Date hidden'!AN121="x","x",$AM$2-'Indicator Date hidden'!AN121)</f>
        <v>0</v>
      </c>
      <c r="AN120" s="211">
        <f>IF('Indicator Date hidden'!AO121="x","x",$AN$2-'Indicator Date hidden'!AO121)</f>
        <v>0</v>
      </c>
      <c r="AO120" s="211">
        <f>IF('Indicator Date hidden'!AP121="x","x",$AO$2-'Indicator Date hidden'!AP121)</f>
        <v>1</v>
      </c>
      <c r="AP120" s="211">
        <f>IF('Indicator Date hidden'!AQ121="x","x",$AP$2-'Indicator Date hidden'!AQ121)</f>
        <v>1</v>
      </c>
      <c r="AQ120" s="211">
        <f>IF('Indicator Date hidden'!AR121="x","x",$AQ$2-'Indicator Date hidden'!AR121)</f>
        <v>6</v>
      </c>
      <c r="AR120" s="211">
        <f>IF('Indicator Date hidden'!AS121="x","x",$AR$2-'Indicator Date hidden'!AS121)</f>
        <v>0</v>
      </c>
      <c r="AS120" s="211">
        <f>IF('Indicator Date hidden'!AT121="x","x",$AS$2-'Indicator Date hidden'!AT121)</f>
        <v>0</v>
      </c>
      <c r="AT120" s="211">
        <f>IF('Indicator Date hidden'!AU121="x","x",$AT$2-'Indicator Date hidden'!AU121)</f>
        <v>0</v>
      </c>
      <c r="AU120" s="211">
        <f>IF('Indicator Date hidden'!AV121="x","x",$AU$2-'Indicator Date hidden'!AV121)</f>
        <v>7</v>
      </c>
      <c r="AV120" s="211">
        <f>IF('Indicator Date hidden'!AW121="x","x",$AV$2-'Indicator Date hidden'!AW121)</f>
        <v>0</v>
      </c>
      <c r="AW120" s="211">
        <f>IF('Indicator Date hidden'!AX121="x","x",$AW$2-'Indicator Date hidden'!AX121)</f>
        <v>0</v>
      </c>
      <c r="AX120" s="211">
        <f>IF('Indicator Date hidden'!AY121="x","x",$AX$2-'Indicator Date hidden'!AY121)</f>
        <v>0</v>
      </c>
      <c r="AY120" s="211">
        <f>IF('Indicator Date hidden'!AZ121="x","x",$AY$2-'Indicator Date hidden'!AZ121)</f>
        <v>0</v>
      </c>
      <c r="AZ120" s="211">
        <f>IF('Indicator Date hidden'!BA121="x","x",$AZ$2-'Indicator Date hidden'!BA121)</f>
        <v>0</v>
      </c>
      <c r="BA120">
        <f t="shared" si="15"/>
        <v>26</v>
      </c>
      <c r="BB120" s="21">
        <f t="shared" si="16"/>
        <v>0.52</v>
      </c>
      <c r="BC120">
        <f t="shared" si="17"/>
        <v>9</v>
      </c>
      <c r="BD120" s="21">
        <f t="shared" si="18"/>
        <v>1.4729562111617576</v>
      </c>
      <c r="BE120" s="280">
        <f t="shared" si="19"/>
        <v>0</v>
      </c>
    </row>
    <row r="121" spans="1:57" x14ac:dyDescent="0.25">
      <c r="A121" t="s">
        <v>8838</v>
      </c>
      <c r="B121" s="211">
        <f>IF('Indicator Date hidden'!C122="x","x",$B$2-'Indicator Date hidden'!C122)</f>
        <v>0</v>
      </c>
      <c r="C121" s="211">
        <f>IF('Indicator Date hidden'!D122="x","x",$C$2-'Indicator Date hidden'!D122)</f>
        <v>0</v>
      </c>
      <c r="D121" s="211">
        <f>IF('Indicator Date hidden'!E122="x","x",$D$2-'Indicator Date hidden'!E122)</f>
        <v>0</v>
      </c>
      <c r="E121" s="211">
        <f>IF('Indicator Date hidden'!F122="x","x",$E$2-'Indicator Date hidden'!F122)</f>
        <v>0</v>
      </c>
      <c r="F121" s="211">
        <f>IF('Indicator Date hidden'!G122="x","x",$F$2-'Indicator Date hidden'!G122)</f>
        <v>0</v>
      </c>
      <c r="G121" s="211">
        <f>IF('Indicator Date hidden'!H122="x","x",$G$2-'Indicator Date hidden'!H122)</f>
        <v>0</v>
      </c>
      <c r="H121" s="211">
        <f>IF('Indicator Date hidden'!I122="x","x",$H$2-'Indicator Date hidden'!I122)</f>
        <v>0</v>
      </c>
      <c r="I121" s="211">
        <f>IF('Indicator Date hidden'!J122="x","x",$I$2-'Indicator Date hidden'!J122)</f>
        <v>0</v>
      </c>
      <c r="J121" s="211">
        <f>IF('Indicator Date hidden'!K122="x","x",$J$2-'Indicator Date hidden'!K122)</f>
        <v>0</v>
      </c>
      <c r="K121" s="211">
        <f>IF('Indicator Date hidden'!L122="x","x",$K$2-'Indicator Date hidden'!L122)</f>
        <v>0</v>
      </c>
      <c r="L121" s="211">
        <f>IF('Indicator Date hidden'!M122="x","x",$L$2-'Indicator Date hidden'!M122)</f>
        <v>0</v>
      </c>
      <c r="M121" s="211">
        <f>IF('Indicator Date hidden'!N122="x","x",$M$2-'Indicator Date hidden'!N122)</f>
        <v>0</v>
      </c>
      <c r="N121" s="211">
        <f>IF('Indicator Date hidden'!O122="x","x",$N$2-'Indicator Date hidden'!O122)</f>
        <v>0</v>
      </c>
      <c r="O121" s="211">
        <f>IF('Indicator Date hidden'!P122="x","x",$O$2-'Indicator Date hidden'!P122)</f>
        <v>0</v>
      </c>
      <c r="P121" s="211" t="str">
        <f>IF('Indicator Date hidden'!Q122="x","x",$P$2-'Indicator Date hidden'!Q122)</f>
        <v>x</v>
      </c>
      <c r="Q121" s="211" t="str">
        <f>IF('Indicator Date hidden'!R122="x","x",$Q$2-'Indicator Date hidden'!R122)</f>
        <v>x</v>
      </c>
      <c r="R121" s="211">
        <f>IF('Indicator Date hidden'!S122="x","x",$R$2-'Indicator Date hidden'!S122)</f>
        <v>0</v>
      </c>
      <c r="S121" s="211">
        <f>IF('Indicator Date hidden'!T122="x","x",$S$2-'Indicator Date hidden'!T122)</f>
        <v>0</v>
      </c>
      <c r="T121" s="211">
        <f>IF('Indicator Date hidden'!U122="x","x",$T$2-'Indicator Date hidden'!U122)</f>
        <v>0</v>
      </c>
      <c r="U121" s="211" t="str">
        <f>IF('Indicator Date hidden'!V122="x","x",$U$2-'Indicator Date hidden'!V122)</f>
        <v>x</v>
      </c>
      <c r="V121" s="211">
        <f>IF('Indicator Date hidden'!W122="x","x",$V$2-'Indicator Date hidden'!W122)</f>
        <v>0</v>
      </c>
      <c r="W121" s="211">
        <f>IF('Indicator Date hidden'!X122="x","x",$W$2-'Indicator Date hidden'!X122)</f>
        <v>7</v>
      </c>
      <c r="X121" s="211">
        <f>IF('Indicator Date hidden'!Y122="x","x",$X$2-'Indicator Date hidden'!Y122)</f>
        <v>4</v>
      </c>
      <c r="Y121" s="211">
        <f>IF('Indicator Date hidden'!Z122="x","x",$Y$2-'Indicator Date hidden'!Z122)</f>
        <v>0</v>
      </c>
      <c r="Z121" s="211">
        <f>IF('Indicator Date hidden'!AA122="x","x",$Z$2-'Indicator Date hidden'!AA122)</f>
        <v>0</v>
      </c>
      <c r="AA121" s="211" t="str">
        <f>IF('Indicator Date hidden'!AB122="x","x",$AA$2-'Indicator Date hidden'!AB122)</f>
        <v>x</v>
      </c>
      <c r="AB121" s="211">
        <f>IF('Indicator Date hidden'!AC122="x","x",$AB$2-'Indicator Date hidden'!AC122)</f>
        <v>0</v>
      </c>
      <c r="AC121" s="211">
        <f>IF('Indicator Date hidden'!AD122="x","x",$AC$2-'Indicator Date hidden'!AD122)</f>
        <v>0</v>
      </c>
      <c r="AD121" s="211" t="str">
        <f>IF('Indicator Date hidden'!AE122="x","x",$AD$2-'Indicator Date hidden'!AE122)</f>
        <v>x</v>
      </c>
      <c r="AE121" s="211" t="str">
        <f>IF('Indicator Date hidden'!AF122="x","x",$AE$2-'Indicator Date hidden'!AF122)</f>
        <v>x</v>
      </c>
      <c r="AF121" s="211" t="str">
        <f>IF('Indicator Date hidden'!AG122="x","x",$AF$2-'Indicator Date hidden'!AG122)</f>
        <v>x</v>
      </c>
      <c r="AG121" s="211">
        <f>IF('Indicator Date hidden'!AH122="x","x",$AG$2-'Indicator Date hidden'!AH122)</f>
        <v>0</v>
      </c>
      <c r="AH121" s="211">
        <f>IF('Indicator Date hidden'!AI122="x","x",$AH$2-'Indicator Date hidden'!AI122)</f>
        <v>0</v>
      </c>
      <c r="AI121" s="211">
        <f>IF('Indicator Date hidden'!AJ122="x","x",$AI$2-'Indicator Date hidden'!AJ122)</f>
        <v>0</v>
      </c>
      <c r="AJ121" s="211" t="str">
        <f>IF('Indicator Date hidden'!AK122="x","x",$AJ$2-'Indicator Date hidden'!AK122)</f>
        <v>x</v>
      </c>
      <c r="AK121" s="211">
        <f>IF('Indicator Date hidden'!AL122="x","x",$AK$2-'Indicator Date hidden'!AL122)</f>
        <v>1</v>
      </c>
      <c r="AL121" s="211">
        <f>IF('Indicator Date hidden'!AM122="x","x",$AL$2-'Indicator Date hidden'!AM122)</f>
        <v>0</v>
      </c>
      <c r="AM121" s="211">
        <f>IF('Indicator Date hidden'!AN122="x","x",$AM$2-'Indicator Date hidden'!AN122)</f>
        <v>0</v>
      </c>
      <c r="AN121" s="211">
        <f>IF('Indicator Date hidden'!AO122="x","x",$AN$2-'Indicator Date hidden'!AO122)</f>
        <v>0</v>
      </c>
      <c r="AO121" s="211" t="str">
        <f>IF('Indicator Date hidden'!AP122="x","x",$AO$2-'Indicator Date hidden'!AP122)</f>
        <v>x</v>
      </c>
      <c r="AP121" s="211" t="str">
        <f>IF('Indicator Date hidden'!AQ122="x","x",$AP$2-'Indicator Date hidden'!AQ122)</f>
        <v>x</v>
      </c>
      <c r="AQ121" s="211">
        <f>IF('Indicator Date hidden'!AR122="x","x",$AQ$2-'Indicator Date hidden'!AR122)</f>
        <v>4</v>
      </c>
      <c r="AR121" s="211">
        <f>IF('Indicator Date hidden'!AS122="x","x",$AR$2-'Indicator Date hidden'!AS122)</f>
        <v>1</v>
      </c>
      <c r="AS121" s="211" t="str">
        <f>IF('Indicator Date hidden'!AT122="x","x",$AS$2-'Indicator Date hidden'!AT122)</f>
        <v>x</v>
      </c>
      <c r="AT121" s="211" t="str">
        <f>IF('Indicator Date hidden'!AU122="x","x",$AT$2-'Indicator Date hidden'!AU122)</f>
        <v>x</v>
      </c>
      <c r="AU121" s="211" t="str">
        <f>IF('Indicator Date hidden'!AV122="x","x",$AU$2-'Indicator Date hidden'!AV122)</f>
        <v>x</v>
      </c>
      <c r="AV121" s="211">
        <f>IF('Indicator Date hidden'!AW122="x","x",$AV$2-'Indicator Date hidden'!AW122)</f>
        <v>3</v>
      </c>
      <c r="AW121" s="211">
        <f>IF('Indicator Date hidden'!AX122="x","x",$AW$2-'Indicator Date hidden'!AX122)</f>
        <v>3</v>
      </c>
      <c r="AX121" s="211">
        <f>IF('Indicator Date hidden'!AY122="x","x",$AX$2-'Indicator Date hidden'!AY122)</f>
        <v>0</v>
      </c>
      <c r="AY121" s="211">
        <f>IF('Indicator Date hidden'!AZ122="x","x",$AY$2-'Indicator Date hidden'!AZ122)</f>
        <v>0</v>
      </c>
      <c r="AZ121" s="211">
        <f>IF('Indicator Date hidden'!BA122="x","x",$AZ$2-'Indicator Date hidden'!BA122)</f>
        <v>0</v>
      </c>
      <c r="BA121">
        <f t="shared" si="15"/>
        <v>23</v>
      </c>
      <c r="BB121" s="21">
        <f t="shared" si="16"/>
        <v>0.60526315789473684</v>
      </c>
      <c r="BC121">
        <f t="shared" si="17"/>
        <v>7</v>
      </c>
      <c r="BD121" s="21">
        <f t="shared" si="18"/>
        <v>1.5137870545547005</v>
      </c>
      <c r="BE121" s="280">
        <f t="shared" si="19"/>
        <v>0</v>
      </c>
    </row>
    <row r="122" spans="1:57" x14ac:dyDescent="0.25">
      <c r="A122" t="s">
        <v>8836</v>
      </c>
      <c r="B122" s="211">
        <f>IF('Indicator Date hidden'!C123="x","x",$B$2-'Indicator Date hidden'!C123)</f>
        <v>0</v>
      </c>
      <c r="C122" s="211">
        <f>IF('Indicator Date hidden'!D123="x","x",$C$2-'Indicator Date hidden'!D123)</f>
        <v>0</v>
      </c>
      <c r="D122" s="211">
        <f>IF('Indicator Date hidden'!E123="x","x",$D$2-'Indicator Date hidden'!E123)</f>
        <v>0</v>
      </c>
      <c r="E122" s="211">
        <f>IF('Indicator Date hidden'!F123="x","x",$E$2-'Indicator Date hidden'!F123)</f>
        <v>0</v>
      </c>
      <c r="F122" s="211">
        <f>IF('Indicator Date hidden'!G123="x","x",$F$2-'Indicator Date hidden'!G123)</f>
        <v>0</v>
      </c>
      <c r="G122" s="211">
        <f>IF('Indicator Date hidden'!H123="x","x",$G$2-'Indicator Date hidden'!H123)</f>
        <v>0</v>
      </c>
      <c r="H122" s="211">
        <f>IF('Indicator Date hidden'!I123="x","x",$H$2-'Indicator Date hidden'!I123)</f>
        <v>0</v>
      </c>
      <c r="I122" s="211">
        <f>IF('Indicator Date hidden'!J123="x","x",$I$2-'Indicator Date hidden'!J123)</f>
        <v>0</v>
      </c>
      <c r="J122" s="211">
        <f>IF('Indicator Date hidden'!K123="x","x",$J$2-'Indicator Date hidden'!K123)</f>
        <v>0</v>
      </c>
      <c r="K122" s="211">
        <f>IF('Indicator Date hidden'!L123="x","x",$K$2-'Indicator Date hidden'!L123)</f>
        <v>0</v>
      </c>
      <c r="L122" s="211">
        <f>IF('Indicator Date hidden'!M123="x","x",$L$2-'Indicator Date hidden'!M123)</f>
        <v>0</v>
      </c>
      <c r="M122" s="211">
        <f>IF('Indicator Date hidden'!N123="x","x",$M$2-'Indicator Date hidden'!N123)</f>
        <v>0</v>
      </c>
      <c r="N122" s="211">
        <f>IF('Indicator Date hidden'!O123="x","x",$N$2-'Indicator Date hidden'!O123)</f>
        <v>0</v>
      </c>
      <c r="O122" s="211">
        <f>IF('Indicator Date hidden'!P123="x","x",$O$2-'Indicator Date hidden'!P123)</f>
        <v>0</v>
      </c>
      <c r="P122" s="211">
        <f>IF('Indicator Date hidden'!Q123="x","x",$P$2-'Indicator Date hidden'!Q123)</f>
        <v>0</v>
      </c>
      <c r="Q122" s="211">
        <f>IF('Indicator Date hidden'!R123="x","x",$Q$2-'Indicator Date hidden'!R123)</f>
        <v>3</v>
      </c>
      <c r="R122" s="211">
        <f>IF('Indicator Date hidden'!S123="x","x",$R$2-'Indicator Date hidden'!S123)</f>
        <v>0</v>
      </c>
      <c r="S122" s="211">
        <f>IF('Indicator Date hidden'!T123="x","x",$S$2-'Indicator Date hidden'!T123)</f>
        <v>0</v>
      </c>
      <c r="T122" s="211">
        <f>IF('Indicator Date hidden'!U123="x","x",$T$2-'Indicator Date hidden'!U123)</f>
        <v>0</v>
      </c>
      <c r="U122" s="211">
        <f>IF('Indicator Date hidden'!V123="x","x",$U$2-'Indicator Date hidden'!V123)</f>
        <v>0</v>
      </c>
      <c r="V122" s="211">
        <f>IF('Indicator Date hidden'!W123="x","x",$V$2-'Indicator Date hidden'!W123)</f>
        <v>0</v>
      </c>
      <c r="W122" s="211">
        <f>IF('Indicator Date hidden'!X123="x","x",$W$2-'Indicator Date hidden'!X123)</f>
        <v>3</v>
      </c>
      <c r="X122" s="211" t="str">
        <f>IF('Indicator Date hidden'!Y123="x","x",$X$2-'Indicator Date hidden'!Y123)</f>
        <v>x</v>
      </c>
      <c r="Y122" s="211">
        <f>IF('Indicator Date hidden'!Z123="x","x",$Y$2-'Indicator Date hidden'!Z123)</f>
        <v>0</v>
      </c>
      <c r="Z122" s="211">
        <f>IF('Indicator Date hidden'!AA123="x","x",$Z$2-'Indicator Date hidden'!AA123)</f>
        <v>0</v>
      </c>
      <c r="AA122" s="211">
        <f>IF('Indicator Date hidden'!AB123="x","x",$AA$2-'Indicator Date hidden'!AB123)</f>
        <v>0</v>
      </c>
      <c r="AB122" s="211">
        <f>IF('Indicator Date hidden'!AC123="x","x",$AB$2-'Indicator Date hidden'!AC123)</f>
        <v>0</v>
      </c>
      <c r="AC122" s="211">
        <f>IF('Indicator Date hidden'!AD123="x","x",$AC$2-'Indicator Date hidden'!AD123)</f>
        <v>0</v>
      </c>
      <c r="AD122" s="211">
        <f>IF('Indicator Date hidden'!AE123="x","x",$AD$2-'Indicator Date hidden'!AE123)</f>
        <v>0</v>
      </c>
      <c r="AE122" s="211">
        <f>IF('Indicator Date hidden'!AF123="x","x",$AE$2-'Indicator Date hidden'!AF123)</f>
        <v>0</v>
      </c>
      <c r="AF122" s="211">
        <f>IF('Indicator Date hidden'!AG123="x","x",$AF$2-'Indicator Date hidden'!AG123)</f>
        <v>3</v>
      </c>
      <c r="AG122" s="211">
        <f>IF('Indicator Date hidden'!AH123="x","x",$AG$2-'Indicator Date hidden'!AH123)</f>
        <v>0</v>
      </c>
      <c r="AH122" s="211">
        <f>IF('Indicator Date hidden'!AI123="x","x",$AH$2-'Indicator Date hidden'!AI123)</f>
        <v>0</v>
      </c>
      <c r="AI122" s="211">
        <f>IF('Indicator Date hidden'!AJ123="x","x",$AI$2-'Indicator Date hidden'!AJ123)</f>
        <v>0</v>
      </c>
      <c r="AJ122" s="211">
        <f>IF('Indicator Date hidden'!AK123="x","x",$AJ$2-'Indicator Date hidden'!AK123)</f>
        <v>1</v>
      </c>
      <c r="AK122" s="211">
        <f>IF('Indicator Date hidden'!AL123="x","x",$AK$2-'Indicator Date hidden'!AL123)</f>
        <v>1</v>
      </c>
      <c r="AL122" s="211">
        <f>IF('Indicator Date hidden'!AM123="x","x",$AL$2-'Indicator Date hidden'!AM123)</f>
        <v>0</v>
      </c>
      <c r="AM122" s="211">
        <f>IF('Indicator Date hidden'!AN123="x","x",$AM$2-'Indicator Date hidden'!AN123)</f>
        <v>0</v>
      </c>
      <c r="AN122" s="211">
        <f>IF('Indicator Date hidden'!AO123="x","x",$AN$2-'Indicator Date hidden'!AO123)</f>
        <v>0</v>
      </c>
      <c r="AO122" s="211">
        <f>IF('Indicator Date hidden'!AP123="x","x",$AO$2-'Indicator Date hidden'!AP123)</f>
        <v>0</v>
      </c>
      <c r="AP122" s="211">
        <f>IF('Indicator Date hidden'!AQ123="x","x",$AP$2-'Indicator Date hidden'!AQ123)</f>
        <v>0</v>
      </c>
      <c r="AQ122" s="211">
        <f>IF('Indicator Date hidden'!AR123="x","x",$AQ$2-'Indicator Date hidden'!AR123)</f>
        <v>0</v>
      </c>
      <c r="AR122" s="211">
        <f>IF('Indicator Date hidden'!AS123="x","x",$AR$2-'Indicator Date hidden'!AS123)</f>
        <v>0</v>
      </c>
      <c r="AS122" s="211">
        <f>IF('Indicator Date hidden'!AT123="x","x",$AS$2-'Indicator Date hidden'!AT123)</f>
        <v>0</v>
      </c>
      <c r="AT122" s="211">
        <f>IF('Indicator Date hidden'!AU123="x","x",$AT$2-'Indicator Date hidden'!AU123)</f>
        <v>0</v>
      </c>
      <c r="AU122" s="211">
        <f>IF('Indicator Date hidden'!AV123="x","x",$AU$2-'Indicator Date hidden'!AV123)</f>
        <v>3</v>
      </c>
      <c r="AV122" s="211">
        <f>IF('Indicator Date hidden'!AW123="x","x",$AV$2-'Indicator Date hidden'!AW123)</f>
        <v>0</v>
      </c>
      <c r="AW122" s="211">
        <f>IF('Indicator Date hidden'!AX123="x","x",$AW$2-'Indicator Date hidden'!AX123)</f>
        <v>0</v>
      </c>
      <c r="AX122" s="211">
        <f>IF('Indicator Date hidden'!AY123="x","x",$AX$2-'Indicator Date hidden'!AY123)</f>
        <v>0</v>
      </c>
      <c r="AY122" s="211">
        <f>IF('Indicator Date hidden'!AZ123="x","x",$AY$2-'Indicator Date hidden'!AZ123)</f>
        <v>0</v>
      </c>
      <c r="AZ122" s="211">
        <f>IF('Indicator Date hidden'!BA123="x","x",$AZ$2-'Indicator Date hidden'!BA123)</f>
        <v>0</v>
      </c>
      <c r="BA122">
        <f t="shared" si="15"/>
        <v>14</v>
      </c>
      <c r="BB122" s="21">
        <f t="shared" si="16"/>
        <v>0.28000000000000003</v>
      </c>
      <c r="BC122">
        <f t="shared" si="17"/>
        <v>6</v>
      </c>
      <c r="BD122" s="21">
        <f t="shared" si="18"/>
        <v>0.82559069762201176</v>
      </c>
      <c r="BE122" s="280">
        <f t="shared" si="19"/>
        <v>0</v>
      </c>
    </row>
    <row r="123" spans="1:57" x14ac:dyDescent="0.25">
      <c r="A123" t="s">
        <v>8832</v>
      </c>
      <c r="B123" s="211">
        <f>IF('Indicator Date hidden'!C124="x","x",$B$2-'Indicator Date hidden'!C124)</f>
        <v>0</v>
      </c>
      <c r="C123" s="211">
        <f>IF('Indicator Date hidden'!D124="x","x",$C$2-'Indicator Date hidden'!D124)</f>
        <v>0</v>
      </c>
      <c r="D123" s="211">
        <f>IF('Indicator Date hidden'!E124="x","x",$D$2-'Indicator Date hidden'!E124)</f>
        <v>0</v>
      </c>
      <c r="E123" s="211">
        <f>IF('Indicator Date hidden'!F124="x","x",$E$2-'Indicator Date hidden'!F124)</f>
        <v>0</v>
      </c>
      <c r="F123" s="211">
        <f>IF('Indicator Date hidden'!G124="x","x",$F$2-'Indicator Date hidden'!G124)</f>
        <v>0</v>
      </c>
      <c r="G123" s="211">
        <f>IF('Indicator Date hidden'!H124="x","x",$G$2-'Indicator Date hidden'!H124)</f>
        <v>0</v>
      </c>
      <c r="H123" s="211">
        <f>IF('Indicator Date hidden'!I124="x","x",$H$2-'Indicator Date hidden'!I124)</f>
        <v>0</v>
      </c>
      <c r="I123" s="211">
        <f>IF('Indicator Date hidden'!J124="x","x",$I$2-'Indicator Date hidden'!J124)</f>
        <v>0</v>
      </c>
      <c r="J123" s="211">
        <f>IF('Indicator Date hidden'!K124="x","x",$J$2-'Indicator Date hidden'!K124)</f>
        <v>0</v>
      </c>
      <c r="K123" s="211">
        <f>IF('Indicator Date hidden'!L124="x","x",$K$2-'Indicator Date hidden'!L124)</f>
        <v>0</v>
      </c>
      <c r="L123" s="211">
        <f>IF('Indicator Date hidden'!M124="x","x",$L$2-'Indicator Date hidden'!M124)</f>
        <v>0</v>
      </c>
      <c r="M123" s="211">
        <f>IF('Indicator Date hidden'!N124="x","x",$M$2-'Indicator Date hidden'!N124)</f>
        <v>0</v>
      </c>
      <c r="N123" s="211">
        <f>IF('Indicator Date hidden'!O124="x","x",$N$2-'Indicator Date hidden'!O124)</f>
        <v>0</v>
      </c>
      <c r="O123" s="211">
        <f>IF('Indicator Date hidden'!P124="x","x",$O$2-'Indicator Date hidden'!P124)</f>
        <v>0</v>
      </c>
      <c r="P123" s="211">
        <f>IF('Indicator Date hidden'!Q124="x","x",$P$2-'Indicator Date hidden'!Q124)</f>
        <v>0</v>
      </c>
      <c r="Q123" s="211" t="str">
        <f>IF('Indicator Date hidden'!R124="x","x",$Q$2-'Indicator Date hidden'!R124)</f>
        <v>x</v>
      </c>
      <c r="R123" s="211">
        <f>IF('Indicator Date hidden'!S124="x","x",$R$2-'Indicator Date hidden'!S124)</f>
        <v>0</v>
      </c>
      <c r="S123" s="211">
        <f>IF('Indicator Date hidden'!T124="x","x",$S$2-'Indicator Date hidden'!T124)</f>
        <v>0</v>
      </c>
      <c r="T123" s="211">
        <f>IF('Indicator Date hidden'!U124="x","x",$T$2-'Indicator Date hidden'!U124)</f>
        <v>0</v>
      </c>
      <c r="U123" s="211" t="str">
        <f>IF('Indicator Date hidden'!V124="x","x",$U$2-'Indicator Date hidden'!V124)</f>
        <v>x</v>
      </c>
      <c r="V123" s="211">
        <f>IF('Indicator Date hidden'!W124="x","x",$V$2-'Indicator Date hidden'!W124)</f>
        <v>0</v>
      </c>
      <c r="W123" s="211" t="str">
        <f>IF('Indicator Date hidden'!X124="x","x",$W$2-'Indicator Date hidden'!X124)</f>
        <v>x</v>
      </c>
      <c r="X123" s="211">
        <f>IF('Indicator Date hidden'!Y124="x","x",$X$2-'Indicator Date hidden'!Y124)</f>
        <v>4</v>
      </c>
      <c r="Y123" s="211">
        <f>IF('Indicator Date hidden'!Z124="x","x",$Y$2-'Indicator Date hidden'!Z124)</f>
        <v>0</v>
      </c>
      <c r="Z123" s="211">
        <f>IF('Indicator Date hidden'!AA124="x","x",$Z$2-'Indicator Date hidden'!AA124)</f>
        <v>0</v>
      </c>
      <c r="AA123" s="211" t="str">
        <f>IF('Indicator Date hidden'!AB124="x","x",$AA$2-'Indicator Date hidden'!AB124)</f>
        <v>x</v>
      </c>
      <c r="AB123" s="211">
        <f>IF('Indicator Date hidden'!AC124="x","x",$AB$2-'Indicator Date hidden'!AC124)</f>
        <v>0</v>
      </c>
      <c r="AC123" s="211">
        <f>IF('Indicator Date hidden'!AD124="x","x",$AC$2-'Indicator Date hidden'!AD124)</f>
        <v>0</v>
      </c>
      <c r="AD123" s="211" t="str">
        <f>IF('Indicator Date hidden'!AE124="x","x",$AD$2-'Indicator Date hidden'!AE124)</f>
        <v>x</v>
      </c>
      <c r="AE123" s="211">
        <f>IF('Indicator Date hidden'!AF124="x","x",$AE$2-'Indicator Date hidden'!AF124)</f>
        <v>0</v>
      </c>
      <c r="AF123" s="211">
        <f>IF('Indicator Date hidden'!AG124="x","x",$AF$2-'Indicator Date hidden'!AG124)</f>
        <v>1</v>
      </c>
      <c r="AG123" s="211">
        <f>IF('Indicator Date hidden'!AH124="x","x",$AG$2-'Indicator Date hidden'!AH124)</f>
        <v>0</v>
      </c>
      <c r="AH123" s="211">
        <f>IF('Indicator Date hidden'!AI124="x","x",$AH$2-'Indicator Date hidden'!AI124)</f>
        <v>0</v>
      </c>
      <c r="AI123" s="211">
        <f>IF('Indicator Date hidden'!AJ124="x","x",$AI$2-'Indicator Date hidden'!AJ124)</f>
        <v>0</v>
      </c>
      <c r="AJ123" s="211" t="str">
        <f>IF('Indicator Date hidden'!AK124="x","x",$AJ$2-'Indicator Date hidden'!AK124)</f>
        <v>x</v>
      </c>
      <c r="AK123" s="211">
        <f>IF('Indicator Date hidden'!AL124="x","x",$AK$2-'Indicator Date hidden'!AL124)</f>
        <v>1</v>
      </c>
      <c r="AL123" s="211">
        <f>IF('Indicator Date hidden'!AM124="x","x",$AL$2-'Indicator Date hidden'!AM124)</f>
        <v>0</v>
      </c>
      <c r="AM123" s="211">
        <f>IF('Indicator Date hidden'!AN124="x","x",$AM$2-'Indicator Date hidden'!AN124)</f>
        <v>0</v>
      </c>
      <c r="AN123" s="211">
        <f>IF('Indicator Date hidden'!AO124="x","x",$AN$2-'Indicator Date hidden'!AO124)</f>
        <v>0</v>
      </c>
      <c r="AO123" s="211">
        <f>IF('Indicator Date hidden'!AP124="x","x",$AO$2-'Indicator Date hidden'!AP124)</f>
        <v>0</v>
      </c>
      <c r="AP123" s="211">
        <f>IF('Indicator Date hidden'!AQ124="x","x",$AP$2-'Indicator Date hidden'!AQ124)</f>
        <v>0</v>
      </c>
      <c r="AQ123" s="211">
        <f>IF('Indicator Date hidden'!AR124="x","x",$AQ$2-'Indicator Date hidden'!AR124)</f>
        <v>0</v>
      </c>
      <c r="AR123" s="211">
        <f>IF('Indicator Date hidden'!AS124="x","x",$AR$2-'Indicator Date hidden'!AS124)</f>
        <v>0</v>
      </c>
      <c r="AS123" s="211">
        <f>IF('Indicator Date hidden'!AT124="x","x",$AS$2-'Indicator Date hidden'!AT124)</f>
        <v>0</v>
      </c>
      <c r="AT123" s="211">
        <f>IF('Indicator Date hidden'!AU124="x","x",$AT$2-'Indicator Date hidden'!AU124)</f>
        <v>0</v>
      </c>
      <c r="AU123" s="211" t="str">
        <f>IF('Indicator Date hidden'!AV124="x","x",$AU$2-'Indicator Date hidden'!AV124)</f>
        <v>x</v>
      </c>
      <c r="AV123" s="211">
        <f>IF('Indicator Date hidden'!AW124="x","x",$AV$2-'Indicator Date hidden'!AW124)</f>
        <v>0</v>
      </c>
      <c r="AW123" s="211">
        <f>IF('Indicator Date hidden'!AX124="x","x",$AW$2-'Indicator Date hidden'!AX124)</f>
        <v>0</v>
      </c>
      <c r="AX123" s="211">
        <f>IF('Indicator Date hidden'!AY124="x","x",$AX$2-'Indicator Date hidden'!AY124)</f>
        <v>0</v>
      </c>
      <c r="AY123" s="211">
        <f>IF('Indicator Date hidden'!AZ124="x","x",$AY$2-'Indicator Date hidden'!AZ124)</f>
        <v>0</v>
      </c>
      <c r="AZ123" s="211">
        <f>IF('Indicator Date hidden'!BA124="x","x",$AZ$2-'Indicator Date hidden'!BA124)</f>
        <v>0</v>
      </c>
      <c r="BA123">
        <f t="shared" si="15"/>
        <v>6</v>
      </c>
      <c r="BB123" s="21">
        <f t="shared" si="16"/>
        <v>0.13636363636363635</v>
      </c>
      <c r="BC123">
        <f t="shared" si="17"/>
        <v>3</v>
      </c>
      <c r="BD123" s="21">
        <f t="shared" si="18"/>
        <v>0.62489668567579637</v>
      </c>
      <c r="BE123" s="280">
        <f t="shared" si="19"/>
        <v>0</v>
      </c>
    </row>
    <row r="124" spans="1:57" x14ac:dyDescent="0.25">
      <c r="A124" t="s">
        <v>8840</v>
      </c>
      <c r="B124" s="211">
        <f>IF('Indicator Date hidden'!C125="x","x",$B$2-'Indicator Date hidden'!C125)</f>
        <v>0</v>
      </c>
      <c r="C124" s="211">
        <f>IF('Indicator Date hidden'!D125="x","x",$C$2-'Indicator Date hidden'!D125)</f>
        <v>0</v>
      </c>
      <c r="D124" s="211">
        <f>IF('Indicator Date hidden'!E125="x","x",$D$2-'Indicator Date hidden'!E125)</f>
        <v>0</v>
      </c>
      <c r="E124" s="211">
        <f>IF('Indicator Date hidden'!F125="x","x",$E$2-'Indicator Date hidden'!F125)</f>
        <v>0</v>
      </c>
      <c r="F124" s="211">
        <f>IF('Indicator Date hidden'!G125="x","x",$F$2-'Indicator Date hidden'!G125)</f>
        <v>0</v>
      </c>
      <c r="G124" s="211">
        <f>IF('Indicator Date hidden'!H125="x","x",$G$2-'Indicator Date hidden'!H125)</f>
        <v>0</v>
      </c>
      <c r="H124" s="211">
        <f>IF('Indicator Date hidden'!I125="x","x",$H$2-'Indicator Date hidden'!I125)</f>
        <v>0</v>
      </c>
      <c r="I124" s="211">
        <f>IF('Indicator Date hidden'!J125="x","x",$I$2-'Indicator Date hidden'!J125)</f>
        <v>0</v>
      </c>
      <c r="J124" s="211">
        <f>IF('Indicator Date hidden'!K125="x","x",$J$2-'Indicator Date hidden'!K125)</f>
        <v>0</v>
      </c>
      <c r="K124" s="211">
        <f>IF('Indicator Date hidden'!L125="x","x",$K$2-'Indicator Date hidden'!L125)</f>
        <v>0</v>
      </c>
      <c r="L124" s="211">
        <f>IF('Indicator Date hidden'!M125="x","x",$L$2-'Indicator Date hidden'!M125)</f>
        <v>0</v>
      </c>
      <c r="M124" s="211">
        <f>IF('Indicator Date hidden'!N125="x","x",$M$2-'Indicator Date hidden'!N125)</f>
        <v>0</v>
      </c>
      <c r="N124" s="211">
        <f>IF('Indicator Date hidden'!O125="x","x",$N$2-'Indicator Date hidden'!O125)</f>
        <v>0</v>
      </c>
      <c r="O124" s="211">
        <f>IF('Indicator Date hidden'!P125="x","x",$O$2-'Indicator Date hidden'!P125)</f>
        <v>0</v>
      </c>
      <c r="P124" s="211">
        <f>IF('Indicator Date hidden'!Q125="x","x",$P$2-'Indicator Date hidden'!Q125)</f>
        <v>0</v>
      </c>
      <c r="Q124" s="211" t="str">
        <f>IF('Indicator Date hidden'!R125="x","x",$Q$2-'Indicator Date hidden'!R125)</f>
        <v>x</v>
      </c>
      <c r="R124" s="211">
        <f>IF('Indicator Date hidden'!S125="x","x",$R$2-'Indicator Date hidden'!S125)</f>
        <v>0</v>
      </c>
      <c r="S124" s="211">
        <f>IF('Indicator Date hidden'!T125="x","x",$S$2-'Indicator Date hidden'!T125)</f>
        <v>0</v>
      </c>
      <c r="T124" s="211">
        <f>IF('Indicator Date hidden'!U125="x","x",$T$2-'Indicator Date hidden'!U125)</f>
        <v>0</v>
      </c>
      <c r="U124" s="211" t="str">
        <f>IF('Indicator Date hidden'!V125="x","x",$U$2-'Indicator Date hidden'!V125)</f>
        <v>x</v>
      </c>
      <c r="V124" s="211">
        <f>IF('Indicator Date hidden'!W125="x","x",$V$2-'Indicator Date hidden'!W125)</f>
        <v>0</v>
      </c>
      <c r="W124" s="211" t="str">
        <f>IF('Indicator Date hidden'!X125="x","x",$W$2-'Indicator Date hidden'!X125)</f>
        <v>x</v>
      </c>
      <c r="X124" s="211">
        <f>IF('Indicator Date hidden'!Y125="x","x",$X$2-'Indicator Date hidden'!Y125)</f>
        <v>4</v>
      </c>
      <c r="Y124" s="211">
        <f>IF('Indicator Date hidden'!Z125="x","x",$Y$2-'Indicator Date hidden'!Z125)</f>
        <v>0</v>
      </c>
      <c r="Z124" s="211">
        <f>IF('Indicator Date hidden'!AA125="x","x",$Z$2-'Indicator Date hidden'!AA125)</f>
        <v>0</v>
      </c>
      <c r="AA124" s="211" t="str">
        <f>IF('Indicator Date hidden'!AB125="x","x",$AA$2-'Indicator Date hidden'!AB125)</f>
        <v>x</v>
      </c>
      <c r="AB124" s="211">
        <f>IF('Indicator Date hidden'!AC125="x","x",$AB$2-'Indicator Date hidden'!AC125)</f>
        <v>0</v>
      </c>
      <c r="AC124" s="211">
        <f>IF('Indicator Date hidden'!AD125="x","x",$AC$2-'Indicator Date hidden'!AD125)</f>
        <v>0</v>
      </c>
      <c r="AD124" s="211" t="str">
        <f>IF('Indicator Date hidden'!AE125="x","x",$AD$2-'Indicator Date hidden'!AE125)</f>
        <v>x</v>
      </c>
      <c r="AE124" s="211">
        <f>IF('Indicator Date hidden'!AF125="x","x",$AE$2-'Indicator Date hidden'!AF125)</f>
        <v>0</v>
      </c>
      <c r="AF124" s="211" t="str">
        <f>IF('Indicator Date hidden'!AG125="x","x",$AF$2-'Indicator Date hidden'!AG125)</f>
        <v>x</v>
      </c>
      <c r="AG124" s="211">
        <f>IF('Indicator Date hidden'!AH125="x","x",$AG$2-'Indicator Date hidden'!AH125)</f>
        <v>0</v>
      </c>
      <c r="AH124" s="211">
        <f>IF('Indicator Date hidden'!AI125="x","x",$AH$2-'Indicator Date hidden'!AI125)</f>
        <v>0</v>
      </c>
      <c r="AI124" s="211">
        <f>IF('Indicator Date hidden'!AJ125="x","x",$AI$2-'Indicator Date hidden'!AJ125)</f>
        <v>0</v>
      </c>
      <c r="AJ124" s="211" t="str">
        <f>IF('Indicator Date hidden'!AK125="x","x",$AJ$2-'Indicator Date hidden'!AK125)</f>
        <v>x</v>
      </c>
      <c r="AK124" s="211">
        <f>IF('Indicator Date hidden'!AL125="x","x",$AK$2-'Indicator Date hidden'!AL125)</f>
        <v>1</v>
      </c>
      <c r="AL124" s="211">
        <f>IF('Indicator Date hidden'!AM125="x","x",$AL$2-'Indicator Date hidden'!AM125)</f>
        <v>0</v>
      </c>
      <c r="AM124" s="211">
        <f>IF('Indicator Date hidden'!AN125="x","x",$AM$2-'Indicator Date hidden'!AN125)</f>
        <v>0</v>
      </c>
      <c r="AN124" s="211">
        <f>IF('Indicator Date hidden'!AO125="x","x",$AN$2-'Indicator Date hidden'!AO125)</f>
        <v>0</v>
      </c>
      <c r="AO124" s="211">
        <f>IF('Indicator Date hidden'!AP125="x","x",$AO$2-'Indicator Date hidden'!AP125)</f>
        <v>2</v>
      </c>
      <c r="AP124" s="211" t="str">
        <f>IF('Indicator Date hidden'!AQ125="x","x",$AP$2-'Indicator Date hidden'!AQ125)</f>
        <v>x</v>
      </c>
      <c r="AQ124" s="211">
        <f>IF('Indicator Date hidden'!AR125="x","x",$AQ$2-'Indicator Date hidden'!AR125)</f>
        <v>0</v>
      </c>
      <c r="AR124" s="211">
        <f>IF('Indicator Date hidden'!AS125="x","x",$AR$2-'Indicator Date hidden'!AS125)</f>
        <v>0</v>
      </c>
      <c r="AS124" s="211">
        <f>IF('Indicator Date hidden'!AT125="x","x",$AS$2-'Indicator Date hidden'!AT125)</f>
        <v>0</v>
      </c>
      <c r="AT124" s="211">
        <f>IF('Indicator Date hidden'!AU125="x","x",$AT$2-'Indicator Date hidden'!AU125)</f>
        <v>0</v>
      </c>
      <c r="AU124" s="211" t="str">
        <f>IF('Indicator Date hidden'!AV125="x","x",$AU$2-'Indicator Date hidden'!AV125)</f>
        <v>x</v>
      </c>
      <c r="AV124" s="211">
        <f>IF('Indicator Date hidden'!AW125="x","x",$AV$2-'Indicator Date hidden'!AW125)</f>
        <v>0</v>
      </c>
      <c r="AW124" s="211">
        <f>IF('Indicator Date hidden'!AX125="x","x",$AW$2-'Indicator Date hidden'!AX125)</f>
        <v>0</v>
      </c>
      <c r="AX124" s="211">
        <f>IF('Indicator Date hidden'!AY125="x","x",$AX$2-'Indicator Date hidden'!AY125)</f>
        <v>0</v>
      </c>
      <c r="AY124" s="211" t="str">
        <f>IF('Indicator Date hidden'!AZ125="x","x",$AY$2-'Indicator Date hidden'!AZ125)</f>
        <v>x</v>
      </c>
      <c r="AZ124" s="211">
        <f>IF('Indicator Date hidden'!BA125="x","x",$AZ$2-'Indicator Date hidden'!BA125)</f>
        <v>0</v>
      </c>
      <c r="BA124">
        <f t="shared" si="15"/>
        <v>7</v>
      </c>
      <c r="BB124" s="21">
        <f t="shared" si="16"/>
        <v>0.17073170731707318</v>
      </c>
      <c r="BC124">
        <f t="shared" si="17"/>
        <v>3</v>
      </c>
      <c r="BD124" s="21">
        <f t="shared" si="18"/>
        <v>0.69501496823292719</v>
      </c>
      <c r="BE124" s="280">
        <f t="shared" si="19"/>
        <v>0</v>
      </c>
    </row>
    <row r="125" spans="1:57" x14ac:dyDescent="0.25">
      <c r="A125" t="s">
        <v>8830</v>
      </c>
      <c r="B125" s="211">
        <f>IF('Indicator Date hidden'!C126="x","x",$B$2-'Indicator Date hidden'!C126)</f>
        <v>0</v>
      </c>
      <c r="C125" s="211">
        <f>IF('Indicator Date hidden'!D126="x","x",$C$2-'Indicator Date hidden'!D126)</f>
        <v>0</v>
      </c>
      <c r="D125" s="211">
        <f>IF('Indicator Date hidden'!E126="x","x",$D$2-'Indicator Date hidden'!E126)</f>
        <v>0</v>
      </c>
      <c r="E125" s="211">
        <f>IF('Indicator Date hidden'!F126="x","x",$E$2-'Indicator Date hidden'!F126)</f>
        <v>0</v>
      </c>
      <c r="F125" s="211">
        <f>IF('Indicator Date hidden'!G126="x","x",$F$2-'Indicator Date hidden'!G126)</f>
        <v>0</v>
      </c>
      <c r="G125" s="211">
        <f>IF('Indicator Date hidden'!H126="x","x",$G$2-'Indicator Date hidden'!H126)</f>
        <v>0</v>
      </c>
      <c r="H125" s="211">
        <f>IF('Indicator Date hidden'!I126="x","x",$H$2-'Indicator Date hidden'!I126)</f>
        <v>0</v>
      </c>
      <c r="I125" s="211">
        <f>IF('Indicator Date hidden'!J126="x","x",$I$2-'Indicator Date hidden'!J126)</f>
        <v>0</v>
      </c>
      <c r="J125" s="211">
        <f>IF('Indicator Date hidden'!K126="x","x",$J$2-'Indicator Date hidden'!K126)</f>
        <v>0</v>
      </c>
      <c r="K125" s="211">
        <f>IF('Indicator Date hidden'!L126="x","x",$K$2-'Indicator Date hidden'!L126)</f>
        <v>0</v>
      </c>
      <c r="L125" s="211">
        <f>IF('Indicator Date hidden'!M126="x","x",$L$2-'Indicator Date hidden'!M126)</f>
        <v>0</v>
      </c>
      <c r="M125" s="211">
        <f>IF('Indicator Date hidden'!N126="x","x",$M$2-'Indicator Date hidden'!N126)</f>
        <v>0</v>
      </c>
      <c r="N125" s="211">
        <f>IF('Indicator Date hidden'!O126="x","x",$N$2-'Indicator Date hidden'!O126)</f>
        <v>0</v>
      </c>
      <c r="O125" s="211">
        <f>IF('Indicator Date hidden'!P126="x","x",$O$2-'Indicator Date hidden'!P126)</f>
        <v>0</v>
      </c>
      <c r="P125" s="211">
        <f>IF('Indicator Date hidden'!Q126="x","x",$P$2-'Indicator Date hidden'!Q126)</f>
        <v>0</v>
      </c>
      <c r="Q125" s="211">
        <f>IF('Indicator Date hidden'!R126="x","x",$Q$2-'Indicator Date hidden'!R126)</f>
        <v>2</v>
      </c>
      <c r="R125" s="211">
        <f>IF('Indicator Date hidden'!S126="x","x",$R$2-'Indicator Date hidden'!S126)</f>
        <v>0</v>
      </c>
      <c r="S125" s="211">
        <f>IF('Indicator Date hidden'!T126="x","x",$S$2-'Indicator Date hidden'!T126)</f>
        <v>0</v>
      </c>
      <c r="T125" s="211">
        <f>IF('Indicator Date hidden'!U126="x","x",$T$2-'Indicator Date hidden'!U126)</f>
        <v>0</v>
      </c>
      <c r="U125" s="211">
        <f>IF('Indicator Date hidden'!V126="x","x",$U$2-'Indicator Date hidden'!V126)</f>
        <v>0</v>
      </c>
      <c r="V125" s="211">
        <f>IF('Indicator Date hidden'!W126="x","x",$V$2-'Indicator Date hidden'!W126)</f>
        <v>0</v>
      </c>
      <c r="W125" s="211">
        <f>IF('Indicator Date hidden'!X126="x","x",$W$2-'Indicator Date hidden'!X126)</f>
        <v>8</v>
      </c>
      <c r="X125" s="211">
        <f>IF('Indicator Date hidden'!Y126="x","x",$X$2-'Indicator Date hidden'!Y126)</f>
        <v>0</v>
      </c>
      <c r="Y125" s="211">
        <f>IF('Indicator Date hidden'!Z126="x","x",$Y$2-'Indicator Date hidden'!Z126)</f>
        <v>0</v>
      </c>
      <c r="Z125" s="211">
        <f>IF('Indicator Date hidden'!AA126="x","x",$Z$2-'Indicator Date hidden'!AA126)</f>
        <v>0</v>
      </c>
      <c r="AA125" s="211">
        <f>IF('Indicator Date hidden'!AB126="x","x",$AA$2-'Indicator Date hidden'!AB126)</f>
        <v>0</v>
      </c>
      <c r="AB125" s="211">
        <f>IF('Indicator Date hidden'!AC126="x","x",$AB$2-'Indicator Date hidden'!AC126)</f>
        <v>0</v>
      </c>
      <c r="AC125" s="211">
        <f>IF('Indicator Date hidden'!AD126="x","x",$AC$2-'Indicator Date hidden'!AD126)</f>
        <v>0</v>
      </c>
      <c r="AD125" s="211">
        <f>IF('Indicator Date hidden'!AE126="x","x",$AD$2-'Indicator Date hidden'!AE126)</f>
        <v>0</v>
      </c>
      <c r="AE125" s="211">
        <f>IF('Indicator Date hidden'!AF126="x","x",$AE$2-'Indicator Date hidden'!AF126)</f>
        <v>0</v>
      </c>
      <c r="AF125" s="211">
        <f>IF('Indicator Date hidden'!AG126="x","x",$AF$2-'Indicator Date hidden'!AG126)</f>
        <v>4</v>
      </c>
      <c r="AG125" s="211">
        <f>IF('Indicator Date hidden'!AH126="x","x",$AG$2-'Indicator Date hidden'!AH126)</f>
        <v>0</v>
      </c>
      <c r="AH125" s="211">
        <f>IF('Indicator Date hidden'!AI126="x","x",$AH$2-'Indicator Date hidden'!AI126)</f>
        <v>0</v>
      </c>
      <c r="AI125" s="211">
        <f>IF('Indicator Date hidden'!AJ126="x","x",$AI$2-'Indicator Date hidden'!AJ126)</f>
        <v>0</v>
      </c>
      <c r="AJ125" s="211" t="str">
        <f>IF('Indicator Date hidden'!AK126="x","x",$AJ$2-'Indicator Date hidden'!AK126)</f>
        <v>x</v>
      </c>
      <c r="AK125" s="211">
        <f>IF('Indicator Date hidden'!AL126="x","x",$AK$2-'Indicator Date hidden'!AL126)</f>
        <v>1</v>
      </c>
      <c r="AL125" s="211">
        <f>IF('Indicator Date hidden'!AM126="x","x",$AL$2-'Indicator Date hidden'!AM126)</f>
        <v>0</v>
      </c>
      <c r="AM125" s="211">
        <f>IF('Indicator Date hidden'!AN126="x","x",$AM$2-'Indicator Date hidden'!AN126)</f>
        <v>0</v>
      </c>
      <c r="AN125" s="211">
        <f>IF('Indicator Date hidden'!AO126="x","x",$AN$2-'Indicator Date hidden'!AO126)</f>
        <v>0</v>
      </c>
      <c r="AO125" s="211">
        <f>IF('Indicator Date hidden'!AP126="x","x",$AO$2-'Indicator Date hidden'!AP126)</f>
        <v>0</v>
      </c>
      <c r="AP125" s="211">
        <f>IF('Indicator Date hidden'!AQ126="x","x",$AP$2-'Indicator Date hidden'!AQ126)</f>
        <v>0</v>
      </c>
      <c r="AQ125" s="211">
        <f>IF('Indicator Date hidden'!AR126="x","x",$AQ$2-'Indicator Date hidden'!AR126)</f>
        <v>6</v>
      </c>
      <c r="AR125" s="211">
        <f>IF('Indicator Date hidden'!AS126="x","x",$AR$2-'Indicator Date hidden'!AS126)</f>
        <v>0</v>
      </c>
      <c r="AS125" s="211">
        <f>IF('Indicator Date hidden'!AT126="x","x",$AS$2-'Indicator Date hidden'!AT126)</f>
        <v>0</v>
      </c>
      <c r="AT125" s="211">
        <f>IF('Indicator Date hidden'!AU126="x","x",$AT$2-'Indicator Date hidden'!AU126)</f>
        <v>0</v>
      </c>
      <c r="AU125" s="211" t="str">
        <f>IF('Indicator Date hidden'!AV126="x","x",$AU$2-'Indicator Date hidden'!AV126)</f>
        <v>x</v>
      </c>
      <c r="AV125" s="211">
        <f>IF('Indicator Date hidden'!AW126="x","x",$AV$2-'Indicator Date hidden'!AW126)</f>
        <v>0</v>
      </c>
      <c r="AW125" s="211">
        <f>IF('Indicator Date hidden'!AX126="x","x",$AW$2-'Indicator Date hidden'!AX126)</f>
        <v>0</v>
      </c>
      <c r="AX125" s="211">
        <f>IF('Indicator Date hidden'!AY126="x","x",$AX$2-'Indicator Date hidden'!AY126)</f>
        <v>0</v>
      </c>
      <c r="AY125" s="211">
        <f>IF('Indicator Date hidden'!AZ126="x","x",$AY$2-'Indicator Date hidden'!AZ126)</f>
        <v>0</v>
      </c>
      <c r="AZ125" s="211">
        <f>IF('Indicator Date hidden'!BA126="x","x",$AZ$2-'Indicator Date hidden'!BA126)</f>
        <v>0</v>
      </c>
      <c r="BA125">
        <f t="shared" si="15"/>
        <v>21</v>
      </c>
      <c r="BB125" s="21">
        <f t="shared" si="16"/>
        <v>0.42857142857142855</v>
      </c>
      <c r="BC125">
        <f t="shared" si="17"/>
        <v>5</v>
      </c>
      <c r="BD125" s="21">
        <f t="shared" si="18"/>
        <v>1.5118578920369088</v>
      </c>
      <c r="BE125" s="280">
        <f t="shared" si="19"/>
        <v>0</v>
      </c>
    </row>
    <row r="126" spans="1:57" x14ac:dyDescent="0.25">
      <c r="A126" t="s">
        <v>8828</v>
      </c>
      <c r="B126" s="211">
        <f>IF('Indicator Date hidden'!C127="x","x",$B$2-'Indicator Date hidden'!C127)</f>
        <v>0</v>
      </c>
      <c r="C126" s="211">
        <f>IF('Indicator Date hidden'!D127="x","x",$C$2-'Indicator Date hidden'!D127)</f>
        <v>0</v>
      </c>
      <c r="D126" s="211">
        <f>IF('Indicator Date hidden'!E127="x","x",$D$2-'Indicator Date hidden'!E127)</f>
        <v>0</v>
      </c>
      <c r="E126" s="211">
        <f>IF('Indicator Date hidden'!F127="x","x",$E$2-'Indicator Date hidden'!F127)</f>
        <v>0</v>
      </c>
      <c r="F126" s="211">
        <f>IF('Indicator Date hidden'!G127="x","x",$F$2-'Indicator Date hidden'!G127)</f>
        <v>0</v>
      </c>
      <c r="G126" s="211">
        <f>IF('Indicator Date hidden'!H127="x","x",$G$2-'Indicator Date hidden'!H127)</f>
        <v>0</v>
      </c>
      <c r="H126" s="211">
        <f>IF('Indicator Date hidden'!I127="x","x",$H$2-'Indicator Date hidden'!I127)</f>
        <v>0</v>
      </c>
      <c r="I126" s="211">
        <f>IF('Indicator Date hidden'!J127="x","x",$I$2-'Indicator Date hidden'!J127)</f>
        <v>0</v>
      </c>
      <c r="J126" s="211">
        <f>IF('Indicator Date hidden'!K127="x","x",$J$2-'Indicator Date hidden'!K127)</f>
        <v>0</v>
      </c>
      <c r="K126" s="211">
        <f>IF('Indicator Date hidden'!L127="x","x",$K$2-'Indicator Date hidden'!L127)</f>
        <v>0</v>
      </c>
      <c r="L126" s="211">
        <f>IF('Indicator Date hidden'!M127="x","x",$L$2-'Indicator Date hidden'!M127)</f>
        <v>0</v>
      </c>
      <c r="M126" s="211">
        <f>IF('Indicator Date hidden'!N127="x","x",$M$2-'Indicator Date hidden'!N127)</f>
        <v>0</v>
      </c>
      <c r="N126" s="211">
        <f>IF('Indicator Date hidden'!O127="x","x",$N$2-'Indicator Date hidden'!O127)</f>
        <v>0</v>
      </c>
      <c r="O126" s="211">
        <f>IF('Indicator Date hidden'!P127="x","x",$O$2-'Indicator Date hidden'!P127)</f>
        <v>0</v>
      </c>
      <c r="P126" s="211">
        <f>IF('Indicator Date hidden'!Q127="x","x",$P$2-'Indicator Date hidden'!Q127)</f>
        <v>0</v>
      </c>
      <c r="Q126" s="211">
        <f>IF('Indicator Date hidden'!R127="x","x",$Q$2-'Indicator Date hidden'!R127)</f>
        <v>2</v>
      </c>
      <c r="R126" s="211">
        <f>IF('Indicator Date hidden'!S127="x","x",$R$2-'Indicator Date hidden'!S127)</f>
        <v>0</v>
      </c>
      <c r="S126" s="211">
        <f>IF('Indicator Date hidden'!T127="x","x",$S$2-'Indicator Date hidden'!T127)</f>
        <v>0</v>
      </c>
      <c r="T126" s="211">
        <f>IF('Indicator Date hidden'!U127="x","x",$T$2-'Indicator Date hidden'!U127)</f>
        <v>0</v>
      </c>
      <c r="U126" s="211">
        <f>IF('Indicator Date hidden'!V127="x","x",$U$2-'Indicator Date hidden'!V127)</f>
        <v>0</v>
      </c>
      <c r="V126" s="211">
        <f>IF('Indicator Date hidden'!W127="x","x",$V$2-'Indicator Date hidden'!W127)</f>
        <v>0</v>
      </c>
      <c r="W126" s="211">
        <f>IF('Indicator Date hidden'!X127="x","x",$W$2-'Indicator Date hidden'!X127)</f>
        <v>2</v>
      </c>
      <c r="X126" s="211">
        <f>IF('Indicator Date hidden'!Y127="x","x",$X$2-'Indicator Date hidden'!Y127)</f>
        <v>4</v>
      </c>
      <c r="Y126" s="211">
        <f>IF('Indicator Date hidden'!Z127="x","x",$Y$2-'Indicator Date hidden'!Z127)</f>
        <v>0</v>
      </c>
      <c r="Z126" s="211">
        <f>IF('Indicator Date hidden'!AA127="x","x",$Z$2-'Indicator Date hidden'!AA127)</f>
        <v>0</v>
      </c>
      <c r="AA126" s="211">
        <f>IF('Indicator Date hidden'!AB127="x","x",$AA$2-'Indicator Date hidden'!AB127)</f>
        <v>0</v>
      </c>
      <c r="AB126" s="211">
        <f>IF('Indicator Date hidden'!AC127="x","x",$AB$2-'Indicator Date hidden'!AC127)</f>
        <v>0</v>
      </c>
      <c r="AC126" s="211">
        <f>IF('Indicator Date hidden'!AD127="x","x",$AC$2-'Indicator Date hidden'!AD127)</f>
        <v>0</v>
      </c>
      <c r="AD126" s="211">
        <f>IF('Indicator Date hidden'!AE127="x","x",$AD$2-'Indicator Date hidden'!AE127)</f>
        <v>0</v>
      </c>
      <c r="AE126" s="211">
        <f>IF('Indicator Date hidden'!AF127="x","x",$AE$2-'Indicator Date hidden'!AF127)</f>
        <v>0</v>
      </c>
      <c r="AF126" s="211">
        <f>IF('Indicator Date hidden'!AG127="x","x",$AF$2-'Indicator Date hidden'!AG127)</f>
        <v>2</v>
      </c>
      <c r="AG126" s="211">
        <f>IF('Indicator Date hidden'!AH127="x","x",$AG$2-'Indicator Date hidden'!AH127)</f>
        <v>0</v>
      </c>
      <c r="AH126" s="211">
        <f>IF('Indicator Date hidden'!AI127="x","x",$AH$2-'Indicator Date hidden'!AI127)</f>
        <v>0</v>
      </c>
      <c r="AI126" s="211">
        <f>IF('Indicator Date hidden'!AJ127="x","x",$AI$2-'Indicator Date hidden'!AJ127)</f>
        <v>0</v>
      </c>
      <c r="AJ126" s="211">
        <f>IF('Indicator Date hidden'!AK127="x","x",$AJ$2-'Indicator Date hidden'!AK127)</f>
        <v>1</v>
      </c>
      <c r="AK126" s="211">
        <f>IF('Indicator Date hidden'!AL127="x","x",$AK$2-'Indicator Date hidden'!AL127)</f>
        <v>0</v>
      </c>
      <c r="AL126" s="211">
        <f>IF('Indicator Date hidden'!AM127="x","x",$AL$2-'Indicator Date hidden'!AM127)</f>
        <v>0</v>
      </c>
      <c r="AM126" s="211">
        <f>IF('Indicator Date hidden'!AN127="x","x",$AM$2-'Indicator Date hidden'!AN127)</f>
        <v>0</v>
      </c>
      <c r="AN126" s="211">
        <f>IF('Indicator Date hidden'!AO127="x","x",$AN$2-'Indicator Date hidden'!AO127)</f>
        <v>0</v>
      </c>
      <c r="AO126" s="211">
        <f>IF('Indicator Date hidden'!AP127="x","x",$AO$2-'Indicator Date hidden'!AP127)</f>
        <v>0</v>
      </c>
      <c r="AP126" s="211">
        <f>IF('Indicator Date hidden'!AQ127="x","x",$AP$2-'Indicator Date hidden'!AQ127)</f>
        <v>0</v>
      </c>
      <c r="AQ126" s="211">
        <f>IF('Indicator Date hidden'!AR127="x","x",$AQ$2-'Indicator Date hidden'!AR127)</f>
        <v>0</v>
      </c>
      <c r="AR126" s="211">
        <f>IF('Indicator Date hidden'!AS127="x","x",$AR$2-'Indicator Date hidden'!AS127)</f>
        <v>0</v>
      </c>
      <c r="AS126" s="211">
        <f>IF('Indicator Date hidden'!AT127="x","x",$AS$2-'Indicator Date hidden'!AT127)</f>
        <v>0</v>
      </c>
      <c r="AT126" s="211">
        <f>IF('Indicator Date hidden'!AU127="x","x",$AT$2-'Indicator Date hidden'!AU127)</f>
        <v>0</v>
      </c>
      <c r="AU126" s="211">
        <f>IF('Indicator Date hidden'!AV127="x","x",$AU$2-'Indicator Date hidden'!AV127)</f>
        <v>2</v>
      </c>
      <c r="AV126" s="211">
        <f>IF('Indicator Date hidden'!AW127="x","x",$AV$2-'Indicator Date hidden'!AW127)</f>
        <v>0</v>
      </c>
      <c r="AW126" s="211">
        <f>IF('Indicator Date hidden'!AX127="x","x",$AW$2-'Indicator Date hidden'!AX127)</f>
        <v>0</v>
      </c>
      <c r="AX126" s="211">
        <f>IF('Indicator Date hidden'!AY127="x","x",$AX$2-'Indicator Date hidden'!AY127)</f>
        <v>0</v>
      </c>
      <c r="AY126" s="211">
        <f>IF('Indicator Date hidden'!AZ127="x","x",$AY$2-'Indicator Date hidden'!AZ127)</f>
        <v>0</v>
      </c>
      <c r="AZ126" s="211">
        <f>IF('Indicator Date hidden'!BA127="x","x",$AZ$2-'Indicator Date hidden'!BA127)</f>
        <v>0</v>
      </c>
      <c r="BA126">
        <f t="shared" si="15"/>
        <v>13</v>
      </c>
      <c r="BB126" s="21">
        <f t="shared" si="16"/>
        <v>0.25490196078431371</v>
      </c>
      <c r="BC126">
        <f t="shared" si="17"/>
        <v>6</v>
      </c>
      <c r="BD126" s="21">
        <f t="shared" si="18"/>
        <v>0.7629441748370086</v>
      </c>
      <c r="BE126" s="280">
        <f t="shared" si="19"/>
        <v>0</v>
      </c>
    </row>
    <row r="127" spans="1:57" x14ac:dyDescent="0.25">
      <c r="A127" t="s">
        <v>8829</v>
      </c>
      <c r="B127" s="211">
        <f>IF('Indicator Date hidden'!C128="x","x",$B$2-'Indicator Date hidden'!C128)</f>
        <v>0</v>
      </c>
      <c r="C127" s="211">
        <f>IF('Indicator Date hidden'!D128="x","x",$C$2-'Indicator Date hidden'!D128)</f>
        <v>0</v>
      </c>
      <c r="D127" s="211">
        <f>IF('Indicator Date hidden'!E128="x","x",$D$2-'Indicator Date hidden'!E128)</f>
        <v>0</v>
      </c>
      <c r="E127" s="211">
        <f>IF('Indicator Date hidden'!F128="x","x",$E$2-'Indicator Date hidden'!F128)</f>
        <v>0</v>
      </c>
      <c r="F127" s="211">
        <f>IF('Indicator Date hidden'!G128="x","x",$F$2-'Indicator Date hidden'!G128)</f>
        <v>0</v>
      </c>
      <c r="G127" s="211">
        <f>IF('Indicator Date hidden'!H128="x","x",$G$2-'Indicator Date hidden'!H128)</f>
        <v>0</v>
      </c>
      <c r="H127" s="211">
        <f>IF('Indicator Date hidden'!I128="x","x",$H$2-'Indicator Date hidden'!I128)</f>
        <v>0</v>
      </c>
      <c r="I127" s="211">
        <f>IF('Indicator Date hidden'!J128="x","x",$I$2-'Indicator Date hidden'!J128)</f>
        <v>0</v>
      </c>
      <c r="J127" s="211">
        <f>IF('Indicator Date hidden'!K128="x","x",$J$2-'Indicator Date hidden'!K128)</f>
        <v>0</v>
      </c>
      <c r="K127" s="211">
        <f>IF('Indicator Date hidden'!L128="x","x",$K$2-'Indicator Date hidden'!L128)</f>
        <v>0</v>
      </c>
      <c r="L127" s="211">
        <f>IF('Indicator Date hidden'!M128="x","x",$L$2-'Indicator Date hidden'!M128)</f>
        <v>0</v>
      </c>
      <c r="M127" s="211">
        <f>IF('Indicator Date hidden'!N128="x","x",$M$2-'Indicator Date hidden'!N128)</f>
        <v>0</v>
      </c>
      <c r="N127" s="211">
        <f>IF('Indicator Date hidden'!O128="x","x",$N$2-'Indicator Date hidden'!O128)</f>
        <v>0</v>
      </c>
      <c r="O127" s="211">
        <f>IF('Indicator Date hidden'!P128="x","x",$O$2-'Indicator Date hidden'!P128)</f>
        <v>0</v>
      </c>
      <c r="P127" s="211">
        <f>IF('Indicator Date hidden'!Q128="x","x",$P$2-'Indicator Date hidden'!Q128)</f>
        <v>0</v>
      </c>
      <c r="Q127" s="211">
        <f>IF('Indicator Date hidden'!R128="x","x",$Q$2-'Indicator Date hidden'!R128)</f>
        <v>1</v>
      </c>
      <c r="R127" s="211">
        <f>IF('Indicator Date hidden'!S128="x","x",$R$2-'Indicator Date hidden'!S128)</f>
        <v>0</v>
      </c>
      <c r="S127" s="211">
        <f>IF('Indicator Date hidden'!T128="x","x",$S$2-'Indicator Date hidden'!T128)</f>
        <v>0</v>
      </c>
      <c r="T127" s="211">
        <f>IF('Indicator Date hidden'!U128="x","x",$T$2-'Indicator Date hidden'!U128)</f>
        <v>0</v>
      </c>
      <c r="U127" s="211">
        <f>IF('Indicator Date hidden'!V128="x","x",$U$2-'Indicator Date hidden'!V128)</f>
        <v>0</v>
      </c>
      <c r="V127" s="211">
        <f>IF('Indicator Date hidden'!W128="x","x",$V$2-'Indicator Date hidden'!W128)</f>
        <v>0</v>
      </c>
      <c r="W127" s="211">
        <f>IF('Indicator Date hidden'!X128="x","x",$W$2-'Indicator Date hidden'!X128)</f>
        <v>0</v>
      </c>
      <c r="X127" s="211">
        <f>IF('Indicator Date hidden'!Y128="x","x",$X$2-'Indicator Date hidden'!Y128)</f>
        <v>4</v>
      </c>
      <c r="Y127" s="211">
        <f>IF('Indicator Date hidden'!Z128="x","x",$Y$2-'Indicator Date hidden'!Z128)</f>
        <v>0</v>
      </c>
      <c r="Z127" s="211">
        <f>IF('Indicator Date hidden'!AA128="x","x",$Z$2-'Indicator Date hidden'!AA128)</f>
        <v>0</v>
      </c>
      <c r="AA127" s="211">
        <f>IF('Indicator Date hidden'!AB128="x","x",$AA$2-'Indicator Date hidden'!AB128)</f>
        <v>0</v>
      </c>
      <c r="AB127" s="211">
        <f>IF('Indicator Date hidden'!AC128="x","x",$AB$2-'Indicator Date hidden'!AC128)</f>
        <v>0</v>
      </c>
      <c r="AC127" s="211">
        <f>IF('Indicator Date hidden'!AD128="x","x",$AC$2-'Indicator Date hidden'!AD128)</f>
        <v>0</v>
      </c>
      <c r="AD127" s="211">
        <f>IF('Indicator Date hidden'!AE128="x","x",$AD$2-'Indicator Date hidden'!AE128)</f>
        <v>0</v>
      </c>
      <c r="AE127" s="211" t="str">
        <f>IF('Indicator Date hidden'!AF128="x","x",$AE$2-'Indicator Date hidden'!AF128)</f>
        <v>x</v>
      </c>
      <c r="AF127" s="211">
        <f>IF('Indicator Date hidden'!AG128="x","x",$AF$2-'Indicator Date hidden'!AG128)</f>
        <v>3</v>
      </c>
      <c r="AG127" s="211">
        <f>IF('Indicator Date hidden'!AH128="x","x",$AG$2-'Indicator Date hidden'!AH128)</f>
        <v>0</v>
      </c>
      <c r="AH127" s="211">
        <f>IF('Indicator Date hidden'!AI128="x","x",$AH$2-'Indicator Date hidden'!AI128)</f>
        <v>0</v>
      </c>
      <c r="AI127" s="211">
        <f>IF('Indicator Date hidden'!AJ128="x","x",$AI$2-'Indicator Date hidden'!AJ128)</f>
        <v>0</v>
      </c>
      <c r="AJ127" s="211">
        <f>IF('Indicator Date hidden'!AK128="x","x",$AJ$2-'Indicator Date hidden'!AK128)</f>
        <v>0</v>
      </c>
      <c r="AK127" s="211">
        <f>IF('Indicator Date hidden'!AL128="x","x",$AK$2-'Indicator Date hidden'!AL128)</f>
        <v>1</v>
      </c>
      <c r="AL127" s="211">
        <f>IF('Indicator Date hidden'!AM128="x","x",$AL$2-'Indicator Date hidden'!AM128)</f>
        <v>0</v>
      </c>
      <c r="AM127" s="211">
        <f>IF('Indicator Date hidden'!AN128="x","x",$AM$2-'Indicator Date hidden'!AN128)</f>
        <v>0</v>
      </c>
      <c r="AN127" s="211">
        <f>IF('Indicator Date hidden'!AO128="x","x",$AN$2-'Indicator Date hidden'!AO128)</f>
        <v>0</v>
      </c>
      <c r="AO127" s="211">
        <f>IF('Indicator Date hidden'!AP128="x","x",$AO$2-'Indicator Date hidden'!AP128)</f>
        <v>1</v>
      </c>
      <c r="AP127" s="211">
        <f>IF('Indicator Date hidden'!AQ128="x","x",$AP$2-'Indicator Date hidden'!AQ128)</f>
        <v>1</v>
      </c>
      <c r="AQ127" s="211">
        <f>IF('Indicator Date hidden'!AR128="x","x",$AQ$2-'Indicator Date hidden'!AR128)</f>
        <v>0</v>
      </c>
      <c r="AR127" s="211">
        <f>IF('Indicator Date hidden'!AS128="x","x",$AR$2-'Indicator Date hidden'!AS128)</f>
        <v>0</v>
      </c>
      <c r="AS127" s="211">
        <f>IF('Indicator Date hidden'!AT128="x","x",$AS$2-'Indicator Date hidden'!AT128)</f>
        <v>0</v>
      </c>
      <c r="AT127" s="211">
        <f>IF('Indicator Date hidden'!AU128="x","x",$AT$2-'Indicator Date hidden'!AU128)</f>
        <v>0</v>
      </c>
      <c r="AU127" s="211">
        <f>IF('Indicator Date hidden'!AV128="x","x",$AU$2-'Indicator Date hidden'!AV128)</f>
        <v>6</v>
      </c>
      <c r="AV127" s="211">
        <f>IF('Indicator Date hidden'!AW128="x","x",$AV$2-'Indicator Date hidden'!AW128)</f>
        <v>0</v>
      </c>
      <c r="AW127" s="211">
        <f>IF('Indicator Date hidden'!AX128="x","x",$AW$2-'Indicator Date hidden'!AX128)</f>
        <v>0</v>
      </c>
      <c r="AX127" s="211">
        <f>IF('Indicator Date hidden'!AY128="x","x",$AX$2-'Indicator Date hidden'!AY128)</f>
        <v>0</v>
      </c>
      <c r="AY127" s="211">
        <f>IF('Indicator Date hidden'!AZ128="x","x",$AY$2-'Indicator Date hidden'!AZ128)</f>
        <v>0</v>
      </c>
      <c r="AZ127" s="211">
        <f>IF('Indicator Date hidden'!BA128="x","x",$AZ$2-'Indicator Date hidden'!BA128)</f>
        <v>0</v>
      </c>
      <c r="BA127">
        <f t="shared" si="15"/>
        <v>17</v>
      </c>
      <c r="BB127" s="21">
        <f t="shared" si="16"/>
        <v>0.34</v>
      </c>
      <c r="BC127">
        <f t="shared" si="17"/>
        <v>7</v>
      </c>
      <c r="BD127" s="21">
        <f t="shared" si="18"/>
        <v>1.0883014288330233</v>
      </c>
      <c r="BE127" s="280">
        <f t="shared" si="19"/>
        <v>0</v>
      </c>
    </row>
    <row r="128" spans="1:57" x14ac:dyDescent="0.25">
      <c r="A128" t="s">
        <v>8834</v>
      </c>
      <c r="B128" s="211">
        <f>IF('Indicator Date hidden'!C129="x","x",$B$2-'Indicator Date hidden'!C129)</f>
        <v>0</v>
      </c>
      <c r="C128" s="211">
        <f>IF('Indicator Date hidden'!D129="x","x",$C$2-'Indicator Date hidden'!D129)</f>
        <v>0</v>
      </c>
      <c r="D128" s="211">
        <f>IF('Indicator Date hidden'!E129="x","x",$D$2-'Indicator Date hidden'!E129)</f>
        <v>0</v>
      </c>
      <c r="E128" s="211">
        <f>IF('Indicator Date hidden'!F129="x","x",$E$2-'Indicator Date hidden'!F129)</f>
        <v>0</v>
      </c>
      <c r="F128" s="211">
        <f>IF('Indicator Date hidden'!G129="x","x",$F$2-'Indicator Date hidden'!G129)</f>
        <v>0</v>
      </c>
      <c r="G128" s="211">
        <f>IF('Indicator Date hidden'!H129="x","x",$G$2-'Indicator Date hidden'!H129)</f>
        <v>0</v>
      </c>
      <c r="H128" s="211">
        <f>IF('Indicator Date hidden'!I129="x","x",$H$2-'Indicator Date hidden'!I129)</f>
        <v>0</v>
      </c>
      <c r="I128" s="211">
        <f>IF('Indicator Date hidden'!J129="x","x",$I$2-'Indicator Date hidden'!J129)</f>
        <v>0</v>
      </c>
      <c r="J128" s="211">
        <f>IF('Indicator Date hidden'!K129="x","x",$J$2-'Indicator Date hidden'!K129)</f>
        <v>0</v>
      </c>
      <c r="K128" s="211">
        <f>IF('Indicator Date hidden'!L129="x","x",$K$2-'Indicator Date hidden'!L129)</f>
        <v>0</v>
      </c>
      <c r="L128" s="211">
        <f>IF('Indicator Date hidden'!M129="x","x",$L$2-'Indicator Date hidden'!M129)</f>
        <v>0</v>
      </c>
      <c r="M128" s="211">
        <f>IF('Indicator Date hidden'!N129="x","x",$M$2-'Indicator Date hidden'!N129)</f>
        <v>0</v>
      </c>
      <c r="N128" s="211">
        <f>IF('Indicator Date hidden'!O129="x","x",$N$2-'Indicator Date hidden'!O129)</f>
        <v>0</v>
      </c>
      <c r="O128" s="211">
        <f>IF('Indicator Date hidden'!P129="x","x",$O$2-'Indicator Date hidden'!P129)</f>
        <v>0</v>
      </c>
      <c r="P128" s="211">
        <f>IF('Indicator Date hidden'!Q129="x","x",$P$2-'Indicator Date hidden'!Q129)</f>
        <v>0</v>
      </c>
      <c r="Q128" s="211" t="str">
        <f>IF('Indicator Date hidden'!R129="x","x",$Q$2-'Indicator Date hidden'!R129)</f>
        <v>x</v>
      </c>
      <c r="R128" s="211">
        <f>IF('Indicator Date hidden'!S129="x","x",$R$2-'Indicator Date hidden'!S129)</f>
        <v>0</v>
      </c>
      <c r="S128" s="211">
        <f>IF('Indicator Date hidden'!T129="x","x",$S$2-'Indicator Date hidden'!T129)</f>
        <v>0</v>
      </c>
      <c r="T128" s="211">
        <f>IF('Indicator Date hidden'!U129="x","x",$T$2-'Indicator Date hidden'!U129)</f>
        <v>0</v>
      </c>
      <c r="U128" s="211" t="str">
        <f>IF('Indicator Date hidden'!V129="x","x",$U$2-'Indicator Date hidden'!V129)</f>
        <v>x</v>
      </c>
      <c r="V128" s="211">
        <f>IF('Indicator Date hidden'!W129="x","x",$V$2-'Indicator Date hidden'!W129)</f>
        <v>0</v>
      </c>
      <c r="W128" s="211" t="str">
        <f>IF('Indicator Date hidden'!X129="x","x",$W$2-'Indicator Date hidden'!X129)</f>
        <v>x</v>
      </c>
      <c r="X128" s="211">
        <f>IF('Indicator Date hidden'!Y129="x","x",$X$2-'Indicator Date hidden'!Y129)</f>
        <v>2</v>
      </c>
      <c r="Y128" s="211">
        <f>IF('Indicator Date hidden'!Z129="x","x",$Y$2-'Indicator Date hidden'!Z129)</f>
        <v>0</v>
      </c>
      <c r="Z128" s="211">
        <f>IF('Indicator Date hidden'!AA129="x","x",$Z$2-'Indicator Date hidden'!AA129)</f>
        <v>0</v>
      </c>
      <c r="AA128" s="211">
        <f>IF('Indicator Date hidden'!AB129="x","x",$AA$2-'Indicator Date hidden'!AB129)</f>
        <v>0</v>
      </c>
      <c r="AB128" s="211">
        <f>IF('Indicator Date hidden'!AC129="x","x",$AB$2-'Indicator Date hidden'!AC129)</f>
        <v>0</v>
      </c>
      <c r="AC128" s="211">
        <f>IF('Indicator Date hidden'!AD129="x","x",$AC$2-'Indicator Date hidden'!AD129)</f>
        <v>0</v>
      </c>
      <c r="AD128" s="211" t="str">
        <f>IF('Indicator Date hidden'!AE129="x","x",$AD$2-'Indicator Date hidden'!AE129)</f>
        <v>x</v>
      </c>
      <c r="AE128" s="211">
        <f>IF('Indicator Date hidden'!AF129="x","x",$AE$2-'Indicator Date hidden'!AF129)</f>
        <v>0</v>
      </c>
      <c r="AF128" s="211">
        <f>IF('Indicator Date hidden'!AG129="x","x",$AF$2-'Indicator Date hidden'!AG129)</f>
        <v>1</v>
      </c>
      <c r="AG128" s="211">
        <f>IF('Indicator Date hidden'!AH129="x","x",$AG$2-'Indicator Date hidden'!AH129)</f>
        <v>0</v>
      </c>
      <c r="AH128" s="211">
        <f>IF('Indicator Date hidden'!AI129="x","x",$AH$2-'Indicator Date hidden'!AI129)</f>
        <v>0</v>
      </c>
      <c r="AI128" s="211">
        <f>IF('Indicator Date hidden'!AJ129="x","x",$AI$2-'Indicator Date hidden'!AJ129)</f>
        <v>0</v>
      </c>
      <c r="AJ128" s="211" t="str">
        <f>IF('Indicator Date hidden'!AK129="x","x",$AJ$2-'Indicator Date hidden'!AK129)</f>
        <v>x</v>
      </c>
      <c r="AK128" s="211">
        <f>IF('Indicator Date hidden'!AL129="x","x",$AK$2-'Indicator Date hidden'!AL129)</f>
        <v>1</v>
      </c>
      <c r="AL128" s="211">
        <f>IF('Indicator Date hidden'!AM129="x","x",$AL$2-'Indicator Date hidden'!AM129)</f>
        <v>0</v>
      </c>
      <c r="AM128" s="211">
        <f>IF('Indicator Date hidden'!AN129="x","x",$AM$2-'Indicator Date hidden'!AN129)</f>
        <v>0</v>
      </c>
      <c r="AN128" s="211">
        <f>IF('Indicator Date hidden'!AO129="x","x",$AN$2-'Indicator Date hidden'!AO129)</f>
        <v>0</v>
      </c>
      <c r="AO128" s="211">
        <f>IF('Indicator Date hidden'!AP129="x","x",$AO$2-'Indicator Date hidden'!AP129)</f>
        <v>0</v>
      </c>
      <c r="AP128" s="211">
        <f>IF('Indicator Date hidden'!AQ129="x","x",$AP$2-'Indicator Date hidden'!AQ129)</f>
        <v>0</v>
      </c>
      <c r="AQ128" s="211">
        <f>IF('Indicator Date hidden'!AR129="x","x",$AQ$2-'Indicator Date hidden'!AR129)</f>
        <v>0</v>
      </c>
      <c r="AR128" s="211">
        <f>IF('Indicator Date hidden'!AS129="x","x",$AR$2-'Indicator Date hidden'!AS129)</f>
        <v>0</v>
      </c>
      <c r="AS128" s="211">
        <f>IF('Indicator Date hidden'!AT129="x","x",$AS$2-'Indicator Date hidden'!AT129)</f>
        <v>0</v>
      </c>
      <c r="AT128" s="211">
        <f>IF('Indicator Date hidden'!AU129="x","x",$AT$2-'Indicator Date hidden'!AU129)</f>
        <v>0</v>
      </c>
      <c r="AU128" s="211" t="str">
        <f>IF('Indicator Date hidden'!AV129="x","x",$AU$2-'Indicator Date hidden'!AV129)</f>
        <v>x</v>
      </c>
      <c r="AV128" s="211">
        <f>IF('Indicator Date hidden'!AW129="x","x",$AV$2-'Indicator Date hidden'!AW129)</f>
        <v>0</v>
      </c>
      <c r="AW128" s="211">
        <f>IF('Indicator Date hidden'!AX129="x","x",$AW$2-'Indicator Date hidden'!AX129)</f>
        <v>0</v>
      </c>
      <c r="AX128" s="211">
        <f>IF('Indicator Date hidden'!AY129="x","x",$AX$2-'Indicator Date hidden'!AY129)</f>
        <v>0</v>
      </c>
      <c r="AY128" s="211">
        <f>IF('Indicator Date hidden'!AZ129="x","x",$AY$2-'Indicator Date hidden'!AZ129)</f>
        <v>0</v>
      </c>
      <c r="AZ128" s="211">
        <f>IF('Indicator Date hidden'!BA129="x","x",$AZ$2-'Indicator Date hidden'!BA129)</f>
        <v>0</v>
      </c>
      <c r="BA128">
        <f t="shared" si="15"/>
        <v>4</v>
      </c>
      <c r="BB128" s="21">
        <f t="shared" si="16"/>
        <v>8.8888888888888892E-2</v>
      </c>
      <c r="BC128">
        <f t="shared" si="17"/>
        <v>3</v>
      </c>
      <c r="BD128" s="21">
        <f t="shared" si="18"/>
        <v>0.35416394334464951</v>
      </c>
      <c r="BE128" s="280">
        <f t="shared" si="19"/>
        <v>0</v>
      </c>
    </row>
    <row r="129" spans="1:57" x14ac:dyDescent="0.25">
      <c r="A129" t="s">
        <v>8842</v>
      </c>
      <c r="B129" s="211">
        <f>IF('Indicator Date hidden'!C130="x","x",$B$2-'Indicator Date hidden'!C130)</f>
        <v>0</v>
      </c>
      <c r="C129" s="211">
        <f>IF('Indicator Date hidden'!D130="x","x",$C$2-'Indicator Date hidden'!D130)</f>
        <v>0</v>
      </c>
      <c r="D129" s="211">
        <f>IF('Indicator Date hidden'!E130="x","x",$D$2-'Indicator Date hidden'!E130)</f>
        <v>0</v>
      </c>
      <c r="E129" s="211">
        <f>IF('Indicator Date hidden'!F130="x","x",$E$2-'Indicator Date hidden'!F130)</f>
        <v>0</v>
      </c>
      <c r="F129" s="211">
        <f>IF('Indicator Date hidden'!G130="x","x",$F$2-'Indicator Date hidden'!G130)</f>
        <v>0</v>
      </c>
      <c r="G129" s="211">
        <f>IF('Indicator Date hidden'!H130="x","x",$G$2-'Indicator Date hidden'!H130)</f>
        <v>0</v>
      </c>
      <c r="H129" s="211">
        <f>IF('Indicator Date hidden'!I130="x","x",$H$2-'Indicator Date hidden'!I130)</f>
        <v>0</v>
      </c>
      <c r="I129" s="211">
        <f>IF('Indicator Date hidden'!J130="x","x",$I$2-'Indicator Date hidden'!J130)</f>
        <v>0</v>
      </c>
      <c r="J129" s="211">
        <f>IF('Indicator Date hidden'!K130="x","x",$J$2-'Indicator Date hidden'!K130)</f>
        <v>0</v>
      </c>
      <c r="K129" s="211">
        <f>IF('Indicator Date hidden'!L130="x","x",$K$2-'Indicator Date hidden'!L130)</f>
        <v>0</v>
      </c>
      <c r="L129" s="211">
        <f>IF('Indicator Date hidden'!M130="x","x",$L$2-'Indicator Date hidden'!M130)</f>
        <v>0</v>
      </c>
      <c r="M129" s="211">
        <f>IF('Indicator Date hidden'!N130="x","x",$M$2-'Indicator Date hidden'!N130)</f>
        <v>0</v>
      </c>
      <c r="N129" s="211">
        <f>IF('Indicator Date hidden'!O130="x","x",$N$2-'Indicator Date hidden'!O130)</f>
        <v>0</v>
      </c>
      <c r="O129" s="211">
        <f>IF('Indicator Date hidden'!P130="x","x",$O$2-'Indicator Date hidden'!P130)</f>
        <v>0</v>
      </c>
      <c r="P129" s="211">
        <f>IF('Indicator Date hidden'!Q130="x","x",$P$2-'Indicator Date hidden'!Q130)</f>
        <v>0</v>
      </c>
      <c r="Q129" s="211" t="str">
        <f>IF('Indicator Date hidden'!R130="x","x",$Q$2-'Indicator Date hidden'!R130)</f>
        <v>x</v>
      </c>
      <c r="R129" s="211">
        <f>IF('Indicator Date hidden'!S130="x","x",$R$2-'Indicator Date hidden'!S130)</f>
        <v>0</v>
      </c>
      <c r="S129" s="211">
        <f>IF('Indicator Date hidden'!T130="x","x",$S$2-'Indicator Date hidden'!T130)</f>
        <v>0</v>
      </c>
      <c r="T129" s="211">
        <f>IF('Indicator Date hidden'!U130="x","x",$T$2-'Indicator Date hidden'!U130)</f>
        <v>0</v>
      </c>
      <c r="U129" s="211" t="str">
        <f>IF('Indicator Date hidden'!V130="x","x",$U$2-'Indicator Date hidden'!V130)</f>
        <v>x</v>
      </c>
      <c r="V129" s="211">
        <f>IF('Indicator Date hidden'!W130="x","x",$V$2-'Indicator Date hidden'!W130)</f>
        <v>0</v>
      </c>
      <c r="W129" s="211">
        <f>IF('Indicator Date hidden'!X130="x","x",$W$2-'Indicator Date hidden'!X130)</f>
        <v>5</v>
      </c>
      <c r="X129" s="211">
        <f>IF('Indicator Date hidden'!Y130="x","x",$X$2-'Indicator Date hidden'!Y130)</f>
        <v>2</v>
      </c>
      <c r="Y129" s="211">
        <f>IF('Indicator Date hidden'!Z130="x","x",$Y$2-'Indicator Date hidden'!Z130)</f>
        <v>0</v>
      </c>
      <c r="Z129" s="211">
        <f>IF('Indicator Date hidden'!AA130="x","x",$Z$2-'Indicator Date hidden'!AA130)</f>
        <v>0</v>
      </c>
      <c r="AA129" s="211">
        <f>IF('Indicator Date hidden'!AB130="x","x",$AA$2-'Indicator Date hidden'!AB130)</f>
        <v>0</v>
      </c>
      <c r="AB129" s="211">
        <f>IF('Indicator Date hidden'!AC130="x","x",$AB$2-'Indicator Date hidden'!AC130)</f>
        <v>0</v>
      </c>
      <c r="AC129" s="211">
        <f>IF('Indicator Date hidden'!AD130="x","x",$AC$2-'Indicator Date hidden'!AD130)</f>
        <v>0</v>
      </c>
      <c r="AD129" s="211" t="str">
        <f>IF('Indicator Date hidden'!AE130="x","x",$AD$2-'Indicator Date hidden'!AE130)</f>
        <v>x</v>
      </c>
      <c r="AE129" s="211">
        <f>IF('Indicator Date hidden'!AF130="x","x",$AE$2-'Indicator Date hidden'!AF130)</f>
        <v>0</v>
      </c>
      <c r="AF129" s="211" t="str">
        <f>IF('Indicator Date hidden'!AG130="x","x",$AF$2-'Indicator Date hidden'!AG130)</f>
        <v>x</v>
      </c>
      <c r="AG129" s="211">
        <f>IF('Indicator Date hidden'!AH130="x","x",$AG$2-'Indicator Date hidden'!AH130)</f>
        <v>0</v>
      </c>
      <c r="AH129" s="211">
        <f>IF('Indicator Date hidden'!AI130="x","x",$AH$2-'Indicator Date hidden'!AI130)</f>
        <v>0</v>
      </c>
      <c r="AI129" s="211">
        <f>IF('Indicator Date hidden'!AJ130="x","x",$AI$2-'Indicator Date hidden'!AJ130)</f>
        <v>0</v>
      </c>
      <c r="AJ129" s="211" t="str">
        <f>IF('Indicator Date hidden'!AK130="x","x",$AJ$2-'Indicator Date hidden'!AK130)</f>
        <v>x</v>
      </c>
      <c r="AK129" s="211">
        <f>IF('Indicator Date hidden'!AL130="x","x",$AK$2-'Indicator Date hidden'!AL130)</f>
        <v>1</v>
      </c>
      <c r="AL129" s="211">
        <f>IF('Indicator Date hidden'!AM130="x","x",$AL$2-'Indicator Date hidden'!AM130)</f>
        <v>0</v>
      </c>
      <c r="AM129" s="211">
        <f>IF('Indicator Date hidden'!AN130="x","x",$AM$2-'Indicator Date hidden'!AN130)</f>
        <v>0</v>
      </c>
      <c r="AN129" s="211">
        <f>IF('Indicator Date hidden'!AO130="x","x",$AN$2-'Indicator Date hidden'!AO130)</f>
        <v>0</v>
      </c>
      <c r="AO129" s="211">
        <f>IF('Indicator Date hidden'!AP130="x","x",$AO$2-'Indicator Date hidden'!AP130)</f>
        <v>0</v>
      </c>
      <c r="AP129" s="211">
        <f>IF('Indicator Date hidden'!AQ130="x","x",$AP$2-'Indicator Date hidden'!AQ130)</f>
        <v>0</v>
      </c>
      <c r="AQ129" s="211" t="str">
        <f>IF('Indicator Date hidden'!AR130="x","x",$AQ$2-'Indicator Date hidden'!AR130)</f>
        <v>x</v>
      </c>
      <c r="AR129" s="211">
        <f>IF('Indicator Date hidden'!AS130="x","x",$AR$2-'Indicator Date hidden'!AS130)</f>
        <v>0</v>
      </c>
      <c r="AS129" s="211">
        <f>IF('Indicator Date hidden'!AT130="x","x",$AS$2-'Indicator Date hidden'!AT130)</f>
        <v>0</v>
      </c>
      <c r="AT129" s="211">
        <f>IF('Indicator Date hidden'!AU130="x","x",$AT$2-'Indicator Date hidden'!AU130)</f>
        <v>0</v>
      </c>
      <c r="AU129" s="211">
        <f>IF('Indicator Date hidden'!AV130="x","x",$AU$2-'Indicator Date hidden'!AV130)</f>
        <v>0</v>
      </c>
      <c r="AV129" s="211">
        <f>IF('Indicator Date hidden'!AW130="x","x",$AV$2-'Indicator Date hidden'!AW130)</f>
        <v>0</v>
      </c>
      <c r="AW129" s="211">
        <f>IF('Indicator Date hidden'!AX130="x","x",$AW$2-'Indicator Date hidden'!AX130)</f>
        <v>0</v>
      </c>
      <c r="AX129" s="211">
        <f>IF('Indicator Date hidden'!AY130="x","x",$AX$2-'Indicator Date hidden'!AY130)</f>
        <v>0</v>
      </c>
      <c r="AY129" s="211">
        <f>IF('Indicator Date hidden'!AZ130="x","x",$AY$2-'Indicator Date hidden'!AZ130)</f>
        <v>0</v>
      </c>
      <c r="AZ129" s="211">
        <f>IF('Indicator Date hidden'!BA130="x","x",$AZ$2-'Indicator Date hidden'!BA130)</f>
        <v>0</v>
      </c>
      <c r="BA129">
        <f t="shared" si="15"/>
        <v>8</v>
      </c>
      <c r="BB129" s="21">
        <f t="shared" si="16"/>
        <v>0.17777777777777778</v>
      </c>
      <c r="BC129">
        <f t="shared" si="17"/>
        <v>3</v>
      </c>
      <c r="BD129" s="21">
        <f t="shared" si="18"/>
        <v>0.7969076034240492</v>
      </c>
      <c r="BE129" s="280">
        <f t="shared" si="19"/>
        <v>0</v>
      </c>
    </row>
    <row r="130" spans="1:57" x14ac:dyDescent="0.25">
      <c r="A130" t="s">
        <v>8843</v>
      </c>
      <c r="B130" s="211">
        <f>IF('Indicator Date hidden'!C131="x","x",$B$2-'Indicator Date hidden'!C131)</f>
        <v>0</v>
      </c>
      <c r="C130" s="211">
        <f>IF('Indicator Date hidden'!D131="x","x",$C$2-'Indicator Date hidden'!D131)</f>
        <v>0</v>
      </c>
      <c r="D130" s="211">
        <f>IF('Indicator Date hidden'!E131="x","x",$D$2-'Indicator Date hidden'!E131)</f>
        <v>0</v>
      </c>
      <c r="E130" s="211">
        <f>IF('Indicator Date hidden'!F131="x","x",$E$2-'Indicator Date hidden'!F131)</f>
        <v>0</v>
      </c>
      <c r="F130" s="211">
        <f>IF('Indicator Date hidden'!G131="x","x",$F$2-'Indicator Date hidden'!G131)</f>
        <v>0</v>
      </c>
      <c r="G130" s="211">
        <f>IF('Indicator Date hidden'!H131="x","x",$G$2-'Indicator Date hidden'!H131)</f>
        <v>0</v>
      </c>
      <c r="H130" s="211">
        <f>IF('Indicator Date hidden'!I131="x","x",$H$2-'Indicator Date hidden'!I131)</f>
        <v>0</v>
      </c>
      <c r="I130" s="211">
        <f>IF('Indicator Date hidden'!J131="x","x",$I$2-'Indicator Date hidden'!J131)</f>
        <v>0</v>
      </c>
      <c r="J130" s="211">
        <f>IF('Indicator Date hidden'!K131="x","x",$J$2-'Indicator Date hidden'!K131)</f>
        <v>0</v>
      </c>
      <c r="K130" s="211">
        <f>IF('Indicator Date hidden'!L131="x","x",$K$2-'Indicator Date hidden'!L131)</f>
        <v>0</v>
      </c>
      <c r="L130" s="211">
        <f>IF('Indicator Date hidden'!M131="x","x",$L$2-'Indicator Date hidden'!M131)</f>
        <v>0</v>
      </c>
      <c r="M130" s="211">
        <f>IF('Indicator Date hidden'!N131="x","x",$M$2-'Indicator Date hidden'!N131)</f>
        <v>0</v>
      </c>
      <c r="N130" s="211">
        <f>IF('Indicator Date hidden'!O131="x","x",$N$2-'Indicator Date hidden'!O131)</f>
        <v>0</v>
      </c>
      <c r="O130" s="211">
        <f>IF('Indicator Date hidden'!P131="x","x",$O$2-'Indicator Date hidden'!P131)</f>
        <v>0</v>
      </c>
      <c r="P130" s="211">
        <f>IF('Indicator Date hidden'!Q131="x","x",$P$2-'Indicator Date hidden'!Q131)</f>
        <v>0</v>
      </c>
      <c r="Q130" s="211">
        <f>IF('Indicator Date hidden'!R131="x","x",$Q$2-'Indicator Date hidden'!R131)</f>
        <v>1</v>
      </c>
      <c r="R130" s="211">
        <f>IF('Indicator Date hidden'!S131="x","x",$R$2-'Indicator Date hidden'!S131)</f>
        <v>0</v>
      </c>
      <c r="S130" s="211">
        <f>IF('Indicator Date hidden'!T131="x","x",$S$2-'Indicator Date hidden'!T131)</f>
        <v>0</v>
      </c>
      <c r="T130" s="211">
        <f>IF('Indicator Date hidden'!U131="x","x",$T$2-'Indicator Date hidden'!U131)</f>
        <v>0</v>
      </c>
      <c r="U130" s="211">
        <f>IF('Indicator Date hidden'!V131="x","x",$U$2-'Indicator Date hidden'!V131)</f>
        <v>0</v>
      </c>
      <c r="V130" s="211">
        <f>IF('Indicator Date hidden'!W131="x","x",$V$2-'Indicator Date hidden'!W131)</f>
        <v>0</v>
      </c>
      <c r="W130" s="211">
        <f>IF('Indicator Date hidden'!X131="x","x",$W$2-'Indicator Date hidden'!X131)</f>
        <v>2</v>
      </c>
      <c r="X130" s="211">
        <f>IF('Indicator Date hidden'!Y131="x","x",$X$2-'Indicator Date hidden'!Y131)</f>
        <v>4</v>
      </c>
      <c r="Y130" s="211">
        <f>IF('Indicator Date hidden'!Z131="x","x",$Y$2-'Indicator Date hidden'!Z131)</f>
        <v>0</v>
      </c>
      <c r="Z130" s="211">
        <f>IF('Indicator Date hidden'!AA131="x","x",$Z$2-'Indicator Date hidden'!AA131)</f>
        <v>0</v>
      </c>
      <c r="AA130" s="211">
        <f>IF('Indicator Date hidden'!AB131="x","x",$AA$2-'Indicator Date hidden'!AB131)</f>
        <v>0</v>
      </c>
      <c r="AB130" s="211">
        <f>IF('Indicator Date hidden'!AC131="x","x",$AB$2-'Indicator Date hidden'!AC131)</f>
        <v>0</v>
      </c>
      <c r="AC130" s="211">
        <f>IF('Indicator Date hidden'!AD131="x","x",$AC$2-'Indicator Date hidden'!AD131)</f>
        <v>0</v>
      </c>
      <c r="AD130" s="211">
        <f>IF('Indicator Date hidden'!AE131="x","x",$AD$2-'Indicator Date hidden'!AE131)</f>
        <v>0</v>
      </c>
      <c r="AE130" s="211">
        <f>IF('Indicator Date hidden'!AF131="x","x",$AE$2-'Indicator Date hidden'!AF131)</f>
        <v>0</v>
      </c>
      <c r="AF130" s="211">
        <f>IF('Indicator Date hidden'!AG131="x","x",$AF$2-'Indicator Date hidden'!AG131)</f>
        <v>3</v>
      </c>
      <c r="AG130" s="211">
        <f>IF('Indicator Date hidden'!AH131="x","x",$AG$2-'Indicator Date hidden'!AH131)</f>
        <v>0</v>
      </c>
      <c r="AH130" s="211">
        <f>IF('Indicator Date hidden'!AI131="x","x",$AH$2-'Indicator Date hidden'!AI131)</f>
        <v>0</v>
      </c>
      <c r="AI130" s="211">
        <f>IF('Indicator Date hidden'!AJ131="x","x",$AI$2-'Indicator Date hidden'!AJ131)</f>
        <v>0</v>
      </c>
      <c r="AJ130" s="211">
        <f>IF('Indicator Date hidden'!AK131="x","x",$AJ$2-'Indicator Date hidden'!AK131)</f>
        <v>1</v>
      </c>
      <c r="AK130" s="211">
        <f>IF('Indicator Date hidden'!AL131="x","x",$AK$2-'Indicator Date hidden'!AL131)</f>
        <v>1</v>
      </c>
      <c r="AL130" s="211">
        <f>IF('Indicator Date hidden'!AM131="x","x",$AL$2-'Indicator Date hidden'!AM131)</f>
        <v>0</v>
      </c>
      <c r="AM130" s="211">
        <f>IF('Indicator Date hidden'!AN131="x","x",$AM$2-'Indicator Date hidden'!AN131)</f>
        <v>0</v>
      </c>
      <c r="AN130" s="211">
        <f>IF('Indicator Date hidden'!AO131="x","x",$AN$2-'Indicator Date hidden'!AO131)</f>
        <v>0</v>
      </c>
      <c r="AO130" s="211">
        <f>IF('Indicator Date hidden'!AP131="x","x",$AO$2-'Indicator Date hidden'!AP131)</f>
        <v>0</v>
      </c>
      <c r="AP130" s="211">
        <f>IF('Indicator Date hidden'!AQ131="x","x",$AP$2-'Indicator Date hidden'!AQ131)</f>
        <v>0</v>
      </c>
      <c r="AQ130" s="211">
        <f>IF('Indicator Date hidden'!AR131="x","x",$AQ$2-'Indicator Date hidden'!AR131)</f>
        <v>0</v>
      </c>
      <c r="AR130" s="211">
        <f>IF('Indicator Date hidden'!AS131="x","x",$AR$2-'Indicator Date hidden'!AS131)</f>
        <v>0</v>
      </c>
      <c r="AS130" s="211">
        <f>IF('Indicator Date hidden'!AT131="x","x",$AS$2-'Indicator Date hidden'!AT131)</f>
        <v>0</v>
      </c>
      <c r="AT130" s="211">
        <f>IF('Indicator Date hidden'!AU131="x","x",$AT$2-'Indicator Date hidden'!AU131)</f>
        <v>0</v>
      </c>
      <c r="AU130" s="211">
        <f>IF('Indicator Date hidden'!AV131="x","x",$AU$2-'Indicator Date hidden'!AV131)</f>
        <v>2</v>
      </c>
      <c r="AV130" s="211">
        <f>IF('Indicator Date hidden'!AW131="x","x",$AV$2-'Indicator Date hidden'!AW131)</f>
        <v>0</v>
      </c>
      <c r="AW130" s="211">
        <f>IF('Indicator Date hidden'!AX131="x","x",$AW$2-'Indicator Date hidden'!AX131)</f>
        <v>0</v>
      </c>
      <c r="AX130" s="211">
        <f>IF('Indicator Date hidden'!AY131="x","x",$AX$2-'Indicator Date hidden'!AY131)</f>
        <v>0</v>
      </c>
      <c r="AY130" s="211">
        <f>IF('Indicator Date hidden'!AZ131="x","x",$AY$2-'Indicator Date hidden'!AZ131)</f>
        <v>0</v>
      </c>
      <c r="AZ130" s="211">
        <f>IF('Indicator Date hidden'!BA131="x","x",$AZ$2-'Indicator Date hidden'!BA131)</f>
        <v>0</v>
      </c>
      <c r="BA130">
        <f t="shared" si="15"/>
        <v>14</v>
      </c>
      <c r="BB130" s="21">
        <f t="shared" si="16"/>
        <v>0.27450980392156865</v>
      </c>
      <c r="BC130">
        <f t="shared" si="17"/>
        <v>7</v>
      </c>
      <c r="BD130" s="21">
        <f t="shared" si="18"/>
        <v>0.79405712671829753</v>
      </c>
      <c r="BE130" s="280">
        <f t="shared" si="19"/>
        <v>0</v>
      </c>
    </row>
    <row r="131" spans="1:57" x14ac:dyDescent="0.25">
      <c r="A131" t="s">
        <v>8848</v>
      </c>
      <c r="B131" s="211">
        <f>IF('Indicator Date hidden'!C132="x","x",$B$2-'Indicator Date hidden'!C132)</f>
        <v>0</v>
      </c>
      <c r="C131" s="211">
        <f>IF('Indicator Date hidden'!D132="x","x",$C$2-'Indicator Date hidden'!D132)</f>
        <v>0</v>
      </c>
      <c r="D131" s="211">
        <f>IF('Indicator Date hidden'!E132="x","x",$D$2-'Indicator Date hidden'!E132)</f>
        <v>0</v>
      </c>
      <c r="E131" s="211">
        <f>IF('Indicator Date hidden'!F132="x","x",$E$2-'Indicator Date hidden'!F132)</f>
        <v>0</v>
      </c>
      <c r="F131" s="211">
        <f>IF('Indicator Date hidden'!G132="x","x",$F$2-'Indicator Date hidden'!G132)</f>
        <v>0</v>
      </c>
      <c r="G131" s="211">
        <f>IF('Indicator Date hidden'!H132="x","x",$G$2-'Indicator Date hidden'!H132)</f>
        <v>0</v>
      </c>
      <c r="H131" s="211">
        <f>IF('Indicator Date hidden'!I132="x","x",$H$2-'Indicator Date hidden'!I132)</f>
        <v>0</v>
      </c>
      <c r="I131" s="211">
        <f>IF('Indicator Date hidden'!J132="x","x",$I$2-'Indicator Date hidden'!J132)</f>
        <v>0</v>
      </c>
      <c r="J131" s="211">
        <f>IF('Indicator Date hidden'!K132="x","x",$J$2-'Indicator Date hidden'!K132)</f>
        <v>0</v>
      </c>
      <c r="K131" s="211">
        <f>IF('Indicator Date hidden'!L132="x","x",$K$2-'Indicator Date hidden'!L132)</f>
        <v>0</v>
      </c>
      <c r="L131" s="211">
        <f>IF('Indicator Date hidden'!M132="x","x",$L$2-'Indicator Date hidden'!M132)</f>
        <v>0</v>
      </c>
      <c r="M131" s="211">
        <f>IF('Indicator Date hidden'!N132="x","x",$M$2-'Indicator Date hidden'!N132)</f>
        <v>0</v>
      </c>
      <c r="N131" s="211">
        <f>IF('Indicator Date hidden'!O132="x","x",$N$2-'Indicator Date hidden'!O132)</f>
        <v>0</v>
      </c>
      <c r="O131" s="211">
        <f>IF('Indicator Date hidden'!P132="x","x",$O$2-'Indicator Date hidden'!P132)</f>
        <v>0</v>
      </c>
      <c r="P131" s="211">
        <f>IF('Indicator Date hidden'!Q132="x","x",$P$2-'Indicator Date hidden'!Q132)</f>
        <v>0</v>
      </c>
      <c r="Q131" s="211" t="str">
        <f>IF('Indicator Date hidden'!R132="x","x",$Q$2-'Indicator Date hidden'!R132)</f>
        <v>x</v>
      </c>
      <c r="R131" s="211">
        <f>IF('Indicator Date hidden'!S132="x","x",$R$2-'Indicator Date hidden'!S132)</f>
        <v>0</v>
      </c>
      <c r="S131" s="211">
        <f>IF('Indicator Date hidden'!T132="x","x",$S$2-'Indicator Date hidden'!T132)</f>
        <v>0</v>
      </c>
      <c r="T131" s="211">
        <f>IF('Indicator Date hidden'!U132="x","x",$T$2-'Indicator Date hidden'!U132)</f>
        <v>0</v>
      </c>
      <c r="U131" s="211">
        <f>IF('Indicator Date hidden'!V132="x","x",$U$2-'Indicator Date hidden'!V132)</f>
        <v>0</v>
      </c>
      <c r="V131" s="211">
        <f>IF('Indicator Date hidden'!W132="x","x",$V$2-'Indicator Date hidden'!W132)</f>
        <v>0</v>
      </c>
      <c r="W131" s="211">
        <f>IF('Indicator Date hidden'!X132="x","x",$W$2-'Indicator Date hidden'!X132)</f>
        <v>4</v>
      </c>
      <c r="X131" s="211">
        <f>IF('Indicator Date hidden'!Y132="x","x",$X$2-'Indicator Date hidden'!Y132)</f>
        <v>4</v>
      </c>
      <c r="Y131" s="211">
        <f>IF('Indicator Date hidden'!Z132="x","x",$Y$2-'Indicator Date hidden'!Z132)</f>
        <v>0</v>
      </c>
      <c r="Z131" s="211">
        <f>IF('Indicator Date hidden'!AA132="x","x",$Z$2-'Indicator Date hidden'!AA132)</f>
        <v>0</v>
      </c>
      <c r="AA131" s="211">
        <f>IF('Indicator Date hidden'!AB132="x","x",$AA$2-'Indicator Date hidden'!AB132)</f>
        <v>4</v>
      </c>
      <c r="AB131" s="211">
        <f>IF('Indicator Date hidden'!AC132="x","x",$AB$2-'Indicator Date hidden'!AC132)</f>
        <v>0</v>
      </c>
      <c r="AC131" s="211">
        <f>IF('Indicator Date hidden'!AD132="x","x",$AC$2-'Indicator Date hidden'!AD132)</f>
        <v>0</v>
      </c>
      <c r="AD131" s="211" t="str">
        <f>IF('Indicator Date hidden'!AE132="x","x",$AD$2-'Indicator Date hidden'!AE132)</f>
        <v>x</v>
      </c>
      <c r="AE131" s="211" t="str">
        <f>IF('Indicator Date hidden'!AF132="x","x",$AE$2-'Indicator Date hidden'!AF132)</f>
        <v>x</v>
      </c>
      <c r="AF131" s="211" t="str">
        <f>IF('Indicator Date hidden'!AG132="x","x",$AF$2-'Indicator Date hidden'!AG132)</f>
        <v>x</v>
      </c>
      <c r="AG131" s="211">
        <f>IF('Indicator Date hidden'!AH132="x","x",$AG$2-'Indicator Date hidden'!AH132)</f>
        <v>0</v>
      </c>
      <c r="AH131" s="211">
        <f>IF('Indicator Date hidden'!AI132="x","x",$AH$2-'Indicator Date hidden'!AI132)</f>
        <v>0</v>
      </c>
      <c r="AI131" s="211">
        <f>IF('Indicator Date hidden'!AJ132="x","x",$AI$2-'Indicator Date hidden'!AJ132)</f>
        <v>0</v>
      </c>
      <c r="AJ131" s="211" t="str">
        <f>IF('Indicator Date hidden'!AK132="x","x",$AJ$2-'Indicator Date hidden'!AK132)</f>
        <v>x</v>
      </c>
      <c r="AK131" s="211">
        <f>IF('Indicator Date hidden'!AL132="x","x",$AK$2-'Indicator Date hidden'!AL132)</f>
        <v>1</v>
      </c>
      <c r="AL131" s="211">
        <f>IF('Indicator Date hidden'!AM132="x","x",$AL$2-'Indicator Date hidden'!AM132)</f>
        <v>0</v>
      </c>
      <c r="AM131" s="211">
        <f>IF('Indicator Date hidden'!AN132="x","x",$AM$2-'Indicator Date hidden'!AN132)</f>
        <v>0</v>
      </c>
      <c r="AN131" s="211">
        <f>IF('Indicator Date hidden'!AO132="x","x",$AN$2-'Indicator Date hidden'!AO132)</f>
        <v>0</v>
      </c>
      <c r="AO131" s="211" t="str">
        <f>IF('Indicator Date hidden'!AP132="x","x",$AO$2-'Indicator Date hidden'!AP132)</f>
        <v>x</v>
      </c>
      <c r="AP131" s="211" t="str">
        <f>IF('Indicator Date hidden'!AQ132="x","x",$AP$2-'Indicator Date hidden'!AQ132)</f>
        <v>x</v>
      </c>
      <c r="AQ131" s="211">
        <f>IF('Indicator Date hidden'!AR132="x","x",$AQ$2-'Indicator Date hidden'!AR132)</f>
        <v>4</v>
      </c>
      <c r="AR131" s="211">
        <f>IF('Indicator Date hidden'!AS132="x","x",$AR$2-'Indicator Date hidden'!AS132)</f>
        <v>0</v>
      </c>
      <c r="AS131" s="211" t="str">
        <f>IF('Indicator Date hidden'!AT132="x","x",$AS$2-'Indicator Date hidden'!AT132)</f>
        <v>x</v>
      </c>
      <c r="AT131" s="211">
        <f>IF('Indicator Date hidden'!AU132="x","x",$AT$2-'Indicator Date hidden'!AU132)</f>
        <v>0</v>
      </c>
      <c r="AU131" s="211">
        <f>IF('Indicator Date hidden'!AV132="x","x",$AU$2-'Indicator Date hidden'!AV132)</f>
        <v>1</v>
      </c>
      <c r="AV131" s="211" t="str">
        <f>IF('Indicator Date hidden'!AW132="x","x",$AV$2-'Indicator Date hidden'!AW132)</f>
        <v>x</v>
      </c>
      <c r="AW131" s="211">
        <f>IF('Indicator Date hidden'!AX132="x","x",$AW$2-'Indicator Date hidden'!AX132)</f>
        <v>0</v>
      </c>
      <c r="AX131" s="211">
        <f>IF('Indicator Date hidden'!AY132="x","x",$AX$2-'Indicator Date hidden'!AY132)</f>
        <v>0</v>
      </c>
      <c r="AY131" s="211">
        <f>IF('Indicator Date hidden'!AZ132="x","x",$AY$2-'Indicator Date hidden'!AZ132)</f>
        <v>0</v>
      </c>
      <c r="AZ131" s="211">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0">
        <f t="shared" ref="BE131:BE162" si="24">MEDIAN(B131:AZ131)</f>
        <v>0</v>
      </c>
    </row>
    <row r="132" spans="1:57" x14ac:dyDescent="0.25">
      <c r="A132" t="s">
        <v>8856</v>
      </c>
      <c r="B132" s="211">
        <f>IF('Indicator Date hidden'!C133="x","x",$B$2-'Indicator Date hidden'!C133)</f>
        <v>0</v>
      </c>
      <c r="C132" s="211">
        <f>IF('Indicator Date hidden'!D133="x","x",$C$2-'Indicator Date hidden'!D133)</f>
        <v>0</v>
      </c>
      <c r="D132" s="211">
        <f>IF('Indicator Date hidden'!E133="x","x",$D$2-'Indicator Date hidden'!E133)</f>
        <v>0</v>
      </c>
      <c r="E132" s="211">
        <f>IF('Indicator Date hidden'!F133="x","x",$E$2-'Indicator Date hidden'!F133)</f>
        <v>0</v>
      </c>
      <c r="F132" s="211">
        <f>IF('Indicator Date hidden'!G133="x","x",$F$2-'Indicator Date hidden'!G133)</f>
        <v>0</v>
      </c>
      <c r="G132" s="211">
        <f>IF('Indicator Date hidden'!H133="x","x",$G$2-'Indicator Date hidden'!H133)</f>
        <v>0</v>
      </c>
      <c r="H132" s="211">
        <f>IF('Indicator Date hidden'!I133="x","x",$H$2-'Indicator Date hidden'!I133)</f>
        <v>0</v>
      </c>
      <c r="I132" s="211">
        <f>IF('Indicator Date hidden'!J133="x","x",$I$2-'Indicator Date hidden'!J133)</f>
        <v>0</v>
      </c>
      <c r="J132" s="211">
        <f>IF('Indicator Date hidden'!K133="x","x",$J$2-'Indicator Date hidden'!K133)</f>
        <v>0</v>
      </c>
      <c r="K132" s="211">
        <f>IF('Indicator Date hidden'!L133="x","x",$K$2-'Indicator Date hidden'!L133)</f>
        <v>2</v>
      </c>
      <c r="L132" s="211">
        <f>IF('Indicator Date hidden'!M133="x","x",$L$2-'Indicator Date hidden'!M133)</f>
        <v>0</v>
      </c>
      <c r="M132" s="211">
        <f>IF('Indicator Date hidden'!N133="x","x",$M$2-'Indicator Date hidden'!N133)</f>
        <v>0</v>
      </c>
      <c r="N132" s="211">
        <f>IF('Indicator Date hidden'!O133="x","x",$N$2-'Indicator Date hidden'!O133)</f>
        <v>0</v>
      </c>
      <c r="O132" s="211">
        <f>IF('Indicator Date hidden'!P133="x","x",$O$2-'Indicator Date hidden'!P133)</f>
        <v>0</v>
      </c>
      <c r="P132" s="211">
        <f>IF('Indicator Date hidden'!Q133="x","x",$P$2-'Indicator Date hidden'!Q133)</f>
        <v>0</v>
      </c>
      <c r="Q132" s="211">
        <f>IF('Indicator Date hidden'!R133="x","x",$Q$2-'Indicator Date hidden'!R133)</f>
        <v>4</v>
      </c>
      <c r="R132" s="211">
        <f>IF('Indicator Date hidden'!S133="x","x",$R$2-'Indicator Date hidden'!S133)</f>
        <v>0</v>
      </c>
      <c r="S132" s="211">
        <f>IF('Indicator Date hidden'!T133="x","x",$S$2-'Indicator Date hidden'!T133)</f>
        <v>0</v>
      </c>
      <c r="T132" s="211">
        <f>IF('Indicator Date hidden'!U133="x","x",$T$2-'Indicator Date hidden'!U133)</f>
        <v>0</v>
      </c>
      <c r="U132" s="211">
        <f>IF('Indicator Date hidden'!V133="x","x",$U$2-'Indicator Date hidden'!V133)</f>
        <v>0</v>
      </c>
      <c r="V132" s="211">
        <f>IF('Indicator Date hidden'!W133="x","x",$V$2-'Indicator Date hidden'!W133)</f>
        <v>0</v>
      </c>
      <c r="W132" s="211">
        <f>IF('Indicator Date hidden'!X133="x","x",$W$2-'Indicator Date hidden'!X133)</f>
        <v>0</v>
      </c>
      <c r="X132" s="211">
        <f>IF('Indicator Date hidden'!Y133="x","x",$X$2-'Indicator Date hidden'!Y133)</f>
        <v>2</v>
      </c>
      <c r="Y132" s="211">
        <f>IF('Indicator Date hidden'!Z133="x","x",$Y$2-'Indicator Date hidden'!Z133)</f>
        <v>2</v>
      </c>
      <c r="Z132" s="211">
        <f>IF('Indicator Date hidden'!AA133="x","x",$Z$2-'Indicator Date hidden'!AA133)</f>
        <v>0</v>
      </c>
      <c r="AA132" s="211" t="str">
        <f>IF('Indicator Date hidden'!AB133="x","x",$AA$2-'Indicator Date hidden'!AB133)</f>
        <v>x</v>
      </c>
      <c r="AB132" s="211" t="str">
        <f>IF('Indicator Date hidden'!AC133="x","x",$AB$2-'Indicator Date hidden'!AC133)</f>
        <v>x</v>
      </c>
      <c r="AC132" s="211">
        <f>IF('Indicator Date hidden'!AD133="x","x",$AC$2-'Indicator Date hidden'!AD133)</f>
        <v>0</v>
      </c>
      <c r="AD132" s="211" t="str">
        <f>IF('Indicator Date hidden'!AE133="x","x",$AD$2-'Indicator Date hidden'!AE133)</f>
        <v>x</v>
      </c>
      <c r="AE132" s="211" t="str">
        <f>IF('Indicator Date hidden'!AF133="x","x",$AE$2-'Indicator Date hidden'!AF133)</f>
        <v>x</v>
      </c>
      <c r="AF132" s="211">
        <f>IF('Indicator Date hidden'!AG133="x","x",$AF$2-'Indicator Date hidden'!AG133)</f>
        <v>4</v>
      </c>
      <c r="AG132" s="211">
        <f>IF('Indicator Date hidden'!AH133="x","x",$AG$2-'Indicator Date hidden'!AH133)</f>
        <v>0</v>
      </c>
      <c r="AH132" s="211">
        <f>IF('Indicator Date hidden'!AI133="x","x",$AH$2-'Indicator Date hidden'!AI133)</f>
        <v>0</v>
      </c>
      <c r="AI132" s="211">
        <f>IF('Indicator Date hidden'!AJ133="x","x",$AI$2-'Indicator Date hidden'!AJ133)</f>
        <v>0</v>
      </c>
      <c r="AJ132" s="211">
        <f>IF('Indicator Date hidden'!AK133="x","x",$AJ$2-'Indicator Date hidden'!AK133)</f>
        <v>1</v>
      </c>
      <c r="AK132" s="211">
        <f>IF('Indicator Date hidden'!AL133="x","x",$AK$2-'Indicator Date hidden'!AL133)</f>
        <v>1</v>
      </c>
      <c r="AL132" s="211">
        <f>IF('Indicator Date hidden'!AM133="x","x",$AL$2-'Indicator Date hidden'!AM133)</f>
        <v>0</v>
      </c>
      <c r="AM132" s="211">
        <f>IF('Indicator Date hidden'!AN133="x","x",$AM$2-'Indicator Date hidden'!AN133)</f>
        <v>0</v>
      </c>
      <c r="AN132" s="211">
        <f>IF('Indicator Date hidden'!AO133="x","x",$AN$2-'Indicator Date hidden'!AO133)</f>
        <v>0</v>
      </c>
      <c r="AO132" s="211" t="str">
        <f>IF('Indicator Date hidden'!AP133="x","x",$AO$2-'Indicator Date hidden'!AP133)</f>
        <v>x</v>
      </c>
      <c r="AP132" s="211" t="str">
        <f>IF('Indicator Date hidden'!AQ133="x","x",$AP$2-'Indicator Date hidden'!AQ133)</f>
        <v>x</v>
      </c>
      <c r="AQ132" s="211">
        <f>IF('Indicator Date hidden'!AR133="x","x",$AQ$2-'Indicator Date hidden'!AR133)</f>
        <v>0</v>
      </c>
      <c r="AR132" s="211">
        <f>IF('Indicator Date hidden'!AS133="x","x",$AR$2-'Indicator Date hidden'!AS133)</f>
        <v>0</v>
      </c>
      <c r="AS132" s="211" t="str">
        <f>IF('Indicator Date hidden'!AT133="x","x",$AS$2-'Indicator Date hidden'!AT133)</f>
        <v>x</v>
      </c>
      <c r="AT132" s="211">
        <f>IF('Indicator Date hidden'!AU133="x","x",$AT$2-'Indicator Date hidden'!AU133)</f>
        <v>0</v>
      </c>
      <c r="AU132" s="211">
        <f>IF('Indicator Date hidden'!AV133="x","x",$AU$2-'Indicator Date hidden'!AV133)</f>
        <v>0</v>
      </c>
      <c r="AV132" s="211">
        <f>IF('Indicator Date hidden'!AW133="x","x",$AV$2-'Indicator Date hidden'!AW133)</f>
        <v>0</v>
      </c>
      <c r="AW132" s="211">
        <f>IF('Indicator Date hidden'!AX133="x","x",$AW$2-'Indicator Date hidden'!AX133)</f>
        <v>0</v>
      </c>
      <c r="AX132" s="211">
        <f>IF('Indicator Date hidden'!AY133="x","x",$AX$2-'Indicator Date hidden'!AY133)</f>
        <v>0</v>
      </c>
      <c r="AY132" s="211">
        <f>IF('Indicator Date hidden'!AZ133="x","x",$AY$2-'Indicator Date hidden'!AZ133)</f>
        <v>0</v>
      </c>
      <c r="AZ132" s="211">
        <f>IF('Indicator Date hidden'!BA133="x","x",$AZ$2-'Indicator Date hidden'!BA133)</f>
        <v>0</v>
      </c>
      <c r="BA132">
        <f t="shared" si="20"/>
        <v>16</v>
      </c>
      <c r="BB132" s="21">
        <f t="shared" si="21"/>
        <v>0.36363636363636365</v>
      </c>
      <c r="BC132">
        <f t="shared" si="22"/>
        <v>7</v>
      </c>
      <c r="BD132" s="21">
        <f t="shared" si="23"/>
        <v>0.95562709280130176</v>
      </c>
      <c r="BE132" s="280">
        <f t="shared" si="24"/>
        <v>0</v>
      </c>
    </row>
    <row r="133" spans="1:57" x14ac:dyDescent="0.25">
      <c r="A133" t="s">
        <v>8844</v>
      </c>
      <c r="B133" s="211">
        <f>IF('Indicator Date hidden'!C134="x","x",$B$2-'Indicator Date hidden'!C134)</f>
        <v>0</v>
      </c>
      <c r="C133" s="211">
        <f>IF('Indicator Date hidden'!D134="x","x",$C$2-'Indicator Date hidden'!D134)</f>
        <v>0</v>
      </c>
      <c r="D133" s="211">
        <f>IF('Indicator Date hidden'!E134="x","x",$D$2-'Indicator Date hidden'!E134)</f>
        <v>0</v>
      </c>
      <c r="E133" s="211">
        <f>IF('Indicator Date hidden'!F134="x","x",$E$2-'Indicator Date hidden'!F134)</f>
        <v>0</v>
      </c>
      <c r="F133" s="211">
        <f>IF('Indicator Date hidden'!G134="x","x",$F$2-'Indicator Date hidden'!G134)</f>
        <v>0</v>
      </c>
      <c r="G133" s="211">
        <f>IF('Indicator Date hidden'!H134="x","x",$G$2-'Indicator Date hidden'!H134)</f>
        <v>0</v>
      </c>
      <c r="H133" s="211">
        <f>IF('Indicator Date hidden'!I134="x","x",$H$2-'Indicator Date hidden'!I134)</f>
        <v>0</v>
      </c>
      <c r="I133" s="211">
        <f>IF('Indicator Date hidden'!J134="x","x",$I$2-'Indicator Date hidden'!J134)</f>
        <v>0</v>
      </c>
      <c r="J133" s="211">
        <f>IF('Indicator Date hidden'!K134="x","x",$J$2-'Indicator Date hidden'!K134)</f>
        <v>0</v>
      </c>
      <c r="K133" s="211">
        <f>IF('Indicator Date hidden'!L134="x","x",$K$2-'Indicator Date hidden'!L134)</f>
        <v>0</v>
      </c>
      <c r="L133" s="211">
        <f>IF('Indicator Date hidden'!M134="x","x",$L$2-'Indicator Date hidden'!M134)</f>
        <v>0</v>
      </c>
      <c r="M133" s="211">
        <f>IF('Indicator Date hidden'!N134="x","x",$M$2-'Indicator Date hidden'!N134)</f>
        <v>0</v>
      </c>
      <c r="N133" s="211">
        <f>IF('Indicator Date hidden'!O134="x","x",$N$2-'Indicator Date hidden'!O134)</f>
        <v>0</v>
      </c>
      <c r="O133" s="211">
        <f>IF('Indicator Date hidden'!P134="x","x",$O$2-'Indicator Date hidden'!P134)</f>
        <v>0</v>
      </c>
      <c r="P133" s="211">
        <f>IF('Indicator Date hidden'!Q134="x","x",$P$2-'Indicator Date hidden'!Q134)</f>
        <v>0</v>
      </c>
      <c r="Q133" s="211" t="str">
        <f>IF('Indicator Date hidden'!R134="x","x",$Q$2-'Indicator Date hidden'!R134)</f>
        <v>x</v>
      </c>
      <c r="R133" s="211">
        <f>IF('Indicator Date hidden'!S134="x","x",$R$2-'Indicator Date hidden'!S134)</f>
        <v>0</v>
      </c>
      <c r="S133" s="211">
        <f>IF('Indicator Date hidden'!T134="x","x",$S$2-'Indicator Date hidden'!T134)</f>
        <v>0</v>
      </c>
      <c r="T133" s="211">
        <f>IF('Indicator Date hidden'!U134="x","x",$T$2-'Indicator Date hidden'!U134)</f>
        <v>0</v>
      </c>
      <c r="U133" s="211">
        <f>IF('Indicator Date hidden'!V134="x","x",$U$2-'Indicator Date hidden'!V134)</f>
        <v>0</v>
      </c>
      <c r="V133" s="211">
        <f>IF('Indicator Date hidden'!W134="x","x",$V$2-'Indicator Date hidden'!W134)</f>
        <v>0</v>
      </c>
      <c r="W133" s="211">
        <f>IF('Indicator Date hidden'!X134="x","x",$W$2-'Indicator Date hidden'!X134)</f>
        <v>6</v>
      </c>
      <c r="X133" s="211">
        <f>IF('Indicator Date hidden'!Y134="x","x",$X$2-'Indicator Date hidden'!Y134)</f>
        <v>1</v>
      </c>
      <c r="Y133" s="211">
        <f>IF('Indicator Date hidden'!Z134="x","x",$Y$2-'Indicator Date hidden'!Z134)</f>
        <v>0</v>
      </c>
      <c r="Z133" s="211">
        <f>IF('Indicator Date hidden'!AA134="x","x",$Z$2-'Indicator Date hidden'!AA134)</f>
        <v>0</v>
      </c>
      <c r="AA133" s="211">
        <f>IF('Indicator Date hidden'!AB134="x","x",$AA$2-'Indicator Date hidden'!AB134)</f>
        <v>0</v>
      </c>
      <c r="AB133" s="211">
        <f>IF('Indicator Date hidden'!AC134="x","x",$AB$2-'Indicator Date hidden'!AC134)</f>
        <v>0</v>
      </c>
      <c r="AC133" s="211">
        <f>IF('Indicator Date hidden'!AD134="x","x",$AC$2-'Indicator Date hidden'!AD134)</f>
        <v>0</v>
      </c>
      <c r="AD133" s="211">
        <f>IF('Indicator Date hidden'!AE134="x","x",$AD$2-'Indicator Date hidden'!AE134)</f>
        <v>0</v>
      </c>
      <c r="AE133" s="211">
        <f>IF('Indicator Date hidden'!AF134="x","x",$AE$2-'Indicator Date hidden'!AF134)</f>
        <v>0</v>
      </c>
      <c r="AF133" s="211">
        <f>IF('Indicator Date hidden'!AG134="x","x",$AF$2-'Indicator Date hidden'!AG134)</f>
        <v>0</v>
      </c>
      <c r="AG133" s="211">
        <f>IF('Indicator Date hidden'!AH134="x","x",$AG$2-'Indicator Date hidden'!AH134)</f>
        <v>0</v>
      </c>
      <c r="AH133" s="211">
        <f>IF('Indicator Date hidden'!AI134="x","x",$AH$2-'Indicator Date hidden'!AI134)</f>
        <v>0</v>
      </c>
      <c r="AI133" s="211">
        <f>IF('Indicator Date hidden'!AJ134="x","x",$AI$2-'Indicator Date hidden'!AJ134)</f>
        <v>0</v>
      </c>
      <c r="AJ133" s="211" t="str">
        <f>IF('Indicator Date hidden'!AK134="x","x",$AJ$2-'Indicator Date hidden'!AK134)</f>
        <v>x</v>
      </c>
      <c r="AK133" s="211">
        <f>IF('Indicator Date hidden'!AL134="x","x",$AK$2-'Indicator Date hidden'!AL134)</f>
        <v>1</v>
      </c>
      <c r="AL133" s="211">
        <f>IF('Indicator Date hidden'!AM134="x","x",$AL$2-'Indicator Date hidden'!AM134)</f>
        <v>0</v>
      </c>
      <c r="AM133" s="211">
        <f>IF('Indicator Date hidden'!AN134="x","x",$AM$2-'Indicator Date hidden'!AN134)</f>
        <v>0</v>
      </c>
      <c r="AN133" s="211">
        <f>IF('Indicator Date hidden'!AO134="x","x",$AN$2-'Indicator Date hidden'!AO134)</f>
        <v>0</v>
      </c>
      <c r="AO133" s="211">
        <f>IF('Indicator Date hidden'!AP134="x","x",$AO$2-'Indicator Date hidden'!AP134)</f>
        <v>0</v>
      </c>
      <c r="AP133" s="211">
        <f>IF('Indicator Date hidden'!AQ134="x","x",$AP$2-'Indicator Date hidden'!AQ134)</f>
        <v>0</v>
      </c>
      <c r="AQ133" s="211">
        <f>IF('Indicator Date hidden'!AR134="x","x",$AQ$2-'Indicator Date hidden'!AR134)</f>
        <v>4</v>
      </c>
      <c r="AR133" s="211">
        <f>IF('Indicator Date hidden'!AS134="x","x",$AR$2-'Indicator Date hidden'!AS134)</f>
        <v>0</v>
      </c>
      <c r="AS133" s="211">
        <f>IF('Indicator Date hidden'!AT134="x","x",$AS$2-'Indicator Date hidden'!AT134)</f>
        <v>0</v>
      </c>
      <c r="AT133" s="211">
        <f>IF('Indicator Date hidden'!AU134="x","x",$AT$2-'Indicator Date hidden'!AU134)</f>
        <v>0</v>
      </c>
      <c r="AU133" s="211">
        <f>IF('Indicator Date hidden'!AV134="x","x",$AU$2-'Indicator Date hidden'!AV134)</f>
        <v>4</v>
      </c>
      <c r="AV133" s="211">
        <f>IF('Indicator Date hidden'!AW134="x","x",$AV$2-'Indicator Date hidden'!AW134)</f>
        <v>0</v>
      </c>
      <c r="AW133" s="211">
        <f>IF('Indicator Date hidden'!AX134="x","x",$AW$2-'Indicator Date hidden'!AX134)</f>
        <v>0</v>
      </c>
      <c r="AX133" s="211">
        <f>IF('Indicator Date hidden'!AY134="x","x",$AX$2-'Indicator Date hidden'!AY134)</f>
        <v>0</v>
      </c>
      <c r="AY133" s="211">
        <f>IF('Indicator Date hidden'!AZ134="x","x",$AY$2-'Indicator Date hidden'!AZ134)</f>
        <v>0</v>
      </c>
      <c r="AZ133" s="211">
        <f>IF('Indicator Date hidden'!BA134="x","x",$AZ$2-'Indicator Date hidden'!BA134)</f>
        <v>0</v>
      </c>
      <c r="BA133">
        <f t="shared" si="20"/>
        <v>16</v>
      </c>
      <c r="BB133" s="21">
        <f t="shared" si="21"/>
        <v>0.32653061224489793</v>
      </c>
      <c r="BC133">
        <f t="shared" si="22"/>
        <v>5</v>
      </c>
      <c r="BD133" s="21">
        <f t="shared" si="23"/>
        <v>1.1497604915104713</v>
      </c>
      <c r="BE133" s="280">
        <f t="shared" si="24"/>
        <v>0</v>
      </c>
    </row>
    <row r="134" spans="1:57" x14ac:dyDescent="0.25">
      <c r="A134" t="s">
        <v>8849</v>
      </c>
      <c r="B134" s="211">
        <f>IF('Indicator Date hidden'!C135="x","x",$B$2-'Indicator Date hidden'!C135)</f>
        <v>0</v>
      </c>
      <c r="C134" s="211">
        <f>IF('Indicator Date hidden'!D135="x","x",$C$2-'Indicator Date hidden'!D135)</f>
        <v>0</v>
      </c>
      <c r="D134" s="211">
        <f>IF('Indicator Date hidden'!E135="x","x",$D$2-'Indicator Date hidden'!E135)</f>
        <v>0</v>
      </c>
      <c r="E134" s="211">
        <f>IF('Indicator Date hidden'!F135="x","x",$E$2-'Indicator Date hidden'!F135)</f>
        <v>0</v>
      </c>
      <c r="F134" s="211">
        <f>IF('Indicator Date hidden'!G135="x","x",$F$2-'Indicator Date hidden'!G135)</f>
        <v>0</v>
      </c>
      <c r="G134" s="211">
        <f>IF('Indicator Date hidden'!H135="x","x",$G$2-'Indicator Date hidden'!H135)</f>
        <v>0</v>
      </c>
      <c r="H134" s="211">
        <f>IF('Indicator Date hidden'!I135="x","x",$H$2-'Indicator Date hidden'!I135)</f>
        <v>0</v>
      </c>
      <c r="I134" s="211">
        <f>IF('Indicator Date hidden'!J135="x","x",$I$2-'Indicator Date hidden'!J135)</f>
        <v>0</v>
      </c>
      <c r="J134" s="211">
        <f>IF('Indicator Date hidden'!K135="x","x",$J$2-'Indicator Date hidden'!K135)</f>
        <v>0</v>
      </c>
      <c r="K134" s="211">
        <f>IF('Indicator Date hidden'!L135="x","x",$K$2-'Indicator Date hidden'!L135)</f>
        <v>0</v>
      </c>
      <c r="L134" s="211">
        <f>IF('Indicator Date hidden'!M135="x","x",$L$2-'Indicator Date hidden'!M135)</f>
        <v>0</v>
      </c>
      <c r="M134" s="211">
        <f>IF('Indicator Date hidden'!N135="x","x",$M$2-'Indicator Date hidden'!N135)</f>
        <v>0</v>
      </c>
      <c r="N134" s="211">
        <f>IF('Indicator Date hidden'!O135="x","x",$N$2-'Indicator Date hidden'!O135)</f>
        <v>0</v>
      </c>
      <c r="O134" s="211">
        <f>IF('Indicator Date hidden'!P135="x","x",$O$2-'Indicator Date hidden'!P135)</f>
        <v>0</v>
      </c>
      <c r="P134" s="211">
        <f>IF('Indicator Date hidden'!Q135="x","x",$P$2-'Indicator Date hidden'!Q135)</f>
        <v>0</v>
      </c>
      <c r="Q134" s="211" t="str">
        <f>IF('Indicator Date hidden'!R135="x","x",$Q$2-'Indicator Date hidden'!R135)</f>
        <v>x</v>
      </c>
      <c r="R134" s="211">
        <f>IF('Indicator Date hidden'!S135="x","x",$R$2-'Indicator Date hidden'!S135)</f>
        <v>0</v>
      </c>
      <c r="S134" s="211">
        <f>IF('Indicator Date hidden'!T135="x","x",$S$2-'Indicator Date hidden'!T135)</f>
        <v>0</v>
      </c>
      <c r="T134" s="211">
        <f>IF('Indicator Date hidden'!U135="x","x",$T$2-'Indicator Date hidden'!U135)</f>
        <v>0</v>
      </c>
      <c r="U134" s="211">
        <f>IF('Indicator Date hidden'!V135="x","x",$U$2-'Indicator Date hidden'!V135)</f>
        <v>0</v>
      </c>
      <c r="V134" s="211">
        <f>IF('Indicator Date hidden'!W135="x","x",$V$2-'Indicator Date hidden'!W135)</f>
        <v>0</v>
      </c>
      <c r="W134" s="211">
        <f>IF('Indicator Date hidden'!X135="x","x",$W$2-'Indicator Date hidden'!X135)</f>
        <v>3</v>
      </c>
      <c r="X134" s="211">
        <f>IF('Indicator Date hidden'!Y135="x","x",$X$2-'Indicator Date hidden'!Y135)</f>
        <v>4</v>
      </c>
      <c r="Y134" s="211">
        <f>IF('Indicator Date hidden'!Z135="x","x",$Y$2-'Indicator Date hidden'!Z135)</f>
        <v>0</v>
      </c>
      <c r="Z134" s="211">
        <f>IF('Indicator Date hidden'!AA135="x","x",$Z$2-'Indicator Date hidden'!AA135)</f>
        <v>0</v>
      </c>
      <c r="AA134" s="211">
        <f>IF('Indicator Date hidden'!AB135="x","x",$AA$2-'Indicator Date hidden'!AB135)</f>
        <v>0</v>
      </c>
      <c r="AB134" s="211">
        <f>IF('Indicator Date hidden'!AC135="x","x",$AB$2-'Indicator Date hidden'!AC135)</f>
        <v>0</v>
      </c>
      <c r="AC134" s="211">
        <f>IF('Indicator Date hidden'!AD135="x","x",$AC$2-'Indicator Date hidden'!AD135)</f>
        <v>0</v>
      </c>
      <c r="AD134" s="211">
        <f>IF('Indicator Date hidden'!AE135="x","x",$AD$2-'Indicator Date hidden'!AE135)</f>
        <v>0</v>
      </c>
      <c r="AE134" s="211">
        <f>IF('Indicator Date hidden'!AF135="x","x",$AE$2-'Indicator Date hidden'!AF135)</f>
        <v>0</v>
      </c>
      <c r="AF134" s="211">
        <f>IF('Indicator Date hidden'!AG135="x","x",$AF$2-'Indicator Date hidden'!AG135)</f>
        <v>4</v>
      </c>
      <c r="AG134" s="211">
        <f>IF('Indicator Date hidden'!AH135="x","x",$AG$2-'Indicator Date hidden'!AH135)</f>
        <v>0</v>
      </c>
      <c r="AH134" s="211">
        <f>IF('Indicator Date hidden'!AI135="x","x",$AH$2-'Indicator Date hidden'!AI135)</f>
        <v>0</v>
      </c>
      <c r="AI134" s="211">
        <f>IF('Indicator Date hidden'!AJ135="x","x",$AI$2-'Indicator Date hidden'!AJ135)</f>
        <v>0</v>
      </c>
      <c r="AJ134" s="211">
        <f>IF('Indicator Date hidden'!AK135="x","x",$AJ$2-'Indicator Date hidden'!AK135)</f>
        <v>1</v>
      </c>
      <c r="AK134" s="211">
        <f>IF('Indicator Date hidden'!AL135="x","x",$AK$2-'Indicator Date hidden'!AL135)</f>
        <v>1</v>
      </c>
      <c r="AL134" s="211">
        <f>IF('Indicator Date hidden'!AM135="x","x",$AL$2-'Indicator Date hidden'!AM135)</f>
        <v>0</v>
      </c>
      <c r="AM134" s="211">
        <f>IF('Indicator Date hidden'!AN135="x","x",$AM$2-'Indicator Date hidden'!AN135)</f>
        <v>0</v>
      </c>
      <c r="AN134" s="211">
        <f>IF('Indicator Date hidden'!AO135="x","x",$AN$2-'Indicator Date hidden'!AO135)</f>
        <v>0</v>
      </c>
      <c r="AO134" s="211" t="str">
        <f>IF('Indicator Date hidden'!AP135="x","x",$AO$2-'Indicator Date hidden'!AP135)</f>
        <v>x</v>
      </c>
      <c r="AP134" s="211" t="str">
        <f>IF('Indicator Date hidden'!AQ135="x","x",$AP$2-'Indicator Date hidden'!AQ135)</f>
        <v>x</v>
      </c>
      <c r="AQ134" s="211">
        <f>IF('Indicator Date hidden'!AR135="x","x",$AQ$2-'Indicator Date hidden'!AR135)</f>
        <v>4</v>
      </c>
      <c r="AR134" s="211">
        <f>IF('Indicator Date hidden'!AS135="x","x",$AR$2-'Indicator Date hidden'!AS135)</f>
        <v>0</v>
      </c>
      <c r="AS134" s="211">
        <f>IF('Indicator Date hidden'!AT135="x","x",$AS$2-'Indicator Date hidden'!AT135)</f>
        <v>0</v>
      </c>
      <c r="AT134" s="211">
        <f>IF('Indicator Date hidden'!AU135="x","x",$AT$2-'Indicator Date hidden'!AU135)</f>
        <v>0</v>
      </c>
      <c r="AU134" s="211">
        <f>IF('Indicator Date hidden'!AV135="x","x",$AU$2-'Indicator Date hidden'!AV135)</f>
        <v>1</v>
      </c>
      <c r="AV134" s="211">
        <f>IF('Indicator Date hidden'!AW135="x","x",$AV$2-'Indicator Date hidden'!AW135)</f>
        <v>0</v>
      </c>
      <c r="AW134" s="211">
        <f>IF('Indicator Date hidden'!AX135="x","x",$AW$2-'Indicator Date hidden'!AX135)</f>
        <v>0</v>
      </c>
      <c r="AX134" s="211">
        <f>IF('Indicator Date hidden'!AY135="x","x",$AX$2-'Indicator Date hidden'!AY135)</f>
        <v>0</v>
      </c>
      <c r="AY134" s="211">
        <f>IF('Indicator Date hidden'!AZ135="x","x",$AY$2-'Indicator Date hidden'!AZ135)</f>
        <v>0</v>
      </c>
      <c r="AZ134" s="211">
        <f>IF('Indicator Date hidden'!BA135="x","x",$AZ$2-'Indicator Date hidden'!BA135)</f>
        <v>0</v>
      </c>
      <c r="BA134">
        <f t="shared" si="20"/>
        <v>18</v>
      </c>
      <c r="BB134" s="21">
        <f t="shared" si="21"/>
        <v>0.375</v>
      </c>
      <c r="BC134">
        <f t="shared" si="22"/>
        <v>7</v>
      </c>
      <c r="BD134" s="21">
        <f t="shared" si="23"/>
        <v>1.0532687216470449</v>
      </c>
      <c r="BE134" s="280">
        <f t="shared" si="24"/>
        <v>0</v>
      </c>
    </row>
    <row r="135" spans="1:57" x14ac:dyDescent="0.25">
      <c r="A135" t="s">
        <v>8855</v>
      </c>
      <c r="B135" s="211">
        <f>IF('Indicator Date hidden'!C136="x","x",$B$2-'Indicator Date hidden'!C136)</f>
        <v>0</v>
      </c>
      <c r="C135" s="211">
        <f>IF('Indicator Date hidden'!D136="x","x",$C$2-'Indicator Date hidden'!D136)</f>
        <v>0</v>
      </c>
      <c r="D135" s="211">
        <f>IF('Indicator Date hidden'!E136="x","x",$D$2-'Indicator Date hidden'!E136)</f>
        <v>0</v>
      </c>
      <c r="E135" s="211">
        <f>IF('Indicator Date hidden'!F136="x","x",$E$2-'Indicator Date hidden'!F136)</f>
        <v>0</v>
      </c>
      <c r="F135" s="211">
        <f>IF('Indicator Date hidden'!G136="x","x",$F$2-'Indicator Date hidden'!G136)</f>
        <v>0</v>
      </c>
      <c r="G135" s="211">
        <f>IF('Indicator Date hidden'!H136="x","x",$G$2-'Indicator Date hidden'!H136)</f>
        <v>0</v>
      </c>
      <c r="H135" s="211">
        <f>IF('Indicator Date hidden'!I136="x","x",$H$2-'Indicator Date hidden'!I136)</f>
        <v>0</v>
      </c>
      <c r="I135" s="211">
        <f>IF('Indicator Date hidden'!J136="x","x",$I$2-'Indicator Date hidden'!J136)</f>
        <v>0</v>
      </c>
      <c r="J135" s="211">
        <f>IF('Indicator Date hidden'!K136="x","x",$J$2-'Indicator Date hidden'!K136)</f>
        <v>0</v>
      </c>
      <c r="K135" s="211">
        <f>IF('Indicator Date hidden'!L136="x","x",$K$2-'Indicator Date hidden'!L136)</f>
        <v>0</v>
      </c>
      <c r="L135" s="211">
        <f>IF('Indicator Date hidden'!M136="x","x",$L$2-'Indicator Date hidden'!M136)</f>
        <v>0</v>
      </c>
      <c r="M135" s="211">
        <f>IF('Indicator Date hidden'!N136="x","x",$M$2-'Indicator Date hidden'!N136)</f>
        <v>0</v>
      </c>
      <c r="N135" s="211">
        <f>IF('Indicator Date hidden'!O136="x","x",$N$2-'Indicator Date hidden'!O136)</f>
        <v>0</v>
      </c>
      <c r="O135" s="211">
        <f>IF('Indicator Date hidden'!P136="x","x",$O$2-'Indicator Date hidden'!P136)</f>
        <v>0</v>
      </c>
      <c r="P135" s="211">
        <f>IF('Indicator Date hidden'!Q136="x","x",$P$2-'Indicator Date hidden'!Q136)</f>
        <v>0</v>
      </c>
      <c r="Q135" s="211" t="str">
        <f>IF('Indicator Date hidden'!R136="x","x",$Q$2-'Indicator Date hidden'!R136)</f>
        <v>x</v>
      </c>
      <c r="R135" s="211">
        <f>IF('Indicator Date hidden'!S136="x","x",$R$2-'Indicator Date hidden'!S136)</f>
        <v>0</v>
      </c>
      <c r="S135" s="211">
        <f>IF('Indicator Date hidden'!T136="x","x",$S$2-'Indicator Date hidden'!T136)</f>
        <v>0</v>
      </c>
      <c r="T135" s="211">
        <f>IF('Indicator Date hidden'!U136="x","x",$T$2-'Indicator Date hidden'!U136)</f>
        <v>0</v>
      </c>
      <c r="U135" s="211">
        <f>IF('Indicator Date hidden'!V136="x","x",$U$2-'Indicator Date hidden'!V136)</f>
        <v>0</v>
      </c>
      <c r="V135" s="211">
        <f>IF('Indicator Date hidden'!W136="x","x",$V$2-'Indicator Date hidden'!W136)</f>
        <v>0</v>
      </c>
      <c r="W135" s="211">
        <f>IF('Indicator Date hidden'!X136="x","x",$W$2-'Indicator Date hidden'!X136)</f>
        <v>2</v>
      </c>
      <c r="X135" s="211">
        <f>IF('Indicator Date hidden'!Y136="x","x",$X$2-'Indicator Date hidden'!Y136)</f>
        <v>2</v>
      </c>
      <c r="Y135" s="211">
        <f>IF('Indicator Date hidden'!Z136="x","x",$Y$2-'Indicator Date hidden'!Z136)</f>
        <v>0</v>
      </c>
      <c r="Z135" s="211">
        <f>IF('Indicator Date hidden'!AA136="x","x",$Z$2-'Indicator Date hidden'!AA136)</f>
        <v>0</v>
      </c>
      <c r="AA135" s="211">
        <f>IF('Indicator Date hidden'!AB136="x","x",$AA$2-'Indicator Date hidden'!AB136)</f>
        <v>0</v>
      </c>
      <c r="AB135" s="211">
        <f>IF('Indicator Date hidden'!AC136="x","x",$AB$2-'Indicator Date hidden'!AC136)</f>
        <v>0</v>
      </c>
      <c r="AC135" s="211">
        <f>IF('Indicator Date hidden'!AD136="x","x",$AC$2-'Indicator Date hidden'!AD136)</f>
        <v>0</v>
      </c>
      <c r="AD135" s="211">
        <f>IF('Indicator Date hidden'!AE136="x","x",$AD$2-'Indicator Date hidden'!AE136)</f>
        <v>0</v>
      </c>
      <c r="AE135" s="211">
        <f>IF('Indicator Date hidden'!AF136="x","x",$AE$2-'Indicator Date hidden'!AF136)</f>
        <v>0</v>
      </c>
      <c r="AF135" s="211">
        <f>IF('Indicator Date hidden'!AG136="x","x",$AF$2-'Indicator Date hidden'!AG136)</f>
        <v>0</v>
      </c>
      <c r="AG135" s="211">
        <f>IF('Indicator Date hidden'!AH136="x","x",$AG$2-'Indicator Date hidden'!AH136)</f>
        <v>0</v>
      </c>
      <c r="AH135" s="211">
        <f>IF('Indicator Date hidden'!AI136="x","x",$AH$2-'Indicator Date hidden'!AI136)</f>
        <v>0</v>
      </c>
      <c r="AI135" s="211">
        <f>IF('Indicator Date hidden'!AJ136="x","x",$AI$2-'Indicator Date hidden'!AJ136)</f>
        <v>0</v>
      </c>
      <c r="AJ135" s="211" t="str">
        <f>IF('Indicator Date hidden'!AK136="x","x",$AJ$2-'Indicator Date hidden'!AK136)</f>
        <v>x</v>
      </c>
      <c r="AK135" s="211">
        <f>IF('Indicator Date hidden'!AL136="x","x",$AK$2-'Indicator Date hidden'!AL136)</f>
        <v>1</v>
      </c>
      <c r="AL135" s="211">
        <f>IF('Indicator Date hidden'!AM136="x","x",$AL$2-'Indicator Date hidden'!AM136)</f>
        <v>0</v>
      </c>
      <c r="AM135" s="211">
        <f>IF('Indicator Date hidden'!AN136="x","x",$AM$2-'Indicator Date hidden'!AN136)</f>
        <v>0</v>
      </c>
      <c r="AN135" s="211">
        <f>IF('Indicator Date hidden'!AO136="x","x",$AN$2-'Indicator Date hidden'!AO136)</f>
        <v>0</v>
      </c>
      <c r="AO135" s="211">
        <f>IF('Indicator Date hidden'!AP136="x","x",$AO$2-'Indicator Date hidden'!AP136)</f>
        <v>1</v>
      </c>
      <c r="AP135" s="211">
        <f>IF('Indicator Date hidden'!AQ136="x","x",$AP$2-'Indicator Date hidden'!AQ136)</f>
        <v>1</v>
      </c>
      <c r="AQ135" s="211">
        <f>IF('Indicator Date hidden'!AR136="x","x",$AQ$2-'Indicator Date hidden'!AR136)</f>
        <v>6</v>
      </c>
      <c r="AR135" s="211">
        <f>IF('Indicator Date hidden'!AS136="x","x",$AR$2-'Indicator Date hidden'!AS136)</f>
        <v>0</v>
      </c>
      <c r="AS135" s="211">
        <f>IF('Indicator Date hidden'!AT136="x","x",$AS$2-'Indicator Date hidden'!AT136)</f>
        <v>0</v>
      </c>
      <c r="AT135" s="211">
        <f>IF('Indicator Date hidden'!AU136="x","x",$AT$2-'Indicator Date hidden'!AU136)</f>
        <v>0</v>
      </c>
      <c r="AU135" s="211">
        <f>IF('Indicator Date hidden'!AV136="x","x",$AU$2-'Indicator Date hidden'!AV136)</f>
        <v>0</v>
      </c>
      <c r="AV135" s="211">
        <f>IF('Indicator Date hidden'!AW136="x","x",$AV$2-'Indicator Date hidden'!AW136)</f>
        <v>0</v>
      </c>
      <c r="AW135" s="211">
        <f>IF('Indicator Date hidden'!AX136="x","x",$AW$2-'Indicator Date hidden'!AX136)</f>
        <v>0</v>
      </c>
      <c r="AX135" s="211">
        <f>IF('Indicator Date hidden'!AY136="x","x",$AX$2-'Indicator Date hidden'!AY136)</f>
        <v>0</v>
      </c>
      <c r="AY135" s="211">
        <f>IF('Indicator Date hidden'!AZ136="x","x",$AY$2-'Indicator Date hidden'!AZ136)</f>
        <v>0</v>
      </c>
      <c r="AZ135" s="211">
        <f>IF('Indicator Date hidden'!BA136="x","x",$AZ$2-'Indicator Date hidden'!BA136)</f>
        <v>0</v>
      </c>
      <c r="BA135">
        <f t="shared" si="20"/>
        <v>13</v>
      </c>
      <c r="BB135" s="21">
        <f t="shared" si="21"/>
        <v>0.26530612244897961</v>
      </c>
      <c r="BC135">
        <f t="shared" si="22"/>
        <v>6</v>
      </c>
      <c r="BD135" s="21">
        <f t="shared" si="23"/>
        <v>0.94275995611845698</v>
      </c>
      <c r="BE135" s="280">
        <f t="shared" si="24"/>
        <v>0</v>
      </c>
    </row>
    <row r="136" spans="1:57" x14ac:dyDescent="0.25">
      <c r="A136" t="s">
        <v>8845</v>
      </c>
      <c r="B136" s="211">
        <f>IF('Indicator Date hidden'!C137="x","x",$B$2-'Indicator Date hidden'!C137)</f>
        <v>0</v>
      </c>
      <c r="C136" s="211">
        <f>IF('Indicator Date hidden'!D137="x","x",$C$2-'Indicator Date hidden'!D137)</f>
        <v>0</v>
      </c>
      <c r="D136" s="211">
        <f>IF('Indicator Date hidden'!E137="x","x",$D$2-'Indicator Date hidden'!E137)</f>
        <v>0</v>
      </c>
      <c r="E136" s="211">
        <f>IF('Indicator Date hidden'!F137="x","x",$E$2-'Indicator Date hidden'!F137)</f>
        <v>0</v>
      </c>
      <c r="F136" s="211">
        <f>IF('Indicator Date hidden'!G137="x","x",$F$2-'Indicator Date hidden'!G137)</f>
        <v>0</v>
      </c>
      <c r="G136" s="211">
        <f>IF('Indicator Date hidden'!H137="x","x",$G$2-'Indicator Date hidden'!H137)</f>
        <v>0</v>
      </c>
      <c r="H136" s="211">
        <f>IF('Indicator Date hidden'!I137="x","x",$H$2-'Indicator Date hidden'!I137)</f>
        <v>0</v>
      </c>
      <c r="I136" s="211">
        <f>IF('Indicator Date hidden'!J137="x","x",$I$2-'Indicator Date hidden'!J137)</f>
        <v>0</v>
      </c>
      <c r="J136" s="211">
        <f>IF('Indicator Date hidden'!K137="x","x",$J$2-'Indicator Date hidden'!K137)</f>
        <v>0</v>
      </c>
      <c r="K136" s="211">
        <f>IF('Indicator Date hidden'!L137="x","x",$K$2-'Indicator Date hidden'!L137)</f>
        <v>0</v>
      </c>
      <c r="L136" s="211">
        <f>IF('Indicator Date hidden'!M137="x","x",$L$2-'Indicator Date hidden'!M137)</f>
        <v>0</v>
      </c>
      <c r="M136" s="211">
        <f>IF('Indicator Date hidden'!N137="x","x",$M$2-'Indicator Date hidden'!N137)</f>
        <v>0</v>
      </c>
      <c r="N136" s="211">
        <f>IF('Indicator Date hidden'!O137="x","x",$N$2-'Indicator Date hidden'!O137)</f>
        <v>0</v>
      </c>
      <c r="O136" s="211">
        <f>IF('Indicator Date hidden'!P137="x","x",$O$2-'Indicator Date hidden'!P137)</f>
        <v>0</v>
      </c>
      <c r="P136" s="211">
        <f>IF('Indicator Date hidden'!Q137="x","x",$P$2-'Indicator Date hidden'!Q137)</f>
        <v>0</v>
      </c>
      <c r="Q136" s="211">
        <f>IF('Indicator Date hidden'!R137="x","x",$Q$2-'Indicator Date hidden'!R137)</f>
        <v>2</v>
      </c>
      <c r="R136" s="211">
        <f>IF('Indicator Date hidden'!S137="x","x",$R$2-'Indicator Date hidden'!S137)</f>
        <v>0</v>
      </c>
      <c r="S136" s="211">
        <f>IF('Indicator Date hidden'!T137="x","x",$S$2-'Indicator Date hidden'!T137)</f>
        <v>0</v>
      </c>
      <c r="T136" s="211">
        <f>IF('Indicator Date hidden'!U137="x","x",$T$2-'Indicator Date hidden'!U137)</f>
        <v>0</v>
      </c>
      <c r="U136" s="211">
        <f>IF('Indicator Date hidden'!V137="x","x",$U$2-'Indicator Date hidden'!V137)</f>
        <v>0</v>
      </c>
      <c r="V136" s="211">
        <f>IF('Indicator Date hidden'!W137="x","x",$V$2-'Indicator Date hidden'!W137)</f>
        <v>0</v>
      </c>
      <c r="W136" s="211">
        <f>IF('Indicator Date hidden'!X137="x","x",$W$2-'Indicator Date hidden'!X137)</f>
        <v>2</v>
      </c>
      <c r="X136" s="211">
        <f>IF('Indicator Date hidden'!Y137="x","x",$X$2-'Indicator Date hidden'!Y137)</f>
        <v>2</v>
      </c>
      <c r="Y136" s="211">
        <f>IF('Indicator Date hidden'!Z137="x","x",$Y$2-'Indicator Date hidden'!Z137)</f>
        <v>0</v>
      </c>
      <c r="Z136" s="211">
        <f>IF('Indicator Date hidden'!AA137="x","x",$Z$2-'Indicator Date hidden'!AA137)</f>
        <v>0</v>
      </c>
      <c r="AA136" s="211">
        <f>IF('Indicator Date hidden'!AB137="x","x",$AA$2-'Indicator Date hidden'!AB137)</f>
        <v>0</v>
      </c>
      <c r="AB136" s="211">
        <f>IF('Indicator Date hidden'!AC137="x","x",$AB$2-'Indicator Date hidden'!AC137)</f>
        <v>0</v>
      </c>
      <c r="AC136" s="211">
        <f>IF('Indicator Date hidden'!AD137="x","x",$AC$2-'Indicator Date hidden'!AD137)</f>
        <v>0</v>
      </c>
      <c r="AD136" s="211">
        <f>IF('Indicator Date hidden'!AE137="x","x",$AD$2-'Indicator Date hidden'!AE137)</f>
        <v>0</v>
      </c>
      <c r="AE136" s="211">
        <f>IF('Indicator Date hidden'!AF137="x","x",$AE$2-'Indicator Date hidden'!AF137)</f>
        <v>0</v>
      </c>
      <c r="AF136" s="211">
        <f>IF('Indicator Date hidden'!AG137="x","x",$AF$2-'Indicator Date hidden'!AG137)</f>
        <v>0</v>
      </c>
      <c r="AG136" s="211">
        <f>IF('Indicator Date hidden'!AH137="x","x",$AG$2-'Indicator Date hidden'!AH137)</f>
        <v>0</v>
      </c>
      <c r="AH136" s="211">
        <f>IF('Indicator Date hidden'!AI137="x","x",$AH$2-'Indicator Date hidden'!AI137)</f>
        <v>0</v>
      </c>
      <c r="AI136" s="211">
        <f>IF('Indicator Date hidden'!AJ137="x","x",$AI$2-'Indicator Date hidden'!AJ137)</f>
        <v>0</v>
      </c>
      <c r="AJ136" s="211">
        <f>IF('Indicator Date hidden'!AK137="x","x",$AJ$2-'Indicator Date hidden'!AK137)</f>
        <v>1</v>
      </c>
      <c r="AK136" s="211">
        <f>IF('Indicator Date hidden'!AL137="x","x",$AK$2-'Indicator Date hidden'!AL137)</f>
        <v>1</v>
      </c>
      <c r="AL136" s="211">
        <f>IF('Indicator Date hidden'!AM137="x","x",$AL$2-'Indicator Date hidden'!AM137)</f>
        <v>0</v>
      </c>
      <c r="AM136" s="211">
        <f>IF('Indicator Date hidden'!AN137="x","x",$AM$2-'Indicator Date hidden'!AN137)</f>
        <v>0</v>
      </c>
      <c r="AN136" s="211">
        <f>IF('Indicator Date hidden'!AO137="x","x",$AN$2-'Indicator Date hidden'!AO137)</f>
        <v>0</v>
      </c>
      <c r="AO136" s="211">
        <f>IF('Indicator Date hidden'!AP137="x","x",$AO$2-'Indicator Date hidden'!AP137)</f>
        <v>0</v>
      </c>
      <c r="AP136" s="211">
        <f>IF('Indicator Date hidden'!AQ137="x","x",$AP$2-'Indicator Date hidden'!AQ137)</f>
        <v>0</v>
      </c>
      <c r="AQ136" s="211">
        <f>IF('Indicator Date hidden'!AR137="x","x",$AQ$2-'Indicator Date hidden'!AR137)</f>
        <v>0</v>
      </c>
      <c r="AR136" s="211">
        <f>IF('Indicator Date hidden'!AS137="x","x",$AR$2-'Indicator Date hidden'!AS137)</f>
        <v>0</v>
      </c>
      <c r="AS136" s="211">
        <f>IF('Indicator Date hidden'!AT137="x","x",$AS$2-'Indicator Date hidden'!AT137)</f>
        <v>0</v>
      </c>
      <c r="AT136" s="211">
        <f>IF('Indicator Date hidden'!AU137="x","x",$AT$2-'Indicator Date hidden'!AU137)</f>
        <v>0</v>
      </c>
      <c r="AU136" s="211">
        <f>IF('Indicator Date hidden'!AV137="x","x",$AU$2-'Indicator Date hidden'!AV137)</f>
        <v>2</v>
      </c>
      <c r="AV136" s="211">
        <f>IF('Indicator Date hidden'!AW137="x","x",$AV$2-'Indicator Date hidden'!AW137)</f>
        <v>0</v>
      </c>
      <c r="AW136" s="211">
        <f>IF('Indicator Date hidden'!AX137="x","x",$AW$2-'Indicator Date hidden'!AX137)</f>
        <v>0</v>
      </c>
      <c r="AX136" s="211">
        <f>IF('Indicator Date hidden'!AY137="x","x",$AX$2-'Indicator Date hidden'!AY137)</f>
        <v>0</v>
      </c>
      <c r="AY136" s="211">
        <f>IF('Indicator Date hidden'!AZ137="x","x",$AY$2-'Indicator Date hidden'!AZ137)</f>
        <v>0</v>
      </c>
      <c r="AZ136" s="211">
        <f>IF('Indicator Date hidden'!BA137="x","x",$AZ$2-'Indicator Date hidden'!BA137)</f>
        <v>0</v>
      </c>
      <c r="BA136">
        <f t="shared" si="20"/>
        <v>10</v>
      </c>
      <c r="BB136" s="21">
        <f t="shared" si="21"/>
        <v>0.19607843137254902</v>
      </c>
      <c r="BC136">
        <f t="shared" si="22"/>
        <v>6</v>
      </c>
      <c r="BD136" s="21">
        <f t="shared" si="23"/>
        <v>0.56079802533627809</v>
      </c>
      <c r="BE136" s="280">
        <f t="shared" si="24"/>
        <v>0</v>
      </c>
    </row>
    <row r="137" spans="1:57" x14ac:dyDescent="0.25">
      <c r="A137" t="s">
        <v>8846</v>
      </c>
      <c r="B137" s="211">
        <f>IF('Indicator Date hidden'!C138="x","x",$B$2-'Indicator Date hidden'!C138)</f>
        <v>0</v>
      </c>
      <c r="C137" s="211">
        <f>IF('Indicator Date hidden'!D138="x","x",$C$2-'Indicator Date hidden'!D138)</f>
        <v>0</v>
      </c>
      <c r="D137" s="211">
        <f>IF('Indicator Date hidden'!E138="x","x",$D$2-'Indicator Date hidden'!E138)</f>
        <v>0</v>
      </c>
      <c r="E137" s="211">
        <f>IF('Indicator Date hidden'!F138="x","x",$E$2-'Indicator Date hidden'!F138)</f>
        <v>0</v>
      </c>
      <c r="F137" s="211">
        <f>IF('Indicator Date hidden'!G138="x","x",$F$2-'Indicator Date hidden'!G138)</f>
        <v>0</v>
      </c>
      <c r="G137" s="211">
        <f>IF('Indicator Date hidden'!H138="x","x",$G$2-'Indicator Date hidden'!H138)</f>
        <v>0</v>
      </c>
      <c r="H137" s="211">
        <f>IF('Indicator Date hidden'!I138="x","x",$H$2-'Indicator Date hidden'!I138)</f>
        <v>0</v>
      </c>
      <c r="I137" s="211">
        <f>IF('Indicator Date hidden'!J138="x","x",$I$2-'Indicator Date hidden'!J138)</f>
        <v>0</v>
      </c>
      <c r="J137" s="211">
        <f>IF('Indicator Date hidden'!K138="x","x",$J$2-'Indicator Date hidden'!K138)</f>
        <v>0</v>
      </c>
      <c r="K137" s="211">
        <f>IF('Indicator Date hidden'!L138="x","x",$K$2-'Indicator Date hidden'!L138)</f>
        <v>0</v>
      </c>
      <c r="L137" s="211">
        <f>IF('Indicator Date hidden'!M138="x","x",$L$2-'Indicator Date hidden'!M138)</f>
        <v>0</v>
      </c>
      <c r="M137" s="211">
        <f>IF('Indicator Date hidden'!N138="x","x",$M$2-'Indicator Date hidden'!N138)</f>
        <v>0</v>
      </c>
      <c r="N137" s="211">
        <f>IF('Indicator Date hidden'!O138="x","x",$N$2-'Indicator Date hidden'!O138)</f>
        <v>0</v>
      </c>
      <c r="O137" s="211">
        <f>IF('Indicator Date hidden'!P138="x","x",$O$2-'Indicator Date hidden'!P138)</f>
        <v>0</v>
      </c>
      <c r="P137" s="211">
        <f>IF('Indicator Date hidden'!Q138="x","x",$P$2-'Indicator Date hidden'!Q138)</f>
        <v>0</v>
      </c>
      <c r="Q137" s="211">
        <f>IF('Indicator Date hidden'!R138="x","x",$Q$2-'Indicator Date hidden'!R138)</f>
        <v>1</v>
      </c>
      <c r="R137" s="211">
        <f>IF('Indicator Date hidden'!S138="x","x",$R$2-'Indicator Date hidden'!S138)</f>
        <v>0</v>
      </c>
      <c r="S137" s="211">
        <f>IF('Indicator Date hidden'!T138="x","x",$S$2-'Indicator Date hidden'!T138)</f>
        <v>0</v>
      </c>
      <c r="T137" s="211">
        <f>IF('Indicator Date hidden'!U138="x","x",$T$2-'Indicator Date hidden'!U138)</f>
        <v>0</v>
      </c>
      <c r="U137" s="211">
        <f>IF('Indicator Date hidden'!V138="x","x",$U$2-'Indicator Date hidden'!V138)</f>
        <v>0</v>
      </c>
      <c r="V137" s="211">
        <f>IF('Indicator Date hidden'!W138="x","x",$V$2-'Indicator Date hidden'!W138)</f>
        <v>0</v>
      </c>
      <c r="W137" s="211">
        <f>IF('Indicator Date hidden'!X138="x","x",$W$2-'Indicator Date hidden'!X138)</f>
        <v>3</v>
      </c>
      <c r="X137" s="211" t="str">
        <f>IF('Indicator Date hidden'!Y138="x","x",$X$2-'Indicator Date hidden'!Y138)</f>
        <v>x</v>
      </c>
      <c r="Y137" s="211">
        <f>IF('Indicator Date hidden'!Z138="x","x",$Y$2-'Indicator Date hidden'!Z138)</f>
        <v>0</v>
      </c>
      <c r="Z137" s="211">
        <f>IF('Indicator Date hidden'!AA138="x","x",$Z$2-'Indicator Date hidden'!AA138)</f>
        <v>0</v>
      </c>
      <c r="AA137" s="211">
        <f>IF('Indicator Date hidden'!AB138="x","x",$AA$2-'Indicator Date hidden'!AB138)</f>
        <v>0</v>
      </c>
      <c r="AB137" s="211">
        <f>IF('Indicator Date hidden'!AC138="x","x",$AB$2-'Indicator Date hidden'!AC138)</f>
        <v>0</v>
      </c>
      <c r="AC137" s="211">
        <f>IF('Indicator Date hidden'!AD138="x","x",$AC$2-'Indicator Date hidden'!AD138)</f>
        <v>0</v>
      </c>
      <c r="AD137" s="211">
        <f>IF('Indicator Date hidden'!AE138="x","x",$AD$2-'Indicator Date hidden'!AE138)</f>
        <v>0</v>
      </c>
      <c r="AE137" s="211">
        <f>IF('Indicator Date hidden'!AF138="x","x",$AE$2-'Indicator Date hidden'!AF138)</f>
        <v>0</v>
      </c>
      <c r="AF137" s="211">
        <f>IF('Indicator Date hidden'!AG138="x","x",$AF$2-'Indicator Date hidden'!AG138)</f>
        <v>1</v>
      </c>
      <c r="AG137" s="211">
        <f>IF('Indicator Date hidden'!AH138="x","x",$AG$2-'Indicator Date hidden'!AH138)</f>
        <v>0</v>
      </c>
      <c r="AH137" s="211">
        <f>IF('Indicator Date hidden'!AI138="x","x",$AH$2-'Indicator Date hidden'!AI138)</f>
        <v>0</v>
      </c>
      <c r="AI137" s="211">
        <f>IF('Indicator Date hidden'!AJ138="x","x",$AI$2-'Indicator Date hidden'!AJ138)</f>
        <v>0</v>
      </c>
      <c r="AJ137" s="211">
        <f>IF('Indicator Date hidden'!AK138="x","x",$AJ$2-'Indicator Date hidden'!AK138)</f>
        <v>1</v>
      </c>
      <c r="AK137" s="211">
        <f>IF('Indicator Date hidden'!AL138="x","x",$AK$2-'Indicator Date hidden'!AL138)</f>
        <v>1</v>
      </c>
      <c r="AL137" s="211">
        <f>IF('Indicator Date hidden'!AM138="x","x",$AL$2-'Indicator Date hidden'!AM138)</f>
        <v>0</v>
      </c>
      <c r="AM137" s="211">
        <f>IF('Indicator Date hidden'!AN138="x","x",$AM$2-'Indicator Date hidden'!AN138)</f>
        <v>0</v>
      </c>
      <c r="AN137" s="211">
        <f>IF('Indicator Date hidden'!AO138="x","x",$AN$2-'Indicator Date hidden'!AO138)</f>
        <v>0</v>
      </c>
      <c r="AO137" s="211">
        <f>IF('Indicator Date hidden'!AP138="x","x",$AO$2-'Indicator Date hidden'!AP138)</f>
        <v>0</v>
      </c>
      <c r="AP137" s="211">
        <f>IF('Indicator Date hidden'!AQ138="x","x",$AP$2-'Indicator Date hidden'!AQ138)</f>
        <v>0</v>
      </c>
      <c r="AQ137" s="211">
        <f>IF('Indicator Date hidden'!AR138="x","x",$AQ$2-'Indicator Date hidden'!AR138)</f>
        <v>0</v>
      </c>
      <c r="AR137" s="211">
        <f>IF('Indicator Date hidden'!AS138="x","x",$AR$2-'Indicator Date hidden'!AS138)</f>
        <v>0</v>
      </c>
      <c r="AS137" s="211">
        <f>IF('Indicator Date hidden'!AT138="x","x",$AS$2-'Indicator Date hidden'!AT138)</f>
        <v>0</v>
      </c>
      <c r="AT137" s="211">
        <f>IF('Indicator Date hidden'!AU138="x","x",$AT$2-'Indicator Date hidden'!AU138)</f>
        <v>0</v>
      </c>
      <c r="AU137" s="211">
        <f>IF('Indicator Date hidden'!AV138="x","x",$AU$2-'Indicator Date hidden'!AV138)</f>
        <v>6</v>
      </c>
      <c r="AV137" s="211">
        <f>IF('Indicator Date hidden'!AW138="x","x",$AV$2-'Indicator Date hidden'!AW138)</f>
        <v>0</v>
      </c>
      <c r="AW137" s="211">
        <f>IF('Indicator Date hidden'!AX138="x","x",$AW$2-'Indicator Date hidden'!AX138)</f>
        <v>0</v>
      </c>
      <c r="AX137" s="211">
        <f>IF('Indicator Date hidden'!AY138="x","x",$AX$2-'Indicator Date hidden'!AY138)</f>
        <v>0</v>
      </c>
      <c r="AY137" s="211">
        <f>IF('Indicator Date hidden'!AZ138="x","x",$AY$2-'Indicator Date hidden'!AZ138)</f>
        <v>0</v>
      </c>
      <c r="AZ137" s="211">
        <f>IF('Indicator Date hidden'!BA138="x","x",$AZ$2-'Indicator Date hidden'!BA138)</f>
        <v>0</v>
      </c>
      <c r="BA137">
        <f t="shared" si="20"/>
        <v>13</v>
      </c>
      <c r="BB137" s="21">
        <f t="shared" si="21"/>
        <v>0.26</v>
      </c>
      <c r="BC137">
        <f t="shared" si="22"/>
        <v>6</v>
      </c>
      <c r="BD137" s="21">
        <f t="shared" si="23"/>
        <v>0.95519631490076429</v>
      </c>
      <c r="BE137" s="280">
        <f t="shared" si="24"/>
        <v>0</v>
      </c>
    </row>
    <row r="138" spans="1:57" x14ac:dyDescent="0.25">
      <c r="A138" t="s">
        <v>8850</v>
      </c>
      <c r="B138" s="211">
        <f>IF('Indicator Date hidden'!C139="x","x",$B$2-'Indicator Date hidden'!C139)</f>
        <v>0</v>
      </c>
      <c r="C138" s="211">
        <f>IF('Indicator Date hidden'!D139="x","x",$C$2-'Indicator Date hidden'!D139)</f>
        <v>0</v>
      </c>
      <c r="D138" s="211">
        <f>IF('Indicator Date hidden'!E139="x","x",$D$2-'Indicator Date hidden'!E139)</f>
        <v>0</v>
      </c>
      <c r="E138" s="211">
        <f>IF('Indicator Date hidden'!F139="x","x",$E$2-'Indicator Date hidden'!F139)</f>
        <v>0</v>
      </c>
      <c r="F138" s="211">
        <f>IF('Indicator Date hidden'!G139="x","x",$F$2-'Indicator Date hidden'!G139)</f>
        <v>0</v>
      </c>
      <c r="G138" s="211">
        <f>IF('Indicator Date hidden'!H139="x","x",$G$2-'Indicator Date hidden'!H139)</f>
        <v>0</v>
      </c>
      <c r="H138" s="211">
        <f>IF('Indicator Date hidden'!I139="x","x",$H$2-'Indicator Date hidden'!I139)</f>
        <v>0</v>
      </c>
      <c r="I138" s="211">
        <f>IF('Indicator Date hidden'!J139="x","x",$I$2-'Indicator Date hidden'!J139)</f>
        <v>0</v>
      </c>
      <c r="J138" s="211">
        <f>IF('Indicator Date hidden'!K139="x","x",$J$2-'Indicator Date hidden'!K139)</f>
        <v>0</v>
      </c>
      <c r="K138" s="211">
        <f>IF('Indicator Date hidden'!L139="x","x",$K$2-'Indicator Date hidden'!L139)</f>
        <v>0</v>
      </c>
      <c r="L138" s="211">
        <f>IF('Indicator Date hidden'!M139="x","x",$L$2-'Indicator Date hidden'!M139)</f>
        <v>0</v>
      </c>
      <c r="M138" s="211">
        <f>IF('Indicator Date hidden'!N139="x","x",$M$2-'Indicator Date hidden'!N139)</f>
        <v>0</v>
      </c>
      <c r="N138" s="211">
        <f>IF('Indicator Date hidden'!O139="x","x",$N$2-'Indicator Date hidden'!O139)</f>
        <v>0</v>
      </c>
      <c r="O138" s="211">
        <f>IF('Indicator Date hidden'!P139="x","x",$O$2-'Indicator Date hidden'!P139)</f>
        <v>0</v>
      </c>
      <c r="P138" s="211">
        <f>IF('Indicator Date hidden'!Q139="x","x",$P$2-'Indicator Date hidden'!Q139)</f>
        <v>0</v>
      </c>
      <c r="Q138" s="211" t="str">
        <f>IF('Indicator Date hidden'!R139="x","x",$Q$2-'Indicator Date hidden'!R139)</f>
        <v>x</v>
      </c>
      <c r="R138" s="211">
        <f>IF('Indicator Date hidden'!S139="x","x",$R$2-'Indicator Date hidden'!S139)</f>
        <v>0</v>
      </c>
      <c r="S138" s="211">
        <f>IF('Indicator Date hidden'!T139="x","x",$S$2-'Indicator Date hidden'!T139)</f>
        <v>0</v>
      </c>
      <c r="T138" s="211">
        <f>IF('Indicator Date hidden'!U139="x","x",$T$2-'Indicator Date hidden'!U139)</f>
        <v>0</v>
      </c>
      <c r="U138" s="211" t="str">
        <f>IF('Indicator Date hidden'!V139="x","x",$U$2-'Indicator Date hidden'!V139)</f>
        <v>x</v>
      </c>
      <c r="V138" s="211">
        <f>IF('Indicator Date hidden'!W139="x","x",$V$2-'Indicator Date hidden'!W139)</f>
        <v>0</v>
      </c>
      <c r="W138" s="211" t="str">
        <f>IF('Indicator Date hidden'!X139="x","x",$W$2-'Indicator Date hidden'!X139)</f>
        <v>x</v>
      </c>
      <c r="X138" s="211">
        <f>IF('Indicator Date hidden'!Y139="x","x",$X$2-'Indicator Date hidden'!Y139)</f>
        <v>2</v>
      </c>
      <c r="Y138" s="211">
        <f>IF('Indicator Date hidden'!Z139="x","x",$Y$2-'Indicator Date hidden'!Z139)</f>
        <v>0</v>
      </c>
      <c r="Z138" s="211">
        <f>IF('Indicator Date hidden'!AA139="x","x",$Z$2-'Indicator Date hidden'!AA139)</f>
        <v>0</v>
      </c>
      <c r="AA138" s="211">
        <f>IF('Indicator Date hidden'!AB139="x","x",$AA$2-'Indicator Date hidden'!AB139)</f>
        <v>0</v>
      </c>
      <c r="AB138" s="211">
        <f>IF('Indicator Date hidden'!AC139="x","x",$AB$2-'Indicator Date hidden'!AC139)</f>
        <v>0</v>
      </c>
      <c r="AC138" s="211">
        <f>IF('Indicator Date hidden'!AD139="x","x",$AC$2-'Indicator Date hidden'!AD139)</f>
        <v>0</v>
      </c>
      <c r="AD138" s="211" t="str">
        <f>IF('Indicator Date hidden'!AE139="x","x",$AD$2-'Indicator Date hidden'!AE139)</f>
        <v>x</v>
      </c>
      <c r="AE138" s="211">
        <f>IF('Indicator Date hidden'!AF139="x","x",$AE$2-'Indicator Date hidden'!AF139)</f>
        <v>0</v>
      </c>
      <c r="AF138" s="211">
        <f>IF('Indicator Date hidden'!AG139="x","x",$AF$2-'Indicator Date hidden'!AG139)</f>
        <v>1</v>
      </c>
      <c r="AG138" s="211">
        <f>IF('Indicator Date hidden'!AH139="x","x",$AG$2-'Indicator Date hidden'!AH139)</f>
        <v>0</v>
      </c>
      <c r="AH138" s="211">
        <f>IF('Indicator Date hidden'!AI139="x","x",$AH$2-'Indicator Date hidden'!AI139)</f>
        <v>0</v>
      </c>
      <c r="AI138" s="211">
        <f>IF('Indicator Date hidden'!AJ139="x","x",$AI$2-'Indicator Date hidden'!AJ139)</f>
        <v>0</v>
      </c>
      <c r="AJ138" s="211" t="str">
        <f>IF('Indicator Date hidden'!AK139="x","x",$AJ$2-'Indicator Date hidden'!AK139)</f>
        <v>x</v>
      </c>
      <c r="AK138" s="211">
        <f>IF('Indicator Date hidden'!AL139="x","x",$AK$2-'Indicator Date hidden'!AL139)</f>
        <v>1</v>
      </c>
      <c r="AL138" s="211">
        <f>IF('Indicator Date hidden'!AM139="x","x",$AL$2-'Indicator Date hidden'!AM139)</f>
        <v>0</v>
      </c>
      <c r="AM138" s="211">
        <f>IF('Indicator Date hidden'!AN139="x","x",$AM$2-'Indicator Date hidden'!AN139)</f>
        <v>0</v>
      </c>
      <c r="AN138" s="211">
        <f>IF('Indicator Date hidden'!AO139="x","x",$AN$2-'Indicator Date hidden'!AO139)</f>
        <v>0</v>
      </c>
      <c r="AO138" s="211">
        <f>IF('Indicator Date hidden'!AP139="x","x",$AO$2-'Indicator Date hidden'!AP139)</f>
        <v>0</v>
      </c>
      <c r="AP138" s="211">
        <f>IF('Indicator Date hidden'!AQ139="x","x",$AP$2-'Indicator Date hidden'!AQ139)</f>
        <v>0</v>
      </c>
      <c r="AQ138" s="211">
        <f>IF('Indicator Date hidden'!AR139="x","x",$AQ$2-'Indicator Date hidden'!AR139)</f>
        <v>0</v>
      </c>
      <c r="AR138" s="211">
        <f>IF('Indicator Date hidden'!AS139="x","x",$AR$2-'Indicator Date hidden'!AS139)</f>
        <v>0</v>
      </c>
      <c r="AS138" s="211">
        <f>IF('Indicator Date hidden'!AT139="x","x",$AS$2-'Indicator Date hidden'!AT139)</f>
        <v>0</v>
      </c>
      <c r="AT138" s="211">
        <f>IF('Indicator Date hidden'!AU139="x","x",$AT$2-'Indicator Date hidden'!AU139)</f>
        <v>0</v>
      </c>
      <c r="AU138" s="211">
        <f>IF('Indicator Date hidden'!AV139="x","x",$AU$2-'Indicator Date hidden'!AV139)</f>
        <v>1</v>
      </c>
      <c r="AV138" s="211">
        <f>IF('Indicator Date hidden'!AW139="x","x",$AV$2-'Indicator Date hidden'!AW139)</f>
        <v>0</v>
      </c>
      <c r="AW138" s="211">
        <f>IF('Indicator Date hidden'!AX139="x","x",$AW$2-'Indicator Date hidden'!AX139)</f>
        <v>0</v>
      </c>
      <c r="AX138" s="211">
        <f>IF('Indicator Date hidden'!AY139="x","x",$AX$2-'Indicator Date hidden'!AY139)</f>
        <v>0</v>
      </c>
      <c r="AY138" s="211">
        <f>IF('Indicator Date hidden'!AZ139="x","x",$AY$2-'Indicator Date hidden'!AZ139)</f>
        <v>0</v>
      </c>
      <c r="AZ138" s="211">
        <f>IF('Indicator Date hidden'!BA139="x","x",$AZ$2-'Indicator Date hidden'!BA139)</f>
        <v>0</v>
      </c>
      <c r="BA138">
        <f t="shared" si="20"/>
        <v>5</v>
      </c>
      <c r="BB138" s="21">
        <f t="shared" si="21"/>
        <v>0.10869565217391304</v>
      </c>
      <c r="BC138">
        <f t="shared" si="22"/>
        <v>4</v>
      </c>
      <c r="BD138" s="21">
        <f t="shared" si="23"/>
        <v>0.37464538999161057</v>
      </c>
      <c r="BE138" s="280">
        <f t="shared" si="24"/>
        <v>0</v>
      </c>
    </row>
    <row r="139" spans="1:57" x14ac:dyDescent="0.25">
      <c r="A139" t="s">
        <v>8853</v>
      </c>
      <c r="B139" s="211">
        <f>IF('Indicator Date hidden'!C140="x","x",$B$2-'Indicator Date hidden'!C140)</f>
        <v>0</v>
      </c>
      <c r="C139" s="211">
        <f>IF('Indicator Date hidden'!D140="x","x",$C$2-'Indicator Date hidden'!D140)</f>
        <v>0</v>
      </c>
      <c r="D139" s="211">
        <f>IF('Indicator Date hidden'!E140="x","x",$D$2-'Indicator Date hidden'!E140)</f>
        <v>0</v>
      </c>
      <c r="E139" s="211">
        <f>IF('Indicator Date hidden'!F140="x","x",$E$2-'Indicator Date hidden'!F140)</f>
        <v>0</v>
      </c>
      <c r="F139" s="211">
        <f>IF('Indicator Date hidden'!G140="x","x",$F$2-'Indicator Date hidden'!G140)</f>
        <v>0</v>
      </c>
      <c r="G139" s="211">
        <f>IF('Indicator Date hidden'!H140="x","x",$G$2-'Indicator Date hidden'!H140)</f>
        <v>0</v>
      </c>
      <c r="H139" s="211">
        <f>IF('Indicator Date hidden'!I140="x","x",$H$2-'Indicator Date hidden'!I140)</f>
        <v>0</v>
      </c>
      <c r="I139" s="211">
        <f>IF('Indicator Date hidden'!J140="x","x",$I$2-'Indicator Date hidden'!J140)</f>
        <v>0</v>
      </c>
      <c r="J139" s="211">
        <f>IF('Indicator Date hidden'!K140="x","x",$J$2-'Indicator Date hidden'!K140)</f>
        <v>0</v>
      </c>
      <c r="K139" s="211">
        <f>IF('Indicator Date hidden'!L140="x","x",$K$2-'Indicator Date hidden'!L140)</f>
        <v>0</v>
      </c>
      <c r="L139" s="211">
        <f>IF('Indicator Date hidden'!M140="x","x",$L$2-'Indicator Date hidden'!M140)</f>
        <v>0</v>
      </c>
      <c r="M139" s="211">
        <f>IF('Indicator Date hidden'!N140="x","x",$M$2-'Indicator Date hidden'!N140)</f>
        <v>0</v>
      </c>
      <c r="N139" s="211">
        <f>IF('Indicator Date hidden'!O140="x","x",$N$2-'Indicator Date hidden'!O140)</f>
        <v>0</v>
      </c>
      <c r="O139" s="211">
        <f>IF('Indicator Date hidden'!P140="x","x",$O$2-'Indicator Date hidden'!P140)</f>
        <v>0</v>
      </c>
      <c r="P139" s="211">
        <f>IF('Indicator Date hidden'!Q140="x","x",$P$2-'Indicator Date hidden'!Q140)</f>
        <v>0</v>
      </c>
      <c r="Q139" s="211" t="str">
        <f>IF('Indicator Date hidden'!R140="x","x",$Q$2-'Indicator Date hidden'!R140)</f>
        <v>x</v>
      </c>
      <c r="R139" s="211">
        <f>IF('Indicator Date hidden'!S140="x","x",$R$2-'Indicator Date hidden'!S140)</f>
        <v>0</v>
      </c>
      <c r="S139" s="211">
        <f>IF('Indicator Date hidden'!T140="x","x",$S$2-'Indicator Date hidden'!T140)</f>
        <v>0</v>
      </c>
      <c r="T139" s="211">
        <f>IF('Indicator Date hidden'!U140="x","x",$T$2-'Indicator Date hidden'!U140)</f>
        <v>0</v>
      </c>
      <c r="U139" s="211" t="str">
        <f>IF('Indicator Date hidden'!V140="x","x",$U$2-'Indicator Date hidden'!V140)</f>
        <v>x</v>
      </c>
      <c r="V139" s="211">
        <f>IF('Indicator Date hidden'!W140="x","x",$V$2-'Indicator Date hidden'!W140)</f>
        <v>0</v>
      </c>
      <c r="W139" s="211" t="str">
        <f>IF('Indicator Date hidden'!X140="x","x",$W$2-'Indicator Date hidden'!X140)</f>
        <v>x</v>
      </c>
      <c r="X139" s="211">
        <f>IF('Indicator Date hidden'!Y140="x","x",$X$2-'Indicator Date hidden'!Y140)</f>
        <v>2</v>
      </c>
      <c r="Y139" s="211">
        <f>IF('Indicator Date hidden'!Z140="x","x",$Y$2-'Indicator Date hidden'!Z140)</f>
        <v>0</v>
      </c>
      <c r="Z139" s="211">
        <f>IF('Indicator Date hidden'!AA140="x","x",$Z$2-'Indicator Date hidden'!AA140)</f>
        <v>0</v>
      </c>
      <c r="AA139" s="211" t="str">
        <f>IF('Indicator Date hidden'!AB140="x","x",$AA$2-'Indicator Date hidden'!AB140)</f>
        <v>x</v>
      </c>
      <c r="AB139" s="211">
        <f>IF('Indicator Date hidden'!AC140="x","x",$AB$2-'Indicator Date hidden'!AC140)</f>
        <v>0</v>
      </c>
      <c r="AC139" s="211">
        <f>IF('Indicator Date hidden'!AD140="x","x",$AC$2-'Indicator Date hidden'!AD140)</f>
        <v>0</v>
      </c>
      <c r="AD139" s="211" t="str">
        <f>IF('Indicator Date hidden'!AE140="x","x",$AD$2-'Indicator Date hidden'!AE140)</f>
        <v>x</v>
      </c>
      <c r="AE139" s="211">
        <f>IF('Indicator Date hidden'!AF140="x","x",$AE$2-'Indicator Date hidden'!AF140)</f>
        <v>0</v>
      </c>
      <c r="AF139" s="211">
        <f>IF('Indicator Date hidden'!AG140="x","x",$AF$2-'Indicator Date hidden'!AG140)</f>
        <v>1</v>
      </c>
      <c r="AG139" s="211">
        <f>IF('Indicator Date hidden'!AH140="x","x",$AG$2-'Indicator Date hidden'!AH140)</f>
        <v>0</v>
      </c>
      <c r="AH139" s="211">
        <f>IF('Indicator Date hidden'!AI140="x","x",$AH$2-'Indicator Date hidden'!AI140)</f>
        <v>0</v>
      </c>
      <c r="AI139" s="211">
        <f>IF('Indicator Date hidden'!AJ140="x","x",$AI$2-'Indicator Date hidden'!AJ140)</f>
        <v>0</v>
      </c>
      <c r="AJ139" s="211" t="str">
        <f>IF('Indicator Date hidden'!AK140="x","x",$AJ$2-'Indicator Date hidden'!AK140)</f>
        <v>x</v>
      </c>
      <c r="AK139" s="211">
        <f>IF('Indicator Date hidden'!AL140="x","x",$AK$2-'Indicator Date hidden'!AL140)</f>
        <v>1</v>
      </c>
      <c r="AL139" s="211">
        <f>IF('Indicator Date hidden'!AM140="x","x",$AL$2-'Indicator Date hidden'!AM140)</f>
        <v>0</v>
      </c>
      <c r="AM139" s="211">
        <f>IF('Indicator Date hidden'!AN140="x","x",$AM$2-'Indicator Date hidden'!AN140)</f>
        <v>0</v>
      </c>
      <c r="AN139" s="211">
        <f>IF('Indicator Date hidden'!AO140="x","x",$AN$2-'Indicator Date hidden'!AO140)</f>
        <v>0</v>
      </c>
      <c r="AO139" s="211">
        <f>IF('Indicator Date hidden'!AP140="x","x",$AO$2-'Indicator Date hidden'!AP140)</f>
        <v>0</v>
      </c>
      <c r="AP139" s="211">
        <f>IF('Indicator Date hidden'!AQ140="x","x",$AP$2-'Indicator Date hidden'!AQ140)</f>
        <v>0</v>
      </c>
      <c r="AQ139" s="211">
        <f>IF('Indicator Date hidden'!AR140="x","x",$AQ$2-'Indicator Date hidden'!AR140)</f>
        <v>0</v>
      </c>
      <c r="AR139" s="211">
        <f>IF('Indicator Date hidden'!AS140="x","x",$AR$2-'Indicator Date hidden'!AS140)</f>
        <v>0</v>
      </c>
      <c r="AS139" s="211">
        <f>IF('Indicator Date hidden'!AT140="x","x",$AS$2-'Indicator Date hidden'!AT140)</f>
        <v>0</v>
      </c>
      <c r="AT139" s="211">
        <f>IF('Indicator Date hidden'!AU140="x","x",$AT$2-'Indicator Date hidden'!AU140)</f>
        <v>0</v>
      </c>
      <c r="AU139" s="211">
        <f>IF('Indicator Date hidden'!AV140="x","x",$AU$2-'Indicator Date hidden'!AV140)</f>
        <v>3</v>
      </c>
      <c r="AV139" s="211">
        <f>IF('Indicator Date hidden'!AW140="x","x",$AV$2-'Indicator Date hidden'!AW140)</f>
        <v>0</v>
      </c>
      <c r="AW139" s="211">
        <f>IF('Indicator Date hidden'!AX140="x","x",$AW$2-'Indicator Date hidden'!AX140)</f>
        <v>0</v>
      </c>
      <c r="AX139" s="211">
        <f>IF('Indicator Date hidden'!AY140="x","x",$AX$2-'Indicator Date hidden'!AY140)</f>
        <v>0</v>
      </c>
      <c r="AY139" s="211">
        <f>IF('Indicator Date hidden'!AZ140="x","x",$AY$2-'Indicator Date hidden'!AZ140)</f>
        <v>0</v>
      </c>
      <c r="AZ139" s="211">
        <f>IF('Indicator Date hidden'!BA140="x","x",$AZ$2-'Indicator Date hidden'!BA140)</f>
        <v>0</v>
      </c>
      <c r="BA139">
        <f t="shared" si="20"/>
        <v>7</v>
      </c>
      <c r="BB139" s="21">
        <f t="shared" si="21"/>
        <v>0.15555555555555556</v>
      </c>
      <c r="BC139">
        <f t="shared" si="22"/>
        <v>4</v>
      </c>
      <c r="BD139" s="21">
        <f t="shared" si="23"/>
        <v>0.55599982236430234</v>
      </c>
      <c r="BE139" s="280">
        <f t="shared" si="24"/>
        <v>0</v>
      </c>
    </row>
    <row r="140" spans="1:57" x14ac:dyDescent="0.25">
      <c r="A140" t="s">
        <v>8858</v>
      </c>
      <c r="B140" s="211">
        <f>IF('Indicator Date hidden'!C141="x","x",$B$2-'Indicator Date hidden'!C141)</f>
        <v>0</v>
      </c>
      <c r="C140" s="211">
        <f>IF('Indicator Date hidden'!D141="x","x",$C$2-'Indicator Date hidden'!D141)</f>
        <v>0</v>
      </c>
      <c r="D140" s="211">
        <f>IF('Indicator Date hidden'!E141="x","x",$D$2-'Indicator Date hidden'!E141)</f>
        <v>0</v>
      </c>
      <c r="E140" s="211">
        <f>IF('Indicator Date hidden'!F141="x","x",$E$2-'Indicator Date hidden'!F141)</f>
        <v>0</v>
      </c>
      <c r="F140" s="211">
        <f>IF('Indicator Date hidden'!G141="x","x",$F$2-'Indicator Date hidden'!G141)</f>
        <v>0</v>
      </c>
      <c r="G140" s="211">
        <f>IF('Indicator Date hidden'!H141="x","x",$G$2-'Indicator Date hidden'!H141)</f>
        <v>0</v>
      </c>
      <c r="H140" s="211">
        <f>IF('Indicator Date hidden'!I141="x","x",$H$2-'Indicator Date hidden'!I141)</f>
        <v>0</v>
      </c>
      <c r="I140" s="211">
        <f>IF('Indicator Date hidden'!J141="x","x",$I$2-'Indicator Date hidden'!J141)</f>
        <v>0</v>
      </c>
      <c r="J140" s="211">
        <f>IF('Indicator Date hidden'!K141="x","x",$J$2-'Indicator Date hidden'!K141)</f>
        <v>0</v>
      </c>
      <c r="K140" s="211">
        <f>IF('Indicator Date hidden'!L141="x","x",$K$2-'Indicator Date hidden'!L141)</f>
        <v>0</v>
      </c>
      <c r="L140" s="211">
        <f>IF('Indicator Date hidden'!M141="x","x",$L$2-'Indicator Date hidden'!M141)</f>
        <v>0</v>
      </c>
      <c r="M140" s="211">
        <f>IF('Indicator Date hidden'!N141="x","x",$M$2-'Indicator Date hidden'!N141)</f>
        <v>0</v>
      </c>
      <c r="N140" s="211">
        <f>IF('Indicator Date hidden'!O141="x","x",$N$2-'Indicator Date hidden'!O141)</f>
        <v>0</v>
      </c>
      <c r="O140" s="211">
        <f>IF('Indicator Date hidden'!P141="x","x",$O$2-'Indicator Date hidden'!P141)</f>
        <v>0</v>
      </c>
      <c r="P140" s="211">
        <f>IF('Indicator Date hidden'!Q141="x","x",$P$2-'Indicator Date hidden'!Q141)</f>
        <v>0</v>
      </c>
      <c r="Q140" s="211" t="str">
        <f>IF('Indicator Date hidden'!R141="x","x",$Q$2-'Indicator Date hidden'!R141)</f>
        <v>x</v>
      </c>
      <c r="R140" s="211">
        <f>IF('Indicator Date hidden'!S141="x","x",$R$2-'Indicator Date hidden'!S141)</f>
        <v>0</v>
      </c>
      <c r="S140" s="211">
        <f>IF('Indicator Date hidden'!T141="x","x",$S$2-'Indicator Date hidden'!T141)</f>
        <v>0</v>
      </c>
      <c r="T140" s="211">
        <f>IF('Indicator Date hidden'!U141="x","x",$T$2-'Indicator Date hidden'!U141)</f>
        <v>0</v>
      </c>
      <c r="U140" s="211" t="str">
        <f>IF('Indicator Date hidden'!V141="x","x",$U$2-'Indicator Date hidden'!V141)</f>
        <v>x</v>
      </c>
      <c r="V140" s="211">
        <f>IF('Indicator Date hidden'!W141="x","x",$V$2-'Indicator Date hidden'!W141)</f>
        <v>0</v>
      </c>
      <c r="W140" s="211" t="str">
        <f>IF('Indicator Date hidden'!X141="x","x",$W$2-'Indicator Date hidden'!X141)</f>
        <v>x</v>
      </c>
      <c r="X140" s="211">
        <f>IF('Indicator Date hidden'!Y141="x","x",$X$2-'Indicator Date hidden'!Y141)</f>
        <v>4</v>
      </c>
      <c r="Y140" s="211">
        <f>IF('Indicator Date hidden'!Z141="x","x",$Y$2-'Indicator Date hidden'!Z141)</f>
        <v>0</v>
      </c>
      <c r="Z140" s="211">
        <f>IF('Indicator Date hidden'!AA141="x","x",$Z$2-'Indicator Date hidden'!AA141)</f>
        <v>0</v>
      </c>
      <c r="AA140" s="211" t="str">
        <f>IF('Indicator Date hidden'!AB141="x","x",$AA$2-'Indicator Date hidden'!AB141)</f>
        <v>x</v>
      </c>
      <c r="AB140" s="211">
        <f>IF('Indicator Date hidden'!AC141="x","x",$AB$2-'Indicator Date hidden'!AC141)</f>
        <v>0</v>
      </c>
      <c r="AC140" s="211">
        <f>IF('Indicator Date hidden'!AD141="x","x",$AC$2-'Indicator Date hidden'!AD141)</f>
        <v>0</v>
      </c>
      <c r="AD140" s="211" t="str">
        <f>IF('Indicator Date hidden'!AE141="x","x",$AD$2-'Indicator Date hidden'!AE141)</f>
        <v>x</v>
      </c>
      <c r="AE140" s="211">
        <f>IF('Indicator Date hidden'!AF141="x","x",$AE$2-'Indicator Date hidden'!AF141)</f>
        <v>0</v>
      </c>
      <c r="AF140" s="211" t="str">
        <f>IF('Indicator Date hidden'!AG141="x","x",$AF$2-'Indicator Date hidden'!AG141)</f>
        <v>x</v>
      </c>
      <c r="AG140" s="211">
        <f>IF('Indicator Date hidden'!AH141="x","x",$AG$2-'Indicator Date hidden'!AH141)</f>
        <v>0</v>
      </c>
      <c r="AH140" s="211">
        <f>IF('Indicator Date hidden'!AI141="x","x",$AH$2-'Indicator Date hidden'!AI141)</f>
        <v>0</v>
      </c>
      <c r="AI140" s="211">
        <f>IF('Indicator Date hidden'!AJ141="x","x",$AI$2-'Indicator Date hidden'!AJ141)</f>
        <v>0</v>
      </c>
      <c r="AJ140" s="211" t="str">
        <f>IF('Indicator Date hidden'!AK141="x","x",$AJ$2-'Indicator Date hidden'!AK141)</f>
        <v>x</v>
      </c>
      <c r="AK140" s="211">
        <f>IF('Indicator Date hidden'!AL141="x","x",$AK$2-'Indicator Date hidden'!AL141)</f>
        <v>1</v>
      </c>
      <c r="AL140" s="211">
        <f>IF('Indicator Date hidden'!AM141="x","x",$AL$2-'Indicator Date hidden'!AM141)</f>
        <v>0</v>
      </c>
      <c r="AM140" s="211">
        <f>IF('Indicator Date hidden'!AN141="x","x",$AM$2-'Indicator Date hidden'!AN141)</f>
        <v>0</v>
      </c>
      <c r="AN140" s="211">
        <f>IF('Indicator Date hidden'!AO141="x","x",$AN$2-'Indicator Date hidden'!AO141)</f>
        <v>0</v>
      </c>
      <c r="AO140" s="211">
        <f>IF('Indicator Date hidden'!AP141="x","x",$AO$2-'Indicator Date hidden'!AP141)</f>
        <v>0</v>
      </c>
      <c r="AP140" s="211">
        <f>IF('Indicator Date hidden'!AQ141="x","x",$AP$2-'Indicator Date hidden'!AQ141)</f>
        <v>0</v>
      </c>
      <c r="AQ140" s="211">
        <f>IF('Indicator Date hidden'!AR141="x","x",$AQ$2-'Indicator Date hidden'!AR141)</f>
        <v>0</v>
      </c>
      <c r="AR140" s="211">
        <f>IF('Indicator Date hidden'!AS141="x","x",$AR$2-'Indicator Date hidden'!AS141)</f>
        <v>0</v>
      </c>
      <c r="AS140" s="211">
        <f>IF('Indicator Date hidden'!AT141="x","x",$AS$2-'Indicator Date hidden'!AT141)</f>
        <v>0</v>
      </c>
      <c r="AT140" s="211">
        <f>IF('Indicator Date hidden'!AU141="x","x",$AT$2-'Indicator Date hidden'!AU141)</f>
        <v>0</v>
      </c>
      <c r="AU140" s="211">
        <f>IF('Indicator Date hidden'!AV141="x","x",$AU$2-'Indicator Date hidden'!AV141)</f>
        <v>0</v>
      </c>
      <c r="AV140" s="211">
        <f>IF('Indicator Date hidden'!AW141="x","x",$AV$2-'Indicator Date hidden'!AW141)</f>
        <v>0</v>
      </c>
      <c r="AW140" s="211">
        <f>IF('Indicator Date hidden'!AX141="x","x",$AW$2-'Indicator Date hidden'!AX141)</f>
        <v>0</v>
      </c>
      <c r="AX140" s="211">
        <f>IF('Indicator Date hidden'!AY141="x","x",$AX$2-'Indicator Date hidden'!AY141)</f>
        <v>0</v>
      </c>
      <c r="AY140" s="211">
        <f>IF('Indicator Date hidden'!AZ141="x","x",$AY$2-'Indicator Date hidden'!AZ141)</f>
        <v>0</v>
      </c>
      <c r="AZ140" s="211">
        <f>IF('Indicator Date hidden'!BA141="x","x",$AZ$2-'Indicator Date hidden'!BA141)</f>
        <v>0</v>
      </c>
      <c r="BA140">
        <f t="shared" si="20"/>
        <v>5</v>
      </c>
      <c r="BB140" s="21">
        <f t="shared" si="21"/>
        <v>0.11363636363636363</v>
      </c>
      <c r="BC140">
        <f t="shared" si="22"/>
        <v>2</v>
      </c>
      <c r="BD140" s="21">
        <f t="shared" si="23"/>
        <v>0.61110589362494327</v>
      </c>
      <c r="BE140" s="280">
        <f t="shared" si="24"/>
        <v>0</v>
      </c>
    </row>
    <row r="141" spans="1:57" x14ac:dyDescent="0.25">
      <c r="A141" t="s">
        <v>8861</v>
      </c>
      <c r="B141" s="211">
        <f>IF('Indicator Date hidden'!C142="x","x",$B$2-'Indicator Date hidden'!C142)</f>
        <v>0</v>
      </c>
      <c r="C141" s="211">
        <f>IF('Indicator Date hidden'!D142="x","x",$C$2-'Indicator Date hidden'!D142)</f>
        <v>0</v>
      </c>
      <c r="D141" s="211">
        <f>IF('Indicator Date hidden'!E142="x","x",$D$2-'Indicator Date hidden'!E142)</f>
        <v>0</v>
      </c>
      <c r="E141" s="211">
        <f>IF('Indicator Date hidden'!F142="x","x",$E$2-'Indicator Date hidden'!F142)</f>
        <v>0</v>
      </c>
      <c r="F141" s="211">
        <f>IF('Indicator Date hidden'!G142="x","x",$F$2-'Indicator Date hidden'!G142)</f>
        <v>0</v>
      </c>
      <c r="G141" s="211">
        <f>IF('Indicator Date hidden'!H142="x","x",$G$2-'Indicator Date hidden'!H142)</f>
        <v>0</v>
      </c>
      <c r="H141" s="211">
        <f>IF('Indicator Date hidden'!I142="x","x",$H$2-'Indicator Date hidden'!I142)</f>
        <v>0</v>
      </c>
      <c r="I141" s="211">
        <f>IF('Indicator Date hidden'!J142="x","x",$I$2-'Indicator Date hidden'!J142)</f>
        <v>0</v>
      </c>
      <c r="J141" s="211">
        <f>IF('Indicator Date hidden'!K142="x","x",$J$2-'Indicator Date hidden'!K142)</f>
        <v>0</v>
      </c>
      <c r="K141" s="211">
        <f>IF('Indicator Date hidden'!L142="x","x",$K$2-'Indicator Date hidden'!L142)</f>
        <v>0</v>
      </c>
      <c r="L141" s="211">
        <f>IF('Indicator Date hidden'!M142="x","x",$L$2-'Indicator Date hidden'!M142)</f>
        <v>0</v>
      </c>
      <c r="M141" s="211">
        <f>IF('Indicator Date hidden'!N142="x","x",$M$2-'Indicator Date hidden'!N142)</f>
        <v>0</v>
      </c>
      <c r="N141" s="211">
        <f>IF('Indicator Date hidden'!O142="x","x",$N$2-'Indicator Date hidden'!O142)</f>
        <v>0</v>
      </c>
      <c r="O141" s="211">
        <f>IF('Indicator Date hidden'!P142="x","x",$O$2-'Indicator Date hidden'!P142)</f>
        <v>0</v>
      </c>
      <c r="P141" s="211">
        <f>IF('Indicator Date hidden'!Q142="x","x",$P$2-'Indicator Date hidden'!Q142)</f>
        <v>0</v>
      </c>
      <c r="Q141" s="211" t="str">
        <f>IF('Indicator Date hidden'!R142="x","x",$Q$2-'Indicator Date hidden'!R142)</f>
        <v>x</v>
      </c>
      <c r="R141" s="211">
        <f>IF('Indicator Date hidden'!S142="x","x",$R$2-'Indicator Date hidden'!S142)</f>
        <v>0</v>
      </c>
      <c r="S141" s="211">
        <f>IF('Indicator Date hidden'!T142="x","x",$S$2-'Indicator Date hidden'!T142)</f>
        <v>0</v>
      </c>
      <c r="T141" s="211">
        <f>IF('Indicator Date hidden'!U142="x","x",$T$2-'Indicator Date hidden'!U142)</f>
        <v>0</v>
      </c>
      <c r="U141" s="211" t="str">
        <f>IF('Indicator Date hidden'!V142="x","x",$U$2-'Indicator Date hidden'!V142)</f>
        <v>x</v>
      </c>
      <c r="V141" s="211">
        <f>IF('Indicator Date hidden'!W142="x","x",$V$2-'Indicator Date hidden'!W142)</f>
        <v>0</v>
      </c>
      <c r="W141" s="211" t="str">
        <f>IF('Indicator Date hidden'!X142="x","x",$W$2-'Indicator Date hidden'!X142)</f>
        <v>x</v>
      </c>
      <c r="X141" s="211">
        <f>IF('Indicator Date hidden'!Y142="x","x",$X$2-'Indicator Date hidden'!Y142)</f>
        <v>2</v>
      </c>
      <c r="Y141" s="211">
        <f>IF('Indicator Date hidden'!Z142="x","x",$Y$2-'Indicator Date hidden'!Z142)</f>
        <v>0</v>
      </c>
      <c r="Z141" s="211">
        <f>IF('Indicator Date hidden'!AA142="x","x",$Z$2-'Indicator Date hidden'!AA142)</f>
        <v>0</v>
      </c>
      <c r="AA141" s="211">
        <f>IF('Indicator Date hidden'!AB142="x","x",$AA$2-'Indicator Date hidden'!AB142)</f>
        <v>1</v>
      </c>
      <c r="AB141" s="211">
        <f>IF('Indicator Date hidden'!AC142="x","x",$AB$2-'Indicator Date hidden'!AC142)</f>
        <v>0</v>
      </c>
      <c r="AC141" s="211">
        <f>IF('Indicator Date hidden'!AD142="x","x",$AC$2-'Indicator Date hidden'!AD142)</f>
        <v>0</v>
      </c>
      <c r="AD141" s="211" t="str">
        <f>IF('Indicator Date hidden'!AE142="x","x",$AD$2-'Indicator Date hidden'!AE142)</f>
        <v>x</v>
      </c>
      <c r="AE141" s="211">
        <f>IF('Indicator Date hidden'!AF142="x","x",$AE$2-'Indicator Date hidden'!AF142)</f>
        <v>0</v>
      </c>
      <c r="AF141" s="211">
        <f>IF('Indicator Date hidden'!AG142="x","x",$AF$2-'Indicator Date hidden'!AG142)</f>
        <v>1</v>
      </c>
      <c r="AG141" s="211">
        <f>IF('Indicator Date hidden'!AH142="x","x",$AG$2-'Indicator Date hidden'!AH142)</f>
        <v>0</v>
      </c>
      <c r="AH141" s="211">
        <f>IF('Indicator Date hidden'!AI142="x","x",$AH$2-'Indicator Date hidden'!AI142)</f>
        <v>0</v>
      </c>
      <c r="AI141" s="211">
        <f>IF('Indicator Date hidden'!AJ142="x","x",$AI$2-'Indicator Date hidden'!AJ142)</f>
        <v>0</v>
      </c>
      <c r="AJ141" s="211" t="str">
        <f>IF('Indicator Date hidden'!AK142="x","x",$AJ$2-'Indicator Date hidden'!AK142)</f>
        <v>x</v>
      </c>
      <c r="AK141" s="211">
        <f>IF('Indicator Date hidden'!AL142="x","x",$AK$2-'Indicator Date hidden'!AL142)</f>
        <v>1</v>
      </c>
      <c r="AL141" s="211">
        <f>IF('Indicator Date hidden'!AM142="x","x",$AL$2-'Indicator Date hidden'!AM142)</f>
        <v>0</v>
      </c>
      <c r="AM141" s="211">
        <f>IF('Indicator Date hidden'!AN142="x","x",$AM$2-'Indicator Date hidden'!AN142)</f>
        <v>0</v>
      </c>
      <c r="AN141" s="211">
        <f>IF('Indicator Date hidden'!AO142="x","x",$AN$2-'Indicator Date hidden'!AO142)</f>
        <v>0</v>
      </c>
      <c r="AO141" s="211">
        <f>IF('Indicator Date hidden'!AP142="x","x",$AO$2-'Indicator Date hidden'!AP142)</f>
        <v>0</v>
      </c>
      <c r="AP141" s="211">
        <f>IF('Indicator Date hidden'!AQ142="x","x",$AP$2-'Indicator Date hidden'!AQ142)</f>
        <v>0</v>
      </c>
      <c r="AQ141" s="211">
        <f>IF('Indicator Date hidden'!AR142="x","x",$AQ$2-'Indicator Date hidden'!AR142)</f>
        <v>0</v>
      </c>
      <c r="AR141" s="211">
        <f>IF('Indicator Date hidden'!AS142="x","x",$AR$2-'Indicator Date hidden'!AS142)</f>
        <v>0</v>
      </c>
      <c r="AS141" s="211">
        <f>IF('Indicator Date hidden'!AT142="x","x",$AS$2-'Indicator Date hidden'!AT142)</f>
        <v>0</v>
      </c>
      <c r="AT141" s="211">
        <f>IF('Indicator Date hidden'!AU142="x","x",$AT$2-'Indicator Date hidden'!AU142)</f>
        <v>0</v>
      </c>
      <c r="AU141" s="211">
        <f>IF('Indicator Date hidden'!AV142="x","x",$AU$2-'Indicator Date hidden'!AV142)</f>
        <v>3</v>
      </c>
      <c r="AV141" s="211">
        <f>IF('Indicator Date hidden'!AW142="x","x",$AV$2-'Indicator Date hidden'!AW142)</f>
        <v>0</v>
      </c>
      <c r="AW141" s="211">
        <f>IF('Indicator Date hidden'!AX142="x","x",$AW$2-'Indicator Date hidden'!AX142)</f>
        <v>0</v>
      </c>
      <c r="AX141" s="211">
        <f>IF('Indicator Date hidden'!AY142="x","x",$AX$2-'Indicator Date hidden'!AY142)</f>
        <v>0</v>
      </c>
      <c r="AY141" s="211">
        <f>IF('Indicator Date hidden'!AZ142="x","x",$AY$2-'Indicator Date hidden'!AZ142)</f>
        <v>0</v>
      </c>
      <c r="AZ141" s="211">
        <f>IF('Indicator Date hidden'!BA142="x","x",$AZ$2-'Indicator Date hidden'!BA142)</f>
        <v>0</v>
      </c>
      <c r="BA141">
        <f t="shared" si="20"/>
        <v>8</v>
      </c>
      <c r="BB141" s="21">
        <f t="shared" si="21"/>
        <v>0.17391304347826086</v>
      </c>
      <c r="BC141">
        <f t="shared" si="22"/>
        <v>5</v>
      </c>
      <c r="BD141" s="21">
        <f t="shared" si="23"/>
        <v>0.56354266942677045</v>
      </c>
      <c r="BE141" s="280">
        <f t="shared" si="24"/>
        <v>0</v>
      </c>
    </row>
    <row r="142" spans="1:57" x14ac:dyDescent="0.25">
      <c r="A142" t="s">
        <v>8863</v>
      </c>
      <c r="B142" s="211">
        <f>IF('Indicator Date hidden'!C143="x","x",$B$2-'Indicator Date hidden'!C143)</f>
        <v>0</v>
      </c>
      <c r="C142" s="211">
        <f>IF('Indicator Date hidden'!D143="x","x",$C$2-'Indicator Date hidden'!D143)</f>
        <v>0</v>
      </c>
      <c r="D142" s="211">
        <f>IF('Indicator Date hidden'!E143="x","x",$D$2-'Indicator Date hidden'!E143)</f>
        <v>0</v>
      </c>
      <c r="E142" s="211">
        <f>IF('Indicator Date hidden'!F143="x","x",$E$2-'Indicator Date hidden'!F143)</f>
        <v>0</v>
      </c>
      <c r="F142" s="211">
        <f>IF('Indicator Date hidden'!G143="x","x",$F$2-'Indicator Date hidden'!G143)</f>
        <v>0</v>
      </c>
      <c r="G142" s="211">
        <f>IF('Indicator Date hidden'!H143="x","x",$G$2-'Indicator Date hidden'!H143)</f>
        <v>0</v>
      </c>
      <c r="H142" s="211">
        <f>IF('Indicator Date hidden'!I143="x","x",$H$2-'Indicator Date hidden'!I143)</f>
        <v>0</v>
      </c>
      <c r="I142" s="211">
        <f>IF('Indicator Date hidden'!J143="x","x",$I$2-'Indicator Date hidden'!J143)</f>
        <v>0</v>
      </c>
      <c r="J142" s="211">
        <f>IF('Indicator Date hidden'!K143="x","x",$J$2-'Indicator Date hidden'!K143)</f>
        <v>0</v>
      </c>
      <c r="K142" s="211">
        <f>IF('Indicator Date hidden'!L143="x","x",$K$2-'Indicator Date hidden'!L143)</f>
        <v>0</v>
      </c>
      <c r="L142" s="211">
        <f>IF('Indicator Date hidden'!M143="x","x",$L$2-'Indicator Date hidden'!M143)</f>
        <v>0</v>
      </c>
      <c r="M142" s="211">
        <f>IF('Indicator Date hidden'!N143="x","x",$M$2-'Indicator Date hidden'!N143)</f>
        <v>0</v>
      </c>
      <c r="N142" s="211">
        <f>IF('Indicator Date hidden'!O143="x","x",$N$2-'Indicator Date hidden'!O143)</f>
        <v>0</v>
      </c>
      <c r="O142" s="211">
        <f>IF('Indicator Date hidden'!P143="x","x",$O$2-'Indicator Date hidden'!P143)</f>
        <v>0</v>
      </c>
      <c r="P142" s="211">
        <f>IF('Indicator Date hidden'!Q143="x","x",$P$2-'Indicator Date hidden'!Q143)</f>
        <v>0</v>
      </c>
      <c r="Q142" s="211" t="str">
        <f>IF('Indicator Date hidden'!R143="x","x",$Q$2-'Indicator Date hidden'!R143)</f>
        <v>x</v>
      </c>
      <c r="R142" s="211">
        <f>IF('Indicator Date hidden'!S143="x","x",$R$2-'Indicator Date hidden'!S143)</f>
        <v>0</v>
      </c>
      <c r="S142" s="211">
        <f>IF('Indicator Date hidden'!T143="x","x",$S$2-'Indicator Date hidden'!T143)</f>
        <v>0</v>
      </c>
      <c r="T142" s="211">
        <f>IF('Indicator Date hidden'!U143="x","x",$T$2-'Indicator Date hidden'!U143)</f>
        <v>0</v>
      </c>
      <c r="U142" s="211" t="str">
        <f>IF('Indicator Date hidden'!V143="x","x",$U$2-'Indicator Date hidden'!V143)</f>
        <v>x</v>
      </c>
      <c r="V142" s="211">
        <f>IF('Indicator Date hidden'!W143="x","x",$V$2-'Indicator Date hidden'!W143)</f>
        <v>0</v>
      </c>
      <c r="W142" s="211" t="str">
        <f>IF('Indicator Date hidden'!X143="x","x",$W$2-'Indicator Date hidden'!X143)</f>
        <v>x</v>
      </c>
      <c r="X142" s="211">
        <f>IF('Indicator Date hidden'!Y143="x","x",$X$2-'Indicator Date hidden'!Y143)</f>
        <v>4</v>
      </c>
      <c r="Y142" s="211">
        <f>IF('Indicator Date hidden'!Z143="x","x",$Y$2-'Indicator Date hidden'!Z143)</f>
        <v>0</v>
      </c>
      <c r="Z142" s="211">
        <f>IF('Indicator Date hidden'!AA143="x","x",$Z$2-'Indicator Date hidden'!AA143)</f>
        <v>0</v>
      </c>
      <c r="AA142" s="211" t="str">
        <f>IF('Indicator Date hidden'!AB143="x","x",$AA$2-'Indicator Date hidden'!AB143)</f>
        <v>x</v>
      </c>
      <c r="AB142" s="211">
        <f>IF('Indicator Date hidden'!AC143="x","x",$AB$2-'Indicator Date hidden'!AC143)</f>
        <v>0</v>
      </c>
      <c r="AC142" s="211">
        <f>IF('Indicator Date hidden'!AD143="x","x",$AC$2-'Indicator Date hidden'!AD143)</f>
        <v>0</v>
      </c>
      <c r="AD142" s="211" t="str">
        <f>IF('Indicator Date hidden'!AE143="x","x",$AD$2-'Indicator Date hidden'!AE143)</f>
        <v>x</v>
      </c>
      <c r="AE142" s="211">
        <f>IF('Indicator Date hidden'!AF143="x","x",$AE$2-'Indicator Date hidden'!AF143)</f>
        <v>0</v>
      </c>
      <c r="AF142" s="211">
        <f>IF('Indicator Date hidden'!AG143="x","x",$AF$2-'Indicator Date hidden'!AG143)</f>
        <v>1</v>
      </c>
      <c r="AG142" s="211">
        <f>IF('Indicator Date hidden'!AH143="x","x",$AG$2-'Indicator Date hidden'!AH143)</f>
        <v>0</v>
      </c>
      <c r="AH142" s="211">
        <f>IF('Indicator Date hidden'!AI143="x","x",$AH$2-'Indicator Date hidden'!AI143)</f>
        <v>0</v>
      </c>
      <c r="AI142" s="211">
        <f>IF('Indicator Date hidden'!AJ143="x","x",$AI$2-'Indicator Date hidden'!AJ143)</f>
        <v>0</v>
      </c>
      <c r="AJ142" s="211">
        <f>IF('Indicator Date hidden'!AK143="x","x",$AJ$2-'Indicator Date hidden'!AK143)</f>
        <v>1</v>
      </c>
      <c r="AK142" s="211">
        <f>IF('Indicator Date hidden'!AL143="x","x",$AK$2-'Indicator Date hidden'!AL143)</f>
        <v>1</v>
      </c>
      <c r="AL142" s="211">
        <f>IF('Indicator Date hidden'!AM143="x","x",$AL$2-'Indicator Date hidden'!AM143)</f>
        <v>0</v>
      </c>
      <c r="AM142" s="211">
        <f>IF('Indicator Date hidden'!AN143="x","x",$AM$2-'Indicator Date hidden'!AN143)</f>
        <v>0</v>
      </c>
      <c r="AN142" s="211">
        <f>IF('Indicator Date hidden'!AO143="x","x",$AN$2-'Indicator Date hidden'!AO143)</f>
        <v>0</v>
      </c>
      <c r="AO142" s="211">
        <f>IF('Indicator Date hidden'!AP143="x","x",$AO$2-'Indicator Date hidden'!AP143)</f>
        <v>0</v>
      </c>
      <c r="AP142" s="211">
        <f>IF('Indicator Date hidden'!AQ143="x","x",$AP$2-'Indicator Date hidden'!AQ143)</f>
        <v>0</v>
      </c>
      <c r="AQ142" s="211" t="str">
        <f>IF('Indicator Date hidden'!AR143="x","x",$AQ$2-'Indicator Date hidden'!AR143)</f>
        <v>x</v>
      </c>
      <c r="AR142" s="211">
        <f>IF('Indicator Date hidden'!AS143="x","x",$AR$2-'Indicator Date hidden'!AS143)</f>
        <v>0</v>
      </c>
      <c r="AS142" s="211">
        <f>IF('Indicator Date hidden'!AT143="x","x",$AS$2-'Indicator Date hidden'!AT143)</f>
        <v>0</v>
      </c>
      <c r="AT142" s="211">
        <f>IF('Indicator Date hidden'!AU143="x","x",$AT$2-'Indicator Date hidden'!AU143)</f>
        <v>0</v>
      </c>
      <c r="AU142" s="211">
        <f>IF('Indicator Date hidden'!AV143="x","x",$AU$2-'Indicator Date hidden'!AV143)</f>
        <v>4</v>
      </c>
      <c r="AV142" s="211">
        <f>IF('Indicator Date hidden'!AW143="x","x",$AV$2-'Indicator Date hidden'!AW143)</f>
        <v>0</v>
      </c>
      <c r="AW142" s="211">
        <f>IF('Indicator Date hidden'!AX143="x","x",$AW$2-'Indicator Date hidden'!AX143)</f>
        <v>0</v>
      </c>
      <c r="AX142" s="211">
        <f>IF('Indicator Date hidden'!AY143="x","x",$AX$2-'Indicator Date hidden'!AY143)</f>
        <v>0</v>
      </c>
      <c r="AY142" s="211">
        <f>IF('Indicator Date hidden'!AZ143="x","x",$AY$2-'Indicator Date hidden'!AZ143)</f>
        <v>0</v>
      </c>
      <c r="AZ142" s="211">
        <f>IF('Indicator Date hidden'!BA143="x","x",$AZ$2-'Indicator Date hidden'!BA143)</f>
        <v>0</v>
      </c>
      <c r="BA142">
        <f t="shared" si="20"/>
        <v>11</v>
      </c>
      <c r="BB142" s="21">
        <f t="shared" si="21"/>
        <v>0.24444444444444444</v>
      </c>
      <c r="BC142">
        <f t="shared" si="22"/>
        <v>5</v>
      </c>
      <c r="BD142" s="21">
        <f t="shared" si="23"/>
        <v>0.84736337621944968</v>
      </c>
      <c r="BE142" s="280">
        <f t="shared" si="24"/>
        <v>0</v>
      </c>
    </row>
    <row r="143" spans="1:57" x14ac:dyDescent="0.25">
      <c r="A143" t="s">
        <v>8864</v>
      </c>
      <c r="B143" s="211">
        <f>IF('Indicator Date hidden'!C144="x","x",$B$2-'Indicator Date hidden'!C144)</f>
        <v>0</v>
      </c>
      <c r="C143" s="211">
        <f>IF('Indicator Date hidden'!D144="x","x",$C$2-'Indicator Date hidden'!D144)</f>
        <v>0</v>
      </c>
      <c r="D143" s="211">
        <f>IF('Indicator Date hidden'!E144="x","x",$D$2-'Indicator Date hidden'!E144)</f>
        <v>0</v>
      </c>
      <c r="E143" s="211">
        <f>IF('Indicator Date hidden'!F144="x","x",$E$2-'Indicator Date hidden'!F144)</f>
        <v>0</v>
      </c>
      <c r="F143" s="211">
        <f>IF('Indicator Date hidden'!G144="x","x",$F$2-'Indicator Date hidden'!G144)</f>
        <v>0</v>
      </c>
      <c r="G143" s="211">
        <f>IF('Indicator Date hidden'!H144="x","x",$G$2-'Indicator Date hidden'!H144)</f>
        <v>0</v>
      </c>
      <c r="H143" s="211">
        <f>IF('Indicator Date hidden'!I144="x","x",$H$2-'Indicator Date hidden'!I144)</f>
        <v>0</v>
      </c>
      <c r="I143" s="211">
        <f>IF('Indicator Date hidden'!J144="x","x",$I$2-'Indicator Date hidden'!J144)</f>
        <v>0</v>
      </c>
      <c r="J143" s="211">
        <f>IF('Indicator Date hidden'!K144="x","x",$J$2-'Indicator Date hidden'!K144)</f>
        <v>0</v>
      </c>
      <c r="K143" s="211">
        <f>IF('Indicator Date hidden'!L144="x","x",$K$2-'Indicator Date hidden'!L144)</f>
        <v>0</v>
      </c>
      <c r="L143" s="211">
        <f>IF('Indicator Date hidden'!M144="x","x",$L$2-'Indicator Date hidden'!M144)</f>
        <v>0</v>
      </c>
      <c r="M143" s="211">
        <f>IF('Indicator Date hidden'!N144="x","x",$M$2-'Indicator Date hidden'!N144)</f>
        <v>0</v>
      </c>
      <c r="N143" s="211">
        <f>IF('Indicator Date hidden'!O144="x","x",$N$2-'Indicator Date hidden'!O144)</f>
        <v>0</v>
      </c>
      <c r="O143" s="211">
        <f>IF('Indicator Date hidden'!P144="x","x",$O$2-'Indicator Date hidden'!P144)</f>
        <v>0</v>
      </c>
      <c r="P143" s="211">
        <f>IF('Indicator Date hidden'!Q144="x","x",$P$2-'Indicator Date hidden'!Q144)</f>
        <v>0</v>
      </c>
      <c r="Q143" s="211">
        <f>IF('Indicator Date hidden'!R144="x","x",$Q$2-'Indicator Date hidden'!R144)</f>
        <v>4</v>
      </c>
      <c r="R143" s="211">
        <f>IF('Indicator Date hidden'!S144="x","x",$R$2-'Indicator Date hidden'!S144)</f>
        <v>0</v>
      </c>
      <c r="S143" s="211">
        <f>IF('Indicator Date hidden'!T144="x","x",$S$2-'Indicator Date hidden'!T144)</f>
        <v>0</v>
      </c>
      <c r="T143" s="211">
        <f>IF('Indicator Date hidden'!U144="x","x",$T$2-'Indicator Date hidden'!U144)</f>
        <v>0</v>
      </c>
      <c r="U143" s="211">
        <f>IF('Indicator Date hidden'!V144="x","x",$U$2-'Indicator Date hidden'!V144)</f>
        <v>0</v>
      </c>
      <c r="V143" s="211">
        <f>IF('Indicator Date hidden'!W144="x","x",$V$2-'Indicator Date hidden'!W144)</f>
        <v>0</v>
      </c>
      <c r="W143" s="211">
        <f>IF('Indicator Date hidden'!X144="x","x",$W$2-'Indicator Date hidden'!X144)</f>
        <v>4</v>
      </c>
      <c r="X143" s="211">
        <f>IF('Indicator Date hidden'!Y144="x","x",$X$2-'Indicator Date hidden'!Y144)</f>
        <v>4</v>
      </c>
      <c r="Y143" s="211">
        <f>IF('Indicator Date hidden'!Z144="x","x",$Y$2-'Indicator Date hidden'!Z144)</f>
        <v>0</v>
      </c>
      <c r="Z143" s="211">
        <f>IF('Indicator Date hidden'!AA144="x","x",$Z$2-'Indicator Date hidden'!AA144)</f>
        <v>0</v>
      </c>
      <c r="AA143" s="211">
        <f>IF('Indicator Date hidden'!AB144="x","x",$AA$2-'Indicator Date hidden'!AB144)</f>
        <v>0</v>
      </c>
      <c r="AB143" s="211">
        <f>IF('Indicator Date hidden'!AC144="x","x",$AB$2-'Indicator Date hidden'!AC144)</f>
        <v>0</v>
      </c>
      <c r="AC143" s="211">
        <f>IF('Indicator Date hidden'!AD144="x","x",$AC$2-'Indicator Date hidden'!AD144)</f>
        <v>0</v>
      </c>
      <c r="AD143" s="211">
        <f>IF('Indicator Date hidden'!AE144="x","x",$AD$2-'Indicator Date hidden'!AE144)</f>
        <v>0</v>
      </c>
      <c r="AE143" s="211">
        <f>IF('Indicator Date hidden'!AF144="x","x",$AE$2-'Indicator Date hidden'!AF144)</f>
        <v>0</v>
      </c>
      <c r="AF143" s="211">
        <f>IF('Indicator Date hidden'!AG144="x","x",$AF$2-'Indicator Date hidden'!AG144)</f>
        <v>2</v>
      </c>
      <c r="AG143" s="211">
        <f>IF('Indicator Date hidden'!AH144="x","x",$AG$2-'Indicator Date hidden'!AH144)</f>
        <v>0</v>
      </c>
      <c r="AH143" s="211">
        <f>IF('Indicator Date hidden'!AI144="x","x",$AH$2-'Indicator Date hidden'!AI144)</f>
        <v>0</v>
      </c>
      <c r="AI143" s="211">
        <f>IF('Indicator Date hidden'!AJ144="x","x",$AI$2-'Indicator Date hidden'!AJ144)</f>
        <v>0</v>
      </c>
      <c r="AJ143" s="211" t="str">
        <f>IF('Indicator Date hidden'!AK144="x","x",$AJ$2-'Indicator Date hidden'!AK144)</f>
        <v>x</v>
      </c>
      <c r="AK143" s="211">
        <f>IF('Indicator Date hidden'!AL144="x","x",$AK$2-'Indicator Date hidden'!AL144)</f>
        <v>0</v>
      </c>
      <c r="AL143" s="211">
        <f>IF('Indicator Date hidden'!AM144="x","x",$AL$2-'Indicator Date hidden'!AM144)</f>
        <v>0</v>
      </c>
      <c r="AM143" s="211">
        <f>IF('Indicator Date hidden'!AN144="x","x",$AM$2-'Indicator Date hidden'!AN144)</f>
        <v>0</v>
      </c>
      <c r="AN143" s="211">
        <f>IF('Indicator Date hidden'!AO144="x","x",$AN$2-'Indicator Date hidden'!AO144)</f>
        <v>0</v>
      </c>
      <c r="AO143" s="211">
        <f>IF('Indicator Date hidden'!AP144="x","x",$AO$2-'Indicator Date hidden'!AP144)</f>
        <v>1</v>
      </c>
      <c r="AP143" s="211">
        <f>IF('Indicator Date hidden'!AQ144="x","x",$AP$2-'Indicator Date hidden'!AQ144)</f>
        <v>1</v>
      </c>
      <c r="AQ143" s="211">
        <f>IF('Indicator Date hidden'!AR144="x","x",$AQ$2-'Indicator Date hidden'!AR144)</f>
        <v>0</v>
      </c>
      <c r="AR143" s="211">
        <f>IF('Indicator Date hidden'!AS144="x","x",$AR$2-'Indicator Date hidden'!AS144)</f>
        <v>0</v>
      </c>
      <c r="AS143" s="211">
        <f>IF('Indicator Date hidden'!AT144="x","x",$AS$2-'Indicator Date hidden'!AT144)</f>
        <v>0</v>
      </c>
      <c r="AT143" s="211">
        <f>IF('Indicator Date hidden'!AU144="x","x",$AT$2-'Indicator Date hidden'!AU144)</f>
        <v>0</v>
      </c>
      <c r="AU143" s="211">
        <f>IF('Indicator Date hidden'!AV144="x","x",$AU$2-'Indicator Date hidden'!AV144)</f>
        <v>2</v>
      </c>
      <c r="AV143" s="211">
        <f>IF('Indicator Date hidden'!AW144="x","x",$AV$2-'Indicator Date hidden'!AW144)</f>
        <v>0</v>
      </c>
      <c r="AW143" s="211">
        <f>IF('Indicator Date hidden'!AX144="x","x",$AW$2-'Indicator Date hidden'!AX144)</f>
        <v>0</v>
      </c>
      <c r="AX143" s="211">
        <f>IF('Indicator Date hidden'!AY144="x","x",$AX$2-'Indicator Date hidden'!AY144)</f>
        <v>0</v>
      </c>
      <c r="AY143" s="211">
        <f>IF('Indicator Date hidden'!AZ144="x","x",$AY$2-'Indicator Date hidden'!AZ144)</f>
        <v>0</v>
      </c>
      <c r="AZ143" s="211">
        <f>IF('Indicator Date hidden'!BA144="x","x",$AZ$2-'Indicator Date hidden'!BA144)</f>
        <v>0</v>
      </c>
      <c r="BA143">
        <f t="shared" si="20"/>
        <v>18</v>
      </c>
      <c r="BB143" s="21">
        <f t="shared" si="21"/>
        <v>0.36</v>
      </c>
      <c r="BC143">
        <f t="shared" si="22"/>
        <v>7</v>
      </c>
      <c r="BD143" s="21">
        <f t="shared" si="23"/>
        <v>1.0150862032359615</v>
      </c>
      <c r="BE143" s="280">
        <f t="shared" si="24"/>
        <v>0</v>
      </c>
    </row>
    <row r="144" spans="1:57" x14ac:dyDescent="0.25">
      <c r="A144" t="s">
        <v>8780</v>
      </c>
      <c r="B144" s="211">
        <f>IF('Indicator Date hidden'!C145="x","x",$B$2-'Indicator Date hidden'!C145)</f>
        <v>0</v>
      </c>
      <c r="C144" s="211">
        <f>IF('Indicator Date hidden'!D145="x","x",$C$2-'Indicator Date hidden'!D145)</f>
        <v>0</v>
      </c>
      <c r="D144" s="211">
        <f>IF('Indicator Date hidden'!E145="x","x",$D$2-'Indicator Date hidden'!E145)</f>
        <v>0</v>
      </c>
      <c r="E144" s="211">
        <f>IF('Indicator Date hidden'!F145="x","x",$E$2-'Indicator Date hidden'!F145)</f>
        <v>0</v>
      </c>
      <c r="F144" s="211">
        <f>IF('Indicator Date hidden'!G145="x","x",$F$2-'Indicator Date hidden'!G145)</f>
        <v>0</v>
      </c>
      <c r="G144" s="211">
        <f>IF('Indicator Date hidden'!H145="x","x",$G$2-'Indicator Date hidden'!H145)</f>
        <v>0</v>
      </c>
      <c r="H144" s="211">
        <f>IF('Indicator Date hidden'!I145="x","x",$H$2-'Indicator Date hidden'!I145)</f>
        <v>0</v>
      </c>
      <c r="I144" s="211">
        <f>IF('Indicator Date hidden'!J145="x","x",$I$2-'Indicator Date hidden'!J145)</f>
        <v>0</v>
      </c>
      <c r="J144" s="211">
        <f>IF('Indicator Date hidden'!K145="x","x",$J$2-'Indicator Date hidden'!K145)</f>
        <v>0</v>
      </c>
      <c r="K144" s="211">
        <f>IF('Indicator Date hidden'!L145="x","x",$K$2-'Indicator Date hidden'!L145)</f>
        <v>0</v>
      </c>
      <c r="L144" s="211">
        <f>IF('Indicator Date hidden'!M145="x","x",$L$2-'Indicator Date hidden'!M145)</f>
        <v>0</v>
      </c>
      <c r="M144" s="211">
        <f>IF('Indicator Date hidden'!N145="x","x",$M$2-'Indicator Date hidden'!N145)</f>
        <v>0</v>
      </c>
      <c r="N144" s="211">
        <f>IF('Indicator Date hidden'!O145="x","x",$N$2-'Indicator Date hidden'!O145)</f>
        <v>0</v>
      </c>
      <c r="O144" s="211">
        <f>IF('Indicator Date hidden'!P145="x","x",$O$2-'Indicator Date hidden'!P145)</f>
        <v>0</v>
      </c>
      <c r="P144" s="211">
        <f>IF('Indicator Date hidden'!Q145="x","x",$P$2-'Indicator Date hidden'!Q145)</f>
        <v>0</v>
      </c>
      <c r="Q144" s="211" t="str">
        <f>IF('Indicator Date hidden'!R145="x","x",$Q$2-'Indicator Date hidden'!R145)</f>
        <v>x</v>
      </c>
      <c r="R144" s="211">
        <f>IF('Indicator Date hidden'!S145="x","x",$R$2-'Indicator Date hidden'!S145)</f>
        <v>0</v>
      </c>
      <c r="S144" s="211">
        <f>IF('Indicator Date hidden'!T145="x","x",$S$2-'Indicator Date hidden'!T145)</f>
        <v>0</v>
      </c>
      <c r="T144" s="211">
        <f>IF('Indicator Date hidden'!U145="x","x",$T$2-'Indicator Date hidden'!U145)</f>
        <v>0</v>
      </c>
      <c r="U144" s="211" t="str">
        <f>IF('Indicator Date hidden'!V145="x","x",$U$2-'Indicator Date hidden'!V145)</f>
        <v>x</v>
      </c>
      <c r="V144" s="211">
        <f>IF('Indicator Date hidden'!W145="x","x",$V$2-'Indicator Date hidden'!W145)</f>
        <v>0</v>
      </c>
      <c r="W144" s="211" t="str">
        <f>IF('Indicator Date hidden'!X145="x","x",$W$2-'Indicator Date hidden'!X145)</f>
        <v>x</v>
      </c>
      <c r="X144" s="211" t="str">
        <f>IF('Indicator Date hidden'!Y145="x","x",$X$2-'Indicator Date hidden'!Y145)</f>
        <v>x</v>
      </c>
      <c r="Y144" s="211">
        <f>IF('Indicator Date hidden'!Z145="x","x",$Y$2-'Indicator Date hidden'!Z145)</f>
        <v>0</v>
      </c>
      <c r="Z144" s="211">
        <f>IF('Indicator Date hidden'!AA145="x","x",$Z$2-'Indicator Date hidden'!AA145)</f>
        <v>0</v>
      </c>
      <c r="AA144" s="211" t="str">
        <f>IF('Indicator Date hidden'!AB145="x","x",$AA$2-'Indicator Date hidden'!AB145)</f>
        <v>x</v>
      </c>
      <c r="AB144" s="211">
        <f>IF('Indicator Date hidden'!AC145="x","x",$AB$2-'Indicator Date hidden'!AC145)</f>
        <v>0</v>
      </c>
      <c r="AC144" s="211">
        <f>IF('Indicator Date hidden'!AD145="x","x",$AC$2-'Indicator Date hidden'!AD145)</f>
        <v>0</v>
      </c>
      <c r="AD144" s="211" t="str">
        <f>IF('Indicator Date hidden'!AE145="x","x",$AD$2-'Indicator Date hidden'!AE145)</f>
        <v>x</v>
      </c>
      <c r="AE144" s="211" t="str">
        <f>IF('Indicator Date hidden'!AF145="x","x",$AE$2-'Indicator Date hidden'!AF145)</f>
        <v>x</v>
      </c>
      <c r="AF144" s="211" t="str">
        <f>IF('Indicator Date hidden'!AG145="x","x",$AF$2-'Indicator Date hidden'!AG145)</f>
        <v>x</v>
      </c>
      <c r="AG144" s="211">
        <f>IF('Indicator Date hidden'!AH145="x","x",$AG$2-'Indicator Date hidden'!AH145)</f>
        <v>0</v>
      </c>
      <c r="AH144" s="211">
        <f>IF('Indicator Date hidden'!AI145="x","x",$AH$2-'Indicator Date hidden'!AI145)</f>
        <v>0</v>
      </c>
      <c r="AI144" s="211">
        <f>IF('Indicator Date hidden'!AJ145="x","x",$AI$2-'Indicator Date hidden'!AJ145)</f>
        <v>0</v>
      </c>
      <c r="AJ144" s="211" t="str">
        <f>IF('Indicator Date hidden'!AK145="x","x",$AJ$2-'Indicator Date hidden'!AK145)</f>
        <v>x</v>
      </c>
      <c r="AK144" s="211">
        <f>IF('Indicator Date hidden'!AL145="x","x",$AK$2-'Indicator Date hidden'!AL145)</f>
        <v>1</v>
      </c>
      <c r="AL144" s="211">
        <f>IF('Indicator Date hidden'!AM145="x","x",$AL$2-'Indicator Date hidden'!AM145)</f>
        <v>0</v>
      </c>
      <c r="AM144" s="211">
        <f>IF('Indicator Date hidden'!AN145="x","x",$AM$2-'Indicator Date hidden'!AN145)</f>
        <v>0</v>
      </c>
      <c r="AN144" s="211">
        <f>IF('Indicator Date hidden'!AO145="x","x",$AN$2-'Indicator Date hidden'!AO145)</f>
        <v>0</v>
      </c>
      <c r="AO144" s="211">
        <f>IF('Indicator Date hidden'!AP145="x","x",$AO$2-'Indicator Date hidden'!AP145)</f>
        <v>0</v>
      </c>
      <c r="AP144" s="211" t="str">
        <f>IF('Indicator Date hidden'!AQ145="x","x",$AP$2-'Indicator Date hidden'!AQ145)</f>
        <v>x</v>
      </c>
      <c r="AQ144" s="211">
        <f>IF('Indicator Date hidden'!AR145="x","x",$AQ$2-'Indicator Date hidden'!AR145)</f>
        <v>0</v>
      </c>
      <c r="AR144" s="211">
        <f>IF('Indicator Date hidden'!AS145="x","x",$AR$2-'Indicator Date hidden'!AS145)</f>
        <v>0</v>
      </c>
      <c r="AS144" s="211" t="str">
        <f>IF('Indicator Date hidden'!AT145="x","x",$AS$2-'Indicator Date hidden'!AT145)</f>
        <v>x</v>
      </c>
      <c r="AT144" s="211">
        <f>IF('Indicator Date hidden'!AU145="x","x",$AT$2-'Indicator Date hidden'!AU145)</f>
        <v>0</v>
      </c>
      <c r="AU144" s="211" t="str">
        <f>IF('Indicator Date hidden'!AV145="x","x",$AU$2-'Indicator Date hidden'!AV145)</f>
        <v>x</v>
      </c>
      <c r="AV144" s="211">
        <f>IF('Indicator Date hidden'!AW145="x","x",$AV$2-'Indicator Date hidden'!AW145)</f>
        <v>0</v>
      </c>
      <c r="AW144" s="211">
        <f>IF('Indicator Date hidden'!AX145="x","x",$AW$2-'Indicator Date hidden'!AX145)</f>
        <v>0</v>
      </c>
      <c r="AX144" s="211">
        <f>IF('Indicator Date hidden'!AY145="x","x",$AX$2-'Indicator Date hidden'!AY145)</f>
        <v>0</v>
      </c>
      <c r="AY144" s="211">
        <f>IF('Indicator Date hidden'!AZ145="x","x",$AY$2-'Indicator Date hidden'!AZ145)</f>
        <v>8</v>
      </c>
      <c r="AZ144" s="211">
        <f>IF('Indicator Date hidden'!BA145="x","x",$AZ$2-'Indicator Date hidden'!BA145)</f>
        <v>0</v>
      </c>
      <c r="BA144">
        <f t="shared" si="20"/>
        <v>9</v>
      </c>
      <c r="BB144" s="21">
        <f t="shared" si="21"/>
        <v>0.23076923076923078</v>
      </c>
      <c r="BC144">
        <f t="shared" si="22"/>
        <v>2</v>
      </c>
      <c r="BD144" s="21">
        <f t="shared" si="23"/>
        <v>1.2702016488718806</v>
      </c>
      <c r="BE144" s="280">
        <f t="shared" si="24"/>
        <v>0</v>
      </c>
    </row>
    <row r="145" spans="1:57" x14ac:dyDescent="0.25">
      <c r="A145" t="s">
        <v>8792</v>
      </c>
      <c r="B145" s="211">
        <f>IF('Indicator Date hidden'!C146="x","x",$B$2-'Indicator Date hidden'!C146)</f>
        <v>0</v>
      </c>
      <c r="C145" s="211">
        <f>IF('Indicator Date hidden'!D146="x","x",$C$2-'Indicator Date hidden'!D146)</f>
        <v>0</v>
      </c>
      <c r="D145" s="211">
        <f>IF('Indicator Date hidden'!E146="x","x",$D$2-'Indicator Date hidden'!E146)</f>
        <v>0</v>
      </c>
      <c r="E145" s="211">
        <f>IF('Indicator Date hidden'!F146="x","x",$E$2-'Indicator Date hidden'!F146)</f>
        <v>0</v>
      </c>
      <c r="F145" s="211">
        <f>IF('Indicator Date hidden'!G146="x","x",$F$2-'Indicator Date hidden'!G146)</f>
        <v>0</v>
      </c>
      <c r="G145" s="211">
        <f>IF('Indicator Date hidden'!H146="x","x",$G$2-'Indicator Date hidden'!H146)</f>
        <v>0</v>
      </c>
      <c r="H145" s="211">
        <f>IF('Indicator Date hidden'!I146="x","x",$H$2-'Indicator Date hidden'!I146)</f>
        <v>0</v>
      </c>
      <c r="I145" s="211">
        <f>IF('Indicator Date hidden'!J146="x","x",$I$2-'Indicator Date hidden'!J146)</f>
        <v>0</v>
      </c>
      <c r="J145" s="211">
        <f>IF('Indicator Date hidden'!K146="x","x",$J$2-'Indicator Date hidden'!K146)</f>
        <v>0</v>
      </c>
      <c r="K145" s="211">
        <f>IF('Indicator Date hidden'!L146="x","x",$K$2-'Indicator Date hidden'!L146)</f>
        <v>0</v>
      </c>
      <c r="L145" s="211">
        <f>IF('Indicator Date hidden'!M146="x","x",$L$2-'Indicator Date hidden'!M146)</f>
        <v>0</v>
      </c>
      <c r="M145" s="211">
        <f>IF('Indicator Date hidden'!N146="x","x",$M$2-'Indicator Date hidden'!N146)</f>
        <v>0</v>
      </c>
      <c r="N145" s="211">
        <f>IF('Indicator Date hidden'!O146="x","x",$N$2-'Indicator Date hidden'!O146)</f>
        <v>0</v>
      </c>
      <c r="O145" s="211">
        <f>IF('Indicator Date hidden'!P146="x","x",$O$2-'Indicator Date hidden'!P146)</f>
        <v>0</v>
      </c>
      <c r="P145" s="211">
        <f>IF('Indicator Date hidden'!Q146="x","x",$P$2-'Indicator Date hidden'!Q146)</f>
        <v>0</v>
      </c>
      <c r="Q145" s="211">
        <f>IF('Indicator Date hidden'!R146="x","x",$Q$2-'Indicator Date hidden'!R146)</f>
        <v>2</v>
      </c>
      <c r="R145" s="211">
        <f>IF('Indicator Date hidden'!S146="x","x",$R$2-'Indicator Date hidden'!S146)</f>
        <v>0</v>
      </c>
      <c r="S145" s="211">
        <f>IF('Indicator Date hidden'!T146="x","x",$S$2-'Indicator Date hidden'!T146)</f>
        <v>0</v>
      </c>
      <c r="T145" s="211">
        <f>IF('Indicator Date hidden'!U146="x","x",$T$2-'Indicator Date hidden'!U146)</f>
        <v>0</v>
      </c>
      <c r="U145" s="211">
        <f>IF('Indicator Date hidden'!V146="x","x",$U$2-'Indicator Date hidden'!V146)</f>
        <v>0</v>
      </c>
      <c r="V145" s="211">
        <f>IF('Indicator Date hidden'!W146="x","x",$V$2-'Indicator Date hidden'!W146)</f>
        <v>0</v>
      </c>
      <c r="W145" s="211">
        <f>IF('Indicator Date hidden'!X146="x","x",$W$2-'Indicator Date hidden'!X146)</f>
        <v>2</v>
      </c>
      <c r="X145" s="211">
        <f>IF('Indicator Date hidden'!Y146="x","x",$X$2-'Indicator Date hidden'!Y146)</f>
        <v>2</v>
      </c>
      <c r="Y145" s="211">
        <f>IF('Indicator Date hidden'!Z146="x","x",$Y$2-'Indicator Date hidden'!Z146)</f>
        <v>0</v>
      </c>
      <c r="Z145" s="211">
        <f>IF('Indicator Date hidden'!AA146="x","x",$Z$2-'Indicator Date hidden'!AA146)</f>
        <v>0</v>
      </c>
      <c r="AA145" s="211" t="str">
        <f>IF('Indicator Date hidden'!AB146="x","x",$AA$2-'Indicator Date hidden'!AB146)</f>
        <v>x</v>
      </c>
      <c r="AB145" s="211">
        <f>IF('Indicator Date hidden'!AC146="x","x",$AB$2-'Indicator Date hidden'!AC146)</f>
        <v>0</v>
      </c>
      <c r="AC145" s="211">
        <f>IF('Indicator Date hidden'!AD146="x","x",$AC$2-'Indicator Date hidden'!AD146)</f>
        <v>0</v>
      </c>
      <c r="AD145" s="211" t="str">
        <f>IF('Indicator Date hidden'!AE146="x","x",$AD$2-'Indicator Date hidden'!AE146)</f>
        <v>x</v>
      </c>
      <c r="AE145" s="211" t="str">
        <f>IF('Indicator Date hidden'!AF146="x","x",$AE$2-'Indicator Date hidden'!AF146)</f>
        <v>x</v>
      </c>
      <c r="AF145" s="211" t="str">
        <f>IF('Indicator Date hidden'!AG146="x","x",$AF$2-'Indicator Date hidden'!AG146)</f>
        <v>x</v>
      </c>
      <c r="AG145" s="211">
        <f>IF('Indicator Date hidden'!AH146="x","x",$AG$2-'Indicator Date hidden'!AH146)</f>
        <v>0</v>
      </c>
      <c r="AH145" s="211">
        <f>IF('Indicator Date hidden'!AI146="x","x",$AH$2-'Indicator Date hidden'!AI146)</f>
        <v>0</v>
      </c>
      <c r="AI145" s="211">
        <f>IF('Indicator Date hidden'!AJ146="x","x",$AI$2-'Indicator Date hidden'!AJ146)</f>
        <v>0</v>
      </c>
      <c r="AJ145" s="211" t="str">
        <f>IF('Indicator Date hidden'!AK146="x","x",$AJ$2-'Indicator Date hidden'!AK146)</f>
        <v>x</v>
      </c>
      <c r="AK145" s="211">
        <f>IF('Indicator Date hidden'!AL146="x","x",$AK$2-'Indicator Date hidden'!AL146)</f>
        <v>1</v>
      </c>
      <c r="AL145" s="211">
        <f>IF('Indicator Date hidden'!AM146="x","x",$AL$2-'Indicator Date hidden'!AM146)</f>
        <v>0</v>
      </c>
      <c r="AM145" s="211">
        <f>IF('Indicator Date hidden'!AN146="x","x",$AM$2-'Indicator Date hidden'!AN146)</f>
        <v>0</v>
      </c>
      <c r="AN145" s="211">
        <f>IF('Indicator Date hidden'!AO146="x","x",$AN$2-'Indicator Date hidden'!AO146)</f>
        <v>0</v>
      </c>
      <c r="AO145" s="211">
        <f>IF('Indicator Date hidden'!AP146="x","x",$AO$2-'Indicator Date hidden'!AP146)</f>
        <v>0</v>
      </c>
      <c r="AP145" s="211">
        <f>IF('Indicator Date hidden'!AQ146="x","x",$AP$2-'Indicator Date hidden'!AQ146)</f>
        <v>0</v>
      </c>
      <c r="AQ145" s="211">
        <f>IF('Indicator Date hidden'!AR146="x","x",$AQ$2-'Indicator Date hidden'!AR146)</f>
        <v>6</v>
      </c>
      <c r="AR145" s="211">
        <f>IF('Indicator Date hidden'!AS146="x","x",$AR$2-'Indicator Date hidden'!AS146)</f>
        <v>0</v>
      </c>
      <c r="AS145" s="211">
        <f>IF('Indicator Date hidden'!AT146="x","x",$AS$2-'Indicator Date hidden'!AT146)</f>
        <v>2</v>
      </c>
      <c r="AT145" s="211">
        <f>IF('Indicator Date hidden'!AU146="x","x",$AT$2-'Indicator Date hidden'!AU146)</f>
        <v>0</v>
      </c>
      <c r="AU145" s="211" t="str">
        <f>IF('Indicator Date hidden'!AV146="x","x",$AU$2-'Indicator Date hidden'!AV146)</f>
        <v>x</v>
      </c>
      <c r="AV145" s="211">
        <f>IF('Indicator Date hidden'!AW146="x","x",$AV$2-'Indicator Date hidden'!AW146)</f>
        <v>0</v>
      </c>
      <c r="AW145" s="211">
        <f>IF('Indicator Date hidden'!AX146="x","x",$AW$2-'Indicator Date hidden'!AX146)</f>
        <v>0</v>
      </c>
      <c r="AX145" s="211">
        <f>IF('Indicator Date hidden'!AY146="x","x",$AX$2-'Indicator Date hidden'!AY146)</f>
        <v>0</v>
      </c>
      <c r="AY145" s="211">
        <f>IF('Indicator Date hidden'!AZ146="x","x",$AY$2-'Indicator Date hidden'!AZ146)</f>
        <v>0</v>
      </c>
      <c r="AZ145" s="211">
        <f>IF('Indicator Date hidden'!BA146="x","x",$AZ$2-'Indicator Date hidden'!BA146)</f>
        <v>0</v>
      </c>
      <c r="BA145">
        <f t="shared" si="20"/>
        <v>15</v>
      </c>
      <c r="BB145" s="21">
        <f t="shared" si="21"/>
        <v>0.33333333333333331</v>
      </c>
      <c r="BC145">
        <f t="shared" si="22"/>
        <v>6</v>
      </c>
      <c r="BD145" s="21">
        <f t="shared" si="23"/>
        <v>1.0327955589886444</v>
      </c>
      <c r="BE145" s="280">
        <f t="shared" si="24"/>
        <v>0</v>
      </c>
    </row>
    <row r="146" spans="1:57" x14ac:dyDescent="0.25">
      <c r="A146" t="s">
        <v>8919</v>
      </c>
      <c r="B146" s="211">
        <f>IF('Indicator Date hidden'!C147="x","x",$B$2-'Indicator Date hidden'!C147)</f>
        <v>0</v>
      </c>
      <c r="C146" s="211">
        <f>IF('Indicator Date hidden'!D147="x","x",$C$2-'Indicator Date hidden'!D147)</f>
        <v>0</v>
      </c>
      <c r="D146" s="211">
        <f>IF('Indicator Date hidden'!E147="x","x",$D$2-'Indicator Date hidden'!E147)</f>
        <v>0</v>
      </c>
      <c r="E146" s="211">
        <f>IF('Indicator Date hidden'!F147="x","x",$E$2-'Indicator Date hidden'!F147)</f>
        <v>0</v>
      </c>
      <c r="F146" s="211">
        <f>IF('Indicator Date hidden'!G147="x","x",$F$2-'Indicator Date hidden'!G147)</f>
        <v>0</v>
      </c>
      <c r="G146" s="211">
        <f>IF('Indicator Date hidden'!H147="x","x",$G$2-'Indicator Date hidden'!H147)</f>
        <v>0</v>
      </c>
      <c r="H146" s="211">
        <f>IF('Indicator Date hidden'!I147="x","x",$H$2-'Indicator Date hidden'!I147)</f>
        <v>0</v>
      </c>
      <c r="I146" s="211">
        <f>IF('Indicator Date hidden'!J147="x","x",$I$2-'Indicator Date hidden'!J147)</f>
        <v>0</v>
      </c>
      <c r="J146" s="211">
        <f>IF('Indicator Date hidden'!K147="x","x",$J$2-'Indicator Date hidden'!K147)</f>
        <v>0</v>
      </c>
      <c r="K146" s="211">
        <f>IF('Indicator Date hidden'!L147="x","x",$K$2-'Indicator Date hidden'!L147)</f>
        <v>0</v>
      </c>
      <c r="L146" s="211">
        <f>IF('Indicator Date hidden'!M147="x","x",$L$2-'Indicator Date hidden'!M147)</f>
        <v>0</v>
      </c>
      <c r="M146" s="211">
        <f>IF('Indicator Date hidden'!N147="x","x",$M$2-'Indicator Date hidden'!N147)</f>
        <v>0</v>
      </c>
      <c r="N146" s="211">
        <f>IF('Indicator Date hidden'!O147="x","x",$N$2-'Indicator Date hidden'!O147)</f>
        <v>0</v>
      </c>
      <c r="O146" s="211">
        <f>IF('Indicator Date hidden'!P147="x","x",$O$2-'Indicator Date hidden'!P147)</f>
        <v>0</v>
      </c>
      <c r="P146" s="211">
        <f>IF('Indicator Date hidden'!Q147="x","x",$P$2-'Indicator Date hidden'!Q147)</f>
        <v>0</v>
      </c>
      <c r="Q146" s="211" t="str">
        <f>IF('Indicator Date hidden'!R147="x","x",$Q$2-'Indicator Date hidden'!R147)</f>
        <v>x</v>
      </c>
      <c r="R146" s="211">
        <f>IF('Indicator Date hidden'!S147="x","x",$R$2-'Indicator Date hidden'!S147)</f>
        <v>0</v>
      </c>
      <c r="S146" s="211">
        <f>IF('Indicator Date hidden'!T147="x","x",$S$2-'Indicator Date hidden'!T147)</f>
        <v>0</v>
      </c>
      <c r="T146" s="211">
        <f>IF('Indicator Date hidden'!U147="x","x",$T$2-'Indicator Date hidden'!U147)</f>
        <v>0</v>
      </c>
      <c r="U146" s="211">
        <f>IF('Indicator Date hidden'!V147="x","x",$U$2-'Indicator Date hidden'!V147)</f>
        <v>0</v>
      </c>
      <c r="V146" s="211">
        <f>IF('Indicator Date hidden'!W147="x","x",$V$2-'Indicator Date hidden'!W147)</f>
        <v>0</v>
      </c>
      <c r="W146" s="211" t="str">
        <f>IF('Indicator Date hidden'!X147="x","x",$W$2-'Indicator Date hidden'!X147)</f>
        <v>x</v>
      </c>
      <c r="X146" s="211">
        <f>IF('Indicator Date hidden'!Y147="x","x",$X$2-'Indicator Date hidden'!Y147)</f>
        <v>2</v>
      </c>
      <c r="Y146" s="211">
        <f>IF('Indicator Date hidden'!Z147="x","x",$Y$2-'Indicator Date hidden'!Z147)</f>
        <v>0</v>
      </c>
      <c r="Z146" s="211">
        <f>IF('Indicator Date hidden'!AA147="x","x",$Z$2-'Indicator Date hidden'!AA147)</f>
        <v>0</v>
      </c>
      <c r="AA146" s="211" t="str">
        <f>IF('Indicator Date hidden'!AB147="x","x",$AA$2-'Indicator Date hidden'!AB147)</f>
        <v>x</v>
      </c>
      <c r="AB146" s="211">
        <f>IF('Indicator Date hidden'!AC147="x","x",$AB$2-'Indicator Date hidden'!AC147)</f>
        <v>0</v>
      </c>
      <c r="AC146" s="211">
        <f>IF('Indicator Date hidden'!AD147="x","x",$AC$2-'Indicator Date hidden'!AD147)</f>
        <v>0</v>
      </c>
      <c r="AD146" s="211" t="str">
        <f>IF('Indicator Date hidden'!AE147="x","x",$AD$2-'Indicator Date hidden'!AE147)</f>
        <v>x</v>
      </c>
      <c r="AE146" s="211" t="str">
        <f>IF('Indicator Date hidden'!AF147="x","x",$AE$2-'Indicator Date hidden'!AF147)</f>
        <v>x</v>
      </c>
      <c r="AF146" s="211" t="str">
        <f>IF('Indicator Date hidden'!AG147="x","x",$AF$2-'Indicator Date hidden'!AG147)</f>
        <v>x</v>
      </c>
      <c r="AG146" s="211">
        <f>IF('Indicator Date hidden'!AH147="x","x",$AG$2-'Indicator Date hidden'!AH147)</f>
        <v>0</v>
      </c>
      <c r="AH146" s="211">
        <f>IF('Indicator Date hidden'!AI147="x","x",$AH$2-'Indicator Date hidden'!AI147)</f>
        <v>0</v>
      </c>
      <c r="AI146" s="211">
        <f>IF('Indicator Date hidden'!AJ147="x","x",$AI$2-'Indicator Date hidden'!AJ147)</f>
        <v>0</v>
      </c>
      <c r="AJ146" s="211" t="str">
        <f>IF('Indicator Date hidden'!AK147="x","x",$AJ$2-'Indicator Date hidden'!AK147)</f>
        <v>x</v>
      </c>
      <c r="AK146" s="211">
        <f>IF('Indicator Date hidden'!AL147="x","x",$AK$2-'Indicator Date hidden'!AL147)</f>
        <v>1</v>
      </c>
      <c r="AL146" s="211">
        <f>IF('Indicator Date hidden'!AM147="x","x",$AL$2-'Indicator Date hidden'!AM147)</f>
        <v>0</v>
      </c>
      <c r="AM146" s="211">
        <f>IF('Indicator Date hidden'!AN147="x","x",$AM$2-'Indicator Date hidden'!AN147)</f>
        <v>0</v>
      </c>
      <c r="AN146" s="211">
        <f>IF('Indicator Date hidden'!AO147="x","x",$AN$2-'Indicator Date hidden'!AO147)</f>
        <v>0</v>
      </c>
      <c r="AO146" s="211">
        <f>IF('Indicator Date hidden'!AP147="x","x",$AO$2-'Indicator Date hidden'!AP147)</f>
        <v>0</v>
      </c>
      <c r="AP146" s="211">
        <f>IF('Indicator Date hidden'!AQ147="x","x",$AP$2-'Indicator Date hidden'!AQ147)</f>
        <v>0</v>
      </c>
      <c r="AQ146" s="211" t="str">
        <f>IF('Indicator Date hidden'!AR147="x","x",$AQ$2-'Indicator Date hidden'!AR147)</f>
        <v>x</v>
      </c>
      <c r="AR146" s="211">
        <f>IF('Indicator Date hidden'!AS147="x","x",$AR$2-'Indicator Date hidden'!AS147)</f>
        <v>0</v>
      </c>
      <c r="AS146" s="211">
        <f>IF('Indicator Date hidden'!AT147="x","x",$AS$2-'Indicator Date hidden'!AT147)</f>
        <v>0</v>
      </c>
      <c r="AT146" s="211">
        <f>IF('Indicator Date hidden'!AU147="x","x",$AT$2-'Indicator Date hidden'!AU147)</f>
        <v>0</v>
      </c>
      <c r="AU146" s="211" t="str">
        <f>IF('Indicator Date hidden'!AV147="x","x",$AU$2-'Indicator Date hidden'!AV147)</f>
        <v>x</v>
      </c>
      <c r="AV146" s="211">
        <f>IF('Indicator Date hidden'!AW147="x","x",$AV$2-'Indicator Date hidden'!AW147)</f>
        <v>0</v>
      </c>
      <c r="AW146" s="211">
        <f>IF('Indicator Date hidden'!AX147="x","x",$AW$2-'Indicator Date hidden'!AX147)</f>
        <v>0</v>
      </c>
      <c r="AX146" s="211">
        <f>IF('Indicator Date hidden'!AY147="x","x",$AX$2-'Indicator Date hidden'!AY147)</f>
        <v>0</v>
      </c>
      <c r="AY146" s="211">
        <f>IF('Indicator Date hidden'!AZ147="x","x",$AY$2-'Indicator Date hidden'!AZ147)</f>
        <v>8</v>
      </c>
      <c r="AZ146" s="211">
        <f>IF('Indicator Date hidden'!BA147="x","x",$AZ$2-'Indicator Date hidden'!BA147)</f>
        <v>0</v>
      </c>
      <c r="BA146">
        <f t="shared" si="20"/>
        <v>11</v>
      </c>
      <c r="BB146" s="21">
        <f t="shared" si="21"/>
        <v>0.26190476190476192</v>
      </c>
      <c r="BC146">
        <f t="shared" si="22"/>
        <v>3</v>
      </c>
      <c r="BD146" s="21">
        <f t="shared" si="23"/>
        <v>1.2546963929767045</v>
      </c>
      <c r="BE146" s="280">
        <f t="shared" si="24"/>
        <v>0</v>
      </c>
    </row>
    <row r="147" spans="1:57" x14ac:dyDescent="0.25">
      <c r="A147" t="s">
        <v>8926</v>
      </c>
      <c r="B147" s="211">
        <f>IF('Indicator Date hidden'!C148="x","x",$B$2-'Indicator Date hidden'!C148)</f>
        <v>0</v>
      </c>
      <c r="C147" s="211">
        <f>IF('Indicator Date hidden'!D148="x","x",$C$2-'Indicator Date hidden'!D148)</f>
        <v>0</v>
      </c>
      <c r="D147" s="211">
        <f>IF('Indicator Date hidden'!E148="x","x",$D$2-'Indicator Date hidden'!E148)</f>
        <v>0</v>
      </c>
      <c r="E147" s="211">
        <f>IF('Indicator Date hidden'!F148="x","x",$E$2-'Indicator Date hidden'!F148)</f>
        <v>0</v>
      </c>
      <c r="F147" s="211">
        <f>IF('Indicator Date hidden'!G148="x","x",$F$2-'Indicator Date hidden'!G148)</f>
        <v>0</v>
      </c>
      <c r="G147" s="211">
        <f>IF('Indicator Date hidden'!H148="x","x",$G$2-'Indicator Date hidden'!H148)</f>
        <v>0</v>
      </c>
      <c r="H147" s="211">
        <f>IF('Indicator Date hidden'!I148="x","x",$H$2-'Indicator Date hidden'!I148)</f>
        <v>0</v>
      </c>
      <c r="I147" s="211">
        <f>IF('Indicator Date hidden'!J148="x","x",$I$2-'Indicator Date hidden'!J148)</f>
        <v>0</v>
      </c>
      <c r="J147" s="211">
        <f>IF('Indicator Date hidden'!K148="x","x",$J$2-'Indicator Date hidden'!K148)</f>
        <v>0</v>
      </c>
      <c r="K147" s="211">
        <f>IF('Indicator Date hidden'!L148="x","x",$K$2-'Indicator Date hidden'!L148)</f>
        <v>0</v>
      </c>
      <c r="L147" s="211">
        <f>IF('Indicator Date hidden'!M148="x","x",$L$2-'Indicator Date hidden'!M148)</f>
        <v>0</v>
      </c>
      <c r="M147" s="211">
        <f>IF('Indicator Date hidden'!N148="x","x",$M$2-'Indicator Date hidden'!N148)</f>
        <v>0</v>
      </c>
      <c r="N147" s="211">
        <f>IF('Indicator Date hidden'!O148="x","x",$N$2-'Indicator Date hidden'!O148)</f>
        <v>0</v>
      </c>
      <c r="O147" s="211">
        <f>IF('Indicator Date hidden'!P148="x","x",$O$2-'Indicator Date hidden'!P148)</f>
        <v>0</v>
      </c>
      <c r="P147" s="211">
        <f>IF('Indicator Date hidden'!Q148="x","x",$P$2-'Indicator Date hidden'!Q148)</f>
        <v>0</v>
      </c>
      <c r="Q147" s="211" t="str">
        <f>IF('Indicator Date hidden'!R148="x","x",$Q$2-'Indicator Date hidden'!R148)</f>
        <v>x</v>
      </c>
      <c r="R147" s="211">
        <f>IF('Indicator Date hidden'!S148="x","x",$R$2-'Indicator Date hidden'!S148)</f>
        <v>0</v>
      </c>
      <c r="S147" s="211">
        <f>IF('Indicator Date hidden'!T148="x","x",$S$2-'Indicator Date hidden'!T148)</f>
        <v>0</v>
      </c>
      <c r="T147" s="211">
        <f>IF('Indicator Date hidden'!U148="x","x",$T$2-'Indicator Date hidden'!U148)</f>
        <v>0</v>
      </c>
      <c r="U147" s="211">
        <f>IF('Indicator Date hidden'!V148="x","x",$U$2-'Indicator Date hidden'!V148)</f>
        <v>0</v>
      </c>
      <c r="V147" s="211">
        <f>IF('Indicator Date hidden'!W148="x","x",$V$2-'Indicator Date hidden'!W148)</f>
        <v>0</v>
      </c>
      <c r="W147" s="211">
        <f>IF('Indicator Date hidden'!X148="x","x",$W$2-'Indicator Date hidden'!X148)</f>
        <v>0</v>
      </c>
      <c r="X147" s="211">
        <f>IF('Indicator Date hidden'!Y148="x","x",$X$2-'Indicator Date hidden'!Y148)</f>
        <v>4</v>
      </c>
      <c r="Y147" s="211">
        <f>IF('Indicator Date hidden'!Z148="x","x",$Y$2-'Indicator Date hidden'!Z148)</f>
        <v>0</v>
      </c>
      <c r="Z147" s="211">
        <f>IF('Indicator Date hidden'!AA148="x","x",$Z$2-'Indicator Date hidden'!AA148)</f>
        <v>0</v>
      </c>
      <c r="AA147" s="211" t="str">
        <f>IF('Indicator Date hidden'!AB148="x","x",$AA$2-'Indicator Date hidden'!AB148)</f>
        <v>x</v>
      </c>
      <c r="AB147" s="211">
        <f>IF('Indicator Date hidden'!AC148="x","x",$AB$2-'Indicator Date hidden'!AC148)</f>
        <v>0</v>
      </c>
      <c r="AC147" s="211">
        <f>IF('Indicator Date hidden'!AD148="x","x",$AC$2-'Indicator Date hidden'!AD148)</f>
        <v>0</v>
      </c>
      <c r="AD147" s="211" t="str">
        <f>IF('Indicator Date hidden'!AE148="x","x",$AD$2-'Indicator Date hidden'!AE148)</f>
        <v>x</v>
      </c>
      <c r="AE147" s="211">
        <f>IF('Indicator Date hidden'!AF148="x","x",$AE$2-'Indicator Date hidden'!AF148)</f>
        <v>0</v>
      </c>
      <c r="AF147" s="211">
        <f>IF('Indicator Date hidden'!AG148="x","x",$AF$2-'Indicator Date hidden'!AG148)</f>
        <v>5</v>
      </c>
      <c r="AG147" s="211">
        <f>IF('Indicator Date hidden'!AH148="x","x",$AG$2-'Indicator Date hidden'!AH148)</f>
        <v>0</v>
      </c>
      <c r="AH147" s="211">
        <f>IF('Indicator Date hidden'!AI148="x","x",$AH$2-'Indicator Date hidden'!AI148)</f>
        <v>0</v>
      </c>
      <c r="AI147" s="211">
        <f>IF('Indicator Date hidden'!AJ148="x","x",$AI$2-'Indicator Date hidden'!AJ148)</f>
        <v>0</v>
      </c>
      <c r="AJ147" s="211" t="str">
        <f>IF('Indicator Date hidden'!AK148="x","x",$AJ$2-'Indicator Date hidden'!AK148)</f>
        <v>x</v>
      </c>
      <c r="AK147" s="211" t="str">
        <f>IF('Indicator Date hidden'!AL148="x","x",$AK$2-'Indicator Date hidden'!AL148)</f>
        <v>x</v>
      </c>
      <c r="AL147" s="211">
        <f>IF('Indicator Date hidden'!AM148="x","x",$AL$2-'Indicator Date hidden'!AM148)</f>
        <v>0</v>
      </c>
      <c r="AM147" s="211">
        <f>IF('Indicator Date hidden'!AN148="x","x",$AM$2-'Indicator Date hidden'!AN148)</f>
        <v>0</v>
      </c>
      <c r="AN147" s="211">
        <f>IF('Indicator Date hidden'!AO148="x","x",$AN$2-'Indicator Date hidden'!AO148)</f>
        <v>0</v>
      </c>
      <c r="AO147" s="211" t="str">
        <f>IF('Indicator Date hidden'!AP148="x","x",$AO$2-'Indicator Date hidden'!AP148)</f>
        <v>x</v>
      </c>
      <c r="AP147" s="211" t="str">
        <f>IF('Indicator Date hidden'!AQ148="x","x",$AP$2-'Indicator Date hidden'!AQ148)</f>
        <v>x</v>
      </c>
      <c r="AQ147" s="211">
        <f>IF('Indicator Date hidden'!AR148="x","x",$AQ$2-'Indicator Date hidden'!AR148)</f>
        <v>4</v>
      </c>
      <c r="AR147" s="211">
        <f>IF('Indicator Date hidden'!AS148="x","x",$AR$2-'Indicator Date hidden'!AS148)</f>
        <v>0</v>
      </c>
      <c r="AS147" s="211">
        <f>IF('Indicator Date hidden'!AT148="x","x",$AS$2-'Indicator Date hidden'!AT148)</f>
        <v>0</v>
      </c>
      <c r="AT147" s="211">
        <f>IF('Indicator Date hidden'!AU148="x","x",$AT$2-'Indicator Date hidden'!AU148)</f>
        <v>0</v>
      </c>
      <c r="AU147" s="211">
        <f>IF('Indicator Date hidden'!AV148="x","x",$AU$2-'Indicator Date hidden'!AV148)</f>
        <v>3</v>
      </c>
      <c r="AV147" s="211">
        <f>IF('Indicator Date hidden'!AW148="x","x",$AV$2-'Indicator Date hidden'!AW148)</f>
        <v>0</v>
      </c>
      <c r="AW147" s="211">
        <f>IF('Indicator Date hidden'!AX148="x","x",$AW$2-'Indicator Date hidden'!AX148)</f>
        <v>0</v>
      </c>
      <c r="AX147" s="211">
        <f>IF('Indicator Date hidden'!AY148="x","x",$AX$2-'Indicator Date hidden'!AY148)</f>
        <v>0</v>
      </c>
      <c r="AY147" s="211">
        <f>IF('Indicator Date hidden'!AZ148="x","x",$AY$2-'Indicator Date hidden'!AZ148)</f>
        <v>0</v>
      </c>
      <c r="AZ147" s="211">
        <f>IF('Indicator Date hidden'!BA148="x","x",$AZ$2-'Indicator Date hidden'!BA148)</f>
        <v>0</v>
      </c>
      <c r="BA147">
        <f t="shared" si="20"/>
        <v>16</v>
      </c>
      <c r="BB147" s="21">
        <f t="shared" si="21"/>
        <v>0.36363636363636365</v>
      </c>
      <c r="BC147">
        <f t="shared" si="22"/>
        <v>4</v>
      </c>
      <c r="BD147" s="21">
        <f t="shared" si="23"/>
        <v>1.1695163936607824</v>
      </c>
      <c r="BE147" s="280">
        <f t="shared" si="24"/>
        <v>0</v>
      </c>
    </row>
    <row r="148" spans="1:57" x14ac:dyDescent="0.25">
      <c r="A148" t="s">
        <v>8881</v>
      </c>
      <c r="B148" s="211">
        <f>IF('Indicator Date hidden'!C149="x","x",$B$2-'Indicator Date hidden'!C149)</f>
        <v>0</v>
      </c>
      <c r="C148" s="211">
        <f>IF('Indicator Date hidden'!D149="x","x",$C$2-'Indicator Date hidden'!D149)</f>
        <v>0</v>
      </c>
      <c r="D148" s="211">
        <f>IF('Indicator Date hidden'!E149="x","x",$D$2-'Indicator Date hidden'!E149)</f>
        <v>0</v>
      </c>
      <c r="E148" s="211">
        <f>IF('Indicator Date hidden'!F149="x","x",$E$2-'Indicator Date hidden'!F149)</f>
        <v>0</v>
      </c>
      <c r="F148" s="211">
        <f>IF('Indicator Date hidden'!G149="x","x",$F$2-'Indicator Date hidden'!G149)</f>
        <v>0</v>
      </c>
      <c r="G148" s="211">
        <f>IF('Indicator Date hidden'!H149="x","x",$G$2-'Indicator Date hidden'!H149)</f>
        <v>0</v>
      </c>
      <c r="H148" s="211">
        <f>IF('Indicator Date hidden'!I149="x","x",$H$2-'Indicator Date hidden'!I149)</f>
        <v>0</v>
      </c>
      <c r="I148" s="211">
        <f>IF('Indicator Date hidden'!J149="x","x",$I$2-'Indicator Date hidden'!J149)</f>
        <v>0</v>
      </c>
      <c r="J148" s="211">
        <f>IF('Indicator Date hidden'!K149="x","x",$J$2-'Indicator Date hidden'!K149)</f>
        <v>0</v>
      </c>
      <c r="K148" s="211">
        <f>IF('Indicator Date hidden'!L149="x","x",$K$2-'Indicator Date hidden'!L149)</f>
        <v>0</v>
      </c>
      <c r="L148" s="211">
        <f>IF('Indicator Date hidden'!M149="x","x",$L$2-'Indicator Date hidden'!M149)</f>
        <v>0</v>
      </c>
      <c r="M148" s="211">
        <f>IF('Indicator Date hidden'!N149="x","x",$M$2-'Indicator Date hidden'!N149)</f>
        <v>0</v>
      </c>
      <c r="N148" s="211">
        <f>IF('Indicator Date hidden'!O149="x","x",$N$2-'Indicator Date hidden'!O149)</f>
        <v>0</v>
      </c>
      <c r="O148" s="211">
        <f>IF('Indicator Date hidden'!P149="x","x",$O$2-'Indicator Date hidden'!P149)</f>
        <v>0</v>
      </c>
      <c r="P148" s="211">
        <f>IF('Indicator Date hidden'!Q149="x","x",$P$2-'Indicator Date hidden'!Q149)</f>
        <v>0</v>
      </c>
      <c r="Q148" s="211">
        <f>IF('Indicator Date hidden'!R149="x","x",$Q$2-'Indicator Date hidden'!R149)</f>
        <v>5</v>
      </c>
      <c r="R148" s="211">
        <f>IF('Indicator Date hidden'!S149="x","x",$R$2-'Indicator Date hidden'!S149)</f>
        <v>0</v>
      </c>
      <c r="S148" s="211">
        <f>IF('Indicator Date hidden'!T149="x","x",$S$2-'Indicator Date hidden'!T149)</f>
        <v>0</v>
      </c>
      <c r="T148" s="211">
        <f>IF('Indicator Date hidden'!U149="x","x",$T$2-'Indicator Date hidden'!U149)</f>
        <v>0</v>
      </c>
      <c r="U148" s="211">
        <f>IF('Indicator Date hidden'!V149="x","x",$U$2-'Indicator Date hidden'!V149)</f>
        <v>0</v>
      </c>
      <c r="V148" s="211">
        <f>IF('Indicator Date hidden'!W149="x","x",$V$2-'Indicator Date hidden'!W149)</f>
        <v>0</v>
      </c>
      <c r="W148" s="211">
        <f>IF('Indicator Date hidden'!X149="x","x",$W$2-'Indicator Date hidden'!X149)</f>
        <v>6</v>
      </c>
      <c r="X148" s="211" t="str">
        <f>IF('Indicator Date hidden'!Y149="x","x",$X$2-'Indicator Date hidden'!Y149)</f>
        <v>x</v>
      </c>
      <c r="Y148" s="211">
        <f>IF('Indicator Date hidden'!Z149="x","x",$Y$2-'Indicator Date hidden'!Z149)</f>
        <v>0</v>
      </c>
      <c r="Z148" s="211">
        <f>IF('Indicator Date hidden'!AA149="x","x",$Z$2-'Indicator Date hidden'!AA149)</f>
        <v>0</v>
      </c>
      <c r="AA148" s="211">
        <f>IF('Indicator Date hidden'!AB149="x","x",$AA$2-'Indicator Date hidden'!AB149)</f>
        <v>0</v>
      </c>
      <c r="AB148" s="211">
        <f>IF('Indicator Date hidden'!AC149="x","x",$AB$2-'Indicator Date hidden'!AC149)</f>
        <v>0</v>
      </c>
      <c r="AC148" s="211">
        <f>IF('Indicator Date hidden'!AD149="x","x",$AC$2-'Indicator Date hidden'!AD149)</f>
        <v>0</v>
      </c>
      <c r="AD148" s="211">
        <f>IF('Indicator Date hidden'!AE149="x","x",$AD$2-'Indicator Date hidden'!AE149)</f>
        <v>0</v>
      </c>
      <c r="AE148" s="211" t="str">
        <f>IF('Indicator Date hidden'!AF149="x","x",$AE$2-'Indicator Date hidden'!AF149)</f>
        <v>x</v>
      </c>
      <c r="AF148" s="211">
        <f>IF('Indicator Date hidden'!AG149="x","x",$AF$2-'Indicator Date hidden'!AG149)</f>
        <v>3</v>
      </c>
      <c r="AG148" s="211">
        <f>IF('Indicator Date hidden'!AH149="x","x",$AG$2-'Indicator Date hidden'!AH149)</f>
        <v>0</v>
      </c>
      <c r="AH148" s="211">
        <f>IF('Indicator Date hidden'!AI149="x","x",$AH$2-'Indicator Date hidden'!AI149)</f>
        <v>0</v>
      </c>
      <c r="AI148" s="211">
        <f>IF('Indicator Date hidden'!AJ149="x","x",$AI$2-'Indicator Date hidden'!AJ149)</f>
        <v>0</v>
      </c>
      <c r="AJ148" s="211" t="str">
        <f>IF('Indicator Date hidden'!AK149="x","x",$AJ$2-'Indicator Date hidden'!AK149)</f>
        <v>x</v>
      </c>
      <c r="AK148" s="211">
        <f>IF('Indicator Date hidden'!AL149="x","x",$AK$2-'Indicator Date hidden'!AL149)</f>
        <v>1</v>
      </c>
      <c r="AL148" s="211">
        <f>IF('Indicator Date hidden'!AM149="x","x",$AL$2-'Indicator Date hidden'!AM149)</f>
        <v>0</v>
      </c>
      <c r="AM148" s="211">
        <f>IF('Indicator Date hidden'!AN149="x","x",$AM$2-'Indicator Date hidden'!AN149)</f>
        <v>0</v>
      </c>
      <c r="AN148" s="211">
        <f>IF('Indicator Date hidden'!AO149="x","x",$AN$2-'Indicator Date hidden'!AO149)</f>
        <v>0</v>
      </c>
      <c r="AO148" s="211" t="str">
        <f>IF('Indicator Date hidden'!AP149="x","x",$AO$2-'Indicator Date hidden'!AP149)</f>
        <v>x</v>
      </c>
      <c r="AP148" s="211" t="str">
        <f>IF('Indicator Date hidden'!AQ149="x","x",$AP$2-'Indicator Date hidden'!AQ149)</f>
        <v>x</v>
      </c>
      <c r="AQ148" s="211" t="str">
        <f>IF('Indicator Date hidden'!AR149="x","x",$AQ$2-'Indicator Date hidden'!AR149)</f>
        <v>x</v>
      </c>
      <c r="AR148" s="211">
        <f>IF('Indicator Date hidden'!AS149="x","x",$AR$2-'Indicator Date hidden'!AS149)</f>
        <v>0</v>
      </c>
      <c r="AS148" s="211">
        <f>IF('Indicator Date hidden'!AT149="x","x",$AS$2-'Indicator Date hidden'!AT149)</f>
        <v>0</v>
      </c>
      <c r="AT148" s="211">
        <f>IF('Indicator Date hidden'!AU149="x","x",$AT$2-'Indicator Date hidden'!AU149)</f>
        <v>0</v>
      </c>
      <c r="AU148" s="211">
        <f>IF('Indicator Date hidden'!AV149="x","x",$AU$2-'Indicator Date hidden'!AV149)</f>
        <v>6</v>
      </c>
      <c r="AV148" s="211">
        <f>IF('Indicator Date hidden'!AW149="x","x",$AV$2-'Indicator Date hidden'!AW149)</f>
        <v>0</v>
      </c>
      <c r="AW148" s="211">
        <f>IF('Indicator Date hidden'!AX149="x","x",$AW$2-'Indicator Date hidden'!AX149)</f>
        <v>0</v>
      </c>
      <c r="AX148" s="211">
        <f>IF('Indicator Date hidden'!AY149="x","x",$AX$2-'Indicator Date hidden'!AY149)</f>
        <v>0</v>
      </c>
      <c r="AY148" s="211">
        <f>IF('Indicator Date hidden'!AZ149="x","x",$AY$2-'Indicator Date hidden'!AZ149)</f>
        <v>0</v>
      </c>
      <c r="AZ148" s="211">
        <f>IF('Indicator Date hidden'!BA149="x","x",$AZ$2-'Indicator Date hidden'!BA149)</f>
        <v>0</v>
      </c>
      <c r="BA148">
        <f t="shared" si="20"/>
        <v>21</v>
      </c>
      <c r="BB148" s="21">
        <f t="shared" si="21"/>
        <v>0.46666666666666667</v>
      </c>
      <c r="BC148">
        <f t="shared" si="22"/>
        <v>5</v>
      </c>
      <c r="BD148" s="21">
        <f t="shared" si="23"/>
        <v>1.4696938456699069</v>
      </c>
      <c r="BE148" s="280">
        <f t="shared" si="24"/>
        <v>0</v>
      </c>
    </row>
    <row r="149" spans="1:57" x14ac:dyDescent="0.25">
      <c r="A149" t="s">
        <v>8866</v>
      </c>
      <c r="B149" s="211">
        <f>IF('Indicator Date hidden'!C150="x","x",$B$2-'Indicator Date hidden'!C150)</f>
        <v>0</v>
      </c>
      <c r="C149" s="211">
        <f>IF('Indicator Date hidden'!D150="x","x",$C$2-'Indicator Date hidden'!D150)</f>
        <v>0</v>
      </c>
      <c r="D149" s="211">
        <f>IF('Indicator Date hidden'!E150="x","x",$D$2-'Indicator Date hidden'!E150)</f>
        <v>0</v>
      </c>
      <c r="E149" s="211">
        <f>IF('Indicator Date hidden'!F150="x","x",$E$2-'Indicator Date hidden'!F150)</f>
        <v>0</v>
      </c>
      <c r="F149" s="211">
        <f>IF('Indicator Date hidden'!G150="x","x",$F$2-'Indicator Date hidden'!G150)</f>
        <v>0</v>
      </c>
      <c r="G149" s="211">
        <f>IF('Indicator Date hidden'!H150="x","x",$G$2-'Indicator Date hidden'!H150)</f>
        <v>0</v>
      </c>
      <c r="H149" s="211">
        <f>IF('Indicator Date hidden'!I150="x","x",$H$2-'Indicator Date hidden'!I150)</f>
        <v>0</v>
      </c>
      <c r="I149" s="211">
        <f>IF('Indicator Date hidden'!J150="x","x",$I$2-'Indicator Date hidden'!J150)</f>
        <v>0</v>
      </c>
      <c r="J149" s="211">
        <f>IF('Indicator Date hidden'!K150="x","x",$J$2-'Indicator Date hidden'!K150)</f>
        <v>0</v>
      </c>
      <c r="K149" s="211">
        <f>IF('Indicator Date hidden'!L150="x","x",$K$2-'Indicator Date hidden'!L150)</f>
        <v>0</v>
      </c>
      <c r="L149" s="211">
        <f>IF('Indicator Date hidden'!M150="x","x",$L$2-'Indicator Date hidden'!M150)</f>
        <v>0</v>
      </c>
      <c r="M149" s="211">
        <f>IF('Indicator Date hidden'!N150="x","x",$M$2-'Indicator Date hidden'!N150)</f>
        <v>0</v>
      </c>
      <c r="N149" s="211">
        <f>IF('Indicator Date hidden'!O150="x","x",$N$2-'Indicator Date hidden'!O150)</f>
        <v>0</v>
      </c>
      <c r="O149" s="211">
        <f>IF('Indicator Date hidden'!P150="x","x",$O$2-'Indicator Date hidden'!P150)</f>
        <v>0</v>
      </c>
      <c r="P149" s="211">
        <f>IF('Indicator Date hidden'!Q150="x","x",$P$2-'Indicator Date hidden'!Q150)</f>
        <v>0</v>
      </c>
      <c r="Q149" s="211" t="str">
        <f>IF('Indicator Date hidden'!R150="x","x",$Q$2-'Indicator Date hidden'!R150)</f>
        <v>x</v>
      </c>
      <c r="R149" s="211">
        <f>IF('Indicator Date hidden'!S150="x","x",$R$2-'Indicator Date hidden'!S150)</f>
        <v>0</v>
      </c>
      <c r="S149" s="211">
        <f>IF('Indicator Date hidden'!T150="x","x",$S$2-'Indicator Date hidden'!T150)</f>
        <v>0</v>
      </c>
      <c r="T149" s="211">
        <f>IF('Indicator Date hidden'!U150="x","x",$T$2-'Indicator Date hidden'!U150)</f>
        <v>0</v>
      </c>
      <c r="U149" s="211" t="str">
        <f>IF('Indicator Date hidden'!V150="x","x",$U$2-'Indicator Date hidden'!V150)</f>
        <v>x</v>
      </c>
      <c r="V149" s="211">
        <f>IF('Indicator Date hidden'!W150="x","x",$V$2-'Indicator Date hidden'!W150)</f>
        <v>0</v>
      </c>
      <c r="W149" s="211">
        <f>IF('Indicator Date hidden'!X150="x","x",$W$2-'Indicator Date hidden'!X150)</f>
        <v>9</v>
      </c>
      <c r="X149" s="211">
        <f>IF('Indicator Date hidden'!Y150="x","x",$X$2-'Indicator Date hidden'!Y150)</f>
        <v>2</v>
      </c>
      <c r="Y149" s="211">
        <f>IF('Indicator Date hidden'!Z150="x","x",$Y$2-'Indicator Date hidden'!Z150)</f>
        <v>0</v>
      </c>
      <c r="Z149" s="211">
        <f>IF('Indicator Date hidden'!AA150="x","x",$Z$2-'Indicator Date hidden'!AA150)</f>
        <v>0</v>
      </c>
      <c r="AA149" s="211" t="str">
        <f>IF('Indicator Date hidden'!AB150="x","x",$AA$2-'Indicator Date hidden'!AB150)</f>
        <v>x</v>
      </c>
      <c r="AB149" s="211">
        <f>IF('Indicator Date hidden'!AC150="x","x",$AB$2-'Indicator Date hidden'!AC150)</f>
        <v>0</v>
      </c>
      <c r="AC149" s="211">
        <f>IF('Indicator Date hidden'!AD150="x","x",$AC$2-'Indicator Date hidden'!AD150)</f>
        <v>0</v>
      </c>
      <c r="AD149" s="211">
        <f>IF('Indicator Date hidden'!AE150="x","x",$AD$2-'Indicator Date hidden'!AE150)</f>
        <v>0</v>
      </c>
      <c r="AE149" s="211">
        <f>IF('Indicator Date hidden'!AF150="x","x",$AE$2-'Indicator Date hidden'!AF150)</f>
        <v>0</v>
      </c>
      <c r="AF149" s="211" t="str">
        <f>IF('Indicator Date hidden'!AG150="x","x",$AF$2-'Indicator Date hidden'!AG150)</f>
        <v>x</v>
      </c>
      <c r="AG149" s="211">
        <f>IF('Indicator Date hidden'!AH150="x","x",$AG$2-'Indicator Date hidden'!AH150)</f>
        <v>0</v>
      </c>
      <c r="AH149" s="211">
        <f>IF('Indicator Date hidden'!AI150="x","x",$AH$2-'Indicator Date hidden'!AI150)</f>
        <v>0</v>
      </c>
      <c r="AI149" s="211">
        <f>IF('Indicator Date hidden'!AJ150="x","x",$AI$2-'Indicator Date hidden'!AJ150)</f>
        <v>0</v>
      </c>
      <c r="AJ149" s="211" t="str">
        <f>IF('Indicator Date hidden'!AK150="x","x",$AJ$2-'Indicator Date hidden'!AK150)</f>
        <v>x</v>
      </c>
      <c r="AK149" s="211">
        <f>IF('Indicator Date hidden'!AL150="x","x",$AK$2-'Indicator Date hidden'!AL150)</f>
        <v>1</v>
      </c>
      <c r="AL149" s="211">
        <f>IF('Indicator Date hidden'!AM150="x","x",$AL$2-'Indicator Date hidden'!AM150)</f>
        <v>0</v>
      </c>
      <c r="AM149" s="211">
        <f>IF('Indicator Date hidden'!AN150="x","x",$AM$2-'Indicator Date hidden'!AN150)</f>
        <v>0</v>
      </c>
      <c r="AN149" s="211">
        <f>IF('Indicator Date hidden'!AO150="x","x",$AN$2-'Indicator Date hidden'!AO150)</f>
        <v>0</v>
      </c>
      <c r="AO149" s="211">
        <f>IF('Indicator Date hidden'!AP150="x","x",$AO$2-'Indicator Date hidden'!AP150)</f>
        <v>1</v>
      </c>
      <c r="AP149" s="211">
        <f>IF('Indicator Date hidden'!AQ150="x","x",$AP$2-'Indicator Date hidden'!AQ150)</f>
        <v>0</v>
      </c>
      <c r="AQ149" s="211" t="str">
        <f>IF('Indicator Date hidden'!AR150="x","x",$AQ$2-'Indicator Date hidden'!AR150)</f>
        <v>x</v>
      </c>
      <c r="AR149" s="211">
        <f>IF('Indicator Date hidden'!AS150="x","x",$AR$2-'Indicator Date hidden'!AS150)</f>
        <v>0</v>
      </c>
      <c r="AS149" s="211">
        <f>IF('Indicator Date hidden'!AT150="x","x",$AS$2-'Indicator Date hidden'!AT150)</f>
        <v>0</v>
      </c>
      <c r="AT149" s="211">
        <f>IF('Indicator Date hidden'!AU150="x","x",$AT$2-'Indicator Date hidden'!AU150)</f>
        <v>0</v>
      </c>
      <c r="AU149" s="211">
        <f>IF('Indicator Date hidden'!AV150="x","x",$AU$2-'Indicator Date hidden'!AV150)</f>
        <v>1</v>
      </c>
      <c r="AV149" s="211">
        <f>IF('Indicator Date hidden'!AW150="x","x",$AV$2-'Indicator Date hidden'!AW150)</f>
        <v>0</v>
      </c>
      <c r="AW149" s="211">
        <f>IF('Indicator Date hidden'!AX150="x","x",$AW$2-'Indicator Date hidden'!AX150)</f>
        <v>0</v>
      </c>
      <c r="AX149" s="211">
        <f>IF('Indicator Date hidden'!AY150="x","x",$AX$2-'Indicator Date hidden'!AY150)</f>
        <v>0</v>
      </c>
      <c r="AY149" s="211">
        <f>IF('Indicator Date hidden'!AZ150="x","x",$AY$2-'Indicator Date hidden'!AZ150)</f>
        <v>0</v>
      </c>
      <c r="AZ149" s="211">
        <f>IF('Indicator Date hidden'!BA150="x","x",$AZ$2-'Indicator Date hidden'!BA150)</f>
        <v>0</v>
      </c>
      <c r="BA149">
        <f t="shared" si="20"/>
        <v>14</v>
      </c>
      <c r="BB149" s="21">
        <f t="shared" si="21"/>
        <v>0.31111111111111112</v>
      </c>
      <c r="BC149">
        <f t="shared" si="22"/>
        <v>5</v>
      </c>
      <c r="BD149" s="21">
        <f t="shared" si="23"/>
        <v>1.3633654800158193</v>
      </c>
      <c r="BE149" s="280">
        <f t="shared" si="24"/>
        <v>0</v>
      </c>
    </row>
    <row r="150" spans="1:57" x14ac:dyDescent="0.25">
      <c r="A150" t="s">
        <v>8868</v>
      </c>
      <c r="B150" s="211">
        <f>IF('Indicator Date hidden'!C151="x","x",$B$2-'Indicator Date hidden'!C151)</f>
        <v>0</v>
      </c>
      <c r="C150" s="211">
        <f>IF('Indicator Date hidden'!D151="x","x",$C$2-'Indicator Date hidden'!D151)</f>
        <v>0</v>
      </c>
      <c r="D150" s="211">
        <f>IF('Indicator Date hidden'!E151="x","x",$D$2-'Indicator Date hidden'!E151)</f>
        <v>0</v>
      </c>
      <c r="E150" s="211">
        <f>IF('Indicator Date hidden'!F151="x","x",$E$2-'Indicator Date hidden'!F151)</f>
        <v>0</v>
      </c>
      <c r="F150" s="211">
        <f>IF('Indicator Date hidden'!G151="x","x",$F$2-'Indicator Date hidden'!G151)</f>
        <v>0</v>
      </c>
      <c r="G150" s="211">
        <f>IF('Indicator Date hidden'!H151="x","x",$G$2-'Indicator Date hidden'!H151)</f>
        <v>0</v>
      </c>
      <c r="H150" s="211">
        <f>IF('Indicator Date hidden'!I151="x","x",$H$2-'Indicator Date hidden'!I151)</f>
        <v>0</v>
      </c>
      <c r="I150" s="211">
        <f>IF('Indicator Date hidden'!J151="x","x",$I$2-'Indicator Date hidden'!J151)</f>
        <v>0</v>
      </c>
      <c r="J150" s="211">
        <f>IF('Indicator Date hidden'!K151="x","x",$J$2-'Indicator Date hidden'!K151)</f>
        <v>0</v>
      </c>
      <c r="K150" s="211">
        <f>IF('Indicator Date hidden'!L151="x","x",$K$2-'Indicator Date hidden'!L151)</f>
        <v>0</v>
      </c>
      <c r="L150" s="211">
        <f>IF('Indicator Date hidden'!M151="x","x",$L$2-'Indicator Date hidden'!M151)</f>
        <v>0</v>
      </c>
      <c r="M150" s="211">
        <f>IF('Indicator Date hidden'!N151="x","x",$M$2-'Indicator Date hidden'!N151)</f>
        <v>0</v>
      </c>
      <c r="N150" s="211">
        <f>IF('Indicator Date hidden'!O151="x","x",$N$2-'Indicator Date hidden'!O151)</f>
        <v>0</v>
      </c>
      <c r="O150" s="211">
        <f>IF('Indicator Date hidden'!P151="x","x",$O$2-'Indicator Date hidden'!P151)</f>
        <v>0</v>
      </c>
      <c r="P150" s="211">
        <f>IF('Indicator Date hidden'!Q151="x","x",$P$2-'Indicator Date hidden'!Q151)</f>
        <v>0</v>
      </c>
      <c r="Q150" s="211">
        <f>IF('Indicator Date hidden'!R151="x","x",$Q$2-'Indicator Date hidden'!R151)</f>
        <v>0</v>
      </c>
      <c r="R150" s="211">
        <f>IF('Indicator Date hidden'!S151="x","x",$R$2-'Indicator Date hidden'!S151)</f>
        <v>0</v>
      </c>
      <c r="S150" s="211">
        <f>IF('Indicator Date hidden'!T151="x","x",$S$2-'Indicator Date hidden'!T151)</f>
        <v>0</v>
      </c>
      <c r="T150" s="211">
        <f>IF('Indicator Date hidden'!U151="x","x",$T$2-'Indicator Date hidden'!U151)</f>
        <v>0</v>
      </c>
      <c r="U150" s="211">
        <f>IF('Indicator Date hidden'!V151="x","x",$U$2-'Indicator Date hidden'!V151)</f>
        <v>0</v>
      </c>
      <c r="V150" s="211">
        <f>IF('Indicator Date hidden'!W151="x","x",$V$2-'Indicator Date hidden'!W151)</f>
        <v>0</v>
      </c>
      <c r="W150" s="211">
        <f>IF('Indicator Date hidden'!X151="x","x",$W$2-'Indicator Date hidden'!X151)</f>
        <v>0</v>
      </c>
      <c r="X150" s="211">
        <f>IF('Indicator Date hidden'!Y151="x","x",$X$2-'Indicator Date hidden'!Y151)</f>
        <v>4</v>
      </c>
      <c r="Y150" s="211">
        <f>IF('Indicator Date hidden'!Z151="x","x",$Y$2-'Indicator Date hidden'!Z151)</f>
        <v>0</v>
      </c>
      <c r="Z150" s="211">
        <f>IF('Indicator Date hidden'!AA151="x","x",$Z$2-'Indicator Date hidden'!AA151)</f>
        <v>0</v>
      </c>
      <c r="AA150" s="211">
        <f>IF('Indicator Date hidden'!AB151="x","x",$AA$2-'Indicator Date hidden'!AB151)</f>
        <v>0</v>
      </c>
      <c r="AB150" s="211">
        <f>IF('Indicator Date hidden'!AC151="x","x",$AB$2-'Indicator Date hidden'!AC151)</f>
        <v>0</v>
      </c>
      <c r="AC150" s="211">
        <f>IF('Indicator Date hidden'!AD151="x","x",$AC$2-'Indicator Date hidden'!AD151)</f>
        <v>0</v>
      </c>
      <c r="AD150" s="211">
        <f>IF('Indicator Date hidden'!AE151="x","x",$AD$2-'Indicator Date hidden'!AE151)</f>
        <v>0</v>
      </c>
      <c r="AE150" s="211">
        <f>IF('Indicator Date hidden'!AF151="x","x",$AE$2-'Indicator Date hidden'!AF151)</f>
        <v>0</v>
      </c>
      <c r="AF150" s="211">
        <f>IF('Indicator Date hidden'!AG151="x","x",$AF$2-'Indicator Date hidden'!AG151)</f>
        <v>2</v>
      </c>
      <c r="AG150" s="211">
        <f>IF('Indicator Date hidden'!AH151="x","x",$AG$2-'Indicator Date hidden'!AH151)</f>
        <v>0</v>
      </c>
      <c r="AH150" s="211">
        <f>IF('Indicator Date hidden'!AI151="x","x",$AH$2-'Indicator Date hidden'!AI151)</f>
        <v>0</v>
      </c>
      <c r="AI150" s="211">
        <f>IF('Indicator Date hidden'!AJ151="x","x",$AI$2-'Indicator Date hidden'!AJ151)</f>
        <v>0</v>
      </c>
      <c r="AJ150" s="211">
        <f>IF('Indicator Date hidden'!AK151="x","x",$AJ$2-'Indicator Date hidden'!AK151)</f>
        <v>1</v>
      </c>
      <c r="AK150" s="211">
        <f>IF('Indicator Date hidden'!AL151="x","x",$AK$2-'Indicator Date hidden'!AL151)</f>
        <v>1</v>
      </c>
      <c r="AL150" s="211">
        <f>IF('Indicator Date hidden'!AM151="x","x",$AL$2-'Indicator Date hidden'!AM151)</f>
        <v>0</v>
      </c>
      <c r="AM150" s="211">
        <f>IF('Indicator Date hidden'!AN151="x","x",$AM$2-'Indicator Date hidden'!AN151)</f>
        <v>0</v>
      </c>
      <c r="AN150" s="211">
        <f>IF('Indicator Date hidden'!AO151="x","x",$AN$2-'Indicator Date hidden'!AO151)</f>
        <v>0</v>
      </c>
      <c r="AO150" s="211">
        <f>IF('Indicator Date hidden'!AP151="x","x",$AO$2-'Indicator Date hidden'!AP151)</f>
        <v>0</v>
      </c>
      <c r="AP150" s="211">
        <f>IF('Indicator Date hidden'!AQ151="x","x",$AP$2-'Indicator Date hidden'!AQ151)</f>
        <v>0</v>
      </c>
      <c r="AQ150" s="211">
        <f>IF('Indicator Date hidden'!AR151="x","x",$AQ$2-'Indicator Date hidden'!AR151)</f>
        <v>0</v>
      </c>
      <c r="AR150" s="211">
        <f>IF('Indicator Date hidden'!AS151="x","x",$AR$2-'Indicator Date hidden'!AS151)</f>
        <v>0</v>
      </c>
      <c r="AS150" s="211">
        <f>IF('Indicator Date hidden'!AT151="x","x",$AS$2-'Indicator Date hidden'!AT151)</f>
        <v>0</v>
      </c>
      <c r="AT150" s="211">
        <f>IF('Indicator Date hidden'!AU151="x","x",$AT$2-'Indicator Date hidden'!AU151)</f>
        <v>0</v>
      </c>
      <c r="AU150" s="211">
        <f>IF('Indicator Date hidden'!AV151="x","x",$AU$2-'Indicator Date hidden'!AV151)</f>
        <v>1</v>
      </c>
      <c r="AV150" s="211">
        <f>IF('Indicator Date hidden'!AW151="x","x",$AV$2-'Indicator Date hidden'!AW151)</f>
        <v>0</v>
      </c>
      <c r="AW150" s="211">
        <f>IF('Indicator Date hidden'!AX151="x","x",$AW$2-'Indicator Date hidden'!AX151)</f>
        <v>0</v>
      </c>
      <c r="AX150" s="211">
        <f>IF('Indicator Date hidden'!AY151="x","x",$AX$2-'Indicator Date hidden'!AY151)</f>
        <v>0</v>
      </c>
      <c r="AY150" s="211">
        <f>IF('Indicator Date hidden'!AZ151="x","x",$AY$2-'Indicator Date hidden'!AZ151)</f>
        <v>0</v>
      </c>
      <c r="AZ150" s="211">
        <f>IF('Indicator Date hidden'!BA151="x","x",$AZ$2-'Indicator Date hidden'!BA151)</f>
        <v>0</v>
      </c>
      <c r="BA150">
        <f t="shared" si="20"/>
        <v>9</v>
      </c>
      <c r="BB150" s="21">
        <f t="shared" si="21"/>
        <v>0.17647058823529413</v>
      </c>
      <c r="BC150">
        <f t="shared" si="22"/>
        <v>5</v>
      </c>
      <c r="BD150" s="21">
        <f t="shared" si="23"/>
        <v>0.64794947615130605</v>
      </c>
      <c r="BE150" s="280">
        <f t="shared" si="24"/>
        <v>0</v>
      </c>
    </row>
    <row r="151" spans="1:57" x14ac:dyDescent="0.25">
      <c r="A151" t="s">
        <v>8878</v>
      </c>
      <c r="B151" s="211">
        <f>IF('Indicator Date hidden'!C152="x","x",$B$2-'Indicator Date hidden'!C152)</f>
        <v>0</v>
      </c>
      <c r="C151" s="211">
        <f>IF('Indicator Date hidden'!D152="x","x",$C$2-'Indicator Date hidden'!D152)</f>
        <v>0</v>
      </c>
      <c r="D151" s="211">
        <f>IF('Indicator Date hidden'!E152="x","x",$D$2-'Indicator Date hidden'!E152)</f>
        <v>0</v>
      </c>
      <c r="E151" s="211">
        <f>IF('Indicator Date hidden'!F152="x","x",$E$2-'Indicator Date hidden'!F152)</f>
        <v>0</v>
      </c>
      <c r="F151" s="211">
        <f>IF('Indicator Date hidden'!G152="x","x",$F$2-'Indicator Date hidden'!G152)</f>
        <v>0</v>
      </c>
      <c r="G151" s="211">
        <f>IF('Indicator Date hidden'!H152="x","x",$G$2-'Indicator Date hidden'!H152)</f>
        <v>0</v>
      </c>
      <c r="H151" s="211">
        <f>IF('Indicator Date hidden'!I152="x","x",$H$2-'Indicator Date hidden'!I152)</f>
        <v>0</v>
      </c>
      <c r="I151" s="211">
        <f>IF('Indicator Date hidden'!J152="x","x",$I$2-'Indicator Date hidden'!J152)</f>
        <v>0</v>
      </c>
      <c r="J151" s="211">
        <f>IF('Indicator Date hidden'!K152="x","x",$J$2-'Indicator Date hidden'!K152)</f>
        <v>0</v>
      </c>
      <c r="K151" s="211">
        <f>IF('Indicator Date hidden'!L152="x","x",$K$2-'Indicator Date hidden'!L152)</f>
        <v>0</v>
      </c>
      <c r="L151" s="211">
        <f>IF('Indicator Date hidden'!M152="x","x",$L$2-'Indicator Date hidden'!M152)</f>
        <v>0</v>
      </c>
      <c r="M151" s="211">
        <f>IF('Indicator Date hidden'!N152="x","x",$M$2-'Indicator Date hidden'!N152)</f>
        <v>0</v>
      </c>
      <c r="N151" s="211">
        <f>IF('Indicator Date hidden'!O152="x","x",$N$2-'Indicator Date hidden'!O152)</f>
        <v>0</v>
      </c>
      <c r="O151" s="211">
        <f>IF('Indicator Date hidden'!P152="x","x",$O$2-'Indicator Date hidden'!P152)</f>
        <v>0</v>
      </c>
      <c r="P151" s="211">
        <f>IF('Indicator Date hidden'!Q152="x","x",$P$2-'Indicator Date hidden'!Q152)</f>
        <v>0</v>
      </c>
      <c r="Q151" s="211">
        <f>IF('Indicator Date hidden'!R152="x","x",$Q$2-'Indicator Date hidden'!R152)</f>
        <v>0</v>
      </c>
      <c r="R151" s="211">
        <f>IF('Indicator Date hidden'!S152="x","x",$R$2-'Indicator Date hidden'!S152)</f>
        <v>0</v>
      </c>
      <c r="S151" s="211">
        <f>IF('Indicator Date hidden'!T152="x","x",$S$2-'Indicator Date hidden'!T152)</f>
        <v>0</v>
      </c>
      <c r="T151" s="211">
        <f>IF('Indicator Date hidden'!U152="x","x",$T$2-'Indicator Date hidden'!U152)</f>
        <v>0</v>
      </c>
      <c r="U151" s="211">
        <f>IF('Indicator Date hidden'!V152="x","x",$U$2-'Indicator Date hidden'!V152)</f>
        <v>0</v>
      </c>
      <c r="V151" s="211">
        <f>IF('Indicator Date hidden'!W152="x","x",$V$2-'Indicator Date hidden'!W152)</f>
        <v>0</v>
      </c>
      <c r="W151" s="211">
        <f>IF('Indicator Date hidden'!X152="x","x",$W$2-'Indicator Date hidden'!X152)</f>
        <v>0</v>
      </c>
      <c r="X151" s="211">
        <f>IF('Indicator Date hidden'!Y152="x","x",$X$2-'Indicator Date hidden'!Y152)</f>
        <v>4</v>
      </c>
      <c r="Y151" s="211">
        <f>IF('Indicator Date hidden'!Z152="x","x",$Y$2-'Indicator Date hidden'!Z152)</f>
        <v>0</v>
      </c>
      <c r="Z151" s="211">
        <f>IF('Indicator Date hidden'!AA152="x","x",$Z$2-'Indicator Date hidden'!AA152)</f>
        <v>0</v>
      </c>
      <c r="AA151" s="211">
        <f>IF('Indicator Date hidden'!AB152="x","x",$AA$2-'Indicator Date hidden'!AB152)</f>
        <v>1</v>
      </c>
      <c r="AB151" s="211">
        <f>IF('Indicator Date hidden'!AC152="x","x",$AB$2-'Indicator Date hidden'!AC152)</f>
        <v>0</v>
      </c>
      <c r="AC151" s="211">
        <f>IF('Indicator Date hidden'!AD152="x","x",$AC$2-'Indicator Date hidden'!AD152)</f>
        <v>0</v>
      </c>
      <c r="AD151" s="211" t="str">
        <f>IF('Indicator Date hidden'!AE152="x","x",$AD$2-'Indicator Date hidden'!AE152)</f>
        <v>x</v>
      </c>
      <c r="AE151" s="211">
        <f>IF('Indicator Date hidden'!AF152="x","x",$AE$2-'Indicator Date hidden'!AF152)</f>
        <v>0</v>
      </c>
      <c r="AF151" s="211">
        <f>IF('Indicator Date hidden'!AG152="x","x",$AF$2-'Indicator Date hidden'!AG152)</f>
        <v>3</v>
      </c>
      <c r="AG151" s="211">
        <f>IF('Indicator Date hidden'!AH152="x","x",$AG$2-'Indicator Date hidden'!AH152)</f>
        <v>0</v>
      </c>
      <c r="AH151" s="211">
        <f>IF('Indicator Date hidden'!AI152="x","x",$AH$2-'Indicator Date hidden'!AI152)</f>
        <v>0</v>
      </c>
      <c r="AI151" s="211">
        <f>IF('Indicator Date hidden'!AJ152="x","x",$AI$2-'Indicator Date hidden'!AJ152)</f>
        <v>0</v>
      </c>
      <c r="AJ151" s="211" t="str">
        <f>IF('Indicator Date hidden'!AK152="x","x",$AJ$2-'Indicator Date hidden'!AK152)</f>
        <v>x</v>
      </c>
      <c r="AK151" s="211">
        <f>IF('Indicator Date hidden'!AL152="x","x",$AK$2-'Indicator Date hidden'!AL152)</f>
        <v>1</v>
      </c>
      <c r="AL151" s="211">
        <f>IF('Indicator Date hidden'!AM152="x","x",$AL$2-'Indicator Date hidden'!AM152)</f>
        <v>0</v>
      </c>
      <c r="AM151" s="211">
        <f>IF('Indicator Date hidden'!AN152="x","x",$AM$2-'Indicator Date hidden'!AN152)</f>
        <v>0</v>
      </c>
      <c r="AN151" s="211">
        <f>IF('Indicator Date hidden'!AO152="x","x",$AN$2-'Indicator Date hidden'!AO152)</f>
        <v>0</v>
      </c>
      <c r="AO151" s="211" t="str">
        <f>IF('Indicator Date hidden'!AP152="x","x",$AO$2-'Indicator Date hidden'!AP152)</f>
        <v>x</v>
      </c>
      <c r="AP151" s="211">
        <f>IF('Indicator Date hidden'!AQ152="x","x",$AP$2-'Indicator Date hidden'!AQ152)</f>
        <v>2</v>
      </c>
      <c r="AQ151" s="211">
        <f>IF('Indicator Date hidden'!AR152="x","x",$AQ$2-'Indicator Date hidden'!AR152)</f>
        <v>0</v>
      </c>
      <c r="AR151" s="211">
        <f>IF('Indicator Date hidden'!AS152="x","x",$AR$2-'Indicator Date hidden'!AS152)</f>
        <v>0</v>
      </c>
      <c r="AS151" s="211">
        <f>IF('Indicator Date hidden'!AT152="x","x",$AS$2-'Indicator Date hidden'!AT152)</f>
        <v>0</v>
      </c>
      <c r="AT151" s="211">
        <f>IF('Indicator Date hidden'!AU152="x","x",$AT$2-'Indicator Date hidden'!AU152)</f>
        <v>0</v>
      </c>
      <c r="AU151" s="211">
        <f>IF('Indicator Date hidden'!AV152="x","x",$AU$2-'Indicator Date hidden'!AV152)</f>
        <v>3</v>
      </c>
      <c r="AV151" s="211">
        <f>IF('Indicator Date hidden'!AW152="x","x",$AV$2-'Indicator Date hidden'!AW152)</f>
        <v>0</v>
      </c>
      <c r="AW151" s="211">
        <f>IF('Indicator Date hidden'!AX152="x","x",$AW$2-'Indicator Date hidden'!AX152)</f>
        <v>0</v>
      </c>
      <c r="AX151" s="211">
        <f>IF('Indicator Date hidden'!AY152="x","x",$AX$2-'Indicator Date hidden'!AY152)</f>
        <v>0</v>
      </c>
      <c r="AY151" s="211">
        <f>IF('Indicator Date hidden'!AZ152="x","x",$AY$2-'Indicator Date hidden'!AZ152)</f>
        <v>0</v>
      </c>
      <c r="AZ151" s="211">
        <f>IF('Indicator Date hidden'!BA152="x","x",$AZ$2-'Indicator Date hidden'!BA152)</f>
        <v>0</v>
      </c>
      <c r="BA151">
        <f t="shared" si="20"/>
        <v>14</v>
      </c>
      <c r="BB151" s="21">
        <f t="shared" si="21"/>
        <v>0.29166666666666669</v>
      </c>
      <c r="BC151">
        <f t="shared" si="22"/>
        <v>6</v>
      </c>
      <c r="BD151" s="21">
        <f t="shared" si="23"/>
        <v>0.86502247883444561</v>
      </c>
      <c r="BE151" s="280">
        <f t="shared" si="24"/>
        <v>0</v>
      </c>
    </row>
    <row r="152" spans="1:57" x14ac:dyDescent="0.25">
      <c r="A152" t="s">
        <v>8891</v>
      </c>
      <c r="B152" s="211">
        <f>IF('Indicator Date hidden'!C153="x","x",$B$2-'Indicator Date hidden'!C153)</f>
        <v>0</v>
      </c>
      <c r="C152" s="211">
        <f>IF('Indicator Date hidden'!D153="x","x",$C$2-'Indicator Date hidden'!D153)</f>
        <v>0</v>
      </c>
      <c r="D152" s="211">
        <f>IF('Indicator Date hidden'!E153="x","x",$D$2-'Indicator Date hidden'!E153)</f>
        <v>0</v>
      </c>
      <c r="E152" s="211">
        <f>IF('Indicator Date hidden'!F153="x","x",$E$2-'Indicator Date hidden'!F153)</f>
        <v>0</v>
      </c>
      <c r="F152" s="211">
        <f>IF('Indicator Date hidden'!G153="x","x",$F$2-'Indicator Date hidden'!G153)</f>
        <v>0</v>
      </c>
      <c r="G152" s="211">
        <f>IF('Indicator Date hidden'!H153="x","x",$G$2-'Indicator Date hidden'!H153)</f>
        <v>0</v>
      </c>
      <c r="H152" s="211">
        <f>IF('Indicator Date hidden'!I153="x","x",$H$2-'Indicator Date hidden'!I153)</f>
        <v>0</v>
      </c>
      <c r="I152" s="211">
        <f>IF('Indicator Date hidden'!J153="x","x",$I$2-'Indicator Date hidden'!J153)</f>
        <v>0</v>
      </c>
      <c r="J152" s="211">
        <f>IF('Indicator Date hidden'!K153="x","x",$J$2-'Indicator Date hidden'!K153)</f>
        <v>0</v>
      </c>
      <c r="K152" s="211">
        <f>IF('Indicator Date hidden'!L153="x","x",$K$2-'Indicator Date hidden'!L153)</f>
        <v>0</v>
      </c>
      <c r="L152" s="211">
        <f>IF('Indicator Date hidden'!M153="x","x",$L$2-'Indicator Date hidden'!M153)</f>
        <v>0</v>
      </c>
      <c r="M152" s="211">
        <f>IF('Indicator Date hidden'!N153="x","x",$M$2-'Indicator Date hidden'!N153)</f>
        <v>0</v>
      </c>
      <c r="N152" s="211">
        <f>IF('Indicator Date hidden'!O153="x","x",$N$2-'Indicator Date hidden'!O153)</f>
        <v>0</v>
      </c>
      <c r="O152" s="211">
        <f>IF('Indicator Date hidden'!P153="x","x",$O$2-'Indicator Date hidden'!P153)</f>
        <v>0</v>
      </c>
      <c r="P152" s="211">
        <f>IF('Indicator Date hidden'!Q153="x","x",$P$2-'Indicator Date hidden'!Q153)</f>
        <v>0</v>
      </c>
      <c r="Q152" s="211" t="str">
        <f>IF('Indicator Date hidden'!R153="x","x",$Q$2-'Indicator Date hidden'!R153)</f>
        <v>x</v>
      </c>
      <c r="R152" s="211">
        <f>IF('Indicator Date hidden'!S153="x","x",$R$2-'Indicator Date hidden'!S153)</f>
        <v>0</v>
      </c>
      <c r="S152" s="211">
        <f>IF('Indicator Date hidden'!T153="x","x",$S$2-'Indicator Date hidden'!T153)</f>
        <v>0</v>
      </c>
      <c r="T152" s="211">
        <f>IF('Indicator Date hidden'!U153="x","x",$T$2-'Indicator Date hidden'!U153)</f>
        <v>0</v>
      </c>
      <c r="U152" s="211">
        <f>IF('Indicator Date hidden'!V153="x","x",$U$2-'Indicator Date hidden'!V153)</f>
        <v>0</v>
      </c>
      <c r="V152" s="211">
        <f>IF('Indicator Date hidden'!W153="x","x",$V$2-'Indicator Date hidden'!W153)</f>
        <v>0</v>
      </c>
      <c r="W152" s="211">
        <f>IF('Indicator Date hidden'!X153="x","x",$W$2-'Indicator Date hidden'!X153)</f>
        <v>2</v>
      </c>
      <c r="X152" s="211">
        <f>IF('Indicator Date hidden'!Y153="x","x",$X$2-'Indicator Date hidden'!Y153)</f>
        <v>2</v>
      </c>
      <c r="Y152" s="211">
        <f>IF('Indicator Date hidden'!Z153="x","x",$Y$2-'Indicator Date hidden'!Z153)</f>
        <v>0</v>
      </c>
      <c r="Z152" s="211">
        <f>IF('Indicator Date hidden'!AA153="x","x",$Z$2-'Indicator Date hidden'!AA153)</f>
        <v>0</v>
      </c>
      <c r="AA152" s="211" t="str">
        <f>IF('Indicator Date hidden'!AB153="x","x",$AA$2-'Indicator Date hidden'!AB153)</f>
        <v>x</v>
      </c>
      <c r="AB152" s="211">
        <f>IF('Indicator Date hidden'!AC153="x","x",$AB$2-'Indicator Date hidden'!AC153)</f>
        <v>0</v>
      </c>
      <c r="AC152" s="211">
        <f>IF('Indicator Date hidden'!AD153="x","x",$AC$2-'Indicator Date hidden'!AD153)</f>
        <v>0</v>
      </c>
      <c r="AD152" s="211" t="str">
        <f>IF('Indicator Date hidden'!AE153="x","x",$AD$2-'Indicator Date hidden'!AE153)</f>
        <v>x</v>
      </c>
      <c r="AE152" s="211" t="str">
        <f>IF('Indicator Date hidden'!AF153="x","x",$AE$2-'Indicator Date hidden'!AF153)</f>
        <v>x</v>
      </c>
      <c r="AF152" s="211">
        <f>IF('Indicator Date hidden'!AG153="x","x",$AF$2-'Indicator Date hidden'!AG153)</f>
        <v>7</v>
      </c>
      <c r="AG152" s="211">
        <f>IF('Indicator Date hidden'!AH153="x","x",$AG$2-'Indicator Date hidden'!AH153)</f>
        <v>0</v>
      </c>
      <c r="AH152" s="211">
        <f>IF('Indicator Date hidden'!AI153="x","x",$AH$2-'Indicator Date hidden'!AI153)</f>
        <v>0</v>
      </c>
      <c r="AI152" s="211">
        <f>IF('Indicator Date hidden'!AJ153="x","x",$AI$2-'Indicator Date hidden'!AJ153)</f>
        <v>0</v>
      </c>
      <c r="AJ152" s="211" t="str">
        <f>IF('Indicator Date hidden'!AK153="x","x",$AJ$2-'Indicator Date hidden'!AK153)</f>
        <v>x</v>
      </c>
      <c r="AK152" s="211" t="str">
        <f>IF('Indicator Date hidden'!AL153="x","x",$AK$2-'Indicator Date hidden'!AL153)</f>
        <v>x</v>
      </c>
      <c r="AL152" s="211">
        <f>IF('Indicator Date hidden'!AM153="x","x",$AL$2-'Indicator Date hidden'!AM153)</f>
        <v>0</v>
      </c>
      <c r="AM152" s="211">
        <f>IF('Indicator Date hidden'!AN153="x","x",$AM$2-'Indicator Date hidden'!AN153)</f>
        <v>0</v>
      </c>
      <c r="AN152" s="211">
        <f>IF('Indicator Date hidden'!AO153="x","x",$AN$2-'Indicator Date hidden'!AO153)</f>
        <v>0</v>
      </c>
      <c r="AO152" s="211">
        <f>IF('Indicator Date hidden'!AP153="x","x",$AO$2-'Indicator Date hidden'!AP153)</f>
        <v>1</v>
      </c>
      <c r="AP152" s="211">
        <f>IF('Indicator Date hidden'!AQ153="x","x",$AP$2-'Indicator Date hidden'!AQ153)</f>
        <v>1</v>
      </c>
      <c r="AQ152" s="211">
        <f>IF('Indicator Date hidden'!AR153="x","x",$AQ$2-'Indicator Date hidden'!AR153)</f>
        <v>0</v>
      </c>
      <c r="AR152" s="211">
        <f>IF('Indicator Date hidden'!AS153="x","x",$AR$2-'Indicator Date hidden'!AS153)</f>
        <v>0</v>
      </c>
      <c r="AS152" s="211">
        <f>IF('Indicator Date hidden'!AT153="x","x",$AS$2-'Indicator Date hidden'!AT153)</f>
        <v>0</v>
      </c>
      <c r="AT152" s="211">
        <f>IF('Indicator Date hidden'!AU153="x","x",$AT$2-'Indicator Date hidden'!AU153)</f>
        <v>0</v>
      </c>
      <c r="AU152" s="211">
        <f>IF('Indicator Date hidden'!AV153="x","x",$AU$2-'Indicator Date hidden'!AV153)</f>
        <v>4</v>
      </c>
      <c r="AV152" s="211">
        <f>IF('Indicator Date hidden'!AW153="x","x",$AV$2-'Indicator Date hidden'!AW153)</f>
        <v>0</v>
      </c>
      <c r="AW152" s="211">
        <f>IF('Indicator Date hidden'!AX153="x","x",$AW$2-'Indicator Date hidden'!AX153)</f>
        <v>0</v>
      </c>
      <c r="AX152" s="211">
        <f>IF('Indicator Date hidden'!AY153="x","x",$AX$2-'Indicator Date hidden'!AY153)</f>
        <v>0</v>
      </c>
      <c r="AY152" s="211">
        <f>IF('Indicator Date hidden'!AZ153="x","x",$AY$2-'Indicator Date hidden'!AZ153)</f>
        <v>0</v>
      </c>
      <c r="AZ152" s="211">
        <f>IF('Indicator Date hidden'!BA153="x","x",$AZ$2-'Indicator Date hidden'!BA153)</f>
        <v>0</v>
      </c>
      <c r="BA152">
        <f t="shared" si="20"/>
        <v>17</v>
      </c>
      <c r="BB152" s="21">
        <f t="shared" si="21"/>
        <v>0.37777777777777777</v>
      </c>
      <c r="BC152">
        <f t="shared" si="22"/>
        <v>6</v>
      </c>
      <c r="BD152" s="21">
        <f t="shared" si="23"/>
        <v>1.2344839477627689</v>
      </c>
      <c r="BE152" s="280">
        <f t="shared" si="24"/>
        <v>0</v>
      </c>
    </row>
    <row r="153" spans="1:57" x14ac:dyDescent="0.25">
      <c r="A153" t="s">
        <v>8874</v>
      </c>
      <c r="B153" s="211">
        <f>IF('Indicator Date hidden'!C154="x","x",$B$2-'Indicator Date hidden'!C154)</f>
        <v>0</v>
      </c>
      <c r="C153" s="211">
        <f>IF('Indicator Date hidden'!D154="x","x",$C$2-'Indicator Date hidden'!D154)</f>
        <v>0</v>
      </c>
      <c r="D153" s="211">
        <f>IF('Indicator Date hidden'!E154="x","x",$D$2-'Indicator Date hidden'!E154)</f>
        <v>0</v>
      </c>
      <c r="E153" s="211">
        <f>IF('Indicator Date hidden'!F154="x","x",$E$2-'Indicator Date hidden'!F154)</f>
        <v>0</v>
      </c>
      <c r="F153" s="211">
        <f>IF('Indicator Date hidden'!G154="x","x",$F$2-'Indicator Date hidden'!G154)</f>
        <v>0</v>
      </c>
      <c r="G153" s="211">
        <f>IF('Indicator Date hidden'!H154="x","x",$G$2-'Indicator Date hidden'!H154)</f>
        <v>0</v>
      </c>
      <c r="H153" s="211">
        <f>IF('Indicator Date hidden'!I154="x","x",$H$2-'Indicator Date hidden'!I154)</f>
        <v>0</v>
      </c>
      <c r="I153" s="211">
        <f>IF('Indicator Date hidden'!J154="x","x",$I$2-'Indicator Date hidden'!J154)</f>
        <v>0</v>
      </c>
      <c r="J153" s="211">
        <f>IF('Indicator Date hidden'!K154="x","x",$J$2-'Indicator Date hidden'!K154)</f>
        <v>0</v>
      </c>
      <c r="K153" s="211">
        <f>IF('Indicator Date hidden'!L154="x","x",$K$2-'Indicator Date hidden'!L154)</f>
        <v>0</v>
      </c>
      <c r="L153" s="211">
        <f>IF('Indicator Date hidden'!M154="x","x",$L$2-'Indicator Date hidden'!M154)</f>
        <v>0</v>
      </c>
      <c r="M153" s="211">
        <f>IF('Indicator Date hidden'!N154="x","x",$M$2-'Indicator Date hidden'!N154)</f>
        <v>0</v>
      </c>
      <c r="N153" s="211">
        <f>IF('Indicator Date hidden'!O154="x","x",$N$2-'Indicator Date hidden'!O154)</f>
        <v>0</v>
      </c>
      <c r="O153" s="211">
        <f>IF('Indicator Date hidden'!P154="x","x",$O$2-'Indicator Date hidden'!P154)</f>
        <v>0</v>
      </c>
      <c r="P153" s="211">
        <f>IF('Indicator Date hidden'!Q154="x","x",$P$2-'Indicator Date hidden'!Q154)</f>
        <v>0</v>
      </c>
      <c r="Q153" s="211">
        <f>IF('Indicator Date hidden'!R154="x","x",$Q$2-'Indicator Date hidden'!R154)</f>
        <v>1</v>
      </c>
      <c r="R153" s="211">
        <f>IF('Indicator Date hidden'!S154="x","x",$R$2-'Indicator Date hidden'!S154)</f>
        <v>0</v>
      </c>
      <c r="S153" s="211">
        <f>IF('Indicator Date hidden'!T154="x","x",$S$2-'Indicator Date hidden'!T154)</f>
        <v>0</v>
      </c>
      <c r="T153" s="211">
        <f>IF('Indicator Date hidden'!U154="x","x",$T$2-'Indicator Date hidden'!U154)</f>
        <v>0</v>
      </c>
      <c r="U153" s="211">
        <f>IF('Indicator Date hidden'!V154="x","x",$U$2-'Indicator Date hidden'!V154)</f>
        <v>0</v>
      </c>
      <c r="V153" s="211">
        <f>IF('Indicator Date hidden'!W154="x","x",$V$2-'Indicator Date hidden'!W154)</f>
        <v>0</v>
      </c>
      <c r="W153" s="211">
        <f>IF('Indicator Date hidden'!X154="x","x",$W$2-'Indicator Date hidden'!X154)</f>
        <v>1</v>
      </c>
      <c r="X153" s="211">
        <f>IF('Indicator Date hidden'!Y154="x","x",$X$2-'Indicator Date hidden'!Y154)</f>
        <v>4</v>
      </c>
      <c r="Y153" s="211">
        <f>IF('Indicator Date hidden'!Z154="x","x",$Y$2-'Indicator Date hidden'!Z154)</f>
        <v>0</v>
      </c>
      <c r="Z153" s="211">
        <f>IF('Indicator Date hidden'!AA154="x","x",$Z$2-'Indicator Date hidden'!AA154)</f>
        <v>0</v>
      </c>
      <c r="AA153" s="211">
        <f>IF('Indicator Date hidden'!AB154="x","x",$AA$2-'Indicator Date hidden'!AB154)</f>
        <v>0</v>
      </c>
      <c r="AB153" s="211">
        <f>IF('Indicator Date hidden'!AC154="x","x",$AB$2-'Indicator Date hidden'!AC154)</f>
        <v>0</v>
      </c>
      <c r="AC153" s="211">
        <f>IF('Indicator Date hidden'!AD154="x","x",$AC$2-'Indicator Date hidden'!AD154)</f>
        <v>0</v>
      </c>
      <c r="AD153" s="211">
        <f>IF('Indicator Date hidden'!AE154="x","x",$AD$2-'Indicator Date hidden'!AE154)</f>
        <v>0</v>
      </c>
      <c r="AE153" s="211">
        <f>IF('Indicator Date hidden'!AF154="x","x",$AE$2-'Indicator Date hidden'!AF154)</f>
        <v>0</v>
      </c>
      <c r="AF153" s="211">
        <f>IF('Indicator Date hidden'!AG154="x","x",$AF$2-'Indicator Date hidden'!AG154)</f>
        <v>2</v>
      </c>
      <c r="AG153" s="211">
        <f>IF('Indicator Date hidden'!AH154="x","x",$AG$2-'Indicator Date hidden'!AH154)</f>
        <v>0</v>
      </c>
      <c r="AH153" s="211">
        <f>IF('Indicator Date hidden'!AI154="x","x",$AH$2-'Indicator Date hidden'!AI154)</f>
        <v>0</v>
      </c>
      <c r="AI153" s="211">
        <f>IF('Indicator Date hidden'!AJ154="x","x",$AI$2-'Indicator Date hidden'!AJ154)</f>
        <v>0</v>
      </c>
      <c r="AJ153" s="211" t="str">
        <f>IF('Indicator Date hidden'!AK154="x","x",$AJ$2-'Indicator Date hidden'!AK154)</f>
        <v>x</v>
      </c>
      <c r="AK153" s="211">
        <f>IF('Indicator Date hidden'!AL154="x","x",$AK$2-'Indicator Date hidden'!AL154)</f>
        <v>1</v>
      </c>
      <c r="AL153" s="211">
        <f>IF('Indicator Date hidden'!AM154="x","x",$AL$2-'Indicator Date hidden'!AM154)</f>
        <v>0</v>
      </c>
      <c r="AM153" s="211">
        <f>IF('Indicator Date hidden'!AN154="x","x",$AM$2-'Indicator Date hidden'!AN154)</f>
        <v>0</v>
      </c>
      <c r="AN153" s="211">
        <f>IF('Indicator Date hidden'!AO154="x","x",$AN$2-'Indicator Date hidden'!AO154)</f>
        <v>0</v>
      </c>
      <c r="AO153" s="211">
        <f>IF('Indicator Date hidden'!AP154="x","x",$AO$2-'Indicator Date hidden'!AP154)</f>
        <v>0</v>
      </c>
      <c r="AP153" s="211">
        <f>IF('Indicator Date hidden'!AQ154="x","x",$AP$2-'Indicator Date hidden'!AQ154)</f>
        <v>0</v>
      </c>
      <c r="AQ153" s="211">
        <f>IF('Indicator Date hidden'!AR154="x","x",$AQ$2-'Indicator Date hidden'!AR154)</f>
        <v>6</v>
      </c>
      <c r="AR153" s="211">
        <f>IF('Indicator Date hidden'!AS154="x","x",$AR$2-'Indicator Date hidden'!AS154)</f>
        <v>0</v>
      </c>
      <c r="AS153" s="211">
        <f>IF('Indicator Date hidden'!AT154="x","x",$AS$2-'Indicator Date hidden'!AT154)</f>
        <v>0</v>
      </c>
      <c r="AT153" s="211">
        <f>IF('Indicator Date hidden'!AU154="x","x",$AT$2-'Indicator Date hidden'!AU154)</f>
        <v>0</v>
      </c>
      <c r="AU153" s="211">
        <f>IF('Indicator Date hidden'!AV154="x","x",$AU$2-'Indicator Date hidden'!AV154)</f>
        <v>1</v>
      </c>
      <c r="AV153" s="211">
        <f>IF('Indicator Date hidden'!AW154="x","x",$AV$2-'Indicator Date hidden'!AW154)</f>
        <v>0</v>
      </c>
      <c r="AW153" s="211">
        <f>IF('Indicator Date hidden'!AX154="x","x",$AW$2-'Indicator Date hidden'!AX154)</f>
        <v>0</v>
      </c>
      <c r="AX153" s="211">
        <f>IF('Indicator Date hidden'!AY154="x","x",$AX$2-'Indicator Date hidden'!AY154)</f>
        <v>0</v>
      </c>
      <c r="AY153" s="211">
        <f>IF('Indicator Date hidden'!AZ154="x","x",$AY$2-'Indicator Date hidden'!AZ154)</f>
        <v>0</v>
      </c>
      <c r="AZ153" s="211">
        <f>IF('Indicator Date hidden'!BA154="x","x",$AZ$2-'Indicator Date hidden'!BA154)</f>
        <v>0</v>
      </c>
      <c r="BA153">
        <f t="shared" si="20"/>
        <v>16</v>
      </c>
      <c r="BB153" s="21">
        <f t="shared" si="21"/>
        <v>0.32</v>
      </c>
      <c r="BC153">
        <f t="shared" si="22"/>
        <v>7</v>
      </c>
      <c r="BD153" s="21">
        <f t="shared" si="23"/>
        <v>1.0476640682967036</v>
      </c>
      <c r="BE153" s="280">
        <f t="shared" si="24"/>
        <v>0</v>
      </c>
    </row>
    <row r="154" spans="1:57" x14ac:dyDescent="0.25">
      <c r="A154" t="s">
        <v>8870</v>
      </c>
      <c r="B154" s="211">
        <f>IF('Indicator Date hidden'!C155="x","x",$B$2-'Indicator Date hidden'!C155)</f>
        <v>0</v>
      </c>
      <c r="C154" s="211">
        <f>IF('Indicator Date hidden'!D155="x","x",$C$2-'Indicator Date hidden'!D155)</f>
        <v>0</v>
      </c>
      <c r="D154" s="211">
        <f>IF('Indicator Date hidden'!E155="x","x",$D$2-'Indicator Date hidden'!E155)</f>
        <v>0</v>
      </c>
      <c r="E154" s="211">
        <f>IF('Indicator Date hidden'!F155="x","x",$E$2-'Indicator Date hidden'!F155)</f>
        <v>0</v>
      </c>
      <c r="F154" s="211">
        <f>IF('Indicator Date hidden'!G155="x","x",$F$2-'Indicator Date hidden'!G155)</f>
        <v>0</v>
      </c>
      <c r="G154" s="211">
        <f>IF('Indicator Date hidden'!H155="x","x",$G$2-'Indicator Date hidden'!H155)</f>
        <v>0</v>
      </c>
      <c r="H154" s="211">
        <f>IF('Indicator Date hidden'!I155="x","x",$H$2-'Indicator Date hidden'!I155)</f>
        <v>0</v>
      </c>
      <c r="I154" s="211">
        <f>IF('Indicator Date hidden'!J155="x","x",$I$2-'Indicator Date hidden'!J155)</f>
        <v>0</v>
      </c>
      <c r="J154" s="211">
        <f>IF('Indicator Date hidden'!K155="x","x",$J$2-'Indicator Date hidden'!K155)</f>
        <v>0</v>
      </c>
      <c r="K154" s="211">
        <f>IF('Indicator Date hidden'!L155="x","x",$K$2-'Indicator Date hidden'!L155)</f>
        <v>0</v>
      </c>
      <c r="L154" s="211">
        <f>IF('Indicator Date hidden'!M155="x","x",$L$2-'Indicator Date hidden'!M155)</f>
        <v>0</v>
      </c>
      <c r="M154" s="211">
        <f>IF('Indicator Date hidden'!N155="x","x",$M$2-'Indicator Date hidden'!N155)</f>
        <v>0</v>
      </c>
      <c r="N154" s="211">
        <f>IF('Indicator Date hidden'!O155="x","x",$N$2-'Indicator Date hidden'!O155)</f>
        <v>0</v>
      </c>
      <c r="O154" s="211">
        <f>IF('Indicator Date hidden'!P155="x","x",$O$2-'Indicator Date hidden'!P155)</f>
        <v>0</v>
      </c>
      <c r="P154" s="211">
        <f>IF('Indicator Date hidden'!Q155="x","x",$P$2-'Indicator Date hidden'!Q155)</f>
        <v>0</v>
      </c>
      <c r="Q154" s="211" t="str">
        <f>IF('Indicator Date hidden'!R155="x","x",$Q$2-'Indicator Date hidden'!R155)</f>
        <v>x</v>
      </c>
      <c r="R154" s="211">
        <f>IF('Indicator Date hidden'!S155="x","x",$R$2-'Indicator Date hidden'!S155)</f>
        <v>0</v>
      </c>
      <c r="S154" s="211">
        <f>IF('Indicator Date hidden'!T155="x","x",$S$2-'Indicator Date hidden'!T155)</f>
        <v>0</v>
      </c>
      <c r="T154" s="211">
        <f>IF('Indicator Date hidden'!U155="x","x",$T$2-'Indicator Date hidden'!U155)</f>
        <v>0</v>
      </c>
      <c r="U154" s="211" t="str">
        <f>IF('Indicator Date hidden'!V155="x","x",$U$2-'Indicator Date hidden'!V155)</f>
        <v>x</v>
      </c>
      <c r="V154" s="211">
        <f>IF('Indicator Date hidden'!W155="x","x",$V$2-'Indicator Date hidden'!W155)</f>
        <v>0</v>
      </c>
      <c r="W154" s="211" t="str">
        <f>IF('Indicator Date hidden'!X155="x","x",$W$2-'Indicator Date hidden'!X155)</f>
        <v>x</v>
      </c>
      <c r="X154" s="211">
        <f>IF('Indicator Date hidden'!Y155="x","x",$X$2-'Indicator Date hidden'!Y155)</f>
        <v>1</v>
      </c>
      <c r="Y154" s="211">
        <f>IF('Indicator Date hidden'!Z155="x","x",$Y$2-'Indicator Date hidden'!Z155)</f>
        <v>0</v>
      </c>
      <c r="Z154" s="211">
        <f>IF('Indicator Date hidden'!AA155="x","x",$Z$2-'Indicator Date hidden'!AA155)</f>
        <v>0</v>
      </c>
      <c r="AA154" s="211" t="str">
        <f>IF('Indicator Date hidden'!AB155="x","x",$AA$2-'Indicator Date hidden'!AB155)</f>
        <v>x</v>
      </c>
      <c r="AB154" s="211">
        <f>IF('Indicator Date hidden'!AC155="x","x",$AB$2-'Indicator Date hidden'!AC155)</f>
        <v>0</v>
      </c>
      <c r="AC154" s="211">
        <f>IF('Indicator Date hidden'!AD155="x","x",$AC$2-'Indicator Date hidden'!AD155)</f>
        <v>0</v>
      </c>
      <c r="AD154" s="211" t="str">
        <f>IF('Indicator Date hidden'!AE155="x","x",$AD$2-'Indicator Date hidden'!AE155)</f>
        <v>x</v>
      </c>
      <c r="AE154" s="211">
        <f>IF('Indicator Date hidden'!AF155="x","x",$AE$2-'Indicator Date hidden'!AF155)</f>
        <v>0</v>
      </c>
      <c r="AF154" s="211" t="str">
        <f>IF('Indicator Date hidden'!AG155="x","x",$AF$2-'Indicator Date hidden'!AG155)</f>
        <v>x</v>
      </c>
      <c r="AG154" s="211">
        <f>IF('Indicator Date hidden'!AH155="x","x",$AG$2-'Indicator Date hidden'!AH155)</f>
        <v>0</v>
      </c>
      <c r="AH154" s="211">
        <f>IF('Indicator Date hidden'!AI155="x","x",$AH$2-'Indicator Date hidden'!AI155)</f>
        <v>0</v>
      </c>
      <c r="AI154" s="211">
        <f>IF('Indicator Date hidden'!AJ155="x","x",$AI$2-'Indicator Date hidden'!AJ155)</f>
        <v>0</v>
      </c>
      <c r="AJ154" s="211" t="str">
        <f>IF('Indicator Date hidden'!AK155="x","x",$AJ$2-'Indicator Date hidden'!AK155)</f>
        <v>x</v>
      </c>
      <c r="AK154" s="211">
        <f>IF('Indicator Date hidden'!AL155="x","x",$AK$2-'Indicator Date hidden'!AL155)</f>
        <v>1</v>
      </c>
      <c r="AL154" s="211">
        <f>IF('Indicator Date hidden'!AM155="x","x",$AL$2-'Indicator Date hidden'!AM155)</f>
        <v>0</v>
      </c>
      <c r="AM154" s="211">
        <f>IF('Indicator Date hidden'!AN155="x","x",$AM$2-'Indicator Date hidden'!AN155)</f>
        <v>0</v>
      </c>
      <c r="AN154" s="211">
        <f>IF('Indicator Date hidden'!AO155="x","x",$AN$2-'Indicator Date hidden'!AO155)</f>
        <v>0</v>
      </c>
      <c r="AO154" s="211">
        <f>IF('Indicator Date hidden'!AP155="x","x",$AO$2-'Indicator Date hidden'!AP155)</f>
        <v>0</v>
      </c>
      <c r="AP154" s="211">
        <f>IF('Indicator Date hidden'!AQ155="x","x",$AP$2-'Indicator Date hidden'!AQ155)</f>
        <v>0</v>
      </c>
      <c r="AQ154" s="211">
        <f>IF('Indicator Date hidden'!AR155="x","x",$AQ$2-'Indicator Date hidden'!AR155)</f>
        <v>8</v>
      </c>
      <c r="AR154" s="211">
        <f>IF('Indicator Date hidden'!AS155="x","x",$AR$2-'Indicator Date hidden'!AS155)</f>
        <v>0</v>
      </c>
      <c r="AS154" s="211">
        <f>IF('Indicator Date hidden'!AT155="x","x",$AS$2-'Indicator Date hidden'!AT155)</f>
        <v>0</v>
      </c>
      <c r="AT154" s="211">
        <f>IF('Indicator Date hidden'!AU155="x","x",$AT$2-'Indicator Date hidden'!AU155)</f>
        <v>0</v>
      </c>
      <c r="AU154" s="211">
        <f>IF('Indicator Date hidden'!AV155="x","x",$AU$2-'Indicator Date hidden'!AV155)</f>
        <v>1</v>
      </c>
      <c r="AV154" s="211">
        <f>IF('Indicator Date hidden'!AW155="x","x",$AV$2-'Indicator Date hidden'!AW155)</f>
        <v>0</v>
      </c>
      <c r="AW154" s="211">
        <f>IF('Indicator Date hidden'!AX155="x","x",$AW$2-'Indicator Date hidden'!AX155)</f>
        <v>0</v>
      </c>
      <c r="AX154" s="211">
        <f>IF('Indicator Date hidden'!AY155="x","x",$AX$2-'Indicator Date hidden'!AY155)</f>
        <v>0</v>
      </c>
      <c r="AY154" s="211">
        <f>IF('Indicator Date hidden'!AZ155="x","x",$AY$2-'Indicator Date hidden'!AZ155)</f>
        <v>0</v>
      </c>
      <c r="AZ154" s="211">
        <f>IF('Indicator Date hidden'!BA155="x","x",$AZ$2-'Indicator Date hidden'!BA155)</f>
        <v>0</v>
      </c>
      <c r="BA154">
        <f t="shared" si="20"/>
        <v>11</v>
      </c>
      <c r="BB154" s="21">
        <f t="shared" si="21"/>
        <v>0.25</v>
      </c>
      <c r="BC154">
        <f t="shared" si="22"/>
        <v>4</v>
      </c>
      <c r="BD154" s="21">
        <f t="shared" si="23"/>
        <v>1.2083986398234949</v>
      </c>
      <c r="BE154" s="280">
        <f t="shared" si="24"/>
        <v>0</v>
      </c>
    </row>
    <row r="155" spans="1:57" x14ac:dyDescent="0.25">
      <c r="A155" t="s">
        <v>8884</v>
      </c>
      <c r="B155" s="211">
        <f>IF('Indicator Date hidden'!C156="x","x",$B$2-'Indicator Date hidden'!C156)</f>
        <v>0</v>
      </c>
      <c r="C155" s="211">
        <f>IF('Indicator Date hidden'!D156="x","x",$C$2-'Indicator Date hidden'!D156)</f>
        <v>0</v>
      </c>
      <c r="D155" s="211">
        <f>IF('Indicator Date hidden'!E156="x","x",$D$2-'Indicator Date hidden'!E156)</f>
        <v>0</v>
      </c>
      <c r="E155" s="211">
        <f>IF('Indicator Date hidden'!F156="x","x",$E$2-'Indicator Date hidden'!F156)</f>
        <v>0</v>
      </c>
      <c r="F155" s="211">
        <f>IF('Indicator Date hidden'!G156="x","x",$F$2-'Indicator Date hidden'!G156)</f>
        <v>0</v>
      </c>
      <c r="G155" s="211">
        <f>IF('Indicator Date hidden'!H156="x","x",$G$2-'Indicator Date hidden'!H156)</f>
        <v>0</v>
      </c>
      <c r="H155" s="211">
        <f>IF('Indicator Date hidden'!I156="x","x",$H$2-'Indicator Date hidden'!I156)</f>
        <v>0</v>
      </c>
      <c r="I155" s="211">
        <f>IF('Indicator Date hidden'!J156="x","x",$I$2-'Indicator Date hidden'!J156)</f>
        <v>0</v>
      </c>
      <c r="J155" s="211">
        <f>IF('Indicator Date hidden'!K156="x","x",$J$2-'Indicator Date hidden'!K156)</f>
        <v>0</v>
      </c>
      <c r="K155" s="211">
        <f>IF('Indicator Date hidden'!L156="x","x",$K$2-'Indicator Date hidden'!L156)</f>
        <v>0</v>
      </c>
      <c r="L155" s="211">
        <f>IF('Indicator Date hidden'!M156="x","x",$L$2-'Indicator Date hidden'!M156)</f>
        <v>0</v>
      </c>
      <c r="M155" s="211">
        <f>IF('Indicator Date hidden'!N156="x","x",$M$2-'Indicator Date hidden'!N156)</f>
        <v>0</v>
      </c>
      <c r="N155" s="211">
        <f>IF('Indicator Date hidden'!O156="x","x",$N$2-'Indicator Date hidden'!O156)</f>
        <v>0</v>
      </c>
      <c r="O155" s="211">
        <f>IF('Indicator Date hidden'!P156="x","x",$O$2-'Indicator Date hidden'!P156)</f>
        <v>0</v>
      </c>
      <c r="P155" s="211">
        <f>IF('Indicator Date hidden'!Q156="x","x",$P$2-'Indicator Date hidden'!Q156)</f>
        <v>0</v>
      </c>
      <c r="Q155" s="211" t="str">
        <f>IF('Indicator Date hidden'!R156="x","x",$Q$2-'Indicator Date hidden'!R156)</f>
        <v>x</v>
      </c>
      <c r="R155" s="211">
        <f>IF('Indicator Date hidden'!S156="x","x",$R$2-'Indicator Date hidden'!S156)</f>
        <v>0</v>
      </c>
      <c r="S155" s="211">
        <f>IF('Indicator Date hidden'!T156="x","x",$S$2-'Indicator Date hidden'!T156)</f>
        <v>0</v>
      </c>
      <c r="T155" s="211">
        <f>IF('Indicator Date hidden'!U156="x","x",$T$2-'Indicator Date hidden'!U156)</f>
        <v>0</v>
      </c>
      <c r="U155" s="211" t="str">
        <f>IF('Indicator Date hidden'!V156="x","x",$U$2-'Indicator Date hidden'!V156)</f>
        <v>x</v>
      </c>
      <c r="V155" s="211">
        <f>IF('Indicator Date hidden'!W156="x","x",$V$2-'Indicator Date hidden'!W156)</f>
        <v>0</v>
      </c>
      <c r="W155" s="211" t="str">
        <f>IF('Indicator Date hidden'!X156="x","x",$W$2-'Indicator Date hidden'!X156)</f>
        <v>x</v>
      </c>
      <c r="X155" s="211">
        <f>IF('Indicator Date hidden'!Y156="x","x",$X$2-'Indicator Date hidden'!Y156)</f>
        <v>2</v>
      </c>
      <c r="Y155" s="211">
        <f>IF('Indicator Date hidden'!Z156="x","x",$Y$2-'Indicator Date hidden'!Z156)</f>
        <v>0</v>
      </c>
      <c r="Z155" s="211">
        <f>IF('Indicator Date hidden'!AA156="x","x",$Z$2-'Indicator Date hidden'!AA156)</f>
        <v>0</v>
      </c>
      <c r="AA155" s="211">
        <f>IF('Indicator Date hidden'!AB156="x","x",$AA$2-'Indicator Date hidden'!AB156)</f>
        <v>0</v>
      </c>
      <c r="AB155" s="211">
        <f>IF('Indicator Date hidden'!AC156="x","x",$AB$2-'Indicator Date hidden'!AC156)</f>
        <v>0</v>
      </c>
      <c r="AC155" s="211">
        <f>IF('Indicator Date hidden'!AD156="x","x",$AC$2-'Indicator Date hidden'!AD156)</f>
        <v>0</v>
      </c>
      <c r="AD155" s="211" t="str">
        <f>IF('Indicator Date hidden'!AE156="x","x",$AD$2-'Indicator Date hidden'!AE156)</f>
        <v>x</v>
      </c>
      <c r="AE155" s="211">
        <f>IF('Indicator Date hidden'!AF156="x","x",$AE$2-'Indicator Date hidden'!AF156)</f>
        <v>0</v>
      </c>
      <c r="AF155" s="211">
        <f>IF('Indicator Date hidden'!AG156="x","x",$AF$2-'Indicator Date hidden'!AG156)</f>
        <v>1</v>
      </c>
      <c r="AG155" s="211">
        <f>IF('Indicator Date hidden'!AH156="x","x",$AG$2-'Indicator Date hidden'!AH156)</f>
        <v>0</v>
      </c>
      <c r="AH155" s="211">
        <f>IF('Indicator Date hidden'!AI156="x","x",$AH$2-'Indicator Date hidden'!AI156)</f>
        <v>0</v>
      </c>
      <c r="AI155" s="211">
        <f>IF('Indicator Date hidden'!AJ156="x","x",$AI$2-'Indicator Date hidden'!AJ156)</f>
        <v>0</v>
      </c>
      <c r="AJ155" s="211" t="str">
        <f>IF('Indicator Date hidden'!AK156="x","x",$AJ$2-'Indicator Date hidden'!AK156)</f>
        <v>x</v>
      </c>
      <c r="AK155" s="211">
        <f>IF('Indicator Date hidden'!AL156="x","x",$AK$2-'Indicator Date hidden'!AL156)</f>
        <v>1</v>
      </c>
      <c r="AL155" s="211">
        <f>IF('Indicator Date hidden'!AM156="x","x",$AL$2-'Indicator Date hidden'!AM156)</f>
        <v>0</v>
      </c>
      <c r="AM155" s="211">
        <f>IF('Indicator Date hidden'!AN156="x","x",$AM$2-'Indicator Date hidden'!AN156)</f>
        <v>0</v>
      </c>
      <c r="AN155" s="211">
        <f>IF('Indicator Date hidden'!AO156="x","x",$AN$2-'Indicator Date hidden'!AO156)</f>
        <v>0</v>
      </c>
      <c r="AO155" s="211">
        <f>IF('Indicator Date hidden'!AP156="x","x",$AO$2-'Indicator Date hidden'!AP156)</f>
        <v>0</v>
      </c>
      <c r="AP155" s="211">
        <f>IF('Indicator Date hidden'!AQ156="x","x",$AP$2-'Indicator Date hidden'!AQ156)</f>
        <v>0</v>
      </c>
      <c r="AQ155" s="211">
        <f>IF('Indicator Date hidden'!AR156="x","x",$AQ$2-'Indicator Date hidden'!AR156)</f>
        <v>0</v>
      </c>
      <c r="AR155" s="211">
        <f>IF('Indicator Date hidden'!AS156="x","x",$AR$2-'Indicator Date hidden'!AS156)</f>
        <v>0</v>
      </c>
      <c r="AS155" s="211">
        <f>IF('Indicator Date hidden'!AT156="x","x",$AS$2-'Indicator Date hidden'!AT156)</f>
        <v>0</v>
      </c>
      <c r="AT155" s="211">
        <f>IF('Indicator Date hidden'!AU156="x","x",$AT$2-'Indicator Date hidden'!AU156)</f>
        <v>0</v>
      </c>
      <c r="AU155" s="211" t="str">
        <f>IF('Indicator Date hidden'!AV156="x","x",$AU$2-'Indicator Date hidden'!AV156)</f>
        <v>x</v>
      </c>
      <c r="AV155" s="211">
        <f>IF('Indicator Date hidden'!AW156="x","x",$AV$2-'Indicator Date hidden'!AW156)</f>
        <v>0</v>
      </c>
      <c r="AW155" s="211">
        <f>IF('Indicator Date hidden'!AX156="x","x",$AW$2-'Indicator Date hidden'!AX156)</f>
        <v>0</v>
      </c>
      <c r="AX155" s="211">
        <f>IF('Indicator Date hidden'!AY156="x","x",$AX$2-'Indicator Date hidden'!AY156)</f>
        <v>0</v>
      </c>
      <c r="AY155" s="211">
        <f>IF('Indicator Date hidden'!AZ156="x","x",$AY$2-'Indicator Date hidden'!AZ156)</f>
        <v>0</v>
      </c>
      <c r="AZ155" s="211">
        <f>IF('Indicator Date hidden'!BA156="x","x",$AZ$2-'Indicator Date hidden'!BA156)</f>
        <v>0</v>
      </c>
      <c r="BA155">
        <f t="shared" si="20"/>
        <v>4</v>
      </c>
      <c r="BB155" s="21">
        <f t="shared" si="21"/>
        <v>8.8888888888888892E-2</v>
      </c>
      <c r="BC155">
        <f t="shared" si="22"/>
        <v>3</v>
      </c>
      <c r="BD155" s="21">
        <f t="shared" si="23"/>
        <v>0.35416394334464951</v>
      </c>
      <c r="BE155" s="280">
        <f t="shared" si="24"/>
        <v>0</v>
      </c>
    </row>
    <row r="156" spans="1:57" x14ac:dyDescent="0.25">
      <c r="A156" t="s">
        <v>8886</v>
      </c>
      <c r="B156" s="211">
        <f>IF('Indicator Date hidden'!C157="x","x",$B$2-'Indicator Date hidden'!C157)</f>
        <v>0</v>
      </c>
      <c r="C156" s="211">
        <f>IF('Indicator Date hidden'!D157="x","x",$C$2-'Indicator Date hidden'!D157)</f>
        <v>0</v>
      </c>
      <c r="D156" s="211">
        <f>IF('Indicator Date hidden'!E157="x","x",$D$2-'Indicator Date hidden'!E157)</f>
        <v>0</v>
      </c>
      <c r="E156" s="211">
        <f>IF('Indicator Date hidden'!F157="x","x",$E$2-'Indicator Date hidden'!F157)</f>
        <v>0</v>
      </c>
      <c r="F156" s="211">
        <f>IF('Indicator Date hidden'!G157="x","x",$F$2-'Indicator Date hidden'!G157)</f>
        <v>0</v>
      </c>
      <c r="G156" s="211">
        <f>IF('Indicator Date hidden'!H157="x","x",$G$2-'Indicator Date hidden'!H157)</f>
        <v>0</v>
      </c>
      <c r="H156" s="211">
        <f>IF('Indicator Date hidden'!I157="x","x",$H$2-'Indicator Date hidden'!I157)</f>
        <v>0</v>
      </c>
      <c r="I156" s="211">
        <f>IF('Indicator Date hidden'!J157="x","x",$I$2-'Indicator Date hidden'!J157)</f>
        <v>0</v>
      </c>
      <c r="J156" s="211">
        <f>IF('Indicator Date hidden'!K157="x","x",$J$2-'Indicator Date hidden'!K157)</f>
        <v>0</v>
      </c>
      <c r="K156" s="211">
        <f>IF('Indicator Date hidden'!L157="x","x",$K$2-'Indicator Date hidden'!L157)</f>
        <v>0</v>
      </c>
      <c r="L156" s="211">
        <f>IF('Indicator Date hidden'!M157="x","x",$L$2-'Indicator Date hidden'!M157)</f>
        <v>0</v>
      </c>
      <c r="M156" s="211">
        <f>IF('Indicator Date hidden'!N157="x","x",$M$2-'Indicator Date hidden'!N157)</f>
        <v>0</v>
      </c>
      <c r="N156" s="211">
        <f>IF('Indicator Date hidden'!O157="x","x",$N$2-'Indicator Date hidden'!O157)</f>
        <v>0</v>
      </c>
      <c r="O156" s="211">
        <f>IF('Indicator Date hidden'!P157="x","x",$O$2-'Indicator Date hidden'!P157)</f>
        <v>0</v>
      </c>
      <c r="P156" s="211">
        <f>IF('Indicator Date hidden'!Q157="x","x",$P$2-'Indicator Date hidden'!Q157)</f>
        <v>0</v>
      </c>
      <c r="Q156" s="211" t="str">
        <f>IF('Indicator Date hidden'!R157="x","x",$Q$2-'Indicator Date hidden'!R157)</f>
        <v>x</v>
      </c>
      <c r="R156" s="211">
        <f>IF('Indicator Date hidden'!S157="x","x",$R$2-'Indicator Date hidden'!S157)</f>
        <v>0</v>
      </c>
      <c r="S156" s="211">
        <f>IF('Indicator Date hidden'!T157="x","x",$S$2-'Indicator Date hidden'!T157)</f>
        <v>0</v>
      </c>
      <c r="T156" s="211">
        <f>IF('Indicator Date hidden'!U157="x","x",$T$2-'Indicator Date hidden'!U157)</f>
        <v>0</v>
      </c>
      <c r="U156" s="211" t="str">
        <f>IF('Indicator Date hidden'!V157="x","x",$U$2-'Indicator Date hidden'!V157)</f>
        <v>x</v>
      </c>
      <c r="V156" s="211">
        <f>IF('Indicator Date hidden'!W157="x","x",$V$2-'Indicator Date hidden'!W157)</f>
        <v>0</v>
      </c>
      <c r="W156" s="211" t="str">
        <f>IF('Indicator Date hidden'!X157="x","x",$W$2-'Indicator Date hidden'!X157)</f>
        <v>x</v>
      </c>
      <c r="X156" s="211">
        <f>IF('Indicator Date hidden'!Y157="x","x",$X$2-'Indicator Date hidden'!Y157)</f>
        <v>3</v>
      </c>
      <c r="Y156" s="211">
        <f>IF('Indicator Date hidden'!Z157="x","x",$Y$2-'Indicator Date hidden'!Z157)</f>
        <v>0</v>
      </c>
      <c r="Z156" s="211">
        <f>IF('Indicator Date hidden'!AA157="x","x",$Z$2-'Indicator Date hidden'!AA157)</f>
        <v>0</v>
      </c>
      <c r="AA156" s="211">
        <f>IF('Indicator Date hidden'!AB157="x","x",$AA$2-'Indicator Date hidden'!AB157)</f>
        <v>0</v>
      </c>
      <c r="AB156" s="211">
        <f>IF('Indicator Date hidden'!AC157="x","x",$AB$2-'Indicator Date hidden'!AC157)</f>
        <v>0</v>
      </c>
      <c r="AC156" s="211">
        <f>IF('Indicator Date hidden'!AD157="x","x",$AC$2-'Indicator Date hidden'!AD157)</f>
        <v>0</v>
      </c>
      <c r="AD156" s="211" t="str">
        <f>IF('Indicator Date hidden'!AE157="x","x",$AD$2-'Indicator Date hidden'!AE157)</f>
        <v>x</v>
      </c>
      <c r="AE156" s="211">
        <f>IF('Indicator Date hidden'!AF157="x","x",$AE$2-'Indicator Date hidden'!AF157)</f>
        <v>0</v>
      </c>
      <c r="AF156" s="211">
        <f>IF('Indicator Date hidden'!AG157="x","x",$AF$2-'Indicator Date hidden'!AG157)</f>
        <v>1</v>
      </c>
      <c r="AG156" s="211">
        <f>IF('Indicator Date hidden'!AH157="x","x",$AG$2-'Indicator Date hidden'!AH157)</f>
        <v>0</v>
      </c>
      <c r="AH156" s="211">
        <f>IF('Indicator Date hidden'!AI157="x","x",$AH$2-'Indicator Date hidden'!AI157)</f>
        <v>0</v>
      </c>
      <c r="AI156" s="211">
        <f>IF('Indicator Date hidden'!AJ157="x","x",$AI$2-'Indicator Date hidden'!AJ157)</f>
        <v>0</v>
      </c>
      <c r="AJ156" s="211" t="str">
        <f>IF('Indicator Date hidden'!AK157="x","x",$AJ$2-'Indicator Date hidden'!AK157)</f>
        <v>x</v>
      </c>
      <c r="AK156" s="211">
        <f>IF('Indicator Date hidden'!AL157="x","x",$AK$2-'Indicator Date hidden'!AL157)</f>
        <v>1</v>
      </c>
      <c r="AL156" s="211">
        <f>IF('Indicator Date hidden'!AM157="x","x",$AL$2-'Indicator Date hidden'!AM157)</f>
        <v>0</v>
      </c>
      <c r="AM156" s="211">
        <f>IF('Indicator Date hidden'!AN157="x","x",$AM$2-'Indicator Date hidden'!AN157)</f>
        <v>0</v>
      </c>
      <c r="AN156" s="211">
        <f>IF('Indicator Date hidden'!AO157="x","x",$AN$2-'Indicator Date hidden'!AO157)</f>
        <v>0</v>
      </c>
      <c r="AO156" s="211">
        <f>IF('Indicator Date hidden'!AP157="x","x",$AO$2-'Indicator Date hidden'!AP157)</f>
        <v>0</v>
      </c>
      <c r="AP156" s="211">
        <f>IF('Indicator Date hidden'!AQ157="x","x",$AP$2-'Indicator Date hidden'!AQ157)</f>
        <v>0</v>
      </c>
      <c r="AQ156" s="211">
        <f>IF('Indicator Date hidden'!AR157="x","x",$AQ$2-'Indicator Date hidden'!AR157)</f>
        <v>0</v>
      </c>
      <c r="AR156" s="211">
        <f>IF('Indicator Date hidden'!AS157="x","x",$AR$2-'Indicator Date hidden'!AS157)</f>
        <v>0</v>
      </c>
      <c r="AS156" s="211">
        <f>IF('Indicator Date hidden'!AT157="x","x",$AS$2-'Indicator Date hidden'!AT157)</f>
        <v>0</v>
      </c>
      <c r="AT156" s="211">
        <f>IF('Indicator Date hidden'!AU157="x","x",$AT$2-'Indicator Date hidden'!AU157)</f>
        <v>0</v>
      </c>
      <c r="AU156" s="211">
        <f>IF('Indicator Date hidden'!AV157="x","x",$AU$2-'Indicator Date hidden'!AV157)</f>
        <v>1</v>
      </c>
      <c r="AV156" s="211">
        <f>IF('Indicator Date hidden'!AW157="x","x",$AV$2-'Indicator Date hidden'!AW157)</f>
        <v>0</v>
      </c>
      <c r="AW156" s="211">
        <f>IF('Indicator Date hidden'!AX157="x","x",$AW$2-'Indicator Date hidden'!AX157)</f>
        <v>0</v>
      </c>
      <c r="AX156" s="211">
        <f>IF('Indicator Date hidden'!AY157="x","x",$AX$2-'Indicator Date hidden'!AY157)</f>
        <v>0</v>
      </c>
      <c r="AY156" s="211">
        <f>IF('Indicator Date hidden'!AZ157="x","x",$AY$2-'Indicator Date hidden'!AZ157)</f>
        <v>0</v>
      </c>
      <c r="AZ156" s="211">
        <f>IF('Indicator Date hidden'!BA157="x","x",$AZ$2-'Indicator Date hidden'!BA157)</f>
        <v>0</v>
      </c>
      <c r="BA156">
        <f t="shared" si="20"/>
        <v>6</v>
      </c>
      <c r="BB156" s="21">
        <f t="shared" si="21"/>
        <v>0.13043478260869565</v>
      </c>
      <c r="BC156">
        <f t="shared" si="22"/>
        <v>4</v>
      </c>
      <c r="BD156" s="21">
        <f t="shared" si="23"/>
        <v>0.49381811702611073</v>
      </c>
      <c r="BE156" s="280">
        <f t="shared" si="24"/>
        <v>0</v>
      </c>
    </row>
    <row r="157" spans="1:57" x14ac:dyDescent="0.25">
      <c r="A157" t="s">
        <v>8872</v>
      </c>
      <c r="B157" s="211">
        <f>IF('Indicator Date hidden'!C158="x","x",$B$2-'Indicator Date hidden'!C158)</f>
        <v>0</v>
      </c>
      <c r="C157" s="211">
        <f>IF('Indicator Date hidden'!D158="x","x",$C$2-'Indicator Date hidden'!D158)</f>
        <v>0</v>
      </c>
      <c r="D157" s="211">
        <f>IF('Indicator Date hidden'!E158="x","x",$D$2-'Indicator Date hidden'!E158)</f>
        <v>0</v>
      </c>
      <c r="E157" s="211">
        <f>IF('Indicator Date hidden'!F158="x","x",$E$2-'Indicator Date hidden'!F158)</f>
        <v>0</v>
      </c>
      <c r="F157" s="211">
        <f>IF('Indicator Date hidden'!G158="x","x",$F$2-'Indicator Date hidden'!G158)</f>
        <v>0</v>
      </c>
      <c r="G157" s="211">
        <f>IF('Indicator Date hidden'!H158="x","x",$G$2-'Indicator Date hidden'!H158)</f>
        <v>0</v>
      </c>
      <c r="H157" s="211">
        <f>IF('Indicator Date hidden'!I158="x","x",$H$2-'Indicator Date hidden'!I158)</f>
        <v>0</v>
      </c>
      <c r="I157" s="211">
        <f>IF('Indicator Date hidden'!J158="x","x",$I$2-'Indicator Date hidden'!J158)</f>
        <v>0</v>
      </c>
      <c r="J157" s="211">
        <f>IF('Indicator Date hidden'!K158="x","x",$J$2-'Indicator Date hidden'!K158)</f>
        <v>0</v>
      </c>
      <c r="K157" s="211">
        <f>IF('Indicator Date hidden'!L158="x","x",$K$2-'Indicator Date hidden'!L158)</f>
        <v>0</v>
      </c>
      <c r="L157" s="211">
        <f>IF('Indicator Date hidden'!M158="x","x",$L$2-'Indicator Date hidden'!M158)</f>
        <v>0</v>
      </c>
      <c r="M157" s="211">
        <f>IF('Indicator Date hidden'!N158="x","x",$M$2-'Indicator Date hidden'!N158)</f>
        <v>0</v>
      </c>
      <c r="N157" s="211">
        <f>IF('Indicator Date hidden'!O158="x","x",$N$2-'Indicator Date hidden'!O158)</f>
        <v>0</v>
      </c>
      <c r="O157" s="211">
        <f>IF('Indicator Date hidden'!P158="x","x",$O$2-'Indicator Date hidden'!P158)</f>
        <v>0</v>
      </c>
      <c r="P157" s="211">
        <f>IF('Indicator Date hidden'!Q158="x","x",$P$2-'Indicator Date hidden'!Q158)</f>
        <v>0</v>
      </c>
      <c r="Q157" s="211" t="str">
        <f>IF('Indicator Date hidden'!R158="x","x",$Q$2-'Indicator Date hidden'!R158)</f>
        <v>x</v>
      </c>
      <c r="R157" s="211">
        <f>IF('Indicator Date hidden'!S158="x","x",$R$2-'Indicator Date hidden'!S158)</f>
        <v>0</v>
      </c>
      <c r="S157" s="211">
        <f>IF('Indicator Date hidden'!T158="x","x",$S$2-'Indicator Date hidden'!T158)</f>
        <v>0</v>
      </c>
      <c r="T157" s="211">
        <f>IF('Indicator Date hidden'!U158="x","x",$T$2-'Indicator Date hidden'!U158)</f>
        <v>0</v>
      </c>
      <c r="U157" s="211">
        <f>IF('Indicator Date hidden'!V158="x","x",$U$2-'Indicator Date hidden'!V158)</f>
        <v>0</v>
      </c>
      <c r="V157" s="211">
        <f>IF('Indicator Date hidden'!W158="x","x",$V$2-'Indicator Date hidden'!W158)</f>
        <v>0</v>
      </c>
      <c r="W157" s="211">
        <f>IF('Indicator Date hidden'!X158="x","x",$W$2-'Indicator Date hidden'!X158)</f>
        <v>7</v>
      </c>
      <c r="X157" s="211">
        <f>IF('Indicator Date hidden'!Y158="x","x",$X$2-'Indicator Date hidden'!Y158)</f>
        <v>4</v>
      </c>
      <c r="Y157" s="211">
        <f>IF('Indicator Date hidden'!Z158="x","x",$Y$2-'Indicator Date hidden'!Z158)</f>
        <v>0</v>
      </c>
      <c r="Z157" s="211">
        <f>IF('Indicator Date hidden'!AA158="x","x",$Z$2-'Indicator Date hidden'!AA158)</f>
        <v>0</v>
      </c>
      <c r="AA157" s="211" t="str">
        <f>IF('Indicator Date hidden'!AB158="x","x",$AA$2-'Indicator Date hidden'!AB158)</f>
        <v>x</v>
      </c>
      <c r="AB157" s="211">
        <f>IF('Indicator Date hidden'!AC158="x","x",$AB$2-'Indicator Date hidden'!AC158)</f>
        <v>0</v>
      </c>
      <c r="AC157" s="211">
        <f>IF('Indicator Date hidden'!AD158="x","x",$AC$2-'Indicator Date hidden'!AD158)</f>
        <v>0</v>
      </c>
      <c r="AD157" s="211">
        <f>IF('Indicator Date hidden'!AE158="x","x",$AD$2-'Indicator Date hidden'!AE158)</f>
        <v>0</v>
      </c>
      <c r="AE157" s="211" t="str">
        <f>IF('Indicator Date hidden'!AF158="x","x",$AE$2-'Indicator Date hidden'!AF158)</f>
        <v>x</v>
      </c>
      <c r="AF157" s="211">
        <f>IF('Indicator Date hidden'!AG158="x","x",$AF$2-'Indicator Date hidden'!AG158)</f>
        <v>8</v>
      </c>
      <c r="AG157" s="211">
        <f>IF('Indicator Date hidden'!AH158="x","x",$AG$2-'Indicator Date hidden'!AH158)</f>
        <v>0</v>
      </c>
      <c r="AH157" s="211">
        <f>IF('Indicator Date hidden'!AI158="x","x",$AH$2-'Indicator Date hidden'!AI158)</f>
        <v>0</v>
      </c>
      <c r="AI157" s="211">
        <f>IF('Indicator Date hidden'!AJ158="x","x",$AI$2-'Indicator Date hidden'!AJ158)</f>
        <v>0</v>
      </c>
      <c r="AJ157" s="211" t="str">
        <f>IF('Indicator Date hidden'!AK158="x","x",$AJ$2-'Indicator Date hidden'!AK158)</f>
        <v>x</v>
      </c>
      <c r="AK157" s="211">
        <f>IF('Indicator Date hidden'!AL158="x","x",$AK$2-'Indicator Date hidden'!AL158)</f>
        <v>1</v>
      </c>
      <c r="AL157" s="211">
        <f>IF('Indicator Date hidden'!AM158="x","x",$AL$2-'Indicator Date hidden'!AM158)</f>
        <v>0</v>
      </c>
      <c r="AM157" s="211">
        <f>IF('Indicator Date hidden'!AN158="x","x",$AM$2-'Indicator Date hidden'!AN158)</f>
        <v>0</v>
      </c>
      <c r="AN157" s="211">
        <f>IF('Indicator Date hidden'!AO158="x","x",$AN$2-'Indicator Date hidden'!AO158)</f>
        <v>0</v>
      </c>
      <c r="AO157" s="211" t="str">
        <f>IF('Indicator Date hidden'!AP158="x","x",$AO$2-'Indicator Date hidden'!AP158)</f>
        <v>x</v>
      </c>
      <c r="AP157" s="211" t="str">
        <f>IF('Indicator Date hidden'!AQ158="x","x",$AP$2-'Indicator Date hidden'!AQ158)</f>
        <v>x</v>
      </c>
      <c r="AQ157" s="211">
        <f>IF('Indicator Date hidden'!AR158="x","x",$AQ$2-'Indicator Date hidden'!AR158)</f>
        <v>6</v>
      </c>
      <c r="AR157" s="211">
        <f>IF('Indicator Date hidden'!AS158="x","x",$AR$2-'Indicator Date hidden'!AS158)</f>
        <v>0</v>
      </c>
      <c r="AS157" s="211" t="str">
        <f>IF('Indicator Date hidden'!AT158="x","x",$AS$2-'Indicator Date hidden'!AT158)</f>
        <v>x</v>
      </c>
      <c r="AT157" s="211">
        <f>IF('Indicator Date hidden'!AU158="x","x",$AT$2-'Indicator Date hidden'!AU158)</f>
        <v>0</v>
      </c>
      <c r="AU157" s="211" t="str">
        <f>IF('Indicator Date hidden'!AV158="x","x",$AU$2-'Indicator Date hidden'!AV158)</f>
        <v>x</v>
      </c>
      <c r="AV157" s="211">
        <f>IF('Indicator Date hidden'!AW158="x","x",$AV$2-'Indicator Date hidden'!AW158)</f>
        <v>0</v>
      </c>
      <c r="AW157" s="211">
        <f>IF('Indicator Date hidden'!AX158="x","x",$AW$2-'Indicator Date hidden'!AX158)</f>
        <v>0</v>
      </c>
      <c r="AX157" s="211">
        <f>IF('Indicator Date hidden'!AY158="x","x",$AX$2-'Indicator Date hidden'!AY158)</f>
        <v>0</v>
      </c>
      <c r="AY157" s="211">
        <f>IF('Indicator Date hidden'!AZ158="x","x",$AY$2-'Indicator Date hidden'!AZ158)</f>
        <v>0</v>
      </c>
      <c r="AZ157" s="211">
        <f>IF('Indicator Date hidden'!BA158="x","x",$AZ$2-'Indicator Date hidden'!BA158)</f>
        <v>0</v>
      </c>
      <c r="BA157">
        <f t="shared" si="20"/>
        <v>26</v>
      </c>
      <c r="BB157" s="21">
        <f t="shared" si="21"/>
        <v>0.60465116279069764</v>
      </c>
      <c r="BC157">
        <f t="shared" si="22"/>
        <v>5</v>
      </c>
      <c r="BD157" s="21">
        <f t="shared" si="23"/>
        <v>1.8694550242289667</v>
      </c>
      <c r="BE157" s="280">
        <f t="shared" si="24"/>
        <v>0</v>
      </c>
    </row>
    <row r="158" spans="1:57" x14ac:dyDescent="0.25">
      <c r="A158" t="s">
        <v>8876</v>
      </c>
      <c r="B158" s="211">
        <f>IF('Indicator Date hidden'!C159="x","x",$B$2-'Indicator Date hidden'!C159)</f>
        <v>0</v>
      </c>
      <c r="C158" s="211">
        <f>IF('Indicator Date hidden'!D159="x","x",$C$2-'Indicator Date hidden'!D159)</f>
        <v>0</v>
      </c>
      <c r="D158" s="211">
        <f>IF('Indicator Date hidden'!E159="x","x",$D$2-'Indicator Date hidden'!E159)</f>
        <v>0</v>
      </c>
      <c r="E158" s="211">
        <f>IF('Indicator Date hidden'!F159="x","x",$E$2-'Indicator Date hidden'!F159)</f>
        <v>0</v>
      </c>
      <c r="F158" s="211">
        <f>IF('Indicator Date hidden'!G159="x","x",$F$2-'Indicator Date hidden'!G159)</f>
        <v>0</v>
      </c>
      <c r="G158" s="211">
        <f>IF('Indicator Date hidden'!H159="x","x",$G$2-'Indicator Date hidden'!H159)</f>
        <v>0</v>
      </c>
      <c r="H158" s="211">
        <f>IF('Indicator Date hidden'!I159="x","x",$H$2-'Indicator Date hidden'!I159)</f>
        <v>0</v>
      </c>
      <c r="I158" s="211">
        <f>IF('Indicator Date hidden'!J159="x","x",$I$2-'Indicator Date hidden'!J159)</f>
        <v>0</v>
      </c>
      <c r="J158" s="211">
        <f>IF('Indicator Date hidden'!K159="x","x",$J$2-'Indicator Date hidden'!K159)</f>
        <v>0</v>
      </c>
      <c r="K158" s="211">
        <f>IF('Indicator Date hidden'!L159="x","x",$K$2-'Indicator Date hidden'!L159)</f>
        <v>0</v>
      </c>
      <c r="L158" s="211">
        <f>IF('Indicator Date hidden'!M159="x","x",$L$2-'Indicator Date hidden'!M159)</f>
        <v>0</v>
      </c>
      <c r="M158" s="211">
        <f>IF('Indicator Date hidden'!N159="x","x",$M$2-'Indicator Date hidden'!N159)</f>
        <v>0</v>
      </c>
      <c r="N158" s="211">
        <f>IF('Indicator Date hidden'!O159="x","x",$N$2-'Indicator Date hidden'!O159)</f>
        <v>0</v>
      </c>
      <c r="O158" s="211">
        <f>IF('Indicator Date hidden'!P159="x","x",$O$2-'Indicator Date hidden'!P159)</f>
        <v>0</v>
      </c>
      <c r="P158" s="211" t="str">
        <f>IF('Indicator Date hidden'!Q159="x","x",$P$2-'Indicator Date hidden'!Q159)</f>
        <v>x</v>
      </c>
      <c r="Q158" s="211">
        <f>IF('Indicator Date hidden'!R159="x","x",$Q$2-'Indicator Date hidden'!R159)</f>
        <v>8</v>
      </c>
      <c r="R158" s="211">
        <f>IF('Indicator Date hidden'!S159="x","x",$R$2-'Indicator Date hidden'!S159)</f>
        <v>0</v>
      </c>
      <c r="S158" s="211">
        <f>IF('Indicator Date hidden'!T159="x","x",$S$2-'Indicator Date hidden'!T159)</f>
        <v>0</v>
      </c>
      <c r="T158" s="211">
        <f>IF('Indicator Date hidden'!U159="x","x",$T$2-'Indicator Date hidden'!U159)</f>
        <v>0</v>
      </c>
      <c r="U158" s="211">
        <f>IF('Indicator Date hidden'!V159="x","x",$U$2-'Indicator Date hidden'!V159)</f>
        <v>0</v>
      </c>
      <c r="V158" s="211">
        <f>IF('Indicator Date hidden'!W159="x","x",$V$2-'Indicator Date hidden'!W159)</f>
        <v>0</v>
      </c>
      <c r="W158" s="211">
        <f>IF('Indicator Date hidden'!X159="x","x",$W$2-'Indicator Date hidden'!X159)</f>
        <v>5</v>
      </c>
      <c r="X158" s="211">
        <f>IF('Indicator Date hidden'!Y159="x","x",$X$2-'Indicator Date hidden'!Y159)</f>
        <v>4</v>
      </c>
      <c r="Y158" s="211">
        <f>IF('Indicator Date hidden'!Z159="x","x",$Y$2-'Indicator Date hidden'!Z159)</f>
        <v>0</v>
      </c>
      <c r="Z158" s="211">
        <f>IF('Indicator Date hidden'!AA159="x","x",$Z$2-'Indicator Date hidden'!AA159)</f>
        <v>0</v>
      </c>
      <c r="AA158" s="211">
        <f>IF('Indicator Date hidden'!AB159="x","x",$AA$2-'Indicator Date hidden'!AB159)</f>
        <v>0</v>
      </c>
      <c r="AB158" s="211" t="str">
        <f>IF('Indicator Date hidden'!AC159="x","x",$AB$2-'Indicator Date hidden'!AC159)</f>
        <v>x</v>
      </c>
      <c r="AC158" s="211">
        <f>IF('Indicator Date hidden'!AD159="x","x",$AC$2-'Indicator Date hidden'!AD159)</f>
        <v>0</v>
      </c>
      <c r="AD158" s="211">
        <f>IF('Indicator Date hidden'!AE159="x","x",$AD$2-'Indicator Date hidden'!AE159)</f>
        <v>0</v>
      </c>
      <c r="AE158" s="211">
        <f>IF('Indicator Date hidden'!AF159="x","x",$AE$2-'Indicator Date hidden'!AF159)</f>
        <v>2</v>
      </c>
      <c r="AF158" s="211" t="str">
        <f>IF('Indicator Date hidden'!AG159="x","x",$AF$2-'Indicator Date hidden'!AG159)</f>
        <v>x</v>
      </c>
      <c r="AG158" s="211">
        <f>IF('Indicator Date hidden'!AH159="x","x",$AG$2-'Indicator Date hidden'!AH159)</f>
        <v>0</v>
      </c>
      <c r="AH158" s="211">
        <f>IF('Indicator Date hidden'!AI159="x","x",$AH$2-'Indicator Date hidden'!AI159)</f>
        <v>0</v>
      </c>
      <c r="AI158" s="211">
        <f>IF('Indicator Date hidden'!AJ159="x","x",$AI$2-'Indicator Date hidden'!AJ159)</f>
        <v>0</v>
      </c>
      <c r="AJ158" s="211">
        <f>IF('Indicator Date hidden'!AK159="x","x",$AJ$2-'Indicator Date hidden'!AK159)</f>
        <v>1</v>
      </c>
      <c r="AK158" s="211">
        <f>IF('Indicator Date hidden'!AL159="x","x",$AK$2-'Indicator Date hidden'!AL159)</f>
        <v>1</v>
      </c>
      <c r="AL158" s="211">
        <f>IF('Indicator Date hidden'!AM159="x","x",$AL$2-'Indicator Date hidden'!AM159)</f>
        <v>0</v>
      </c>
      <c r="AM158" s="211">
        <f>IF('Indicator Date hidden'!AN159="x","x",$AM$2-'Indicator Date hidden'!AN159)</f>
        <v>0</v>
      </c>
      <c r="AN158" s="211">
        <f>IF('Indicator Date hidden'!AO159="x","x",$AN$2-'Indicator Date hidden'!AO159)</f>
        <v>0</v>
      </c>
      <c r="AO158" s="211" t="str">
        <f>IF('Indicator Date hidden'!AP159="x","x",$AO$2-'Indicator Date hidden'!AP159)</f>
        <v>x</v>
      </c>
      <c r="AP158" s="211" t="str">
        <f>IF('Indicator Date hidden'!AQ159="x","x",$AP$2-'Indicator Date hidden'!AQ159)</f>
        <v>x</v>
      </c>
      <c r="AQ158" s="211" t="str">
        <f>IF('Indicator Date hidden'!AR159="x","x",$AQ$2-'Indicator Date hidden'!AR159)</f>
        <v>x</v>
      </c>
      <c r="AR158" s="211">
        <f>IF('Indicator Date hidden'!AS159="x","x",$AR$2-'Indicator Date hidden'!AS159)</f>
        <v>0</v>
      </c>
      <c r="AS158" s="211">
        <f>IF('Indicator Date hidden'!AT159="x","x",$AS$2-'Indicator Date hidden'!AT159)</f>
        <v>0</v>
      </c>
      <c r="AT158" s="211">
        <f>IF('Indicator Date hidden'!AU159="x","x",$AT$2-'Indicator Date hidden'!AU159)</f>
        <v>0</v>
      </c>
      <c r="AU158" s="211" t="str">
        <f>IF('Indicator Date hidden'!AV159="x","x",$AU$2-'Indicator Date hidden'!AV159)</f>
        <v>x</v>
      </c>
      <c r="AV158" s="211">
        <f>IF('Indicator Date hidden'!AW159="x","x",$AV$2-'Indicator Date hidden'!AW159)</f>
        <v>0</v>
      </c>
      <c r="AW158" s="211">
        <f>IF('Indicator Date hidden'!AX159="x","x",$AW$2-'Indicator Date hidden'!AX159)</f>
        <v>0</v>
      </c>
      <c r="AX158" s="211">
        <f>IF('Indicator Date hidden'!AY159="x","x",$AX$2-'Indicator Date hidden'!AY159)</f>
        <v>0</v>
      </c>
      <c r="AY158" s="211">
        <f>IF('Indicator Date hidden'!AZ159="x","x",$AY$2-'Indicator Date hidden'!AZ159)</f>
        <v>4</v>
      </c>
      <c r="AZ158" s="211">
        <f>IF('Indicator Date hidden'!BA159="x","x",$AZ$2-'Indicator Date hidden'!BA159)</f>
        <v>4</v>
      </c>
      <c r="BA158">
        <f t="shared" si="20"/>
        <v>29</v>
      </c>
      <c r="BB158" s="21">
        <f t="shared" si="21"/>
        <v>0.65909090909090906</v>
      </c>
      <c r="BC158">
        <f t="shared" si="22"/>
        <v>8</v>
      </c>
      <c r="BD158" s="21">
        <f t="shared" si="23"/>
        <v>1.6779747237529292</v>
      </c>
      <c r="BE158" s="280">
        <f t="shared" si="24"/>
        <v>0</v>
      </c>
    </row>
    <row r="159" spans="1:57" x14ac:dyDescent="0.25">
      <c r="A159" t="s">
        <v>8929</v>
      </c>
      <c r="B159" s="211">
        <f>IF('Indicator Date hidden'!C160="x","x",$B$2-'Indicator Date hidden'!C160)</f>
        <v>0</v>
      </c>
      <c r="C159" s="211">
        <f>IF('Indicator Date hidden'!D160="x","x",$C$2-'Indicator Date hidden'!D160)</f>
        <v>0</v>
      </c>
      <c r="D159" s="211">
        <f>IF('Indicator Date hidden'!E160="x","x",$D$2-'Indicator Date hidden'!E160)</f>
        <v>0</v>
      </c>
      <c r="E159" s="211">
        <f>IF('Indicator Date hidden'!F160="x","x",$E$2-'Indicator Date hidden'!F160)</f>
        <v>0</v>
      </c>
      <c r="F159" s="211">
        <f>IF('Indicator Date hidden'!G160="x","x",$F$2-'Indicator Date hidden'!G160)</f>
        <v>0</v>
      </c>
      <c r="G159" s="211">
        <f>IF('Indicator Date hidden'!H160="x","x",$G$2-'Indicator Date hidden'!H160)</f>
        <v>0</v>
      </c>
      <c r="H159" s="211">
        <f>IF('Indicator Date hidden'!I160="x","x",$H$2-'Indicator Date hidden'!I160)</f>
        <v>0</v>
      </c>
      <c r="I159" s="211">
        <f>IF('Indicator Date hidden'!J160="x","x",$I$2-'Indicator Date hidden'!J160)</f>
        <v>0</v>
      </c>
      <c r="J159" s="211">
        <f>IF('Indicator Date hidden'!K160="x","x",$J$2-'Indicator Date hidden'!K160)</f>
        <v>0</v>
      </c>
      <c r="K159" s="211">
        <f>IF('Indicator Date hidden'!L160="x","x",$K$2-'Indicator Date hidden'!L160)</f>
        <v>0</v>
      </c>
      <c r="L159" s="211">
        <f>IF('Indicator Date hidden'!M160="x","x",$L$2-'Indicator Date hidden'!M160)</f>
        <v>0</v>
      </c>
      <c r="M159" s="211">
        <f>IF('Indicator Date hidden'!N160="x","x",$M$2-'Indicator Date hidden'!N160)</f>
        <v>0</v>
      </c>
      <c r="N159" s="211">
        <f>IF('Indicator Date hidden'!O160="x","x",$N$2-'Indicator Date hidden'!O160)</f>
        <v>0</v>
      </c>
      <c r="O159" s="211">
        <f>IF('Indicator Date hidden'!P160="x","x",$O$2-'Indicator Date hidden'!P160)</f>
        <v>0</v>
      </c>
      <c r="P159" s="211">
        <f>IF('Indicator Date hidden'!Q160="x","x",$P$2-'Indicator Date hidden'!Q160)</f>
        <v>0</v>
      </c>
      <c r="Q159" s="211">
        <f>IF('Indicator Date hidden'!R160="x","x",$Q$2-'Indicator Date hidden'!R160)</f>
        <v>2</v>
      </c>
      <c r="R159" s="211">
        <f>IF('Indicator Date hidden'!S160="x","x",$R$2-'Indicator Date hidden'!S160)</f>
        <v>0</v>
      </c>
      <c r="S159" s="211">
        <f>IF('Indicator Date hidden'!T160="x","x",$S$2-'Indicator Date hidden'!T160)</f>
        <v>0</v>
      </c>
      <c r="T159" s="211">
        <f>IF('Indicator Date hidden'!U160="x","x",$T$2-'Indicator Date hidden'!U160)</f>
        <v>0</v>
      </c>
      <c r="U159" s="211">
        <f>IF('Indicator Date hidden'!V160="x","x",$U$2-'Indicator Date hidden'!V160)</f>
        <v>0</v>
      </c>
      <c r="V159" s="211">
        <f>IF('Indicator Date hidden'!W160="x","x",$V$2-'Indicator Date hidden'!W160)</f>
        <v>0</v>
      </c>
      <c r="W159" s="211">
        <f>IF('Indicator Date hidden'!X160="x","x",$W$2-'Indicator Date hidden'!X160)</f>
        <v>6</v>
      </c>
      <c r="X159" s="211">
        <f>IF('Indicator Date hidden'!Y160="x","x",$X$2-'Indicator Date hidden'!Y160)</f>
        <v>1</v>
      </c>
      <c r="Y159" s="211">
        <f>IF('Indicator Date hidden'!Z160="x","x",$Y$2-'Indicator Date hidden'!Z160)</f>
        <v>0</v>
      </c>
      <c r="Z159" s="211">
        <f>IF('Indicator Date hidden'!AA160="x","x",$Z$2-'Indicator Date hidden'!AA160)</f>
        <v>0</v>
      </c>
      <c r="AA159" s="211">
        <f>IF('Indicator Date hidden'!AB160="x","x",$AA$2-'Indicator Date hidden'!AB160)</f>
        <v>0</v>
      </c>
      <c r="AB159" s="211">
        <f>IF('Indicator Date hidden'!AC160="x","x",$AB$2-'Indicator Date hidden'!AC160)</f>
        <v>0</v>
      </c>
      <c r="AC159" s="211">
        <f>IF('Indicator Date hidden'!AD160="x","x",$AC$2-'Indicator Date hidden'!AD160)</f>
        <v>0</v>
      </c>
      <c r="AD159" s="211">
        <f>IF('Indicator Date hidden'!AE160="x","x",$AD$2-'Indicator Date hidden'!AE160)</f>
        <v>0</v>
      </c>
      <c r="AE159" s="211">
        <f>IF('Indicator Date hidden'!AF160="x","x",$AE$2-'Indicator Date hidden'!AF160)</f>
        <v>0</v>
      </c>
      <c r="AF159" s="211">
        <f>IF('Indicator Date hidden'!AG160="x","x",$AF$2-'Indicator Date hidden'!AG160)</f>
        <v>2</v>
      </c>
      <c r="AG159" s="211">
        <f>IF('Indicator Date hidden'!AH160="x","x",$AG$2-'Indicator Date hidden'!AH160)</f>
        <v>0</v>
      </c>
      <c r="AH159" s="211">
        <f>IF('Indicator Date hidden'!AI160="x","x",$AH$2-'Indicator Date hidden'!AI160)</f>
        <v>0</v>
      </c>
      <c r="AI159" s="211">
        <f>IF('Indicator Date hidden'!AJ160="x","x",$AI$2-'Indicator Date hidden'!AJ160)</f>
        <v>0</v>
      </c>
      <c r="AJ159" s="211" t="str">
        <f>IF('Indicator Date hidden'!AK160="x","x",$AJ$2-'Indicator Date hidden'!AK160)</f>
        <v>x</v>
      </c>
      <c r="AK159" s="211">
        <f>IF('Indicator Date hidden'!AL160="x","x",$AK$2-'Indicator Date hidden'!AL160)</f>
        <v>1</v>
      </c>
      <c r="AL159" s="211">
        <f>IF('Indicator Date hidden'!AM160="x","x",$AL$2-'Indicator Date hidden'!AM160)</f>
        <v>0</v>
      </c>
      <c r="AM159" s="211">
        <f>IF('Indicator Date hidden'!AN160="x","x",$AM$2-'Indicator Date hidden'!AN160)</f>
        <v>0</v>
      </c>
      <c r="AN159" s="211">
        <f>IF('Indicator Date hidden'!AO160="x","x",$AN$2-'Indicator Date hidden'!AO160)</f>
        <v>0</v>
      </c>
      <c r="AO159" s="211">
        <f>IF('Indicator Date hidden'!AP160="x","x",$AO$2-'Indicator Date hidden'!AP160)</f>
        <v>0</v>
      </c>
      <c r="AP159" s="211">
        <f>IF('Indicator Date hidden'!AQ160="x","x",$AP$2-'Indicator Date hidden'!AQ160)</f>
        <v>0</v>
      </c>
      <c r="AQ159" s="211">
        <f>IF('Indicator Date hidden'!AR160="x","x",$AQ$2-'Indicator Date hidden'!AR160)</f>
        <v>0</v>
      </c>
      <c r="AR159" s="211">
        <f>IF('Indicator Date hidden'!AS160="x","x",$AR$2-'Indicator Date hidden'!AS160)</f>
        <v>0</v>
      </c>
      <c r="AS159" s="211">
        <f>IF('Indicator Date hidden'!AT160="x","x",$AS$2-'Indicator Date hidden'!AT160)</f>
        <v>0</v>
      </c>
      <c r="AT159" s="211">
        <f>IF('Indicator Date hidden'!AU160="x","x",$AT$2-'Indicator Date hidden'!AU160)</f>
        <v>0</v>
      </c>
      <c r="AU159" s="211">
        <f>IF('Indicator Date hidden'!AV160="x","x",$AU$2-'Indicator Date hidden'!AV160)</f>
        <v>2</v>
      </c>
      <c r="AV159" s="211">
        <f>IF('Indicator Date hidden'!AW160="x","x",$AV$2-'Indicator Date hidden'!AW160)</f>
        <v>0</v>
      </c>
      <c r="AW159" s="211">
        <f>IF('Indicator Date hidden'!AX160="x","x",$AW$2-'Indicator Date hidden'!AX160)</f>
        <v>0</v>
      </c>
      <c r="AX159" s="211">
        <f>IF('Indicator Date hidden'!AY160="x","x",$AX$2-'Indicator Date hidden'!AY160)</f>
        <v>0</v>
      </c>
      <c r="AY159" s="211">
        <f>IF('Indicator Date hidden'!AZ160="x","x",$AY$2-'Indicator Date hidden'!AZ160)</f>
        <v>0</v>
      </c>
      <c r="AZ159" s="211">
        <f>IF('Indicator Date hidden'!BA160="x","x",$AZ$2-'Indicator Date hidden'!BA160)</f>
        <v>0</v>
      </c>
      <c r="BA159">
        <f t="shared" si="20"/>
        <v>14</v>
      </c>
      <c r="BB159" s="21">
        <f t="shared" si="21"/>
        <v>0.28000000000000003</v>
      </c>
      <c r="BC159">
        <f t="shared" si="22"/>
        <v>6</v>
      </c>
      <c r="BD159" s="21">
        <f t="shared" si="23"/>
        <v>0.96</v>
      </c>
      <c r="BE159" s="280">
        <f t="shared" si="24"/>
        <v>0</v>
      </c>
    </row>
    <row r="160" spans="1:57" x14ac:dyDescent="0.25">
      <c r="A160" t="s">
        <v>8879</v>
      </c>
      <c r="B160" s="211">
        <f>IF('Indicator Date hidden'!C161="x","x",$B$2-'Indicator Date hidden'!C161)</f>
        <v>0</v>
      </c>
      <c r="C160" s="211">
        <f>IF('Indicator Date hidden'!D161="x","x",$C$2-'Indicator Date hidden'!D161)</f>
        <v>0</v>
      </c>
      <c r="D160" s="211">
        <f>IF('Indicator Date hidden'!E161="x","x",$D$2-'Indicator Date hidden'!E161)</f>
        <v>0</v>
      </c>
      <c r="E160" s="211">
        <f>IF('Indicator Date hidden'!F161="x","x",$E$2-'Indicator Date hidden'!F161)</f>
        <v>0</v>
      </c>
      <c r="F160" s="211">
        <f>IF('Indicator Date hidden'!G161="x","x",$F$2-'Indicator Date hidden'!G161)</f>
        <v>0</v>
      </c>
      <c r="G160" s="211">
        <f>IF('Indicator Date hidden'!H161="x","x",$G$2-'Indicator Date hidden'!H161)</f>
        <v>0</v>
      </c>
      <c r="H160" s="211">
        <f>IF('Indicator Date hidden'!I161="x","x",$H$2-'Indicator Date hidden'!I161)</f>
        <v>0</v>
      </c>
      <c r="I160" s="211">
        <f>IF('Indicator Date hidden'!J161="x","x",$I$2-'Indicator Date hidden'!J161)</f>
        <v>0</v>
      </c>
      <c r="J160" s="211">
        <f>IF('Indicator Date hidden'!K161="x","x",$J$2-'Indicator Date hidden'!K161)</f>
        <v>0</v>
      </c>
      <c r="K160" s="211">
        <f>IF('Indicator Date hidden'!L161="x","x",$K$2-'Indicator Date hidden'!L161)</f>
        <v>0</v>
      </c>
      <c r="L160" s="211">
        <f>IF('Indicator Date hidden'!M161="x","x",$L$2-'Indicator Date hidden'!M161)</f>
        <v>0</v>
      </c>
      <c r="M160" s="211">
        <f>IF('Indicator Date hidden'!N161="x","x",$M$2-'Indicator Date hidden'!N161)</f>
        <v>0</v>
      </c>
      <c r="N160" s="211">
        <f>IF('Indicator Date hidden'!O161="x","x",$N$2-'Indicator Date hidden'!O161)</f>
        <v>0</v>
      </c>
      <c r="O160" s="211">
        <f>IF('Indicator Date hidden'!P161="x","x",$O$2-'Indicator Date hidden'!P161)</f>
        <v>0</v>
      </c>
      <c r="P160" s="211">
        <f>IF('Indicator Date hidden'!Q161="x","x",$P$2-'Indicator Date hidden'!Q161)</f>
        <v>0</v>
      </c>
      <c r="Q160" s="211">
        <f>IF('Indicator Date hidden'!R161="x","x",$Q$2-'Indicator Date hidden'!R161)</f>
        <v>4</v>
      </c>
      <c r="R160" s="211">
        <f>IF('Indicator Date hidden'!S161="x","x",$R$2-'Indicator Date hidden'!S161)</f>
        <v>0</v>
      </c>
      <c r="S160" s="211">
        <f>IF('Indicator Date hidden'!T161="x","x",$S$2-'Indicator Date hidden'!T161)</f>
        <v>0</v>
      </c>
      <c r="T160" s="211">
        <f>IF('Indicator Date hidden'!U161="x","x",$T$2-'Indicator Date hidden'!U161)</f>
        <v>0</v>
      </c>
      <c r="U160" s="211">
        <f>IF('Indicator Date hidden'!V161="x","x",$U$2-'Indicator Date hidden'!V161)</f>
        <v>0</v>
      </c>
      <c r="V160" s="211">
        <f>IF('Indicator Date hidden'!W161="x","x",$V$2-'Indicator Date hidden'!W161)</f>
        <v>0</v>
      </c>
      <c r="W160" s="211">
        <f>IF('Indicator Date hidden'!X161="x","x",$W$2-'Indicator Date hidden'!X161)</f>
        <v>4</v>
      </c>
      <c r="X160" s="211" t="str">
        <f>IF('Indicator Date hidden'!Y161="x","x",$X$2-'Indicator Date hidden'!Y161)</f>
        <v>x</v>
      </c>
      <c r="Y160" s="211">
        <f>IF('Indicator Date hidden'!Z161="x","x",$Y$2-'Indicator Date hidden'!Z161)</f>
        <v>0</v>
      </c>
      <c r="Z160" s="211">
        <f>IF('Indicator Date hidden'!AA161="x","x",$Z$2-'Indicator Date hidden'!AA161)</f>
        <v>0</v>
      </c>
      <c r="AA160" s="211">
        <f>IF('Indicator Date hidden'!AB161="x","x",$AA$2-'Indicator Date hidden'!AB161)</f>
        <v>0</v>
      </c>
      <c r="AB160" s="211">
        <f>IF('Indicator Date hidden'!AC161="x","x",$AB$2-'Indicator Date hidden'!AC161)</f>
        <v>0</v>
      </c>
      <c r="AC160" s="211">
        <f>IF('Indicator Date hidden'!AD161="x","x",$AC$2-'Indicator Date hidden'!AD161)</f>
        <v>0</v>
      </c>
      <c r="AD160" s="211">
        <f>IF('Indicator Date hidden'!AE161="x","x",$AD$2-'Indicator Date hidden'!AE161)</f>
        <v>0</v>
      </c>
      <c r="AE160" s="211" t="str">
        <f>IF('Indicator Date hidden'!AF161="x","x",$AE$2-'Indicator Date hidden'!AF161)</f>
        <v>x</v>
      </c>
      <c r="AF160" s="211" t="str">
        <f>IF('Indicator Date hidden'!AG161="x","x",$AF$2-'Indicator Date hidden'!AG161)</f>
        <v>x</v>
      </c>
      <c r="AG160" s="211">
        <f>IF('Indicator Date hidden'!AH161="x","x",$AG$2-'Indicator Date hidden'!AH161)</f>
        <v>0</v>
      </c>
      <c r="AH160" s="211">
        <f>IF('Indicator Date hidden'!AI161="x","x",$AH$2-'Indicator Date hidden'!AI161)</f>
        <v>0</v>
      </c>
      <c r="AI160" s="211">
        <f>IF('Indicator Date hidden'!AJ161="x","x",$AI$2-'Indicator Date hidden'!AJ161)</f>
        <v>0</v>
      </c>
      <c r="AJ160" s="211">
        <f>IF('Indicator Date hidden'!AK161="x","x",$AJ$2-'Indicator Date hidden'!AK161)</f>
        <v>1</v>
      </c>
      <c r="AK160" s="211">
        <f>IF('Indicator Date hidden'!AL161="x","x",$AK$2-'Indicator Date hidden'!AL161)</f>
        <v>0</v>
      </c>
      <c r="AL160" s="211">
        <f>IF('Indicator Date hidden'!AM161="x","x",$AL$2-'Indicator Date hidden'!AM161)</f>
        <v>0</v>
      </c>
      <c r="AM160" s="211">
        <f>IF('Indicator Date hidden'!AN161="x","x",$AM$2-'Indicator Date hidden'!AN161)</f>
        <v>0</v>
      </c>
      <c r="AN160" s="211">
        <f>IF('Indicator Date hidden'!AO161="x","x",$AN$2-'Indicator Date hidden'!AO161)</f>
        <v>0</v>
      </c>
      <c r="AO160" s="211" t="str">
        <f>IF('Indicator Date hidden'!AP161="x","x",$AO$2-'Indicator Date hidden'!AP161)</f>
        <v>x</v>
      </c>
      <c r="AP160" s="211" t="str">
        <f>IF('Indicator Date hidden'!AQ161="x","x",$AP$2-'Indicator Date hidden'!AQ161)</f>
        <v>x</v>
      </c>
      <c r="AQ160" s="211" t="str">
        <f>IF('Indicator Date hidden'!AR161="x","x",$AQ$2-'Indicator Date hidden'!AR161)</f>
        <v>x</v>
      </c>
      <c r="AR160" s="211">
        <f>IF('Indicator Date hidden'!AS161="x","x",$AR$2-'Indicator Date hidden'!AS161)</f>
        <v>0</v>
      </c>
      <c r="AS160" s="211">
        <f>IF('Indicator Date hidden'!AT161="x","x",$AS$2-'Indicator Date hidden'!AT161)</f>
        <v>0</v>
      </c>
      <c r="AT160" s="211">
        <f>IF('Indicator Date hidden'!AU161="x","x",$AT$2-'Indicator Date hidden'!AU161)</f>
        <v>0</v>
      </c>
      <c r="AU160" s="211">
        <f>IF('Indicator Date hidden'!AV161="x","x",$AU$2-'Indicator Date hidden'!AV161)</f>
        <v>6</v>
      </c>
      <c r="AV160" s="211">
        <f>IF('Indicator Date hidden'!AW161="x","x",$AV$2-'Indicator Date hidden'!AW161)</f>
        <v>0</v>
      </c>
      <c r="AW160" s="211">
        <f>IF('Indicator Date hidden'!AX161="x","x",$AW$2-'Indicator Date hidden'!AX161)</f>
        <v>0</v>
      </c>
      <c r="AX160" s="211">
        <f>IF('Indicator Date hidden'!AY161="x","x",$AX$2-'Indicator Date hidden'!AY161)</f>
        <v>0</v>
      </c>
      <c r="AY160" s="211">
        <f>IF('Indicator Date hidden'!AZ161="x","x",$AY$2-'Indicator Date hidden'!AZ161)</f>
        <v>0</v>
      </c>
      <c r="AZ160" s="211">
        <f>IF('Indicator Date hidden'!BA161="x","x",$AZ$2-'Indicator Date hidden'!BA161)</f>
        <v>0</v>
      </c>
      <c r="BA160">
        <f t="shared" si="20"/>
        <v>15</v>
      </c>
      <c r="BB160" s="21">
        <f t="shared" si="21"/>
        <v>0.33333333333333331</v>
      </c>
      <c r="BC160">
        <f t="shared" si="22"/>
        <v>4</v>
      </c>
      <c r="BD160" s="21">
        <f t="shared" si="23"/>
        <v>1.1925695879998879</v>
      </c>
      <c r="BE160" s="280">
        <f t="shared" si="24"/>
        <v>0</v>
      </c>
    </row>
    <row r="161" spans="1:57" x14ac:dyDescent="0.25">
      <c r="A161" t="s">
        <v>8716</v>
      </c>
      <c r="B161" s="211">
        <f>IF('Indicator Date hidden'!C162="x","x",$B$2-'Indicator Date hidden'!C162)</f>
        <v>0</v>
      </c>
      <c r="C161" s="211">
        <f>IF('Indicator Date hidden'!D162="x","x",$C$2-'Indicator Date hidden'!D162)</f>
        <v>0</v>
      </c>
      <c r="D161" s="211">
        <f>IF('Indicator Date hidden'!E162="x","x",$D$2-'Indicator Date hidden'!E162)</f>
        <v>0</v>
      </c>
      <c r="E161" s="211">
        <f>IF('Indicator Date hidden'!F162="x","x",$E$2-'Indicator Date hidden'!F162)</f>
        <v>0</v>
      </c>
      <c r="F161" s="211">
        <f>IF('Indicator Date hidden'!G162="x","x",$F$2-'Indicator Date hidden'!G162)</f>
        <v>0</v>
      </c>
      <c r="G161" s="211">
        <f>IF('Indicator Date hidden'!H162="x","x",$G$2-'Indicator Date hidden'!H162)</f>
        <v>0</v>
      </c>
      <c r="H161" s="211">
        <f>IF('Indicator Date hidden'!I162="x","x",$H$2-'Indicator Date hidden'!I162)</f>
        <v>0</v>
      </c>
      <c r="I161" s="211">
        <f>IF('Indicator Date hidden'!J162="x","x",$I$2-'Indicator Date hidden'!J162)</f>
        <v>0</v>
      </c>
      <c r="J161" s="211">
        <f>IF('Indicator Date hidden'!K162="x","x",$J$2-'Indicator Date hidden'!K162)</f>
        <v>0</v>
      </c>
      <c r="K161" s="211">
        <f>IF('Indicator Date hidden'!L162="x","x",$K$2-'Indicator Date hidden'!L162)</f>
        <v>0</v>
      </c>
      <c r="L161" s="211">
        <f>IF('Indicator Date hidden'!M162="x","x",$L$2-'Indicator Date hidden'!M162)</f>
        <v>0</v>
      </c>
      <c r="M161" s="211">
        <f>IF('Indicator Date hidden'!N162="x","x",$M$2-'Indicator Date hidden'!N162)</f>
        <v>0</v>
      </c>
      <c r="N161" s="211">
        <f>IF('Indicator Date hidden'!O162="x","x",$N$2-'Indicator Date hidden'!O162)</f>
        <v>0</v>
      </c>
      <c r="O161" s="211">
        <f>IF('Indicator Date hidden'!P162="x","x",$O$2-'Indicator Date hidden'!P162)</f>
        <v>0</v>
      </c>
      <c r="P161" s="211">
        <f>IF('Indicator Date hidden'!Q162="x","x",$P$2-'Indicator Date hidden'!Q162)</f>
        <v>0</v>
      </c>
      <c r="Q161" s="211" t="str">
        <f>IF('Indicator Date hidden'!R162="x","x",$Q$2-'Indicator Date hidden'!R162)</f>
        <v>x</v>
      </c>
      <c r="R161" s="211">
        <f>IF('Indicator Date hidden'!S162="x","x",$R$2-'Indicator Date hidden'!S162)</f>
        <v>0</v>
      </c>
      <c r="S161" s="211">
        <f>IF('Indicator Date hidden'!T162="x","x",$S$2-'Indicator Date hidden'!T162)</f>
        <v>0</v>
      </c>
      <c r="T161" s="211">
        <f>IF('Indicator Date hidden'!U162="x","x",$T$2-'Indicator Date hidden'!U162)</f>
        <v>0</v>
      </c>
      <c r="U161" s="211" t="str">
        <f>IF('Indicator Date hidden'!V162="x","x",$U$2-'Indicator Date hidden'!V162)</f>
        <v>x</v>
      </c>
      <c r="V161" s="211">
        <f>IF('Indicator Date hidden'!W162="x","x",$V$2-'Indicator Date hidden'!W162)</f>
        <v>0</v>
      </c>
      <c r="W161" s="211" t="str">
        <f>IF('Indicator Date hidden'!X162="x","x",$W$2-'Indicator Date hidden'!X162)</f>
        <v>x</v>
      </c>
      <c r="X161" s="211">
        <f>IF('Indicator Date hidden'!Y162="x","x",$X$2-'Indicator Date hidden'!Y162)</f>
        <v>1</v>
      </c>
      <c r="Y161" s="211">
        <f>IF('Indicator Date hidden'!Z162="x","x",$Y$2-'Indicator Date hidden'!Z162)</f>
        <v>0</v>
      </c>
      <c r="Z161" s="211">
        <f>IF('Indicator Date hidden'!AA162="x","x",$Z$2-'Indicator Date hidden'!AA162)</f>
        <v>0</v>
      </c>
      <c r="AA161" s="211">
        <f>IF('Indicator Date hidden'!AB162="x","x",$AA$2-'Indicator Date hidden'!AB162)</f>
        <v>1</v>
      </c>
      <c r="AB161" s="211">
        <f>IF('Indicator Date hidden'!AC162="x","x",$AB$2-'Indicator Date hidden'!AC162)</f>
        <v>0</v>
      </c>
      <c r="AC161" s="211">
        <f>IF('Indicator Date hidden'!AD162="x","x",$AC$2-'Indicator Date hidden'!AD162)</f>
        <v>0</v>
      </c>
      <c r="AD161" s="211" t="str">
        <f>IF('Indicator Date hidden'!AE162="x","x",$AD$2-'Indicator Date hidden'!AE162)</f>
        <v>x</v>
      </c>
      <c r="AE161" s="211">
        <f>IF('Indicator Date hidden'!AF162="x","x",$AE$2-'Indicator Date hidden'!AF162)</f>
        <v>0</v>
      </c>
      <c r="AF161" s="211">
        <f>IF('Indicator Date hidden'!AG162="x","x",$AF$2-'Indicator Date hidden'!AG162)</f>
        <v>1</v>
      </c>
      <c r="AG161" s="211">
        <f>IF('Indicator Date hidden'!AH162="x","x",$AG$2-'Indicator Date hidden'!AH162)</f>
        <v>0</v>
      </c>
      <c r="AH161" s="211">
        <f>IF('Indicator Date hidden'!AI162="x","x",$AH$2-'Indicator Date hidden'!AI162)</f>
        <v>0</v>
      </c>
      <c r="AI161" s="211">
        <f>IF('Indicator Date hidden'!AJ162="x","x",$AI$2-'Indicator Date hidden'!AJ162)</f>
        <v>0</v>
      </c>
      <c r="AJ161" s="211" t="str">
        <f>IF('Indicator Date hidden'!AK162="x","x",$AJ$2-'Indicator Date hidden'!AK162)</f>
        <v>x</v>
      </c>
      <c r="AK161" s="211">
        <f>IF('Indicator Date hidden'!AL162="x","x",$AK$2-'Indicator Date hidden'!AL162)</f>
        <v>1</v>
      </c>
      <c r="AL161" s="211">
        <f>IF('Indicator Date hidden'!AM162="x","x",$AL$2-'Indicator Date hidden'!AM162)</f>
        <v>0</v>
      </c>
      <c r="AM161" s="211">
        <f>IF('Indicator Date hidden'!AN162="x","x",$AM$2-'Indicator Date hidden'!AN162)</f>
        <v>0</v>
      </c>
      <c r="AN161" s="211">
        <f>IF('Indicator Date hidden'!AO162="x","x",$AN$2-'Indicator Date hidden'!AO162)</f>
        <v>0</v>
      </c>
      <c r="AO161" s="211">
        <f>IF('Indicator Date hidden'!AP162="x","x",$AO$2-'Indicator Date hidden'!AP162)</f>
        <v>0</v>
      </c>
      <c r="AP161" s="211">
        <f>IF('Indicator Date hidden'!AQ162="x","x",$AP$2-'Indicator Date hidden'!AQ162)</f>
        <v>0</v>
      </c>
      <c r="AQ161" s="211">
        <f>IF('Indicator Date hidden'!AR162="x","x",$AQ$2-'Indicator Date hidden'!AR162)</f>
        <v>0</v>
      </c>
      <c r="AR161" s="211">
        <f>IF('Indicator Date hidden'!AS162="x","x",$AR$2-'Indicator Date hidden'!AS162)</f>
        <v>0</v>
      </c>
      <c r="AS161" s="211">
        <f>IF('Indicator Date hidden'!AT162="x","x",$AS$2-'Indicator Date hidden'!AT162)</f>
        <v>0</v>
      </c>
      <c r="AT161" s="211">
        <f>IF('Indicator Date hidden'!AU162="x","x",$AT$2-'Indicator Date hidden'!AU162)</f>
        <v>0</v>
      </c>
      <c r="AU161" s="211">
        <f>IF('Indicator Date hidden'!AV162="x","x",$AU$2-'Indicator Date hidden'!AV162)</f>
        <v>1</v>
      </c>
      <c r="AV161" s="211">
        <f>IF('Indicator Date hidden'!AW162="x","x",$AV$2-'Indicator Date hidden'!AW162)</f>
        <v>0</v>
      </c>
      <c r="AW161" s="211">
        <f>IF('Indicator Date hidden'!AX162="x","x",$AW$2-'Indicator Date hidden'!AX162)</f>
        <v>0</v>
      </c>
      <c r="AX161" s="211">
        <f>IF('Indicator Date hidden'!AY162="x","x",$AX$2-'Indicator Date hidden'!AY162)</f>
        <v>0</v>
      </c>
      <c r="AY161" s="211">
        <f>IF('Indicator Date hidden'!AZ162="x","x",$AY$2-'Indicator Date hidden'!AZ162)</f>
        <v>0</v>
      </c>
      <c r="AZ161" s="211">
        <f>IF('Indicator Date hidden'!BA162="x","x",$AZ$2-'Indicator Date hidden'!BA162)</f>
        <v>0</v>
      </c>
      <c r="BA161">
        <f t="shared" si="20"/>
        <v>5</v>
      </c>
      <c r="BB161" s="21">
        <f t="shared" si="21"/>
        <v>0.10869565217391304</v>
      </c>
      <c r="BC161">
        <f t="shared" si="22"/>
        <v>5</v>
      </c>
      <c r="BD161" s="21">
        <f t="shared" si="23"/>
        <v>0.31125697963644244</v>
      </c>
      <c r="BE161" s="280">
        <f t="shared" si="24"/>
        <v>0</v>
      </c>
    </row>
    <row r="162" spans="1:57" x14ac:dyDescent="0.25">
      <c r="A162" t="s">
        <v>8795</v>
      </c>
      <c r="B162" s="211">
        <f>IF('Indicator Date hidden'!C163="x","x",$B$2-'Indicator Date hidden'!C163)</f>
        <v>0</v>
      </c>
      <c r="C162" s="211">
        <f>IF('Indicator Date hidden'!D163="x","x",$C$2-'Indicator Date hidden'!D163)</f>
        <v>0</v>
      </c>
      <c r="D162" s="211">
        <f>IF('Indicator Date hidden'!E163="x","x",$D$2-'Indicator Date hidden'!E163)</f>
        <v>0</v>
      </c>
      <c r="E162" s="211">
        <f>IF('Indicator Date hidden'!F163="x","x",$E$2-'Indicator Date hidden'!F163)</f>
        <v>0</v>
      </c>
      <c r="F162" s="211">
        <f>IF('Indicator Date hidden'!G163="x","x",$F$2-'Indicator Date hidden'!G163)</f>
        <v>0</v>
      </c>
      <c r="G162" s="211">
        <f>IF('Indicator Date hidden'!H163="x","x",$G$2-'Indicator Date hidden'!H163)</f>
        <v>0</v>
      </c>
      <c r="H162" s="211">
        <f>IF('Indicator Date hidden'!I163="x","x",$H$2-'Indicator Date hidden'!I163)</f>
        <v>0</v>
      </c>
      <c r="I162" s="211">
        <f>IF('Indicator Date hidden'!J163="x","x",$I$2-'Indicator Date hidden'!J163)</f>
        <v>0</v>
      </c>
      <c r="J162" s="211">
        <f>IF('Indicator Date hidden'!K163="x","x",$J$2-'Indicator Date hidden'!K163)</f>
        <v>0</v>
      </c>
      <c r="K162" s="211">
        <f>IF('Indicator Date hidden'!L163="x","x",$K$2-'Indicator Date hidden'!L163)</f>
        <v>0</v>
      </c>
      <c r="L162" s="211">
        <f>IF('Indicator Date hidden'!M163="x","x",$L$2-'Indicator Date hidden'!M163)</f>
        <v>0</v>
      </c>
      <c r="M162" s="211">
        <f>IF('Indicator Date hidden'!N163="x","x",$M$2-'Indicator Date hidden'!N163)</f>
        <v>0</v>
      </c>
      <c r="N162" s="211">
        <f>IF('Indicator Date hidden'!O163="x","x",$N$2-'Indicator Date hidden'!O163)</f>
        <v>0</v>
      </c>
      <c r="O162" s="211">
        <f>IF('Indicator Date hidden'!P163="x","x",$O$2-'Indicator Date hidden'!P163)</f>
        <v>0</v>
      </c>
      <c r="P162" s="211">
        <f>IF('Indicator Date hidden'!Q163="x","x",$P$2-'Indicator Date hidden'!Q163)</f>
        <v>0</v>
      </c>
      <c r="Q162" s="211" t="str">
        <f>IF('Indicator Date hidden'!R163="x","x",$Q$2-'Indicator Date hidden'!R163)</f>
        <v>x</v>
      </c>
      <c r="R162" s="211">
        <f>IF('Indicator Date hidden'!S163="x","x",$R$2-'Indicator Date hidden'!S163)</f>
        <v>0</v>
      </c>
      <c r="S162" s="211">
        <f>IF('Indicator Date hidden'!T163="x","x",$S$2-'Indicator Date hidden'!T163)</f>
        <v>0</v>
      </c>
      <c r="T162" s="211">
        <f>IF('Indicator Date hidden'!U163="x","x",$T$2-'Indicator Date hidden'!U163)</f>
        <v>0</v>
      </c>
      <c r="U162" s="211">
        <f>IF('Indicator Date hidden'!V163="x","x",$U$2-'Indicator Date hidden'!V163)</f>
        <v>0</v>
      </c>
      <c r="V162" s="211">
        <f>IF('Indicator Date hidden'!W163="x","x",$V$2-'Indicator Date hidden'!W163)</f>
        <v>0</v>
      </c>
      <c r="W162" s="211">
        <f>IF('Indicator Date hidden'!X163="x","x",$W$2-'Indicator Date hidden'!X163)</f>
        <v>2</v>
      </c>
      <c r="X162" s="211">
        <f>IF('Indicator Date hidden'!Y163="x","x",$X$2-'Indicator Date hidden'!Y163)</f>
        <v>4</v>
      </c>
      <c r="Y162" s="211">
        <f>IF('Indicator Date hidden'!Z163="x","x",$Y$2-'Indicator Date hidden'!Z163)</f>
        <v>0</v>
      </c>
      <c r="Z162" s="211">
        <f>IF('Indicator Date hidden'!AA163="x","x",$Z$2-'Indicator Date hidden'!AA163)</f>
        <v>0</v>
      </c>
      <c r="AA162" s="211">
        <f>IF('Indicator Date hidden'!AB163="x","x",$AA$2-'Indicator Date hidden'!AB163)</f>
        <v>0</v>
      </c>
      <c r="AB162" s="211">
        <f>IF('Indicator Date hidden'!AC163="x","x",$AB$2-'Indicator Date hidden'!AC163)</f>
        <v>0</v>
      </c>
      <c r="AC162" s="211">
        <f>IF('Indicator Date hidden'!AD163="x","x",$AC$2-'Indicator Date hidden'!AD163)</f>
        <v>0</v>
      </c>
      <c r="AD162" s="211">
        <f>IF('Indicator Date hidden'!AE163="x","x",$AD$2-'Indicator Date hidden'!AE163)</f>
        <v>0</v>
      </c>
      <c r="AE162" s="211">
        <f>IF('Indicator Date hidden'!AF163="x","x",$AE$2-'Indicator Date hidden'!AF163)</f>
        <v>0</v>
      </c>
      <c r="AF162" s="211">
        <f>IF('Indicator Date hidden'!AG163="x","x",$AF$2-'Indicator Date hidden'!AG163)</f>
        <v>1</v>
      </c>
      <c r="AG162" s="211">
        <f>IF('Indicator Date hidden'!AH163="x","x",$AG$2-'Indicator Date hidden'!AH163)</f>
        <v>0</v>
      </c>
      <c r="AH162" s="211">
        <f>IF('Indicator Date hidden'!AI163="x","x",$AH$2-'Indicator Date hidden'!AI163)</f>
        <v>0</v>
      </c>
      <c r="AI162" s="211">
        <f>IF('Indicator Date hidden'!AJ163="x","x",$AI$2-'Indicator Date hidden'!AJ163)</f>
        <v>0</v>
      </c>
      <c r="AJ162" s="211">
        <f>IF('Indicator Date hidden'!AK163="x","x",$AJ$2-'Indicator Date hidden'!AK163)</f>
        <v>1</v>
      </c>
      <c r="AK162" s="211">
        <f>IF('Indicator Date hidden'!AL163="x","x",$AK$2-'Indicator Date hidden'!AL163)</f>
        <v>1</v>
      </c>
      <c r="AL162" s="211">
        <f>IF('Indicator Date hidden'!AM163="x","x",$AL$2-'Indicator Date hidden'!AM163)</f>
        <v>0</v>
      </c>
      <c r="AM162" s="211">
        <f>IF('Indicator Date hidden'!AN163="x","x",$AM$2-'Indicator Date hidden'!AN163)</f>
        <v>0</v>
      </c>
      <c r="AN162" s="211">
        <f>IF('Indicator Date hidden'!AO163="x","x",$AN$2-'Indicator Date hidden'!AO163)</f>
        <v>0</v>
      </c>
      <c r="AO162" s="211">
        <f>IF('Indicator Date hidden'!AP163="x","x",$AO$2-'Indicator Date hidden'!AP163)</f>
        <v>0</v>
      </c>
      <c r="AP162" s="211">
        <f>IF('Indicator Date hidden'!AQ163="x","x",$AP$2-'Indicator Date hidden'!AQ163)</f>
        <v>0</v>
      </c>
      <c r="AQ162" s="211">
        <f>IF('Indicator Date hidden'!AR163="x","x",$AQ$2-'Indicator Date hidden'!AR163)</f>
        <v>0</v>
      </c>
      <c r="AR162" s="211">
        <f>IF('Indicator Date hidden'!AS163="x","x",$AR$2-'Indicator Date hidden'!AS163)</f>
        <v>0</v>
      </c>
      <c r="AS162" s="211">
        <f>IF('Indicator Date hidden'!AT163="x","x",$AS$2-'Indicator Date hidden'!AT163)</f>
        <v>0</v>
      </c>
      <c r="AT162" s="211">
        <f>IF('Indicator Date hidden'!AU163="x","x",$AT$2-'Indicator Date hidden'!AU163)</f>
        <v>0</v>
      </c>
      <c r="AU162" s="211">
        <f>IF('Indicator Date hidden'!AV163="x","x",$AU$2-'Indicator Date hidden'!AV163)</f>
        <v>4</v>
      </c>
      <c r="AV162" s="211">
        <f>IF('Indicator Date hidden'!AW163="x","x",$AV$2-'Indicator Date hidden'!AW163)</f>
        <v>0</v>
      </c>
      <c r="AW162" s="211">
        <f>IF('Indicator Date hidden'!AX163="x","x",$AW$2-'Indicator Date hidden'!AX163)</f>
        <v>0</v>
      </c>
      <c r="AX162" s="211">
        <f>IF('Indicator Date hidden'!AY163="x","x",$AX$2-'Indicator Date hidden'!AY163)</f>
        <v>0</v>
      </c>
      <c r="AY162" s="211">
        <f>IF('Indicator Date hidden'!AZ163="x","x",$AY$2-'Indicator Date hidden'!AZ163)</f>
        <v>0</v>
      </c>
      <c r="AZ162" s="211">
        <f>IF('Indicator Date hidden'!BA163="x","x",$AZ$2-'Indicator Date hidden'!BA163)</f>
        <v>0</v>
      </c>
      <c r="BA162">
        <f t="shared" si="20"/>
        <v>13</v>
      </c>
      <c r="BB162" s="21">
        <f t="shared" si="21"/>
        <v>0.26</v>
      </c>
      <c r="BC162">
        <f t="shared" si="22"/>
        <v>6</v>
      </c>
      <c r="BD162" s="21">
        <f t="shared" si="23"/>
        <v>0.84403791384036775</v>
      </c>
      <c r="BE162" s="280">
        <f t="shared" si="24"/>
        <v>0</v>
      </c>
    </row>
    <row r="163" spans="1:57" x14ac:dyDescent="0.25">
      <c r="A163" t="s">
        <v>8867</v>
      </c>
      <c r="B163" s="211">
        <f>IF('Indicator Date hidden'!C164="x","x",$B$2-'Indicator Date hidden'!C164)</f>
        <v>0</v>
      </c>
      <c r="C163" s="211">
        <f>IF('Indicator Date hidden'!D164="x","x",$C$2-'Indicator Date hidden'!D164)</f>
        <v>0</v>
      </c>
      <c r="D163" s="211">
        <f>IF('Indicator Date hidden'!E164="x","x",$D$2-'Indicator Date hidden'!E164)</f>
        <v>0</v>
      </c>
      <c r="E163" s="211">
        <f>IF('Indicator Date hidden'!F164="x","x",$E$2-'Indicator Date hidden'!F164)</f>
        <v>0</v>
      </c>
      <c r="F163" s="211">
        <f>IF('Indicator Date hidden'!G164="x","x",$F$2-'Indicator Date hidden'!G164)</f>
        <v>0</v>
      </c>
      <c r="G163" s="211">
        <f>IF('Indicator Date hidden'!H164="x","x",$G$2-'Indicator Date hidden'!H164)</f>
        <v>0</v>
      </c>
      <c r="H163" s="211">
        <f>IF('Indicator Date hidden'!I164="x","x",$H$2-'Indicator Date hidden'!I164)</f>
        <v>0</v>
      </c>
      <c r="I163" s="211">
        <f>IF('Indicator Date hidden'!J164="x","x",$I$2-'Indicator Date hidden'!J164)</f>
        <v>0</v>
      </c>
      <c r="J163" s="211">
        <f>IF('Indicator Date hidden'!K164="x","x",$J$2-'Indicator Date hidden'!K164)</f>
        <v>0</v>
      </c>
      <c r="K163" s="211">
        <f>IF('Indicator Date hidden'!L164="x","x",$K$2-'Indicator Date hidden'!L164)</f>
        <v>0</v>
      </c>
      <c r="L163" s="211">
        <f>IF('Indicator Date hidden'!M164="x","x",$L$2-'Indicator Date hidden'!M164)</f>
        <v>0</v>
      </c>
      <c r="M163" s="211">
        <f>IF('Indicator Date hidden'!N164="x","x",$M$2-'Indicator Date hidden'!N164)</f>
        <v>0</v>
      </c>
      <c r="N163" s="211">
        <f>IF('Indicator Date hidden'!O164="x","x",$N$2-'Indicator Date hidden'!O164)</f>
        <v>0</v>
      </c>
      <c r="O163" s="211">
        <f>IF('Indicator Date hidden'!P164="x","x",$O$2-'Indicator Date hidden'!P164)</f>
        <v>0</v>
      </c>
      <c r="P163" s="211">
        <f>IF('Indicator Date hidden'!Q164="x","x",$P$2-'Indicator Date hidden'!Q164)</f>
        <v>0</v>
      </c>
      <c r="Q163" s="211">
        <f>IF('Indicator Date hidden'!R164="x","x",$Q$2-'Indicator Date hidden'!R164)</f>
        <v>4</v>
      </c>
      <c r="R163" s="211">
        <f>IF('Indicator Date hidden'!S164="x","x",$R$2-'Indicator Date hidden'!S164)</f>
        <v>0</v>
      </c>
      <c r="S163" s="211">
        <f>IF('Indicator Date hidden'!T164="x","x",$S$2-'Indicator Date hidden'!T164)</f>
        <v>0</v>
      </c>
      <c r="T163" s="211">
        <f>IF('Indicator Date hidden'!U164="x","x",$T$2-'Indicator Date hidden'!U164)</f>
        <v>0</v>
      </c>
      <c r="U163" s="211">
        <f>IF('Indicator Date hidden'!V164="x","x",$U$2-'Indicator Date hidden'!V164)</f>
        <v>0</v>
      </c>
      <c r="V163" s="211">
        <f>IF('Indicator Date hidden'!W164="x","x",$V$2-'Indicator Date hidden'!W164)</f>
        <v>0</v>
      </c>
      <c r="W163" s="211">
        <f>IF('Indicator Date hidden'!X164="x","x",$W$2-'Indicator Date hidden'!X164)</f>
        <v>0</v>
      </c>
      <c r="X163" s="211">
        <f>IF('Indicator Date hidden'!Y164="x","x",$X$2-'Indicator Date hidden'!Y164)</f>
        <v>4</v>
      </c>
      <c r="Y163" s="211">
        <f>IF('Indicator Date hidden'!Z164="x","x",$Y$2-'Indicator Date hidden'!Z164)</f>
        <v>0</v>
      </c>
      <c r="Z163" s="211">
        <f>IF('Indicator Date hidden'!AA164="x","x",$Z$2-'Indicator Date hidden'!AA164)</f>
        <v>0</v>
      </c>
      <c r="AA163" s="211">
        <f>IF('Indicator Date hidden'!AB164="x","x",$AA$2-'Indicator Date hidden'!AB164)</f>
        <v>0</v>
      </c>
      <c r="AB163" s="211">
        <f>IF('Indicator Date hidden'!AC164="x","x",$AB$2-'Indicator Date hidden'!AC164)</f>
        <v>0</v>
      </c>
      <c r="AC163" s="211">
        <f>IF('Indicator Date hidden'!AD164="x","x",$AC$2-'Indicator Date hidden'!AD164)</f>
        <v>0</v>
      </c>
      <c r="AD163" s="211">
        <f>IF('Indicator Date hidden'!AE164="x","x",$AD$2-'Indicator Date hidden'!AE164)</f>
        <v>0</v>
      </c>
      <c r="AE163" s="211">
        <f>IF('Indicator Date hidden'!AF164="x","x",$AE$2-'Indicator Date hidden'!AF164)</f>
        <v>0</v>
      </c>
      <c r="AF163" s="211">
        <f>IF('Indicator Date hidden'!AG164="x","x",$AF$2-'Indicator Date hidden'!AG164)</f>
        <v>4</v>
      </c>
      <c r="AG163" s="211">
        <f>IF('Indicator Date hidden'!AH164="x","x",$AG$2-'Indicator Date hidden'!AH164)</f>
        <v>0</v>
      </c>
      <c r="AH163" s="211">
        <f>IF('Indicator Date hidden'!AI164="x","x",$AH$2-'Indicator Date hidden'!AI164)</f>
        <v>0</v>
      </c>
      <c r="AI163" s="211">
        <f>IF('Indicator Date hidden'!AJ164="x","x",$AI$2-'Indicator Date hidden'!AJ164)</f>
        <v>0</v>
      </c>
      <c r="AJ163" s="211">
        <f>IF('Indicator Date hidden'!AK164="x","x",$AJ$2-'Indicator Date hidden'!AK164)</f>
        <v>1</v>
      </c>
      <c r="AK163" s="211">
        <f>IF('Indicator Date hidden'!AL164="x","x",$AK$2-'Indicator Date hidden'!AL164)</f>
        <v>0</v>
      </c>
      <c r="AL163" s="211">
        <f>IF('Indicator Date hidden'!AM164="x","x",$AL$2-'Indicator Date hidden'!AM164)</f>
        <v>0</v>
      </c>
      <c r="AM163" s="211">
        <f>IF('Indicator Date hidden'!AN164="x","x",$AM$2-'Indicator Date hidden'!AN164)</f>
        <v>0</v>
      </c>
      <c r="AN163" s="211">
        <f>IF('Indicator Date hidden'!AO164="x","x",$AN$2-'Indicator Date hidden'!AO164)</f>
        <v>0</v>
      </c>
      <c r="AO163" s="211" t="str">
        <f>IF('Indicator Date hidden'!AP164="x","x",$AO$2-'Indicator Date hidden'!AP164)</f>
        <v>x</v>
      </c>
      <c r="AP163" s="211" t="str">
        <f>IF('Indicator Date hidden'!AQ164="x","x",$AP$2-'Indicator Date hidden'!AQ164)</f>
        <v>x</v>
      </c>
      <c r="AQ163" s="211">
        <f>IF('Indicator Date hidden'!AR164="x","x",$AQ$2-'Indicator Date hidden'!AR164)</f>
        <v>4</v>
      </c>
      <c r="AR163" s="211">
        <f>IF('Indicator Date hidden'!AS164="x","x",$AR$2-'Indicator Date hidden'!AS164)</f>
        <v>0</v>
      </c>
      <c r="AS163" s="211">
        <f>IF('Indicator Date hidden'!AT164="x","x",$AS$2-'Indicator Date hidden'!AT164)</f>
        <v>0</v>
      </c>
      <c r="AT163" s="211">
        <f>IF('Indicator Date hidden'!AU164="x","x",$AT$2-'Indicator Date hidden'!AU164)</f>
        <v>0</v>
      </c>
      <c r="AU163" s="211">
        <f>IF('Indicator Date hidden'!AV164="x","x",$AU$2-'Indicator Date hidden'!AV164)</f>
        <v>1</v>
      </c>
      <c r="AV163" s="211">
        <f>IF('Indicator Date hidden'!AW164="x","x",$AV$2-'Indicator Date hidden'!AW164)</f>
        <v>0</v>
      </c>
      <c r="AW163" s="211">
        <f>IF('Indicator Date hidden'!AX164="x","x",$AW$2-'Indicator Date hidden'!AX164)</f>
        <v>0</v>
      </c>
      <c r="AX163" s="211">
        <f>IF('Indicator Date hidden'!AY164="x","x",$AX$2-'Indicator Date hidden'!AY164)</f>
        <v>0</v>
      </c>
      <c r="AY163" s="211">
        <f>IF('Indicator Date hidden'!AZ164="x","x",$AY$2-'Indicator Date hidden'!AZ164)</f>
        <v>1</v>
      </c>
      <c r="AZ163" s="211">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0">
        <f t="shared" ref="BE163:BE193" si="29">MEDIAN(B163:AZ163)</f>
        <v>0</v>
      </c>
    </row>
    <row r="164" spans="1:57" x14ac:dyDescent="0.25">
      <c r="A164" t="s">
        <v>8883</v>
      </c>
      <c r="B164" s="211">
        <f>IF('Indicator Date hidden'!C165="x","x",$B$2-'Indicator Date hidden'!C165)</f>
        <v>0</v>
      </c>
      <c r="C164" s="211">
        <f>IF('Indicator Date hidden'!D165="x","x",$C$2-'Indicator Date hidden'!D165)</f>
        <v>0</v>
      </c>
      <c r="D164" s="211">
        <f>IF('Indicator Date hidden'!E165="x","x",$D$2-'Indicator Date hidden'!E165)</f>
        <v>0</v>
      </c>
      <c r="E164" s="211">
        <f>IF('Indicator Date hidden'!F165="x","x",$E$2-'Indicator Date hidden'!F165)</f>
        <v>0</v>
      </c>
      <c r="F164" s="211">
        <f>IF('Indicator Date hidden'!G165="x","x",$F$2-'Indicator Date hidden'!G165)</f>
        <v>0</v>
      </c>
      <c r="G164" s="211">
        <f>IF('Indicator Date hidden'!H165="x","x",$G$2-'Indicator Date hidden'!H165)</f>
        <v>0</v>
      </c>
      <c r="H164" s="211">
        <f>IF('Indicator Date hidden'!I165="x","x",$H$2-'Indicator Date hidden'!I165)</f>
        <v>0</v>
      </c>
      <c r="I164" s="211">
        <f>IF('Indicator Date hidden'!J165="x","x",$I$2-'Indicator Date hidden'!J165)</f>
        <v>0</v>
      </c>
      <c r="J164" s="211">
        <f>IF('Indicator Date hidden'!K165="x","x",$J$2-'Indicator Date hidden'!K165)</f>
        <v>0</v>
      </c>
      <c r="K164" s="211">
        <f>IF('Indicator Date hidden'!L165="x","x",$K$2-'Indicator Date hidden'!L165)</f>
        <v>0</v>
      </c>
      <c r="L164" s="211">
        <f>IF('Indicator Date hidden'!M165="x","x",$L$2-'Indicator Date hidden'!M165)</f>
        <v>0</v>
      </c>
      <c r="M164" s="211">
        <f>IF('Indicator Date hidden'!N165="x","x",$M$2-'Indicator Date hidden'!N165)</f>
        <v>0</v>
      </c>
      <c r="N164" s="211">
        <f>IF('Indicator Date hidden'!O165="x","x",$N$2-'Indicator Date hidden'!O165)</f>
        <v>0</v>
      </c>
      <c r="O164" s="211">
        <f>IF('Indicator Date hidden'!P165="x","x",$O$2-'Indicator Date hidden'!P165)</f>
        <v>0</v>
      </c>
      <c r="P164" s="211">
        <f>IF('Indicator Date hidden'!Q165="x","x",$P$2-'Indicator Date hidden'!Q165)</f>
        <v>0</v>
      </c>
      <c r="Q164" s="211">
        <f>IF('Indicator Date hidden'!R165="x","x",$Q$2-'Indicator Date hidden'!R165)</f>
        <v>4</v>
      </c>
      <c r="R164" s="211">
        <f>IF('Indicator Date hidden'!S165="x","x",$R$2-'Indicator Date hidden'!S165)</f>
        <v>0</v>
      </c>
      <c r="S164" s="211">
        <f>IF('Indicator Date hidden'!T165="x","x",$S$2-'Indicator Date hidden'!T165)</f>
        <v>0</v>
      </c>
      <c r="T164" s="211">
        <f>IF('Indicator Date hidden'!U165="x","x",$T$2-'Indicator Date hidden'!U165)</f>
        <v>0</v>
      </c>
      <c r="U164" s="211">
        <f>IF('Indicator Date hidden'!V165="x","x",$U$2-'Indicator Date hidden'!V165)</f>
        <v>0</v>
      </c>
      <c r="V164" s="211">
        <f>IF('Indicator Date hidden'!W165="x","x",$V$2-'Indicator Date hidden'!W165)</f>
        <v>0</v>
      </c>
      <c r="W164" s="211">
        <f>IF('Indicator Date hidden'!X165="x","x",$W$2-'Indicator Date hidden'!X165)</f>
        <v>4</v>
      </c>
      <c r="X164" s="211">
        <f>IF('Indicator Date hidden'!Y165="x","x",$X$2-'Indicator Date hidden'!Y165)</f>
        <v>2</v>
      </c>
      <c r="Y164" s="211">
        <f>IF('Indicator Date hidden'!Z165="x","x",$Y$2-'Indicator Date hidden'!Z165)</f>
        <v>0</v>
      </c>
      <c r="Z164" s="211">
        <f>IF('Indicator Date hidden'!AA165="x","x",$Z$2-'Indicator Date hidden'!AA165)</f>
        <v>0</v>
      </c>
      <c r="AA164" s="211">
        <f>IF('Indicator Date hidden'!AB165="x","x",$AA$2-'Indicator Date hidden'!AB165)</f>
        <v>0</v>
      </c>
      <c r="AB164" s="211">
        <f>IF('Indicator Date hidden'!AC165="x","x",$AB$2-'Indicator Date hidden'!AC165)</f>
        <v>0</v>
      </c>
      <c r="AC164" s="211">
        <f>IF('Indicator Date hidden'!AD165="x","x",$AC$2-'Indicator Date hidden'!AD165)</f>
        <v>0</v>
      </c>
      <c r="AD164" s="211">
        <f>IF('Indicator Date hidden'!AE165="x","x",$AD$2-'Indicator Date hidden'!AE165)</f>
        <v>0</v>
      </c>
      <c r="AE164" s="211">
        <f>IF('Indicator Date hidden'!AF165="x","x",$AE$2-'Indicator Date hidden'!AF165)</f>
        <v>0</v>
      </c>
      <c r="AF164" s="211" t="str">
        <f>IF('Indicator Date hidden'!AG165="x","x",$AF$2-'Indicator Date hidden'!AG165)</f>
        <v>x</v>
      </c>
      <c r="AG164" s="211">
        <f>IF('Indicator Date hidden'!AH165="x","x",$AG$2-'Indicator Date hidden'!AH165)</f>
        <v>0</v>
      </c>
      <c r="AH164" s="211">
        <f>IF('Indicator Date hidden'!AI165="x","x",$AH$2-'Indicator Date hidden'!AI165)</f>
        <v>0</v>
      </c>
      <c r="AI164" s="211">
        <f>IF('Indicator Date hidden'!AJ165="x","x",$AI$2-'Indicator Date hidden'!AJ165)</f>
        <v>0</v>
      </c>
      <c r="AJ164" s="211" t="str">
        <f>IF('Indicator Date hidden'!AK165="x","x",$AJ$2-'Indicator Date hidden'!AK165)</f>
        <v>x</v>
      </c>
      <c r="AK164" s="211">
        <f>IF('Indicator Date hidden'!AL165="x","x",$AK$2-'Indicator Date hidden'!AL165)</f>
        <v>1</v>
      </c>
      <c r="AL164" s="211">
        <f>IF('Indicator Date hidden'!AM165="x","x",$AL$2-'Indicator Date hidden'!AM165)</f>
        <v>0</v>
      </c>
      <c r="AM164" s="211">
        <f>IF('Indicator Date hidden'!AN165="x","x",$AM$2-'Indicator Date hidden'!AN165)</f>
        <v>0</v>
      </c>
      <c r="AN164" s="211">
        <f>IF('Indicator Date hidden'!AO165="x","x",$AN$2-'Indicator Date hidden'!AO165)</f>
        <v>0</v>
      </c>
      <c r="AO164" s="211">
        <f>IF('Indicator Date hidden'!AP165="x","x",$AO$2-'Indicator Date hidden'!AP165)</f>
        <v>1</v>
      </c>
      <c r="AP164" s="211">
        <f>IF('Indicator Date hidden'!AQ165="x","x",$AP$2-'Indicator Date hidden'!AQ165)</f>
        <v>1</v>
      </c>
      <c r="AQ164" s="211" t="str">
        <f>IF('Indicator Date hidden'!AR165="x","x",$AQ$2-'Indicator Date hidden'!AR165)</f>
        <v>x</v>
      </c>
      <c r="AR164" s="211">
        <f>IF('Indicator Date hidden'!AS165="x","x",$AR$2-'Indicator Date hidden'!AS165)</f>
        <v>0</v>
      </c>
      <c r="AS164" s="211">
        <f>IF('Indicator Date hidden'!AT165="x","x",$AS$2-'Indicator Date hidden'!AT165)</f>
        <v>0</v>
      </c>
      <c r="AT164" s="211">
        <f>IF('Indicator Date hidden'!AU165="x","x",$AT$2-'Indicator Date hidden'!AU165)</f>
        <v>0</v>
      </c>
      <c r="AU164" s="211">
        <f>IF('Indicator Date hidden'!AV165="x","x",$AU$2-'Indicator Date hidden'!AV165)</f>
        <v>4</v>
      </c>
      <c r="AV164" s="211">
        <f>IF('Indicator Date hidden'!AW165="x","x",$AV$2-'Indicator Date hidden'!AW165)</f>
        <v>0</v>
      </c>
      <c r="AW164" s="211">
        <f>IF('Indicator Date hidden'!AX165="x","x",$AW$2-'Indicator Date hidden'!AX165)</f>
        <v>0</v>
      </c>
      <c r="AX164" s="211">
        <f>IF('Indicator Date hidden'!AY165="x","x",$AX$2-'Indicator Date hidden'!AY165)</f>
        <v>0</v>
      </c>
      <c r="AY164" s="211">
        <f>IF('Indicator Date hidden'!AZ165="x","x",$AY$2-'Indicator Date hidden'!AZ165)</f>
        <v>0</v>
      </c>
      <c r="AZ164" s="211">
        <f>IF('Indicator Date hidden'!BA165="x","x",$AZ$2-'Indicator Date hidden'!BA165)</f>
        <v>0</v>
      </c>
      <c r="BA164">
        <f t="shared" si="25"/>
        <v>17</v>
      </c>
      <c r="BB164" s="21">
        <f t="shared" si="26"/>
        <v>0.35416666666666669</v>
      </c>
      <c r="BC164">
        <f t="shared" si="27"/>
        <v>7</v>
      </c>
      <c r="BD164" s="21">
        <f t="shared" si="28"/>
        <v>1.0101481602000548</v>
      </c>
      <c r="BE164" s="280">
        <f t="shared" si="29"/>
        <v>0</v>
      </c>
    </row>
    <row r="165" spans="1:57" x14ac:dyDescent="0.25">
      <c r="A165" t="s">
        <v>8889</v>
      </c>
      <c r="B165" s="211">
        <f>IF('Indicator Date hidden'!C166="x","x",$B$2-'Indicator Date hidden'!C166)</f>
        <v>0</v>
      </c>
      <c r="C165" s="211">
        <f>IF('Indicator Date hidden'!D166="x","x",$C$2-'Indicator Date hidden'!D166)</f>
        <v>0</v>
      </c>
      <c r="D165" s="211">
        <f>IF('Indicator Date hidden'!E166="x","x",$D$2-'Indicator Date hidden'!E166)</f>
        <v>0</v>
      </c>
      <c r="E165" s="211">
        <f>IF('Indicator Date hidden'!F166="x","x",$E$2-'Indicator Date hidden'!F166)</f>
        <v>0</v>
      </c>
      <c r="F165" s="211">
        <f>IF('Indicator Date hidden'!G166="x","x",$F$2-'Indicator Date hidden'!G166)</f>
        <v>0</v>
      </c>
      <c r="G165" s="211">
        <f>IF('Indicator Date hidden'!H166="x","x",$G$2-'Indicator Date hidden'!H166)</f>
        <v>0</v>
      </c>
      <c r="H165" s="211">
        <f>IF('Indicator Date hidden'!I166="x","x",$H$2-'Indicator Date hidden'!I166)</f>
        <v>0</v>
      </c>
      <c r="I165" s="211">
        <f>IF('Indicator Date hidden'!J166="x","x",$I$2-'Indicator Date hidden'!J166)</f>
        <v>0</v>
      </c>
      <c r="J165" s="211">
        <f>IF('Indicator Date hidden'!K166="x","x",$J$2-'Indicator Date hidden'!K166)</f>
        <v>0</v>
      </c>
      <c r="K165" s="211">
        <f>IF('Indicator Date hidden'!L166="x","x",$K$2-'Indicator Date hidden'!L166)</f>
        <v>0</v>
      </c>
      <c r="L165" s="211">
        <f>IF('Indicator Date hidden'!M166="x","x",$L$2-'Indicator Date hidden'!M166)</f>
        <v>0</v>
      </c>
      <c r="M165" s="211">
        <f>IF('Indicator Date hidden'!N166="x","x",$M$2-'Indicator Date hidden'!N166)</f>
        <v>0</v>
      </c>
      <c r="N165" s="211">
        <f>IF('Indicator Date hidden'!O166="x","x",$N$2-'Indicator Date hidden'!O166)</f>
        <v>0</v>
      </c>
      <c r="O165" s="211">
        <f>IF('Indicator Date hidden'!P166="x","x",$O$2-'Indicator Date hidden'!P166)</f>
        <v>0</v>
      </c>
      <c r="P165" s="211">
        <f>IF('Indicator Date hidden'!Q166="x","x",$P$2-'Indicator Date hidden'!Q166)</f>
        <v>0</v>
      </c>
      <c r="Q165" s="211">
        <f>IF('Indicator Date hidden'!R166="x","x",$Q$2-'Indicator Date hidden'!R166)</f>
        <v>4</v>
      </c>
      <c r="R165" s="211">
        <f>IF('Indicator Date hidden'!S166="x","x",$R$2-'Indicator Date hidden'!S166)</f>
        <v>0</v>
      </c>
      <c r="S165" s="211">
        <f>IF('Indicator Date hidden'!T166="x","x",$S$2-'Indicator Date hidden'!T166)</f>
        <v>0</v>
      </c>
      <c r="T165" s="211">
        <f>IF('Indicator Date hidden'!U166="x","x",$T$2-'Indicator Date hidden'!U166)</f>
        <v>0</v>
      </c>
      <c r="U165" s="211">
        <f>IF('Indicator Date hidden'!V166="x","x",$U$2-'Indicator Date hidden'!V166)</f>
        <v>0</v>
      </c>
      <c r="V165" s="211">
        <f>IF('Indicator Date hidden'!W166="x","x",$V$2-'Indicator Date hidden'!W166)</f>
        <v>0</v>
      </c>
      <c r="W165" s="211">
        <f>IF('Indicator Date hidden'!X166="x","x",$W$2-'Indicator Date hidden'!X166)</f>
        <v>4</v>
      </c>
      <c r="X165" s="211">
        <f>IF('Indicator Date hidden'!Y166="x","x",$X$2-'Indicator Date hidden'!Y166)</f>
        <v>5</v>
      </c>
      <c r="Y165" s="211">
        <f>IF('Indicator Date hidden'!Z166="x","x",$Y$2-'Indicator Date hidden'!Z166)</f>
        <v>0</v>
      </c>
      <c r="Z165" s="211">
        <f>IF('Indicator Date hidden'!AA166="x","x",$Z$2-'Indicator Date hidden'!AA166)</f>
        <v>0</v>
      </c>
      <c r="AA165" s="211">
        <f>IF('Indicator Date hidden'!AB166="x","x",$AA$2-'Indicator Date hidden'!AB166)</f>
        <v>0</v>
      </c>
      <c r="AB165" s="211">
        <f>IF('Indicator Date hidden'!AC166="x","x",$AB$2-'Indicator Date hidden'!AC166)</f>
        <v>0</v>
      </c>
      <c r="AC165" s="211">
        <f>IF('Indicator Date hidden'!AD166="x","x",$AC$2-'Indicator Date hidden'!AD166)</f>
        <v>0</v>
      </c>
      <c r="AD165" s="211">
        <f>IF('Indicator Date hidden'!AE166="x","x",$AD$2-'Indicator Date hidden'!AE166)</f>
        <v>0</v>
      </c>
      <c r="AE165" s="211">
        <f>IF('Indicator Date hidden'!AF166="x","x",$AE$2-'Indicator Date hidden'!AF166)</f>
        <v>0</v>
      </c>
      <c r="AF165" s="211">
        <f>IF('Indicator Date hidden'!AG166="x","x",$AF$2-'Indicator Date hidden'!AG166)</f>
        <v>4</v>
      </c>
      <c r="AG165" s="211">
        <f>IF('Indicator Date hidden'!AH166="x","x",$AG$2-'Indicator Date hidden'!AH166)</f>
        <v>0</v>
      </c>
      <c r="AH165" s="211">
        <f>IF('Indicator Date hidden'!AI166="x","x",$AH$2-'Indicator Date hidden'!AI166)</f>
        <v>0</v>
      </c>
      <c r="AI165" s="211">
        <f>IF('Indicator Date hidden'!AJ166="x","x",$AI$2-'Indicator Date hidden'!AJ166)</f>
        <v>0</v>
      </c>
      <c r="AJ165" s="211" t="str">
        <f>IF('Indicator Date hidden'!AK166="x","x",$AJ$2-'Indicator Date hidden'!AK166)</f>
        <v>x</v>
      </c>
      <c r="AK165" s="211">
        <f>IF('Indicator Date hidden'!AL166="x","x",$AK$2-'Indicator Date hidden'!AL166)</f>
        <v>1</v>
      </c>
      <c r="AL165" s="211">
        <f>IF('Indicator Date hidden'!AM166="x","x",$AL$2-'Indicator Date hidden'!AM166)</f>
        <v>0</v>
      </c>
      <c r="AM165" s="211">
        <f>IF('Indicator Date hidden'!AN166="x","x",$AM$2-'Indicator Date hidden'!AN166)</f>
        <v>0</v>
      </c>
      <c r="AN165" s="211">
        <f>IF('Indicator Date hidden'!AO166="x","x",$AN$2-'Indicator Date hidden'!AO166)</f>
        <v>0</v>
      </c>
      <c r="AO165" s="211" t="str">
        <f>IF('Indicator Date hidden'!AP166="x","x",$AO$2-'Indicator Date hidden'!AP166)</f>
        <v>x</v>
      </c>
      <c r="AP165" s="211" t="str">
        <f>IF('Indicator Date hidden'!AQ166="x","x",$AP$2-'Indicator Date hidden'!AQ166)</f>
        <v>x</v>
      </c>
      <c r="AQ165" s="211">
        <f>IF('Indicator Date hidden'!AR166="x","x",$AQ$2-'Indicator Date hidden'!AR166)</f>
        <v>0</v>
      </c>
      <c r="AR165" s="211">
        <f>IF('Indicator Date hidden'!AS166="x","x",$AR$2-'Indicator Date hidden'!AS166)</f>
        <v>0</v>
      </c>
      <c r="AS165" s="211">
        <f>IF('Indicator Date hidden'!AT166="x","x",$AS$2-'Indicator Date hidden'!AT166)</f>
        <v>0</v>
      </c>
      <c r="AT165" s="211">
        <f>IF('Indicator Date hidden'!AU166="x","x",$AT$2-'Indicator Date hidden'!AU166)</f>
        <v>0</v>
      </c>
      <c r="AU165" s="211">
        <f>IF('Indicator Date hidden'!AV166="x","x",$AU$2-'Indicator Date hidden'!AV166)</f>
        <v>4</v>
      </c>
      <c r="AV165" s="211">
        <f>IF('Indicator Date hidden'!AW166="x","x",$AV$2-'Indicator Date hidden'!AW166)</f>
        <v>0</v>
      </c>
      <c r="AW165" s="211">
        <f>IF('Indicator Date hidden'!AX166="x","x",$AW$2-'Indicator Date hidden'!AX166)</f>
        <v>0</v>
      </c>
      <c r="AX165" s="211">
        <f>IF('Indicator Date hidden'!AY166="x","x",$AX$2-'Indicator Date hidden'!AY166)</f>
        <v>0</v>
      </c>
      <c r="AY165" s="211">
        <f>IF('Indicator Date hidden'!AZ166="x","x",$AY$2-'Indicator Date hidden'!AZ166)</f>
        <v>0</v>
      </c>
      <c r="AZ165" s="211">
        <f>IF('Indicator Date hidden'!BA166="x","x",$AZ$2-'Indicator Date hidden'!BA166)</f>
        <v>0</v>
      </c>
      <c r="BA165">
        <f t="shared" si="25"/>
        <v>22</v>
      </c>
      <c r="BB165" s="21">
        <f t="shared" si="26"/>
        <v>0.45833333333333331</v>
      </c>
      <c r="BC165">
        <f t="shared" si="27"/>
        <v>6</v>
      </c>
      <c r="BD165" s="21">
        <f t="shared" si="28"/>
        <v>1.2903218806001686</v>
      </c>
      <c r="BE165" s="280">
        <f t="shared" si="29"/>
        <v>0</v>
      </c>
    </row>
    <row r="166" spans="1:57" x14ac:dyDescent="0.25">
      <c r="A166" t="s">
        <v>8888</v>
      </c>
      <c r="B166" s="211">
        <f>IF('Indicator Date hidden'!C167="x","x",$B$2-'Indicator Date hidden'!C167)</f>
        <v>0</v>
      </c>
      <c r="C166" s="211">
        <f>IF('Indicator Date hidden'!D167="x","x",$C$2-'Indicator Date hidden'!D167)</f>
        <v>0</v>
      </c>
      <c r="D166" s="211">
        <f>IF('Indicator Date hidden'!E167="x","x",$D$2-'Indicator Date hidden'!E167)</f>
        <v>0</v>
      </c>
      <c r="E166" s="211">
        <f>IF('Indicator Date hidden'!F167="x","x",$E$2-'Indicator Date hidden'!F167)</f>
        <v>0</v>
      </c>
      <c r="F166" s="211">
        <f>IF('Indicator Date hidden'!G167="x","x",$F$2-'Indicator Date hidden'!G167)</f>
        <v>0</v>
      </c>
      <c r="G166" s="211">
        <f>IF('Indicator Date hidden'!H167="x","x",$G$2-'Indicator Date hidden'!H167)</f>
        <v>0</v>
      </c>
      <c r="H166" s="211">
        <f>IF('Indicator Date hidden'!I167="x","x",$H$2-'Indicator Date hidden'!I167)</f>
        <v>0</v>
      </c>
      <c r="I166" s="211">
        <f>IF('Indicator Date hidden'!J167="x","x",$I$2-'Indicator Date hidden'!J167)</f>
        <v>0</v>
      </c>
      <c r="J166" s="211">
        <f>IF('Indicator Date hidden'!K167="x","x",$J$2-'Indicator Date hidden'!K167)</f>
        <v>0</v>
      </c>
      <c r="K166" s="211">
        <f>IF('Indicator Date hidden'!L167="x","x",$K$2-'Indicator Date hidden'!L167)</f>
        <v>0</v>
      </c>
      <c r="L166" s="211">
        <f>IF('Indicator Date hidden'!M167="x","x",$L$2-'Indicator Date hidden'!M167)</f>
        <v>0</v>
      </c>
      <c r="M166" s="211">
        <f>IF('Indicator Date hidden'!N167="x","x",$M$2-'Indicator Date hidden'!N167)</f>
        <v>0</v>
      </c>
      <c r="N166" s="211">
        <f>IF('Indicator Date hidden'!O167="x","x",$N$2-'Indicator Date hidden'!O167)</f>
        <v>0</v>
      </c>
      <c r="O166" s="211">
        <f>IF('Indicator Date hidden'!P167="x","x",$O$2-'Indicator Date hidden'!P167)</f>
        <v>0</v>
      </c>
      <c r="P166" s="211">
        <f>IF('Indicator Date hidden'!Q167="x","x",$P$2-'Indicator Date hidden'!Q167)</f>
        <v>0</v>
      </c>
      <c r="Q166" s="211" t="str">
        <f>IF('Indicator Date hidden'!R167="x","x",$Q$2-'Indicator Date hidden'!R167)</f>
        <v>x</v>
      </c>
      <c r="R166" s="211">
        <f>IF('Indicator Date hidden'!S167="x","x",$R$2-'Indicator Date hidden'!S167)</f>
        <v>0</v>
      </c>
      <c r="S166" s="211">
        <f>IF('Indicator Date hidden'!T167="x","x",$S$2-'Indicator Date hidden'!T167)</f>
        <v>0</v>
      </c>
      <c r="T166" s="211">
        <f>IF('Indicator Date hidden'!U167="x","x",$T$2-'Indicator Date hidden'!U167)</f>
        <v>0</v>
      </c>
      <c r="U166" s="211" t="str">
        <f>IF('Indicator Date hidden'!V167="x","x",$U$2-'Indicator Date hidden'!V167)</f>
        <v>x</v>
      </c>
      <c r="V166" s="211">
        <f>IF('Indicator Date hidden'!W167="x","x",$V$2-'Indicator Date hidden'!W167)</f>
        <v>0</v>
      </c>
      <c r="W166" s="211" t="str">
        <f>IF('Indicator Date hidden'!X167="x","x",$W$2-'Indicator Date hidden'!X167)</f>
        <v>x</v>
      </c>
      <c r="X166" s="211">
        <f>IF('Indicator Date hidden'!Y167="x","x",$X$2-'Indicator Date hidden'!Y167)</f>
        <v>3</v>
      </c>
      <c r="Y166" s="211">
        <f>IF('Indicator Date hidden'!Z167="x","x",$Y$2-'Indicator Date hidden'!Z167)</f>
        <v>0</v>
      </c>
      <c r="Z166" s="211">
        <f>IF('Indicator Date hidden'!AA167="x","x",$Z$2-'Indicator Date hidden'!AA167)</f>
        <v>0</v>
      </c>
      <c r="AA166" s="211">
        <f>IF('Indicator Date hidden'!AB167="x","x",$AA$2-'Indicator Date hidden'!AB167)</f>
        <v>0</v>
      </c>
      <c r="AB166" s="211">
        <f>IF('Indicator Date hidden'!AC167="x","x",$AB$2-'Indicator Date hidden'!AC167)</f>
        <v>0</v>
      </c>
      <c r="AC166" s="211">
        <f>IF('Indicator Date hidden'!AD167="x","x",$AC$2-'Indicator Date hidden'!AD167)</f>
        <v>0</v>
      </c>
      <c r="AD166" s="211" t="str">
        <f>IF('Indicator Date hidden'!AE167="x","x",$AD$2-'Indicator Date hidden'!AE167)</f>
        <v>x</v>
      </c>
      <c r="AE166" s="211">
        <f>IF('Indicator Date hidden'!AF167="x","x",$AE$2-'Indicator Date hidden'!AF167)</f>
        <v>0</v>
      </c>
      <c r="AF166" s="211">
        <f>IF('Indicator Date hidden'!AG167="x","x",$AF$2-'Indicator Date hidden'!AG167)</f>
        <v>1</v>
      </c>
      <c r="AG166" s="211">
        <f>IF('Indicator Date hidden'!AH167="x","x",$AG$2-'Indicator Date hidden'!AH167)</f>
        <v>0</v>
      </c>
      <c r="AH166" s="211">
        <f>IF('Indicator Date hidden'!AI167="x","x",$AH$2-'Indicator Date hidden'!AI167)</f>
        <v>0</v>
      </c>
      <c r="AI166" s="211">
        <f>IF('Indicator Date hidden'!AJ167="x","x",$AI$2-'Indicator Date hidden'!AJ167)</f>
        <v>0</v>
      </c>
      <c r="AJ166" s="211" t="str">
        <f>IF('Indicator Date hidden'!AK167="x","x",$AJ$2-'Indicator Date hidden'!AK167)</f>
        <v>x</v>
      </c>
      <c r="AK166" s="211">
        <f>IF('Indicator Date hidden'!AL167="x","x",$AK$2-'Indicator Date hidden'!AL167)</f>
        <v>1</v>
      </c>
      <c r="AL166" s="211">
        <f>IF('Indicator Date hidden'!AM167="x","x",$AL$2-'Indicator Date hidden'!AM167)</f>
        <v>0</v>
      </c>
      <c r="AM166" s="211">
        <f>IF('Indicator Date hidden'!AN167="x","x",$AM$2-'Indicator Date hidden'!AN167)</f>
        <v>0</v>
      </c>
      <c r="AN166" s="211">
        <f>IF('Indicator Date hidden'!AO167="x","x",$AN$2-'Indicator Date hidden'!AO167)</f>
        <v>0</v>
      </c>
      <c r="AO166" s="211">
        <f>IF('Indicator Date hidden'!AP167="x","x",$AO$2-'Indicator Date hidden'!AP167)</f>
        <v>0</v>
      </c>
      <c r="AP166" s="211">
        <f>IF('Indicator Date hidden'!AQ167="x","x",$AP$2-'Indicator Date hidden'!AQ167)</f>
        <v>0</v>
      </c>
      <c r="AQ166" s="211">
        <f>IF('Indicator Date hidden'!AR167="x","x",$AQ$2-'Indicator Date hidden'!AR167)</f>
        <v>0</v>
      </c>
      <c r="AR166" s="211">
        <f>IF('Indicator Date hidden'!AS167="x","x",$AR$2-'Indicator Date hidden'!AS167)</f>
        <v>0</v>
      </c>
      <c r="AS166" s="211">
        <f>IF('Indicator Date hidden'!AT167="x","x",$AS$2-'Indicator Date hidden'!AT167)</f>
        <v>0</v>
      </c>
      <c r="AT166" s="211">
        <f>IF('Indicator Date hidden'!AU167="x","x",$AT$2-'Indicator Date hidden'!AU167)</f>
        <v>0</v>
      </c>
      <c r="AU166" s="211" t="str">
        <f>IF('Indicator Date hidden'!AV167="x","x",$AU$2-'Indicator Date hidden'!AV167)</f>
        <v>x</v>
      </c>
      <c r="AV166" s="211">
        <f>IF('Indicator Date hidden'!AW167="x","x",$AV$2-'Indicator Date hidden'!AW167)</f>
        <v>0</v>
      </c>
      <c r="AW166" s="211">
        <f>IF('Indicator Date hidden'!AX167="x","x",$AW$2-'Indicator Date hidden'!AX167)</f>
        <v>0</v>
      </c>
      <c r="AX166" s="211">
        <f>IF('Indicator Date hidden'!AY167="x","x",$AX$2-'Indicator Date hidden'!AY167)</f>
        <v>0</v>
      </c>
      <c r="AY166" s="211">
        <f>IF('Indicator Date hidden'!AZ167="x","x",$AY$2-'Indicator Date hidden'!AZ167)</f>
        <v>0</v>
      </c>
      <c r="AZ166" s="211">
        <f>IF('Indicator Date hidden'!BA167="x","x",$AZ$2-'Indicator Date hidden'!BA167)</f>
        <v>0</v>
      </c>
      <c r="BA166">
        <f t="shared" si="25"/>
        <v>5</v>
      </c>
      <c r="BB166" s="21">
        <f t="shared" si="26"/>
        <v>0.1111111111111111</v>
      </c>
      <c r="BC166">
        <f t="shared" si="27"/>
        <v>3</v>
      </c>
      <c r="BD166" s="21">
        <f t="shared" si="28"/>
        <v>0.48176629752619554</v>
      </c>
      <c r="BE166" s="280">
        <f t="shared" si="29"/>
        <v>0</v>
      </c>
    </row>
    <row r="167" spans="1:57" x14ac:dyDescent="0.25">
      <c r="A167" t="s">
        <v>8683</v>
      </c>
      <c r="B167" s="211">
        <f>IF('Indicator Date hidden'!C168="x","x",$B$2-'Indicator Date hidden'!C168)</f>
        <v>0</v>
      </c>
      <c r="C167" s="211">
        <f>IF('Indicator Date hidden'!D168="x","x",$C$2-'Indicator Date hidden'!D168)</f>
        <v>0</v>
      </c>
      <c r="D167" s="211">
        <f>IF('Indicator Date hidden'!E168="x","x",$D$2-'Indicator Date hidden'!E168)</f>
        <v>0</v>
      </c>
      <c r="E167" s="211">
        <f>IF('Indicator Date hidden'!F168="x","x",$E$2-'Indicator Date hidden'!F168)</f>
        <v>0</v>
      </c>
      <c r="F167" s="211">
        <f>IF('Indicator Date hidden'!G168="x","x",$F$2-'Indicator Date hidden'!G168)</f>
        <v>0</v>
      </c>
      <c r="G167" s="211">
        <f>IF('Indicator Date hidden'!H168="x","x",$G$2-'Indicator Date hidden'!H168)</f>
        <v>0</v>
      </c>
      <c r="H167" s="211">
        <f>IF('Indicator Date hidden'!I168="x","x",$H$2-'Indicator Date hidden'!I168)</f>
        <v>0</v>
      </c>
      <c r="I167" s="211">
        <f>IF('Indicator Date hidden'!J168="x","x",$I$2-'Indicator Date hidden'!J168)</f>
        <v>0</v>
      </c>
      <c r="J167" s="211">
        <f>IF('Indicator Date hidden'!K168="x","x",$J$2-'Indicator Date hidden'!K168)</f>
        <v>0</v>
      </c>
      <c r="K167" s="211">
        <f>IF('Indicator Date hidden'!L168="x","x",$K$2-'Indicator Date hidden'!L168)</f>
        <v>0</v>
      </c>
      <c r="L167" s="211">
        <f>IF('Indicator Date hidden'!M168="x","x",$L$2-'Indicator Date hidden'!M168)</f>
        <v>0</v>
      </c>
      <c r="M167" s="211">
        <f>IF('Indicator Date hidden'!N168="x","x",$M$2-'Indicator Date hidden'!N168)</f>
        <v>0</v>
      </c>
      <c r="N167" s="211">
        <f>IF('Indicator Date hidden'!O168="x","x",$N$2-'Indicator Date hidden'!O168)</f>
        <v>0</v>
      </c>
      <c r="O167" s="211">
        <f>IF('Indicator Date hidden'!P168="x","x",$O$2-'Indicator Date hidden'!P168)</f>
        <v>0</v>
      </c>
      <c r="P167" s="211">
        <f>IF('Indicator Date hidden'!Q168="x","x",$P$2-'Indicator Date hidden'!Q168)</f>
        <v>0</v>
      </c>
      <c r="Q167" s="211" t="str">
        <f>IF('Indicator Date hidden'!R168="x","x",$Q$2-'Indicator Date hidden'!R168)</f>
        <v>x</v>
      </c>
      <c r="R167" s="211">
        <f>IF('Indicator Date hidden'!S168="x","x",$R$2-'Indicator Date hidden'!S168)</f>
        <v>0</v>
      </c>
      <c r="S167" s="211">
        <f>IF('Indicator Date hidden'!T168="x","x",$S$2-'Indicator Date hidden'!T168)</f>
        <v>0</v>
      </c>
      <c r="T167" s="211">
        <f>IF('Indicator Date hidden'!U168="x","x",$T$2-'Indicator Date hidden'!U168)</f>
        <v>0</v>
      </c>
      <c r="U167" s="211" t="str">
        <f>IF('Indicator Date hidden'!V168="x","x",$U$2-'Indicator Date hidden'!V168)</f>
        <v>x</v>
      </c>
      <c r="V167" s="211">
        <f>IF('Indicator Date hidden'!W168="x","x",$V$2-'Indicator Date hidden'!W168)</f>
        <v>0</v>
      </c>
      <c r="W167" s="211" t="str">
        <f>IF('Indicator Date hidden'!X168="x","x",$W$2-'Indicator Date hidden'!X168)</f>
        <v>x</v>
      </c>
      <c r="X167" s="211">
        <f>IF('Indicator Date hidden'!Y168="x","x",$X$2-'Indicator Date hidden'!Y168)</f>
        <v>2</v>
      </c>
      <c r="Y167" s="211">
        <f>IF('Indicator Date hidden'!Z168="x","x",$Y$2-'Indicator Date hidden'!Z168)</f>
        <v>0</v>
      </c>
      <c r="Z167" s="211">
        <f>IF('Indicator Date hidden'!AA168="x","x",$Z$2-'Indicator Date hidden'!AA168)</f>
        <v>0</v>
      </c>
      <c r="AA167" s="211">
        <f>IF('Indicator Date hidden'!AB168="x","x",$AA$2-'Indicator Date hidden'!AB168)</f>
        <v>1</v>
      </c>
      <c r="AB167" s="211">
        <f>IF('Indicator Date hidden'!AC168="x","x",$AB$2-'Indicator Date hidden'!AC168)</f>
        <v>0</v>
      </c>
      <c r="AC167" s="211">
        <f>IF('Indicator Date hidden'!AD168="x","x",$AC$2-'Indicator Date hidden'!AD168)</f>
        <v>0</v>
      </c>
      <c r="AD167" s="211" t="str">
        <f>IF('Indicator Date hidden'!AE168="x","x",$AD$2-'Indicator Date hidden'!AE168)</f>
        <v>x</v>
      </c>
      <c r="AE167" s="211">
        <f>IF('Indicator Date hidden'!AF168="x","x",$AE$2-'Indicator Date hidden'!AF168)</f>
        <v>0</v>
      </c>
      <c r="AF167" s="211">
        <f>IF('Indicator Date hidden'!AG168="x","x",$AF$2-'Indicator Date hidden'!AG168)</f>
        <v>1</v>
      </c>
      <c r="AG167" s="211">
        <f>IF('Indicator Date hidden'!AH168="x","x",$AG$2-'Indicator Date hidden'!AH168)</f>
        <v>0</v>
      </c>
      <c r="AH167" s="211">
        <f>IF('Indicator Date hidden'!AI168="x","x",$AH$2-'Indicator Date hidden'!AI168)</f>
        <v>0</v>
      </c>
      <c r="AI167" s="211">
        <f>IF('Indicator Date hidden'!AJ168="x","x",$AI$2-'Indicator Date hidden'!AJ168)</f>
        <v>0</v>
      </c>
      <c r="AJ167" s="211" t="str">
        <f>IF('Indicator Date hidden'!AK168="x","x",$AJ$2-'Indicator Date hidden'!AK168)</f>
        <v>x</v>
      </c>
      <c r="AK167" s="211">
        <f>IF('Indicator Date hidden'!AL168="x","x",$AK$2-'Indicator Date hidden'!AL168)</f>
        <v>1</v>
      </c>
      <c r="AL167" s="211">
        <f>IF('Indicator Date hidden'!AM168="x","x",$AL$2-'Indicator Date hidden'!AM168)</f>
        <v>0</v>
      </c>
      <c r="AM167" s="211">
        <f>IF('Indicator Date hidden'!AN168="x","x",$AM$2-'Indicator Date hidden'!AN168)</f>
        <v>0</v>
      </c>
      <c r="AN167" s="211">
        <f>IF('Indicator Date hidden'!AO168="x","x",$AN$2-'Indicator Date hidden'!AO168)</f>
        <v>0</v>
      </c>
      <c r="AO167" s="211">
        <f>IF('Indicator Date hidden'!AP168="x","x",$AO$2-'Indicator Date hidden'!AP168)</f>
        <v>0</v>
      </c>
      <c r="AP167" s="211">
        <f>IF('Indicator Date hidden'!AQ168="x","x",$AP$2-'Indicator Date hidden'!AQ168)</f>
        <v>0</v>
      </c>
      <c r="AQ167" s="211">
        <f>IF('Indicator Date hidden'!AR168="x","x",$AQ$2-'Indicator Date hidden'!AR168)</f>
        <v>0</v>
      </c>
      <c r="AR167" s="211">
        <f>IF('Indicator Date hidden'!AS168="x","x",$AR$2-'Indicator Date hidden'!AS168)</f>
        <v>0</v>
      </c>
      <c r="AS167" s="211">
        <f>IF('Indicator Date hidden'!AT168="x","x",$AS$2-'Indicator Date hidden'!AT168)</f>
        <v>0</v>
      </c>
      <c r="AT167" s="211">
        <f>IF('Indicator Date hidden'!AU168="x","x",$AT$2-'Indicator Date hidden'!AU168)</f>
        <v>0</v>
      </c>
      <c r="AU167" s="211" t="str">
        <f>IF('Indicator Date hidden'!AV168="x","x",$AU$2-'Indicator Date hidden'!AV168)</f>
        <v>x</v>
      </c>
      <c r="AV167" s="211">
        <f>IF('Indicator Date hidden'!AW168="x","x",$AV$2-'Indicator Date hidden'!AW168)</f>
        <v>0</v>
      </c>
      <c r="AW167" s="211">
        <f>IF('Indicator Date hidden'!AX168="x","x",$AW$2-'Indicator Date hidden'!AX168)</f>
        <v>0</v>
      </c>
      <c r="AX167" s="211">
        <f>IF('Indicator Date hidden'!AY168="x","x",$AX$2-'Indicator Date hidden'!AY168)</f>
        <v>0</v>
      </c>
      <c r="AY167" s="211">
        <f>IF('Indicator Date hidden'!AZ168="x","x",$AY$2-'Indicator Date hidden'!AZ168)</f>
        <v>0</v>
      </c>
      <c r="AZ167" s="211">
        <f>IF('Indicator Date hidden'!BA168="x","x",$AZ$2-'Indicator Date hidden'!BA168)</f>
        <v>0</v>
      </c>
      <c r="BA167">
        <f t="shared" si="25"/>
        <v>5</v>
      </c>
      <c r="BB167" s="21">
        <f t="shared" si="26"/>
        <v>0.1111111111111111</v>
      </c>
      <c r="BC167">
        <f t="shared" si="27"/>
        <v>4</v>
      </c>
      <c r="BD167" s="21">
        <f t="shared" si="28"/>
        <v>0.37843080813169783</v>
      </c>
      <c r="BE167" s="280">
        <f t="shared" si="29"/>
        <v>0</v>
      </c>
    </row>
    <row r="168" spans="1:57" x14ac:dyDescent="0.25">
      <c r="A168" t="s">
        <v>8892</v>
      </c>
      <c r="B168" s="211">
        <f>IF('Indicator Date hidden'!C169="x","x",$B$2-'Indicator Date hidden'!C169)</f>
        <v>0</v>
      </c>
      <c r="C168" s="211">
        <f>IF('Indicator Date hidden'!D169="x","x",$C$2-'Indicator Date hidden'!D169)</f>
        <v>0</v>
      </c>
      <c r="D168" s="211">
        <f>IF('Indicator Date hidden'!E169="x","x",$D$2-'Indicator Date hidden'!E169)</f>
        <v>0</v>
      </c>
      <c r="E168" s="211">
        <f>IF('Indicator Date hidden'!F169="x","x",$E$2-'Indicator Date hidden'!F169)</f>
        <v>0</v>
      </c>
      <c r="F168" s="211">
        <f>IF('Indicator Date hidden'!G169="x","x",$F$2-'Indicator Date hidden'!G169)</f>
        <v>0</v>
      </c>
      <c r="G168" s="211">
        <f>IF('Indicator Date hidden'!H169="x","x",$G$2-'Indicator Date hidden'!H169)</f>
        <v>0</v>
      </c>
      <c r="H168" s="211">
        <f>IF('Indicator Date hidden'!I169="x","x",$H$2-'Indicator Date hidden'!I169)</f>
        <v>0</v>
      </c>
      <c r="I168" s="211">
        <f>IF('Indicator Date hidden'!J169="x","x",$I$2-'Indicator Date hidden'!J169)</f>
        <v>0</v>
      </c>
      <c r="J168" s="211">
        <f>IF('Indicator Date hidden'!K169="x","x",$J$2-'Indicator Date hidden'!K169)</f>
        <v>0</v>
      </c>
      <c r="K168" s="211">
        <f>IF('Indicator Date hidden'!L169="x","x",$K$2-'Indicator Date hidden'!L169)</f>
        <v>0</v>
      </c>
      <c r="L168" s="211">
        <f>IF('Indicator Date hidden'!M169="x","x",$L$2-'Indicator Date hidden'!M169)</f>
        <v>0</v>
      </c>
      <c r="M168" s="211">
        <f>IF('Indicator Date hidden'!N169="x","x",$M$2-'Indicator Date hidden'!N169)</f>
        <v>0</v>
      </c>
      <c r="N168" s="211">
        <f>IF('Indicator Date hidden'!O169="x","x",$N$2-'Indicator Date hidden'!O169)</f>
        <v>0</v>
      </c>
      <c r="O168" s="211">
        <f>IF('Indicator Date hidden'!P169="x","x",$O$2-'Indicator Date hidden'!P169)</f>
        <v>0</v>
      </c>
      <c r="P168" s="211">
        <f>IF('Indicator Date hidden'!Q169="x","x",$P$2-'Indicator Date hidden'!Q169)</f>
        <v>0</v>
      </c>
      <c r="Q168" s="211">
        <f>IF('Indicator Date hidden'!R169="x","x",$Q$2-'Indicator Date hidden'!R169)</f>
        <v>5</v>
      </c>
      <c r="R168" s="211">
        <f>IF('Indicator Date hidden'!S169="x","x",$R$2-'Indicator Date hidden'!S169)</f>
        <v>0</v>
      </c>
      <c r="S168" s="211">
        <f>IF('Indicator Date hidden'!T169="x","x",$S$2-'Indicator Date hidden'!T169)</f>
        <v>0</v>
      </c>
      <c r="T168" s="211">
        <f>IF('Indicator Date hidden'!U169="x","x",$T$2-'Indicator Date hidden'!U169)</f>
        <v>0</v>
      </c>
      <c r="U168" s="211" t="str">
        <f>IF('Indicator Date hidden'!V169="x","x",$U$2-'Indicator Date hidden'!V169)</f>
        <v>x</v>
      </c>
      <c r="V168" s="211">
        <f>IF('Indicator Date hidden'!W169="x","x",$V$2-'Indicator Date hidden'!W169)</f>
        <v>0</v>
      </c>
      <c r="W168" s="211">
        <f>IF('Indicator Date hidden'!X169="x","x",$W$2-'Indicator Date hidden'!X169)</f>
        <v>5</v>
      </c>
      <c r="X168" s="211">
        <f>IF('Indicator Date hidden'!Y169="x","x",$X$2-'Indicator Date hidden'!Y169)</f>
        <v>4</v>
      </c>
      <c r="Y168" s="211">
        <f>IF('Indicator Date hidden'!Z169="x","x",$Y$2-'Indicator Date hidden'!Z169)</f>
        <v>0</v>
      </c>
      <c r="Z168" s="211">
        <f>IF('Indicator Date hidden'!AA169="x","x",$Z$2-'Indicator Date hidden'!AA169)</f>
        <v>0</v>
      </c>
      <c r="AA168" s="211">
        <f>IF('Indicator Date hidden'!AB169="x","x",$AA$2-'Indicator Date hidden'!AB169)</f>
        <v>0</v>
      </c>
      <c r="AB168" s="211">
        <f>IF('Indicator Date hidden'!AC169="x","x",$AB$2-'Indicator Date hidden'!AC169)</f>
        <v>0</v>
      </c>
      <c r="AC168" s="211">
        <f>IF('Indicator Date hidden'!AD169="x","x",$AC$2-'Indicator Date hidden'!AD169)</f>
        <v>0</v>
      </c>
      <c r="AD168" s="211" t="str">
        <f>IF('Indicator Date hidden'!AE169="x","x",$AD$2-'Indicator Date hidden'!AE169)</f>
        <v>x</v>
      </c>
      <c r="AE168" s="211">
        <f>IF('Indicator Date hidden'!AF169="x","x",$AE$2-'Indicator Date hidden'!AF169)</f>
        <v>0</v>
      </c>
      <c r="AF168" s="211">
        <f>IF('Indicator Date hidden'!AG169="x","x",$AF$2-'Indicator Date hidden'!AG169)</f>
        <v>9</v>
      </c>
      <c r="AG168" s="211">
        <f>IF('Indicator Date hidden'!AH169="x","x",$AG$2-'Indicator Date hidden'!AH169)</f>
        <v>0</v>
      </c>
      <c r="AH168" s="211">
        <f>IF('Indicator Date hidden'!AI169="x","x",$AH$2-'Indicator Date hidden'!AI169)</f>
        <v>0</v>
      </c>
      <c r="AI168" s="211">
        <f>IF('Indicator Date hidden'!AJ169="x","x",$AI$2-'Indicator Date hidden'!AJ169)</f>
        <v>0</v>
      </c>
      <c r="AJ168" s="211">
        <f>IF('Indicator Date hidden'!AK169="x","x",$AJ$2-'Indicator Date hidden'!AK169)</f>
        <v>1</v>
      </c>
      <c r="AK168" s="211">
        <f>IF('Indicator Date hidden'!AL169="x","x",$AK$2-'Indicator Date hidden'!AL169)</f>
        <v>1</v>
      </c>
      <c r="AL168" s="211">
        <f>IF('Indicator Date hidden'!AM169="x","x",$AL$2-'Indicator Date hidden'!AM169)</f>
        <v>0</v>
      </c>
      <c r="AM168" s="211">
        <f>IF('Indicator Date hidden'!AN169="x","x",$AM$2-'Indicator Date hidden'!AN169)</f>
        <v>0</v>
      </c>
      <c r="AN168" s="211">
        <f>IF('Indicator Date hidden'!AO169="x","x",$AN$2-'Indicator Date hidden'!AO169)</f>
        <v>0</v>
      </c>
      <c r="AO168" s="211" t="str">
        <f>IF('Indicator Date hidden'!AP169="x","x",$AO$2-'Indicator Date hidden'!AP169)</f>
        <v>x</v>
      </c>
      <c r="AP168" s="211" t="str">
        <f>IF('Indicator Date hidden'!AQ169="x","x",$AP$2-'Indicator Date hidden'!AQ169)</f>
        <v>x</v>
      </c>
      <c r="AQ168" s="211">
        <f>IF('Indicator Date hidden'!AR169="x","x",$AQ$2-'Indicator Date hidden'!AR169)</f>
        <v>6</v>
      </c>
      <c r="AR168" s="211">
        <f>IF('Indicator Date hidden'!AS169="x","x",$AR$2-'Indicator Date hidden'!AS169)</f>
        <v>0</v>
      </c>
      <c r="AS168" s="211">
        <f>IF('Indicator Date hidden'!AT169="x","x",$AS$2-'Indicator Date hidden'!AT169)</f>
        <v>0</v>
      </c>
      <c r="AT168" s="211">
        <f>IF('Indicator Date hidden'!AU169="x","x",$AT$2-'Indicator Date hidden'!AU169)</f>
        <v>0</v>
      </c>
      <c r="AU168" s="211">
        <f>IF('Indicator Date hidden'!AV169="x","x",$AU$2-'Indicator Date hidden'!AV169)</f>
        <v>1</v>
      </c>
      <c r="AV168" s="211">
        <f>IF('Indicator Date hidden'!AW169="x","x",$AV$2-'Indicator Date hidden'!AW169)</f>
        <v>0</v>
      </c>
      <c r="AW168" s="211">
        <f>IF('Indicator Date hidden'!AX169="x","x",$AW$2-'Indicator Date hidden'!AX169)</f>
        <v>0</v>
      </c>
      <c r="AX168" s="211">
        <f>IF('Indicator Date hidden'!AY169="x","x",$AX$2-'Indicator Date hidden'!AY169)</f>
        <v>0</v>
      </c>
      <c r="AY168" s="211">
        <f>IF('Indicator Date hidden'!AZ169="x","x",$AY$2-'Indicator Date hidden'!AZ169)</f>
        <v>0</v>
      </c>
      <c r="AZ168" s="211">
        <f>IF('Indicator Date hidden'!BA169="x","x",$AZ$2-'Indicator Date hidden'!BA169)</f>
        <v>0</v>
      </c>
      <c r="BA168">
        <f t="shared" si="25"/>
        <v>32</v>
      </c>
      <c r="BB168" s="21">
        <f t="shared" si="26"/>
        <v>0.68085106382978722</v>
      </c>
      <c r="BC168">
        <f t="shared" si="27"/>
        <v>8</v>
      </c>
      <c r="BD168" s="21">
        <f t="shared" si="28"/>
        <v>1.8691946494125444</v>
      </c>
      <c r="BE168" s="280">
        <f t="shared" si="29"/>
        <v>0</v>
      </c>
    </row>
    <row r="169" spans="1:57" x14ac:dyDescent="0.25">
      <c r="A169" t="s">
        <v>8898</v>
      </c>
      <c r="B169" s="211">
        <f>IF('Indicator Date hidden'!C170="x","x",$B$2-'Indicator Date hidden'!C170)</f>
        <v>0</v>
      </c>
      <c r="C169" s="211">
        <f>IF('Indicator Date hidden'!D170="x","x",$C$2-'Indicator Date hidden'!D170)</f>
        <v>0</v>
      </c>
      <c r="D169" s="211">
        <f>IF('Indicator Date hidden'!E170="x","x",$D$2-'Indicator Date hidden'!E170)</f>
        <v>0</v>
      </c>
      <c r="E169" s="211">
        <f>IF('Indicator Date hidden'!F170="x","x",$E$2-'Indicator Date hidden'!F170)</f>
        <v>0</v>
      </c>
      <c r="F169" s="211">
        <f>IF('Indicator Date hidden'!G170="x","x",$F$2-'Indicator Date hidden'!G170)</f>
        <v>0</v>
      </c>
      <c r="G169" s="211">
        <f>IF('Indicator Date hidden'!H170="x","x",$G$2-'Indicator Date hidden'!H170)</f>
        <v>0</v>
      </c>
      <c r="H169" s="211">
        <f>IF('Indicator Date hidden'!I170="x","x",$H$2-'Indicator Date hidden'!I170)</f>
        <v>0</v>
      </c>
      <c r="I169" s="211">
        <f>IF('Indicator Date hidden'!J170="x","x",$I$2-'Indicator Date hidden'!J170)</f>
        <v>0</v>
      </c>
      <c r="J169" s="211">
        <f>IF('Indicator Date hidden'!K170="x","x",$J$2-'Indicator Date hidden'!K170)</f>
        <v>0</v>
      </c>
      <c r="K169" s="211">
        <f>IF('Indicator Date hidden'!L170="x","x",$K$2-'Indicator Date hidden'!L170)</f>
        <v>0</v>
      </c>
      <c r="L169" s="211">
        <f>IF('Indicator Date hidden'!M170="x","x",$L$2-'Indicator Date hidden'!M170)</f>
        <v>0</v>
      </c>
      <c r="M169" s="211">
        <f>IF('Indicator Date hidden'!N170="x","x",$M$2-'Indicator Date hidden'!N170)</f>
        <v>0</v>
      </c>
      <c r="N169" s="211">
        <f>IF('Indicator Date hidden'!O170="x","x",$N$2-'Indicator Date hidden'!O170)</f>
        <v>0</v>
      </c>
      <c r="O169" s="211">
        <f>IF('Indicator Date hidden'!P170="x","x",$O$2-'Indicator Date hidden'!P170)</f>
        <v>0</v>
      </c>
      <c r="P169" s="211">
        <f>IF('Indicator Date hidden'!Q170="x","x",$P$2-'Indicator Date hidden'!Q170)</f>
        <v>0</v>
      </c>
      <c r="Q169" s="211">
        <f>IF('Indicator Date hidden'!R170="x","x",$Q$2-'Indicator Date hidden'!R170)</f>
        <v>2</v>
      </c>
      <c r="R169" s="211">
        <f>IF('Indicator Date hidden'!S170="x","x",$R$2-'Indicator Date hidden'!S170)</f>
        <v>0</v>
      </c>
      <c r="S169" s="211">
        <f>IF('Indicator Date hidden'!T170="x","x",$S$2-'Indicator Date hidden'!T170)</f>
        <v>0</v>
      </c>
      <c r="T169" s="211">
        <f>IF('Indicator Date hidden'!U170="x","x",$T$2-'Indicator Date hidden'!U170)</f>
        <v>0</v>
      </c>
      <c r="U169" s="211">
        <f>IF('Indicator Date hidden'!V170="x","x",$U$2-'Indicator Date hidden'!V170)</f>
        <v>0</v>
      </c>
      <c r="V169" s="211">
        <f>IF('Indicator Date hidden'!W170="x","x",$V$2-'Indicator Date hidden'!W170)</f>
        <v>0</v>
      </c>
      <c r="W169" s="211">
        <f>IF('Indicator Date hidden'!X170="x","x",$W$2-'Indicator Date hidden'!X170)</f>
        <v>2</v>
      </c>
      <c r="X169" s="211">
        <f>IF('Indicator Date hidden'!Y170="x","x",$X$2-'Indicator Date hidden'!Y170)</f>
        <v>1</v>
      </c>
      <c r="Y169" s="211">
        <f>IF('Indicator Date hidden'!Z170="x","x",$Y$2-'Indicator Date hidden'!Z170)</f>
        <v>0</v>
      </c>
      <c r="Z169" s="211">
        <f>IF('Indicator Date hidden'!AA170="x","x",$Z$2-'Indicator Date hidden'!AA170)</f>
        <v>0</v>
      </c>
      <c r="AA169" s="211">
        <f>IF('Indicator Date hidden'!AB170="x","x",$AA$2-'Indicator Date hidden'!AB170)</f>
        <v>0</v>
      </c>
      <c r="AB169" s="211">
        <f>IF('Indicator Date hidden'!AC170="x","x",$AB$2-'Indicator Date hidden'!AC170)</f>
        <v>0</v>
      </c>
      <c r="AC169" s="211">
        <f>IF('Indicator Date hidden'!AD170="x","x",$AC$2-'Indicator Date hidden'!AD170)</f>
        <v>0</v>
      </c>
      <c r="AD169" s="211">
        <f>IF('Indicator Date hidden'!AE170="x","x",$AD$2-'Indicator Date hidden'!AE170)</f>
        <v>0</v>
      </c>
      <c r="AE169" s="211">
        <f>IF('Indicator Date hidden'!AF170="x","x",$AE$2-'Indicator Date hidden'!AF170)</f>
        <v>0</v>
      </c>
      <c r="AF169" s="211">
        <f>IF('Indicator Date hidden'!AG170="x","x",$AF$2-'Indicator Date hidden'!AG170)</f>
        <v>4</v>
      </c>
      <c r="AG169" s="211">
        <f>IF('Indicator Date hidden'!AH170="x","x",$AG$2-'Indicator Date hidden'!AH170)</f>
        <v>0</v>
      </c>
      <c r="AH169" s="211">
        <f>IF('Indicator Date hidden'!AI170="x","x",$AH$2-'Indicator Date hidden'!AI170)</f>
        <v>0</v>
      </c>
      <c r="AI169" s="211">
        <f>IF('Indicator Date hidden'!AJ170="x","x",$AI$2-'Indicator Date hidden'!AJ170)</f>
        <v>0</v>
      </c>
      <c r="AJ169" s="211" t="str">
        <f>IF('Indicator Date hidden'!AK170="x","x",$AJ$2-'Indicator Date hidden'!AK170)</f>
        <v>x</v>
      </c>
      <c r="AK169" s="211">
        <f>IF('Indicator Date hidden'!AL170="x","x",$AK$2-'Indicator Date hidden'!AL170)</f>
        <v>1</v>
      </c>
      <c r="AL169" s="211">
        <f>IF('Indicator Date hidden'!AM170="x","x",$AL$2-'Indicator Date hidden'!AM170)</f>
        <v>0</v>
      </c>
      <c r="AM169" s="211">
        <f>IF('Indicator Date hidden'!AN170="x","x",$AM$2-'Indicator Date hidden'!AN170)</f>
        <v>0</v>
      </c>
      <c r="AN169" s="211">
        <f>IF('Indicator Date hidden'!AO170="x","x",$AN$2-'Indicator Date hidden'!AO170)</f>
        <v>0</v>
      </c>
      <c r="AO169" s="211" t="str">
        <f>IF('Indicator Date hidden'!AP170="x","x",$AO$2-'Indicator Date hidden'!AP170)</f>
        <v>x</v>
      </c>
      <c r="AP169" s="211" t="str">
        <f>IF('Indicator Date hidden'!AQ170="x","x",$AP$2-'Indicator Date hidden'!AQ170)</f>
        <v>x</v>
      </c>
      <c r="AQ169" s="211">
        <f>IF('Indicator Date hidden'!AR170="x","x",$AQ$2-'Indicator Date hidden'!AR170)</f>
        <v>6</v>
      </c>
      <c r="AR169" s="211">
        <f>IF('Indicator Date hidden'!AS170="x","x",$AR$2-'Indicator Date hidden'!AS170)</f>
        <v>0</v>
      </c>
      <c r="AS169" s="211">
        <f>IF('Indicator Date hidden'!AT170="x","x",$AS$2-'Indicator Date hidden'!AT170)</f>
        <v>0</v>
      </c>
      <c r="AT169" s="211">
        <f>IF('Indicator Date hidden'!AU170="x","x",$AT$2-'Indicator Date hidden'!AU170)</f>
        <v>0</v>
      </c>
      <c r="AU169" s="211">
        <f>IF('Indicator Date hidden'!AV170="x","x",$AU$2-'Indicator Date hidden'!AV170)</f>
        <v>1</v>
      </c>
      <c r="AV169" s="211">
        <f>IF('Indicator Date hidden'!AW170="x","x",$AV$2-'Indicator Date hidden'!AW170)</f>
        <v>0</v>
      </c>
      <c r="AW169" s="211">
        <f>IF('Indicator Date hidden'!AX170="x","x",$AW$2-'Indicator Date hidden'!AX170)</f>
        <v>0</v>
      </c>
      <c r="AX169" s="211">
        <f>IF('Indicator Date hidden'!AY170="x","x",$AX$2-'Indicator Date hidden'!AY170)</f>
        <v>0</v>
      </c>
      <c r="AY169" s="211">
        <f>IF('Indicator Date hidden'!AZ170="x","x",$AY$2-'Indicator Date hidden'!AZ170)</f>
        <v>0</v>
      </c>
      <c r="AZ169" s="211">
        <f>IF('Indicator Date hidden'!BA170="x","x",$AZ$2-'Indicator Date hidden'!BA170)</f>
        <v>0</v>
      </c>
      <c r="BA169">
        <f t="shared" si="25"/>
        <v>17</v>
      </c>
      <c r="BB169" s="21">
        <f t="shared" si="26"/>
        <v>0.35416666666666669</v>
      </c>
      <c r="BC169">
        <f t="shared" si="27"/>
        <v>7</v>
      </c>
      <c r="BD169" s="21">
        <f t="shared" si="28"/>
        <v>1.0895255720827401</v>
      </c>
      <c r="BE169" s="280">
        <f t="shared" si="29"/>
        <v>0</v>
      </c>
    </row>
    <row r="170" spans="1:57" x14ac:dyDescent="0.25">
      <c r="A170" t="s">
        <v>8909</v>
      </c>
      <c r="B170" s="211">
        <f>IF('Indicator Date hidden'!C171="x","x",$B$2-'Indicator Date hidden'!C171)</f>
        <v>0</v>
      </c>
      <c r="C170" s="211">
        <f>IF('Indicator Date hidden'!D171="x","x",$C$2-'Indicator Date hidden'!D171)</f>
        <v>0</v>
      </c>
      <c r="D170" s="211">
        <f>IF('Indicator Date hidden'!E171="x","x",$D$2-'Indicator Date hidden'!E171)</f>
        <v>0</v>
      </c>
      <c r="E170" s="211">
        <f>IF('Indicator Date hidden'!F171="x","x",$E$2-'Indicator Date hidden'!F171)</f>
        <v>0</v>
      </c>
      <c r="F170" s="211">
        <f>IF('Indicator Date hidden'!G171="x","x",$F$2-'Indicator Date hidden'!G171)</f>
        <v>0</v>
      </c>
      <c r="G170" s="211">
        <f>IF('Indicator Date hidden'!H171="x","x",$G$2-'Indicator Date hidden'!H171)</f>
        <v>0</v>
      </c>
      <c r="H170" s="211">
        <f>IF('Indicator Date hidden'!I171="x","x",$H$2-'Indicator Date hidden'!I171)</f>
        <v>0</v>
      </c>
      <c r="I170" s="211">
        <f>IF('Indicator Date hidden'!J171="x","x",$I$2-'Indicator Date hidden'!J171)</f>
        <v>0</v>
      </c>
      <c r="J170" s="211">
        <f>IF('Indicator Date hidden'!K171="x","x",$J$2-'Indicator Date hidden'!K171)</f>
        <v>0</v>
      </c>
      <c r="K170" s="211">
        <f>IF('Indicator Date hidden'!L171="x","x",$K$2-'Indicator Date hidden'!L171)</f>
        <v>0</v>
      </c>
      <c r="L170" s="211">
        <f>IF('Indicator Date hidden'!M171="x","x",$L$2-'Indicator Date hidden'!M171)</f>
        <v>0</v>
      </c>
      <c r="M170" s="211">
        <f>IF('Indicator Date hidden'!N171="x","x",$M$2-'Indicator Date hidden'!N171)</f>
        <v>0</v>
      </c>
      <c r="N170" s="211">
        <f>IF('Indicator Date hidden'!O171="x","x",$N$2-'Indicator Date hidden'!O171)</f>
        <v>0</v>
      </c>
      <c r="O170" s="211">
        <f>IF('Indicator Date hidden'!P171="x","x",$O$2-'Indicator Date hidden'!P171)</f>
        <v>0</v>
      </c>
      <c r="P170" s="211">
        <f>IF('Indicator Date hidden'!Q171="x","x",$P$2-'Indicator Date hidden'!Q171)</f>
        <v>0</v>
      </c>
      <c r="Q170" s="211">
        <f>IF('Indicator Date hidden'!R171="x","x",$Q$2-'Indicator Date hidden'!R171)</f>
        <v>4</v>
      </c>
      <c r="R170" s="211">
        <f>IF('Indicator Date hidden'!S171="x","x",$R$2-'Indicator Date hidden'!S171)</f>
        <v>0</v>
      </c>
      <c r="S170" s="211">
        <f>IF('Indicator Date hidden'!T171="x","x",$S$2-'Indicator Date hidden'!T171)</f>
        <v>0</v>
      </c>
      <c r="T170" s="211">
        <f>IF('Indicator Date hidden'!U171="x","x",$T$2-'Indicator Date hidden'!U171)</f>
        <v>0</v>
      </c>
      <c r="U170" s="211">
        <f>IF('Indicator Date hidden'!V171="x","x",$U$2-'Indicator Date hidden'!V171)</f>
        <v>0</v>
      </c>
      <c r="V170" s="211">
        <f>IF('Indicator Date hidden'!W171="x","x",$V$2-'Indicator Date hidden'!W171)</f>
        <v>0</v>
      </c>
      <c r="W170" s="211">
        <f>IF('Indicator Date hidden'!X171="x","x",$W$2-'Indicator Date hidden'!X171)</f>
        <v>3</v>
      </c>
      <c r="X170" s="211">
        <f>IF('Indicator Date hidden'!Y171="x","x",$X$2-'Indicator Date hidden'!Y171)</f>
        <v>2</v>
      </c>
      <c r="Y170" s="211">
        <f>IF('Indicator Date hidden'!Z171="x","x",$Y$2-'Indicator Date hidden'!Z171)</f>
        <v>0</v>
      </c>
      <c r="Z170" s="211">
        <f>IF('Indicator Date hidden'!AA171="x","x",$Z$2-'Indicator Date hidden'!AA171)</f>
        <v>0</v>
      </c>
      <c r="AA170" s="211">
        <f>IF('Indicator Date hidden'!AB171="x","x",$AA$2-'Indicator Date hidden'!AB171)</f>
        <v>0</v>
      </c>
      <c r="AB170" s="211">
        <f>IF('Indicator Date hidden'!AC171="x","x",$AB$2-'Indicator Date hidden'!AC171)</f>
        <v>0</v>
      </c>
      <c r="AC170" s="211">
        <f>IF('Indicator Date hidden'!AD171="x","x",$AC$2-'Indicator Date hidden'!AD171)</f>
        <v>0</v>
      </c>
      <c r="AD170" s="211">
        <f>IF('Indicator Date hidden'!AE171="x","x",$AD$2-'Indicator Date hidden'!AE171)</f>
        <v>0</v>
      </c>
      <c r="AE170" s="211">
        <f>IF('Indicator Date hidden'!AF171="x","x",$AE$2-'Indicator Date hidden'!AF171)</f>
        <v>0</v>
      </c>
      <c r="AF170" s="211">
        <f>IF('Indicator Date hidden'!AG171="x","x",$AF$2-'Indicator Date hidden'!AG171)</f>
        <v>1</v>
      </c>
      <c r="AG170" s="211">
        <f>IF('Indicator Date hidden'!AH171="x","x",$AG$2-'Indicator Date hidden'!AH171)</f>
        <v>0</v>
      </c>
      <c r="AH170" s="211">
        <f>IF('Indicator Date hidden'!AI171="x","x",$AH$2-'Indicator Date hidden'!AI171)</f>
        <v>0</v>
      </c>
      <c r="AI170" s="211">
        <f>IF('Indicator Date hidden'!AJ171="x","x",$AI$2-'Indicator Date hidden'!AJ171)</f>
        <v>0</v>
      </c>
      <c r="AJ170" s="211" t="str">
        <f>IF('Indicator Date hidden'!AK171="x","x",$AJ$2-'Indicator Date hidden'!AK171)</f>
        <v>x</v>
      </c>
      <c r="AK170" s="211">
        <f>IF('Indicator Date hidden'!AL171="x","x",$AK$2-'Indicator Date hidden'!AL171)</f>
        <v>0</v>
      </c>
      <c r="AL170" s="211">
        <f>IF('Indicator Date hidden'!AM171="x","x",$AL$2-'Indicator Date hidden'!AM171)</f>
        <v>0</v>
      </c>
      <c r="AM170" s="211">
        <f>IF('Indicator Date hidden'!AN171="x","x",$AM$2-'Indicator Date hidden'!AN171)</f>
        <v>0</v>
      </c>
      <c r="AN170" s="211">
        <f>IF('Indicator Date hidden'!AO171="x","x",$AN$2-'Indicator Date hidden'!AO171)</f>
        <v>0</v>
      </c>
      <c r="AO170" s="211">
        <f>IF('Indicator Date hidden'!AP171="x","x",$AO$2-'Indicator Date hidden'!AP171)</f>
        <v>1</v>
      </c>
      <c r="AP170" s="211">
        <f>IF('Indicator Date hidden'!AQ171="x","x",$AP$2-'Indicator Date hidden'!AQ171)</f>
        <v>0</v>
      </c>
      <c r="AQ170" s="211">
        <f>IF('Indicator Date hidden'!AR171="x","x",$AQ$2-'Indicator Date hidden'!AR171)</f>
        <v>0</v>
      </c>
      <c r="AR170" s="211">
        <f>IF('Indicator Date hidden'!AS171="x","x",$AR$2-'Indicator Date hidden'!AS171)</f>
        <v>0</v>
      </c>
      <c r="AS170" s="211">
        <f>IF('Indicator Date hidden'!AT171="x","x",$AS$2-'Indicator Date hidden'!AT171)</f>
        <v>0</v>
      </c>
      <c r="AT170" s="211">
        <f>IF('Indicator Date hidden'!AU171="x","x",$AT$2-'Indicator Date hidden'!AU171)</f>
        <v>0</v>
      </c>
      <c r="AU170" s="211">
        <f>IF('Indicator Date hidden'!AV171="x","x",$AU$2-'Indicator Date hidden'!AV171)</f>
        <v>2</v>
      </c>
      <c r="AV170" s="211">
        <f>IF('Indicator Date hidden'!AW171="x","x",$AV$2-'Indicator Date hidden'!AW171)</f>
        <v>0</v>
      </c>
      <c r="AW170" s="211">
        <f>IF('Indicator Date hidden'!AX171="x","x",$AW$2-'Indicator Date hidden'!AX171)</f>
        <v>0</v>
      </c>
      <c r="AX170" s="211">
        <f>IF('Indicator Date hidden'!AY171="x","x",$AX$2-'Indicator Date hidden'!AY171)</f>
        <v>0</v>
      </c>
      <c r="AY170" s="211">
        <f>IF('Indicator Date hidden'!AZ171="x","x",$AY$2-'Indicator Date hidden'!AZ171)</f>
        <v>0</v>
      </c>
      <c r="AZ170" s="211">
        <f>IF('Indicator Date hidden'!BA171="x","x",$AZ$2-'Indicator Date hidden'!BA171)</f>
        <v>0</v>
      </c>
      <c r="BA170">
        <f t="shared" si="25"/>
        <v>13</v>
      </c>
      <c r="BB170" s="21">
        <f t="shared" si="26"/>
        <v>0.26</v>
      </c>
      <c r="BC170">
        <f t="shared" si="27"/>
        <v>6</v>
      </c>
      <c r="BD170" s="21">
        <f t="shared" si="28"/>
        <v>0.79523581408284172</v>
      </c>
      <c r="BE170" s="280">
        <f t="shared" si="29"/>
        <v>0</v>
      </c>
    </row>
    <row r="171" spans="1:57" x14ac:dyDescent="0.25">
      <c r="A171" t="s">
        <v>8896</v>
      </c>
      <c r="B171" s="211">
        <f>IF('Indicator Date hidden'!C172="x","x",$B$2-'Indicator Date hidden'!C172)</f>
        <v>0</v>
      </c>
      <c r="C171" s="211">
        <f>IF('Indicator Date hidden'!D172="x","x",$C$2-'Indicator Date hidden'!D172)</f>
        <v>0</v>
      </c>
      <c r="D171" s="211">
        <f>IF('Indicator Date hidden'!E172="x","x",$D$2-'Indicator Date hidden'!E172)</f>
        <v>0</v>
      </c>
      <c r="E171" s="211">
        <f>IF('Indicator Date hidden'!F172="x","x",$E$2-'Indicator Date hidden'!F172)</f>
        <v>0</v>
      </c>
      <c r="F171" s="211">
        <f>IF('Indicator Date hidden'!G172="x","x",$F$2-'Indicator Date hidden'!G172)</f>
        <v>0</v>
      </c>
      <c r="G171" s="211">
        <f>IF('Indicator Date hidden'!H172="x","x",$G$2-'Indicator Date hidden'!H172)</f>
        <v>0</v>
      </c>
      <c r="H171" s="211">
        <f>IF('Indicator Date hidden'!I172="x","x",$H$2-'Indicator Date hidden'!I172)</f>
        <v>0</v>
      </c>
      <c r="I171" s="211">
        <f>IF('Indicator Date hidden'!J172="x","x",$I$2-'Indicator Date hidden'!J172)</f>
        <v>0</v>
      </c>
      <c r="J171" s="211">
        <f>IF('Indicator Date hidden'!K172="x","x",$J$2-'Indicator Date hidden'!K172)</f>
        <v>0</v>
      </c>
      <c r="K171" s="211">
        <f>IF('Indicator Date hidden'!L172="x","x",$K$2-'Indicator Date hidden'!L172)</f>
        <v>0</v>
      </c>
      <c r="L171" s="211">
        <f>IF('Indicator Date hidden'!M172="x","x",$L$2-'Indicator Date hidden'!M172)</f>
        <v>0</v>
      </c>
      <c r="M171" s="211">
        <f>IF('Indicator Date hidden'!N172="x","x",$M$2-'Indicator Date hidden'!N172)</f>
        <v>0</v>
      </c>
      <c r="N171" s="211">
        <f>IF('Indicator Date hidden'!O172="x","x",$N$2-'Indicator Date hidden'!O172)</f>
        <v>0</v>
      </c>
      <c r="O171" s="211">
        <f>IF('Indicator Date hidden'!P172="x","x",$O$2-'Indicator Date hidden'!P172)</f>
        <v>0</v>
      </c>
      <c r="P171" s="211">
        <f>IF('Indicator Date hidden'!Q172="x","x",$P$2-'Indicator Date hidden'!Q172)</f>
        <v>0</v>
      </c>
      <c r="Q171" s="211">
        <f>IF('Indicator Date hidden'!R172="x","x",$Q$2-'Indicator Date hidden'!R172)</f>
        <v>8</v>
      </c>
      <c r="R171" s="211">
        <f>IF('Indicator Date hidden'!S172="x","x",$R$2-'Indicator Date hidden'!S172)</f>
        <v>0</v>
      </c>
      <c r="S171" s="211">
        <f>IF('Indicator Date hidden'!T172="x","x",$S$2-'Indicator Date hidden'!T172)</f>
        <v>0</v>
      </c>
      <c r="T171" s="211">
        <f>IF('Indicator Date hidden'!U172="x","x",$T$2-'Indicator Date hidden'!U172)</f>
        <v>0</v>
      </c>
      <c r="U171" s="211">
        <f>IF('Indicator Date hidden'!V172="x","x",$U$2-'Indicator Date hidden'!V172)</f>
        <v>0</v>
      </c>
      <c r="V171" s="211">
        <f>IF('Indicator Date hidden'!W172="x","x",$V$2-'Indicator Date hidden'!W172)</f>
        <v>0</v>
      </c>
      <c r="W171" s="211">
        <f>IF('Indicator Date hidden'!X172="x","x",$W$2-'Indicator Date hidden'!X172)</f>
        <v>2</v>
      </c>
      <c r="X171" s="211">
        <f>IF('Indicator Date hidden'!Y172="x","x",$X$2-'Indicator Date hidden'!Y172)</f>
        <v>4</v>
      </c>
      <c r="Y171" s="211">
        <f>IF('Indicator Date hidden'!Z172="x","x",$Y$2-'Indicator Date hidden'!Z172)</f>
        <v>0</v>
      </c>
      <c r="Z171" s="211">
        <f>IF('Indicator Date hidden'!AA172="x","x",$Z$2-'Indicator Date hidden'!AA172)</f>
        <v>0</v>
      </c>
      <c r="AA171" s="211">
        <f>IF('Indicator Date hidden'!AB172="x","x",$AA$2-'Indicator Date hidden'!AB172)</f>
        <v>0</v>
      </c>
      <c r="AB171" s="211">
        <f>IF('Indicator Date hidden'!AC172="x","x",$AB$2-'Indicator Date hidden'!AC172)</f>
        <v>0</v>
      </c>
      <c r="AC171" s="211">
        <f>IF('Indicator Date hidden'!AD172="x","x",$AC$2-'Indicator Date hidden'!AD172)</f>
        <v>0</v>
      </c>
      <c r="AD171" s="211">
        <f>IF('Indicator Date hidden'!AE172="x","x",$AD$2-'Indicator Date hidden'!AE172)</f>
        <v>0</v>
      </c>
      <c r="AE171" s="211">
        <f>IF('Indicator Date hidden'!AF172="x","x",$AE$2-'Indicator Date hidden'!AF172)</f>
        <v>0</v>
      </c>
      <c r="AF171" s="211">
        <f>IF('Indicator Date hidden'!AG172="x","x",$AF$2-'Indicator Date hidden'!AG172)</f>
        <v>1</v>
      </c>
      <c r="AG171" s="211">
        <f>IF('Indicator Date hidden'!AH172="x","x",$AG$2-'Indicator Date hidden'!AH172)</f>
        <v>0</v>
      </c>
      <c r="AH171" s="211">
        <f>IF('Indicator Date hidden'!AI172="x","x",$AH$2-'Indicator Date hidden'!AI172)</f>
        <v>0</v>
      </c>
      <c r="AI171" s="211">
        <f>IF('Indicator Date hidden'!AJ172="x","x",$AI$2-'Indicator Date hidden'!AJ172)</f>
        <v>0</v>
      </c>
      <c r="AJ171" s="211">
        <f>IF('Indicator Date hidden'!AK172="x","x",$AJ$2-'Indicator Date hidden'!AK172)</f>
        <v>1</v>
      </c>
      <c r="AK171" s="211">
        <f>IF('Indicator Date hidden'!AL172="x","x",$AK$2-'Indicator Date hidden'!AL172)</f>
        <v>1</v>
      </c>
      <c r="AL171" s="211">
        <f>IF('Indicator Date hidden'!AM172="x","x",$AL$2-'Indicator Date hidden'!AM172)</f>
        <v>0</v>
      </c>
      <c r="AM171" s="211">
        <f>IF('Indicator Date hidden'!AN172="x","x",$AM$2-'Indicator Date hidden'!AN172)</f>
        <v>0</v>
      </c>
      <c r="AN171" s="211">
        <f>IF('Indicator Date hidden'!AO172="x","x",$AN$2-'Indicator Date hidden'!AO172)</f>
        <v>0</v>
      </c>
      <c r="AO171" s="211">
        <f>IF('Indicator Date hidden'!AP172="x","x",$AO$2-'Indicator Date hidden'!AP172)</f>
        <v>0</v>
      </c>
      <c r="AP171" s="211">
        <f>IF('Indicator Date hidden'!AQ172="x","x",$AP$2-'Indicator Date hidden'!AQ172)</f>
        <v>0</v>
      </c>
      <c r="AQ171" s="211">
        <f>IF('Indicator Date hidden'!AR172="x","x",$AQ$2-'Indicator Date hidden'!AR172)</f>
        <v>0</v>
      </c>
      <c r="AR171" s="211">
        <f>IF('Indicator Date hidden'!AS172="x","x",$AR$2-'Indicator Date hidden'!AS172)</f>
        <v>0</v>
      </c>
      <c r="AS171" s="211">
        <f>IF('Indicator Date hidden'!AT172="x","x",$AS$2-'Indicator Date hidden'!AT172)</f>
        <v>0</v>
      </c>
      <c r="AT171" s="211">
        <f>IF('Indicator Date hidden'!AU172="x","x",$AT$2-'Indicator Date hidden'!AU172)</f>
        <v>0</v>
      </c>
      <c r="AU171" s="211">
        <f>IF('Indicator Date hidden'!AV172="x","x",$AU$2-'Indicator Date hidden'!AV172)</f>
        <v>4</v>
      </c>
      <c r="AV171" s="211">
        <f>IF('Indicator Date hidden'!AW172="x","x",$AV$2-'Indicator Date hidden'!AW172)</f>
        <v>0</v>
      </c>
      <c r="AW171" s="211">
        <f>IF('Indicator Date hidden'!AX172="x","x",$AW$2-'Indicator Date hidden'!AX172)</f>
        <v>0</v>
      </c>
      <c r="AX171" s="211">
        <f>IF('Indicator Date hidden'!AY172="x","x",$AX$2-'Indicator Date hidden'!AY172)</f>
        <v>0</v>
      </c>
      <c r="AY171" s="211">
        <f>IF('Indicator Date hidden'!AZ172="x","x",$AY$2-'Indicator Date hidden'!AZ172)</f>
        <v>0</v>
      </c>
      <c r="AZ171" s="211">
        <f>IF('Indicator Date hidden'!BA172="x","x",$AZ$2-'Indicator Date hidden'!BA172)</f>
        <v>0</v>
      </c>
      <c r="BA171">
        <f t="shared" si="25"/>
        <v>21</v>
      </c>
      <c r="BB171" s="21">
        <f t="shared" si="26"/>
        <v>0.41176470588235292</v>
      </c>
      <c r="BC171">
        <f t="shared" si="27"/>
        <v>7</v>
      </c>
      <c r="BD171" s="21">
        <f t="shared" si="28"/>
        <v>1.3601682506685981</v>
      </c>
      <c r="BE171" s="280">
        <f t="shared" si="29"/>
        <v>0</v>
      </c>
    </row>
    <row r="172" spans="1:57" x14ac:dyDescent="0.25">
      <c r="A172" t="s">
        <v>8812</v>
      </c>
      <c r="B172" s="211">
        <f>IF('Indicator Date hidden'!C173="x","x",$B$2-'Indicator Date hidden'!C173)</f>
        <v>0</v>
      </c>
      <c r="C172" s="211">
        <f>IF('Indicator Date hidden'!D173="x","x",$C$2-'Indicator Date hidden'!D173)</f>
        <v>0</v>
      </c>
      <c r="D172" s="211">
        <f>IF('Indicator Date hidden'!E173="x","x",$D$2-'Indicator Date hidden'!E173)</f>
        <v>0</v>
      </c>
      <c r="E172" s="211">
        <f>IF('Indicator Date hidden'!F173="x","x",$E$2-'Indicator Date hidden'!F173)</f>
        <v>0</v>
      </c>
      <c r="F172" s="211">
        <f>IF('Indicator Date hidden'!G173="x","x",$F$2-'Indicator Date hidden'!G173)</f>
        <v>0</v>
      </c>
      <c r="G172" s="211">
        <f>IF('Indicator Date hidden'!H173="x","x",$G$2-'Indicator Date hidden'!H173)</f>
        <v>0</v>
      </c>
      <c r="H172" s="211">
        <f>IF('Indicator Date hidden'!I173="x","x",$H$2-'Indicator Date hidden'!I173)</f>
        <v>0</v>
      </c>
      <c r="I172" s="211">
        <f>IF('Indicator Date hidden'!J173="x","x",$I$2-'Indicator Date hidden'!J173)</f>
        <v>0</v>
      </c>
      <c r="J172" s="211">
        <f>IF('Indicator Date hidden'!K173="x","x",$J$2-'Indicator Date hidden'!K173)</f>
        <v>0</v>
      </c>
      <c r="K172" s="211">
        <f>IF('Indicator Date hidden'!L173="x","x",$K$2-'Indicator Date hidden'!L173)</f>
        <v>0</v>
      </c>
      <c r="L172" s="211">
        <f>IF('Indicator Date hidden'!M173="x","x",$L$2-'Indicator Date hidden'!M173)</f>
        <v>0</v>
      </c>
      <c r="M172" s="211">
        <f>IF('Indicator Date hidden'!N173="x","x",$M$2-'Indicator Date hidden'!N173)</f>
        <v>0</v>
      </c>
      <c r="N172" s="211">
        <f>IF('Indicator Date hidden'!O173="x","x",$N$2-'Indicator Date hidden'!O173)</f>
        <v>0</v>
      </c>
      <c r="O172" s="211">
        <f>IF('Indicator Date hidden'!P173="x","x",$O$2-'Indicator Date hidden'!P173)</f>
        <v>0</v>
      </c>
      <c r="P172" s="211">
        <f>IF('Indicator Date hidden'!Q173="x","x",$P$2-'Indicator Date hidden'!Q173)</f>
        <v>0</v>
      </c>
      <c r="Q172" s="211">
        <f>IF('Indicator Date hidden'!R173="x","x",$Q$2-'Indicator Date hidden'!R173)</f>
        <v>3</v>
      </c>
      <c r="R172" s="211">
        <f>IF('Indicator Date hidden'!S173="x","x",$R$2-'Indicator Date hidden'!S173)</f>
        <v>0</v>
      </c>
      <c r="S172" s="211">
        <f>IF('Indicator Date hidden'!T173="x","x",$S$2-'Indicator Date hidden'!T173)</f>
        <v>0</v>
      </c>
      <c r="T172" s="211">
        <f>IF('Indicator Date hidden'!U173="x","x",$T$2-'Indicator Date hidden'!U173)</f>
        <v>0</v>
      </c>
      <c r="U172" s="211">
        <f>IF('Indicator Date hidden'!V173="x","x",$U$2-'Indicator Date hidden'!V173)</f>
        <v>0</v>
      </c>
      <c r="V172" s="211">
        <f>IF('Indicator Date hidden'!W173="x","x",$V$2-'Indicator Date hidden'!W173)</f>
        <v>0</v>
      </c>
      <c r="W172" s="211">
        <f>IF('Indicator Date hidden'!X173="x","x",$W$2-'Indicator Date hidden'!X173)</f>
        <v>3</v>
      </c>
      <c r="X172" s="211">
        <f>IF('Indicator Date hidden'!Y173="x","x",$X$2-'Indicator Date hidden'!Y173)</f>
        <v>4</v>
      </c>
      <c r="Y172" s="211">
        <f>IF('Indicator Date hidden'!Z173="x","x",$Y$2-'Indicator Date hidden'!Z173)</f>
        <v>0</v>
      </c>
      <c r="Z172" s="211">
        <f>IF('Indicator Date hidden'!AA173="x","x",$Z$2-'Indicator Date hidden'!AA173)</f>
        <v>0</v>
      </c>
      <c r="AA172" s="211">
        <f>IF('Indicator Date hidden'!AB173="x","x",$AA$2-'Indicator Date hidden'!AB173)</f>
        <v>1</v>
      </c>
      <c r="AB172" s="211">
        <f>IF('Indicator Date hidden'!AC173="x","x",$AB$2-'Indicator Date hidden'!AC173)</f>
        <v>0</v>
      </c>
      <c r="AC172" s="211">
        <f>IF('Indicator Date hidden'!AD173="x","x",$AC$2-'Indicator Date hidden'!AD173)</f>
        <v>0</v>
      </c>
      <c r="AD172" s="211" t="str">
        <f>IF('Indicator Date hidden'!AE173="x","x",$AD$2-'Indicator Date hidden'!AE173)</f>
        <v>x</v>
      </c>
      <c r="AE172" s="211">
        <f>IF('Indicator Date hidden'!AF173="x","x",$AE$2-'Indicator Date hidden'!AF173)</f>
        <v>0</v>
      </c>
      <c r="AF172" s="211">
        <f>IF('Indicator Date hidden'!AG173="x","x",$AF$2-'Indicator Date hidden'!AG173)</f>
        <v>5</v>
      </c>
      <c r="AG172" s="211">
        <f>IF('Indicator Date hidden'!AH173="x","x",$AG$2-'Indicator Date hidden'!AH173)</f>
        <v>0</v>
      </c>
      <c r="AH172" s="211">
        <f>IF('Indicator Date hidden'!AI173="x","x",$AH$2-'Indicator Date hidden'!AI173)</f>
        <v>0</v>
      </c>
      <c r="AI172" s="211">
        <f>IF('Indicator Date hidden'!AJ173="x","x",$AI$2-'Indicator Date hidden'!AJ173)</f>
        <v>0</v>
      </c>
      <c r="AJ172" s="211">
        <f>IF('Indicator Date hidden'!AK173="x","x",$AJ$2-'Indicator Date hidden'!AK173)</f>
        <v>1</v>
      </c>
      <c r="AK172" s="211">
        <f>IF('Indicator Date hidden'!AL173="x","x",$AK$2-'Indicator Date hidden'!AL173)</f>
        <v>1</v>
      </c>
      <c r="AL172" s="211">
        <f>IF('Indicator Date hidden'!AM173="x","x",$AL$2-'Indicator Date hidden'!AM173)</f>
        <v>0</v>
      </c>
      <c r="AM172" s="211">
        <f>IF('Indicator Date hidden'!AN173="x","x",$AM$2-'Indicator Date hidden'!AN173)</f>
        <v>0</v>
      </c>
      <c r="AN172" s="211">
        <f>IF('Indicator Date hidden'!AO173="x","x",$AN$2-'Indicator Date hidden'!AO173)</f>
        <v>0</v>
      </c>
      <c r="AO172" s="211">
        <f>IF('Indicator Date hidden'!AP173="x","x",$AO$2-'Indicator Date hidden'!AP173)</f>
        <v>1</v>
      </c>
      <c r="AP172" s="211">
        <f>IF('Indicator Date hidden'!AQ173="x","x",$AP$2-'Indicator Date hidden'!AQ173)</f>
        <v>1</v>
      </c>
      <c r="AQ172" s="211">
        <f>IF('Indicator Date hidden'!AR173="x","x",$AQ$2-'Indicator Date hidden'!AR173)</f>
        <v>0</v>
      </c>
      <c r="AR172" s="211">
        <f>IF('Indicator Date hidden'!AS173="x","x",$AR$2-'Indicator Date hidden'!AS173)</f>
        <v>0</v>
      </c>
      <c r="AS172" s="211">
        <f>IF('Indicator Date hidden'!AT173="x","x",$AS$2-'Indicator Date hidden'!AT173)</f>
        <v>0</v>
      </c>
      <c r="AT172" s="211">
        <f>IF('Indicator Date hidden'!AU173="x","x",$AT$2-'Indicator Date hidden'!AU173)</f>
        <v>0</v>
      </c>
      <c r="AU172" s="211">
        <f>IF('Indicator Date hidden'!AV173="x","x",$AU$2-'Indicator Date hidden'!AV173)</f>
        <v>1</v>
      </c>
      <c r="AV172" s="211">
        <f>IF('Indicator Date hidden'!AW173="x","x",$AV$2-'Indicator Date hidden'!AW173)</f>
        <v>0</v>
      </c>
      <c r="AW172" s="211">
        <f>IF('Indicator Date hidden'!AX173="x","x",$AW$2-'Indicator Date hidden'!AX173)</f>
        <v>0</v>
      </c>
      <c r="AX172" s="211">
        <f>IF('Indicator Date hidden'!AY173="x","x",$AX$2-'Indicator Date hidden'!AY173)</f>
        <v>0</v>
      </c>
      <c r="AY172" s="211">
        <f>IF('Indicator Date hidden'!AZ173="x","x",$AY$2-'Indicator Date hidden'!AZ173)</f>
        <v>0</v>
      </c>
      <c r="AZ172" s="211">
        <f>IF('Indicator Date hidden'!BA173="x","x",$AZ$2-'Indicator Date hidden'!BA173)</f>
        <v>0</v>
      </c>
      <c r="BA172">
        <f t="shared" si="25"/>
        <v>21</v>
      </c>
      <c r="BB172" s="21">
        <f t="shared" si="26"/>
        <v>0.42</v>
      </c>
      <c r="BC172">
        <f t="shared" si="27"/>
        <v>10</v>
      </c>
      <c r="BD172" s="21">
        <f t="shared" si="28"/>
        <v>1.06</v>
      </c>
      <c r="BE172" s="280">
        <f t="shared" si="29"/>
        <v>0</v>
      </c>
    </row>
    <row r="173" spans="1:57" x14ac:dyDescent="0.25">
      <c r="A173" t="s">
        <v>8902</v>
      </c>
      <c r="B173" s="211">
        <f>IF('Indicator Date hidden'!C174="x","x",$B$2-'Indicator Date hidden'!C174)</f>
        <v>0</v>
      </c>
      <c r="C173" s="211">
        <f>IF('Indicator Date hidden'!D174="x","x",$C$2-'Indicator Date hidden'!D174)</f>
        <v>0</v>
      </c>
      <c r="D173" s="211">
        <f>IF('Indicator Date hidden'!E174="x","x",$D$2-'Indicator Date hidden'!E174)</f>
        <v>0</v>
      </c>
      <c r="E173" s="211">
        <f>IF('Indicator Date hidden'!F174="x","x",$E$2-'Indicator Date hidden'!F174)</f>
        <v>0</v>
      </c>
      <c r="F173" s="211">
        <f>IF('Indicator Date hidden'!G174="x","x",$F$2-'Indicator Date hidden'!G174)</f>
        <v>0</v>
      </c>
      <c r="G173" s="211">
        <f>IF('Indicator Date hidden'!H174="x","x",$G$2-'Indicator Date hidden'!H174)</f>
        <v>0</v>
      </c>
      <c r="H173" s="211">
        <f>IF('Indicator Date hidden'!I174="x","x",$H$2-'Indicator Date hidden'!I174)</f>
        <v>0</v>
      </c>
      <c r="I173" s="211">
        <f>IF('Indicator Date hidden'!J174="x","x",$I$2-'Indicator Date hidden'!J174)</f>
        <v>0</v>
      </c>
      <c r="J173" s="211">
        <f>IF('Indicator Date hidden'!K174="x","x",$J$2-'Indicator Date hidden'!K174)</f>
        <v>0</v>
      </c>
      <c r="K173" s="211">
        <f>IF('Indicator Date hidden'!L174="x","x",$K$2-'Indicator Date hidden'!L174)</f>
        <v>0</v>
      </c>
      <c r="L173" s="211">
        <f>IF('Indicator Date hidden'!M174="x","x",$L$2-'Indicator Date hidden'!M174)</f>
        <v>0</v>
      </c>
      <c r="M173" s="211">
        <f>IF('Indicator Date hidden'!N174="x","x",$M$2-'Indicator Date hidden'!N174)</f>
        <v>0</v>
      </c>
      <c r="N173" s="211">
        <f>IF('Indicator Date hidden'!O174="x","x",$N$2-'Indicator Date hidden'!O174)</f>
        <v>0</v>
      </c>
      <c r="O173" s="211">
        <f>IF('Indicator Date hidden'!P174="x","x",$O$2-'Indicator Date hidden'!P174)</f>
        <v>0</v>
      </c>
      <c r="P173" s="211">
        <f>IF('Indicator Date hidden'!Q174="x","x",$P$2-'Indicator Date hidden'!Q174)</f>
        <v>0</v>
      </c>
      <c r="Q173" s="211">
        <f>IF('Indicator Date hidden'!R174="x","x",$Q$2-'Indicator Date hidden'!R174)</f>
        <v>4</v>
      </c>
      <c r="R173" s="211">
        <f>IF('Indicator Date hidden'!S174="x","x",$R$2-'Indicator Date hidden'!S174)</f>
        <v>0</v>
      </c>
      <c r="S173" s="211">
        <f>IF('Indicator Date hidden'!T174="x","x",$S$2-'Indicator Date hidden'!T174)</f>
        <v>0</v>
      </c>
      <c r="T173" s="211">
        <f>IF('Indicator Date hidden'!U174="x","x",$T$2-'Indicator Date hidden'!U174)</f>
        <v>0</v>
      </c>
      <c r="U173" s="211">
        <f>IF('Indicator Date hidden'!V174="x","x",$U$2-'Indicator Date hidden'!V174)</f>
        <v>0</v>
      </c>
      <c r="V173" s="211">
        <f>IF('Indicator Date hidden'!W174="x","x",$V$2-'Indicator Date hidden'!W174)</f>
        <v>0</v>
      </c>
      <c r="W173" s="211">
        <f>IF('Indicator Date hidden'!X174="x","x",$W$2-'Indicator Date hidden'!X174)</f>
        <v>5</v>
      </c>
      <c r="X173" s="211">
        <f>IF('Indicator Date hidden'!Y174="x","x",$X$2-'Indicator Date hidden'!Y174)</f>
        <v>3</v>
      </c>
      <c r="Y173" s="211">
        <f>IF('Indicator Date hidden'!Z174="x","x",$Y$2-'Indicator Date hidden'!Z174)</f>
        <v>0</v>
      </c>
      <c r="Z173" s="211">
        <f>IF('Indicator Date hidden'!AA174="x","x",$Z$2-'Indicator Date hidden'!AA174)</f>
        <v>0</v>
      </c>
      <c r="AA173" s="211" t="str">
        <f>IF('Indicator Date hidden'!AB174="x","x",$AA$2-'Indicator Date hidden'!AB174)</f>
        <v>x</v>
      </c>
      <c r="AB173" s="211">
        <f>IF('Indicator Date hidden'!AC174="x","x",$AB$2-'Indicator Date hidden'!AC174)</f>
        <v>0</v>
      </c>
      <c r="AC173" s="211">
        <f>IF('Indicator Date hidden'!AD174="x","x",$AC$2-'Indicator Date hidden'!AD174)</f>
        <v>0</v>
      </c>
      <c r="AD173" s="211">
        <f>IF('Indicator Date hidden'!AE174="x","x",$AD$2-'Indicator Date hidden'!AE174)</f>
        <v>0</v>
      </c>
      <c r="AE173" s="211" t="str">
        <f>IF('Indicator Date hidden'!AF174="x","x",$AE$2-'Indicator Date hidden'!AF174)</f>
        <v>x</v>
      </c>
      <c r="AF173" s="211">
        <f>IF('Indicator Date hidden'!AG174="x","x",$AF$2-'Indicator Date hidden'!AG174)</f>
        <v>6</v>
      </c>
      <c r="AG173" s="211">
        <f>IF('Indicator Date hidden'!AH174="x","x",$AG$2-'Indicator Date hidden'!AH174)</f>
        <v>0</v>
      </c>
      <c r="AH173" s="211">
        <f>IF('Indicator Date hidden'!AI174="x","x",$AH$2-'Indicator Date hidden'!AI174)</f>
        <v>0</v>
      </c>
      <c r="AI173" s="211">
        <f>IF('Indicator Date hidden'!AJ174="x","x",$AI$2-'Indicator Date hidden'!AJ174)</f>
        <v>0</v>
      </c>
      <c r="AJ173" s="211">
        <f>IF('Indicator Date hidden'!AK174="x","x",$AJ$2-'Indicator Date hidden'!AK174)</f>
        <v>1</v>
      </c>
      <c r="AK173" s="211">
        <f>IF('Indicator Date hidden'!AL174="x","x",$AK$2-'Indicator Date hidden'!AL174)</f>
        <v>1</v>
      </c>
      <c r="AL173" s="211">
        <f>IF('Indicator Date hidden'!AM174="x","x",$AL$2-'Indicator Date hidden'!AM174)</f>
        <v>0</v>
      </c>
      <c r="AM173" s="211">
        <f>IF('Indicator Date hidden'!AN174="x","x",$AM$2-'Indicator Date hidden'!AN174)</f>
        <v>0</v>
      </c>
      <c r="AN173" s="211">
        <f>IF('Indicator Date hidden'!AO174="x","x",$AN$2-'Indicator Date hidden'!AO174)</f>
        <v>0</v>
      </c>
      <c r="AO173" s="211" t="str">
        <f>IF('Indicator Date hidden'!AP174="x","x",$AO$2-'Indicator Date hidden'!AP174)</f>
        <v>x</v>
      </c>
      <c r="AP173" s="211" t="str">
        <f>IF('Indicator Date hidden'!AQ174="x","x",$AP$2-'Indicator Date hidden'!AQ174)</f>
        <v>x</v>
      </c>
      <c r="AQ173" s="211">
        <f>IF('Indicator Date hidden'!AR174="x","x",$AQ$2-'Indicator Date hidden'!AR174)</f>
        <v>6</v>
      </c>
      <c r="AR173" s="211">
        <f>IF('Indicator Date hidden'!AS174="x","x",$AR$2-'Indicator Date hidden'!AS174)</f>
        <v>0</v>
      </c>
      <c r="AS173" s="211">
        <f>IF('Indicator Date hidden'!AT174="x","x",$AS$2-'Indicator Date hidden'!AT174)</f>
        <v>0</v>
      </c>
      <c r="AT173" s="211">
        <f>IF('Indicator Date hidden'!AU174="x","x",$AT$2-'Indicator Date hidden'!AU174)</f>
        <v>0</v>
      </c>
      <c r="AU173" s="211">
        <f>IF('Indicator Date hidden'!AV174="x","x",$AU$2-'Indicator Date hidden'!AV174)</f>
        <v>4</v>
      </c>
      <c r="AV173" s="211">
        <f>IF('Indicator Date hidden'!AW174="x","x",$AV$2-'Indicator Date hidden'!AW174)</f>
        <v>0</v>
      </c>
      <c r="AW173" s="211">
        <f>IF('Indicator Date hidden'!AX174="x","x",$AW$2-'Indicator Date hidden'!AX174)</f>
        <v>0</v>
      </c>
      <c r="AX173" s="211">
        <f>IF('Indicator Date hidden'!AY174="x","x",$AX$2-'Indicator Date hidden'!AY174)</f>
        <v>0</v>
      </c>
      <c r="AY173" s="211">
        <f>IF('Indicator Date hidden'!AZ174="x","x",$AY$2-'Indicator Date hidden'!AZ174)</f>
        <v>0</v>
      </c>
      <c r="AZ173" s="211">
        <f>IF('Indicator Date hidden'!BA174="x","x",$AZ$2-'Indicator Date hidden'!BA174)</f>
        <v>0</v>
      </c>
      <c r="BA173">
        <f t="shared" si="25"/>
        <v>30</v>
      </c>
      <c r="BB173" s="21">
        <f t="shared" si="26"/>
        <v>0.63829787234042556</v>
      </c>
      <c r="BC173">
        <f t="shared" si="27"/>
        <v>8</v>
      </c>
      <c r="BD173" s="21">
        <f t="shared" si="28"/>
        <v>1.6035271218227041</v>
      </c>
      <c r="BE173" s="280">
        <f t="shared" si="29"/>
        <v>0</v>
      </c>
    </row>
    <row r="174" spans="1:57" x14ac:dyDescent="0.25">
      <c r="A174" t="s">
        <v>8895</v>
      </c>
      <c r="B174" s="211">
        <f>IF('Indicator Date hidden'!C175="x","x",$B$2-'Indicator Date hidden'!C175)</f>
        <v>0</v>
      </c>
      <c r="C174" s="211">
        <f>IF('Indicator Date hidden'!D175="x","x",$C$2-'Indicator Date hidden'!D175)</f>
        <v>0</v>
      </c>
      <c r="D174" s="211">
        <f>IF('Indicator Date hidden'!E175="x","x",$D$2-'Indicator Date hidden'!E175)</f>
        <v>0</v>
      </c>
      <c r="E174" s="211">
        <f>IF('Indicator Date hidden'!F175="x","x",$E$2-'Indicator Date hidden'!F175)</f>
        <v>0</v>
      </c>
      <c r="F174" s="211">
        <f>IF('Indicator Date hidden'!G175="x","x",$F$2-'Indicator Date hidden'!G175)</f>
        <v>0</v>
      </c>
      <c r="G174" s="211">
        <f>IF('Indicator Date hidden'!H175="x","x",$G$2-'Indicator Date hidden'!H175)</f>
        <v>0</v>
      </c>
      <c r="H174" s="211">
        <f>IF('Indicator Date hidden'!I175="x","x",$H$2-'Indicator Date hidden'!I175)</f>
        <v>0</v>
      </c>
      <c r="I174" s="211">
        <f>IF('Indicator Date hidden'!J175="x","x",$I$2-'Indicator Date hidden'!J175)</f>
        <v>0</v>
      </c>
      <c r="J174" s="211">
        <f>IF('Indicator Date hidden'!K175="x","x",$J$2-'Indicator Date hidden'!K175)</f>
        <v>0</v>
      </c>
      <c r="K174" s="211">
        <f>IF('Indicator Date hidden'!L175="x","x",$K$2-'Indicator Date hidden'!L175)</f>
        <v>0</v>
      </c>
      <c r="L174" s="211">
        <f>IF('Indicator Date hidden'!M175="x","x",$L$2-'Indicator Date hidden'!M175)</f>
        <v>0</v>
      </c>
      <c r="M174" s="211">
        <f>IF('Indicator Date hidden'!N175="x","x",$M$2-'Indicator Date hidden'!N175)</f>
        <v>0</v>
      </c>
      <c r="N174" s="211">
        <f>IF('Indicator Date hidden'!O175="x","x",$N$2-'Indicator Date hidden'!O175)</f>
        <v>0</v>
      </c>
      <c r="O174" s="211">
        <f>IF('Indicator Date hidden'!P175="x","x",$O$2-'Indicator Date hidden'!P175)</f>
        <v>0</v>
      </c>
      <c r="P174" s="211">
        <f>IF('Indicator Date hidden'!Q175="x","x",$P$2-'Indicator Date hidden'!Q175)</f>
        <v>0</v>
      </c>
      <c r="Q174" s="211">
        <f>IF('Indicator Date hidden'!R175="x","x",$Q$2-'Indicator Date hidden'!R175)</f>
        <v>0</v>
      </c>
      <c r="R174" s="211">
        <f>IF('Indicator Date hidden'!S175="x","x",$R$2-'Indicator Date hidden'!S175)</f>
        <v>0</v>
      </c>
      <c r="S174" s="211">
        <f>IF('Indicator Date hidden'!T175="x","x",$S$2-'Indicator Date hidden'!T175)</f>
        <v>0</v>
      </c>
      <c r="T174" s="211">
        <f>IF('Indicator Date hidden'!U175="x","x",$T$2-'Indicator Date hidden'!U175)</f>
        <v>0</v>
      </c>
      <c r="U174" s="211">
        <f>IF('Indicator Date hidden'!V175="x","x",$U$2-'Indicator Date hidden'!V175)</f>
        <v>0</v>
      </c>
      <c r="V174" s="211">
        <f>IF('Indicator Date hidden'!W175="x","x",$V$2-'Indicator Date hidden'!W175)</f>
        <v>0</v>
      </c>
      <c r="W174" s="211">
        <f>IF('Indicator Date hidden'!X175="x","x",$W$2-'Indicator Date hidden'!X175)</f>
        <v>0</v>
      </c>
      <c r="X174" s="211">
        <f>IF('Indicator Date hidden'!Y175="x","x",$X$2-'Indicator Date hidden'!Y175)</f>
        <v>4</v>
      </c>
      <c r="Y174" s="211">
        <f>IF('Indicator Date hidden'!Z175="x","x",$Y$2-'Indicator Date hidden'!Z175)</f>
        <v>0</v>
      </c>
      <c r="Z174" s="211">
        <f>IF('Indicator Date hidden'!AA175="x","x",$Z$2-'Indicator Date hidden'!AA175)</f>
        <v>0</v>
      </c>
      <c r="AA174" s="211">
        <f>IF('Indicator Date hidden'!AB175="x","x",$AA$2-'Indicator Date hidden'!AB175)</f>
        <v>0</v>
      </c>
      <c r="AB174" s="211">
        <f>IF('Indicator Date hidden'!AC175="x","x",$AB$2-'Indicator Date hidden'!AC175)</f>
        <v>0</v>
      </c>
      <c r="AC174" s="211">
        <f>IF('Indicator Date hidden'!AD175="x","x",$AC$2-'Indicator Date hidden'!AD175)</f>
        <v>0</v>
      </c>
      <c r="AD174" s="211">
        <f>IF('Indicator Date hidden'!AE175="x","x",$AD$2-'Indicator Date hidden'!AE175)</f>
        <v>0</v>
      </c>
      <c r="AE174" s="211">
        <f>IF('Indicator Date hidden'!AF175="x","x",$AE$2-'Indicator Date hidden'!AF175)</f>
        <v>0</v>
      </c>
      <c r="AF174" s="211">
        <f>IF('Indicator Date hidden'!AG175="x","x",$AF$2-'Indicator Date hidden'!AG175)</f>
        <v>2</v>
      </c>
      <c r="AG174" s="211">
        <f>IF('Indicator Date hidden'!AH175="x","x",$AG$2-'Indicator Date hidden'!AH175)</f>
        <v>0</v>
      </c>
      <c r="AH174" s="211">
        <f>IF('Indicator Date hidden'!AI175="x","x",$AH$2-'Indicator Date hidden'!AI175)</f>
        <v>0</v>
      </c>
      <c r="AI174" s="211">
        <f>IF('Indicator Date hidden'!AJ175="x","x",$AI$2-'Indicator Date hidden'!AJ175)</f>
        <v>0</v>
      </c>
      <c r="AJ174" s="211">
        <f>IF('Indicator Date hidden'!AK175="x","x",$AJ$2-'Indicator Date hidden'!AK175)</f>
        <v>1</v>
      </c>
      <c r="AK174" s="211">
        <f>IF('Indicator Date hidden'!AL175="x","x",$AK$2-'Indicator Date hidden'!AL175)</f>
        <v>1</v>
      </c>
      <c r="AL174" s="211">
        <f>IF('Indicator Date hidden'!AM175="x","x",$AL$2-'Indicator Date hidden'!AM175)</f>
        <v>0</v>
      </c>
      <c r="AM174" s="211">
        <f>IF('Indicator Date hidden'!AN175="x","x",$AM$2-'Indicator Date hidden'!AN175)</f>
        <v>0</v>
      </c>
      <c r="AN174" s="211">
        <f>IF('Indicator Date hidden'!AO175="x","x",$AN$2-'Indicator Date hidden'!AO175)</f>
        <v>0</v>
      </c>
      <c r="AO174" s="211">
        <f>IF('Indicator Date hidden'!AP175="x","x",$AO$2-'Indicator Date hidden'!AP175)</f>
        <v>0</v>
      </c>
      <c r="AP174" s="211">
        <f>IF('Indicator Date hidden'!AQ175="x","x",$AP$2-'Indicator Date hidden'!AQ175)</f>
        <v>0</v>
      </c>
      <c r="AQ174" s="211">
        <f>IF('Indicator Date hidden'!AR175="x","x",$AQ$2-'Indicator Date hidden'!AR175)</f>
        <v>0</v>
      </c>
      <c r="AR174" s="211">
        <f>IF('Indicator Date hidden'!AS175="x","x",$AR$2-'Indicator Date hidden'!AS175)</f>
        <v>0</v>
      </c>
      <c r="AS174" s="211">
        <f>IF('Indicator Date hidden'!AT175="x","x",$AS$2-'Indicator Date hidden'!AT175)</f>
        <v>0</v>
      </c>
      <c r="AT174" s="211">
        <f>IF('Indicator Date hidden'!AU175="x","x",$AT$2-'Indicator Date hidden'!AU175)</f>
        <v>0</v>
      </c>
      <c r="AU174" s="211">
        <f>IF('Indicator Date hidden'!AV175="x","x",$AU$2-'Indicator Date hidden'!AV175)</f>
        <v>3</v>
      </c>
      <c r="AV174" s="211">
        <f>IF('Indicator Date hidden'!AW175="x","x",$AV$2-'Indicator Date hidden'!AW175)</f>
        <v>0</v>
      </c>
      <c r="AW174" s="211">
        <f>IF('Indicator Date hidden'!AX175="x","x",$AW$2-'Indicator Date hidden'!AX175)</f>
        <v>0</v>
      </c>
      <c r="AX174" s="211">
        <f>IF('Indicator Date hidden'!AY175="x","x",$AX$2-'Indicator Date hidden'!AY175)</f>
        <v>0</v>
      </c>
      <c r="AY174" s="211">
        <f>IF('Indicator Date hidden'!AZ175="x","x",$AY$2-'Indicator Date hidden'!AZ175)</f>
        <v>0</v>
      </c>
      <c r="AZ174" s="211">
        <f>IF('Indicator Date hidden'!BA175="x","x",$AZ$2-'Indicator Date hidden'!BA175)</f>
        <v>0</v>
      </c>
      <c r="BA174">
        <f t="shared" si="25"/>
        <v>11</v>
      </c>
      <c r="BB174" s="21">
        <f t="shared" si="26"/>
        <v>0.21568627450980393</v>
      </c>
      <c r="BC174">
        <f t="shared" si="27"/>
        <v>5</v>
      </c>
      <c r="BD174" s="21">
        <f t="shared" si="28"/>
        <v>0.74921463429579604</v>
      </c>
      <c r="BE174" s="280">
        <f t="shared" si="29"/>
        <v>0</v>
      </c>
    </row>
    <row r="175" spans="1:57" x14ac:dyDescent="0.25">
      <c r="A175" t="s">
        <v>8903</v>
      </c>
      <c r="B175" s="211">
        <f>IF('Indicator Date hidden'!C176="x","x",$B$2-'Indicator Date hidden'!C176)</f>
        <v>0</v>
      </c>
      <c r="C175" s="211">
        <f>IF('Indicator Date hidden'!D176="x","x",$C$2-'Indicator Date hidden'!D176)</f>
        <v>0</v>
      </c>
      <c r="D175" s="211">
        <f>IF('Indicator Date hidden'!E176="x","x",$D$2-'Indicator Date hidden'!E176)</f>
        <v>0</v>
      </c>
      <c r="E175" s="211">
        <f>IF('Indicator Date hidden'!F176="x","x",$E$2-'Indicator Date hidden'!F176)</f>
        <v>0</v>
      </c>
      <c r="F175" s="211">
        <f>IF('Indicator Date hidden'!G176="x","x",$F$2-'Indicator Date hidden'!G176)</f>
        <v>0</v>
      </c>
      <c r="G175" s="211">
        <f>IF('Indicator Date hidden'!H176="x","x",$G$2-'Indicator Date hidden'!H176)</f>
        <v>0</v>
      </c>
      <c r="H175" s="211">
        <f>IF('Indicator Date hidden'!I176="x","x",$H$2-'Indicator Date hidden'!I176)</f>
        <v>0</v>
      </c>
      <c r="I175" s="211">
        <f>IF('Indicator Date hidden'!J176="x","x",$I$2-'Indicator Date hidden'!J176)</f>
        <v>0</v>
      </c>
      <c r="J175" s="211">
        <f>IF('Indicator Date hidden'!K176="x","x",$J$2-'Indicator Date hidden'!K176)</f>
        <v>0</v>
      </c>
      <c r="K175" s="211">
        <f>IF('Indicator Date hidden'!L176="x","x",$K$2-'Indicator Date hidden'!L176)</f>
        <v>0</v>
      </c>
      <c r="L175" s="211">
        <f>IF('Indicator Date hidden'!M176="x","x",$L$2-'Indicator Date hidden'!M176)</f>
        <v>0</v>
      </c>
      <c r="M175" s="211">
        <f>IF('Indicator Date hidden'!N176="x","x",$M$2-'Indicator Date hidden'!N176)</f>
        <v>0</v>
      </c>
      <c r="N175" s="211">
        <f>IF('Indicator Date hidden'!O176="x","x",$N$2-'Indicator Date hidden'!O176)</f>
        <v>0</v>
      </c>
      <c r="O175" s="211">
        <f>IF('Indicator Date hidden'!P176="x","x",$O$2-'Indicator Date hidden'!P176)</f>
        <v>0</v>
      </c>
      <c r="P175" s="211">
        <f>IF('Indicator Date hidden'!Q176="x","x",$P$2-'Indicator Date hidden'!Q176)</f>
        <v>0</v>
      </c>
      <c r="Q175" s="211" t="str">
        <f>IF('Indicator Date hidden'!R176="x","x",$Q$2-'Indicator Date hidden'!R176)</f>
        <v>x</v>
      </c>
      <c r="R175" s="211">
        <f>IF('Indicator Date hidden'!S176="x","x",$R$2-'Indicator Date hidden'!S176)</f>
        <v>0</v>
      </c>
      <c r="S175" s="211">
        <f>IF('Indicator Date hidden'!T176="x","x",$S$2-'Indicator Date hidden'!T176)</f>
        <v>0</v>
      </c>
      <c r="T175" s="211">
        <f>IF('Indicator Date hidden'!U176="x","x",$T$2-'Indicator Date hidden'!U176)</f>
        <v>0</v>
      </c>
      <c r="U175" s="211">
        <f>IF('Indicator Date hidden'!V176="x","x",$U$2-'Indicator Date hidden'!V176)</f>
        <v>0</v>
      </c>
      <c r="V175" s="211">
        <f>IF('Indicator Date hidden'!W176="x","x",$V$2-'Indicator Date hidden'!W176)</f>
        <v>0</v>
      </c>
      <c r="W175" s="211">
        <f>IF('Indicator Date hidden'!X176="x","x",$W$2-'Indicator Date hidden'!X176)</f>
        <v>2</v>
      </c>
      <c r="X175" s="211">
        <f>IF('Indicator Date hidden'!Y176="x","x",$X$2-'Indicator Date hidden'!Y176)</f>
        <v>4</v>
      </c>
      <c r="Y175" s="211">
        <f>IF('Indicator Date hidden'!Z176="x","x",$Y$2-'Indicator Date hidden'!Z176)</f>
        <v>0</v>
      </c>
      <c r="Z175" s="211">
        <f>IF('Indicator Date hidden'!AA176="x","x",$Z$2-'Indicator Date hidden'!AA176)</f>
        <v>0</v>
      </c>
      <c r="AA175" s="211" t="str">
        <f>IF('Indicator Date hidden'!AB176="x","x",$AA$2-'Indicator Date hidden'!AB176)</f>
        <v>x</v>
      </c>
      <c r="AB175" s="211">
        <f>IF('Indicator Date hidden'!AC176="x","x",$AB$2-'Indicator Date hidden'!AC176)</f>
        <v>0</v>
      </c>
      <c r="AC175" s="211">
        <f>IF('Indicator Date hidden'!AD176="x","x",$AC$2-'Indicator Date hidden'!AD176)</f>
        <v>0</v>
      </c>
      <c r="AD175" s="211" t="str">
        <f>IF('Indicator Date hidden'!AE176="x","x",$AD$2-'Indicator Date hidden'!AE176)</f>
        <v>x</v>
      </c>
      <c r="AE175" s="211">
        <f>IF('Indicator Date hidden'!AF176="x","x",$AE$2-'Indicator Date hidden'!AF176)</f>
        <v>0</v>
      </c>
      <c r="AF175" s="211">
        <f>IF('Indicator Date hidden'!AG176="x","x",$AF$2-'Indicator Date hidden'!AG176)</f>
        <v>4</v>
      </c>
      <c r="AG175" s="211">
        <f>IF('Indicator Date hidden'!AH176="x","x",$AG$2-'Indicator Date hidden'!AH176)</f>
        <v>0</v>
      </c>
      <c r="AH175" s="211">
        <f>IF('Indicator Date hidden'!AI176="x","x",$AH$2-'Indicator Date hidden'!AI176)</f>
        <v>0</v>
      </c>
      <c r="AI175" s="211">
        <f>IF('Indicator Date hidden'!AJ176="x","x",$AI$2-'Indicator Date hidden'!AJ176)</f>
        <v>0</v>
      </c>
      <c r="AJ175" s="211" t="str">
        <f>IF('Indicator Date hidden'!AK176="x","x",$AJ$2-'Indicator Date hidden'!AK176)</f>
        <v>x</v>
      </c>
      <c r="AK175" s="211">
        <f>IF('Indicator Date hidden'!AL176="x","x",$AK$2-'Indicator Date hidden'!AL176)</f>
        <v>1</v>
      </c>
      <c r="AL175" s="211">
        <f>IF('Indicator Date hidden'!AM176="x","x",$AL$2-'Indicator Date hidden'!AM176)</f>
        <v>0</v>
      </c>
      <c r="AM175" s="211">
        <f>IF('Indicator Date hidden'!AN176="x","x",$AM$2-'Indicator Date hidden'!AN176)</f>
        <v>0</v>
      </c>
      <c r="AN175" s="211">
        <f>IF('Indicator Date hidden'!AO176="x","x",$AN$2-'Indicator Date hidden'!AO176)</f>
        <v>0</v>
      </c>
      <c r="AO175" s="211" t="str">
        <f>IF('Indicator Date hidden'!AP176="x","x",$AO$2-'Indicator Date hidden'!AP176)</f>
        <v>x</v>
      </c>
      <c r="AP175" s="211" t="str">
        <f>IF('Indicator Date hidden'!AQ176="x","x",$AP$2-'Indicator Date hidden'!AQ176)</f>
        <v>x</v>
      </c>
      <c r="AQ175" s="211">
        <f>IF('Indicator Date hidden'!AR176="x","x",$AQ$2-'Indicator Date hidden'!AR176)</f>
        <v>4</v>
      </c>
      <c r="AR175" s="211">
        <f>IF('Indicator Date hidden'!AS176="x","x",$AR$2-'Indicator Date hidden'!AS176)</f>
        <v>0</v>
      </c>
      <c r="AS175" s="211" t="str">
        <f>IF('Indicator Date hidden'!AT176="x","x",$AS$2-'Indicator Date hidden'!AT176)</f>
        <v>x</v>
      </c>
      <c r="AT175" s="211">
        <f>IF('Indicator Date hidden'!AU176="x","x",$AT$2-'Indicator Date hidden'!AU176)</f>
        <v>0</v>
      </c>
      <c r="AU175" s="211">
        <f>IF('Indicator Date hidden'!AV176="x","x",$AU$2-'Indicator Date hidden'!AV176)</f>
        <v>3</v>
      </c>
      <c r="AV175" s="211">
        <f>IF('Indicator Date hidden'!AW176="x","x",$AV$2-'Indicator Date hidden'!AW176)</f>
        <v>0</v>
      </c>
      <c r="AW175" s="211">
        <f>IF('Indicator Date hidden'!AX176="x","x",$AW$2-'Indicator Date hidden'!AX176)</f>
        <v>0</v>
      </c>
      <c r="AX175" s="211">
        <f>IF('Indicator Date hidden'!AY176="x","x",$AX$2-'Indicator Date hidden'!AY176)</f>
        <v>0</v>
      </c>
      <c r="AY175" s="211">
        <f>IF('Indicator Date hidden'!AZ176="x","x",$AY$2-'Indicator Date hidden'!AZ176)</f>
        <v>0</v>
      </c>
      <c r="AZ175" s="211">
        <f>IF('Indicator Date hidden'!BA176="x","x",$AZ$2-'Indicator Date hidden'!BA176)</f>
        <v>0</v>
      </c>
      <c r="BA175">
        <f t="shared" si="25"/>
        <v>18</v>
      </c>
      <c r="BB175" s="21">
        <f t="shared" si="26"/>
        <v>0.40909090909090912</v>
      </c>
      <c r="BC175">
        <f t="shared" si="27"/>
        <v>6</v>
      </c>
      <c r="BD175" s="21">
        <f t="shared" si="28"/>
        <v>1.1143318792846604</v>
      </c>
      <c r="BE175" s="280">
        <f t="shared" si="29"/>
        <v>0</v>
      </c>
    </row>
    <row r="176" spans="1:57" x14ac:dyDescent="0.25">
      <c r="A176" t="s">
        <v>8904</v>
      </c>
      <c r="B176" s="211">
        <f>IF('Indicator Date hidden'!C177="x","x",$B$2-'Indicator Date hidden'!C177)</f>
        <v>0</v>
      </c>
      <c r="C176" s="211">
        <f>IF('Indicator Date hidden'!D177="x","x",$C$2-'Indicator Date hidden'!D177)</f>
        <v>0</v>
      </c>
      <c r="D176" s="211">
        <f>IF('Indicator Date hidden'!E177="x","x",$D$2-'Indicator Date hidden'!E177)</f>
        <v>0</v>
      </c>
      <c r="E176" s="211">
        <f>IF('Indicator Date hidden'!F177="x","x",$E$2-'Indicator Date hidden'!F177)</f>
        <v>0</v>
      </c>
      <c r="F176" s="211">
        <f>IF('Indicator Date hidden'!G177="x","x",$F$2-'Indicator Date hidden'!G177)</f>
        <v>0</v>
      </c>
      <c r="G176" s="211">
        <f>IF('Indicator Date hidden'!H177="x","x",$G$2-'Indicator Date hidden'!H177)</f>
        <v>0</v>
      </c>
      <c r="H176" s="211">
        <f>IF('Indicator Date hidden'!I177="x","x",$H$2-'Indicator Date hidden'!I177)</f>
        <v>0</v>
      </c>
      <c r="I176" s="211">
        <f>IF('Indicator Date hidden'!J177="x","x",$I$2-'Indicator Date hidden'!J177)</f>
        <v>0</v>
      </c>
      <c r="J176" s="211">
        <f>IF('Indicator Date hidden'!K177="x","x",$J$2-'Indicator Date hidden'!K177)</f>
        <v>0</v>
      </c>
      <c r="K176" s="211">
        <f>IF('Indicator Date hidden'!L177="x","x",$K$2-'Indicator Date hidden'!L177)</f>
        <v>0</v>
      </c>
      <c r="L176" s="211">
        <f>IF('Indicator Date hidden'!M177="x","x",$L$2-'Indicator Date hidden'!M177)</f>
        <v>0</v>
      </c>
      <c r="M176" s="211">
        <f>IF('Indicator Date hidden'!N177="x","x",$M$2-'Indicator Date hidden'!N177)</f>
        <v>0</v>
      </c>
      <c r="N176" s="211">
        <f>IF('Indicator Date hidden'!O177="x","x",$N$2-'Indicator Date hidden'!O177)</f>
        <v>0</v>
      </c>
      <c r="O176" s="211">
        <f>IF('Indicator Date hidden'!P177="x","x",$O$2-'Indicator Date hidden'!P177)</f>
        <v>0</v>
      </c>
      <c r="P176" s="211">
        <f>IF('Indicator Date hidden'!Q177="x","x",$P$2-'Indicator Date hidden'!Q177)</f>
        <v>0</v>
      </c>
      <c r="Q176" s="211">
        <f>IF('Indicator Date hidden'!R177="x","x",$Q$2-'Indicator Date hidden'!R177)</f>
        <v>8</v>
      </c>
      <c r="R176" s="211">
        <f>IF('Indicator Date hidden'!S177="x","x",$R$2-'Indicator Date hidden'!S177)</f>
        <v>0</v>
      </c>
      <c r="S176" s="211">
        <f>IF('Indicator Date hidden'!T177="x","x",$S$2-'Indicator Date hidden'!T177)</f>
        <v>0</v>
      </c>
      <c r="T176" s="211">
        <f>IF('Indicator Date hidden'!U177="x","x",$T$2-'Indicator Date hidden'!U177)</f>
        <v>0</v>
      </c>
      <c r="U176" s="211" t="str">
        <f>IF('Indicator Date hidden'!V177="x","x",$U$2-'Indicator Date hidden'!V177)</f>
        <v>x</v>
      </c>
      <c r="V176" s="211">
        <f>IF('Indicator Date hidden'!W177="x","x",$V$2-'Indicator Date hidden'!W177)</f>
        <v>0</v>
      </c>
      <c r="W176" s="211" t="str">
        <f>IF('Indicator Date hidden'!X177="x","x",$W$2-'Indicator Date hidden'!X177)</f>
        <v>x</v>
      </c>
      <c r="X176" s="211">
        <f>IF('Indicator Date hidden'!Y177="x","x",$X$2-'Indicator Date hidden'!Y177)</f>
        <v>4</v>
      </c>
      <c r="Y176" s="211">
        <f>IF('Indicator Date hidden'!Z177="x","x",$Y$2-'Indicator Date hidden'!Z177)</f>
        <v>0</v>
      </c>
      <c r="Z176" s="211">
        <f>IF('Indicator Date hidden'!AA177="x","x",$Z$2-'Indicator Date hidden'!AA177)</f>
        <v>0</v>
      </c>
      <c r="AA176" s="211">
        <f>IF('Indicator Date hidden'!AB177="x","x",$AA$2-'Indicator Date hidden'!AB177)</f>
        <v>1</v>
      </c>
      <c r="AB176" s="211">
        <f>IF('Indicator Date hidden'!AC177="x","x",$AB$2-'Indicator Date hidden'!AC177)</f>
        <v>0</v>
      </c>
      <c r="AC176" s="211">
        <f>IF('Indicator Date hidden'!AD177="x","x",$AC$2-'Indicator Date hidden'!AD177)</f>
        <v>0</v>
      </c>
      <c r="AD176" s="211" t="str">
        <f>IF('Indicator Date hidden'!AE177="x","x",$AD$2-'Indicator Date hidden'!AE177)</f>
        <v>x</v>
      </c>
      <c r="AE176" s="211">
        <f>IF('Indicator Date hidden'!AF177="x","x",$AE$2-'Indicator Date hidden'!AF177)</f>
        <v>0</v>
      </c>
      <c r="AF176" s="211" t="str">
        <f>IF('Indicator Date hidden'!AG177="x","x",$AF$2-'Indicator Date hidden'!AG177)</f>
        <v>x</v>
      </c>
      <c r="AG176" s="211">
        <f>IF('Indicator Date hidden'!AH177="x","x",$AG$2-'Indicator Date hidden'!AH177)</f>
        <v>0</v>
      </c>
      <c r="AH176" s="211">
        <f>IF('Indicator Date hidden'!AI177="x","x",$AH$2-'Indicator Date hidden'!AI177)</f>
        <v>0</v>
      </c>
      <c r="AI176" s="211">
        <f>IF('Indicator Date hidden'!AJ177="x","x",$AI$2-'Indicator Date hidden'!AJ177)</f>
        <v>0</v>
      </c>
      <c r="AJ176" s="211" t="str">
        <f>IF('Indicator Date hidden'!AK177="x","x",$AJ$2-'Indicator Date hidden'!AK177)</f>
        <v>x</v>
      </c>
      <c r="AK176" s="211">
        <f>IF('Indicator Date hidden'!AL177="x","x",$AK$2-'Indicator Date hidden'!AL177)</f>
        <v>1</v>
      </c>
      <c r="AL176" s="211">
        <f>IF('Indicator Date hidden'!AM177="x","x",$AL$2-'Indicator Date hidden'!AM177)</f>
        <v>0</v>
      </c>
      <c r="AM176" s="211">
        <f>IF('Indicator Date hidden'!AN177="x","x",$AM$2-'Indicator Date hidden'!AN177)</f>
        <v>0</v>
      </c>
      <c r="AN176" s="211">
        <f>IF('Indicator Date hidden'!AO177="x","x",$AN$2-'Indicator Date hidden'!AO177)</f>
        <v>0</v>
      </c>
      <c r="AO176" s="211">
        <f>IF('Indicator Date hidden'!AP177="x","x",$AO$2-'Indicator Date hidden'!AP177)</f>
        <v>1</v>
      </c>
      <c r="AP176" s="211">
        <f>IF('Indicator Date hidden'!AQ177="x","x",$AP$2-'Indicator Date hidden'!AQ177)</f>
        <v>1</v>
      </c>
      <c r="AQ176" s="211">
        <f>IF('Indicator Date hidden'!AR177="x","x",$AQ$2-'Indicator Date hidden'!AR177)</f>
        <v>4</v>
      </c>
      <c r="AR176" s="211">
        <f>IF('Indicator Date hidden'!AS177="x","x",$AR$2-'Indicator Date hidden'!AS177)</f>
        <v>0</v>
      </c>
      <c r="AS176" s="211">
        <f>IF('Indicator Date hidden'!AT177="x","x",$AS$2-'Indicator Date hidden'!AT177)</f>
        <v>0</v>
      </c>
      <c r="AT176" s="211">
        <f>IF('Indicator Date hidden'!AU177="x","x",$AT$2-'Indicator Date hidden'!AU177)</f>
        <v>0</v>
      </c>
      <c r="AU176" s="211">
        <f>IF('Indicator Date hidden'!AV177="x","x",$AU$2-'Indicator Date hidden'!AV177)</f>
        <v>1</v>
      </c>
      <c r="AV176" s="211">
        <f>IF('Indicator Date hidden'!AW177="x","x",$AV$2-'Indicator Date hidden'!AW177)</f>
        <v>0</v>
      </c>
      <c r="AW176" s="211">
        <f>IF('Indicator Date hidden'!AX177="x","x",$AW$2-'Indicator Date hidden'!AX177)</f>
        <v>0</v>
      </c>
      <c r="AX176" s="211">
        <f>IF('Indicator Date hidden'!AY177="x","x",$AX$2-'Indicator Date hidden'!AY177)</f>
        <v>0</v>
      </c>
      <c r="AY176" s="211">
        <f>IF('Indicator Date hidden'!AZ177="x","x",$AY$2-'Indicator Date hidden'!AZ177)</f>
        <v>0</v>
      </c>
      <c r="AZ176" s="211">
        <f>IF('Indicator Date hidden'!BA177="x","x",$AZ$2-'Indicator Date hidden'!BA177)</f>
        <v>0</v>
      </c>
      <c r="BA176">
        <f t="shared" si="25"/>
        <v>21</v>
      </c>
      <c r="BB176" s="21">
        <f t="shared" si="26"/>
        <v>0.45652173913043476</v>
      </c>
      <c r="BC176">
        <f t="shared" si="27"/>
        <v>8</v>
      </c>
      <c r="BD176" s="21">
        <f t="shared" si="28"/>
        <v>1.4096950292933457</v>
      </c>
      <c r="BE176" s="280">
        <f t="shared" si="29"/>
        <v>0</v>
      </c>
    </row>
    <row r="177" spans="1:57" x14ac:dyDescent="0.25">
      <c r="A177" t="s">
        <v>8905</v>
      </c>
      <c r="B177" s="211">
        <f>IF('Indicator Date hidden'!C178="x","x",$B$2-'Indicator Date hidden'!C178)</f>
        <v>0</v>
      </c>
      <c r="C177" s="211">
        <f>IF('Indicator Date hidden'!D178="x","x",$C$2-'Indicator Date hidden'!D178)</f>
        <v>0</v>
      </c>
      <c r="D177" s="211">
        <f>IF('Indicator Date hidden'!E178="x","x",$D$2-'Indicator Date hidden'!E178)</f>
        <v>0</v>
      </c>
      <c r="E177" s="211">
        <f>IF('Indicator Date hidden'!F178="x","x",$E$2-'Indicator Date hidden'!F178)</f>
        <v>0</v>
      </c>
      <c r="F177" s="211">
        <f>IF('Indicator Date hidden'!G178="x","x",$F$2-'Indicator Date hidden'!G178)</f>
        <v>0</v>
      </c>
      <c r="G177" s="211">
        <f>IF('Indicator Date hidden'!H178="x","x",$G$2-'Indicator Date hidden'!H178)</f>
        <v>0</v>
      </c>
      <c r="H177" s="211">
        <f>IF('Indicator Date hidden'!I178="x","x",$H$2-'Indicator Date hidden'!I178)</f>
        <v>0</v>
      </c>
      <c r="I177" s="211">
        <f>IF('Indicator Date hidden'!J178="x","x",$I$2-'Indicator Date hidden'!J178)</f>
        <v>0</v>
      </c>
      <c r="J177" s="211">
        <f>IF('Indicator Date hidden'!K178="x","x",$J$2-'Indicator Date hidden'!K178)</f>
        <v>0</v>
      </c>
      <c r="K177" s="211">
        <f>IF('Indicator Date hidden'!L178="x","x",$K$2-'Indicator Date hidden'!L178)</f>
        <v>0</v>
      </c>
      <c r="L177" s="211">
        <f>IF('Indicator Date hidden'!M178="x","x",$L$2-'Indicator Date hidden'!M178)</f>
        <v>0</v>
      </c>
      <c r="M177" s="211">
        <f>IF('Indicator Date hidden'!N178="x","x",$M$2-'Indicator Date hidden'!N178)</f>
        <v>0</v>
      </c>
      <c r="N177" s="211">
        <f>IF('Indicator Date hidden'!O178="x","x",$N$2-'Indicator Date hidden'!O178)</f>
        <v>0</v>
      </c>
      <c r="O177" s="211">
        <f>IF('Indicator Date hidden'!P178="x","x",$O$2-'Indicator Date hidden'!P178)</f>
        <v>0</v>
      </c>
      <c r="P177" s="211">
        <f>IF('Indicator Date hidden'!Q178="x","x",$P$2-'Indicator Date hidden'!Q178)</f>
        <v>0</v>
      </c>
      <c r="Q177" s="211">
        <f>IF('Indicator Date hidden'!R178="x","x",$Q$2-'Indicator Date hidden'!R178)</f>
        <v>2</v>
      </c>
      <c r="R177" s="211">
        <f>IF('Indicator Date hidden'!S178="x","x",$R$2-'Indicator Date hidden'!S178)</f>
        <v>0</v>
      </c>
      <c r="S177" s="211">
        <f>IF('Indicator Date hidden'!T178="x","x",$S$2-'Indicator Date hidden'!T178)</f>
        <v>0</v>
      </c>
      <c r="T177" s="211">
        <f>IF('Indicator Date hidden'!U178="x","x",$T$2-'Indicator Date hidden'!U178)</f>
        <v>0</v>
      </c>
      <c r="U177" s="211">
        <f>IF('Indicator Date hidden'!V178="x","x",$U$2-'Indicator Date hidden'!V178)</f>
        <v>0</v>
      </c>
      <c r="V177" s="211">
        <f>IF('Indicator Date hidden'!W178="x","x",$V$2-'Indicator Date hidden'!W178)</f>
        <v>0</v>
      </c>
      <c r="W177" s="211">
        <f>IF('Indicator Date hidden'!X178="x","x",$W$2-'Indicator Date hidden'!X178)</f>
        <v>2</v>
      </c>
      <c r="X177" s="211">
        <f>IF('Indicator Date hidden'!Y178="x","x",$X$2-'Indicator Date hidden'!Y178)</f>
        <v>4</v>
      </c>
      <c r="Y177" s="211">
        <f>IF('Indicator Date hidden'!Z178="x","x",$Y$2-'Indicator Date hidden'!Z178)</f>
        <v>0</v>
      </c>
      <c r="Z177" s="211">
        <f>IF('Indicator Date hidden'!AA178="x","x",$Z$2-'Indicator Date hidden'!AA178)</f>
        <v>0</v>
      </c>
      <c r="AA177" s="211">
        <f>IF('Indicator Date hidden'!AB178="x","x",$AA$2-'Indicator Date hidden'!AB178)</f>
        <v>0</v>
      </c>
      <c r="AB177" s="211">
        <f>IF('Indicator Date hidden'!AC178="x","x",$AB$2-'Indicator Date hidden'!AC178)</f>
        <v>0</v>
      </c>
      <c r="AC177" s="211">
        <f>IF('Indicator Date hidden'!AD178="x","x",$AC$2-'Indicator Date hidden'!AD178)</f>
        <v>0</v>
      </c>
      <c r="AD177" s="211" t="str">
        <f>IF('Indicator Date hidden'!AE178="x","x",$AD$2-'Indicator Date hidden'!AE178)</f>
        <v>x</v>
      </c>
      <c r="AE177" s="211">
        <f>IF('Indicator Date hidden'!AF178="x","x",$AE$2-'Indicator Date hidden'!AF178)</f>
        <v>0</v>
      </c>
      <c r="AF177" s="211">
        <f>IF('Indicator Date hidden'!AG178="x","x",$AF$2-'Indicator Date hidden'!AG178)</f>
        <v>3</v>
      </c>
      <c r="AG177" s="211">
        <f>IF('Indicator Date hidden'!AH178="x","x",$AG$2-'Indicator Date hidden'!AH178)</f>
        <v>0</v>
      </c>
      <c r="AH177" s="211">
        <f>IF('Indicator Date hidden'!AI178="x","x",$AH$2-'Indicator Date hidden'!AI178)</f>
        <v>0</v>
      </c>
      <c r="AI177" s="211">
        <f>IF('Indicator Date hidden'!AJ178="x","x",$AI$2-'Indicator Date hidden'!AJ178)</f>
        <v>0</v>
      </c>
      <c r="AJ177" s="211" t="str">
        <f>IF('Indicator Date hidden'!AK178="x","x",$AJ$2-'Indicator Date hidden'!AK178)</f>
        <v>x</v>
      </c>
      <c r="AK177" s="211">
        <f>IF('Indicator Date hidden'!AL178="x","x",$AK$2-'Indicator Date hidden'!AL178)</f>
        <v>1</v>
      </c>
      <c r="AL177" s="211">
        <f>IF('Indicator Date hidden'!AM178="x","x",$AL$2-'Indicator Date hidden'!AM178)</f>
        <v>0</v>
      </c>
      <c r="AM177" s="211">
        <f>IF('Indicator Date hidden'!AN178="x","x",$AM$2-'Indicator Date hidden'!AN178)</f>
        <v>0</v>
      </c>
      <c r="AN177" s="211">
        <f>IF('Indicator Date hidden'!AO178="x","x",$AN$2-'Indicator Date hidden'!AO178)</f>
        <v>0</v>
      </c>
      <c r="AO177" s="211">
        <f>IF('Indicator Date hidden'!AP178="x","x",$AO$2-'Indicator Date hidden'!AP178)</f>
        <v>0</v>
      </c>
      <c r="AP177" s="211">
        <f>IF('Indicator Date hidden'!AQ178="x","x",$AP$2-'Indicator Date hidden'!AQ178)</f>
        <v>0</v>
      </c>
      <c r="AQ177" s="211">
        <f>IF('Indicator Date hidden'!AR178="x","x",$AQ$2-'Indicator Date hidden'!AR178)</f>
        <v>4</v>
      </c>
      <c r="AR177" s="211">
        <f>IF('Indicator Date hidden'!AS178="x","x",$AR$2-'Indicator Date hidden'!AS178)</f>
        <v>0</v>
      </c>
      <c r="AS177" s="211">
        <f>IF('Indicator Date hidden'!AT178="x","x",$AS$2-'Indicator Date hidden'!AT178)</f>
        <v>0</v>
      </c>
      <c r="AT177" s="211">
        <f>IF('Indicator Date hidden'!AU178="x","x",$AT$2-'Indicator Date hidden'!AU178)</f>
        <v>0</v>
      </c>
      <c r="AU177" s="211">
        <f>IF('Indicator Date hidden'!AV178="x","x",$AU$2-'Indicator Date hidden'!AV178)</f>
        <v>3</v>
      </c>
      <c r="AV177" s="211">
        <f>IF('Indicator Date hidden'!AW178="x","x",$AV$2-'Indicator Date hidden'!AW178)</f>
        <v>0</v>
      </c>
      <c r="AW177" s="211">
        <f>IF('Indicator Date hidden'!AX178="x","x",$AW$2-'Indicator Date hidden'!AX178)</f>
        <v>0</v>
      </c>
      <c r="AX177" s="211">
        <f>IF('Indicator Date hidden'!AY178="x","x",$AX$2-'Indicator Date hidden'!AY178)</f>
        <v>0</v>
      </c>
      <c r="AY177" s="211">
        <f>IF('Indicator Date hidden'!AZ178="x","x",$AY$2-'Indicator Date hidden'!AZ178)</f>
        <v>0</v>
      </c>
      <c r="AZ177" s="211">
        <f>IF('Indicator Date hidden'!BA178="x","x",$AZ$2-'Indicator Date hidden'!BA178)</f>
        <v>0</v>
      </c>
      <c r="BA177">
        <f t="shared" si="25"/>
        <v>19</v>
      </c>
      <c r="BB177" s="21">
        <f t="shared" si="26"/>
        <v>0.38775510204081631</v>
      </c>
      <c r="BC177">
        <f t="shared" si="27"/>
        <v>7</v>
      </c>
      <c r="BD177" s="21">
        <f t="shared" si="28"/>
        <v>1.0265123542823911</v>
      </c>
      <c r="BE177" s="280">
        <f t="shared" si="29"/>
        <v>0</v>
      </c>
    </row>
    <row r="178" spans="1:57" x14ac:dyDescent="0.25">
      <c r="A178" t="s">
        <v>8906</v>
      </c>
      <c r="B178" s="211">
        <f>IF('Indicator Date hidden'!C179="x","x",$B$2-'Indicator Date hidden'!C179)</f>
        <v>0</v>
      </c>
      <c r="C178" s="211">
        <f>IF('Indicator Date hidden'!D179="x","x",$C$2-'Indicator Date hidden'!D179)</f>
        <v>0</v>
      </c>
      <c r="D178" s="211">
        <f>IF('Indicator Date hidden'!E179="x","x",$D$2-'Indicator Date hidden'!E179)</f>
        <v>0</v>
      </c>
      <c r="E178" s="211">
        <f>IF('Indicator Date hidden'!F179="x","x",$E$2-'Indicator Date hidden'!F179)</f>
        <v>0</v>
      </c>
      <c r="F178" s="211">
        <f>IF('Indicator Date hidden'!G179="x","x",$F$2-'Indicator Date hidden'!G179)</f>
        <v>0</v>
      </c>
      <c r="G178" s="211">
        <f>IF('Indicator Date hidden'!H179="x","x",$G$2-'Indicator Date hidden'!H179)</f>
        <v>0</v>
      </c>
      <c r="H178" s="211">
        <f>IF('Indicator Date hidden'!I179="x","x",$H$2-'Indicator Date hidden'!I179)</f>
        <v>0</v>
      </c>
      <c r="I178" s="211">
        <f>IF('Indicator Date hidden'!J179="x","x",$I$2-'Indicator Date hidden'!J179)</f>
        <v>0</v>
      </c>
      <c r="J178" s="211">
        <f>IF('Indicator Date hidden'!K179="x","x",$J$2-'Indicator Date hidden'!K179)</f>
        <v>0</v>
      </c>
      <c r="K178" s="211">
        <f>IF('Indicator Date hidden'!L179="x","x",$K$2-'Indicator Date hidden'!L179)</f>
        <v>0</v>
      </c>
      <c r="L178" s="211">
        <f>IF('Indicator Date hidden'!M179="x","x",$L$2-'Indicator Date hidden'!M179)</f>
        <v>0</v>
      </c>
      <c r="M178" s="211">
        <f>IF('Indicator Date hidden'!N179="x","x",$M$2-'Indicator Date hidden'!N179)</f>
        <v>0</v>
      </c>
      <c r="N178" s="211">
        <f>IF('Indicator Date hidden'!O179="x","x",$N$2-'Indicator Date hidden'!O179)</f>
        <v>0</v>
      </c>
      <c r="O178" s="211">
        <f>IF('Indicator Date hidden'!P179="x","x",$O$2-'Indicator Date hidden'!P179)</f>
        <v>0</v>
      </c>
      <c r="P178" s="211">
        <f>IF('Indicator Date hidden'!Q179="x","x",$P$2-'Indicator Date hidden'!Q179)</f>
        <v>0</v>
      </c>
      <c r="Q178" s="211" t="str">
        <f>IF('Indicator Date hidden'!R179="x","x",$Q$2-'Indicator Date hidden'!R179)</f>
        <v>x</v>
      </c>
      <c r="R178" s="211">
        <f>IF('Indicator Date hidden'!S179="x","x",$R$2-'Indicator Date hidden'!S179)</f>
        <v>0</v>
      </c>
      <c r="S178" s="211">
        <f>IF('Indicator Date hidden'!T179="x","x",$S$2-'Indicator Date hidden'!T179)</f>
        <v>0</v>
      </c>
      <c r="T178" s="211">
        <f>IF('Indicator Date hidden'!U179="x","x",$T$2-'Indicator Date hidden'!U179)</f>
        <v>0</v>
      </c>
      <c r="U178" s="211">
        <f>IF('Indicator Date hidden'!V179="x","x",$U$2-'Indicator Date hidden'!V179)</f>
        <v>0</v>
      </c>
      <c r="V178" s="211">
        <f>IF('Indicator Date hidden'!W179="x","x",$V$2-'Indicator Date hidden'!W179)</f>
        <v>0</v>
      </c>
      <c r="W178" s="211">
        <f>IF('Indicator Date hidden'!X179="x","x",$W$2-'Indicator Date hidden'!X179)</f>
        <v>1</v>
      </c>
      <c r="X178" s="211">
        <f>IF('Indicator Date hidden'!Y179="x","x",$X$2-'Indicator Date hidden'!Y179)</f>
        <v>3</v>
      </c>
      <c r="Y178" s="211">
        <f>IF('Indicator Date hidden'!Z179="x","x",$Y$2-'Indicator Date hidden'!Z179)</f>
        <v>0</v>
      </c>
      <c r="Z178" s="211">
        <f>IF('Indicator Date hidden'!AA179="x","x",$Z$2-'Indicator Date hidden'!AA179)</f>
        <v>0</v>
      </c>
      <c r="AA178" s="211" t="str">
        <f>IF('Indicator Date hidden'!AB179="x","x",$AA$2-'Indicator Date hidden'!AB179)</f>
        <v>x</v>
      </c>
      <c r="AB178" s="211">
        <f>IF('Indicator Date hidden'!AC179="x","x",$AB$2-'Indicator Date hidden'!AC179)</f>
        <v>0</v>
      </c>
      <c r="AC178" s="211">
        <f>IF('Indicator Date hidden'!AD179="x","x",$AC$2-'Indicator Date hidden'!AD179)</f>
        <v>0</v>
      </c>
      <c r="AD178" s="211">
        <f>IF('Indicator Date hidden'!AE179="x","x",$AD$2-'Indicator Date hidden'!AE179)</f>
        <v>0</v>
      </c>
      <c r="AE178" s="211">
        <f>IF('Indicator Date hidden'!AF179="x","x",$AE$2-'Indicator Date hidden'!AF179)</f>
        <v>0</v>
      </c>
      <c r="AF178" s="211">
        <f>IF('Indicator Date hidden'!AG179="x","x",$AF$2-'Indicator Date hidden'!AG179)</f>
        <v>1</v>
      </c>
      <c r="AG178" s="211">
        <f>IF('Indicator Date hidden'!AH179="x","x",$AG$2-'Indicator Date hidden'!AH179)</f>
        <v>0</v>
      </c>
      <c r="AH178" s="211">
        <f>IF('Indicator Date hidden'!AI179="x","x",$AH$2-'Indicator Date hidden'!AI179)</f>
        <v>0</v>
      </c>
      <c r="AI178" s="211">
        <f>IF('Indicator Date hidden'!AJ179="x","x",$AI$2-'Indicator Date hidden'!AJ179)</f>
        <v>0</v>
      </c>
      <c r="AJ178" s="211">
        <f>IF('Indicator Date hidden'!AK179="x","x",$AJ$2-'Indicator Date hidden'!AK179)</f>
        <v>1</v>
      </c>
      <c r="AK178" s="211">
        <f>IF('Indicator Date hidden'!AL179="x","x",$AK$2-'Indicator Date hidden'!AL179)</f>
        <v>0</v>
      </c>
      <c r="AL178" s="211">
        <f>IF('Indicator Date hidden'!AM179="x","x",$AL$2-'Indicator Date hidden'!AM179)</f>
        <v>0</v>
      </c>
      <c r="AM178" s="211">
        <f>IF('Indicator Date hidden'!AN179="x","x",$AM$2-'Indicator Date hidden'!AN179)</f>
        <v>0</v>
      </c>
      <c r="AN178" s="211">
        <f>IF('Indicator Date hidden'!AO179="x","x",$AN$2-'Indicator Date hidden'!AO179)</f>
        <v>0</v>
      </c>
      <c r="AO178" s="211">
        <f>IF('Indicator Date hidden'!AP179="x","x",$AO$2-'Indicator Date hidden'!AP179)</f>
        <v>0</v>
      </c>
      <c r="AP178" s="211">
        <f>IF('Indicator Date hidden'!AQ179="x","x",$AP$2-'Indicator Date hidden'!AQ179)</f>
        <v>0</v>
      </c>
      <c r="AQ178" s="211">
        <f>IF('Indicator Date hidden'!AR179="x","x",$AQ$2-'Indicator Date hidden'!AR179)</f>
        <v>0</v>
      </c>
      <c r="AR178" s="211">
        <f>IF('Indicator Date hidden'!AS179="x","x",$AR$2-'Indicator Date hidden'!AS179)</f>
        <v>0</v>
      </c>
      <c r="AS178" s="211">
        <f>IF('Indicator Date hidden'!AT179="x","x",$AS$2-'Indicator Date hidden'!AT179)</f>
        <v>0</v>
      </c>
      <c r="AT178" s="211">
        <f>IF('Indicator Date hidden'!AU179="x","x",$AT$2-'Indicator Date hidden'!AU179)</f>
        <v>0</v>
      </c>
      <c r="AU178" s="211">
        <f>IF('Indicator Date hidden'!AV179="x","x",$AU$2-'Indicator Date hidden'!AV179)</f>
        <v>1</v>
      </c>
      <c r="AV178" s="211">
        <f>IF('Indicator Date hidden'!AW179="x","x",$AV$2-'Indicator Date hidden'!AW179)</f>
        <v>0</v>
      </c>
      <c r="AW178" s="211">
        <f>IF('Indicator Date hidden'!AX179="x","x",$AW$2-'Indicator Date hidden'!AX179)</f>
        <v>0</v>
      </c>
      <c r="AX178" s="211">
        <f>IF('Indicator Date hidden'!AY179="x","x",$AX$2-'Indicator Date hidden'!AY179)</f>
        <v>0</v>
      </c>
      <c r="AY178" s="211">
        <f>IF('Indicator Date hidden'!AZ179="x","x",$AY$2-'Indicator Date hidden'!AZ179)</f>
        <v>0</v>
      </c>
      <c r="AZ178" s="211">
        <f>IF('Indicator Date hidden'!BA179="x","x",$AZ$2-'Indicator Date hidden'!BA179)</f>
        <v>0</v>
      </c>
      <c r="BA178">
        <f t="shared" si="25"/>
        <v>7</v>
      </c>
      <c r="BB178" s="21">
        <f t="shared" si="26"/>
        <v>0.14285714285714285</v>
      </c>
      <c r="BC178">
        <f t="shared" si="27"/>
        <v>5</v>
      </c>
      <c r="BD178" s="21">
        <f t="shared" si="28"/>
        <v>0.49487165930539351</v>
      </c>
      <c r="BE178" s="280">
        <f t="shared" si="29"/>
        <v>0</v>
      </c>
    </row>
    <row r="179" spans="1:57" x14ac:dyDescent="0.25">
      <c r="A179" t="s">
        <v>8900</v>
      </c>
      <c r="B179" s="211">
        <f>IF('Indicator Date hidden'!C180="x","x",$B$2-'Indicator Date hidden'!C180)</f>
        <v>0</v>
      </c>
      <c r="C179" s="211">
        <f>IF('Indicator Date hidden'!D180="x","x",$C$2-'Indicator Date hidden'!D180)</f>
        <v>0</v>
      </c>
      <c r="D179" s="211">
        <f>IF('Indicator Date hidden'!E180="x","x",$D$2-'Indicator Date hidden'!E180)</f>
        <v>0</v>
      </c>
      <c r="E179" s="211">
        <f>IF('Indicator Date hidden'!F180="x","x",$E$2-'Indicator Date hidden'!F180)</f>
        <v>0</v>
      </c>
      <c r="F179" s="211">
        <f>IF('Indicator Date hidden'!G180="x","x",$F$2-'Indicator Date hidden'!G180)</f>
        <v>0</v>
      </c>
      <c r="G179" s="211">
        <f>IF('Indicator Date hidden'!H180="x","x",$G$2-'Indicator Date hidden'!H180)</f>
        <v>0</v>
      </c>
      <c r="H179" s="211">
        <f>IF('Indicator Date hidden'!I180="x","x",$H$2-'Indicator Date hidden'!I180)</f>
        <v>0</v>
      </c>
      <c r="I179" s="211">
        <f>IF('Indicator Date hidden'!J180="x","x",$I$2-'Indicator Date hidden'!J180)</f>
        <v>0</v>
      </c>
      <c r="J179" s="211">
        <f>IF('Indicator Date hidden'!K180="x","x",$J$2-'Indicator Date hidden'!K180)</f>
        <v>0</v>
      </c>
      <c r="K179" s="211">
        <f>IF('Indicator Date hidden'!L180="x","x",$K$2-'Indicator Date hidden'!L180)</f>
        <v>0</v>
      </c>
      <c r="L179" s="211">
        <f>IF('Indicator Date hidden'!M180="x","x",$L$2-'Indicator Date hidden'!M180)</f>
        <v>0</v>
      </c>
      <c r="M179" s="211">
        <f>IF('Indicator Date hidden'!N180="x","x",$M$2-'Indicator Date hidden'!N180)</f>
        <v>0</v>
      </c>
      <c r="N179" s="211">
        <f>IF('Indicator Date hidden'!O180="x","x",$N$2-'Indicator Date hidden'!O180)</f>
        <v>0</v>
      </c>
      <c r="O179" s="211">
        <f>IF('Indicator Date hidden'!P180="x","x",$O$2-'Indicator Date hidden'!P180)</f>
        <v>0</v>
      </c>
      <c r="P179" s="211">
        <f>IF('Indicator Date hidden'!Q180="x","x",$P$2-'Indicator Date hidden'!Q180)</f>
        <v>0</v>
      </c>
      <c r="Q179" s="211" t="str">
        <f>IF('Indicator Date hidden'!R180="x","x",$Q$2-'Indicator Date hidden'!R180)</f>
        <v>x</v>
      </c>
      <c r="R179" s="211">
        <f>IF('Indicator Date hidden'!S180="x","x",$R$2-'Indicator Date hidden'!S180)</f>
        <v>0</v>
      </c>
      <c r="S179" s="211">
        <f>IF('Indicator Date hidden'!T180="x","x",$S$2-'Indicator Date hidden'!T180)</f>
        <v>0</v>
      </c>
      <c r="T179" s="211">
        <f>IF('Indicator Date hidden'!U180="x","x",$T$2-'Indicator Date hidden'!U180)</f>
        <v>0</v>
      </c>
      <c r="U179" s="211">
        <f>IF('Indicator Date hidden'!V180="x","x",$U$2-'Indicator Date hidden'!V180)</f>
        <v>0</v>
      </c>
      <c r="V179" s="211">
        <f>IF('Indicator Date hidden'!W180="x","x",$V$2-'Indicator Date hidden'!W180)</f>
        <v>0</v>
      </c>
      <c r="W179" s="211" t="str">
        <f>IF('Indicator Date hidden'!X180="x","x",$W$2-'Indicator Date hidden'!X180)</f>
        <v>x</v>
      </c>
      <c r="X179" s="211">
        <f>IF('Indicator Date hidden'!Y180="x","x",$X$2-'Indicator Date hidden'!Y180)</f>
        <v>4</v>
      </c>
      <c r="Y179" s="211">
        <f>IF('Indicator Date hidden'!Z180="x","x",$Y$2-'Indicator Date hidden'!Z180)</f>
        <v>0</v>
      </c>
      <c r="Z179" s="211">
        <f>IF('Indicator Date hidden'!AA180="x","x",$Z$2-'Indicator Date hidden'!AA180)</f>
        <v>0</v>
      </c>
      <c r="AA179" s="211" t="str">
        <f>IF('Indicator Date hidden'!AB180="x","x",$AA$2-'Indicator Date hidden'!AB180)</f>
        <v>x</v>
      </c>
      <c r="AB179" s="211">
        <f>IF('Indicator Date hidden'!AC180="x","x",$AB$2-'Indicator Date hidden'!AC180)</f>
        <v>0</v>
      </c>
      <c r="AC179" s="211">
        <f>IF('Indicator Date hidden'!AD180="x","x",$AC$2-'Indicator Date hidden'!AD180)</f>
        <v>0</v>
      </c>
      <c r="AD179" s="211" t="str">
        <f>IF('Indicator Date hidden'!AE180="x","x",$AD$2-'Indicator Date hidden'!AE180)</f>
        <v>x</v>
      </c>
      <c r="AE179" s="211" t="str">
        <f>IF('Indicator Date hidden'!AF180="x","x",$AE$2-'Indicator Date hidden'!AF180)</f>
        <v>x</v>
      </c>
      <c r="AF179" s="211" t="str">
        <f>IF('Indicator Date hidden'!AG180="x","x",$AF$2-'Indicator Date hidden'!AG180)</f>
        <v>x</v>
      </c>
      <c r="AG179" s="211">
        <f>IF('Indicator Date hidden'!AH180="x","x",$AG$2-'Indicator Date hidden'!AH180)</f>
        <v>0</v>
      </c>
      <c r="AH179" s="211">
        <f>IF('Indicator Date hidden'!AI180="x","x",$AH$2-'Indicator Date hidden'!AI180)</f>
        <v>0</v>
      </c>
      <c r="AI179" s="211">
        <f>IF('Indicator Date hidden'!AJ180="x","x",$AI$2-'Indicator Date hidden'!AJ180)</f>
        <v>0</v>
      </c>
      <c r="AJ179" s="211" t="str">
        <f>IF('Indicator Date hidden'!AK180="x","x",$AJ$2-'Indicator Date hidden'!AK180)</f>
        <v>x</v>
      </c>
      <c r="AK179" s="211">
        <f>IF('Indicator Date hidden'!AL180="x","x",$AK$2-'Indicator Date hidden'!AL180)</f>
        <v>1</v>
      </c>
      <c r="AL179" s="211">
        <f>IF('Indicator Date hidden'!AM180="x","x",$AL$2-'Indicator Date hidden'!AM180)</f>
        <v>0</v>
      </c>
      <c r="AM179" s="211">
        <f>IF('Indicator Date hidden'!AN180="x","x",$AM$2-'Indicator Date hidden'!AN180)</f>
        <v>0</v>
      </c>
      <c r="AN179" s="211">
        <f>IF('Indicator Date hidden'!AO180="x","x",$AN$2-'Indicator Date hidden'!AO180)</f>
        <v>0</v>
      </c>
      <c r="AO179" s="211" t="str">
        <f>IF('Indicator Date hidden'!AP180="x","x",$AO$2-'Indicator Date hidden'!AP180)</f>
        <v>x</v>
      </c>
      <c r="AP179" s="211" t="str">
        <f>IF('Indicator Date hidden'!AQ180="x","x",$AP$2-'Indicator Date hidden'!AQ180)</f>
        <v>x</v>
      </c>
      <c r="AQ179" s="211" t="str">
        <f>IF('Indicator Date hidden'!AR180="x","x",$AQ$2-'Indicator Date hidden'!AR180)</f>
        <v>x</v>
      </c>
      <c r="AR179" s="211">
        <f>IF('Indicator Date hidden'!AS180="x","x",$AR$2-'Indicator Date hidden'!AS180)</f>
        <v>0</v>
      </c>
      <c r="AS179" s="211">
        <f>IF('Indicator Date hidden'!AT180="x","x",$AS$2-'Indicator Date hidden'!AT180)</f>
        <v>0</v>
      </c>
      <c r="AT179" s="211">
        <f>IF('Indicator Date hidden'!AU180="x","x",$AT$2-'Indicator Date hidden'!AU180)</f>
        <v>0</v>
      </c>
      <c r="AU179" s="211">
        <f>IF('Indicator Date hidden'!AV180="x","x",$AU$2-'Indicator Date hidden'!AV180)</f>
        <v>1</v>
      </c>
      <c r="AV179" s="211">
        <f>IF('Indicator Date hidden'!AW180="x","x",$AV$2-'Indicator Date hidden'!AW180)</f>
        <v>0</v>
      </c>
      <c r="AW179" s="211">
        <f>IF('Indicator Date hidden'!AX180="x","x",$AW$2-'Indicator Date hidden'!AX180)</f>
        <v>0</v>
      </c>
      <c r="AX179" s="211">
        <f>IF('Indicator Date hidden'!AY180="x","x",$AX$2-'Indicator Date hidden'!AY180)</f>
        <v>0</v>
      </c>
      <c r="AY179" s="211">
        <f>IF('Indicator Date hidden'!AZ180="x","x",$AY$2-'Indicator Date hidden'!AZ180)</f>
        <v>9</v>
      </c>
      <c r="AZ179" s="211">
        <f>IF('Indicator Date hidden'!BA180="x","x",$AZ$2-'Indicator Date hidden'!BA180)</f>
        <v>9</v>
      </c>
      <c r="BA179">
        <f t="shared" si="25"/>
        <v>24</v>
      </c>
      <c r="BB179" s="21">
        <f t="shared" si="26"/>
        <v>0.58536585365853655</v>
      </c>
      <c r="BC179">
        <f t="shared" si="27"/>
        <v>5</v>
      </c>
      <c r="BD179" s="21">
        <f t="shared" si="28"/>
        <v>2.011862500224515</v>
      </c>
      <c r="BE179" s="280">
        <f t="shared" si="29"/>
        <v>0</v>
      </c>
    </row>
    <row r="180" spans="1:57" x14ac:dyDescent="0.25">
      <c r="A180" t="s">
        <v>8908</v>
      </c>
      <c r="B180" s="211">
        <f>IF('Indicator Date hidden'!C181="x","x",$B$2-'Indicator Date hidden'!C181)</f>
        <v>0</v>
      </c>
      <c r="C180" s="211">
        <f>IF('Indicator Date hidden'!D181="x","x",$C$2-'Indicator Date hidden'!D181)</f>
        <v>0</v>
      </c>
      <c r="D180" s="211">
        <f>IF('Indicator Date hidden'!E181="x","x",$D$2-'Indicator Date hidden'!E181)</f>
        <v>0</v>
      </c>
      <c r="E180" s="211">
        <f>IF('Indicator Date hidden'!F181="x","x",$E$2-'Indicator Date hidden'!F181)</f>
        <v>0</v>
      </c>
      <c r="F180" s="211">
        <f>IF('Indicator Date hidden'!G181="x","x",$F$2-'Indicator Date hidden'!G181)</f>
        <v>0</v>
      </c>
      <c r="G180" s="211">
        <f>IF('Indicator Date hidden'!H181="x","x",$G$2-'Indicator Date hidden'!H181)</f>
        <v>0</v>
      </c>
      <c r="H180" s="211">
        <f>IF('Indicator Date hidden'!I181="x","x",$H$2-'Indicator Date hidden'!I181)</f>
        <v>0</v>
      </c>
      <c r="I180" s="211">
        <f>IF('Indicator Date hidden'!J181="x","x",$I$2-'Indicator Date hidden'!J181)</f>
        <v>0</v>
      </c>
      <c r="J180" s="211">
        <f>IF('Indicator Date hidden'!K181="x","x",$J$2-'Indicator Date hidden'!K181)</f>
        <v>0</v>
      </c>
      <c r="K180" s="211">
        <f>IF('Indicator Date hidden'!L181="x","x",$K$2-'Indicator Date hidden'!L181)</f>
        <v>0</v>
      </c>
      <c r="L180" s="211">
        <f>IF('Indicator Date hidden'!M181="x","x",$L$2-'Indicator Date hidden'!M181)</f>
        <v>0</v>
      </c>
      <c r="M180" s="211">
        <f>IF('Indicator Date hidden'!N181="x","x",$M$2-'Indicator Date hidden'!N181)</f>
        <v>0</v>
      </c>
      <c r="N180" s="211">
        <f>IF('Indicator Date hidden'!O181="x","x",$N$2-'Indicator Date hidden'!O181)</f>
        <v>0</v>
      </c>
      <c r="O180" s="211">
        <f>IF('Indicator Date hidden'!P181="x","x",$O$2-'Indicator Date hidden'!P181)</f>
        <v>0</v>
      </c>
      <c r="P180" s="211" t="str">
        <f>IF('Indicator Date hidden'!Q181="x","x",$P$2-'Indicator Date hidden'!Q181)</f>
        <v>x</v>
      </c>
      <c r="Q180" s="211" t="str">
        <f>IF('Indicator Date hidden'!R181="x","x",$Q$2-'Indicator Date hidden'!R181)</f>
        <v>x</v>
      </c>
      <c r="R180" s="211">
        <f>IF('Indicator Date hidden'!S181="x","x",$R$2-'Indicator Date hidden'!S181)</f>
        <v>0</v>
      </c>
      <c r="S180" s="211">
        <f>IF('Indicator Date hidden'!T181="x","x",$S$2-'Indicator Date hidden'!T181)</f>
        <v>0</v>
      </c>
      <c r="T180" s="211">
        <f>IF('Indicator Date hidden'!U181="x","x",$T$2-'Indicator Date hidden'!U181)</f>
        <v>0</v>
      </c>
      <c r="U180" s="211">
        <f>IF('Indicator Date hidden'!V181="x","x",$U$2-'Indicator Date hidden'!V181)</f>
        <v>0</v>
      </c>
      <c r="V180" s="211">
        <f>IF('Indicator Date hidden'!W181="x","x",$V$2-'Indicator Date hidden'!W181)</f>
        <v>0</v>
      </c>
      <c r="W180" s="211">
        <f>IF('Indicator Date hidden'!X181="x","x",$W$2-'Indicator Date hidden'!X181)</f>
        <v>7</v>
      </c>
      <c r="X180" s="211">
        <f>IF('Indicator Date hidden'!Y181="x","x",$X$2-'Indicator Date hidden'!Y181)</f>
        <v>4</v>
      </c>
      <c r="Y180" s="211">
        <f>IF('Indicator Date hidden'!Z181="x","x",$Y$2-'Indicator Date hidden'!Z181)</f>
        <v>0</v>
      </c>
      <c r="Z180" s="211">
        <f>IF('Indicator Date hidden'!AA181="x","x",$Z$2-'Indicator Date hidden'!AA181)</f>
        <v>0</v>
      </c>
      <c r="AA180" s="211" t="str">
        <f>IF('Indicator Date hidden'!AB181="x","x",$AA$2-'Indicator Date hidden'!AB181)</f>
        <v>x</v>
      </c>
      <c r="AB180" s="211">
        <f>IF('Indicator Date hidden'!AC181="x","x",$AB$2-'Indicator Date hidden'!AC181)</f>
        <v>0</v>
      </c>
      <c r="AC180" s="211">
        <f>IF('Indicator Date hidden'!AD181="x","x",$AC$2-'Indicator Date hidden'!AD181)</f>
        <v>0</v>
      </c>
      <c r="AD180" s="211" t="str">
        <f>IF('Indicator Date hidden'!AE181="x","x",$AD$2-'Indicator Date hidden'!AE181)</f>
        <v>x</v>
      </c>
      <c r="AE180" s="211" t="str">
        <f>IF('Indicator Date hidden'!AF181="x","x",$AE$2-'Indicator Date hidden'!AF181)</f>
        <v>x</v>
      </c>
      <c r="AF180" s="211" t="str">
        <f>IF('Indicator Date hidden'!AG181="x","x",$AF$2-'Indicator Date hidden'!AG181)</f>
        <v>x</v>
      </c>
      <c r="AG180" s="211">
        <f>IF('Indicator Date hidden'!AH181="x","x",$AG$2-'Indicator Date hidden'!AH181)</f>
        <v>0</v>
      </c>
      <c r="AH180" s="211">
        <f>IF('Indicator Date hidden'!AI181="x","x",$AH$2-'Indicator Date hidden'!AI181)</f>
        <v>0</v>
      </c>
      <c r="AI180" s="211">
        <f>IF('Indicator Date hidden'!AJ181="x","x",$AI$2-'Indicator Date hidden'!AJ181)</f>
        <v>0</v>
      </c>
      <c r="AJ180" s="211" t="str">
        <f>IF('Indicator Date hidden'!AK181="x","x",$AJ$2-'Indicator Date hidden'!AK181)</f>
        <v>x</v>
      </c>
      <c r="AK180" s="211" t="str">
        <f>IF('Indicator Date hidden'!AL181="x","x",$AK$2-'Indicator Date hidden'!AL181)</f>
        <v>x</v>
      </c>
      <c r="AL180" s="211">
        <f>IF('Indicator Date hidden'!AM181="x","x",$AL$2-'Indicator Date hidden'!AM181)</f>
        <v>0</v>
      </c>
      <c r="AM180" s="211">
        <f>IF('Indicator Date hidden'!AN181="x","x",$AM$2-'Indicator Date hidden'!AN181)</f>
        <v>0</v>
      </c>
      <c r="AN180" s="211">
        <f>IF('Indicator Date hidden'!AO181="x","x",$AN$2-'Indicator Date hidden'!AO181)</f>
        <v>0</v>
      </c>
      <c r="AO180" s="211" t="str">
        <f>IF('Indicator Date hidden'!AP181="x","x",$AO$2-'Indicator Date hidden'!AP181)</f>
        <v>x</v>
      </c>
      <c r="AP180" s="211" t="str">
        <f>IF('Indicator Date hidden'!AQ181="x","x",$AP$2-'Indicator Date hidden'!AQ181)</f>
        <v>x</v>
      </c>
      <c r="AQ180" s="211" t="str">
        <f>IF('Indicator Date hidden'!AR181="x","x",$AQ$2-'Indicator Date hidden'!AR181)</f>
        <v>x</v>
      </c>
      <c r="AR180" s="211">
        <f>IF('Indicator Date hidden'!AS181="x","x",$AR$2-'Indicator Date hidden'!AS181)</f>
        <v>0</v>
      </c>
      <c r="AS180" s="211" t="str">
        <f>IF('Indicator Date hidden'!AT181="x","x",$AS$2-'Indicator Date hidden'!AT181)</f>
        <v>x</v>
      </c>
      <c r="AT180" s="211">
        <f>IF('Indicator Date hidden'!AU181="x","x",$AT$2-'Indicator Date hidden'!AU181)</f>
        <v>0</v>
      </c>
      <c r="AU180" s="211" t="str">
        <f>IF('Indicator Date hidden'!AV181="x","x",$AU$2-'Indicator Date hidden'!AV181)</f>
        <v>x</v>
      </c>
      <c r="AV180" s="211">
        <f>IF('Indicator Date hidden'!AW181="x","x",$AV$2-'Indicator Date hidden'!AW181)</f>
        <v>1</v>
      </c>
      <c r="AW180" s="211">
        <f>IF('Indicator Date hidden'!AX181="x","x",$AW$2-'Indicator Date hidden'!AX181)</f>
        <v>0</v>
      </c>
      <c r="AX180" s="211">
        <f>IF('Indicator Date hidden'!AY181="x","x",$AX$2-'Indicator Date hidden'!AY181)</f>
        <v>0</v>
      </c>
      <c r="AY180" s="211">
        <f>IF('Indicator Date hidden'!AZ181="x","x",$AY$2-'Indicator Date hidden'!AZ181)</f>
        <v>2</v>
      </c>
      <c r="AZ180" s="211">
        <f>IF('Indicator Date hidden'!BA181="x","x",$AZ$2-'Indicator Date hidden'!BA181)</f>
        <v>0</v>
      </c>
      <c r="BA180">
        <f t="shared" si="25"/>
        <v>14</v>
      </c>
      <c r="BB180" s="21">
        <f t="shared" si="26"/>
        <v>0.36842105263157893</v>
      </c>
      <c r="BC180">
        <f t="shared" si="27"/>
        <v>4</v>
      </c>
      <c r="BD180" s="21">
        <f t="shared" si="28"/>
        <v>1.3062814364200901</v>
      </c>
      <c r="BE180" s="280">
        <f t="shared" si="29"/>
        <v>0</v>
      </c>
    </row>
    <row r="181" spans="1:57" x14ac:dyDescent="0.25">
      <c r="A181" t="s">
        <v>8910</v>
      </c>
      <c r="B181" s="211">
        <f>IF('Indicator Date hidden'!C182="x","x",$B$2-'Indicator Date hidden'!C182)</f>
        <v>0</v>
      </c>
      <c r="C181" s="211">
        <f>IF('Indicator Date hidden'!D182="x","x",$C$2-'Indicator Date hidden'!D182)</f>
        <v>0</v>
      </c>
      <c r="D181" s="211">
        <f>IF('Indicator Date hidden'!E182="x","x",$D$2-'Indicator Date hidden'!E182)</f>
        <v>0</v>
      </c>
      <c r="E181" s="211">
        <f>IF('Indicator Date hidden'!F182="x","x",$E$2-'Indicator Date hidden'!F182)</f>
        <v>0</v>
      </c>
      <c r="F181" s="211">
        <f>IF('Indicator Date hidden'!G182="x","x",$F$2-'Indicator Date hidden'!G182)</f>
        <v>0</v>
      </c>
      <c r="G181" s="211">
        <f>IF('Indicator Date hidden'!H182="x","x",$G$2-'Indicator Date hidden'!H182)</f>
        <v>0</v>
      </c>
      <c r="H181" s="211">
        <f>IF('Indicator Date hidden'!I182="x","x",$H$2-'Indicator Date hidden'!I182)</f>
        <v>0</v>
      </c>
      <c r="I181" s="211">
        <f>IF('Indicator Date hidden'!J182="x","x",$I$2-'Indicator Date hidden'!J182)</f>
        <v>0</v>
      </c>
      <c r="J181" s="211">
        <f>IF('Indicator Date hidden'!K182="x","x",$J$2-'Indicator Date hidden'!K182)</f>
        <v>0</v>
      </c>
      <c r="K181" s="211">
        <f>IF('Indicator Date hidden'!L182="x","x",$K$2-'Indicator Date hidden'!L182)</f>
        <v>0</v>
      </c>
      <c r="L181" s="211">
        <f>IF('Indicator Date hidden'!M182="x","x",$L$2-'Indicator Date hidden'!M182)</f>
        <v>0</v>
      </c>
      <c r="M181" s="211">
        <f>IF('Indicator Date hidden'!N182="x","x",$M$2-'Indicator Date hidden'!N182)</f>
        <v>0</v>
      </c>
      <c r="N181" s="211">
        <f>IF('Indicator Date hidden'!O182="x","x",$N$2-'Indicator Date hidden'!O182)</f>
        <v>0</v>
      </c>
      <c r="O181" s="211">
        <f>IF('Indicator Date hidden'!P182="x","x",$O$2-'Indicator Date hidden'!P182)</f>
        <v>0</v>
      </c>
      <c r="P181" s="211">
        <f>IF('Indicator Date hidden'!Q182="x","x",$P$2-'Indicator Date hidden'!Q182)</f>
        <v>0</v>
      </c>
      <c r="Q181" s="211">
        <f>IF('Indicator Date hidden'!R182="x","x",$Q$2-'Indicator Date hidden'!R182)</f>
        <v>3</v>
      </c>
      <c r="R181" s="211">
        <f>IF('Indicator Date hidden'!S182="x","x",$R$2-'Indicator Date hidden'!S182)</f>
        <v>0</v>
      </c>
      <c r="S181" s="211">
        <f>IF('Indicator Date hidden'!T182="x","x",$S$2-'Indicator Date hidden'!T182)</f>
        <v>0</v>
      </c>
      <c r="T181" s="211">
        <f>IF('Indicator Date hidden'!U182="x","x",$T$2-'Indicator Date hidden'!U182)</f>
        <v>0</v>
      </c>
      <c r="U181" s="211">
        <f>IF('Indicator Date hidden'!V182="x","x",$U$2-'Indicator Date hidden'!V182)</f>
        <v>0</v>
      </c>
      <c r="V181" s="211">
        <f>IF('Indicator Date hidden'!W182="x","x",$V$2-'Indicator Date hidden'!W182)</f>
        <v>0</v>
      </c>
      <c r="W181" s="211">
        <f>IF('Indicator Date hidden'!X182="x","x",$W$2-'Indicator Date hidden'!X182)</f>
        <v>3</v>
      </c>
      <c r="X181" s="211">
        <f>IF('Indicator Date hidden'!Y182="x","x",$X$2-'Indicator Date hidden'!Y182)</f>
        <v>4</v>
      </c>
      <c r="Y181" s="211">
        <f>IF('Indicator Date hidden'!Z182="x","x",$Y$2-'Indicator Date hidden'!Z182)</f>
        <v>0</v>
      </c>
      <c r="Z181" s="211">
        <f>IF('Indicator Date hidden'!AA182="x","x",$Z$2-'Indicator Date hidden'!AA182)</f>
        <v>0</v>
      </c>
      <c r="AA181" s="211">
        <f>IF('Indicator Date hidden'!AB182="x","x",$AA$2-'Indicator Date hidden'!AB182)</f>
        <v>0</v>
      </c>
      <c r="AB181" s="211">
        <f>IF('Indicator Date hidden'!AC182="x","x",$AB$2-'Indicator Date hidden'!AC182)</f>
        <v>0</v>
      </c>
      <c r="AC181" s="211">
        <f>IF('Indicator Date hidden'!AD182="x","x",$AC$2-'Indicator Date hidden'!AD182)</f>
        <v>0</v>
      </c>
      <c r="AD181" s="211">
        <f>IF('Indicator Date hidden'!AE182="x","x",$AD$2-'Indicator Date hidden'!AE182)</f>
        <v>0</v>
      </c>
      <c r="AE181" s="211">
        <f>IF('Indicator Date hidden'!AF182="x","x",$AE$2-'Indicator Date hidden'!AF182)</f>
        <v>0</v>
      </c>
      <c r="AF181" s="211">
        <f>IF('Indicator Date hidden'!AG182="x","x",$AF$2-'Indicator Date hidden'!AG182)</f>
        <v>1</v>
      </c>
      <c r="AG181" s="211">
        <f>IF('Indicator Date hidden'!AH182="x","x",$AG$2-'Indicator Date hidden'!AH182)</f>
        <v>0</v>
      </c>
      <c r="AH181" s="211">
        <f>IF('Indicator Date hidden'!AI182="x","x",$AH$2-'Indicator Date hidden'!AI182)</f>
        <v>0</v>
      </c>
      <c r="AI181" s="211">
        <f>IF('Indicator Date hidden'!AJ182="x","x",$AI$2-'Indicator Date hidden'!AJ182)</f>
        <v>0</v>
      </c>
      <c r="AJ181" s="211">
        <f>IF('Indicator Date hidden'!AK182="x","x",$AJ$2-'Indicator Date hidden'!AK182)</f>
        <v>1</v>
      </c>
      <c r="AK181" s="211">
        <f>IF('Indicator Date hidden'!AL182="x","x",$AK$2-'Indicator Date hidden'!AL182)</f>
        <v>0</v>
      </c>
      <c r="AL181" s="211">
        <f>IF('Indicator Date hidden'!AM182="x","x",$AL$2-'Indicator Date hidden'!AM182)</f>
        <v>0</v>
      </c>
      <c r="AM181" s="211">
        <f>IF('Indicator Date hidden'!AN182="x","x",$AM$2-'Indicator Date hidden'!AN182)</f>
        <v>0</v>
      </c>
      <c r="AN181" s="211">
        <f>IF('Indicator Date hidden'!AO182="x","x",$AN$2-'Indicator Date hidden'!AO182)</f>
        <v>0</v>
      </c>
      <c r="AO181" s="211">
        <f>IF('Indicator Date hidden'!AP182="x","x",$AO$2-'Indicator Date hidden'!AP182)</f>
        <v>1</v>
      </c>
      <c r="AP181" s="211">
        <f>IF('Indicator Date hidden'!AQ182="x","x",$AP$2-'Indicator Date hidden'!AQ182)</f>
        <v>0</v>
      </c>
      <c r="AQ181" s="211" t="str">
        <f>IF('Indicator Date hidden'!AR182="x","x",$AQ$2-'Indicator Date hidden'!AR182)</f>
        <v>x</v>
      </c>
      <c r="AR181" s="211">
        <f>IF('Indicator Date hidden'!AS182="x","x",$AR$2-'Indicator Date hidden'!AS182)</f>
        <v>0</v>
      </c>
      <c r="AS181" s="211">
        <f>IF('Indicator Date hidden'!AT182="x","x",$AS$2-'Indicator Date hidden'!AT182)</f>
        <v>0</v>
      </c>
      <c r="AT181" s="211">
        <f>IF('Indicator Date hidden'!AU182="x","x",$AT$2-'Indicator Date hidden'!AU182)</f>
        <v>0</v>
      </c>
      <c r="AU181" s="211">
        <f>IF('Indicator Date hidden'!AV182="x","x",$AU$2-'Indicator Date hidden'!AV182)</f>
        <v>2</v>
      </c>
      <c r="AV181" s="211">
        <f>IF('Indicator Date hidden'!AW182="x","x",$AV$2-'Indicator Date hidden'!AW182)</f>
        <v>0</v>
      </c>
      <c r="AW181" s="211">
        <f>IF('Indicator Date hidden'!AX182="x","x",$AW$2-'Indicator Date hidden'!AX182)</f>
        <v>0</v>
      </c>
      <c r="AX181" s="211">
        <f>IF('Indicator Date hidden'!AY182="x","x",$AX$2-'Indicator Date hidden'!AY182)</f>
        <v>0</v>
      </c>
      <c r="AY181" s="211">
        <f>IF('Indicator Date hidden'!AZ182="x","x",$AY$2-'Indicator Date hidden'!AZ182)</f>
        <v>0</v>
      </c>
      <c r="AZ181" s="211">
        <f>IF('Indicator Date hidden'!BA182="x","x",$AZ$2-'Indicator Date hidden'!BA182)</f>
        <v>0</v>
      </c>
      <c r="BA181">
        <f t="shared" si="25"/>
        <v>15</v>
      </c>
      <c r="BB181" s="21">
        <f t="shared" si="26"/>
        <v>0.3</v>
      </c>
      <c r="BC181">
        <f t="shared" si="27"/>
        <v>7</v>
      </c>
      <c r="BD181" s="21">
        <f t="shared" si="28"/>
        <v>0.8544003745317531</v>
      </c>
      <c r="BE181" s="280">
        <f t="shared" si="29"/>
        <v>0</v>
      </c>
    </row>
    <row r="182" spans="1:57" x14ac:dyDescent="0.25">
      <c r="A182" t="s">
        <v>8911</v>
      </c>
      <c r="B182" s="211">
        <f>IF('Indicator Date hidden'!C183="x","x",$B$2-'Indicator Date hidden'!C183)</f>
        <v>0</v>
      </c>
      <c r="C182" s="211">
        <f>IF('Indicator Date hidden'!D183="x","x",$C$2-'Indicator Date hidden'!D183)</f>
        <v>0</v>
      </c>
      <c r="D182" s="211">
        <f>IF('Indicator Date hidden'!E183="x","x",$D$2-'Indicator Date hidden'!E183)</f>
        <v>0</v>
      </c>
      <c r="E182" s="211">
        <f>IF('Indicator Date hidden'!F183="x","x",$E$2-'Indicator Date hidden'!F183)</f>
        <v>0</v>
      </c>
      <c r="F182" s="211">
        <f>IF('Indicator Date hidden'!G183="x","x",$F$2-'Indicator Date hidden'!G183)</f>
        <v>0</v>
      </c>
      <c r="G182" s="211">
        <f>IF('Indicator Date hidden'!H183="x","x",$G$2-'Indicator Date hidden'!H183)</f>
        <v>0</v>
      </c>
      <c r="H182" s="211">
        <f>IF('Indicator Date hidden'!I183="x","x",$H$2-'Indicator Date hidden'!I183)</f>
        <v>0</v>
      </c>
      <c r="I182" s="211">
        <f>IF('Indicator Date hidden'!J183="x","x",$I$2-'Indicator Date hidden'!J183)</f>
        <v>0</v>
      </c>
      <c r="J182" s="211">
        <f>IF('Indicator Date hidden'!K183="x","x",$J$2-'Indicator Date hidden'!K183)</f>
        <v>0</v>
      </c>
      <c r="K182" s="211">
        <f>IF('Indicator Date hidden'!L183="x","x",$K$2-'Indicator Date hidden'!L183)</f>
        <v>0</v>
      </c>
      <c r="L182" s="211">
        <f>IF('Indicator Date hidden'!M183="x","x",$L$2-'Indicator Date hidden'!M183)</f>
        <v>0</v>
      </c>
      <c r="M182" s="211">
        <f>IF('Indicator Date hidden'!N183="x","x",$M$2-'Indicator Date hidden'!N183)</f>
        <v>0</v>
      </c>
      <c r="N182" s="211">
        <f>IF('Indicator Date hidden'!O183="x","x",$N$2-'Indicator Date hidden'!O183)</f>
        <v>0</v>
      </c>
      <c r="O182" s="211">
        <f>IF('Indicator Date hidden'!P183="x","x",$O$2-'Indicator Date hidden'!P183)</f>
        <v>0</v>
      </c>
      <c r="P182" s="211">
        <f>IF('Indicator Date hidden'!Q183="x","x",$P$2-'Indicator Date hidden'!Q183)</f>
        <v>0</v>
      </c>
      <c r="Q182" s="211">
        <f>IF('Indicator Date hidden'!R183="x","x",$Q$2-'Indicator Date hidden'!R183)</f>
        <v>2</v>
      </c>
      <c r="R182" s="211">
        <f>IF('Indicator Date hidden'!S183="x","x",$R$2-'Indicator Date hidden'!S183)</f>
        <v>0</v>
      </c>
      <c r="S182" s="211">
        <f>IF('Indicator Date hidden'!T183="x","x",$S$2-'Indicator Date hidden'!T183)</f>
        <v>0</v>
      </c>
      <c r="T182" s="211">
        <f>IF('Indicator Date hidden'!U183="x","x",$T$2-'Indicator Date hidden'!U183)</f>
        <v>0</v>
      </c>
      <c r="U182" s="211">
        <f>IF('Indicator Date hidden'!V183="x","x",$U$2-'Indicator Date hidden'!V183)</f>
        <v>0</v>
      </c>
      <c r="V182" s="211">
        <f>IF('Indicator Date hidden'!W183="x","x",$V$2-'Indicator Date hidden'!W183)</f>
        <v>0</v>
      </c>
      <c r="W182" s="211" t="str">
        <f>IF('Indicator Date hidden'!X183="x","x",$W$2-'Indicator Date hidden'!X183)</f>
        <v>x</v>
      </c>
      <c r="X182" s="211">
        <f>IF('Indicator Date hidden'!Y183="x","x",$X$2-'Indicator Date hidden'!Y183)</f>
        <v>1</v>
      </c>
      <c r="Y182" s="211">
        <f>IF('Indicator Date hidden'!Z183="x","x",$Y$2-'Indicator Date hidden'!Z183)</f>
        <v>0</v>
      </c>
      <c r="Z182" s="211">
        <f>IF('Indicator Date hidden'!AA183="x","x",$Z$2-'Indicator Date hidden'!AA183)</f>
        <v>0</v>
      </c>
      <c r="AA182" s="211">
        <f>IF('Indicator Date hidden'!AB183="x","x",$AA$2-'Indicator Date hidden'!AB183)</f>
        <v>0</v>
      </c>
      <c r="AB182" s="211">
        <f>IF('Indicator Date hidden'!AC183="x","x",$AB$2-'Indicator Date hidden'!AC183)</f>
        <v>0</v>
      </c>
      <c r="AC182" s="211">
        <f>IF('Indicator Date hidden'!AD183="x","x",$AC$2-'Indicator Date hidden'!AD183)</f>
        <v>0</v>
      </c>
      <c r="AD182" s="211" t="str">
        <f>IF('Indicator Date hidden'!AE183="x","x",$AD$2-'Indicator Date hidden'!AE183)</f>
        <v>x</v>
      </c>
      <c r="AE182" s="211">
        <f>IF('Indicator Date hidden'!AF183="x","x",$AE$2-'Indicator Date hidden'!AF183)</f>
        <v>0</v>
      </c>
      <c r="AF182" s="211">
        <f>IF('Indicator Date hidden'!AG183="x","x",$AF$2-'Indicator Date hidden'!AG183)</f>
        <v>0</v>
      </c>
      <c r="AG182" s="211">
        <f>IF('Indicator Date hidden'!AH183="x","x",$AG$2-'Indicator Date hidden'!AH183)</f>
        <v>0</v>
      </c>
      <c r="AH182" s="211">
        <f>IF('Indicator Date hidden'!AI183="x","x",$AH$2-'Indicator Date hidden'!AI183)</f>
        <v>0</v>
      </c>
      <c r="AI182" s="211">
        <f>IF('Indicator Date hidden'!AJ183="x","x",$AI$2-'Indicator Date hidden'!AJ183)</f>
        <v>0</v>
      </c>
      <c r="AJ182" s="211">
        <f>IF('Indicator Date hidden'!AK183="x","x",$AJ$2-'Indicator Date hidden'!AK183)</f>
        <v>1</v>
      </c>
      <c r="AK182" s="211">
        <f>IF('Indicator Date hidden'!AL183="x","x",$AK$2-'Indicator Date hidden'!AL183)</f>
        <v>1</v>
      </c>
      <c r="AL182" s="211">
        <f>IF('Indicator Date hidden'!AM183="x","x",$AL$2-'Indicator Date hidden'!AM183)</f>
        <v>0</v>
      </c>
      <c r="AM182" s="211">
        <f>IF('Indicator Date hidden'!AN183="x","x",$AM$2-'Indicator Date hidden'!AN183)</f>
        <v>0</v>
      </c>
      <c r="AN182" s="211">
        <f>IF('Indicator Date hidden'!AO183="x","x",$AN$2-'Indicator Date hidden'!AO183)</f>
        <v>0</v>
      </c>
      <c r="AO182" s="211">
        <f>IF('Indicator Date hidden'!AP183="x","x",$AO$2-'Indicator Date hidden'!AP183)</f>
        <v>1</v>
      </c>
      <c r="AP182" s="211">
        <f>IF('Indicator Date hidden'!AQ183="x","x",$AP$2-'Indicator Date hidden'!AQ183)</f>
        <v>0</v>
      </c>
      <c r="AQ182" s="211" t="str">
        <f>IF('Indicator Date hidden'!AR183="x","x",$AQ$2-'Indicator Date hidden'!AR183)</f>
        <v>x</v>
      </c>
      <c r="AR182" s="211">
        <f>IF('Indicator Date hidden'!AS183="x","x",$AR$2-'Indicator Date hidden'!AS183)</f>
        <v>0</v>
      </c>
      <c r="AS182" s="211">
        <f>IF('Indicator Date hidden'!AT183="x","x",$AS$2-'Indicator Date hidden'!AT183)</f>
        <v>0</v>
      </c>
      <c r="AT182" s="211">
        <f>IF('Indicator Date hidden'!AU183="x","x",$AT$2-'Indicator Date hidden'!AU183)</f>
        <v>0</v>
      </c>
      <c r="AU182" s="211">
        <f>IF('Indicator Date hidden'!AV183="x","x",$AU$2-'Indicator Date hidden'!AV183)</f>
        <v>1</v>
      </c>
      <c r="AV182" s="211">
        <f>IF('Indicator Date hidden'!AW183="x","x",$AV$2-'Indicator Date hidden'!AW183)</f>
        <v>0</v>
      </c>
      <c r="AW182" s="211">
        <f>IF('Indicator Date hidden'!AX183="x","x",$AW$2-'Indicator Date hidden'!AX183)</f>
        <v>0</v>
      </c>
      <c r="AX182" s="211">
        <f>IF('Indicator Date hidden'!AY183="x","x",$AX$2-'Indicator Date hidden'!AY183)</f>
        <v>0</v>
      </c>
      <c r="AY182" s="211">
        <f>IF('Indicator Date hidden'!AZ183="x","x",$AY$2-'Indicator Date hidden'!AZ183)</f>
        <v>0</v>
      </c>
      <c r="AZ182" s="211">
        <f>IF('Indicator Date hidden'!BA183="x","x",$AZ$2-'Indicator Date hidden'!BA183)</f>
        <v>0</v>
      </c>
      <c r="BA182">
        <f t="shared" si="25"/>
        <v>7</v>
      </c>
      <c r="BB182" s="21">
        <f t="shared" si="26"/>
        <v>0.14583333333333334</v>
      </c>
      <c r="BC182">
        <f t="shared" si="27"/>
        <v>6</v>
      </c>
      <c r="BD182" s="21">
        <f t="shared" si="28"/>
        <v>0.40771637064126931</v>
      </c>
      <c r="BE182" s="280">
        <f t="shared" si="29"/>
        <v>0</v>
      </c>
    </row>
    <row r="183" spans="1:57" x14ac:dyDescent="0.25">
      <c r="A183" t="s">
        <v>8638</v>
      </c>
      <c r="B183" s="211">
        <f>IF('Indicator Date hidden'!C184="x","x",$B$2-'Indicator Date hidden'!C184)</f>
        <v>0</v>
      </c>
      <c r="C183" s="211">
        <f>IF('Indicator Date hidden'!D184="x","x",$C$2-'Indicator Date hidden'!D184)</f>
        <v>0</v>
      </c>
      <c r="D183" s="211">
        <f>IF('Indicator Date hidden'!E184="x","x",$D$2-'Indicator Date hidden'!E184)</f>
        <v>0</v>
      </c>
      <c r="E183" s="211">
        <f>IF('Indicator Date hidden'!F184="x","x",$E$2-'Indicator Date hidden'!F184)</f>
        <v>0</v>
      </c>
      <c r="F183" s="211">
        <f>IF('Indicator Date hidden'!G184="x","x",$F$2-'Indicator Date hidden'!G184)</f>
        <v>0</v>
      </c>
      <c r="G183" s="211">
        <f>IF('Indicator Date hidden'!H184="x","x",$G$2-'Indicator Date hidden'!H184)</f>
        <v>0</v>
      </c>
      <c r="H183" s="211">
        <f>IF('Indicator Date hidden'!I184="x","x",$H$2-'Indicator Date hidden'!I184)</f>
        <v>0</v>
      </c>
      <c r="I183" s="211">
        <f>IF('Indicator Date hidden'!J184="x","x",$I$2-'Indicator Date hidden'!J184)</f>
        <v>0</v>
      </c>
      <c r="J183" s="211">
        <f>IF('Indicator Date hidden'!K184="x","x",$J$2-'Indicator Date hidden'!K184)</f>
        <v>0</v>
      </c>
      <c r="K183" s="211">
        <f>IF('Indicator Date hidden'!L184="x","x",$K$2-'Indicator Date hidden'!L184)</f>
        <v>0</v>
      </c>
      <c r="L183" s="211">
        <f>IF('Indicator Date hidden'!M184="x","x",$L$2-'Indicator Date hidden'!M184)</f>
        <v>0</v>
      </c>
      <c r="M183" s="211">
        <f>IF('Indicator Date hidden'!N184="x","x",$M$2-'Indicator Date hidden'!N184)</f>
        <v>0</v>
      </c>
      <c r="N183" s="211">
        <f>IF('Indicator Date hidden'!O184="x","x",$N$2-'Indicator Date hidden'!O184)</f>
        <v>0</v>
      </c>
      <c r="O183" s="211">
        <f>IF('Indicator Date hidden'!P184="x","x",$O$2-'Indicator Date hidden'!P184)</f>
        <v>0</v>
      </c>
      <c r="P183" s="211">
        <f>IF('Indicator Date hidden'!Q184="x","x",$P$2-'Indicator Date hidden'!Q184)</f>
        <v>0</v>
      </c>
      <c r="Q183" s="211" t="str">
        <f>IF('Indicator Date hidden'!R184="x","x",$Q$2-'Indicator Date hidden'!R184)</f>
        <v>x</v>
      </c>
      <c r="R183" s="211">
        <f>IF('Indicator Date hidden'!S184="x","x",$R$2-'Indicator Date hidden'!S184)</f>
        <v>0</v>
      </c>
      <c r="S183" s="211">
        <f>IF('Indicator Date hidden'!T184="x","x",$S$2-'Indicator Date hidden'!T184)</f>
        <v>0</v>
      </c>
      <c r="T183" s="211">
        <f>IF('Indicator Date hidden'!U184="x","x",$T$2-'Indicator Date hidden'!U184)</f>
        <v>0</v>
      </c>
      <c r="U183" s="211" t="str">
        <f>IF('Indicator Date hidden'!V184="x","x",$U$2-'Indicator Date hidden'!V184)</f>
        <v>x</v>
      </c>
      <c r="V183" s="211">
        <f>IF('Indicator Date hidden'!W184="x","x",$V$2-'Indicator Date hidden'!W184)</f>
        <v>0</v>
      </c>
      <c r="W183" s="211" t="str">
        <f>IF('Indicator Date hidden'!X184="x","x",$W$2-'Indicator Date hidden'!X184)</f>
        <v>x</v>
      </c>
      <c r="X183" s="211">
        <f>IF('Indicator Date hidden'!Y184="x","x",$X$2-'Indicator Date hidden'!Y184)</f>
        <v>4</v>
      </c>
      <c r="Y183" s="211">
        <f>IF('Indicator Date hidden'!Z184="x","x",$Y$2-'Indicator Date hidden'!Z184)</f>
        <v>0</v>
      </c>
      <c r="Z183" s="211">
        <f>IF('Indicator Date hidden'!AA184="x","x",$Z$2-'Indicator Date hidden'!AA184)</f>
        <v>0</v>
      </c>
      <c r="AA183" s="211" t="str">
        <f>IF('Indicator Date hidden'!AB184="x","x",$AA$2-'Indicator Date hidden'!AB184)</f>
        <v>x</v>
      </c>
      <c r="AB183" s="211">
        <f>IF('Indicator Date hidden'!AC184="x","x",$AB$2-'Indicator Date hidden'!AC184)</f>
        <v>0</v>
      </c>
      <c r="AC183" s="211">
        <f>IF('Indicator Date hidden'!AD184="x","x",$AC$2-'Indicator Date hidden'!AD184)</f>
        <v>0</v>
      </c>
      <c r="AD183" s="211" t="str">
        <f>IF('Indicator Date hidden'!AE184="x","x",$AD$2-'Indicator Date hidden'!AE184)</f>
        <v>x</v>
      </c>
      <c r="AE183" s="211">
        <f>IF('Indicator Date hidden'!AF184="x","x",$AE$2-'Indicator Date hidden'!AF184)</f>
        <v>0</v>
      </c>
      <c r="AF183" s="211" t="str">
        <f>IF('Indicator Date hidden'!AG184="x","x",$AF$2-'Indicator Date hidden'!AG184)</f>
        <v>x</v>
      </c>
      <c r="AG183" s="211">
        <f>IF('Indicator Date hidden'!AH184="x","x",$AG$2-'Indicator Date hidden'!AH184)</f>
        <v>0</v>
      </c>
      <c r="AH183" s="211">
        <f>IF('Indicator Date hidden'!AI184="x","x",$AH$2-'Indicator Date hidden'!AI184)</f>
        <v>0</v>
      </c>
      <c r="AI183" s="211">
        <f>IF('Indicator Date hidden'!AJ184="x","x",$AI$2-'Indicator Date hidden'!AJ184)</f>
        <v>0</v>
      </c>
      <c r="AJ183" s="211" t="str">
        <f>IF('Indicator Date hidden'!AK184="x","x",$AJ$2-'Indicator Date hidden'!AK184)</f>
        <v>x</v>
      </c>
      <c r="AK183" s="211">
        <f>IF('Indicator Date hidden'!AL184="x","x",$AK$2-'Indicator Date hidden'!AL184)</f>
        <v>1</v>
      </c>
      <c r="AL183" s="211">
        <f>IF('Indicator Date hidden'!AM184="x","x",$AL$2-'Indicator Date hidden'!AM184)</f>
        <v>0</v>
      </c>
      <c r="AM183" s="211">
        <f>IF('Indicator Date hidden'!AN184="x","x",$AM$2-'Indicator Date hidden'!AN184)</f>
        <v>0</v>
      </c>
      <c r="AN183" s="211">
        <f>IF('Indicator Date hidden'!AO184="x","x",$AN$2-'Indicator Date hidden'!AO184)</f>
        <v>0</v>
      </c>
      <c r="AO183" s="211" t="str">
        <f>IF('Indicator Date hidden'!AP184="x","x",$AO$2-'Indicator Date hidden'!AP184)</f>
        <v>x</v>
      </c>
      <c r="AP183" s="211" t="str">
        <f>IF('Indicator Date hidden'!AQ184="x","x",$AP$2-'Indicator Date hidden'!AQ184)</f>
        <v>x</v>
      </c>
      <c r="AQ183" s="211">
        <f>IF('Indicator Date hidden'!AR184="x","x",$AQ$2-'Indicator Date hidden'!AR184)</f>
        <v>0</v>
      </c>
      <c r="AR183" s="211">
        <f>IF('Indicator Date hidden'!AS184="x","x",$AR$2-'Indicator Date hidden'!AS184)</f>
        <v>0</v>
      </c>
      <c r="AS183" s="211">
        <f>IF('Indicator Date hidden'!AT184="x","x",$AS$2-'Indicator Date hidden'!AT184)</f>
        <v>0</v>
      </c>
      <c r="AT183" s="211">
        <f>IF('Indicator Date hidden'!AU184="x","x",$AT$2-'Indicator Date hidden'!AU184)</f>
        <v>0</v>
      </c>
      <c r="AU183" s="211" t="str">
        <f>IF('Indicator Date hidden'!AV184="x","x",$AU$2-'Indicator Date hidden'!AV184)</f>
        <v>x</v>
      </c>
      <c r="AV183" s="211">
        <f>IF('Indicator Date hidden'!AW184="x","x",$AV$2-'Indicator Date hidden'!AW184)</f>
        <v>0</v>
      </c>
      <c r="AW183" s="211">
        <f>IF('Indicator Date hidden'!AX184="x","x",$AW$2-'Indicator Date hidden'!AX184)</f>
        <v>0</v>
      </c>
      <c r="AX183" s="211">
        <f>IF('Indicator Date hidden'!AY184="x","x",$AX$2-'Indicator Date hidden'!AY184)</f>
        <v>0</v>
      </c>
      <c r="AY183" s="211">
        <f>IF('Indicator Date hidden'!AZ184="x","x",$AY$2-'Indicator Date hidden'!AZ184)</f>
        <v>0</v>
      </c>
      <c r="AZ183" s="211">
        <f>IF('Indicator Date hidden'!BA184="x","x",$AZ$2-'Indicator Date hidden'!BA184)</f>
        <v>0</v>
      </c>
      <c r="BA183">
        <f t="shared" si="25"/>
        <v>5</v>
      </c>
      <c r="BB183" s="21">
        <f t="shared" si="26"/>
        <v>0.12195121951219512</v>
      </c>
      <c r="BC183">
        <f t="shared" si="27"/>
        <v>2</v>
      </c>
      <c r="BD183" s="21">
        <f t="shared" si="28"/>
        <v>0.63226738521052295</v>
      </c>
      <c r="BE183" s="280">
        <f t="shared" si="29"/>
        <v>0</v>
      </c>
    </row>
    <row r="184" spans="1:57" x14ac:dyDescent="0.25">
      <c r="A184" t="s">
        <v>8731</v>
      </c>
      <c r="B184" s="211">
        <f>IF('Indicator Date hidden'!C185="x","x",$B$2-'Indicator Date hidden'!C185)</f>
        <v>0</v>
      </c>
      <c r="C184" s="211">
        <f>IF('Indicator Date hidden'!D185="x","x",$C$2-'Indicator Date hidden'!D185)</f>
        <v>0</v>
      </c>
      <c r="D184" s="211">
        <f>IF('Indicator Date hidden'!E185="x","x",$D$2-'Indicator Date hidden'!E185)</f>
        <v>0</v>
      </c>
      <c r="E184" s="211">
        <f>IF('Indicator Date hidden'!F185="x","x",$E$2-'Indicator Date hidden'!F185)</f>
        <v>0</v>
      </c>
      <c r="F184" s="211">
        <f>IF('Indicator Date hidden'!G185="x","x",$F$2-'Indicator Date hidden'!G185)</f>
        <v>0</v>
      </c>
      <c r="G184" s="211">
        <f>IF('Indicator Date hidden'!H185="x","x",$G$2-'Indicator Date hidden'!H185)</f>
        <v>0</v>
      </c>
      <c r="H184" s="211">
        <f>IF('Indicator Date hidden'!I185="x","x",$H$2-'Indicator Date hidden'!I185)</f>
        <v>0</v>
      </c>
      <c r="I184" s="211">
        <f>IF('Indicator Date hidden'!J185="x","x",$I$2-'Indicator Date hidden'!J185)</f>
        <v>0</v>
      </c>
      <c r="J184" s="211">
        <f>IF('Indicator Date hidden'!K185="x","x",$J$2-'Indicator Date hidden'!K185)</f>
        <v>0</v>
      </c>
      <c r="K184" s="211">
        <f>IF('Indicator Date hidden'!L185="x","x",$K$2-'Indicator Date hidden'!L185)</f>
        <v>0</v>
      </c>
      <c r="L184" s="211">
        <f>IF('Indicator Date hidden'!M185="x","x",$L$2-'Indicator Date hidden'!M185)</f>
        <v>0</v>
      </c>
      <c r="M184" s="211">
        <f>IF('Indicator Date hidden'!N185="x","x",$M$2-'Indicator Date hidden'!N185)</f>
        <v>0</v>
      </c>
      <c r="N184" s="211">
        <f>IF('Indicator Date hidden'!O185="x","x",$N$2-'Indicator Date hidden'!O185)</f>
        <v>0</v>
      </c>
      <c r="O184" s="211">
        <f>IF('Indicator Date hidden'!P185="x","x",$O$2-'Indicator Date hidden'!P185)</f>
        <v>0</v>
      </c>
      <c r="P184" s="211">
        <f>IF('Indicator Date hidden'!Q185="x","x",$P$2-'Indicator Date hidden'!Q185)</f>
        <v>0</v>
      </c>
      <c r="Q184" s="211" t="str">
        <f>IF('Indicator Date hidden'!R185="x","x",$Q$2-'Indicator Date hidden'!R185)</f>
        <v>x</v>
      </c>
      <c r="R184" s="211">
        <f>IF('Indicator Date hidden'!S185="x","x",$R$2-'Indicator Date hidden'!S185)</f>
        <v>0</v>
      </c>
      <c r="S184" s="211">
        <f>IF('Indicator Date hidden'!T185="x","x",$S$2-'Indicator Date hidden'!T185)</f>
        <v>0</v>
      </c>
      <c r="T184" s="211">
        <f>IF('Indicator Date hidden'!U185="x","x",$T$2-'Indicator Date hidden'!U185)</f>
        <v>0</v>
      </c>
      <c r="U184" s="211" t="str">
        <f>IF('Indicator Date hidden'!V185="x","x",$U$2-'Indicator Date hidden'!V185)</f>
        <v>x</v>
      </c>
      <c r="V184" s="211">
        <f>IF('Indicator Date hidden'!W185="x","x",$V$2-'Indicator Date hidden'!W185)</f>
        <v>0</v>
      </c>
      <c r="W184" s="211" t="str">
        <f>IF('Indicator Date hidden'!X185="x","x",$W$2-'Indicator Date hidden'!X185)</f>
        <v>x</v>
      </c>
      <c r="X184" s="211">
        <f>IF('Indicator Date hidden'!Y185="x","x",$X$2-'Indicator Date hidden'!Y185)</f>
        <v>1</v>
      </c>
      <c r="Y184" s="211">
        <f>IF('Indicator Date hidden'!Z185="x","x",$Y$2-'Indicator Date hidden'!Z185)</f>
        <v>0</v>
      </c>
      <c r="Z184" s="211">
        <f>IF('Indicator Date hidden'!AA185="x","x",$Z$2-'Indicator Date hidden'!AA185)</f>
        <v>0</v>
      </c>
      <c r="AA184" s="211">
        <f>IF('Indicator Date hidden'!AB185="x","x",$AA$2-'Indicator Date hidden'!AB185)</f>
        <v>1</v>
      </c>
      <c r="AB184" s="211">
        <f>IF('Indicator Date hidden'!AC185="x","x",$AB$2-'Indicator Date hidden'!AC185)</f>
        <v>0</v>
      </c>
      <c r="AC184" s="211">
        <f>IF('Indicator Date hidden'!AD185="x","x",$AC$2-'Indicator Date hidden'!AD185)</f>
        <v>0</v>
      </c>
      <c r="AD184" s="211" t="str">
        <f>IF('Indicator Date hidden'!AE185="x","x",$AD$2-'Indicator Date hidden'!AE185)</f>
        <v>x</v>
      </c>
      <c r="AE184" s="211">
        <f>IF('Indicator Date hidden'!AF185="x","x",$AE$2-'Indicator Date hidden'!AF185)</f>
        <v>0</v>
      </c>
      <c r="AF184" s="211">
        <f>IF('Indicator Date hidden'!AG185="x","x",$AF$2-'Indicator Date hidden'!AG185)</f>
        <v>1</v>
      </c>
      <c r="AG184" s="211">
        <f>IF('Indicator Date hidden'!AH185="x","x",$AG$2-'Indicator Date hidden'!AH185)</f>
        <v>0</v>
      </c>
      <c r="AH184" s="211">
        <f>IF('Indicator Date hidden'!AI185="x","x",$AH$2-'Indicator Date hidden'!AI185)</f>
        <v>0</v>
      </c>
      <c r="AI184" s="211">
        <f>IF('Indicator Date hidden'!AJ185="x","x",$AI$2-'Indicator Date hidden'!AJ185)</f>
        <v>0</v>
      </c>
      <c r="AJ184" s="211" t="str">
        <f>IF('Indicator Date hidden'!AK185="x","x",$AJ$2-'Indicator Date hidden'!AK185)</f>
        <v>x</v>
      </c>
      <c r="AK184" s="211">
        <f>IF('Indicator Date hidden'!AL185="x","x",$AK$2-'Indicator Date hidden'!AL185)</f>
        <v>1</v>
      </c>
      <c r="AL184" s="211">
        <f>IF('Indicator Date hidden'!AM185="x","x",$AL$2-'Indicator Date hidden'!AM185)</f>
        <v>0</v>
      </c>
      <c r="AM184" s="211">
        <f>IF('Indicator Date hidden'!AN185="x","x",$AM$2-'Indicator Date hidden'!AN185)</f>
        <v>0</v>
      </c>
      <c r="AN184" s="211">
        <f>IF('Indicator Date hidden'!AO185="x","x",$AN$2-'Indicator Date hidden'!AO185)</f>
        <v>0</v>
      </c>
      <c r="AO184" s="211">
        <f>IF('Indicator Date hidden'!AP185="x","x",$AO$2-'Indicator Date hidden'!AP185)</f>
        <v>0</v>
      </c>
      <c r="AP184" s="211">
        <f>IF('Indicator Date hidden'!AQ185="x","x",$AP$2-'Indicator Date hidden'!AQ185)</f>
        <v>0</v>
      </c>
      <c r="AQ184" s="211">
        <f>IF('Indicator Date hidden'!AR185="x","x",$AQ$2-'Indicator Date hidden'!AR185)</f>
        <v>0</v>
      </c>
      <c r="AR184" s="211">
        <f>IF('Indicator Date hidden'!AS185="x","x",$AR$2-'Indicator Date hidden'!AS185)</f>
        <v>0</v>
      </c>
      <c r="AS184" s="211">
        <f>IF('Indicator Date hidden'!AT185="x","x",$AS$2-'Indicator Date hidden'!AT185)</f>
        <v>0</v>
      </c>
      <c r="AT184" s="211">
        <f>IF('Indicator Date hidden'!AU185="x","x",$AT$2-'Indicator Date hidden'!AU185)</f>
        <v>0</v>
      </c>
      <c r="AU184" s="211" t="str">
        <f>IF('Indicator Date hidden'!AV185="x","x",$AU$2-'Indicator Date hidden'!AV185)</f>
        <v>x</v>
      </c>
      <c r="AV184" s="211">
        <f>IF('Indicator Date hidden'!AW185="x","x",$AV$2-'Indicator Date hidden'!AW185)</f>
        <v>0</v>
      </c>
      <c r="AW184" s="211">
        <f>IF('Indicator Date hidden'!AX185="x","x",$AW$2-'Indicator Date hidden'!AX185)</f>
        <v>0</v>
      </c>
      <c r="AX184" s="211">
        <f>IF('Indicator Date hidden'!AY185="x","x",$AX$2-'Indicator Date hidden'!AY185)</f>
        <v>0</v>
      </c>
      <c r="AY184" s="211">
        <f>IF('Indicator Date hidden'!AZ185="x","x",$AY$2-'Indicator Date hidden'!AZ185)</f>
        <v>0</v>
      </c>
      <c r="AZ184" s="211">
        <f>IF('Indicator Date hidden'!BA185="x","x",$AZ$2-'Indicator Date hidden'!BA185)</f>
        <v>0</v>
      </c>
      <c r="BA184">
        <f t="shared" si="25"/>
        <v>4</v>
      </c>
      <c r="BB184" s="21">
        <f t="shared" si="26"/>
        <v>8.8888888888888892E-2</v>
      </c>
      <c r="BC184">
        <f t="shared" si="27"/>
        <v>4</v>
      </c>
      <c r="BD184" s="21">
        <f t="shared" si="28"/>
        <v>0.28458329944145994</v>
      </c>
      <c r="BE184" s="280">
        <f t="shared" si="29"/>
        <v>0</v>
      </c>
    </row>
    <row r="185" spans="1:57" x14ac:dyDescent="0.25">
      <c r="A185" t="s">
        <v>8915</v>
      </c>
      <c r="B185" s="211">
        <f>IF('Indicator Date hidden'!C186="x","x",$B$2-'Indicator Date hidden'!C186)</f>
        <v>0</v>
      </c>
      <c r="C185" s="211">
        <f>IF('Indicator Date hidden'!D186="x","x",$C$2-'Indicator Date hidden'!D186)</f>
        <v>0</v>
      </c>
      <c r="D185" s="211">
        <f>IF('Indicator Date hidden'!E186="x","x",$D$2-'Indicator Date hidden'!E186)</f>
        <v>0</v>
      </c>
      <c r="E185" s="211">
        <f>IF('Indicator Date hidden'!F186="x","x",$E$2-'Indicator Date hidden'!F186)</f>
        <v>0</v>
      </c>
      <c r="F185" s="211">
        <f>IF('Indicator Date hidden'!G186="x","x",$F$2-'Indicator Date hidden'!G186)</f>
        <v>0</v>
      </c>
      <c r="G185" s="211">
        <f>IF('Indicator Date hidden'!H186="x","x",$G$2-'Indicator Date hidden'!H186)</f>
        <v>0</v>
      </c>
      <c r="H185" s="211">
        <f>IF('Indicator Date hidden'!I186="x","x",$H$2-'Indicator Date hidden'!I186)</f>
        <v>0</v>
      </c>
      <c r="I185" s="211">
        <f>IF('Indicator Date hidden'!J186="x","x",$I$2-'Indicator Date hidden'!J186)</f>
        <v>0</v>
      </c>
      <c r="J185" s="211">
        <f>IF('Indicator Date hidden'!K186="x","x",$J$2-'Indicator Date hidden'!K186)</f>
        <v>0</v>
      </c>
      <c r="K185" s="211">
        <f>IF('Indicator Date hidden'!L186="x","x",$K$2-'Indicator Date hidden'!L186)</f>
        <v>0</v>
      </c>
      <c r="L185" s="211">
        <f>IF('Indicator Date hidden'!M186="x","x",$L$2-'Indicator Date hidden'!M186)</f>
        <v>0</v>
      </c>
      <c r="M185" s="211">
        <f>IF('Indicator Date hidden'!N186="x","x",$M$2-'Indicator Date hidden'!N186)</f>
        <v>0</v>
      </c>
      <c r="N185" s="211">
        <f>IF('Indicator Date hidden'!O186="x","x",$N$2-'Indicator Date hidden'!O186)</f>
        <v>0</v>
      </c>
      <c r="O185" s="211">
        <f>IF('Indicator Date hidden'!P186="x","x",$O$2-'Indicator Date hidden'!P186)</f>
        <v>0</v>
      </c>
      <c r="P185" s="211">
        <f>IF('Indicator Date hidden'!Q186="x","x",$P$2-'Indicator Date hidden'!Q186)</f>
        <v>0</v>
      </c>
      <c r="Q185" s="211" t="str">
        <f>IF('Indicator Date hidden'!R186="x","x",$Q$2-'Indicator Date hidden'!R186)</f>
        <v>x</v>
      </c>
      <c r="R185" s="211">
        <f>IF('Indicator Date hidden'!S186="x","x",$R$2-'Indicator Date hidden'!S186)</f>
        <v>0</v>
      </c>
      <c r="S185" s="211">
        <f>IF('Indicator Date hidden'!T186="x","x",$S$2-'Indicator Date hidden'!T186)</f>
        <v>0</v>
      </c>
      <c r="T185" s="211">
        <f>IF('Indicator Date hidden'!U186="x","x",$T$2-'Indicator Date hidden'!U186)</f>
        <v>0</v>
      </c>
      <c r="U185" s="211" t="str">
        <f>IF('Indicator Date hidden'!V186="x","x",$U$2-'Indicator Date hidden'!V186)</f>
        <v>x</v>
      </c>
      <c r="V185" s="211">
        <f>IF('Indicator Date hidden'!W186="x","x",$V$2-'Indicator Date hidden'!W186)</f>
        <v>0</v>
      </c>
      <c r="W185" s="211">
        <f>IF('Indicator Date hidden'!X186="x","x",$W$2-'Indicator Date hidden'!X186)</f>
        <v>2</v>
      </c>
      <c r="X185" s="211">
        <f>IF('Indicator Date hidden'!Y186="x","x",$X$2-'Indicator Date hidden'!Y186)</f>
        <v>3</v>
      </c>
      <c r="Y185" s="211">
        <f>IF('Indicator Date hidden'!Z186="x","x",$Y$2-'Indicator Date hidden'!Z186)</f>
        <v>0</v>
      </c>
      <c r="Z185" s="211">
        <f>IF('Indicator Date hidden'!AA186="x","x",$Z$2-'Indicator Date hidden'!AA186)</f>
        <v>0</v>
      </c>
      <c r="AA185" s="211" t="str">
        <f>IF('Indicator Date hidden'!AB186="x","x",$AA$2-'Indicator Date hidden'!AB186)</f>
        <v>x</v>
      </c>
      <c r="AB185" s="211">
        <f>IF('Indicator Date hidden'!AC186="x","x",$AB$2-'Indicator Date hidden'!AC186)</f>
        <v>0</v>
      </c>
      <c r="AC185" s="211">
        <f>IF('Indicator Date hidden'!AD186="x","x",$AC$2-'Indicator Date hidden'!AD186)</f>
        <v>0</v>
      </c>
      <c r="AD185" s="211" t="str">
        <f>IF('Indicator Date hidden'!AE186="x","x",$AD$2-'Indicator Date hidden'!AE186)</f>
        <v>x</v>
      </c>
      <c r="AE185" s="211">
        <f>IF('Indicator Date hidden'!AF186="x","x",$AE$2-'Indicator Date hidden'!AF186)</f>
        <v>0</v>
      </c>
      <c r="AF185" s="211">
        <f>IF('Indicator Date hidden'!AG186="x","x",$AF$2-'Indicator Date hidden'!AG186)</f>
        <v>0</v>
      </c>
      <c r="AG185" s="211">
        <f>IF('Indicator Date hidden'!AH186="x","x",$AG$2-'Indicator Date hidden'!AH186)</f>
        <v>0</v>
      </c>
      <c r="AH185" s="211">
        <f>IF('Indicator Date hidden'!AI186="x","x",$AH$2-'Indicator Date hidden'!AI186)</f>
        <v>0</v>
      </c>
      <c r="AI185" s="211">
        <f>IF('Indicator Date hidden'!AJ186="x","x",$AI$2-'Indicator Date hidden'!AJ186)</f>
        <v>0</v>
      </c>
      <c r="AJ185" s="211" t="str">
        <f>IF('Indicator Date hidden'!AK186="x","x",$AJ$2-'Indicator Date hidden'!AK186)</f>
        <v>x</v>
      </c>
      <c r="AK185" s="211">
        <f>IF('Indicator Date hidden'!AL186="x","x",$AK$2-'Indicator Date hidden'!AL186)</f>
        <v>1</v>
      </c>
      <c r="AL185" s="211">
        <f>IF('Indicator Date hidden'!AM186="x","x",$AL$2-'Indicator Date hidden'!AM186)</f>
        <v>0</v>
      </c>
      <c r="AM185" s="211">
        <f>IF('Indicator Date hidden'!AN186="x","x",$AM$2-'Indicator Date hidden'!AN186)</f>
        <v>0</v>
      </c>
      <c r="AN185" s="211">
        <f>IF('Indicator Date hidden'!AO186="x","x",$AN$2-'Indicator Date hidden'!AO186)</f>
        <v>0</v>
      </c>
      <c r="AO185" s="211">
        <f>IF('Indicator Date hidden'!AP186="x","x",$AO$2-'Indicator Date hidden'!AP186)</f>
        <v>0</v>
      </c>
      <c r="AP185" s="211">
        <f>IF('Indicator Date hidden'!AQ186="x","x",$AP$2-'Indicator Date hidden'!AQ186)</f>
        <v>0</v>
      </c>
      <c r="AQ185" s="211">
        <f>IF('Indicator Date hidden'!AR186="x","x",$AQ$2-'Indicator Date hidden'!AR186)</f>
        <v>4</v>
      </c>
      <c r="AR185" s="211">
        <f>IF('Indicator Date hidden'!AS186="x","x",$AR$2-'Indicator Date hidden'!AS186)</f>
        <v>0</v>
      </c>
      <c r="AS185" s="211">
        <f>IF('Indicator Date hidden'!AT186="x","x",$AS$2-'Indicator Date hidden'!AT186)</f>
        <v>0</v>
      </c>
      <c r="AT185" s="211">
        <f>IF('Indicator Date hidden'!AU186="x","x",$AT$2-'Indicator Date hidden'!AU186)</f>
        <v>0</v>
      </c>
      <c r="AU185" s="211" t="str">
        <f>IF('Indicator Date hidden'!AV186="x","x",$AU$2-'Indicator Date hidden'!AV186)</f>
        <v>x</v>
      </c>
      <c r="AV185" s="211">
        <f>IF('Indicator Date hidden'!AW186="x","x",$AV$2-'Indicator Date hidden'!AW186)</f>
        <v>0</v>
      </c>
      <c r="AW185" s="211">
        <f>IF('Indicator Date hidden'!AX186="x","x",$AW$2-'Indicator Date hidden'!AX186)</f>
        <v>0</v>
      </c>
      <c r="AX185" s="211">
        <f>IF('Indicator Date hidden'!AY186="x","x",$AX$2-'Indicator Date hidden'!AY186)</f>
        <v>1</v>
      </c>
      <c r="AY185" s="211">
        <f>IF('Indicator Date hidden'!AZ186="x","x",$AY$2-'Indicator Date hidden'!AZ186)</f>
        <v>0</v>
      </c>
      <c r="AZ185" s="211">
        <f>IF('Indicator Date hidden'!BA186="x","x",$AZ$2-'Indicator Date hidden'!BA186)</f>
        <v>0</v>
      </c>
      <c r="BA185">
        <f t="shared" si="25"/>
        <v>11</v>
      </c>
      <c r="BB185" s="21">
        <f t="shared" si="26"/>
        <v>0.24444444444444444</v>
      </c>
      <c r="BC185">
        <f t="shared" si="27"/>
        <v>5</v>
      </c>
      <c r="BD185" s="21">
        <f t="shared" si="28"/>
        <v>0.79318081322554435</v>
      </c>
      <c r="BE185" s="280">
        <f t="shared" si="29"/>
        <v>0</v>
      </c>
    </row>
    <row r="186" spans="1:57" x14ac:dyDescent="0.25">
      <c r="A186" t="s">
        <v>8913</v>
      </c>
      <c r="B186" s="211">
        <f>IF('Indicator Date hidden'!C187="x","x",$B$2-'Indicator Date hidden'!C187)</f>
        <v>0</v>
      </c>
      <c r="C186" s="211">
        <f>IF('Indicator Date hidden'!D187="x","x",$C$2-'Indicator Date hidden'!D187)</f>
        <v>0</v>
      </c>
      <c r="D186" s="211">
        <f>IF('Indicator Date hidden'!E187="x","x",$D$2-'Indicator Date hidden'!E187)</f>
        <v>0</v>
      </c>
      <c r="E186" s="211">
        <f>IF('Indicator Date hidden'!F187="x","x",$E$2-'Indicator Date hidden'!F187)</f>
        <v>0</v>
      </c>
      <c r="F186" s="211">
        <f>IF('Indicator Date hidden'!G187="x","x",$F$2-'Indicator Date hidden'!G187)</f>
        <v>0</v>
      </c>
      <c r="G186" s="211">
        <f>IF('Indicator Date hidden'!H187="x","x",$G$2-'Indicator Date hidden'!H187)</f>
        <v>0</v>
      </c>
      <c r="H186" s="211">
        <f>IF('Indicator Date hidden'!I187="x","x",$H$2-'Indicator Date hidden'!I187)</f>
        <v>0</v>
      </c>
      <c r="I186" s="211">
        <f>IF('Indicator Date hidden'!J187="x","x",$I$2-'Indicator Date hidden'!J187)</f>
        <v>0</v>
      </c>
      <c r="J186" s="211">
        <f>IF('Indicator Date hidden'!K187="x","x",$J$2-'Indicator Date hidden'!K187)</f>
        <v>0</v>
      </c>
      <c r="K186" s="211">
        <f>IF('Indicator Date hidden'!L187="x","x",$K$2-'Indicator Date hidden'!L187)</f>
        <v>0</v>
      </c>
      <c r="L186" s="211">
        <f>IF('Indicator Date hidden'!M187="x","x",$L$2-'Indicator Date hidden'!M187)</f>
        <v>0</v>
      </c>
      <c r="M186" s="211">
        <f>IF('Indicator Date hidden'!N187="x","x",$M$2-'Indicator Date hidden'!N187)</f>
        <v>0</v>
      </c>
      <c r="N186" s="211">
        <f>IF('Indicator Date hidden'!O187="x","x",$N$2-'Indicator Date hidden'!O187)</f>
        <v>0</v>
      </c>
      <c r="O186" s="211">
        <f>IF('Indicator Date hidden'!P187="x","x",$O$2-'Indicator Date hidden'!P187)</f>
        <v>0</v>
      </c>
      <c r="P186" s="211">
        <f>IF('Indicator Date hidden'!Q187="x","x",$P$2-'Indicator Date hidden'!Q187)</f>
        <v>0</v>
      </c>
      <c r="Q186" s="211" t="str">
        <f>IF('Indicator Date hidden'!R187="x","x",$Q$2-'Indicator Date hidden'!R187)</f>
        <v>x</v>
      </c>
      <c r="R186" s="211">
        <f>IF('Indicator Date hidden'!S187="x","x",$R$2-'Indicator Date hidden'!S187)</f>
        <v>0</v>
      </c>
      <c r="S186" s="211">
        <f>IF('Indicator Date hidden'!T187="x","x",$S$2-'Indicator Date hidden'!T187)</f>
        <v>0</v>
      </c>
      <c r="T186" s="211">
        <f>IF('Indicator Date hidden'!U187="x","x",$T$2-'Indicator Date hidden'!U187)</f>
        <v>0</v>
      </c>
      <c r="U186" s="211">
        <f>IF('Indicator Date hidden'!V187="x","x",$U$2-'Indicator Date hidden'!V187)</f>
        <v>0</v>
      </c>
      <c r="V186" s="211">
        <f>IF('Indicator Date hidden'!W187="x","x",$V$2-'Indicator Date hidden'!W187)</f>
        <v>0</v>
      </c>
      <c r="W186" s="211">
        <f>IF('Indicator Date hidden'!X187="x","x",$W$2-'Indicator Date hidden'!X187)</f>
        <v>3</v>
      </c>
      <c r="X186" s="211">
        <f>IF('Indicator Date hidden'!Y187="x","x",$X$2-'Indicator Date hidden'!Y187)</f>
        <v>4</v>
      </c>
      <c r="Y186" s="211">
        <f>IF('Indicator Date hidden'!Z187="x","x",$Y$2-'Indicator Date hidden'!Z187)</f>
        <v>0</v>
      </c>
      <c r="Z186" s="211">
        <f>IF('Indicator Date hidden'!AA187="x","x",$Z$2-'Indicator Date hidden'!AA187)</f>
        <v>0</v>
      </c>
      <c r="AA186" s="211">
        <f>IF('Indicator Date hidden'!AB187="x","x",$AA$2-'Indicator Date hidden'!AB187)</f>
        <v>0</v>
      </c>
      <c r="AB186" s="211">
        <f>IF('Indicator Date hidden'!AC187="x","x",$AB$2-'Indicator Date hidden'!AC187)</f>
        <v>0</v>
      </c>
      <c r="AC186" s="211">
        <f>IF('Indicator Date hidden'!AD187="x","x",$AC$2-'Indicator Date hidden'!AD187)</f>
        <v>0</v>
      </c>
      <c r="AD186" s="211" t="str">
        <f>IF('Indicator Date hidden'!AE187="x","x",$AD$2-'Indicator Date hidden'!AE187)</f>
        <v>x</v>
      </c>
      <c r="AE186" s="211">
        <f>IF('Indicator Date hidden'!AF187="x","x",$AE$2-'Indicator Date hidden'!AF187)</f>
        <v>0</v>
      </c>
      <c r="AF186" s="211">
        <f>IF('Indicator Date hidden'!AG187="x","x",$AF$2-'Indicator Date hidden'!AG187)</f>
        <v>0</v>
      </c>
      <c r="AG186" s="211">
        <f>IF('Indicator Date hidden'!AH187="x","x",$AG$2-'Indicator Date hidden'!AH187)</f>
        <v>0</v>
      </c>
      <c r="AH186" s="211">
        <f>IF('Indicator Date hidden'!AI187="x","x",$AH$2-'Indicator Date hidden'!AI187)</f>
        <v>0</v>
      </c>
      <c r="AI186" s="211">
        <f>IF('Indicator Date hidden'!AJ187="x","x",$AI$2-'Indicator Date hidden'!AJ187)</f>
        <v>0</v>
      </c>
      <c r="AJ186" s="211" t="str">
        <f>IF('Indicator Date hidden'!AK187="x","x",$AJ$2-'Indicator Date hidden'!AK187)</f>
        <v>x</v>
      </c>
      <c r="AK186" s="211">
        <f>IF('Indicator Date hidden'!AL187="x","x",$AK$2-'Indicator Date hidden'!AL187)</f>
        <v>1</v>
      </c>
      <c r="AL186" s="211">
        <f>IF('Indicator Date hidden'!AM187="x","x",$AL$2-'Indicator Date hidden'!AM187)</f>
        <v>0</v>
      </c>
      <c r="AM186" s="211">
        <f>IF('Indicator Date hidden'!AN187="x","x",$AM$2-'Indicator Date hidden'!AN187)</f>
        <v>0</v>
      </c>
      <c r="AN186" s="211">
        <f>IF('Indicator Date hidden'!AO187="x","x",$AN$2-'Indicator Date hidden'!AO187)</f>
        <v>0</v>
      </c>
      <c r="AO186" s="211">
        <f>IF('Indicator Date hidden'!AP187="x","x",$AO$2-'Indicator Date hidden'!AP187)</f>
        <v>0</v>
      </c>
      <c r="AP186" s="211">
        <f>IF('Indicator Date hidden'!AQ187="x","x",$AP$2-'Indicator Date hidden'!AQ187)</f>
        <v>0</v>
      </c>
      <c r="AQ186" s="211">
        <f>IF('Indicator Date hidden'!AR187="x","x",$AQ$2-'Indicator Date hidden'!AR187)</f>
        <v>4</v>
      </c>
      <c r="AR186" s="211">
        <f>IF('Indicator Date hidden'!AS187="x","x",$AR$2-'Indicator Date hidden'!AS187)</f>
        <v>0</v>
      </c>
      <c r="AS186" s="211">
        <f>IF('Indicator Date hidden'!AT187="x","x",$AS$2-'Indicator Date hidden'!AT187)</f>
        <v>0</v>
      </c>
      <c r="AT186" s="211">
        <f>IF('Indicator Date hidden'!AU187="x","x",$AT$2-'Indicator Date hidden'!AU187)</f>
        <v>0</v>
      </c>
      <c r="AU186" s="211">
        <f>IF('Indicator Date hidden'!AV187="x","x",$AU$2-'Indicator Date hidden'!AV187)</f>
        <v>1</v>
      </c>
      <c r="AV186" s="211">
        <f>IF('Indicator Date hidden'!AW187="x","x",$AV$2-'Indicator Date hidden'!AW187)</f>
        <v>0</v>
      </c>
      <c r="AW186" s="211">
        <f>IF('Indicator Date hidden'!AX187="x","x",$AW$2-'Indicator Date hidden'!AX187)</f>
        <v>0</v>
      </c>
      <c r="AX186" s="211">
        <f>IF('Indicator Date hidden'!AY187="x","x",$AX$2-'Indicator Date hidden'!AY187)</f>
        <v>0</v>
      </c>
      <c r="AY186" s="211">
        <f>IF('Indicator Date hidden'!AZ187="x","x",$AY$2-'Indicator Date hidden'!AZ187)</f>
        <v>0</v>
      </c>
      <c r="AZ186" s="211">
        <f>IF('Indicator Date hidden'!BA187="x","x",$AZ$2-'Indicator Date hidden'!BA187)</f>
        <v>0</v>
      </c>
      <c r="BA186">
        <f t="shared" si="25"/>
        <v>13</v>
      </c>
      <c r="BB186" s="21">
        <f t="shared" si="26"/>
        <v>0.27083333333333331</v>
      </c>
      <c r="BC186">
        <f t="shared" si="27"/>
        <v>5</v>
      </c>
      <c r="BD186" s="21">
        <f t="shared" si="28"/>
        <v>0.90690828581995475</v>
      </c>
      <c r="BE186" s="280">
        <f t="shared" si="29"/>
        <v>0</v>
      </c>
    </row>
    <row r="187" spans="1:57" x14ac:dyDescent="0.25">
      <c r="A187" t="s">
        <v>8917</v>
      </c>
      <c r="B187" s="211">
        <f>IF('Indicator Date hidden'!C188="x","x",$B$2-'Indicator Date hidden'!C188)</f>
        <v>0</v>
      </c>
      <c r="C187" s="211">
        <f>IF('Indicator Date hidden'!D188="x","x",$C$2-'Indicator Date hidden'!D188)</f>
        <v>0</v>
      </c>
      <c r="D187" s="211">
        <f>IF('Indicator Date hidden'!E188="x","x",$D$2-'Indicator Date hidden'!E188)</f>
        <v>0</v>
      </c>
      <c r="E187" s="211">
        <f>IF('Indicator Date hidden'!F188="x","x",$E$2-'Indicator Date hidden'!F188)</f>
        <v>0</v>
      </c>
      <c r="F187" s="211">
        <f>IF('Indicator Date hidden'!G188="x","x",$F$2-'Indicator Date hidden'!G188)</f>
        <v>0</v>
      </c>
      <c r="G187" s="211">
        <f>IF('Indicator Date hidden'!H188="x","x",$G$2-'Indicator Date hidden'!H188)</f>
        <v>0</v>
      </c>
      <c r="H187" s="211">
        <f>IF('Indicator Date hidden'!I188="x","x",$H$2-'Indicator Date hidden'!I188)</f>
        <v>0</v>
      </c>
      <c r="I187" s="211">
        <f>IF('Indicator Date hidden'!J188="x","x",$I$2-'Indicator Date hidden'!J188)</f>
        <v>0</v>
      </c>
      <c r="J187" s="211">
        <f>IF('Indicator Date hidden'!K188="x","x",$J$2-'Indicator Date hidden'!K188)</f>
        <v>0</v>
      </c>
      <c r="K187" s="211">
        <f>IF('Indicator Date hidden'!L188="x","x",$K$2-'Indicator Date hidden'!L188)</f>
        <v>0</v>
      </c>
      <c r="L187" s="211">
        <f>IF('Indicator Date hidden'!M188="x","x",$L$2-'Indicator Date hidden'!M188)</f>
        <v>0</v>
      </c>
      <c r="M187" s="211">
        <f>IF('Indicator Date hidden'!N188="x","x",$M$2-'Indicator Date hidden'!N188)</f>
        <v>0</v>
      </c>
      <c r="N187" s="211">
        <f>IF('Indicator Date hidden'!O188="x","x",$N$2-'Indicator Date hidden'!O188)</f>
        <v>0</v>
      </c>
      <c r="O187" s="211">
        <f>IF('Indicator Date hidden'!P188="x","x",$O$2-'Indicator Date hidden'!P188)</f>
        <v>0</v>
      </c>
      <c r="P187" s="211">
        <f>IF('Indicator Date hidden'!Q188="x","x",$P$2-'Indicator Date hidden'!Q188)</f>
        <v>0</v>
      </c>
      <c r="Q187" s="211">
        <f>IF('Indicator Date hidden'!R188="x","x",$Q$2-'Indicator Date hidden'!R188)</f>
        <v>8</v>
      </c>
      <c r="R187" s="211">
        <f>IF('Indicator Date hidden'!S188="x","x",$R$2-'Indicator Date hidden'!S188)</f>
        <v>0</v>
      </c>
      <c r="S187" s="211">
        <f>IF('Indicator Date hidden'!T188="x","x",$S$2-'Indicator Date hidden'!T188)</f>
        <v>0</v>
      </c>
      <c r="T187" s="211">
        <f>IF('Indicator Date hidden'!U188="x","x",$T$2-'Indicator Date hidden'!U188)</f>
        <v>0</v>
      </c>
      <c r="U187" s="211">
        <f>IF('Indicator Date hidden'!V188="x","x",$U$2-'Indicator Date hidden'!V188)</f>
        <v>0</v>
      </c>
      <c r="V187" s="211">
        <f>IF('Indicator Date hidden'!W188="x","x",$V$2-'Indicator Date hidden'!W188)</f>
        <v>0</v>
      </c>
      <c r="W187" s="211">
        <f>IF('Indicator Date hidden'!X188="x","x",$W$2-'Indicator Date hidden'!X188)</f>
        <v>8</v>
      </c>
      <c r="X187" s="211">
        <f>IF('Indicator Date hidden'!Y188="x","x",$X$2-'Indicator Date hidden'!Y188)</f>
        <v>1</v>
      </c>
      <c r="Y187" s="211">
        <f>IF('Indicator Date hidden'!Z188="x","x",$Y$2-'Indicator Date hidden'!Z188)</f>
        <v>0</v>
      </c>
      <c r="Z187" s="211">
        <f>IF('Indicator Date hidden'!AA188="x","x",$Z$2-'Indicator Date hidden'!AA188)</f>
        <v>0</v>
      </c>
      <c r="AA187" s="211">
        <f>IF('Indicator Date hidden'!AB188="x","x",$AA$2-'Indicator Date hidden'!AB188)</f>
        <v>0</v>
      </c>
      <c r="AB187" s="211">
        <f>IF('Indicator Date hidden'!AC188="x","x",$AB$2-'Indicator Date hidden'!AC188)</f>
        <v>0</v>
      </c>
      <c r="AC187" s="211">
        <f>IF('Indicator Date hidden'!AD188="x","x",$AC$2-'Indicator Date hidden'!AD188)</f>
        <v>0</v>
      </c>
      <c r="AD187" s="211" t="str">
        <f>IF('Indicator Date hidden'!AE188="x","x",$AD$2-'Indicator Date hidden'!AE188)</f>
        <v>x</v>
      </c>
      <c r="AE187" s="211" t="str">
        <f>IF('Indicator Date hidden'!AF188="x","x",$AE$2-'Indicator Date hidden'!AF188)</f>
        <v>x</v>
      </c>
      <c r="AF187" s="211">
        <f>IF('Indicator Date hidden'!AG188="x","x",$AF$2-'Indicator Date hidden'!AG188)</f>
        <v>10</v>
      </c>
      <c r="AG187" s="211">
        <f>IF('Indicator Date hidden'!AH188="x","x",$AG$2-'Indicator Date hidden'!AH188)</f>
        <v>0</v>
      </c>
      <c r="AH187" s="211">
        <f>IF('Indicator Date hidden'!AI188="x","x",$AH$2-'Indicator Date hidden'!AI188)</f>
        <v>0</v>
      </c>
      <c r="AI187" s="211">
        <f>IF('Indicator Date hidden'!AJ188="x","x",$AI$2-'Indicator Date hidden'!AJ188)</f>
        <v>0</v>
      </c>
      <c r="AJ187" s="211" t="str">
        <f>IF('Indicator Date hidden'!AK188="x","x",$AJ$2-'Indicator Date hidden'!AK188)</f>
        <v>x</v>
      </c>
      <c r="AK187" s="211">
        <f>IF('Indicator Date hidden'!AL188="x","x",$AK$2-'Indicator Date hidden'!AL188)</f>
        <v>1</v>
      </c>
      <c r="AL187" s="211">
        <f>IF('Indicator Date hidden'!AM188="x","x",$AL$2-'Indicator Date hidden'!AM188)</f>
        <v>0</v>
      </c>
      <c r="AM187" s="211">
        <f>IF('Indicator Date hidden'!AN188="x","x",$AM$2-'Indicator Date hidden'!AN188)</f>
        <v>0</v>
      </c>
      <c r="AN187" s="211">
        <f>IF('Indicator Date hidden'!AO188="x","x",$AN$2-'Indicator Date hidden'!AO188)</f>
        <v>0</v>
      </c>
      <c r="AO187" s="211" t="str">
        <f>IF('Indicator Date hidden'!AP188="x","x",$AO$2-'Indicator Date hidden'!AP188)</f>
        <v>x</v>
      </c>
      <c r="AP187" s="211" t="str">
        <f>IF('Indicator Date hidden'!AQ188="x","x",$AP$2-'Indicator Date hidden'!AQ188)</f>
        <v>x</v>
      </c>
      <c r="AQ187" s="211">
        <f>IF('Indicator Date hidden'!AR188="x","x",$AQ$2-'Indicator Date hidden'!AR188)</f>
        <v>8</v>
      </c>
      <c r="AR187" s="211">
        <f>IF('Indicator Date hidden'!AS188="x","x",$AR$2-'Indicator Date hidden'!AS188)</f>
        <v>0</v>
      </c>
      <c r="AS187" s="211">
        <f>IF('Indicator Date hidden'!AT188="x","x",$AS$2-'Indicator Date hidden'!AT188)</f>
        <v>0</v>
      </c>
      <c r="AT187" s="211">
        <f>IF('Indicator Date hidden'!AU188="x","x",$AT$2-'Indicator Date hidden'!AU188)</f>
        <v>0</v>
      </c>
      <c r="AU187" s="211">
        <f>IF('Indicator Date hidden'!AV188="x","x",$AU$2-'Indicator Date hidden'!AV188)</f>
        <v>1</v>
      </c>
      <c r="AV187" s="211">
        <f>IF('Indicator Date hidden'!AW188="x","x",$AV$2-'Indicator Date hidden'!AW188)</f>
        <v>0</v>
      </c>
      <c r="AW187" s="211">
        <f>IF('Indicator Date hidden'!AX188="x","x",$AW$2-'Indicator Date hidden'!AX188)</f>
        <v>0</v>
      </c>
      <c r="AX187" s="211">
        <f>IF('Indicator Date hidden'!AY188="x","x",$AX$2-'Indicator Date hidden'!AY188)</f>
        <v>0</v>
      </c>
      <c r="AY187" s="211">
        <f>IF('Indicator Date hidden'!AZ188="x","x",$AY$2-'Indicator Date hidden'!AZ188)</f>
        <v>0</v>
      </c>
      <c r="AZ187" s="211">
        <f>IF('Indicator Date hidden'!BA188="x","x",$AZ$2-'Indicator Date hidden'!BA188)</f>
        <v>3</v>
      </c>
      <c r="BA187">
        <f t="shared" si="25"/>
        <v>40</v>
      </c>
      <c r="BB187" s="21">
        <f t="shared" si="26"/>
        <v>0.86956521739130432</v>
      </c>
      <c r="BC187">
        <f t="shared" si="27"/>
        <v>8</v>
      </c>
      <c r="BD187" s="21">
        <f t="shared" si="28"/>
        <v>2.4192048249119229</v>
      </c>
      <c r="BE187" s="280">
        <f t="shared" si="29"/>
        <v>0</v>
      </c>
    </row>
    <row r="188" spans="1:57" x14ac:dyDescent="0.25">
      <c r="A188" t="s">
        <v>8924</v>
      </c>
      <c r="B188" s="211">
        <f>IF('Indicator Date hidden'!C189="x","x",$B$2-'Indicator Date hidden'!C189)</f>
        <v>0</v>
      </c>
      <c r="C188" s="211">
        <f>IF('Indicator Date hidden'!D189="x","x",$C$2-'Indicator Date hidden'!D189)</f>
        <v>0</v>
      </c>
      <c r="D188" s="211">
        <f>IF('Indicator Date hidden'!E189="x","x",$D$2-'Indicator Date hidden'!E189)</f>
        <v>0</v>
      </c>
      <c r="E188" s="211">
        <f>IF('Indicator Date hidden'!F189="x","x",$E$2-'Indicator Date hidden'!F189)</f>
        <v>0</v>
      </c>
      <c r="F188" s="211">
        <f>IF('Indicator Date hidden'!G189="x","x",$F$2-'Indicator Date hidden'!G189)</f>
        <v>0</v>
      </c>
      <c r="G188" s="211">
        <f>IF('Indicator Date hidden'!H189="x","x",$G$2-'Indicator Date hidden'!H189)</f>
        <v>0</v>
      </c>
      <c r="H188" s="211">
        <f>IF('Indicator Date hidden'!I189="x","x",$H$2-'Indicator Date hidden'!I189)</f>
        <v>0</v>
      </c>
      <c r="I188" s="211">
        <f>IF('Indicator Date hidden'!J189="x","x",$I$2-'Indicator Date hidden'!J189)</f>
        <v>0</v>
      </c>
      <c r="J188" s="211">
        <f>IF('Indicator Date hidden'!K189="x","x",$J$2-'Indicator Date hidden'!K189)</f>
        <v>0</v>
      </c>
      <c r="K188" s="211">
        <f>IF('Indicator Date hidden'!L189="x","x",$K$2-'Indicator Date hidden'!L189)</f>
        <v>0</v>
      </c>
      <c r="L188" s="211">
        <f>IF('Indicator Date hidden'!M189="x","x",$L$2-'Indicator Date hidden'!M189)</f>
        <v>0</v>
      </c>
      <c r="M188" s="211">
        <f>IF('Indicator Date hidden'!N189="x","x",$M$2-'Indicator Date hidden'!N189)</f>
        <v>0</v>
      </c>
      <c r="N188" s="211">
        <f>IF('Indicator Date hidden'!O189="x","x",$N$2-'Indicator Date hidden'!O189)</f>
        <v>0</v>
      </c>
      <c r="O188" s="211">
        <f>IF('Indicator Date hidden'!P189="x","x",$O$2-'Indicator Date hidden'!P189)</f>
        <v>0</v>
      </c>
      <c r="P188" s="211">
        <f>IF('Indicator Date hidden'!Q189="x","x",$P$2-'Indicator Date hidden'!Q189)</f>
        <v>0</v>
      </c>
      <c r="Q188" s="211">
        <f>IF('Indicator Date hidden'!R189="x","x",$Q$2-'Indicator Date hidden'!R189)</f>
        <v>7</v>
      </c>
      <c r="R188" s="211">
        <f>IF('Indicator Date hidden'!S189="x","x",$R$2-'Indicator Date hidden'!S189)</f>
        <v>0</v>
      </c>
      <c r="S188" s="211">
        <f>IF('Indicator Date hidden'!T189="x","x",$S$2-'Indicator Date hidden'!T189)</f>
        <v>0</v>
      </c>
      <c r="T188" s="211">
        <f>IF('Indicator Date hidden'!U189="x","x",$T$2-'Indicator Date hidden'!U189)</f>
        <v>0</v>
      </c>
      <c r="U188" s="211">
        <f>IF('Indicator Date hidden'!V189="x","x",$U$2-'Indicator Date hidden'!V189)</f>
        <v>0</v>
      </c>
      <c r="V188" s="211">
        <f>IF('Indicator Date hidden'!W189="x","x",$V$2-'Indicator Date hidden'!W189)</f>
        <v>0</v>
      </c>
      <c r="W188" s="211">
        <f>IF('Indicator Date hidden'!X189="x","x",$W$2-'Indicator Date hidden'!X189)</f>
        <v>1</v>
      </c>
      <c r="X188" s="211">
        <f>IF('Indicator Date hidden'!Y189="x","x",$X$2-'Indicator Date hidden'!Y189)</f>
        <v>4</v>
      </c>
      <c r="Y188" s="211">
        <f>IF('Indicator Date hidden'!Z189="x","x",$Y$2-'Indicator Date hidden'!Z189)</f>
        <v>0</v>
      </c>
      <c r="Z188" s="211">
        <f>IF('Indicator Date hidden'!AA189="x","x",$Z$2-'Indicator Date hidden'!AA189)</f>
        <v>0</v>
      </c>
      <c r="AA188" s="211" t="str">
        <f>IF('Indicator Date hidden'!AB189="x","x",$AA$2-'Indicator Date hidden'!AB189)</f>
        <v>x</v>
      </c>
      <c r="AB188" s="211">
        <f>IF('Indicator Date hidden'!AC189="x","x",$AB$2-'Indicator Date hidden'!AC189)</f>
        <v>0</v>
      </c>
      <c r="AC188" s="211">
        <f>IF('Indicator Date hidden'!AD189="x","x",$AC$2-'Indicator Date hidden'!AD189)</f>
        <v>0</v>
      </c>
      <c r="AD188" s="211">
        <f>IF('Indicator Date hidden'!AE189="x","x",$AD$2-'Indicator Date hidden'!AE189)</f>
        <v>0</v>
      </c>
      <c r="AE188" s="211" t="str">
        <f>IF('Indicator Date hidden'!AF189="x","x",$AE$2-'Indicator Date hidden'!AF189)</f>
        <v>x</v>
      </c>
      <c r="AF188" s="211">
        <f>IF('Indicator Date hidden'!AG189="x","x",$AF$2-'Indicator Date hidden'!AG189)</f>
        <v>3</v>
      </c>
      <c r="AG188" s="211">
        <f>IF('Indicator Date hidden'!AH189="x","x",$AG$2-'Indicator Date hidden'!AH189)</f>
        <v>0</v>
      </c>
      <c r="AH188" s="211">
        <f>IF('Indicator Date hidden'!AI189="x","x",$AH$2-'Indicator Date hidden'!AI189)</f>
        <v>0</v>
      </c>
      <c r="AI188" s="211">
        <f>IF('Indicator Date hidden'!AJ189="x","x",$AI$2-'Indicator Date hidden'!AJ189)</f>
        <v>0</v>
      </c>
      <c r="AJ188" s="211" t="str">
        <f>IF('Indicator Date hidden'!AK189="x","x",$AJ$2-'Indicator Date hidden'!AK189)</f>
        <v>x</v>
      </c>
      <c r="AK188" s="211">
        <f>IF('Indicator Date hidden'!AL189="x","x",$AK$2-'Indicator Date hidden'!AL189)</f>
        <v>1</v>
      </c>
      <c r="AL188" s="211">
        <f>IF('Indicator Date hidden'!AM189="x","x",$AL$2-'Indicator Date hidden'!AM189)</f>
        <v>0</v>
      </c>
      <c r="AM188" s="211">
        <f>IF('Indicator Date hidden'!AN189="x","x",$AM$2-'Indicator Date hidden'!AN189)</f>
        <v>0</v>
      </c>
      <c r="AN188" s="211">
        <f>IF('Indicator Date hidden'!AO189="x","x",$AN$2-'Indicator Date hidden'!AO189)</f>
        <v>0</v>
      </c>
      <c r="AO188" s="211" t="str">
        <f>IF('Indicator Date hidden'!AP189="x","x",$AO$2-'Indicator Date hidden'!AP189)</f>
        <v>x</v>
      </c>
      <c r="AP188" s="211" t="str">
        <f>IF('Indicator Date hidden'!AQ189="x","x",$AP$2-'Indicator Date hidden'!AQ189)</f>
        <v>x</v>
      </c>
      <c r="AQ188" s="211">
        <f>IF('Indicator Date hidden'!AR189="x","x",$AQ$2-'Indicator Date hidden'!AR189)</f>
        <v>4</v>
      </c>
      <c r="AR188" s="211">
        <f>IF('Indicator Date hidden'!AS189="x","x",$AR$2-'Indicator Date hidden'!AS189)</f>
        <v>0</v>
      </c>
      <c r="AS188" s="211" t="str">
        <f>IF('Indicator Date hidden'!AT189="x","x",$AS$2-'Indicator Date hidden'!AT189)</f>
        <v>x</v>
      </c>
      <c r="AT188" s="211">
        <f>IF('Indicator Date hidden'!AU189="x","x",$AT$2-'Indicator Date hidden'!AU189)</f>
        <v>0</v>
      </c>
      <c r="AU188" s="211">
        <f>IF('Indicator Date hidden'!AV189="x","x",$AU$2-'Indicator Date hidden'!AV189)</f>
        <v>1</v>
      </c>
      <c r="AV188" s="211">
        <f>IF('Indicator Date hidden'!AW189="x","x",$AV$2-'Indicator Date hidden'!AW189)</f>
        <v>0</v>
      </c>
      <c r="AW188" s="211">
        <f>IF('Indicator Date hidden'!AX189="x","x",$AW$2-'Indicator Date hidden'!AX189)</f>
        <v>0</v>
      </c>
      <c r="AX188" s="211">
        <f>IF('Indicator Date hidden'!AY189="x","x",$AX$2-'Indicator Date hidden'!AY189)</f>
        <v>0</v>
      </c>
      <c r="AY188" s="211">
        <f>IF('Indicator Date hidden'!AZ189="x","x",$AY$2-'Indicator Date hidden'!AZ189)</f>
        <v>0</v>
      </c>
      <c r="AZ188" s="211">
        <f>IF('Indicator Date hidden'!BA189="x","x",$AZ$2-'Indicator Date hidden'!BA189)</f>
        <v>0</v>
      </c>
      <c r="BA188">
        <f t="shared" si="25"/>
        <v>21</v>
      </c>
      <c r="BB188" s="21">
        <f t="shared" si="26"/>
        <v>0.46666666666666667</v>
      </c>
      <c r="BC188">
        <f t="shared" si="27"/>
        <v>7</v>
      </c>
      <c r="BD188" s="21">
        <f t="shared" si="28"/>
        <v>1.3597385369580759</v>
      </c>
      <c r="BE188" s="280">
        <f t="shared" si="29"/>
        <v>0</v>
      </c>
    </row>
    <row r="189" spans="1:57" x14ac:dyDescent="0.25">
      <c r="A189" t="s">
        <v>8920</v>
      </c>
      <c r="B189" s="211">
        <f>IF('Indicator Date hidden'!C190="x","x",$B$2-'Indicator Date hidden'!C190)</f>
        <v>0</v>
      </c>
      <c r="C189" s="211">
        <f>IF('Indicator Date hidden'!D190="x","x",$C$2-'Indicator Date hidden'!D190)</f>
        <v>0</v>
      </c>
      <c r="D189" s="211">
        <f>IF('Indicator Date hidden'!E190="x","x",$D$2-'Indicator Date hidden'!E190)</f>
        <v>0</v>
      </c>
      <c r="E189" s="211">
        <f>IF('Indicator Date hidden'!F190="x","x",$E$2-'Indicator Date hidden'!F190)</f>
        <v>0</v>
      </c>
      <c r="F189" s="211">
        <f>IF('Indicator Date hidden'!G190="x","x",$F$2-'Indicator Date hidden'!G190)</f>
        <v>0</v>
      </c>
      <c r="G189" s="211">
        <f>IF('Indicator Date hidden'!H190="x","x",$G$2-'Indicator Date hidden'!H190)</f>
        <v>0</v>
      </c>
      <c r="H189" s="211">
        <f>IF('Indicator Date hidden'!I190="x","x",$H$2-'Indicator Date hidden'!I190)</f>
        <v>0</v>
      </c>
      <c r="I189" s="211">
        <f>IF('Indicator Date hidden'!J190="x","x",$I$2-'Indicator Date hidden'!J190)</f>
        <v>0</v>
      </c>
      <c r="J189" s="211">
        <f>IF('Indicator Date hidden'!K190="x","x",$J$2-'Indicator Date hidden'!K190)</f>
        <v>0</v>
      </c>
      <c r="K189" s="211">
        <f>IF('Indicator Date hidden'!L190="x","x",$K$2-'Indicator Date hidden'!L190)</f>
        <v>0</v>
      </c>
      <c r="L189" s="211">
        <f>IF('Indicator Date hidden'!M190="x","x",$L$2-'Indicator Date hidden'!M190)</f>
        <v>0</v>
      </c>
      <c r="M189" s="211">
        <f>IF('Indicator Date hidden'!N190="x","x",$M$2-'Indicator Date hidden'!N190)</f>
        <v>0</v>
      </c>
      <c r="N189" s="211">
        <f>IF('Indicator Date hidden'!O190="x","x",$N$2-'Indicator Date hidden'!O190)</f>
        <v>0</v>
      </c>
      <c r="O189" s="211">
        <f>IF('Indicator Date hidden'!P190="x","x",$O$2-'Indicator Date hidden'!P190)</f>
        <v>0</v>
      </c>
      <c r="P189" s="211">
        <f>IF('Indicator Date hidden'!Q190="x","x",$P$2-'Indicator Date hidden'!Q190)</f>
        <v>0</v>
      </c>
      <c r="Q189" s="211" t="str">
        <f>IF('Indicator Date hidden'!R190="x","x",$Q$2-'Indicator Date hidden'!R190)</f>
        <v>x</v>
      </c>
      <c r="R189" s="211">
        <f>IF('Indicator Date hidden'!S190="x","x",$R$2-'Indicator Date hidden'!S190)</f>
        <v>0</v>
      </c>
      <c r="S189" s="211">
        <f>IF('Indicator Date hidden'!T190="x","x",$S$2-'Indicator Date hidden'!T190)</f>
        <v>0</v>
      </c>
      <c r="T189" s="211">
        <f>IF('Indicator Date hidden'!U190="x","x",$T$2-'Indicator Date hidden'!U190)</f>
        <v>0</v>
      </c>
      <c r="U189" s="211" t="str">
        <f>IF('Indicator Date hidden'!V190="x","x",$U$2-'Indicator Date hidden'!V190)</f>
        <v>x</v>
      </c>
      <c r="V189" s="211">
        <f>IF('Indicator Date hidden'!W190="x","x",$V$2-'Indicator Date hidden'!W190)</f>
        <v>0</v>
      </c>
      <c r="W189" s="211">
        <f>IF('Indicator Date hidden'!X190="x","x",$W$2-'Indicator Date hidden'!X190)</f>
        <v>5</v>
      </c>
      <c r="X189" s="211" t="str">
        <f>IF('Indicator Date hidden'!Y190="x","x",$X$2-'Indicator Date hidden'!Y190)</f>
        <v>x</v>
      </c>
      <c r="Y189" s="211">
        <f>IF('Indicator Date hidden'!Z190="x","x",$Y$2-'Indicator Date hidden'!Z190)</f>
        <v>0</v>
      </c>
      <c r="Z189" s="211">
        <f>IF('Indicator Date hidden'!AA190="x","x",$Z$2-'Indicator Date hidden'!AA190)</f>
        <v>0</v>
      </c>
      <c r="AA189" s="211">
        <f>IF('Indicator Date hidden'!AB190="x","x",$AA$2-'Indicator Date hidden'!AB190)</f>
        <v>0</v>
      </c>
      <c r="AB189" s="211">
        <f>IF('Indicator Date hidden'!AC190="x","x",$AB$2-'Indicator Date hidden'!AC190)</f>
        <v>0</v>
      </c>
      <c r="AC189" s="211">
        <f>IF('Indicator Date hidden'!AD190="x","x",$AC$2-'Indicator Date hidden'!AD190)</f>
        <v>0</v>
      </c>
      <c r="AD189" s="211">
        <f>IF('Indicator Date hidden'!AE190="x","x",$AD$2-'Indicator Date hidden'!AE190)</f>
        <v>0</v>
      </c>
      <c r="AE189" s="211">
        <f>IF('Indicator Date hidden'!AF190="x","x",$AE$2-'Indicator Date hidden'!AF190)</f>
        <v>0</v>
      </c>
      <c r="AF189" s="211">
        <f>IF('Indicator Date hidden'!AG190="x","x",$AF$2-'Indicator Date hidden'!AG190)</f>
        <v>7</v>
      </c>
      <c r="AG189" s="211">
        <f>IF('Indicator Date hidden'!AH190="x","x",$AG$2-'Indicator Date hidden'!AH190)</f>
        <v>0</v>
      </c>
      <c r="AH189" s="211">
        <f>IF('Indicator Date hidden'!AI190="x","x",$AH$2-'Indicator Date hidden'!AI190)</f>
        <v>0</v>
      </c>
      <c r="AI189" s="211">
        <f>IF('Indicator Date hidden'!AJ190="x","x",$AI$2-'Indicator Date hidden'!AJ190)</f>
        <v>0</v>
      </c>
      <c r="AJ189" s="211" t="str">
        <f>IF('Indicator Date hidden'!AK190="x","x",$AJ$2-'Indicator Date hidden'!AK190)</f>
        <v>x</v>
      </c>
      <c r="AK189" s="211">
        <f>IF('Indicator Date hidden'!AL190="x","x",$AK$2-'Indicator Date hidden'!AL190)</f>
        <v>1</v>
      </c>
      <c r="AL189" s="211">
        <f>IF('Indicator Date hidden'!AM190="x","x",$AL$2-'Indicator Date hidden'!AM190)</f>
        <v>0</v>
      </c>
      <c r="AM189" s="211">
        <f>IF('Indicator Date hidden'!AN190="x","x",$AM$2-'Indicator Date hidden'!AN190)</f>
        <v>0</v>
      </c>
      <c r="AN189" s="211">
        <f>IF('Indicator Date hidden'!AO190="x","x",$AN$2-'Indicator Date hidden'!AO190)</f>
        <v>0</v>
      </c>
      <c r="AO189" s="211">
        <f>IF('Indicator Date hidden'!AP190="x","x",$AO$2-'Indicator Date hidden'!AP190)</f>
        <v>0</v>
      </c>
      <c r="AP189" s="211">
        <f>IF('Indicator Date hidden'!AQ190="x","x",$AP$2-'Indicator Date hidden'!AQ190)</f>
        <v>0</v>
      </c>
      <c r="AQ189" s="211">
        <f>IF('Indicator Date hidden'!AR190="x","x",$AQ$2-'Indicator Date hidden'!AR190)</f>
        <v>0</v>
      </c>
      <c r="AR189" s="211">
        <f>IF('Indicator Date hidden'!AS190="x","x",$AR$2-'Indicator Date hidden'!AS190)</f>
        <v>0</v>
      </c>
      <c r="AS189" s="211">
        <f>IF('Indicator Date hidden'!AT190="x","x",$AS$2-'Indicator Date hidden'!AT190)</f>
        <v>0</v>
      </c>
      <c r="AT189" s="211">
        <f>IF('Indicator Date hidden'!AU190="x","x",$AT$2-'Indicator Date hidden'!AU190)</f>
        <v>0</v>
      </c>
      <c r="AU189" s="211">
        <f>IF('Indicator Date hidden'!AV190="x","x",$AU$2-'Indicator Date hidden'!AV190)</f>
        <v>3</v>
      </c>
      <c r="AV189" s="211">
        <f>IF('Indicator Date hidden'!AW190="x","x",$AV$2-'Indicator Date hidden'!AW190)</f>
        <v>0</v>
      </c>
      <c r="AW189" s="211">
        <f>IF('Indicator Date hidden'!AX190="x","x",$AW$2-'Indicator Date hidden'!AX190)</f>
        <v>0</v>
      </c>
      <c r="AX189" s="211">
        <f>IF('Indicator Date hidden'!AY190="x","x",$AX$2-'Indicator Date hidden'!AY190)</f>
        <v>0</v>
      </c>
      <c r="AY189" s="211">
        <f>IF('Indicator Date hidden'!AZ190="x","x",$AY$2-'Indicator Date hidden'!AZ190)</f>
        <v>0</v>
      </c>
      <c r="AZ189" s="211">
        <f>IF('Indicator Date hidden'!BA190="x","x",$AZ$2-'Indicator Date hidden'!BA190)</f>
        <v>0</v>
      </c>
      <c r="BA189">
        <f t="shared" si="25"/>
        <v>16</v>
      </c>
      <c r="BB189" s="21">
        <f t="shared" si="26"/>
        <v>0.34042553191489361</v>
      </c>
      <c r="BC189">
        <f t="shared" si="27"/>
        <v>4</v>
      </c>
      <c r="BD189" s="21">
        <f t="shared" si="28"/>
        <v>1.2928048962521967</v>
      </c>
      <c r="BE189" s="280">
        <f t="shared" si="29"/>
        <v>0</v>
      </c>
    </row>
    <row r="190" spans="1:57" x14ac:dyDescent="0.25">
      <c r="A190" t="s">
        <v>8922</v>
      </c>
      <c r="B190" s="211">
        <f>IF('Indicator Date hidden'!C191="x","x",$B$2-'Indicator Date hidden'!C191)</f>
        <v>0</v>
      </c>
      <c r="C190" s="211">
        <f>IF('Indicator Date hidden'!D191="x","x",$C$2-'Indicator Date hidden'!D191)</f>
        <v>0</v>
      </c>
      <c r="D190" s="211">
        <f>IF('Indicator Date hidden'!E191="x","x",$D$2-'Indicator Date hidden'!E191)</f>
        <v>0</v>
      </c>
      <c r="E190" s="211">
        <f>IF('Indicator Date hidden'!F191="x","x",$E$2-'Indicator Date hidden'!F191)</f>
        <v>0</v>
      </c>
      <c r="F190" s="211">
        <f>IF('Indicator Date hidden'!G191="x","x",$F$2-'Indicator Date hidden'!G191)</f>
        <v>0</v>
      </c>
      <c r="G190" s="211">
        <f>IF('Indicator Date hidden'!H191="x","x",$G$2-'Indicator Date hidden'!H191)</f>
        <v>0</v>
      </c>
      <c r="H190" s="211">
        <f>IF('Indicator Date hidden'!I191="x","x",$H$2-'Indicator Date hidden'!I191)</f>
        <v>0</v>
      </c>
      <c r="I190" s="211">
        <f>IF('Indicator Date hidden'!J191="x","x",$I$2-'Indicator Date hidden'!J191)</f>
        <v>0</v>
      </c>
      <c r="J190" s="211">
        <f>IF('Indicator Date hidden'!K191="x","x",$J$2-'Indicator Date hidden'!K191)</f>
        <v>0</v>
      </c>
      <c r="K190" s="211">
        <f>IF('Indicator Date hidden'!L191="x","x",$K$2-'Indicator Date hidden'!L191)</f>
        <v>0</v>
      </c>
      <c r="L190" s="211">
        <f>IF('Indicator Date hidden'!M191="x","x",$L$2-'Indicator Date hidden'!M191)</f>
        <v>0</v>
      </c>
      <c r="M190" s="211">
        <f>IF('Indicator Date hidden'!N191="x","x",$M$2-'Indicator Date hidden'!N191)</f>
        <v>0</v>
      </c>
      <c r="N190" s="211">
        <f>IF('Indicator Date hidden'!O191="x","x",$N$2-'Indicator Date hidden'!O191)</f>
        <v>0</v>
      </c>
      <c r="O190" s="211">
        <f>IF('Indicator Date hidden'!P191="x","x",$O$2-'Indicator Date hidden'!P191)</f>
        <v>0</v>
      </c>
      <c r="P190" s="211">
        <f>IF('Indicator Date hidden'!Q191="x","x",$P$2-'Indicator Date hidden'!Q191)</f>
        <v>0</v>
      </c>
      <c r="Q190" s="211">
        <f>IF('Indicator Date hidden'!R191="x","x",$Q$2-'Indicator Date hidden'!R191)</f>
        <v>3</v>
      </c>
      <c r="R190" s="211">
        <f>IF('Indicator Date hidden'!S191="x","x",$R$2-'Indicator Date hidden'!S191)</f>
        <v>0</v>
      </c>
      <c r="S190" s="211">
        <f>IF('Indicator Date hidden'!T191="x","x",$S$2-'Indicator Date hidden'!T191)</f>
        <v>0</v>
      </c>
      <c r="T190" s="211">
        <f>IF('Indicator Date hidden'!U191="x","x",$T$2-'Indicator Date hidden'!U191)</f>
        <v>0</v>
      </c>
      <c r="U190" s="211">
        <f>IF('Indicator Date hidden'!V191="x","x",$U$2-'Indicator Date hidden'!V191)</f>
        <v>0</v>
      </c>
      <c r="V190" s="211">
        <f>IF('Indicator Date hidden'!W191="x","x",$V$2-'Indicator Date hidden'!W191)</f>
        <v>0</v>
      </c>
      <c r="W190" s="211">
        <f>IF('Indicator Date hidden'!X191="x","x",$W$2-'Indicator Date hidden'!X191)</f>
        <v>1</v>
      </c>
      <c r="X190" s="211">
        <f>IF('Indicator Date hidden'!Y191="x","x",$X$2-'Indicator Date hidden'!Y191)</f>
        <v>1</v>
      </c>
      <c r="Y190" s="211">
        <f>IF('Indicator Date hidden'!Z191="x","x",$Y$2-'Indicator Date hidden'!Z191)</f>
        <v>0</v>
      </c>
      <c r="Z190" s="211">
        <f>IF('Indicator Date hidden'!AA191="x","x",$Z$2-'Indicator Date hidden'!AA191)</f>
        <v>0</v>
      </c>
      <c r="AA190" s="211">
        <f>IF('Indicator Date hidden'!AB191="x","x",$AA$2-'Indicator Date hidden'!AB191)</f>
        <v>0</v>
      </c>
      <c r="AB190" s="211">
        <f>IF('Indicator Date hidden'!AC191="x","x",$AB$2-'Indicator Date hidden'!AC191)</f>
        <v>0</v>
      </c>
      <c r="AC190" s="211">
        <f>IF('Indicator Date hidden'!AD191="x","x",$AC$2-'Indicator Date hidden'!AD191)</f>
        <v>0</v>
      </c>
      <c r="AD190" s="211">
        <f>IF('Indicator Date hidden'!AE191="x","x",$AD$2-'Indicator Date hidden'!AE191)</f>
        <v>0</v>
      </c>
      <c r="AE190" s="211">
        <f>IF('Indicator Date hidden'!AF191="x","x",$AE$2-'Indicator Date hidden'!AF191)</f>
        <v>0</v>
      </c>
      <c r="AF190" s="211">
        <f>IF('Indicator Date hidden'!AG191="x","x",$AF$2-'Indicator Date hidden'!AG191)</f>
        <v>1</v>
      </c>
      <c r="AG190" s="211">
        <f>IF('Indicator Date hidden'!AH191="x","x",$AG$2-'Indicator Date hidden'!AH191)</f>
        <v>0</v>
      </c>
      <c r="AH190" s="211">
        <f>IF('Indicator Date hidden'!AI191="x","x",$AH$2-'Indicator Date hidden'!AI191)</f>
        <v>0</v>
      </c>
      <c r="AI190" s="211">
        <f>IF('Indicator Date hidden'!AJ191="x","x",$AI$2-'Indicator Date hidden'!AJ191)</f>
        <v>0</v>
      </c>
      <c r="AJ190" s="211" t="str">
        <f>IF('Indicator Date hidden'!AK191="x","x",$AJ$2-'Indicator Date hidden'!AK191)</f>
        <v>x</v>
      </c>
      <c r="AK190" s="211">
        <f>IF('Indicator Date hidden'!AL191="x","x",$AK$2-'Indicator Date hidden'!AL191)</f>
        <v>1</v>
      </c>
      <c r="AL190" s="211">
        <f>IF('Indicator Date hidden'!AM191="x","x",$AL$2-'Indicator Date hidden'!AM191)</f>
        <v>0</v>
      </c>
      <c r="AM190" s="211">
        <f>IF('Indicator Date hidden'!AN191="x","x",$AM$2-'Indicator Date hidden'!AN191)</f>
        <v>0</v>
      </c>
      <c r="AN190" s="211">
        <f>IF('Indicator Date hidden'!AO191="x","x",$AN$2-'Indicator Date hidden'!AO191)</f>
        <v>0</v>
      </c>
      <c r="AO190" s="211" t="str">
        <f>IF('Indicator Date hidden'!AP191="x","x",$AO$2-'Indicator Date hidden'!AP191)</f>
        <v>x</v>
      </c>
      <c r="AP190" s="211" t="str">
        <f>IF('Indicator Date hidden'!AQ191="x","x",$AP$2-'Indicator Date hidden'!AQ191)</f>
        <v>x</v>
      </c>
      <c r="AQ190" s="211">
        <f>IF('Indicator Date hidden'!AR191="x","x",$AQ$2-'Indicator Date hidden'!AR191)</f>
        <v>0</v>
      </c>
      <c r="AR190" s="211">
        <f>IF('Indicator Date hidden'!AS191="x","x",$AR$2-'Indicator Date hidden'!AS191)</f>
        <v>0</v>
      </c>
      <c r="AS190" s="211">
        <f>IF('Indicator Date hidden'!AT191="x","x",$AS$2-'Indicator Date hidden'!AT191)</f>
        <v>0</v>
      </c>
      <c r="AT190" s="211">
        <f>IF('Indicator Date hidden'!AU191="x","x",$AT$2-'Indicator Date hidden'!AU191)</f>
        <v>0</v>
      </c>
      <c r="AU190" s="211">
        <f>IF('Indicator Date hidden'!AV191="x","x",$AU$2-'Indicator Date hidden'!AV191)</f>
        <v>5</v>
      </c>
      <c r="AV190" s="211">
        <f>IF('Indicator Date hidden'!AW191="x","x",$AV$2-'Indicator Date hidden'!AW191)</f>
        <v>0</v>
      </c>
      <c r="AW190" s="211">
        <f>IF('Indicator Date hidden'!AX191="x","x",$AW$2-'Indicator Date hidden'!AX191)</f>
        <v>0</v>
      </c>
      <c r="AX190" s="211">
        <f>IF('Indicator Date hidden'!AY191="x","x",$AX$2-'Indicator Date hidden'!AY191)</f>
        <v>0</v>
      </c>
      <c r="AY190" s="211">
        <f>IF('Indicator Date hidden'!AZ191="x","x",$AY$2-'Indicator Date hidden'!AZ191)</f>
        <v>0</v>
      </c>
      <c r="AZ190" s="211">
        <f>IF('Indicator Date hidden'!BA191="x","x",$AZ$2-'Indicator Date hidden'!BA191)</f>
        <v>0</v>
      </c>
      <c r="BA190">
        <f t="shared" si="25"/>
        <v>12</v>
      </c>
      <c r="BB190" s="21">
        <f t="shared" si="26"/>
        <v>0.25</v>
      </c>
      <c r="BC190">
        <f t="shared" si="27"/>
        <v>6</v>
      </c>
      <c r="BD190" s="21">
        <f t="shared" si="28"/>
        <v>0.8539125638299665</v>
      </c>
      <c r="BE190" s="280">
        <f t="shared" si="29"/>
        <v>0</v>
      </c>
    </row>
    <row r="191" spans="1:57" x14ac:dyDescent="0.25">
      <c r="A191" t="s">
        <v>8927</v>
      </c>
      <c r="B191" s="211">
        <f>IF('Indicator Date hidden'!C192="x","x",$B$2-'Indicator Date hidden'!C192)</f>
        <v>0</v>
      </c>
      <c r="C191" s="211">
        <f>IF('Indicator Date hidden'!D192="x","x",$C$2-'Indicator Date hidden'!D192)</f>
        <v>0</v>
      </c>
      <c r="D191" s="211">
        <f>IF('Indicator Date hidden'!E192="x","x",$D$2-'Indicator Date hidden'!E192)</f>
        <v>0</v>
      </c>
      <c r="E191" s="211">
        <f>IF('Indicator Date hidden'!F192="x","x",$E$2-'Indicator Date hidden'!F192)</f>
        <v>0</v>
      </c>
      <c r="F191" s="211">
        <f>IF('Indicator Date hidden'!G192="x","x",$F$2-'Indicator Date hidden'!G192)</f>
        <v>0</v>
      </c>
      <c r="G191" s="211">
        <f>IF('Indicator Date hidden'!H192="x","x",$G$2-'Indicator Date hidden'!H192)</f>
        <v>0</v>
      </c>
      <c r="H191" s="211">
        <f>IF('Indicator Date hidden'!I192="x","x",$H$2-'Indicator Date hidden'!I192)</f>
        <v>0</v>
      </c>
      <c r="I191" s="211">
        <f>IF('Indicator Date hidden'!J192="x","x",$I$2-'Indicator Date hidden'!J192)</f>
        <v>0</v>
      </c>
      <c r="J191" s="211">
        <f>IF('Indicator Date hidden'!K192="x","x",$J$2-'Indicator Date hidden'!K192)</f>
        <v>0</v>
      </c>
      <c r="K191" s="211">
        <f>IF('Indicator Date hidden'!L192="x","x",$K$2-'Indicator Date hidden'!L192)</f>
        <v>0</v>
      </c>
      <c r="L191" s="211">
        <f>IF('Indicator Date hidden'!M192="x","x",$L$2-'Indicator Date hidden'!M192)</f>
        <v>0</v>
      </c>
      <c r="M191" s="211">
        <f>IF('Indicator Date hidden'!N192="x","x",$M$2-'Indicator Date hidden'!N192)</f>
        <v>0</v>
      </c>
      <c r="N191" s="211">
        <f>IF('Indicator Date hidden'!O192="x","x",$N$2-'Indicator Date hidden'!O192)</f>
        <v>0</v>
      </c>
      <c r="O191" s="211">
        <f>IF('Indicator Date hidden'!P192="x","x",$O$2-'Indicator Date hidden'!P192)</f>
        <v>0</v>
      </c>
      <c r="P191" s="211">
        <f>IF('Indicator Date hidden'!Q192="x","x",$P$2-'Indicator Date hidden'!Q192)</f>
        <v>0</v>
      </c>
      <c r="Q191" s="211">
        <f>IF('Indicator Date hidden'!R192="x","x",$Q$2-'Indicator Date hidden'!R192)</f>
        <v>1</v>
      </c>
      <c r="R191" s="211">
        <f>IF('Indicator Date hidden'!S192="x","x",$R$2-'Indicator Date hidden'!S192)</f>
        <v>0</v>
      </c>
      <c r="S191" s="211">
        <f>IF('Indicator Date hidden'!T192="x","x",$S$2-'Indicator Date hidden'!T192)</f>
        <v>0</v>
      </c>
      <c r="T191" s="211">
        <f>IF('Indicator Date hidden'!U192="x","x",$T$2-'Indicator Date hidden'!U192)</f>
        <v>0</v>
      </c>
      <c r="U191" s="211" t="str">
        <f>IF('Indicator Date hidden'!V192="x","x",$U$2-'Indicator Date hidden'!V192)</f>
        <v>x</v>
      </c>
      <c r="V191" s="211">
        <f>IF('Indicator Date hidden'!W192="x","x",$V$2-'Indicator Date hidden'!W192)</f>
        <v>0</v>
      </c>
      <c r="W191" s="211">
        <f>IF('Indicator Date hidden'!X192="x","x",$W$2-'Indicator Date hidden'!X192)</f>
        <v>1</v>
      </c>
      <c r="X191" s="211">
        <f>IF('Indicator Date hidden'!Y192="x","x",$X$2-'Indicator Date hidden'!Y192)</f>
        <v>4</v>
      </c>
      <c r="Y191" s="211">
        <f>IF('Indicator Date hidden'!Z192="x","x",$Y$2-'Indicator Date hidden'!Z192)</f>
        <v>0</v>
      </c>
      <c r="Z191" s="211">
        <f>IF('Indicator Date hidden'!AA192="x","x",$Z$2-'Indicator Date hidden'!AA192)</f>
        <v>0</v>
      </c>
      <c r="AA191" s="211">
        <f>IF('Indicator Date hidden'!AB192="x","x",$AA$2-'Indicator Date hidden'!AB192)</f>
        <v>0</v>
      </c>
      <c r="AB191" s="211">
        <f>IF('Indicator Date hidden'!AC192="x","x",$AB$2-'Indicator Date hidden'!AC192)</f>
        <v>0</v>
      </c>
      <c r="AC191" s="211">
        <f>IF('Indicator Date hidden'!AD192="x","x",$AC$2-'Indicator Date hidden'!AD192)</f>
        <v>0</v>
      </c>
      <c r="AD191" s="211">
        <f>IF('Indicator Date hidden'!AE192="x","x",$AD$2-'Indicator Date hidden'!AE192)</f>
        <v>0</v>
      </c>
      <c r="AE191" s="211">
        <f>IF('Indicator Date hidden'!AF192="x","x",$AE$2-'Indicator Date hidden'!AF192)</f>
        <v>0</v>
      </c>
      <c r="AF191" s="211">
        <f>IF('Indicator Date hidden'!AG192="x","x",$AF$2-'Indicator Date hidden'!AG192)</f>
        <v>8</v>
      </c>
      <c r="AG191" s="211">
        <f>IF('Indicator Date hidden'!AH192="x","x",$AG$2-'Indicator Date hidden'!AH192)</f>
        <v>0</v>
      </c>
      <c r="AH191" s="211">
        <f>IF('Indicator Date hidden'!AI192="x","x",$AH$2-'Indicator Date hidden'!AI192)</f>
        <v>0</v>
      </c>
      <c r="AI191" s="211">
        <f>IF('Indicator Date hidden'!AJ192="x","x",$AI$2-'Indicator Date hidden'!AJ192)</f>
        <v>0</v>
      </c>
      <c r="AJ191" s="211">
        <f>IF('Indicator Date hidden'!AK192="x","x",$AJ$2-'Indicator Date hidden'!AK192)</f>
        <v>0</v>
      </c>
      <c r="AK191" s="211">
        <f>IF('Indicator Date hidden'!AL192="x","x",$AK$2-'Indicator Date hidden'!AL192)</f>
        <v>0</v>
      </c>
      <c r="AL191" s="211">
        <f>IF('Indicator Date hidden'!AM192="x","x",$AL$2-'Indicator Date hidden'!AM192)</f>
        <v>0</v>
      </c>
      <c r="AM191" s="211">
        <f>IF('Indicator Date hidden'!AN192="x","x",$AM$2-'Indicator Date hidden'!AN192)</f>
        <v>0</v>
      </c>
      <c r="AN191" s="211">
        <f>IF('Indicator Date hidden'!AO192="x","x",$AN$2-'Indicator Date hidden'!AO192)</f>
        <v>0</v>
      </c>
      <c r="AO191" s="211">
        <f>IF('Indicator Date hidden'!AP192="x","x",$AO$2-'Indicator Date hidden'!AP192)</f>
        <v>1</v>
      </c>
      <c r="AP191" s="211">
        <f>IF('Indicator Date hidden'!AQ192="x","x",$AP$2-'Indicator Date hidden'!AQ192)</f>
        <v>1</v>
      </c>
      <c r="AQ191" s="211">
        <f>IF('Indicator Date hidden'!AR192="x","x",$AQ$2-'Indicator Date hidden'!AR192)</f>
        <v>0</v>
      </c>
      <c r="AR191" s="211">
        <f>IF('Indicator Date hidden'!AS192="x","x",$AR$2-'Indicator Date hidden'!AS192)</f>
        <v>0</v>
      </c>
      <c r="AS191" s="211">
        <f>IF('Indicator Date hidden'!AT192="x","x",$AS$2-'Indicator Date hidden'!AT192)</f>
        <v>0</v>
      </c>
      <c r="AT191" s="211">
        <f>IF('Indicator Date hidden'!AU192="x","x",$AT$2-'Indicator Date hidden'!AU192)</f>
        <v>0</v>
      </c>
      <c r="AU191" s="211">
        <f>IF('Indicator Date hidden'!AV192="x","x",$AU$2-'Indicator Date hidden'!AV192)</f>
        <v>1</v>
      </c>
      <c r="AV191" s="211">
        <f>IF('Indicator Date hidden'!AW192="x","x",$AV$2-'Indicator Date hidden'!AW192)</f>
        <v>0</v>
      </c>
      <c r="AW191" s="211">
        <f>IF('Indicator Date hidden'!AX192="x","x",$AW$2-'Indicator Date hidden'!AX192)</f>
        <v>0</v>
      </c>
      <c r="AX191" s="211">
        <f>IF('Indicator Date hidden'!AY192="x","x",$AX$2-'Indicator Date hidden'!AY192)</f>
        <v>0</v>
      </c>
      <c r="AY191" s="211">
        <f>IF('Indicator Date hidden'!AZ192="x","x",$AY$2-'Indicator Date hidden'!AZ192)</f>
        <v>3</v>
      </c>
      <c r="AZ191" s="211">
        <f>IF('Indicator Date hidden'!BA192="x","x",$AZ$2-'Indicator Date hidden'!BA192)</f>
        <v>3</v>
      </c>
      <c r="BA191">
        <f t="shared" si="25"/>
        <v>23</v>
      </c>
      <c r="BB191" s="21">
        <f t="shared" si="26"/>
        <v>0.46</v>
      </c>
      <c r="BC191">
        <f t="shared" si="27"/>
        <v>9</v>
      </c>
      <c r="BD191" s="21">
        <f t="shared" si="28"/>
        <v>1.3595587519485872</v>
      </c>
      <c r="BE191" s="280">
        <f t="shared" si="29"/>
        <v>0</v>
      </c>
    </row>
    <row r="192" spans="1:57" x14ac:dyDescent="0.25">
      <c r="A192" t="s">
        <v>8930</v>
      </c>
      <c r="B192" s="211">
        <f>IF('Indicator Date hidden'!C193="x","x",$B$2-'Indicator Date hidden'!C193)</f>
        <v>0</v>
      </c>
      <c r="C192" s="211">
        <f>IF('Indicator Date hidden'!D193="x","x",$C$2-'Indicator Date hidden'!D193)</f>
        <v>0</v>
      </c>
      <c r="D192" s="211">
        <f>IF('Indicator Date hidden'!E193="x","x",$D$2-'Indicator Date hidden'!E193)</f>
        <v>0</v>
      </c>
      <c r="E192" s="211">
        <f>IF('Indicator Date hidden'!F193="x","x",$E$2-'Indicator Date hidden'!F193)</f>
        <v>0</v>
      </c>
      <c r="F192" s="211">
        <f>IF('Indicator Date hidden'!G193="x","x",$F$2-'Indicator Date hidden'!G193)</f>
        <v>0</v>
      </c>
      <c r="G192" s="211">
        <f>IF('Indicator Date hidden'!H193="x","x",$G$2-'Indicator Date hidden'!H193)</f>
        <v>0</v>
      </c>
      <c r="H192" s="211">
        <f>IF('Indicator Date hidden'!I193="x","x",$H$2-'Indicator Date hidden'!I193)</f>
        <v>0</v>
      </c>
      <c r="I192" s="211">
        <f>IF('Indicator Date hidden'!J193="x","x",$I$2-'Indicator Date hidden'!J193)</f>
        <v>0</v>
      </c>
      <c r="J192" s="211">
        <f>IF('Indicator Date hidden'!K193="x","x",$J$2-'Indicator Date hidden'!K193)</f>
        <v>0</v>
      </c>
      <c r="K192" s="211">
        <f>IF('Indicator Date hidden'!L193="x","x",$K$2-'Indicator Date hidden'!L193)</f>
        <v>0</v>
      </c>
      <c r="L192" s="211">
        <f>IF('Indicator Date hidden'!M193="x","x",$L$2-'Indicator Date hidden'!M193)</f>
        <v>0</v>
      </c>
      <c r="M192" s="211">
        <f>IF('Indicator Date hidden'!N193="x","x",$M$2-'Indicator Date hidden'!N193)</f>
        <v>0</v>
      </c>
      <c r="N192" s="211">
        <f>IF('Indicator Date hidden'!O193="x","x",$N$2-'Indicator Date hidden'!O193)</f>
        <v>0</v>
      </c>
      <c r="O192" s="211">
        <f>IF('Indicator Date hidden'!P193="x","x",$O$2-'Indicator Date hidden'!P193)</f>
        <v>0</v>
      </c>
      <c r="P192" s="211">
        <f>IF('Indicator Date hidden'!Q193="x","x",$P$2-'Indicator Date hidden'!Q193)</f>
        <v>0</v>
      </c>
      <c r="Q192" s="211">
        <f>IF('Indicator Date hidden'!R193="x","x",$Q$2-'Indicator Date hidden'!R193)</f>
        <v>0</v>
      </c>
      <c r="R192" s="211">
        <f>IF('Indicator Date hidden'!S193="x","x",$R$2-'Indicator Date hidden'!S193)</f>
        <v>0</v>
      </c>
      <c r="S192" s="211">
        <f>IF('Indicator Date hidden'!T193="x","x",$S$2-'Indicator Date hidden'!T193)</f>
        <v>0</v>
      </c>
      <c r="T192" s="211">
        <f>IF('Indicator Date hidden'!U193="x","x",$T$2-'Indicator Date hidden'!U193)</f>
        <v>0</v>
      </c>
      <c r="U192" s="211">
        <f>IF('Indicator Date hidden'!V193="x","x",$U$2-'Indicator Date hidden'!V193)</f>
        <v>0</v>
      </c>
      <c r="V192" s="211">
        <f>IF('Indicator Date hidden'!W193="x","x",$V$2-'Indicator Date hidden'!W193)</f>
        <v>0</v>
      </c>
      <c r="W192" s="211">
        <f>IF('Indicator Date hidden'!X193="x","x",$W$2-'Indicator Date hidden'!X193)</f>
        <v>1</v>
      </c>
      <c r="X192" s="211">
        <f>IF('Indicator Date hidden'!Y193="x","x",$X$2-'Indicator Date hidden'!Y193)</f>
        <v>2</v>
      </c>
      <c r="Y192" s="211">
        <f>IF('Indicator Date hidden'!Z193="x","x",$Y$2-'Indicator Date hidden'!Z193)</f>
        <v>0</v>
      </c>
      <c r="Z192" s="211">
        <f>IF('Indicator Date hidden'!AA193="x","x",$Z$2-'Indicator Date hidden'!AA193)</f>
        <v>0</v>
      </c>
      <c r="AA192" s="211">
        <f>IF('Indicator Date hidden'!AB193="x","x",$AA$2-'Indicator Date hidden'!AB193)</f>
        <v>0</v>
      </c>
      <c r="AB192" s="211">
        <f>IF('Indicator Date hidden'!AC193="x","x",$AB$2-'Indicator Date hidden'!AC193)</f>
        <v>0</v>
      </c>
      <c r="AC192" s="211">
        <f>IF('Indicator Date hidden'!AD193="x","x",$AC$2-'Indicator Date hidden'!AD193)</f>
        <v>0</v>
      </c>
      <c r="AD192" s="211">
        <f>IF('Indicator Date hidden'!AE193="x","x",$AD$2-'Indicator Date hidden'!AE193)</f>
        <v>0</v>
      </c>
      <c r="AE192" s="211">
        <f>IF('Indicator Date hidden'!AF193="x","x",$AE$2-'Indicator Date hidden'!AF193)</f>
        <v>0</v>
      </c>
      <c r="AF192" s="211">
        <f>IF('Indicator Date hidden'!AG193="x","x",$AF$2-'Indicator Date hidden'!AG193)</f>
        <v>3</v>
      </c>
      <c r="AG192" s="211">
        <f>IF('Indicator Date hidden'!AH193="x","x",$AG$2-'Indicator Date hidden'!AH193)</f>
        <v>0</v>
      </c>
      <c r="AH192" s="211">
        <f>IF('Indicator Date hidden'!AI193="x","x",$AH$2-'Indicator Date hidden'!AI193)</f>
        <v>0</v>
      </c>
      <c r="AI192" s="211">
        <f>IF('Indicator Date hidden'!AJ193="x","x",$AI$2-'Indicator Date hidden'!AJ193)</f>
        <v>0</v>
      </c>
      <c r="AJ192" s="211" t="str">
        <f>IF('Indicator Date hidden'!AK193="x","x",$AJ$2-'Indicator Date hidden'!AK193)</f>
        <v>x</v>
      </c>
      <c r="AK192" s="211">
        <f>IF('Indicator Date hidden'!AL193="x","x",$AK$2-'Indicator Date hidden'!AL193)</f>
        <v>1</v>
      </c>
      <c r="AL192" s="211">
        <f>IF('Indicator Date hidden'!AM193="x","x",$AL$2-'Indicator Date hidden'!AM193)</f>
        <v>0</v>
      </c>
      <c r="AM192" s="211">
        <f>IF('Indicator Date hidden'!AN193="x","x",$AM$2-'Indicator Date hidden'!AN193)</f>
        <v>0</v>
      </c>
      <c r="AN192" s="211">
        <f>IF('Indicator Date hidden'!AO193="x","x",$AN$2-'Indicator Date hidden'!AO193)</f>
        <v>0</v>
      </c>
      <c r="AO192" s="211">
        <f>IF('Indicator Date hidden'!AP193="x","x",$AO$2-'Indicator Date hidden'!AP193)</f>
        <v>1</v>
      </c>
      <c r="AP192" s="211">
        <f>IF('Indicator Date hidden'!AQ193="x","x",$AP$2-'Indicator Date hidden'!AQ193)</f>
        <v>1</v>
      </c>
      <c r="AQ192" s="211">
        <f>IF('Indicator Date hidden'!AR193="x","x",$AQ$2-'Indicator Date hidden'!AR193)</f>
        <v>6</v>
      </c>
      <c r="AR192" s="211">
        <f>IF('Indicator Date hidden'!AS193="x","x",$AR$2-'Indicator Date hidden'!AS193)</f>
        <v>0</v>
      </c>
      <c r="AS192" s="211">
        <f>IF('Indicator Date hidden'!AT193="x","x",$AS$2-'Indicator Date hidden'!AT193)</f>
        <v>0</v>
      </c>
      <c r="AT192" s="211">
        <f>IF('Indicator Date hidden'!AU193="x","x",$AT$2-'Indicator Date hidden'!AU193)</f>
        <v>0</v>
      </c>
      <c r="AU192" s="211">
        <f>IF('Indicator Date hidden'!AV193="x","x",$AU$2-'Indicator Date hidden'!AV193)</f>
        <v>7</v>
      </c>
      <c r="AV192" s="211">
        <f>IF('Indicator Date hidden'!AW193="x","x",$AV$2-'Indicator Date hidden'!AW193)</f>
        <v>0</v>
      </c>
      <c r="AW192" s="211">
        <f>IF('Indicator Date hidden'!AX193="x","x",$AW$2-'Indicator Date hidden'!AX193)</f>
        <v>0</v>
      </c>
      <c r="AX192" s="211">
        <f>IF('Indicator Date hidden'!AY193="x","x",$AX$2-'Indicator Date hidden'!AY193)</f>
        <v>0</v>
      </c>
      <c r="AY192" s="211">
        <f>IF('Indicator Date hidden'!AZ193="x","x",$AY$2-'Indicator Date hidden'!AZ193)</f>
        <v>0</v>
      </c>
      <c r="AZ192" s="211">
        <f>IF('Indicator Date hidden'!BA193="x","x",$AZ$2-'Indicator Date hidden'!BA193)</f>
        <v>0</v>
      </c>
      <c r="BA192">
        <f t="shared" si="25"/>
        <v>22</v>
      </c>
      <c r="BB192" s="21">
        <f t="shared" si="26"/>
        <v>0.44</v>
      </c>
      <c r="BC192">
        <f t="shared" si="27"/>
        <v>8</v>
      </c>
      <c r="BD192" s="21">
        <f t="shared" si="28"/>
        <v>1.3588230201170424</v>
      </c>
      <c r="BE192" s="280">
        <f t="shared" si="29"/>
        <v>0</v>
      </c>
    </row>
    <row r="193" spans="1:57" x14ac:dyDescent="0.25">
      <c r="A193" t="s">
        <v>8931</v>
      </c>
      <c r="B193" s="211">
        <f>IF('Indicator Date hidden'!C194="x","x",$B$2-'Indicator Date hidden'!C194)</f>
        <v>0</v>
      </c>
      <c r="C193" s="211">
        <f>IF('Indicator Date hidden'!D194="x","x",$C$2-'Indicator Date hidden'!D194)</f>
        <v>0</v>
      </c>
      <c r="D193" s="211">
        <f>IF('Indicator Date hidden'!E194="x","x",$D$2-'Indicator Date hidden'!E194)</f>
        <v>0</v>
      </c>
      <c r="E193" s="211">
        <f>IF('Indicator Date hidden'!F194="x","x",$E$2-'Indicator Date hidden'!F194)</f>
        <v>0</v>
      </c>
      <c r="F193" s="211">
        <f>IF('Indicator Date hidden'!G194="x","x",$F$2-'Indicator Date hidden'!G194)</f>
        <v>0</v>
      </c>
      <c r="G193" s="211">
        <f>IF('Indicator Date hidden'!H194="x","x",$G$2-'Indicator Date hidden'!H194)</f>
        <v>0</v>
      </c>
      <c r="H193" s="211">
        <f>IF('Indicator Date hidden'!I194="x","x",$H$2-'Indicator Date hidden'!I194)</f>
        <v>0</v>
      </c>
      <c r="I193" s="211">
        <f>IF('Indicator Date hidden'!J194="x","x",$I$2-'Indicator Date hidden'!J194)</f>
        <v>0</v>
      </c>
      <c r="J193" s="211">
        <f>IF('Indicator Date hidden'!K194="x","x",$J$2-'Indicator Date hidden'!K194)</f>
        <v>0</v>
      </c>
      <c r="K193" s="211">
        <f>IF('Indicator Date hidden'!L194="x","x",$K$2-'Indicator Date hidden'!L194)</f>
        <v>0</v>
      </c>
      <c r="L193" s="211">
        <f>IF('Indicator Date hidden'!M194="x","x",$L$2-'Indicator Date hidden'!M194)</f>
        <v>0</v>
      </c>
      <c r="M193" s="211">
        <f>IF('Indicator Date hidden'!N194="x","x",$M$2-'Indicator Date hidden'!N194)</f>
        <v>0</v>
      </c>
      <c r="N193" s="211">
        <f>IF('Indicator Date hidden'!O194="x","x",$N$2-'Indicator Date hidden'!O194)</f>
        <v>0</v>
      </c>
      <c r="O193" s="211">
        <f>IF('Indicator Date hidden'!P194="x","x",$O$2-'Indicator Date hidden'!P194)</f>
        <v>0</v>
      </c>
      <c r="P193" s="211">
        <f>IF('Indicator Date hidden'!Q194="x","x",$P$2-'Indicator Date hidden'!Q194)</f>
        <v>0</v>
      </c>
      <c r="Q193" s="211">
        <f>IF('Indicator Date hidden'!R194="x","x",$Q$2-'Indicator Date hidden'!R194)</f>
        <v>0</v>
      </c>
      <c r="R193" s="211">
        <f>IF('Indicator Date hidden'!S194="x","x",$R$2-'Indicator Date hidden'!S194)</f>
        <v>0</v>
      </c>
      <c r="S193" s="211">
        <f>IF('Indicator Date hidden'!T194="x","x",$S$2-'Indicator Date hidden'!T194)</f>
        <v>0</v>
      </c>
      <c r="T193" s="211">
        <f>IF('Indicator Date hidden'!U194="x","x",$T$2-'Indicator Date hidden'!U194)</f>
        <v>0</v>
      </c>
      <c r="U193" s="211">
        <f>IF('Indicator Date hidden'!V194="x","x",$U$2-'Indicator Date hidden'!V194)</f>
        <v>0</v>
      </c>
      <c r="V193" s="211">
        <f>IF('Indicator Date hidden'!W194="x","x",$V$2-'Indicator Date hidden'!W194)</f>
        <v>0</v>
      </c>
      <c r="W193" s="211">
        <f>IF('Indicator Date hidden'!X194="x","x",$W$2-'Indicator Date hidden'!X194)</f>
        <v>0</v>
      </c>
      <c r="X193" s="211">
        <f>IF('Indicator Date hidden'!Y194="x","x",$X$2-'Indicator Date hidden'!Y194)</f>
        <v>3</v>
      </c>
      <c r="Y193" s="211">
        <f>IF('Indicator Date hidden'!Z194="x","x",$Y$2-'Indicator Date hidden'!Z194)</f>
        <v>0</v>
      </c>
      <c r="Z193" s="211">
        <f>IF('Indicator Date hidden'!AA194="x","x",$Z$2-'Indicator Date hidden'!AA194)</f>
        <v>0</v>
      </c>
      <c r="AA193" s="211">
        <f>IF('Indicator Date hidden'!AB194="x","x",$AA$2-'Indicator Date hidden'!AB194)</f>
        <v>0</v>
      </c>
      <c r="AB193" s="211">
        <f>IF('Indicator Date hidden'!AC194="x","x",$AB$2-'Indicator Date hidden'!AC194)</f>
        <v>0</v>
      </c>
      <c r="AC193" s="211">
        <f>IF('Indicator Date hidden'!AD194="x","x",$AC$2-'Indicator Date hidden'!AD194)</f>
        <v>0</v>
      </c>
      <c r="AD193" s="211">
        <f>IF('Indicator Date hidden'!AE194="x","x",$AD$2-'Indicator Date hidden'!AE194)</f>
        <v>0</v>
      </c>
      <c r="AE193" s="211">
        <f>IF('Indicator Date hidden'!AF194="x","x",$AE$2-'Indicator Date hidden'!AF194)</f>
        <v>0</v>
      </c>
      <c r="AF193" s="211" t="str">
        <f>IF('Indicator Date hidden'!AG194="x","x",$AF$2-'Indicator Date hidden'!AG194)</f>
        <v>x</v>
      </c>
      <c r="AG193" s="211">
        <f>IF('Indicator Date hidden'!AH194="x","x",$AG$2-'Indicator Date hidden'!AH194)</f>
        <v>0</v>
      </c>
      <c r="AH193" s="211">
        <f>IF('Indicator Date hidden'!AI194="x","x",$AH$2-'Indicator Date hidden'!AI194)</f>
        <v>0</v>
      </c>
      <c r="AI193" s="211">
        <f>IF('Indicator Date hidden'!AJ194="x","x",$AI$2-'Indicator Date hidden'!AJ194)</f>
        <v>0</v>
      </c>
      <c r="AJ193" s="211">
        <f>IF('Indicator Date hidden'!AK194="x","x",$AJ$2-'Indicator Date hidden'!AK194)</f>
        <v>1</v>
      </c>
      <c r="AK193" s="211">
        <f>IF('Indicator Date hidden'!AL194="x","x",$AK$2-'Indicator Date hidden'!AL194)</f>
        <v>1</v>
      </c>
      <c r="AL193" s="211">
        <f>IF('Indicator Date hidden'!AM194="x","x",$AL$2-'Indicator Date hidden'!AM194)</f>
        <v>0</v>
      </c>
      <c r="AM193" s="211">
        <f>IF('Indicator Date hidden'!AN194="x","x",$AM$2-'Indicator Date hidden'!AN194)</f>
        <v>0</v>
      </c>
      <c r="AN193" s="211">
        <f>IF('Indicator Date hidden'!AO194="x","x",$AN$2-'Indicator Date hidden'!AO194)</f>
        <v>0</v>
      </c>
      <c r="AO193" s="211" t="str">
        <f>IF('Indicator Date hidden'!AP194="x","x",$AO$2-'Indicator Date hidden'!AP194)</f>
        <v>x</v>
      </c>
      <c r="AP193" s="211" t="str">
        <f>IF('Indicator Date hidden'!AQ194="x","x",$AP$2-'Indicator Date hidden'!AQ194)</f>
        <v>x</v>
      </c>
      <c r="AQ193" s="211">
        <f>IF('Indicator Date hidden'!AR194="x","x",$AQ$2-'Indicator Date hidden'!AR194)</f>
        <v>0</v>
      </c>
      <c r="AR193" s="211">
        <f>IF('Indicator Date hidden'!AS194="x","x",$AR$2-'Indicator Date hidden'!AS194)</f>
        <v>0</v>
      </c>
      <c r="AS193" s="211">
        <f>IF('Indicator Date hidden'!AT194="x","x",$AS$2-'Indicator Date hidden'!AT194)</f>
        <v>0</v>
      </c>
      <c r="AT193" s="211">
        <f>IF('Indicator Date hidden'!AU194="x","x",$AT$2-'Indicator Date hidden'!AU194)</f>
        <v>0</v>
      </c>
      <c r="AU193" s="211">
        <f>IF('Indicator Date hidden'!AV194="x","x",$AU$2-'Indicator Date hidden'!AV194)</f>
        <v>3</v>
      </c>
      <c r="AV193" s="211">
        <f>IF('Indicator Date hidden'!AW194="x","x",$AV$2-'Indicator Date hidden'!AW194)</f>
        <v>0</v>
      </c>
      <c r="AW193" s="211">
        <f>IF('Indicator Date hidden'!AX194="x","x",$AW$2-'Indicator Date hidden'!AX194)</f>
        <v>0</v>
      </c>
      <c r="AX193" s="211">
        <f>IF('Indicator Date hidden'!AY194="x","x",$AX$2-'Indicator Date hidden'!AY194)</f>
        <v>0</v>
      </c>
      <c r="AY193" s="211">
        <f>IF('Indicator Date hidden'!AZ194="x","x",$AY$2-'Indicator Date hidden'!AZ194)</f>
        <v>0</v>
      </c>
      <c r="AZ193" s="211">
        <f>IF('Indicator Date hidden'!BA194="x","x",$AZ$2-'Indicator Date hidden'!BA194)</f>
        <v>0</v>
      </c>
      <c r="BA193">
        <f t="shared" si="25"/>
        <v>8</v>
      </c>
      <c r="BB193" s="21">
        <f t="shared" si="26"/>
        <v>0.16666666666666666</v>
      </c>
      <c r="BC193">
        <f t="shared" si="27"/>
        <v>4</v>
      </c>
      <c r="BD193" s="21">
        <f t="shared" si="28"/>
        <v>0.62360956446232352</v>
      </c>
      <c r="BE193" s="280">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style="214" bestFit="1" customWidth="1"/>
  </cols>
  <sheetData>
    <row r="1" spans="1:54" ht="284.85000000000002" customHeight="1" x14ac:dyDescent="0.25">
      <c r="A1" t="s">
        <v>8470</v>
      </c>
      <c r="B1" s="209" t="s">
        <v>9714</v>
      </c>
      <c r="C1" s="209" t="s">
        <v>9715</v>
      </c>
      <c r="D1" s="209" t="s">
        <v>9716</v>
      </c>
      <c r="E1" s="209" t="s">
        <v>9717</v>
      </c>
      <c r="F1" s="209" t="s">
        <v>9718</v>
      </c>
      <c r="G1" s="209" t="s">
        <v>9719</v>
      </c>
      <c r="H1" s="209" t="s">
        <v>9720</v>
      </c>
      <c r="I1" s="209" t="s">
        <v>9721</v>
      </c>
      <c r="J1" s="209" t="s">
        <v>9722</v>
      </c>
      <c r="K1" s="209" t="s">
        <v>9723</v>
      </c>
      <c r="L1" s="209" t="s">
        <v>9724</v>
      </c>
      <c r="M1" s="209" t="s">
        <v>9725</v>
      </c>
      <c r="N1" s="209" t="s">
        <v>9726</v>
      </c>
      <c r="O1" s="209" t="s">
        <v>9727</v>
      </c>
      <c r="P1" s="209" t="s">
        <v>9728</v>
      </c>
      <c r="Q1" s="209" t="s">
        <v>9729</v>
      </c>
      <c r="R1" s="209" t="s">
        <v>9730</v>
      </c>
      <c r="S1" s="209" t="s">
        <v>9731</v>
      </c>
      <c r="T1" s="209" t="s">
        <v>9731</v>
      </c>
      <c r="U1" s="209" t="s">
        <v>9732</v>
      </c>
      <c r="V1" s="209" t="s">
        <v>9733</v>
      </c>
      <c r="W1" s="209" t="s">
        <v>9734</v>
      </c>
      <c r="X1" s="209" t="s">
        <v>9735</v>
      </c>
      <c r="Y1" s="209" t="s">
        <v>9736</v>
      </c>
      <c r="Z1" s="209" t="s">
        <v>9737</v>
      </c>
      <c r="AA1" s="209" t="s">
        <v>9738</v>
      </c>
      <c r="AB1" s="209" t="s">
        <v>9739</v>
      </c>
      <c r="AC1" s="209" t="s">
        <v>9740</v>
      </c>
      <c r="AD1" s="209" t="s">
        <v>9741</v>
      </c>
      <c r="AE1" s="209" t="s">
        <v>8615</v>
      </c>
      <c r="AF1" s="209" t="s">
        <v>8531</v>
      </c>
      <c r="AG1" s="209" t="s">
        <v>9742</v>
      </c>
      <c r="AH1" s="209" t="s">
        <v>9742</v>
      </c>
      <c r="AI1" s="209" t="s">
        <v>9742</v>
      </c>
      <c r="AJ1" s="209" t="s">
        <v>9743</v>
      </c>
      <c r="AK1" s="209" t="s">
        <v>9744</v>
      </c>
      <c r="AL1" s="209" t="s">
        <v>9745</v>
      </c>
      <c r="AM1" s="209" t="s">
        <v>9746</v>
      </c>
      <c r="AN1" s="209" t="s">
        <v>9747</v>
      </c>
      <c r="AO1" s="209" t="s">
        <v>9748</v>
      </c>
      <c r="AP1" s="209" t="s">
        <v>9749</v>
      </c>
      <c r="AQ1" s="209" t="s">
        <v>9750</v>
      </c>
      <c r="AR1" s="209" t="s">
        <v>9751</v>
      </c>
      <c r="AS1" s="209" t="s">
        <v>9752</v>
      </c>
      <c r="AT1" s="209" t="s">
        <v>9753</v>
      </c>
      <c r="AU1" s="209" t="s">
        <v>9754</v>
      </c>
      <c r="AV1" s="209" t="s">
        <v>9755</v>
      </c>
      <c r="AW1" s="209" t="s">
        <v>9756</v>
      </c>
      <c r="AX1" s="209" t="s">
        <v>9757</v>
      </c>
      <c r="AY1" s="209" t="s">
        <v>9758</v>
      </c>
      <c r="AZ1" s="209" t="s">
        <v>9759</v>
      </c>
      <c r="BA1" s="209" t="s">
        <v>9784</v>
      </c>
      <c r="BB1" s="209" t="s">
        <v>9785</v>
      </c>
    </row>
    <row r="2" spans="1:54" x14ac:dyDescent="0.25">
      <c r="A2" t="s">
        <v>8633</v>
      </c>
      <c r="B2" s="211" t="e">
        <f>IF('Crisis Indicator Data'!#REF!="No Data",1,IF(#REF!&lt;&gt;"",1,0))</f>
        <v>#REF!</v>
      </c>
      <c r="C2" s="211" t="e">
        <f>IF('Crisis Indicator Data'!#REF!="No Data",1,IF(#REF!&lt;&gt;"",1,0))</f>
        <v>#REF!</v>
      </c>
      <c r="D2" s="211" t="e">
        <f>IF('Crisis Indicator Data'!#REF!="No Data",1,IF(#REF!&lt;&gt;"",1,0))</f>
        <v>#REF!</v>
      </c>
      <c r="E2" s="211" t="e">
        <f>IF('Crisis Indicator Data'!#REF!="No Data",1,IF(#REF!&lt;&gt;"",1,0))</f>
        <v>#REF!</v>
      </c>
      <c r="F2" s="211" t="e">
        <f>IF('Crisis Indicator Data'!#REF!="No Data",1,IF(#REF!&lt;&gt;"",1,0))</f>
        <v>#REF!</v>
      </c>
      <c r="G2" s="211" t="e">
        <f>IF('Crisis Indicator Data'!#REF!="No Data",1,IF(#REF!&lt;&gt;"",1,0))</f>
        <v>#REF!</v>
      </c>
      <c r="H2" s="211" t="e">
        <f>IF('Crisis Indicator Data'!#REF!="No Data",1,IF(#REF!&lt;&gt;"",1,0))</f>
        <v>#REF!</v>
      </c>
      <c r="I2" s="211" t="e">
        <f>IF('Crisis Indicator Data'!#REF!="No Data",1,IF(#REF!&lt;&gt;"",1,0))</f>
        <v>#REF!</v>
      </c>
      <c r="J2" s="211" t="e">
        <f>IF('Crisis Indicator Data'!#REF!="No Data",1,IF(#REF!&lt;&gt;"",1,0))</f>
        <v>#REF!</v>
      </c>
      <c r="K2" s="211" t="e">
        <f>IF('Crisis Indicator Data'!#REF!="No Data",1,IF(#REF!&lt;&gt;"",1,0))</f>
        <v>#REF!</v>
      </c>
      <c r="L2" s="211" t="e">
        <f>IF('Crisis Indicator Data'!#REF!="No Data",1,IF(#REF!&lt;&gt;"",1,0))</f>
        <v>#REF!</v>
      </c>
      <c r="M2" s="211" t="e">
        <f>IF('Crisis Indicator Data'!#REF!="No Data",1,IF(#REF!&lt;&gt;"",1,0))</f>
        <v>#REF!</v>
      </c>
      <c r="N2" s="211" t="e">
        <f>IF('Crisis Indicator Data'!#REF!="No Data",1,IF(#REF!&lt;&gt;"",1,0))</f>
        <v>#REF!</v>
      </c>
      <c r="O2" s="211" t="e">
        <f>IF('Crisis Indicator Data'!#REF!="No Data",1,IF(#REF!&lt;&gt;"",1,0))</f>
        <v>#REF!</v>
      </c>
      <c r="P2" s="211" t="e">
        <f>IF('Crisis Indicator Data'!#REF!="No Data",1,IF(#REF!&lt;&gt;"",1,0))</f>
        <v>#REF!</v>
      </c>
      <c r="Q2" s="211" t="e">
        <f>IF('Crisis Indicator Data'!#REF!="No Data",1,IF(#REF!&lt;&gt;"",1,0))</f>
        <v>#REF!</v>
      </c>
      <c r="R2" s="211" t="e">
        <f>IF('Crisis Indicator Data'!#REF!="No Data",1,IF(#REF!&lt;&gt;"",1,0))</f>
        <v>#REF!</v>
      </c>
      <c r="S2" s="211" t="e">
        <f>IF('Crisis Indicator Data'!#REF!="No Data",1,IF(#REF!&lt;&gt;"",1,0))</f>
        <v>#REF!</v>
      </c>
      <c r="T2" s="211" t="e">
        <f>IF('Crisis Indicator Data'!#REF!="No Data",1,IF(#REF!&lt;&gt;"",1,0))</f>
        <v>#REF!</v>
      </c>
      <c r="U2" s="211" t="e">
        <f>IF('Crisis Indicator Data'!#REF!="No Data",1,IF(#REF!&lt;&gt;"",1,0))</f>
        <v>#REF!</v>
      </c>
      <c r="V2" s="211" t="e">
        <f>IF('Crisis Indicator Data'!#REF!="No Data",1,IF(#REF!&lt;&gt;"",1,0))</f>
        <v>#REF!</v>
      </c>
      <c r="W2" s="211" t="e">
        <f>IF('Crisis Indicator Data'!#REF!="No Data",1,IF(#REF!&lt;&gt;"",1,0))</f>
        <v>#REF!</v>
      </c>
      <c r="X2" s="211" t="e">
        <f>IF('Crisis Indicator Data'!#REF!="No Data",1,IF(#REF!&lt;&gt;"",1,0))</f>
        <v>#REF!</v>
      </c>
      <c r="Y2" s="211" t="e">
        <f>IF('Crisis Indicator Data'!#REF!="No Data",1,IF(#REF!&lt;&gt;"",1,0))</f>
        <v>#REF!</v>
      </c>
      <c r="Z2" s="211" t="e">
        <f>IF('Crisis Indicator Data'!#REF!="No Data",1,IF(#REF!&lt;&gt;"",1,0))</f>
        <v>#REF!</v>
      </c>
      <c r="AA2" s="211" t="e">
        <f>IF('Crisis Indicator Data'!#REF!="No Data",1,IF(#REF!&lt;&gt;"",1,0))</f>
        <v>#REF!</v>
      </c>
      <c r="AB2" s="211" t="e">
        <f>IF('Crisis Indicator Data'!#REF!="No Data",1,IF(#REF!&lt;&gt;"",1,0))</f>
        <v>#REF!</v>
      </c>
      <c r="AC2" s="211" t="e">
        <f>IF('Crisis Indicator Data'!#REF!="No Data",1,IF(#REF!&lt;&gt;"",1,0))</f>
        <v>#REF!</v>
      </c>
      <c r="AD2" s="211" t="e">
        <f>IF('Crisis Indicator Data'!#REF!="No Data",1,IF(#REF!&lt;&gt;"",1,0))</f>
        <v>#REF!</v>
      </c>
      <c r="AE2" s="211" t="e">
        <f>IF('Crisis Indicator Data'!#REF!="No Data",1,IF(#REF!&lt;&gt;"",1,0))</f>
        <v>#REF!</v>
      </c>
      <c r="AF2" s="211" t="e">
        <f>IF('Crisis Indicator Data'!#REF!="No Data",1,IF(#REF!&lt;&gt;"",1,0))</f>
        <v>#REF!</v>
      </c>
      <c r="AG2" s="211" t="e">
        <f>IF('Crisis Indicator Data'!#REF!="No Data",1,IF(#REF!&lt;&gt;"",1,0))</f>
        <v>#REF!</v>
      </c>
      <c r="AH2" s="211" t="e">
        <f>IF('Crisis Indicator Data'!#REF!="No Data",1,IF(#REF!&lt;&gt;"",1,0))</f>
        <v>#REF!</v>
      </c>
      <c r="AI2" s="211" t="e">
        <f>IF('Crisis Indicator Data'!#REF!="No Data",1,IF(#REF!&lt;&gt;"",1,0))</f>
        <v>#REF!</v>
      </c>
      <c r="AJ2" s="211" t="e">
        <f>IF('Crisis Indicator Data'!#REF!="No Data",1,IF(#REF!&lt;&gt;"",1,0))</f>
        <v>#REF!</v>
      </c>
      <c r="AK2" s="211" t="e">
        <f>IF('Crisis Indicator Data'!#REF!="No Data",1,IF(#REF!&lt;&gt;"",1,0))</f>
        <v>#REF!</v>
      </c>
      <c r="AL2" s="211" t="e">
        <f>IF('Crisis Indicator Data'!#REF!="No Data",1,IF(#REF!&lt;&gt;"",1,0))</f>
        <v>#REF!</v>
      </c>
      <c r="AM2" s="211" t="e">
        <f>IF('Crisis Indicator Data'!#REF!="No Data",1,IF(#REF!&lt;&gt;"",1,0))</f>
        <v>#REF!</v>
      </c>
      <c r="AN2" s="211" t="e">
        <f>IF('Crisis Indicator Data'!#REF!="No Data",1,IF(#REF!&lt;&gt;"",1,0))</f>
        <v>#REF!</v>
      </c>
      <c r="AO2" s="211" t="e">
        <f>IF('Crisis Indicator Data'!#REF!="No Data",1,IF(#REF!&lt;&gt;"",1,0))</f>
        <v>#REF!</v>
      </c>
      <c r="AP2" s="211" t="e">
        <f>IF('Crisis Indicator Data'!#REF!="No Data",1,IF(#REF!&lt;&gt;"",1,0))</f>
        <v>#REF!</v>
      </c>
      <c r="AQ2" s="211" t="e">
        <f>IF('Crisis Indicator Data'!#REF!="No Data",1,IF(#REF!&lt;&gt;"",1,0))</f>
        <v>#REF!</v>
      </c>
      <c r="AR2" s="211" t="e">
        <f>IF('Crisis Indicator Data'!#REF!="No Data",1,IF(#REF!&lt;&gt;"",1,0))</f>
        <v>#REF!</v>
      </c>
      <c r="AS2" s="211" t="e">
        <f>IF('Crisis Indicator Data'!#REF!="No Data",1,IF(#REF!&lt;&gt;"",1,0))</f>
        <v>#REF!</v>
      </c>
      <c r="AT2" s="211" t="e">
        <f>IF('Crisis Indicator Data'!#REF!="No Data",1,IF(#REF!&lt;&gt;"",1,0))</f>
        <v>#REF!</v>
      </c>
      <c r="AU2" s="211" t="e">
        <f>IF('Crisis Indicator Data'!#REF!="No Data",1,IF(#REF!&lt;&gt;"",1,0))</f>
        <v>#REF!</v>
      </c>
      <c r="AV2" s="211" t="e">
        <f>IF('Crisis Indicator Data'!#REF!="No Data",1,IF(#REF!&lt;&gt;"",1,0))</f>
        <v>#REF!</v>
      </c>
      <c r="AW2" s="211" t="e">
        <f>IF('Crisis Indicator Data'!#REF!="No Data",1,IF(#REF!&lt;&gt;"",1,0))</f>
        <v>#REF!</v>
      </c>
      <c r="AX2" s="211" t="e">
        <f>IF('Crisis Indicator Data'!#REF!="No Data",1,IF(#REF!&lt;&gt;"",1,0))</f>
        <v>#REF!</v>
      </c>
      <c r="AY2" s="211" t="e">
        <f>IF('Crisis Indicator Data'!#REF!="No Data",1,IF(#REF!&lt;&gt;"",1,0))</f>
        <v>#REF!</v>
      </c>
      <c r="AZ2" s="211" t="e">
        <f>IF('Crisis Indicator Data'!#REF!="No Data",1,IF(#REF!&lt;&gt;"",1,0))</f>
        <v>#REF!</v>
      </c>
      <c r="BA2" t="e">
        <f t="shared" ref="BA2:BA33" si="0">SUM(B2:AZ2)</f>
        <v>#REF!</v>
      </c>
      <c r="BB2" s="22" t="e">
        <f t="shared" ref="BB2:BB33" si="1">BA2/51</f>
        <v>#REF!</v>
      </c>
    </row>
    <row r="3" spans="1:54" x14ac:dyDescent="0.25">
      <c r="A3" t="s">
        <v>8636</v>
      </c>
      <c r="B3" s="211" t="e">
        <f>IF('Crisis Indicator Data'!#REF!="No Data",1,IF(#REF!&lt;&gt;"",1,0))</f>
        <v>#REF!</v>
      </c>
      <c r="C3" s="211" t="e">
        <f>IF('Crisis Indicator Data'!#REF!="No Data",1,IF(#REF!&lt;&gt;"",1,0))</f>
        <v>#REF!</v>
      </c>
      <c r="D3" s="211" t="e">
        <f>IF('Crisis Indicator Data'!#REF!="No Data",1,IF(#REF!&lt;&gt;"",1,0))</f>
        <v>#REF!</v>
      </c>
      <c r="E3" s="211" t="e">
        <f>IF('Crisis Indicator Data'!#REF!="No Data",1,IF(#REF!&lt;&gt;"",1,0))</f>
        <v>#REF!</v>
      </c>
      <c r="F3" s="211" t="e">
        <f>IF('Crisis Indicator Data'!#REF!="No Data",1,IF(#REF!&lt;&gt;"",1,0))</f>
        <v>#REF!</v>
      </c>
      <c r="G3" s="211" t="e">
        <f>IF('Crisis Indicator Data'!#REF!="No Data",1,IF(#REF!&lt;&gt;"",1,0))</f>
        <v>#REF!</v>
      </c>
      <c r="H3" s="211" t="e">
        <f>IF('Crisis Indicator Data'!#REF!="No Data",1,IF(#REF!&lt;&gt;"",1,0))</f>
        <v>#REF!</v>
      </c>
      <c r="I3" s="211" t="e">
        <f>IF('Crisis Indicator Data'!#REF!="No Data",1,IF(#REF!&lt;&gt;"",1,0))</f>
        <v>#REF!</v>
      </c>
      <c r="J3" s="211" t="e">
        <f>IF('Crisis Indicator Data'!#REF!="No Data",1,IF(#REF!&lt;&gt;"",1,0))</f>
        <v>#REF!</v>
      </c>
      <c r="K3" s="211" t="e">
        <f>IF('Crisis Indicator Data'!#REF!="No Data",1,IF(#REF!&lt;&gt;"",1,0))</f>
        <v>#REF!</v>
      </c>
      <c r="L3" s="211" t="e">
        <f>IF('Crisis Indicator Data'!#REF!="No Data",1,IF(#REF!&lt;&gt;"",1,0))</f>
        <v>#REF!</v>
      </c>
      <c r="M3" s="211" t="e">
        <f>IF('Crisis Indicator Data'!#REF!="No Data",1,IF(#REF!&lt;&gt;"",1,0))</f>
        <v>#REF!</v>
      </c>
      <c r="N3" s="211" t="e">
        <f>IF('Crisis Indicator Data'!#REF!="No Data",1,IF(#REF!&lt;&gt;"",1,0))</f>
        <v>#REF!</v>
      </c>
      <c r="O3" s="211" t="e">
        <f>IF('Crisis Indicator Data'!#REF!="No Data",1,IF(#REF!&lt;&gt;"",1,0))</f>
        <v>#REF!</v>
      </c>
      <c r="P3" s="211" t="e">
        <f>IF('Crisis Indicator Data'!#REF!="No Data",1,IF(#REF!&lt;&gt;"",1,0))</f>
        <v>#REF!</v>
      </c>
      <c r="Q3" s="211" t="e">
        <f>IF('Crisis Indicator Data'!#REF!="No Data",1,IF(#REF!&lt;&gt;"",1,0))</f>
        <v>#REF!</v>
      </c>
      <c r="R3" s="211" t="e">
        <f>IF('Crisis Indicator Data'!#REF!="No Data",1,IF(#REF!&lt;&gt;"",1,0))</f>
        <v>#REF!</v>
      </c>
      <c r="S3" s="211" t="e">
        <f>IF('Crisis Indicator Data'!#REF!="No Data",1,IF(#REF!&lt;&gt;"",1,0))</f>
        <v>#REF!</v>
      </c>
      <c r="T3" s="211" t="e">
        <f>IF('Crisis Indicator Data'!#REF!="No Data",1,IF(#REF!&lt;&gt;"",1,0))</f>
        <v>#REF!</v>
      </c>
      <c r="U3" s="211" t="e">
        <f>IF('Crisis Indicator Data'!#REF!="No Data",1,IF(#REF!&lt;&gt;"",1,0))</f>
        <v>#REF!</v>
      </c>
      <c r="V3" s="211" t="e">
        <f>IF('Crisis Indicator Data'!#REF!="No Data",1,IF(#REF!&lt;&gt;"",1,0))</f>
        <v>#REF!</v>
      </c>
      <c r="W3" s="211" t="e">
        <f>IF('Crisis Indicator Data'!#REF!="No Data",1,IF(#REF!&lt;&gt;"",1,0))</f>
        <v>#REF!</v>
      </c>
      <c r="X3" s="211" t="e">
        <f>IF('Crisis Indicator Data'!#REF!="No Data",1,IF(#REF!&lt;&gt;"",1,0))</f>
        <v>#REF!</v>
      </c>
      <c r="Y3" s="211" t="e">
        <f>IF('Crisis Indicator Data'!#REF!="No Data",1,IF(#REF!&lt;&gt;"",1,0))</f>
        <v>#REF!</v>
      </c>
      <c r="Z3" s="211" t="e">
        <f>IF('Crisis Indicator Data'!#REF!="No Data",1,IF(#REF!&lt;&gt;"",1,0))</f>
        <v>#REF!</v>
      </c>
      <c r="AA3" s="211" t="e">
        <f>IF('Crisis Indicator Data'!#REF!="No Data",1,IF(#REF!&lt;&gt;"",1,0))</f>
        <v>#REF!</v>
      </c>
      <c r="AB3" s="211" t="e">
        <f>IF('Crisis Indicator Data'!#REF!="No Data",1,IF(#REF!&lt;&gt;"",1,0))</f>
        <v>#REF!</v>
      </c>
      <c r="AC3" s="211" t="e">
        <f>IF('Crisis Indicator Data'!#REF!="No Data",1,IF(#REF!&lt;&gt;"",1,0))</f>
        <v>#REF!</v>
      </c>
      <c r="AD3" s="211" t="e">
        <f>IF('Crisis Indicator Data'!#REF!="No Data",1,IF(#REF!&lt;&gt;"",1,0))</f>
        <v>#REF!</v>
      </c>
      <c r="AE3" s="211" t="e">
        <f>IF('Crisis Indicator Data'!#REF!="No Data",1,IF(#REF!&lt;&gt;"",1,0))</f>
        <v>#REF!</v>
      </c>
      <c r="AF3" s="211" t="e">
        <f>IF('Crisis Indicator Data'!#REF!="No Data",1,IF(#REF!&lt;&gt;"",1,0))</f>
        <v>#REF!</v>
      </c>
      <c r="AG3" s="211" t="e">
        <f>IF('Crisis Indicator Data'!#REF!="No Data",1,IF(#REF!&lt;&gt;"",1,0))</f>
        <v>#REF!</v>
      </c>
      <c r="AH3" s="211" t="e">
        <f>IF('Crisis Indicator Data'!#REF!="No Data",1,IF(#REF!&lt;&gt;"",1,0))</f>
        <v>#REF!</v>
      </c>
      <c r="AI3" s="211" t="e">
        <f>IF('Crisis Indicator Data'!#REF!="No Data",1,IF(#REF!&lt;&gt;"",1,0))</f>
        <v>#REF!</v>
      </c>
      <c r="AJ3" s="211" t="e">
        <f>IF('Crisis Indicator Data'!#REF!="No Data",1,IF(#REF!&lt;&gt;"",1,0))</f>
        <v>#REF!</v>
      </c>
      <c r="AK3" s="211" t="e">
        <f>IF('Crisis Indicator Data'!#REF!="No Data",1,IF(#REF!&lt;&gt;"",1,0))</f>
        <v>#REF!</v>
      </c>
      <c r="AL3" s="211" t="e">
        <f>IF('Crisis Indicator Data'!#REF!="No Data",1,IF(#REF!&lt;&gt;"",1,0))</f>
        <v>#REF!</v>
      </c>
      <c r="AM3" s="211" t="e">
        <f>IF('Crisis Indicator Data'!#REF!="No Data",1,IF(#REF!&lt;&gt;"",1,0))</f>
        <v>#REF!</v>
      </c>
      <c r="AN3" s="211" t="e">
        <f>IF('Crisis Indicator Data'!#REF!="No Data",1,IF(#REF!&lt;&gt;"",1,0))</f>
        <v>#REF!</v>
      </c>
      <c r="AO3" s="211" t="e">
        <f>IF('Crisis Indicator Data'!#REF!="No Data",1,IF(#REF!&lt;&gt;"",1,0))</f>
        <v>#REF!</v>
      </c>
      <c r="AP3" s="211" t="e">
        <f>IF('Crisis Indicator Data'!#REF!="No Data",1,IF(#REF!&lt;&gt;"",1,0))</f>
        <v>#REF!</v>
      </c>
      <c r="AQ3" s="211" t="e">
        <f>IF('Crisis Indicator Data'!#REF!="No Data",1,IF(#REF!&lt;&gt;"",1,0))</f>
        <v>#REF!</v>
      </c>
      <c r="AR3" s="211" t="e">
        <f>IF('Crisis Indicator Data'!#REF!="No Data",1,IF(#REF!&lt;&gt;"",1,0))</f>
        <v>#REF!</v>
      </c>
      <c r="AS3" s="211" t="e">
        <f>IF('Crisis Indicator Data'!#REF!="No Data",1,IF(#REF!&lt;&gt;"",1,0))</f>
        <v>#REF!</v>
      </c>
      <c r="AT3" s="211" t="e">
        <f>IF('Crisis Indicator Data'!#REF!="No Data",1,IF(#REF!&lt;&gt;"",1,0))</f>
        <v>#REF!</v>
      </c>
      <c r="AU3" s="211" t="e">
        <f>IF('Crisis Indicator Data'!#REF!="No Data",1,IF(#REF!&lt;&gt;"",1,0))</f>
        <v>#REF!</v>
      </c>
      <c r="AV3" s="211" t="e">
        <f>IF('Crisis Indicator Data'!#REF!="No Data",1,IF(#REF!&lt;&gt;"",1,0))</f>
        <v>#REF!</v>
      </c>
      <c r="AW3" s="211" t="e">
        <f>IF('Crisis Indicator Data'!#REF!="No Data",1,IF(#REF!&lt;&gt;"",1,0))</f>
        <v>#REF!</v>
      </c>
      <c r="AX3" s="211" t="e">
        <f>IF('Crisis Indicator Data'!#REF!="No Data",1,IF(#REF!&lt;&gt;"",1,0))</f>
        <v>#REF!</v>
      </c>
      <c r="AY3" s="211" t="e">
        <f>IF('Crisis Indicator Data'!#REF!="No Data",1,IF(#REF!&lt;&gt;"",1,0))</f>
        <v>#REF!</v>
      </c>
      <c r="AZ3" s="211" t="e">
        <f>IF('Crisis Indicator Data'!#REF!="No Data",1,IF(#REF!&lt;&gt;"",1,0))</f>
        <v>#REF!</v>
      </c>
      <c r="BA3" t="e">
        <f t="shared" si="0"/>
        <v>#REF!</v>
      </c>
      <c r="BB3" s="22" t="e">
        <f t="shared" si="1"/>
        <v>#REF!</v>
      </c>
    </row>
    <row r="4" spans="1:54" x14ac:dyDescent="0.25">
      <c r="A4" t="s">
        <v>8712</v>
      </c>
      <c r="B4" s="211" t="e">
        <f>IF('Crisis Indicator Data'!#REF!="No Data",1,IF(#REF!&lt;&gt;"",1,0))</f>
        <v>#REF!</v>
      </c>
      <c r="C4" s="211" t="e">
        <f>IF('Crisis Indicator Data'!#REF!="No Data",1,IF(#REF!&lt;&gt;"",1,0))</f>
        <v>#REF!</v>
      </c>
      <c r="D4" s="211" t="e">
        <f>IF('Crisis Indicator Data'!#REF!="No Data",1,IF(#REF!&lt;&gt;"",1,0))</f>
        <v>#REF!</v>
      </c>
      <c r="E4" s="211" t="e">
        <f>IF('Crisis Indicator Data'!#REF!="No Data",1,IF(#REF!&lt;&gt;"",1,0))</f>
        <v>#REF!</v>
      </c>
      <c r="F4" s="211" t="e">
        <f>IF('Crisis Indicator Data'!#REF!="No Data",1,IF(#REF!&lt;&gt;"",1,0))</f>
        <v>#REF!</v>
      </c>
      <c r="G4" s="211" t="e">
        <f>IF('Crisis Indicator Data'!#REF!="No Data",1,IF(#REF!&lt;&gt;"",1,0))</f>
        <v>#REF!</v>
      </c>
      <c r="H4" s="211" t="e">
        <f>IF('Crisis Indicator Data'!#REF!="No Data",1,IF(#REF!&lt;&gt;"",1,0))</f>
        <v>#REF!</v>
      </c>
      <c r="I4" s="211" t="e">
        <f>IF('Crisis Indicator Data'!#REF!="No Data",1,IF(#REF!&lt;&gt;"",1,0))</f>
        <v>#REF!</v>
      </c>
      <c r="J4" s="211" t="e">
        <f>IF('Crisis Indicator Data'!#REF!="No Data",1,IF(#REF!&lt;&gt;"",1,0))</f>
        <v>#REF!</v>
      </c>
      <c r="K4" s="211" t="e">
        <f>IF('Crisis Indicator Data'!#REF!="No Data",1,IF(#REF!&lt;&gt;"",1,0))</f>
        <v>#REF!</v>
      </c>
      <c r="L4" s="211" t="e">
        <f>IF('Crisis Indicator Data'!#REF!="No Data",1,IF(#REF!&lt;&gt;"",1,0))</f>
        <v>#REF!</v>
      </c>
      <c r="M4" s="211" t="e">
        <f>IF('Crisis Indicator Data'!#REF!="No Data",1,IF(#REF!&lt;&gt;"",1,0))</f>
        <v>#REF!</v>
      </c>
      <c r="N4" s="211" t="e">
        <f>IF('Crisis Indicator Data'!#REF!="No Data",1,IF(#REF!&lt;&gt;"",1,0))</f>
        <v>#REF!</v>
      </c>
      <c r="O4" s="211" t="e">
        <f>IF('Crisis Indicator Data'!#REF!="No Data",1,IF(#REF!&lt;&gt;"",1,0))</f>
        <v>#REF!</v>
      </c>
      <c r="P4" s="211" t="e">
        <f>IF('Crisis Indicator Data'!#REF!="No Data",1,IF(#REF!&lt;&gt;"",1,0))</f>
        <v>#REF!</v>
      </c>
      <c r="Q4" s="211" t="e">
        <f>IF('Crisis Indicator Data'!#REF!="No Data",1,IF(#REF!&lt;&gt;"",1,0))</f>
        <v>#REF!</v>
      </c>
      <c r="R4" s="211" t="e">
        <f>IF('Crisis Indicator Data'!#REF!="No Data",1,IF(#REF!&lt;&gt;"",1,0))</f>
        <v>#REF!</v>
      </c>
      <c r="S4" s="211" t="e">
        <f>IF('Crisis Indicator Data'!#REF!="No Data",1,IF(#REF!&lt;&gt;"",1,0))</f>
        <v>#REF!</v>
      </c>
      <c r="T4" s="211" t="e">
        <f>IF('Crisis Indicator Data'!#REF!="No Data",1,IF(#REF!&lt;&gt;"",1,0))</f>
        <v>#REF!</v>
      </c>
      <c r="U4" s="211" t="e">
        <f>IF('Crisis Indicator Data'!#REF!="No Data",1,IF(#REF!&lt;&gt;"",1,0))</f>
        <v>#REF!</v>
      </c>
      <c r="V4" s="211" t="e">
        <f>IF('Crisis Indicator Data'!#REF!="No Data",1,IF(#REF!&lt;&gt;"",1,0))</f>
        <v>#REF!</v>
      </c>
      <c r="W4" s="211" t="e">
        <f>IF('Crisis Indicator Data'!#REF!="No Data",1,IF(#REF!&lt;&gt;"",1,0))</f>
        <v>#REF!</v>
      </c>
      <c r="X4" s="211" t="e">
        <f>IF('Crisis Indicator Data'!#REF!="No Data",1,IF(#REF!&lt;&gt;"",1,0))</f>
        <v>#REF!</v>
      </c>
      <c r="Y4" s="211" t="e">
        <f>IF('Crisis Indicator Data'!#REF!="No Data",1,IF(#REF!&lt;&gt;"",1,0))</f>
        <v>#REF!</v>
      </c>
      <c r="Z4" s="211" t="e">
        <f>IF('Crisis Indicator Data'!#REF!="No Data",1,IF(#REF!&lt;&gt;"",1,0))</f>
        <v>#REF!</v>
      </c>
      <c r="AA4" s="211" t="e">
        <f>IF('Crisis Indicator Data'!#REF!="No Data",1,IF(#REF!&lt;&gt;"",1,0))</f>
        <v>#REF!</v>
      </c>
      <c r="AB4" s="211" t="e">
        <f>IF('Crisis Indicator Data'!#REF!="No Data",1,IF(#REF!&lt;&gt;"",1,0))</f>
        <v>#REF!</v>
      </c>
      <c r="AC4" s="211" t="e">
        <f>IF('Crisis Indicator Data'!#REF!="No Data",1,IF(#REF!&lt;&gt;"",1,0))</f>
        <v>#REF!</v>
      </c>
      <c r="AD4" s="211" t="e">
        <f>IF('Crisis Indicator Data'!#REF!="No Data",1,IF(#REF!&lt;&gt;"",1,0))</f>
        <v>#REF!</v>
      </c>
      <c r="AE4" s="211" t="e">
        <f>IF('Crisis Indicator Data'!#REF!="No Data",1,IF(#REF!&lt;&gt;"",1,0))</f>
        <v>#REF!</v>
      </c>
      <c r="AF4" s="211" t="e">
        <f>IF('Crisis Indicator Data'!#REF!="No Data",1,IF(#REF!&lt;&gt;"",1,0))</f>
        <v>#REF!</v>
      </c>
      <c r="AG4" s="211" t="e">
        <f>IF('Crisis Indicator Data'!#REF!="No Data",1,IF(#REF!&lt;&gt;"",1,0))</f>
        <v>#REF!</v>
      </c>
      <c r="AH4" s="211" t="e">
        <f>IF('Crisis Indicator Data'!#REF!="No Data",1,IF(#REF!&lt;&gt;"",1,0))</f>
        <v>#REF!</v>
      </c>
      <c r="AI4" s="211" t="e">
        <f>IF('Crisis Indicator Data'!#REF!="No Data",1,IF(#REF!&lt;&gt;"",1,0))</f>
        <v>#REF!</v>
      </c>
      <c r="AJ4" s="211" t="e">
        <f>IF('Crisis Indicator Data'!#REF!="No Data",1,IF(#REF!&lt;&gt;"",1,0))</f>
        <v>#REF!</v>
      </c>
      <c r="AK4" s="211" t="e">
        <f>IF('Crisis Indicator Data'!#REF!="No Data",1,IF(#REF!&lt;&gt;"",1,0))</f>
        <v>#REF!</v>
      </c>
      <c r="AL4" s="211" t="e">
        <f>IF('Crisis Indicator Data'!#REF!="No Data",1,IF(#REF!&lt;&gt;"",1,0))</f>
        <v>#REF!</v>
      </c>
      <c r="AM4" s="211" t="e">
        <f>IF('Crisis Indicator Data'!#REF!="No Data",1,IF(#REF!&lt;&gt;"",1,0))</f>
        <v>#REF!</v>
      </c>
      <c r="AN4" s="211" t="e">
        <f>IF('Crisis Indicator Data'!#REF!="No Data",1,IF(#REF!&lt;&gt;"",1,0))</f>
        <v>#REF!</v>
      </c>
      <c r="AO4" s="211" t="e">
        <f>IF('Crisis Indicator Data'!#REF!="No Data",1,IF(#REF!&lt;&gt;"",1,0))</f>
        <v>#REF!</v>
      </c>
      <c r="AP4" s="211" t="e">
        <f>IF('Crisis Indicator Data'!#REF!="No Data",1,IF(#REF!&lt;&gt;"",1,0))</f>
        <v>#REF!</v>
      </c>
      <c r="AQ4" s="211" t="e">
        <f>IF('Crisis Indicator Data'!#REF!="No Data",1,IF(#REF!&lt;&gt;"",1,0))</f>
        <v>#REF!</v>
      </c>
      <c r="AR4" s="211" t="e">
        <f>IF('Crisis Indicator Data'!#REF!="No Data",1,IF(#REF!&lt;&gt;"",1,0))</f>
        <v>#REF!</v>
      </c>
      <c r="AS4" s="211" t="e">
        <f>IF('Crisis Indicator Data'!#REF!="No Data",1,IF(#REF!&lt;&gt;"",1,0))</f>
        <v>#REF!</v>
      </c>
      <c r="AT4" s="211" t="e">
        <f>IF('Crisis Indicator Data'!#REF!="No Data",1,IF(#REF!&lt;&gt;"",1,0))</f>
        <v>#REF!</v>
      </c>
      <c r="AU4" s="211" t="e">
        <f>IF('Crisis Indicator Data'!#REF!="No Data",1,IF(#REF!&lt;&gt;"",1,0))</f>
        <v>#REF!</v>
      </c>
      <c r="AV4" s="211" t="e">
        <f>IF('Crisis Indicator Data'!#REF!="No Data",1,IF(#REF!&lt;&gt;"",1,0))</f>
        <v>#REF!</v>
      </c>
      <c r="AW4" s="211" t="e">
        <f>IF('Crisis Indicator Data'!#REF!="No Data",1,IF(#REF!&lt;&gt;"",1,0))</f>
        <v>#REF!</v>
      </c>
      <c r="AX4" s="211" t="e">
        <f>IF('Crisis Indicator Data'!#REF!="No Data",1,IF(#REF!&lt;&gt;"",1,0))</f>
        <v>#REF!</v>
      </c>
      <c r="AY4" s="211" t="e">
        <f>IF('Crisis Indicator Data'!#REF!="No Data",1,IF(#REF!&lt;&gt;"",1,0))</f>
        <v>#REF!</v>
      </c>
      <c r="AZ4" s="211" t="e">
        <f>IF('Crisis Indicator Data'!#REF!="No Data",1,IF(#REF!&lt;&gt;"",1,0))</f>
        <v>#REF!</v>
      </c>
      <c r="BA4" t="e">
        <f t="shared" si="0"/>
        <v>#REF!</v>
      </c>
      <c r="BB4" s="22" t="e">
        <f t="shared" si="1"/>
        <v>#REF!</v>
      </c>
    </row>
    <row r="5" spans="1:54" x14ac:dyDescent="0.25">
      <c r="A5" t="s">
        <v>8634</v>
      </c>
      <c r="B5" s="211" t="e">
        <f>IF('Crisis Indicator Data'!#REF!="No Data",1,IF(#REF!&lt;&gt;"",1,0))</f>
        <v>#REF!</v>
      </c>
      <c r="C5" s="211" t="e">
        <f>IF('Crisis Indicator Data'!#REF!="No Data",1,IF(#REF!&lt;&gt;"",1,0))</f>
        <v>#REF!</v>
      </c>
      <c r="D5" s="211" t="e">
        <f>IF('Crisis Indicator Data'!#REF!="No Data",1,IF(#REF!&lt;&gt;"",1,0))</f>
        <v>#REF!</v>
      </c>
      <c r="E5" s="211" t="e">
        <f>IF('Crisis Indicator Data'!#REF!="No Data",1,IF(#REF!&lt;&gt;"",1,0))</f>
        <v>#REF!</v>
      </c>
      <c r="F5" s="211" t="e">
        <f>IF('Crisis Indicator Data'!#REF!="No Data",1,IF(#REF!&lt;&gt;"",1,0))</f>
        <v>#REF!</v>
      </c>
      <c r="G5" s="211" t="e">
        <f>IF('Crisis Indicator Data'!#REF!="No Data",1,IF(#REF!&lt;&gt;"",1,0))</f>
        <v>#REF!</v>
      </c>
      <c r="H5" s="211" t="e">
        <f>IF('Crisis Indicator Data'!#REF!="No Data",1,IF(#REF!&lt;&gt;"",1,0))</f>
        <v>#REF!</v>
      </c>
      <c r="I5" s="211" t="e">
        <f>IF('Crisis Indicator Data'!#REF!="No Data",1,IF(#REF!&lt;&gt;"",1,0))</f>
        <v>#REF!</v>
      </c>
      <c r="J5" s="211" t="e">
        <f>IF('Crisis Indicator Data'!#REF!="No Data",1,IF(#REF!&lt;&gt;"",1,0))</f>
        <v>#REF!</v>
      </c>
      <c r="K5" s="211" t="e">
        <f>IF('Crisis Indicator Data'!#REF!="No Data",1,IF(#REF!&lt;&gt;"",1,0))</f>
        <v>#REF!</v>
      </c>
      <c r="L5" s="211" t="e">
        <f>IF('Crisis Indicator Data'!#REF!="No Data",1,IF(#REF!&lt;&gt;"",1,0))</f>
        <v>#REF!</v>
      </c>
      <c r="M5" s="211" t="e">
        <f>IF('Crisis Indicator Data'!#REF!="No Data",1,IF(#REF!&lt;&gt;"",1,0))</f>
        <v>#REF!</v>
      </c>
      <c r="N5" s="211" t="e">
        <f>IF('Crisis Indicator Data'!#REF!="No Data",1,IF(#REF!&lt;&gt;"",1,0))</f>
        <v>#REF!</v>
      </c>
      <c r="O5" s="211" t="e">
        <f>IF('Crisis Indicator Data'!#REF!="No Data",1,IF(#REF!&lt;&gt;"",1,0))</f>
        <v>#REF!</v>
      </c>
      <c r="P5" s="211" t="e">
        <f>IF('Crisis Indicator Data'!#REF!="No Data",1,IF(#REF!&lt;&gt;"",1,0))</f>
        <v>#REF!</v>
      </c>
      <c r="Q5" s="211" t="e">
        <f>IF('Crisis Indicator Data'!#REF!="No Data",1,IF(#REF!&lt;&gt;"",1,0))</f>
        <v>#REF!</v>
      </c>
      <c r="R5" s="211" t="e">
        <f>IF('Crisis Indicator Data'!#REF!="No Data",1,IF(#REF!&lt;&gt;"",1,0))</f>
        <v>#REF!</v>
      </c>
      <c r="S5" s="211" t="e">
        <f>IF('Crisis Indicator Data'!#REF!="No Data",1,IF(#REF!&lt;&gt;"",1,0))</f>
        <v>#REF!</v>
      </c>
      <c r="T5" s="211" t="e">
        <f>IF('Crisis Indicator Data'!#REF!="No Data",1,IF(#REF!&lt;&gt;"",1,0))</f>
        <v>#REF!</v>
      </c>
      <c r="U5" s="211" t="e">
        <f>IF('Crisis Indicator Data'!#REF!="No Data",1,IF(#REF!&lt;&gt;"",1,0))</f>
        <v>#REF!</v>
      </c>
      <c r="V5" s="211" t="e">
        <f>IF('Crisis Indicator Data'!#REF!="No Data",1,IF(#REF!&lt;&gt;"",1,0))</f>
        <v>#REF!</v>
      </c>
      <c r="W5" s="211" t="e">
        <f>IF('Crisis Indicator Data'!#REF!="No Data",1,IF(#REF!&lt;&gt;"",1,0))</f>
        <v>#REF!</v>
      </c>
      <c r="X5" s="211" t="e">
        <f>IF('Crisis Indicator Data'!#REF!="No Data",1,IF(#REF!&lt;&gt;"",1,0))</f>
        <v>#REF!</v>
      </c>
      <c r="Y5" s="211" t="e">
        <f>IF('Crisis Indicator Data'!#REF!="No Data",1,IF(#REF!&lt;&gt;"",1,0))</f>
        <v>#REF!</v>
      </c>
      <c r="Z5" s="211" t="e">
        <f>IF('Crisis Indicator Data'!#REF!="No Data",1,IF(#REF!&lt;&gt;"",1,0))</f>
        <v>#REF!</v>
      </c>
      <c r="AA5" s="211" t="e">
        <f>IF('Crisis Indicator Data'!#REF!="No Data",1,IF(#REF!&lt;&gt;"",1,0))</f>
        <v>#REF!</v>
      </c>
      <c r="AB5" s="211" t="e">
        <f>IF('Crisis Indicator Data'!#REF!="No Data",1,IF(#REF!&lt;&gt;"",1,0))</f>
        <v>#REF!</v>
      </c>
      <c r="AC5" s="211" t="e">
        <f>IF('Crisis Indicator Data'!#REF!="No Data",1,IF(#REF!&lt;&gt;"",1,0))</f>
        <v>#REF!</v>
      </c>
      <c r="AD5" s="211" t="e">
        <f>IF('Crisis Indicator Data'!#REF!="No Data",1,IF(#REF!&lt;&gt;"",1,0))</f>
        <v>#REF!</v>
      </c>
      <c r="AE5" s="211" t="e">
        <f>IF('Crisis Indicator Data'!#REF!="No Data",1,IF(#REF!&lt;&gt;"",1,0))</f>
        <v>#REF!</v>
      </c>
      <c r="AF5" s="211" t="e">
        <f>IF('Crisis Indicator Data'!#REF!="No Data",1,IF(#REF!&lt;&gt;"",1,0))</f>
        <v>#REF!</v>
      </c>
      <c r="AG5" s="211" t="e">
        <f>IF('Crisis Indicator Data'!#REF!="No Data",1,IF(#REF!&lt;&gt;"",1,0))</f>
        <v>#REF!</v>
      </c>
      <c r="AH5" s="211" t="e">
        <f>IF('Crisis Indicator Data'!#REF!="No Data",1,IF(#REF!&lt;&gt;"",1,0))</f>
        <v>#REF!</v>
      </c>
      <c r="AI5" s="211" t="e">
        <f>IF('Crisis Indicator Data'!#REF!="No Data",1,IF(#REF!&lt;&gt;"",1,0))</f>
        <v>#REF!</v>
      </c>
      <c r="AJ5" s="211" t="e">
        <f>IF('Crisis Indicator Data'!#REF!="No Data",1,IF(#REF!&lt;&gt;"",1,0))</f>
        <v>#REF!</v>
      </c>
      <c r="AK5" s="211" t="e">
        <f>IF('Crisis Indicator Data'!#REF!="No Data",1,IF(#REF!&lt;&gt;"",1,0))</f>
        <v>#REF!</v>
      </c>
      <c r="AL5" s="211" t="e">
        <f>IF('Crisis Indicator Data'!#REF!="No Data",1,IF(#REF!&lt;&gt;"",1,0))</f>
        <v>#REF!</v>
      </c>
      <c r="AM5" s="211" t="e">
        <f>IF('Crisis Indicator Data'!#REF!="No Data",1,IF(#REF!&lt;&gt;"",1,0))</f>
        <v>#REF!</v>
      </c>
      <c r="AN5" s="211" t="e">
        <f>IF('Crisis Indicator Data'!#REF!="No Data",1,IF(#REF!&lt;&gt;"",1,0))</f>
        <v>#REF!</v>
      </c>
      <c r="AO5" s="211" t="e">
        <f>IF('Crisis Indicator Data'!#REF!="No Data",1,IF(#REF!&lt;&gt;"",1,0))</f>
        <v>#REF!</v>
      </c>
      <c r="AP5" s="211" t="e">
        <f>IF('Crisis Indicator Data'!#REF!="No Data",1,IF(#REF!&lt;&gt;"",1,0))</f>
        <v>#REF!</v>
      </c>
      <c r="AQ5" s="211" t="e">
        <f>IF('Crisis Indicator Data'!#REF!="No Data",1,IF(#REF!&lt;&gt;"",1,0))</f>
        <v>#REF!</v>
      </c>
      <c r="AR5" s="211" t="e">
        <f>IF('Crisis Indicator Data'!#REF!="No Data",1,IF(#REF!&lt;&gt;"",1,0))</f>
        <v>#REF!</v>
      </c>
      <c r="AS5" s="211" t="e">
        <f>IF('Crisis Indicator Data'!#REF!="No Data",1,IF(#REF!&lt;&gt;"",1,0))</f>
        <v>#REF!</v>
      </c>
      <c r="AT5" s="211" t="e">
        <f>IF('Crisis Indicator Data'!#REF!="No Data",1,IF(#REF!&lt;&gt;"",1,0))</f>
        <v>#REF!</v>
      </c>
      <c r="AU5" s="211" t="e">
        <f>IF('Crisis Indicator Data'!#REF!="No Data",1,IF(#REF!&lt;&gt;"",1,0))</f>
        <v>#REF!</v>
      </c>
      <c r="AV5" s="211" t="e">
        <f>IF('Crisis Indicator Data'!#REF!="No Data",1,IF(#REF!&lt;&gt;"",1,0))</f>
        <v>#REF!</v>
      </c>
      <c r="AW5" s="211" t="e">
        <f>IF('Crisis Indicator Data'!#REF!="No Data",1,IF(#REF!&lt;&gt;"",1,0))</f>
        <v>#REF!</v>
      </c>
      <c r="AX5" s="211" t="e">
        <f>IF('Crisis Indicator Data'!#REF!="No Data",1,IF(#REF!&lt;&gt;"",1,0))</f>
        <v>#REF!</v>
      </c>
      <c r="AY5" s="211" t="e">
        <f>IF('Crisis Indicator Data'!#REF!="No Data",1,IF(#REF!&lt;&gt;"",1,0))</f>
        <v>#REF!</v>
      </c>
      <c r="AZ5" s="211" t="e">
        <f>IF('Crisis Indicator Data'!#REF!="No Data",1,IF(#REF!&lt;&gt;"",1,0))</f>
        <v>#REF!</v>
      </c>
      <c r="BA5" t="e">
        <f t="shared" si="0"/>
        <v>#REF!</v>
      </c>
      <c r="BB5" s="22" t="e">
        <f t="shared" si="1"/>
        <v>#REF!</v>
      </c>
    </row>
    <row r="6" spans="1:54" x14ac:dyDescent="0.25">
      <c r="A6" t="s">
        <v>8643</v>
      </c>
      <c r="B6" s="211" t="e">
        <f>IF('Crisis Indicator Data'!#REF!="No Data",1,IF(#REF!&lt;&gt;"",1,0))</f>
        <v>#REF!</v>
      </c>
      <c r="C6" s="211" t="e">
        <f>IF('Crisis Indicator Data'!#REF!="No Data",1,IF(#REF!&lt;&gt;"",1,0))</f>
        <v>#REF!</v>
      </c>
      <c r="D6" s="211" t="e">
        <f>IF('Crisis Indicator Data'!#REF!="No Data",1,IF(#REF!&lt;&gt;"",1,0))</f>
        <v>#REF!</v>
      </c>
      <c r="E6" s="211" t="e">
        <f>IF('Crisis Indicator Data'!#REF!="No Data",1,IF(#REF!&lt;&gt;"",1,0))</f>
        <v>#REF!</v>
      </c>
      <c r="F6" s="211" t="e">
        <f>IF('Crisis Indicator Data'!#REF!="No Data",1,IF(#REF!&lt;&gt;"",1,0))</f>
        <v>#REF!</v>
      </c>
      <c r="G6" s="211" t="e">
        <f>IF('Crisis Indicator Data'!#REF!="No Data",1,IF(#REF!&lt;&gt;"",1,0))</f>
        <v>#REF!</v>
      </c>
      <c r="H6" s="211" t="e">
        <f>IF('Crisis Indicator Data'!#REF!="No Data",1,IF(#REF!&lt;&gt;"",1,0))</f>
        <v>#REF!</v>
      </c>
      <c r="I6" s="211" t="e">
        <f>IF('Crisis Indicator Data'!#REF!="No Data",1,IF(#REF!&lt;&gt;"",1,0))</f>
        <v>#REF!</v>
      </c>
      <c r="J6" s="211" t="e">
        <f>IF('Crisis Indicator Data'!#REF!="No Data",1,IF(#REF!&lt;&gt;"",1,0))</f>
        <v>#REF!</v>
      </c>
      <c r="K6" s="211" t="e">
        <f>IF('Crisis Indicator Data'!#REF!="No Data",1,IF(#REF!&lt;&gt;"",1,0))</f>
        <v>#REF!</v>
      </c>
      <c r="L6" s="211" t="e">
        <f>IF('Crisis Indicator Data'!#REF!="No Data",1,IF(#REF!&lt;&gt;"",1,0))</f>
        <v>#REF!</v>
      </c>
      <c r="M6" s="211" t="e">
        <f>IF('Crisis Indicator Data'!#REF!="No Data",1,IF(#REF!&lt;&gt;"",1,0))</f>
        <v>#REF!</v>
      </c>
      <c r="N6" s="211" t="e">
        <f>IF('Crisis Indicator Data'!#REF!="No Data",1,IF(#REF!&lt;&gt;"",1,0))</f>
        <v>#REF!</v>
      </c>
      <c r="O6" s="211" t="e">
        <f>IF('Crisis Indicator Data'!#REF!="No Data",1,IF(#REF!&lt;&gt;"",1,0))</f>
        <v>#REF!</v>
      </c>
      <c r="P6" s="211" t="e">
        <f>IF('Crisis Indicator Data'!#REF!="No Data",1,IF(#REF!&lt;&gt;"",1,0))</f>
        <v>#REF!</v>
      </c>
      <c r="Q6" s="211" t="e">
        <f>IF('Crisis Indicator Data'!#REF!="No Data",1,IF(#REF!&lt;&gt;"",1,0))</f>
        <v>#REF!</v>
      </c>
      <c r="R6" s="211" t="e">
        <f>IF('Crisis Indicator Data'!#REF!="No Data",1,IF(#REF!&lt;&gt;"",1,0))</f>
        <v>#REF!</v>
      </c>
      <c r="S6" s="211" t="e">
        <f>IF('Crisis Indicator Data'!#REF!="No Data",1,IF(#REF!&lt;&gt;"",1,0))</f>
        <v>#REF!</v>
      </c>
      <c r="T6" s="211" t="e">
        <f>IF('Crisis Indicator Data'!#REF!="No Data",1,IF(#REF!&lt;&gt;"",1,0))</f>
        <v>#REF!</v>
      </c>
      <c r="U6" s="211" t="e">
        <f>IF('Crisis Indicator Data'!#REF!="No Data",1,IF(#REF!&lt;&gt;"",1,0))</f>
        <v>#REF!</v>
      </c>
      <c r="V6" s="211" t="e">
        <f>IF('Crisis Indicator Data'!#REF!="No Data",1,IF(#REF!&lt;&gt;"",1,0))</f>
        <v>#REF!</v>
      </c>
      <c r="W6" s="211" t="e">
        <f>IF('Crisis Indicator Data'!#REF!="No Data",1,IF(#REF!&lt;&gt;"",1,0))</f>
        <v>#REF!</v>
      </c>
      <c r="X6" s="211" t="e">
        <f>IF('Crisis Indicator Data'!#REF!="No Data",1,IF(#REF!&lt;&gt;"",1,0))</f>
        <v>#REF!</v>
      </c>
      <c r="Y6" s="211" t="e">
        <f>IF('Crisis Indicator Data'!#REF!="No Data",1,IF(#REF!&lt;&gt;"",1,0))</f>
        <v>#REF!</v>
      </c>
      <c r="Z6" s="211" t="e">
        <f>IF('Crisis Indicator Data'!#REF!="No Data",1,IF(#REF!&lt;&gt;"",1,0))</f>
        <v>#REF!</v>
      </c>
      <c r="AA6" s="211" t="e">
        <f>IF('Crisis Indicator Data'!#REF!="No Data",1,IF(#REF!&lt;&gt;"",1,0))</f>
        <v>#REF!</v>
      </c>
      <c r="AB6" s="211" t="e">
        <f>IF('Crisis Indicator Data'!#REF!="No Data",1,IF(#REF!&lt;&gt;"",1,0))</f>
        <v>#REF!</v>
      </c>
      <c r="AC6" s="211" t="e">
        <f>IF('Crisis Indicator Data'!#REF!="No Data",1,IF(#REF!&lt;&gt;"",1,0))</f>
        <v>#REF!</v>
      </c>
      <c r="AD6" s="211" t="e">
        <f>IF('Crisis Indicator Data'!#REF!="No Data",1,IF(#REF!&lt;&gt;"",1,0))</f>
        <v>#REF!</v>
      </c>
      <c r="AE6" s="211" t="e">
        <f>IF('Crisis Indicator Data'!#REF!="No Data",1,IF(#REF!&lt;&gt;"",1,0))</f>
        <v>#REF!</v>
      </c>
      <c r="AF6" s="211" t="e">
        <f>IF('Crisis Indicator Data'!#REF!="No Data",1,IF(#REF!&lt;&gt;"",1,0))</f>
        <v>#REF!</v>
      </c>
      <c r="AG6" s="211" t="e">
        <f>IF('Crisis Indicator Data'!#REF!="No Data",1,IF(#REF!&lt;&gt;"",1,0))</f>
        <v>#REF!</v>
      </c>
      <c r="AH6" s="211" t="e">
        <f>IF('Crisis Indicator Data'!#REF!="No Data",1,IF(#REF!&lt;&gt;"",1,0))</f>
        <v>#REF!</v>
      </c>
      <c r="AI6" s="211" t="e">
        <f>IF('Crisis Indicator Data'!#REF!="No Data",1,IF(#REF!&lt;&gt;"",1,0))</f>
        <v>#REF!</v>
      </c>
      <c r="AJ6" s="211" t="e">
        <f>IF('Crisis Indicator Data'!#REF!="No Data",1,IF(#REF!&lt;&gt;"",1,0))</f>
        <v>#REF!</v>
      </c>
      <c r="AK6" s="211" t="e">
        <f>IF('Crisis Indicator Data'!#REF!="No Data",1,IF(#REF!&lt;&gt;"",1,0))</f>
        <v>#REF!</v>
      </c>
      <c r="AL6" s="211" t="e">
        <f>IF('Crisis Indicator Data'!#REF!="No Data",1,IF(#REF!&lt;&gt;"",1,0))</f>
        <v>#REF!</v>
      </c>
      <c r="AM6" s="211" t="e">
        <f>IF('Crisis Indicator Data'!#REF!="No Data",1,IF(#REF!&lt;&gt;"",1,0))</f>
        <v>#REF!</v>
      </c>
      <c r="AN6" s="211" t="e">
        <f>IF('Crisis Indicator Data'!#REF!="No Data",1,IF(#REF!&lt;&gt;"",1,0))</f>
        <v>#REF!</v>
      </c>
      <c r="AO6" s="211" t="e">
        <f>IF('Crisis Indicator Data'!#REF!="No Data",1,IF(#REF!&lt;&gt;"",1,0))</f>
        <v>#REF!</v>
      </c>
      <c r="AP6" s="211" t="e">
        <f>IF('Crisis Indicator Data'!#REF!="No Data",1,IF(#REF!&lt;&gt;"",1,0))</f>
        <v>#REF!</v>
      </c>
      <c r="AQ6" s="211" t="e">
        <f>IF('Crisis Indicator Data'!#REF!="No Data",1,IF(#REF!&lt;&gt;"",1,0))</f>
        <v>#REF!</v>
      </c>
      <c r="AR6" s="211" t="e">
        <f>IF('Crisis Indicator Data'!#REF!="No Data",1,IF(#REF!&lt;&gt;"",1,0))</f>
        <v>#REF!</v>
      </c>
      <c r="AS6" s="211" t="e">
        <f>IF('Crisis Indicator Data'!#REF!="No Data",1,IF(#REF!&lt;&gt;"",1,0))</f>
        <v>#REF!</v>
      </c>
      <c r="AT6" s="211" t="e">
        <f>IF('Crisis Indicator Data'!#REF!="No Data",1,IF(#REF!&lt;&gt;"",1,0))</f>
        <v>#REF!</v>
      </c>
      <c r="AU6" s="211" t="e">
        <f>IF('Crisis Indicator Data'!#REF!="No Data",1,IF(#REF!&lt;&gt;"",1,0))</f>
        <v>#REF!</v>
      </c>
      <c r="AV6" s="211" t="e">
        <f>IF('Crisis Indicator Data'!#REF!="No Data",1,IF(#REF!&lt;&gt;"",1,0))</f>
        <v>#REF!</v>
      </c>
      <c r="AW6" s="211" t="e">
        <f>IF('Crisis Indicator Data'!#REF!="No Data",1,IF(#REF!&lt;&gt;"",1,0))</f>
        <v>#REF!</v>
      </c>
      <c r="AX6" s="211" t="e">
        <f>IF('Crisis Indicator Data'!#REF!="No Data",1,IF(#REF!&lt;&gt;"",1,0))</f>
        <v>#REF!</v>
      </c>
      <c r="AY6" s="211" t="e">
        <f>IF('Crisis Indicator Data'!#REF!="No Data",1,IF(#REF!&lt;&gt;"",1,0))</f>
        <v>#REF!</v>
      </c>
      <c r="AZ6" s="211" t="e">
        <f>IF('Crisis Indicator Data'!#REF!="No Data",1,IF(#REF!&lt;&gt;"",1,0))</f>
        <v>#REF!</v>
      </c>
      <c r="BA6" t="e">
        <f t="shared" si="0"/>
        <v>#REF!</v>
      </c>
      <c r="BB6" s="22" t="e">
        <f t="shared" si="1"/>
        <v>#REF!</v>
      </c>
    </row>
    <row r="7" spans="1:54" x14ac:dyDescent="0.25">
      <c r="A7" t="s">
        <v>8640</v>
      </c>
      <c r="B7" s="211" t="e">
        <f>IF('Crisis Indicator Data'!#REF!="No Data",1,IF(#REF!&lt;&gt;"",1,0))</f>
        <v>#REF!</v>
      </c>
      <c r="C7" s="211" t="e">
        <f>IF('Crisis Indicator Data'!#REF!="No Data",1,IF(#REF!&lt;&gt;"",1,0))</f>
        <v>#REF!</v>
      </c>
      <c r="D7" s="211" t="e">
        <f>IF('Crisis Indicator Data'!#REF!="No Data",1,IF(#REF!&lt;&gt;"",1,0))</f>
        <v>#REF!</v>
      </c>
      <c r="E7" s="211" t="e">
        <f>IF('Crisis Indicator Data'!#REF!="No Data",1,IF(#REF!&lt;&gt;"",1,0))</f>
        <v>#REF!</v>
      </c>
      <c r="F7" s="211" t="e">
        <f>IF('Crisis Indicator Data'!#REF!="No Data",1,IF(#REF!&lt;&gt;"",1,0))</f>
        <v>#REF!</v>
      </c>
      <c r="G7" s="211" t="e">
        <f>IF('Crisis Indicator Data'!#REF!="No Data",1,IF(#REF!&lt;&gt;"",1,0))</f>
        <v>#REF!</v>
      </c>
      <c r="H7" s="211" t="e">
        <f>IF('Crisis Indicator Data'!#REF!="No Data",1,IF(#REF!&lt;&gt;"",1,0))</f>
        <v>#REF!</v>
      </c>
      <c r="I7" s="211" t="e">
        <f>IF('Crisis Indicator Data'!#REF!="No Data",1,IF(#REF!&lt;&gt;"",1,0))</f>
        <v>#REF!</v>
      </c>
      <c r="J7" s="211" t="e">
        <f>IF('Crisis Indicator Data'!#REF!="No Data",1,IF(#REF!&lt;&gt;"",1,0))</f>
        <v>#REF!</v>
      </c>
      <c r="K7" s="211" t="e">
        <f>IF('Crisis Indicator Data'!#REF!="No Data",1,IF(#REF!&lt;&gt;"",1,0))</f>
        <v>#REF!</v>
      </c>
      <c r="L7" s="211" t="e">
        <f>IF('Crisis Indicator Data'!#REF!="No Data",1,IF(#REF!&lt;&gt;"",1,0))</f>
        <v>#REF!</v>
      </c>
      <c r="M7" s="211" t="e">
        <f>IF('Crisis Indicator Data'!#REF!="No Data",1,IF(#REF!&lt;&gt;"",1,0))</f>
        <v>#REF!</v>
      </c>
      <c r="N7" s="211" t="e">
        <f>IF('Crisis Indicator Data'!#REF!="No Data",1,IF(#REF!&lt;&gt;"",1,0))</f>
        <v>#REF!</v>
      </c>
      <c r="O7" s="211" t="e">
        <f>IF('Crisis Indicator Data'!#REF!="No Data",1,IF(#REF!&lt;&gt;"",1,0))</f>
        <v>#REF!</v>
      </c>
      <c r="P7" s="211" t="e">
        <f>IF('Crisis Indicator Data'!#REF!="No Data",1,IF(#REF!&lt;&gt;"",1,0))</f>
        <v>#REF!</v>
      </c>
      <c r="Q7" s="211" t="e">
        <f>IF('Crisis Indicator Data'!#REF!="No Data",1,IF(#REF!&lt;&gt;"",1,0))</f>
        <v>#REF!</v>
      </c>
      <c r="R7" s="211" t="e">
        <f>IF('Crisis Indicator Data'!#REF!="No Data",1,IF(#REF!&lt;&gt;"",1,0))</f>
        <v>#REF!</v>
      </c>
      <c r="S7" s="211" t="e">
        <f>IF('Crisis Indicator Data'!#REF!="No Data",1,IF(#REF!&lt;&gt;"",1,0))</f>
        <v>#REF!</v>
      </c>
      <c r="T7" s="211" t="e">
        <f>IF('Crisis Indicator Data'!#REF!="No Data",1,IF(#REF!&lt;&gt;"",1,0))</f>
        <v>#REF!</v>
      </c>
      <c r="U7" s="211" t="e">
        <f>IF('Crisis Indicator Data'!#REF!="No Data",1,IF(#REF!&lt;&gt;"",1,0))</f>
        <v>#REF!</v>
      </c>
      <c r="V7" s="211" t="e">
        <f>IF('Crisis Indicator Data'!#REF!="No Data",1,IF(#REF!&lt;&gt;"",1,0))</f>
        <v>#REF!</v>
      </c>
      <c r="W7" s="211" t="e">
        <f>IF('Crisis Indicator Data'!#REF!="No Data",1,IF(#REF!&lt;&gt;"",1,0))</f>
        <v>#REF!</v>
      </c>
      <c r="X7" s="211" t="e">
        <f>IF('Crisis Indicator Data'!#REF!="No Data",1,IF(#REF!&lt;&gt;"",1,0))</f>
        <v>#REF!</v>
      </c>
      <c r="Y7" s="211" t="e">
        <f>IF('Crisis Indicator Data'!#REF!="No Data",1,IF(#REF!&lt;&gt;"",1,0))</f>
        <v>#REF!</v>
      </c>
      <c r="Z7" s="211" t="e">
        <f>IF('Crisis Indicator Data'!#REF!="No Data",1,IF(#REF!&lt;&gt;"",1,0))</f>
        <v>#REF!</v>
      </c>
      <c r="AA7" s="211" t="e">
        <f>IF('Crisis Indicator Data'!#REF!="No Data",1,IF(#REF!&lt;&gt;"",1,0))</f>
        <v>#REF!</v>
      </c>
      <c r="AB7" s="211" t="e">
        <f>IF('Crisis Indicator Data'!#REF!="No Data",1,IF(#REF!&lt;&gt;"",1,0))</f>
        <v>#REF!</v>
      </c>
      <c r="AC7" s="211" t="e">
        <f>IF('Crisis Indicator Data'!#REF!="No Data",1,IF(#REF!&lt;&gt;"",1,0))</f>
        <v>#REF!</v>
      </c>
      <c r="AD7" s="211" t="e">
        <f>IF('Crisis Indicator Data'!#REF!="No Data",1,IF(#REF!&lt;&gt;"",1,0))</f>
        <v>#REF!</v>
      </c>
      <c r="AE7" s="211" t="e">
        <f>IF('Crisis Indicator Data'!#REF!="No Data",1,IF(#REF!&lt;&gt;"",1,0))</f>
        <v>#REF!</v>
      </c>
      <c r="AF7" s="211" t="e">
        <f>IF('Crisis Indicator Data'!#REF!="No Data",1,IF(#REF!&lt;&gt;"",1,0))</f>
        <v>#REF!</v>
      </c>
      <c r="AG7" s="211" t="e">
        <f>IF('Crisis Indicator Data'!#REF!="No Data",1,IF(#REF!&lt;&gt;"",1,0))</f>
        <v>#REF!</v>
      </c>
      <c r="AH7" s="211" t="e">
        <f>IF('Crisis Indicator Data'!#REF!="No Data",1,IF(#REF!&lt;&gt;"",1,0))</f>
        <v>#REF!</v>
      </c>
      <c r="AI7" s="211" t="e">
        <f>IF('Crisis Indicator Data'!#REF!="No Data",1,IF(#REF!&lt;&gt;"",1,0))</f>
        <v>#REF!</v>
      </c>
      <c r="AJ7" s="211" t="e">
        <f>IF('Crisis Indicator Data'!#REF!="No Data",1,IF(#REF!&lt;&gt;"",1,0))</f>
        <v>#REF!</v>
      </c>
      <c r="AK7" s="211" t="e">
        <f>IF('Crisis Indicator Data'!#REF!="No Data",1,IF(#REF!&lt;&gt;"",1,0))</f>
        <v>#REF!</v>
      </c>
      <c r="AL7" s="211" t="e">
        <f>IF('Crisis Indicator Data'!#REF!="No Data",1,IF(#REF!&lt;&gt;"",1,0))</f>
        <v>#REF!</v>
      </c>
      <c r="AM7" s="211" t="e">
        <f>IF('Crisis Indicator Data'!#REF!="No Data",1,IF(#REF!&lt;&gt;"",1,0))</f>
        <v>#REF!</v>
      </c>
      <c r="AN7" s="211" t="e">
        <f>IF('Crisis Indicator Data'!#REF!="No Data",1,IF(#REF!&lt;&gt;"",1,0))</f>
        <v>#REF!</v>
      </c>
      <c r="AO7" s="211" t="e">
        <f>IF('Crisis Indicator Data'!#REF!="No Data",1,IF(#REF!&lt;&gt;"",1,0))</f>
        <v>#REF!</v>
      </c>
      <c r="AP7" s="211" t="e">
        <f>IF('Crisis Indicator Data'!#REF!="No Data",1,IF(#REF!&lt;&gt;"",1,0))</f>
        <v>#REF!</v>
      </c>
      <c r="AQ7" s="211" t="e">
        <f>IF('Crisis Indicator Data'!#REF!="No Data",1,IF(#REF!&lt;&gt;"",1,0))</f>
        <v>#REF!</v>
      </c>
      <c r="AR7" s="211" t="e">
        <f>IF('Crisis Indicator Data'!#REF!="No Data",1,IF(#REF!&lt;&gt;"",1,0))</f>
        <v>#REF!</v>
      </c>
      <c r="AS7" s="211" t="e">
        <f>IF('Crisis Indicator Data'!#REF!="No Data",1,IF(#REF!&lt;&gt;"",1,0))</f>
        <v>#REF!</v>
      </c>
      <c r="AT7" s="211" t="e">
        <f>IF('Crisis Indicator Data'!#REF!="No Data",1,IF(#REF!&lt;&gt;"",1,0))</f>
        <v>#REF!</v>
      </c>
      <c r="AU7" s="211" t="e">
        <f>IF('Crisis Indicator Data'!#REF!="No Data",1,IF(#REF!&lt;&gt;"",1,0))</f>
        <v>#REF!</v>
      </c>
      <c r="AV7" s="211" t="e">
        <f>IF('Crisis Indicator Data'!#REF!="No Data",1,IF(#REF!&lt;&gt;"",1,0))</f>
        <v>#REF!</v>
      </c>
      <c r="AW7" s="211" t="e">
        <f>IF('Crisis Indicator Data'!#REF!="No Data",1,IF(#REF!&lt;&gt;"",1,0))</f>
        <v>#REF!</v>
      </c>
      <c r="AX7" s="211" t="e">
        <f>IF('Crisis Indicator Data'!#REF!="No Data",1,IF(#REF!&lt;&gt;"",1,0))</f>
        <v>#REF!</v>
      </c>
      <c r="AY7" s="211" t="e">
        <f>IF('Crisis Indicator Data'!#REF!="No Data",1,IF(#REF!&lt;&gt;"",1,0))</f>
        <v>#REF!</v>
      </c>
      <c r="AZ7" s="211" t="e">
        <f>IF('Crisis Indicator Data'!#REF!="No Data",1,IF(#REF!&lt;&gt;"",1,0))</f>
        <v>#REF!</v>
      </c>
      <c r="BA7" t="e">
        <f t="shared" si="0"/>
        <v>#REF!</v>
      </c>
      <c r="BB7" s="22" t="e">
        <f t="shared" si="1"/>
        <v>#REF!</v>
      </c>
    </row>
    <row r="8" spans="1:54" x14ac:dyDescent="0.25">
      <c r="A8" t="s">
        <v>8641</v>
      </c>
      <c r="B8" s="211" t="e">
        <f>IF('Crisis Indicator Data'!#REF!="No Data",1,IF(#REF!&lt;&gt;"",1,0))</f>
        <v>#REF!</v>
      </c>
      <c r="C8" s="211" t="e">
        <f>IF('Crisis Indicator Data'!#REF!="No Data",1,IF(#REF!&lt;&gt;"",1,0))</f>
        <v>#REF!</v>
      </c>
      <c r="D8" s="211" t="e">
        <f>IF('Crisis Indicator Data'!#REF!="No Data",1,IF(#REF!&lt;&gt;"",1,0))</f>
        <v>#REF!</v>
      </c>
      <c r="E8" s="211" t="e">
        <f>IF('Crisis Indicator Data'!#REF!="No Data",1,IF(#REF!&lt;&gt;"",1,0))</f>
        <v>#REF!</v>
      </c>
      <c r="F8" s="211" t="e">
        <f>IF('Crisis Indicator Data'!#REF!="No Data",1,IF(#REF!&lt;&gt;"",1,0))</f>
        <v>#REF!</v>
      </c>
      <c r="G8" s="211" t="e">
        <f>IF('Crisis Indicator Data'!#REF!="No Data",1,IF(#REF!&lt;&gt;"",1,0))</f>
        <v>#REF!</v>
      </c>
      <c r="H8" s="211" t="e">
        <f>IF('Crisis Indicator Data'!#REF!="No Data",1,IF(#REF!&lt;&gt;"",1,0))</f>
        <v>#REF!</v>
      </c>
      <c r="I8" s="211" t="e">
        <f>IF('Crisis Indicator Data'!#REF!="No Data",1,IF(#REF!&lt;&gt;"",1,0))</f>
        <v>#REF!</v>
      </c>
      <c r="J8" s="211" t="e">
        <f>IF('Crisis Indicator Data'!#REF!="No Data",1,IF(#REF!&lt;&gt;"",1,0))</f>
        <v>#REF!</v>
      </c>
      <c r="K8" s="211" t="e">
        <f>IF('Crisis Indicator Data'!#REF!="No Data",1,IF(#REF!&lt;&gt;"",1,0))</f>
        <v>#REF!</v>
      </c>
      <c r="L8" s="211" t="e">
        <f>IF('Crisis Indicator Data'!#REF!="No Data",1,IF(#REF!&lt;&gt;"",1,0))</f>
        <v>#REF!</v>
      </c>
      <c r="M8" s="211" t="e">
        <f>IF('Crisis Indicator Data'!#REF!="No Data",1,IF(#REF!&lt;&gt;"",1,0))</f>
        <v>#REF!</v>
      </c>
      <c r="N8" s="211" t="e">
        <f>IF('Crisis Indicator Data'!#REF!="No Data",1,IF(#REF!&lt;&gt;"",1,0))</f>
        <v>#REF!</v>
      </c>
      <c r="O8" s="211" t="e">
        <f>IF('Crisis Indicator Data'!#REF!="No Data",1,IF(#REF!&lt;&gt;"",1,0))</f>
        <v>#REF!</v>
      </c>
      <c r="P8" s="211" t="e">
        <f>IF('Crisis Indicator Data'!#REF!="No Data",1,IF(#REF!&lt;&gt;"",1,0))</f>
        <v>#REF!</v>
      </c>
      <c r="Q8" s="211" t="e">
        <f>IF('Crisis Indicator Data'!#REF!="No Data",1,IF(#REF!&lt;&gt;"",1,0))</f>
        <v>#REF!</v>
      </c>
      <c r="R8" s="211" t="e">
        <f>IF('Crisis Indicator Data'!#REF!="No Data",1,IF(#REF!&lt;&gt;"",1,0))</f>
        <v>#REF!</v>
      </c>
      <c r="S8" s="211" t="e">
        <f>IF('Crisis Indicator Data'!#REF!="No Data",1,IF(#REF!&lt;&gt;"",1,0))</f>
        <v>#REF!</v>
      </c>
      <c r="T8" s="211" t="e">
        <f>IF('Crisis Indicator Data'!#REF!="No Data",1,IF(#REF!&lt;&gt;"",1,0))</f>
        <v>#REF!</v>
      </c>
      <c r="U8" s="211" t="e">
        <f>IF('Crisis Indicator Data'!#REF!="No Data",1,IF(#REF!&lt;&gt;"",1,0))</f>
        <v>#REF!</v>
      </c>
      <c r="V8" s="211" t="e">
        <f>IF('Crisis Indicator Data'!#REF!="No Data",1,IF(#REF!&lt;&gt;"",1,0))</f>
        <v>#REF!</v>
      </c>
      <c r="W8" s="211" t="e">
        <f>IF('Crisis Indicator Data'!#REF!="No Data",1,IF(#REF!&lt;&gt;"",1,0))</f>
        <v>#REF!</v>
      </c>
      <c r="X8" s="211" t="e">
        <f>IF('Crisis Indicator Data'!#REF!="No Data",1,IF(#REF!&lt;&gt;"",1,0))</f>
        <v>#REF!</v>
      </c>
      <c r="Y8" s="211" t="e">
        <f>IF('Crisis Indicator Data'!#REF!="No Data",1,IF(#REF!&lt;&gt;"",1,0))</f>
        <v>#REF!</v>
      </c>
      <c r="Z8" s="211" t="e">
        <f>IF('Crisis Indicator Data'!#REF!="No Data",1,IF(#REF!&lt;&gt;"",1,0))</f>
        <v>#REF!</v>
      </c>
      <c r="AA8" s="211" t="e">
        <f>IF('Crisis Indicator Data'!#REF!="No Data",1,IF(#REF!&lt;&gt;"",1,0))</f>
        <v>#REF!</v>
      </c>
      <c r="AB8" s="211" t="e">
        <f>IF('Crisis Indicator Data'!#REF!="No Data",1,IF(#REF!&lt;&gt;"",1,0))</f>
        <v>#REF!</v>
      </c>
      <c r="AC8" s="211" t="e">
        <f>IF('Crisis Indicator Data'!#REF!="No Data",1,IF(#REF!&lt;&gt;"",1,0))</f>
        <v>#REF!</v>
      </c>
      <c r="AD8" s="211" t="e">
        <f>IF('Crisis Indicator Data'!#REF!="No Data",1,IF(#REF!&lt;&gt;"",1,0))</f>
        <v>#REF!</v>
      </c>
      <c r="AE8" s="211" t="e">
        <f>IF('Crisis Indicator Data'!#REF!="No Data",1,IF(#REF!&lt;&gt;"",1,0))</f>
        <v>#REF!</v>
      </c>
      <c r="AF8" s="211" t="e">
        <f>IF('Crisis Indicator Data'!#REF!="No Data",1,IF(#REF!&lt;&gt;"",1,0))</f>
        <v>#REF!</v>
      </c>
      <c r="AG8" s="211" t="e">
        <f>IF('Crisis Indicator Data'!#REF!="No Data",1,IF(#REF!&lt;&gt;"",1,0))</f>
        <v>#REF!</v>
      </c>
      <c r="AH8" s="211" t="e">
        <f>IF('Crisis Indicator Data'!#REF!="No Data",1,IF(#REF!&lt;&gt;"",1,0))</f>
        <v>#REF!</v>
      </c>
      <c r="AI8" s="211" t="e">
        <f>IF('Crisis Indicator Data'!#REF!="No Data",1,IF(#REF!&lt;&gt;"",1,0))</f>
        <v>#REF!</v>
      </c>
      <c r="AJ8" s="211" t="e">
        <f>IF('Crisis Indicator Data'!#REF!="No Data",1,IF(#REF!&lt;&gt;"",1,0))</f>
        <v>#REF!</v>
      </c>
      <c r="AK8" s="211" t="e">
        <f>IF('Crisis Indicator Data'!#REF!="No Data",1,IF(#REF!&lt;&gt;"",1,0))</f>
        <v>#REF!</v>
      </c>
      <c r="AL8" s="211" t="e">
        <f>IF('Crisis Indicator Data'!#REF!="No Data",1,IF(#REF!&lt;&gt;"",1,0))</f>
        <v>#REF!</v>
      </c>
      <c r="AM8" s="211" t="e">
        <f>IF('Crisis Indicator Data'!#REF!="No Data",1,IF(#REF!&lt;&gt;"",1,0))</f>
        <v>#REF!</v>
      </c>
      <c r="AN8" s="211" t="e">
        <f>IF('Crisis Indicator Data'!#REF!="No Data",1,IF(#REF!&lt;&gt;"",1,0))</f>
        <v>#REF!</v>
      </c>
      <c r="AO8" s="211" t="e">
        <f>IF('Crisis Indicator Data'!#REF!="No Data",1,IF(#REF!&lt;&gt;"",1,0))</f>
        <v>#REF!</v>
      </c>
      <c r="AP8" s="211" t="e">
        <f>IF('Crisis Indicator Data'!#REF!="No Data",1,IF(#REF!&lt;&gt;"",1,0))</f>
        <v>#REF!</v>
      </c>
      <c r="AQ8" s="211" t="e">
        <f>IF('Crisis Indicator Data'!#REF!="No Data",1,IF(#REF!&lt;&gt;"",1,0))</f>
        <v>#REF!</v>
      </c>
      <c r="AR8" s="211" t="e">
        <f>IF('Crisis Indicator Data'!#REF!="No Data",1,IF(#REF!&lt;&gt;"",1,0))</f>
        <v>#REF!</v>
      </c>
      <c r="AS8" s="211" t="e">
        <f>IF('Crisis Indicator Data'!#REF!="No Data",1,IF(#REF!&lt;&gt;"",1,0))</f>
        <v>#REF!</v>
      </c>
      <c r="AT8" s="211" t="e">
        <f>IF('Crisis Indicator Data'!#REF!="No Data",1,IF(#REF!&lt;&gt;"",1,0))</f>
        <v>#REF!</v>
      </c>
      <c r="AU8" s="211" t="e">
        <f>IF('Crisis Indicator Data'!#REF!="No Data",1,IF(#REF!&lt;&gt;"",1,0))</f>
        <v>#REF!</v>
      </c>
      <c r="AV8" s="211" t="e">
        <f>IF('Crisis Indicator Data'!#REF!="No Data",1,IF(#REF!&lt;&gt;"",1,0))</f>
        <v>#REF!</v>
      </c>
      <c r="AW8" s="211" t="e">
        <f>IF('Crisis Indicator Data'!#REF!="No Data",1,IF(#REF!&lt;&gt;"",1,0))</f>
        <v>#REF!</v>
      </c>
      <c r="AX8" s="211" t="e">
        <f>IF('Crisis Indicator Data'!#REF!="No Data",1,IF(#REF!&lt;&gt;"",1,0))</f>
        <v>#REF!</v>
      </c>
      <c r="AY8" s="211" t="e">
        <f>IF('Crisis Indicator Data'!#REF!="No Data",1,IF(#REF!&lt;&gt;"",1,0))</f>
        <v>#REF!</v>
      </c>
      <c r="AZ8" s="211" t="e">
        <f>IF('Crisis Indicator Data'!#REF!="No Data",1,IF(#REF!&lt;&gt;"",1,0))</f>
        <v>#REF!</v>
      </c>
      <c r="BA8" t="e">
        <f t="shared" si="0"/>
        <v>#REF!</v>
      </c>
      <c r="BB8" s="22" t="e">
        <f t="shared" si="1"/>
        <v>#REF!</v>
      </c>
    </row>
    <row r="9" spans="1:54" x14ac:dyDescent="0.25">
      <c r="A9" t="s">
        <v>8645</v>
      </c>
      <c r="B9" s="211" t="e">
        <f>IF('Crisis Indicator Data'!#REF!="No Data",1,IF(#REF!&lt;&gt;"",1,0))</f>
        <v>#REF!</v>
      </c>
      <c r="C9" s="211" t="e">
        <f>IF('Crisis Indicator Data'!#REF!="No Data",1,IF(#REF!&lt;&gt;"",1,0))</f>
        <v>#REF!</v>
      </c>
      <c r="D9" s="211" t="e">
        <f>IF('Crisis Indicator Data'!#REF!="No Data",1,IF(#REF!&lt;&gt;"",1,0))</f>
        <v>#REF!</v>
      </c>
      <c r="E9" s="211" t="e">
        <f>IF('Crisis Indicator Data'!#REF!="No Data",1,IF(#REF!&lt;&gt;"",1,0))</f>
        <v>#REF!</v>
      </c>
      <c r="F9" s="211" t="e">
        <f>IF('Crisis Indicator Data'!#REF!="No Data",1,IF(#REF!&lt;&gt;"",1,0))</f>
        <v>#REF!</v>
      </c>
      <c r="G9" s="211" t="e">
        <f>IF('Crisis Indicator Data'!#REF!="No Data",1,IF(#REF!&lt;&gt;"",1,0))</f>
        <v>#REF!</v>
      </c>
      <c r="H9" s="211" t="e">
        <f>IF('Crisis Indicator Data'!#REF!="No Data",1,IF(#REF!&lt;&gt;"",1,0))</f>
        <v>#REF!</v>
      </c>
      <c r="I9" s="211" t="e">
        <f>IF('Crisis Indicator Data'!#REF!="No Data",1,IF(#REF!&lt;&gt;"",1,0))</f>
        <v>#REF!</v>
      </c>
      <c r="J9" s="211" t="e">
        <f>IF('Crisis Indicator Data'!#REF!="No Data",1,IF(#REF!&lt;&gt;"",1,0))</f>
        <v>#REF!</v>
      </c>
      <c r="K9" s="211" t="e">
        <f>IF('Crisis Indicator Data'!#REF!="No Data",1,IF(#REF!&lt;&gt;"",1,0))</f>
        <v>#REF!</v>
      </c>
      <c r="L9" s="211" t="e">
        <f>IF('Crisis Indicator Data'!#REF!="No Data",1,IF(#REF!&lt;&gt;"",1,0))</f>
        <v>#REF!</v>
      </c>
      <c r="M9" s="211" t="e">
        <f>IF('Crisis Indicator Data'!#REF!="No Data",1,IF(#REF!&lt;&gt;"",1,0))</f>
        <v>#REF!</v>
      </c>
      <c r="N9" s="211" t="e">
        <f>IF('Crisis Indicator Data'!#REF!="No Data",1,IF(#REF!&lt;&gt;"",1,0))</f>
        <v>#REF!</v>
      </c>
      <c r="O9" s="211" t="e">
        <f>IF('Crisis Indicator Data'!#REF!="No Data",1,IF(#REF!&lt;&gt;"",1,0))</f>
        <v>#REF!</v>
      </c>
      <c r="P9" s="211" t="e">
        <f>IF('Crisis Indicator Data'!#REF!="No Data",1,IF(#REF!&lt;&gt;"",1,0))</f>
        <v>#REF!</v>
      </c>
      <c r="Q9" s="211" t="e">
        <f>IF('Crisis Indicator Data'!#REF!="No Data",1,IF(#REF!&lt;&gt;"",1,0))</f>
        <v>#REF!</v>
      </c>
      <c r="R9" s="211" t="e">
        <f>IF('Crisis Indicator Data'!#REF!="No Data",1,IF(#REF!&lt;&gt;"",1,0))</f>
        <v>#REF!</v>
      </c>
      <c r="S9" s="211" t="e">
        <f>IF('Crisis Indicator Data'!#REF!="No Data",1,IF(#REF!&lt;&gt;"",1,0))</f>
        <v>#REF!</v>
      </c>
      <c r="T9" s="211" t="e">
        <f>IF('Crisis Indicator Data'!#REF!="No Data",1,IF(#REF!&lt;&gt;"",1,0))</f>
        <v>#REF!</v>
      </c>
      <c r="U9" s="211" t="e">
        <f>IF('Crisis Indicator Data'!#REF!="No Data",1,IF(#REF!&lt;&gt;"",1,0))</f>
        <v>#REF!</v>
      </c>
      <c r="V9" s="211" t="e">
        <f>IF('Crisis Indicator Data'!#REF!="No Data",1,IF(#REF!&lt;&gt;"",1,0))</f>
        <v>#REF!</v>
      </c>
      <c r="W9" s="211" t="e">
        <f>IF('Crisis Indicator Data'!#REF!="No Data",1,IF(#REF!&lt;&gt;"",1,0))</f>
        <v>#REF!</v>
      </c>
      <c r="X9" s="211" t="e">
        <f>IF('Crisis Indicator Data'!#REF!="No Data",1,IF(#REF!&lt;&gt;"",1,0))</f>
        <v>#REF!</v>
      </c>
      <c r="Y9" s="211" t="e">
        <f>IF('Crisis Indicator Data'!#REF!="No Data",1,IF(#REF!&lt;&gt;"",1,0))</f>
        <v>#REF!</v>
      </c>
      <c r="Z9" s="211" t="e">
        <f>IF('Crisis Indicator Data'!#REF!="No Data",1,IF(#REF!&lt;&gt;"",1,0))</f>
        <v>#REF!</v>
      </c>
      <c r="AA9" s="211" t="e">
        <f>IF('Crisis Indicator Data'!#REF!="No Data",1,IF(#REF!&lt;&gt;"",1,0))</f>
        <v>#REF!</v>
      </c>
      <c r="AB9" s="211" t="e">
        <f>IF('Crisis Indicator Data'!#REF!="No Data",1,IF(#REF!&lt;&gt;"",1,0))</f>
        <v>#REF!</v>
      </c>
      <c r="AC9" s="211" t="e">
        <f>IF('Crisis Indicator Data'!#REF!="No Data",1,IF(#REF!&lt;&gt;"",1,0))</f>
        <v>#REF!</v>
      </c>
      <c r="AD9" s="211" t="e">
        <f>IF('Crisis Indicator Data'!#REF!="No Data",1,IF(#REF!&lt;&gt;"",1,0))</f>
        <v>#REF!</v>
      </c>
      <c r="AE9" s="211" t="e">
        <f>IF('Crisis Indicator Data'!#REF!="No Data",1,IF(#REF!&lt;&gt;"",1,0))</f>
        <v>#REF!</v>
      </c>
      <c r="AF9" s="211" t="e">
        <f>IF('Crisis Indicator Data'!#REF!="No Data",1,IF(#REF!&lt;&gt;"",1,0))</f>
        <v>#REF!</v>
      </c>
      <c r="AG9" s="211" t="e">
        <f>IF('Crisis Indicator Data'!#REF!="No Data",1,IF(#REF!&lt;&gt;"",1,0))</f>
        <v>#REF!</v>
      </c>
      <c r="AH9" s="211" t="e">
        <f>IF('Crisis Indicator Data'!#REF!="No Data",1,IF(#REF!&lt;&gt;"",1,0))</f>
        <v>#REF!</v>
      </c>
      <c r="AI9" s="211" t="e">
        <f>IF('Crisis Indicator Data'!#REF!="No Data",1,IF(#REF!&lt;&gt;"",1,0))</f>
        <v>#REF!</v>
      </c>
      <c r="AJ9" s="211" t="e">
        <f>IF('Crisis Indicator Data'!#REF!="No Data",1,IF(#REF!&lt;&gt;"",1,0))</f>
        <v>#REF!</v>
      </c>
      <c r="AK9" s="211" t="e">
        <f>IF('Crisis Indicator Data'!#REF!="No Data",1,IF(#REF!&lt;&gt;"",1,0))</f>
        <v>#REF!</v>
      </c>
      <c r="AL9" s="211" t="e">
        <f>IF('Crisis Indicator Data'!#REF!="No Data",1,IF(#REF!&lt;&gt;"",1,0))</f>
        <v>#REF!</v>
      </c>
      <c r="AM9" s="211" t="e">
        <f>IF('Crisis Indicator Data'!#REF!="No Data",1,IF(#REF!&lt;&gt;"",1,0))</f>
        <v>#REF!</v>
      </c>
      <c r="AN9" s="211" t="e">
        <f>IF('Crisis Indicator Data'!#REF!="No Data",1,IF(#REF!&lt;&gt;"",1,0))</f>
        <v>#REF!</v>
      </c>
      <c r="AO9" s="211" t="e">
        <f>IF('Crisis Indicator Data'!#REF!="No Data",1,IF(#REF!&lt;&gt;"",1,0))</f>
        <v>#REF!</v>
      </c>
      <c r="AP9" s="211" t="e">
        <f>IF('Crisis Indicator Data'!#REF!="No Data",1,IF(#REF!&lt;&gt;"",1,0))</f>
        <v>#REF!</v>
      </c>
      <c r="AQ9" s="211" t="e">
        <f>IF('Crisis Indicator Data'!#REF!="No Data",1,IF(#REF!&lt;&gt;"",1,0))</f>
        <v>#REF!</v>
      </c>
      <c r="AR9" s="211" t="e">
        <f>IF('Crisis Indicator Data'!#REF!="No Data",1,IF(#REF!&lt;&gt;"",1,0))</f>
        <v>#REF!</v>
      </c>
      <c r="AS9" s="211" t="e">
        <f>IF('Crisis Indicator Data'!#REF!="No Data",1,IF(#REF!&lt;&gt;"",1,0))</f>
        <v>#REF!</v>
      </c>
      <c r="AT9" s="211" t="e">
        <f>IF('Crisis Indicator Data'!#REF!="No Data",1,IF(#REF!&lt;&gt;"",1,0))</f>
        <v>#REF!</v>
      </c>
      <c r="AU9" s="211" t="e">
        <f>IF('Crisis Indicator Data'!#REF!="No Data",1,IF(#REF!&lt;&gt;"",1,0))</f>
        <v>#REF!</v>
      </c>
      <c r="AV9" s="211" t="e">
        <f>IF('Crisis Indicator Data'!#REF!="No Data",1,IF(#REF!&lt;&gt;"",1,0))</f>
        <v>#REF!</v>
      </c>
      <c r="AW9" s="211" t="e">
        <f>IF('Crisis Indicator Data'!#REF!="No Data",1,IF(#REF!&lt;&gt;"",1,0))</f>
        <v>#REF!</v>
      </c>
      <c r="AX9" s="211" t="e">
        <f>IF('Crisis Indicator Data'!#REF!="No Data",1,IF(#REF!&lt;&gt;"",1,0))</f>
        <v>#REF!</v>
      </c>
      <c r="AY9" s="211" t="e">
        <f>IF('Crisis Indicator Data'!#REF!="No Data",1,IF(#REF!&lt;&gt;"",1,0))</f>
        <v>#REF!</v>
      </c>
      <c r="AZ9" s="211" t="e">
        <f>IF('Crisis Indicator Data'!#REF!="No Data",1,IF(#REF!&lt;&gt;"",1,0))</f>
        <v>#REF!</v>
      </c>
      <c r="BA9" t="e">
        <f t="shared" si="0"/>
        <v>#REF!</v>
      </c>
      <c r="BB9" s="22" t="e">
        <f t="shared" si="1"/>
        <v>#REF!</v>
      </c>
    </row>
    <row r="10" spans="1:54" x14ac:dyDescent="0.25">
      <c r="A10" t="s">
        <v>8647</v>
      </c>
      <c r="B10" s="211" t="e">
        <f>IF('Crisis Indicator Data'!#REF!="No Data",1,IF(#REF!&lt;&gt;"",1,0))</f>
        <v>#REF!</v>
      </c>
      <c r="C10" s="211" t="e">
        <f>IF('Crisis Indicator Data'!#REF!="No Data",1,IF(#REF!&lt;&gt;"",1,0))</f>
        <v>#REF!</v>
      </c>
      <c r="D10" s="211" t="e">
        <f>IF('Crisis Indicator Data'!#REF!="No Data",1,IF(#REF!&lt;&gt;"",1,0))</f>
        <v>#REF!</v>
      </c>
      <c r="E10" s="211" t="e">
        <f>IF('Crisis Indicator Data'!#REF!="No Data",1,IF(#REF!&lt;&gt;"",1,0))</f>
        <v>#REF!</v>
      </c>
      <c r="F10" s="211" t="e">
        <f>IF('Crisis Indicator Data'!#REF!="No Data",1,IF(#REF!&lt;&gt;"",1,0))</f>
        <v>#REF!</v>
      </c>
      <c r="G10" s="211" t="e">
        <f>IF('Crisis Indicator Data'!#REF!="No Data",1,IF(#REF!&lt;&gt;"",1,0))</f>
        <v>#REF!</v>
      </c>
      <c r="H10" s="211" t="e">
        <f>IF('Crisis Indicator Data'!#REF!="No Data",1,IF(#REF!&lt;&gt;"",1,0))</f>
        <v>#REF!</v>
      </c>
      <c r="I10" s="211" t="e">
        <f>IF('Crisis Indicator Data'!#REF!="No Data",1,IF(#REF!&lt;&gt;"",1,0))</f>
        <v>#REF!</v>
      </c>
      <c r="J10" s="211" t="e">
        <f>IF('Crisis Indicator Data'!#REF!="No Data",1,IF(#REF!&lt;&gt;"",1,0))</f>
        <v>#REF!</v>
      </c>
      <c r="K10" s="211" t="e">
        <f>IF('Crisis Indicator Data'!#REF!="No Data",1,IF(#REF!&lt;&gt;"",1,0))</f>
        <v>#REF!</v>
      </c>
      <c r="L10" s="211" t="e">
        <f>IF('Crisis Indicator Data'!#REF!="No Data",1,IF(#REF!&lt;&gt;"",1,0))</f>
        <v>#REF!</v>
      </c>
      <c r="M10" s="211" t="e">
        <f>IF('Crisis Indicator Data'!#REF!="No Data",1,IF(#REF!&lt;&gt;"",1,0))</f>
        <v>#REF!</v>
      </c>
      <c r="N10" s="211" t="e">
        <f>IF('Crisis Indicator Data'!#REF!="No Data",1,IF(#REF!&lt;&gt;"",1,0))</f>
        <v>#REF!</v>
      </c>
      <c r="O10" s="211" t="e">
        <f>IF('Crisis Indicator Data'!#REF!="No Data",1,IF(#REF!&lt;&gt;"",1,0))</f>
        <v>#REF!</v>
      </c>
      <c r="P10" s="211" t="e">
        <f>IF('Crisis Indicator Data'!#REF!="No Data",1,IF(#REF!&lt;&gt;"",1,0))</f>
        <v>#REF!</v>
      </c>
      <c r="Q10" s="211" t="e">
        <f>IF('Crisis Indicator Data'!#REF!="No Data",1,IF(#REF!&lt;&gt;"",1,0))</f>
        <v>#REF!</v>
      </c>
      <c r="R10" s="211" t="e">
        <f>IF('Crisis Indicator Data'!#REF!="No Data",1,IF(#REF!&lt;&gt;"",1,0))</f>
        <v>#REF!</v>
      </c>
      <c r="S10" s="211" t="e">
        <f>IF('Crisis Indicator Data'!#REF!="No Data",1,IF(#REF!&lt;&gt;"",1,0))</f>
        <v>#REF!</v>
      </c>
      <c r="T10" s="211" t="e">
        <f>IF('Crisis Indicator Data'!#REF!="No Data",1,IF(#REF!&lt;&gt;"",1,0))</f>
        <v>#REF!</v>
      </c>
      <c r="U10" s="211" t="e">
        <f>IF('Crisis Indicator Data'!#REF!="No Data",1,IF(#REF!&lt;&gt;"",1,0))</f>
        <v>#REF!</v>
      </c>
      <c r="V10" s="211" t="e">
        <f>IF('Crisis Indicator Data'!#REF!="No Data",1,IF(#REF!&lt;&gt;"",1,0))</f>
        <v>#REF!</v>
      </c>
      <c r="W10" s="211" t="e">
        <f>IF('Crisis Indicator Data'!#REF!="No Data",1,IF(#REF!&lt;&gt;"",1,0))</f>
        <v>#REF!</v>
      </c>
      <c r="X10" s="211" t="e">
        <f>IF('Crisis Indicator Data'!#REF!="No Data",1,IF(#REF!&lt;&gt;"",1,0))</f>
        <v>#REF!</v>
      </c>
      <c r="Y10" s="211" t="e">
        <f>IF('Crisis Indicator Data'!#REF!="No Data",1,IF(#REF!&lt;&gt;"",1,0))</f>
        <v>#REF!</v>
      </c>
      <c r="Z10" s="211" t="e">
        <f>IF('Crisis Indicator Data'!#REF!="No Data",1,IF(#REF!&lt;&gt;"",1,0))</f>
        <v>#REF!</v>
      </c>
      <c r="AA10" s="211" t="e">
        <f>IF('Crisis Indicator Data'!#REF!="No Data",1,IF(#REF!&lt;&gt;"",1,0))</f>
        <v>#REF!</v>
      </c>
      <c r="AB10" s="211" t="e">
        <f>IF('Crisis Indicator Data'!#REF!="No Data",1,IF(#REF!&lt;&gt;"",1,0))</f>
        <v>#REF!</v>
      </c>
      <c r="AC10" s="211" t="e">
        <f>IF('Crisis Indicator Data'!#REF!="No Data",1,IF(#REF!&lt;&gt;"",1,0))</f>
        <v>#REF!</v>
      </c>
      <c r="AD10" s="211" t="e">
        <f>IF('Crisis Indicator Data'!#REF!="No Data",1,IF(#REF!&lt;&gt;"",1,0))</f>
        <v>#REF!</v>
      </c>
      <c r="AE10" s="211" t="e">
        <f>IF('Crisis Indicator Data'!#REF!="No Data",1,IF(#REF!&lt;&gt;"",1,0))</f>
        <v>#REF!</v>
      </c>
      <c r="AF10" s="211" t="e">
        <f>IF('Crisis Indicator Data'!#REF!="No Data",1,IF(#REF!&lt;&gt;"",1,0))</f>
        <v>#REF!</v>
      </c>
      <c r="AG10" s="211" t="e">
        <f>IF('Crisis Indicator Data'!#REF!="No Data",1,IF(#REF!&lt;&gt;"",1,0))</f>
        <v>#REF!</v>
      </c>
      <c r="AH10" s="211" t="e">
        <f>IF('Crisis Indicator Data'!#REF!="No Data",1,IF(#REF!&lt;&gt;"",1,0))</f>
        <v>#REF!</v>
      </c>
      <c r="AI10" s="211" t="e">
        <f>IF('Crisis Indicator Data'!#REF!="No Data",1,IF(#REF!&lt;&gt;"",1,0))</f>
        <v>#REF!</v>
      </c>
      <c r="AJ10" s="211" t="e">
        <f>IF('Crisis Indicator Data'!#REF!="No Data",1,IF(#REF!&lt;&gt;"",1,0))</f>
        <v>#REF!</v>
      </c>
      <c r="AK10" s="211" t="e">
        <f>IF('Crisis Indicator Data'!#REF!="No Data",1,IF(#REF!&lt;&gt;"",1,0))</f>
        <v>#REF!</v>
      </c>
      <c r="AL10" s="211" t="e">
        <f>IF('Crisis Indicator Data'!#REF!="No Data",1,IF(#REF!&lt;&gt;"",1,0))</f>
        <v>#REF!</v>
      </c>
      <c r="AM10" s="211" t="e">
        <f>IF('Crisis Indicator Data'!#REF!="No Data",1,IF(#REF!&lt;&gt;"",1,0))</f>
        <v>#REF!</v>
      </c>
      <c r="AN10" s="211" t="e">
        <f>IF('Crisis Indicator Data'!#REF!="No Data",1,IF(#REF!&lt;&gt;"",1,0))</f>
        <v>#REF!</v>
      </c>
      <c r="AO10" s="211" t="e">
        <f>IF('Crisis Indicator Data'!#REF!="No Data",1,IF(#REF!&lt;&gt;"",1,0))</f>
        <v>#REF!</v>
      </c>
      <c r="AP10" s="211" t="e">
        <f>IF('Crisis Indicator Data'!#REF!="No Data",1,IF(#REF!&lt;&gt;"",1,0))</f>
        <v>#REF!</v>
      </c>
      <c r="AQ10" s="211" t="e">
        <f>IF('Crisis Indicator Data'!#REF!="No Data",1,IF(#REF!&lt;&gt;"",1,0))</f>
        <v>#REF!</v>
      </c>
      <c r="AR10" s="211" t="e">
        <f>IF('Crisis Indicator Data'!#REF!="No Data",1,IF(#REF!&lt;&gt;"",1,0))</f>
        <v>#REF!</v>
      </c>
      <c r="AS10" s="211" t="e">
        <f>IF('Crisis Indicator Data'!#REF!="No Data",1,IF(#REF!&lt;&gt;"",1,0))</f>
        <v>#REF!</v>
      </c>
      <c r="AT10" s="211" t="e">
        <f>IF('Crisis Indicator Data'!#REF!="No Data",1,IF(#REF!&lt;&gt;"",1,0))</f>
        <v>#REF!</v>
      </c>
      <c r="AU10" s="211" t="e">
        <f>IF('Crisis Indicator Data'!#REF!="No Data",1,IF(#REF!&lt;&gt;"",1,0))</f>
        <v>#REF!</v>
      </c>
      <c r="AV10" s="211" t="e">
        <f>IF('Crisis Indicator Data'!#REF!="No Data",1,IF(#REF!&lt;&gt;"",1,0))</f>
        <v>#REF!</v>
      </c>
      <c r="AW10" s="211" t="e">
        <f>IF('Crisis Indicator Data'!#REF!="No Data",1,IF(#REF!&lt;&gt;"",1,0))</f>
        <v>#REF!</v>
      </c>
      <c r="AX10" s="211" t="e">
        <f>IF('Crisis Indicator Data'!#REF!="No Data",1,IF(#REF!&lt;&gt;"",1,0))</f>
        <v>#REF!</v>
      </c>
      <c r="AY10" s="211" t="e">
        <f>IF('Crisis Indicator Data'!#REF!="No Data",1,IF(#REF!&lt;&gt;"",1,0))</f>
        <v>#REF!</v>
      </c>
      <c r="AZ10" s="211" t="e">
        <f>IF('Crisis Indicator Data'!#REF!="No Data",1,IF(#REF!&lt;&gt;"",1,0))</f>
        <v>#REF!</v>
      </c>
      <c r="BA10" t="e">
        <f t="shared" si="0"/>
        <v>#REF!</v>
      </c>
      <c r="BB10" s="22" t="e">
        <f t="shared" si="1"/>
        <v>#REF!</v>
      </c>
    </row>
    <row r="11" spans="1:54" x14ac:dyDescent="0.25">
      <c r="A11" t="s">
        <v>8648</v>
      </c>
      <c r="B11" s="211" t="e">
        <f>IF('Crisis Indicator Data'!#REF!="No Data",1,IF(#REF!&lt;&gt;"",1,0))</f>
        <v>#REF!</v>
      </c>
      <c r="C11" s="211" t="e">
        <f>IF('Crisis Indicator Data'!#REF!="No Data",1,IF(#REF!&lt;&gt;"",1,0))</f>
        <v>#REF!</v>
      </c>
      <c r="D11" s="211" t="e">
        <f>IF('Crisis Indicator Data'!#REF!="No Data",1,IF(#REF!&lt;&gt;"",1,0))</f>
        <v>#REF!</v>
      </c>
      <c r="E11" s="211" t="e">
        <f>IF('Crisis Indicator Data'!#REF!="No Data",1,IF(#REF!&lt;&gt;"",1,0))</f>
        <v>#REF!</v>
      </c>
      <c r="F11" s="211" t="e">
        <f>IF('Crisis Indicator Data'!#REF!="No Data",1,IF(#REF!&lt;&gt;"",1,0))</f>
        <v>#REF!</v>
      </c>
      <c r="G11" s="211" t="e">
        <f>IF('Crisis Indicator Data'!#REF!="No Data",1,IF(#REF!&lt;&gt;"",1,0))</f>
        <v>#REF!</v>
      </c>
      <c r="H11" s="211" t="e">
        <f>IF('Crisis Indicator Data'!#REF!="No Data",1,IF(#REF!&lt;&gt;"",1,0))</f>
        <v>#REF!</v>
      </c>
      <c r="I11" s="211" t="e">
        <f>IF('Crisis Indicator Data'!#REF!="No Data",1,IF(#REF!&lt;&gt;"",1,0))</f>
        <v>#REF!</v>
      </c>
      <c r="J11" s="211" t="e">
        <f>IF('Crisis Indicator Data'!#REF!="No Data",1,IF(#REF!&lt;&gt;"",1,0))</f>
        <v>#REF!</v>
      </c>
      <c r="K11" s="211" t="e">
        <f>IF('Crisis Indicator Data'!#REF!="No Data",1,IF(#REF!&lt;&gt;"",1,0))</f>
        <v>#REF!</v>
      </c>
      <c r="L11" s="211" t="e">
        <f>IF('Crisis Indicator Data'!#REF!="No Data",1,IF(#REF!&lt;&gt;"",1,0))</f>
        <v>#REF!</v>
      </c>
      <c r="M11" s="211" t="e">
        <f>IF('Crisis Indicator Data'!#REF!="No Data",1,IF(#REF!&lt;&gt;"",1,0))</f>
        <v>#REF!</v>
      </c>
      <c r="N11" s="211" t="e">
        <f>IF('Crisis Indicator Data'!#REF!="No Data",1,IF(#REF!&lt;&gt;"",1,0))</f>
        <v>#REF!</v>
      </c>
      <c r="O11" s="211" t="e">
        <f>IF('Crisis Indicator Data'!#REF!="No Data",1,IF(#REF!&lt;&gt;"",1,0))</f>
        <v>#REF!</v>
      </c>
      <c r="P11" s="211" t="e">
        <f>IF('Crisis Indicator Data'!#REF!="No Data",1,IF(#REF!&lt;&gt;"",1,0))</f>
        <v>#REF!</v>
      </c>
      <c r="Q11" s="211" t="e">
        <f>IF('Crisis Indicator Data'!#REF!="No Data",1,IF(#REF!&lt;&gt;"",1,0))</f>
        <v>#REF!</v>
      </c>
      <c r="R11" s="211" t="e">
        <f>IF('Crisis Indicator Data'!#REF!="No Data",1,IF(#REF!&lt;&gt;"",1,0))</f>
        <v>#REF!</v>
      </c>
      <c r="S11" s="211" t="e">
        <f>IF('Crisis Indicator Data'!#REF!="No Data",1,IF(#REF!&lt;&gt;"",1,0))</f>
        <v>#REF!</v>
      </c>
      <c r="T11" s="211" t="e">
        <f>IF('Crisis Indicator Data'!#REF!="No Data",1,IF(#REF!&lt;&gt;"",1,0))</f>
        <v>#REF!</v>
      </c>
      <c r="U11" s="211" t="e">
        <f>IF('Crisis Indicator Data'!#REF!="No Data",1,IF(#REF!&lt;&gt;"",1,0))</f>
        <v>#REF!</v>
      </c>
      <c r="V11" s="211" t="e">
        <f>IF('Crisis Indicator Data'!#REF!="No Data",1,IF(#REF!&lt;&gt;"",1,0))</f>
        <v>#REF!</v>
      </c>
      <c r="W11" s="211" t="e">
        <f>IF('Crisis Indicator Data'!#REF!="No Data",1,IF(#REF!&lt;&gt;"",1,0))</f>
        <v>#REF!</v>
      </c>
      <c r="X11" s="211" t="e">
        <f>IF('Crisis Indicator Data'!#REF!="No Data",1,IF(#REF!&lt;&gt;"",1,0))</f>
        <v>#REF!</v>
      </c>
      <c r="Y11" s="211" t="e">
        <f>IF('Crisis Indicator Data'!#REF!="No Data",1,IF(#REF!&lt;&gt;"",1,0))</f>
        <v>#REF!</v>
      </c>
      <c r="Z11" s="211" t="e">
        <f>IF('Crisis Indicator Data'!#REF!="No Data",1,IF(#REF!&lt;&gt;"",1,0))</f>
        <v>#REF!</v>
      </c>
      <c r="AA11" s="211" t="e">
        <f>IF('Crisis Indicator Data'!#REF!="No Data",1,IF(#REF!&lt;&gt;"",1,0))</f>
        <v>#REF!</v>
      </c>
      <c r="AB11" s="211" t="e">
        <f>IF('Crisis Indicator Data'!#REF!="No Data",1,IF(#REF!&lt;&gt;"",1,0))</f>
        <v>#REF!</v>
      </c>
      <c r="AC11" s="211" t="e">
        <f>IF('Crisis Indicator Data'!#REF!="No Data",1,IF(#REF!&lt;&gt;"",1,0))</f>
        <v>#REF!</v>
      </c>
      <c r="AD11" s="211" t="e">
        <f>IF('Crisis Indicator Data'!#REF!="No Data",1,IF(#REF!&lt;&gt;"",1,0))</f>
        <v>#REF!</v>
      </c>
      <c r="AE11" s="211" t="e">
        <f>IF('Crisis Indicator Data'!#REF!="No Data",1,IF(#REF!&lt;&gt;"",1,0))</f>
        <v>#REF!</v>
      </c>
      <c r="AF11" s="211" t="e">
        <f>IF('Crisis Indicator Data'!#REF!="No Data",1,IF(#REF!&lt;&gt;"",1,0))</f>
        <v>#REF!</v>
      </c>
      <c r="AG11" s="211" t="e">
        <f>IF('Crisis Indicator Data'!#REF!="No Data",1,IF(#REF!&lt;&gt;"",1,0))</f>
        <v>#REF!</v>
      </c>
      <c r="AH11" s="211" t="e">
        <f>IF('Crisis Indicator Data'!#REF!="No Data",1,IF(#REF!&lt;&gt;"",1,0))</f>
        <v>#REF!</v>
      </c>
      <c r="AI11" s="211" t="e">
        <f>IF('Crisis Indicator Data'!#REF!="No Data",1,IF(#REF!&lt;&gt;"",1,0))</f>
        <v>#REF!</v>
      </c>
      <c r="AJ11" s="211" t="e">
        <f>IF('Crisis Indicator Data'!#REF!="No Data",1,IF(#REF!&lt;&gt;"",1,0))</f>
        <v>#REF!</v>
      </c>
      <c r="AK11" s="211" t="e">
        <f>IF('Crisis Indicator Data'!#REF!="No Data",1,IF(#REF!&lt;&gt;"",1,0))</f>
        <v>#REF!</v>
      </c>
      <c r="AL11" s="211" t="e">
        <f>IF('Crisis Indicator Data'!#REF!="No Data",1,IF(#REF!&lt;&gt;"",1,0))</f>
        <v>#REF!</v>
      </c>
      <c r="AM11" s="211" t="e">
        <f>IF('Crisis Indicator Data'!#REF!="No Data",1,IF(#REF!&lt;&gt;"",1,0))</f>
        <v>#REF!</v>
      </c>
      <c r="AN11" s="211" t="e">
        <f>IF('Crisis Indicator Data'!#REF!="No Data",1,IF(#REF!&lt;&gt;"",1,0))</f>
        <v>#REF!</v>
      </c>
      <c r="AO11" s="211" t="e">
        <f>IF('Crisis Indicator Data'!#REF!="No Data",1,IF(#REF!&lt;&gt;"",1,0))</f>
        <v>#REF!</v>
      </c>
      <c r="AP11" s="211" t="e">
        <f>IF('Crisis Indicator Data'!#REF!="No Data",1,IF(#REF!&lt;&gt;"",1,0))</f>
        <v>#REF!</v>
      </c>
      <c r="AQ11" s="211" t="e">
        <f>IF('Crisis Indicator Data'!#REF!="No Data",1,IF(#REF!&lt;&gt;"",1,0))</f>
        <v>#REF!</v>
      </c>
      <c r="AR11" s="211" t="e">
        <f>IF('Crisis Indicator Data'!#REF!="No Data",1,IF(#REF!&lt;&gt;"",1,0))</f>
        <v>#REF!</v>
      </c>
      <c r="AS11" s="211" t="e">
        <f>IF('Crisis Indicator Data'!#REF!="No Data",1,IF(#REF!&lt;&gt;"",1,0))</f>
        <v>#REF!</v>
      </c>
      <c r="AT11" s="211" t="e">
        <f>IF('Crisis Indicator Data'!#REF!="No Data",1,IF(#REF!&lt;&gt;"",1,0))</f>
        <v>#REF!</v>
      </c>
      <c r="AU11" s="211" t="e">
        <f>IF('Crisis Indicator Data'!#REF!="No Data",1,IF(#REF!&lt;&gt;"",1,0))</f>
        <v>#REF!</v>
      </c>
      <c r="AV11" s="211" t="e">
        <f>IF('Crisis Indicator Data'!#REF!="No Data",1,IF(#REF!&lt;&gt;"",1,0))</f>
        <v>#REF!</v>
      </c>
      <c r="AW11" s="211" t="e">
        <f>IF('Crisis Indicator Data'!#REF!="No Data",1,IF(#REF!&lt;&gt;"",1,0))</f>
        <v>#REF!</v>
      </c>
      <c r="AX11" s="211" t="e">
        <f>IF('Crisis Indicator Data'!#REF!="No Data",1,IF(#REF!&lt;&gt;"",1,0))</f>
        <v>#REF!</v>
      </c>
      <c r="AY11" s="211" t="e">
        <f>IF('Crisis Indicator Data'!#REF!="No Data",1,IF(#REF!&lt;&gt;"",1,0))</f>
        <v>#REF!</v>
      </c>
      <c r="AZ11" s="211" t="e">
        <f>IF('Crisis Indicator Data'!#REF!="No Data",1,IF(#REF!&lt;&gt;"",1,0))</f>
        <v>#REF!</v>
      </c>
      <c r="BA11" t="e">
        <f t="shared" si="0"/>
        <v>#REF!</v>
      </c>
      <c r="BB11" s="22" t="e">
        <f t="shared" si="1"/>
        <v>#REF!</v>
      </c>
    </row>
    <row r="12" spans="1:54" x14ac:dyDescent="0.25">
      <c r="A12" t="s">
        <v>8661</v>
      </c>
      <c r="B12" s="211" t="e">
        <f>IF('Crisis Indicator Data'!#REF!="No Data",1,IF(#REF!&lt;&gt;"",1,0))</f>
        <v>#REF!</v>
      </c>
      <c r="C12" s="211" t="e">
        <f>IF('Crisis Indicator Data'!#REF!="No Data",1,IF(#REF!&lt;&gt;"",1,0))</f>
        <v>#REF!</v>
      </c>
      <c r="D12" s="211" t="e">
        <f>IF('Crisis Indicator Data'!#REF!="No Data",1,IF(#REF!&lt;&gt;"",1,0))</f>
        <v>#REF!</v>
      </c>
      <c r="E12" s="211" t="e">
        <f>IF('Crisis Indicator Data'!#REF!="No Data",1,IF(#REF!&lt;&gt;"",1,0))</f>
        <v>#REF!</v>
      </c>
      <c r="F12" s="211" t="e">
        <f>IF('Crisis Indicator Data'!#REF!="No Data",1,IF(#REF!&lt;&gt;"",1,0))</f>
        <v>#REF!</v>
      </c>
      <c r="G12" s="211" t="e">
        <f>IF('Crisis Indicator Data'!#REF!="No Data",1,IF(#REF!&lt;&gt;"",1,0))</f>
        <v>#REF!</v>
      </c>
      <c r="H12" s="211" t="e">
        <f>IF('Crisis Indicator Data'!#REF!="No Data",1,IF(#REF!&lt;&gt;"",1,0))</f>
        <v>#REF!</v>
      </c>
      <c r="I12" s="211" t="e">
        <f>IF('Crisis Indicator Data'!#REF!="No Data",1,IF(#REF!&lt;&gt;"",1,0))</f>
        <v>#REF!</v>
      </c>
      <c r="J12" s="211" t="e">
        <f>IF('Crisis Indicator Data'!#REF!="No Data",1,IF(#REF!&lt;&gt;"",1,0))</f>
        <v>#REF!</v>
      </c>
      <c r="K12" s="211" t="e">
        <f>IF('Crisis Indicator Data'!#REF!="No Data",1,IF(#REF!&lt;&gt;"",1,0))</f>
        <v>#REF!</v>
      </c>
      <c r="L12" s="211" t="e">
        <f>IF('Crisis Indicator Data'!#REF!="No Data",1,IF(#REF!&lt;&gt;"",1,0))</f>
        <v>#REF!</v>
      </c>
      <c r="M12" s="211" t="e">
        <f>IF('Crisis Indicator Data'!#REF!="No Data",1,IF(#REF!&lt;&gt;"",1,0))</f>
        <v>#REF!</v>
      </c>
      <c r="N12" s="211" t="e">
        <f>IF('Crisis Indicator Data'!#REF!="No Data",1,IF(#REF!&lt;&gt;"",1,0))</f>
        <v>#REF!</v>
      </c>
      <c r="O12" s="211" t="e">
        <f>IF('Crisis Indicator Data'!#REF!="No Data",1,IF(#REF!&lt;&gt;"",1,0))</f>
        <v>#REF!</v>
      </c>
      <c r="P12" s="211" t="e">
        <f>IF('Crisis Indicator Data'!#REF!="No Data",1,IF(#REF!&lt;&gt;"",1,0))</f>
        <v>#REF!</v>
      </c>
      <c r="Q12" s="211" t="e">
        <f>IF('Crisis Indicator Data'!#REF!="No Data",1,IF(#REF!&lt;&gt;"",1,0))</f>
        <v>#REF!</v>
      </c>
      <c r="R12" s="211" t="e">
        <f>IF('Crisis Indicator Data'!#REF!="No Data",1,IF(#REF!&lt;&gt;"",1,0))</f>
        <v>#REF!</v>
      </c>
      <c r="S12" s="211" t="e">
        <f>IF('Crisis Indicator Data'!#REF!="No Data",1,IF(#REF!&lt;&gt;"",1,0))</f>
        <v>#REF!</v>
      </c>
      <c r="T12" s="211" t="e">
        <f>IF('Crisis Indicator Data'!#REF!="No Data",1,IF(#REF!&lt;&gt;"",1,0))</f>
        <v>#REF!</v>
      </c>
      <c r="U12" s="211" t="e">
        <f>IF('Crisis Indicator Data'!#REF!="No Data",1,IF(#REF!&lt;&gt;"",1,0))</f>
        <v>#REF!</v>
      </c>
      <c r="V12" s="211" t="e">
        <f>IF('Crisis Indicator Data'!#REF!="No Data",1,IF(#REF!&lt;&gt;"",1,0))</f>
        <v>#REF!</v>
      </c>
      <c r="W12" s="211" t="e">
        <f>IF('Crisis Indicator Data'!#REF!="No Data",1,IF(#REF!&lt;&gt;"",1,0))</f>
        <v>#REF!</v>
      </c>
      <c r="X12" s="211" t="e">
        <f>IF('Crisis Indicator Data'!#REF!="No Data",1,IF(#REF!&lt;&gt;"",1,0))</f>
        <v>#REF!</v>
      </c>
      <c r="Y12" s="211" t="e">
        <f>IF('Crisis Indicator Data'!#REF!="No Data",1,IF(#REF!&lt;&gt;"",1,0))</f>
        <v>#REF!</v>
      </c>
      <c r="Z12" s="211" t="e">
        <f>IF('Crisis Indicator Data'!#REF!="No Data",1,IF(#REF!&lt;&gt;"",1,0))</f>
        <v>#REF!</v>
      </c>
      <c r="AA12" s="211" t="e">
        <f>IF('Crisis Indicator Data'!#REF!="No Data",1,IF(#REF!&lt;&gt;"",1,0))</f>
        <v>#REF!</v>
      </c>
      <c r="AB12" s="211" t="e">
        <f>IF('Crisis Indicator Data'!#REF!="No Data",1,IF(#REF!&lt;&gt;"",1,0))</f>
        <v>#REF!</v>
      </c>
      <c r="AC12" s="211" t="e">
        <f>IF('Crisis Indicator Data'!#REF!="No Data",1,IF(#REF!&lt;&gt;"",1,0))</f>
        <v>#REF!</v>
      </c>
      <c r="AD12" s="211" t="e">
        <f>IF('Crisis Indicator Data'!#REF!="No Data",1,IF(#REF!&lt;&gt;"",1,0))</f>
        <v>#REF!</v>
      </c>
      <c r="AE12" s="211" t="e">
        <f>IF('Crisis Indicator Data'!#REF!="No Data",1,IF(#REF!&lt;&gt;"",1,0))</f>
        <v>#REF!</v>
      </c>
      <c r="AF12" s="211" t="e">
        <f>IF('Crisis Indicator Data'!#REF!="No Data",1,IF(#REF!&lt;&gt;"",1,0))</f>
        <v>#REF!</v>
      </c>
      <c r="AG12" s="211" t="e">
        <f>IF('Crisis Indicator Data'!#REF!="No Data",1,IF(#REF!&lt;&gt;"",1,0))</f>
        <v>#REF!</v>
      </c>
      <c r="AH12" s="211" t="e">
        <f>IF('Crisis Indicator Data'!#REF!="No Data",1,IF(#REF!&lt;&gt;"",1,0))</f>
        <v>#REF!</v>
      </c>
      <c r="AI12" s="211" t="e">
        <f>IF('Crisis Indicator Data'!#REF!="No Data",1,IF(#REF!&lt;&gt;"",1,0))</f>
        <v>#REF!</v>
      </c>
      <c r="AJ12" s="211" t="e">
        <f>IF('Crisis Indicator Data'!#REF!="No Data",1,IF(#REF!&lt;&gt;"",1,0))</f>
        <v>#REF!</v>
      </c>
      <c r="AK12" s="211" t="e">
        <f>IF('Crisis Indicator Data'!#REF!="No Data",1,IF(#REF!&lt;&gt;"",1,0))</f>
        <v>#REF!</v>
      </c>
      <c r="AL12" s="211" t="e">
        <f>IF('Crisis Indicator Data'!#REF!="No Data",1,IF(#REF!&lt;&gt;"",1,0))</f>
        <v>#REF!</v>
      </c>
      <c r="AM12" s="211" t="e">
        <f>IF('Crisis Indicator Data'!#REF!="No Data",1,IF(#REF!&lt;&gt;"",1,0))</f>
        <v>#REF!</v>
      </c>
      <c r="AN12" s="211" t="e">
        <f>IF('Crisis Indicator Data'!#REF!="No Data",1,IF(#REF!&lt;&gt;"",1,0))</f>
        <v>#REF!</v>
      </c>
      <c r="AO12" s="211" t="e">
        <f>IF('Crisis Indicator Data'!#REF!="No Data",1,IF(#REF!&lt;&gt;"",1,0))</f>
        <v>#REF!</v>
      </c>
      <c r="AP12" s="211" t="e">
        <f>IF('Crisis Indicator Data'!#REF!="No Data",1,IF(#REF!&lt;&gt;"",1,0))</f>
        <v>#REF!</v>
      </c>
      <c r="AQ12" s="211" t="e">
        <f>IF('Crisis Indicator Data'!#REF!="No Data",1,IF(#REF!&lt;&gt;"",1,0))</f>
        <v>#REF!</v>
      </c>
      <c r="AR12" s="211" t="e">
        <f>IF('Crisis Indicator Data'!#REF!="No Data",1,IF(#REF!&lt;&gt;"",1,0))</f>
        <v>#REF!</v>
      </c>
      <c r="AS12" s="211" t="e">
        <f>IF('Crisis Indicator Data'!#REF!="No Data",1,IF(#REF!&lt;&gt;"",1,0))</f>
        <v>#REF!</v>
      </c>
      <c r="AT12" s="211" t="e">
        <f>IF('Crisis Indicator Data'!#REF!="No Data",1,IF(#REF!&lt;&gt;"",1,0))</f>
        <v>#REF!</v>
      </c>
      <c r="AU12" s="211" t="e">
        <f>IF('Crisis Indicator Data'!#REF!="No Data",1,IF(#REF!&lt;&gt;"",1,0))</f>
        <v>#REF!</v>
      </c>
      <c r="AV12" s="211" t="e">
        <f>IF('Crisis Indicator Data'!#REF!="No Data",1,IF(#REF!&lt;&gt;"",1,0))</f>
        <v>#REF!</v>
      </c>
      <c r="AW12" s="211" t="e">
        <f>IF('Crisis Indicator Data'!#REF!="No Data",1,IF(#REF!&lt;&gt;"",1,0))</f>
        <v>#REF!</v>
      </c>
      <c r="AX12" s="211" t="e">
        <f>IF('Crisis Indicator Data'!#REF!="No Data",1,IF(#REF!&lt;&gt;"",1,0))</f>
        <v>#REF!</v>
      </c>
      <c r="AY12" s="211" t="e">
        <f>IF('Crisis Indicator Data'!#REF!="No Data",1,IF(#REF!&lt;&gt;"",1,0))</f>
        <v>#REF!</v>
      </c>
      <c r="AZ12" s="211" t="e">
        <f>IF('Crisis Indicator Data'!#REF!="No Data",1,IF(#REF!&lt;&gt;"",1,0))</f>
        <v>#REF!</v>
      </c>
      <c r="BA12" t="e">
        <f t="shared" si="0"/>
        <v>#REF!</v>
      </c>
      <c r="BB12" s="22" t="e">
        <f t="shared" si="1"/>
        <v>#REF!</v>
      </c>
    </row>
    <row r="13" spans="1:54" x14ac:dyDescent="0.25">
      <c r="A13" t="s">
        <v>8659</v>
      </c>
      <c r="B13" s="211" t="e">
        <f>IF('Crisis Indicator Data'!#REF!="No Data",1,IF(#REF!&lt;&gt;"",1,0))</f>
        <v>#REF!</v>
      </c>
      <c r="C13" s="211" t="e">
        <f>IF('Crisis Indicator Data'!#REF!="No Data",1,IF(#REF!&lt;&gt;"",1,0))</f>
        <v>#REF!</v>
      </c>
      <c r="D13" s="211" t="e">
        <f>IF('Crisis Indicator Data'!#REF!="No Data",1,IF(#REF!&lt;&gt;"",1,0))</f>
        <v>#REF!</v>
      </c>
      <c r="E13" s="211" t="e">
        <f>IF('Crisis Indicator Data'!#REF!="No Data",1,IF(#REF!&lt;&gt;"",1,0))</f>
        <v>#REF!</v>
      </c>
      <c r="F13" s="211" t="e">
        <f>IF('Crisis Indicator Data'!#REF!="No Data",1,IF(#REF!&lt;&gt;"",1,0))</f>
        <v>#REF!</v>
      </c>
      <c r="G13" s="211" t="e">
        <f>IF('Crisis Indicator Data'!#REF!="No Data",1,IF(#REF!&lt;&gt;"",1,0))</f>
        <v>#REF!</v>
      </c>
      <c r="H13" s="211" t="e">
        <f>IF('Crisis Indicator Data'!#REF!="No Data",1,IF(#REF!&lt;&gt;"",1,0))</f>
        <v>#REF!</v>
      </c>
      <c r="I13" s="211" t="e">
        <f>IF('Crisis Indicator Data'!#REF!="No Data",1,IF(#REF!&lt;&gt;"",1,0))</f>
        <v>#REF!</v>
      </c>
      <c r="J13" s="211" t="e">
        <f>IF('Crisis Indicator Data'!#REF!="No Data",1,IF(#REF!&lt;&gt;"",1,0))</f>
        <v>#REF!</v>
      </c>
      <c r="K13" s="211" t="e">
        <f>IF('Crisis Indicator Data'!#REF!="No Data",1,IF(#REF!&lt;&gt;"",1,0))</f>
        <v>#REF!</v>
      </c>
      <c r="L13" s="211" t="e">
        <f>IF('Crisis Indicator Data'!#REF!="No Data",1,IF(#REF!&lt;&gt;"",1,0))</f>
        <v>#REF!</v>
      </c>
      <c r="M13" s="211" t="e">
        <f>IF('Crisis Indicator Data'!#REF!="No Data",1,IF(#REF!&lt;&gt;"",1,0))</f>
        <v>#REF!</v>
      </c>
      <c r="N13" s="211" t="e">
        <f>IF('Crisis Indicator Data'!#REF!="No Data",1,IF(#REF!&lt;&gt;"",1,0))</f>
        <v>#REF!</v>
      </c>
      <c r="O13" s="211" t="e">
        <f>IF('Crisis Indicator Data'!#REF!="No Data",1,IF(#REF!&lt;&gt;"",1,0))</f>
        <v>#REF!</v>
      </c>
      <c r="P13" s="211" t="e">
        <f>IF('Crisis Indicator Data'!#REF!="No Data",1,IF(#REF!&lt;&gt;"",1,0))</f>
        <v>#REF!</v>
      </c>
      <c r="Q13" s="211" t="e">
        <f>IF('Crisis Indicator Data'!#REF!="No Data",1,IF(#REF!&lt;&gt;"",1,0))</f>
        <v>#REF!</v>
      </c>
      <c r="R13" s="211" t="e">
        <f>IF('Crisis Indicator Data'!#REF!="No Data",1,IF(#REF!&lt;&gt;"",1,0))</f>
        <v>#REF!</v>
      </c>
      <c r="S13" s="211" t="e">
        <f>IF('Crisis Indicator Data'!#REF!="No Data",1,IF(#REF!&lt;&gt;"",1,0))</f>
        <v>#REF!</v>
      </c>
      <c r="T13" s="211" t="e">
        <f>IF('Crisis Indicator Data'!#REF!="No Data",1,IF(#REF!&lt;&gt;"",1,0))</f>
        <v>#REF!</v>
      </c>
      <c r="U13" s="211" t="e">
        <f>IF('Crisis Indicator Data'!#REF!="No Data",1,IF(#REF!&lt;&gt;"",1,0))</f>
        <v>#REF!</v>
      </c>
      <c r="V13" s="211" t="e">
        <f>IF('Crisis Indicator Data'!#REF!="No Data",1,IF(#REF!&lt;&gt;"",1,0))</f>
        <v>#REF!</v>
      </c>
      <c r="W13" s="211" t="e">
        <f>IF('Crisis Indicator Data'!#REF!="No Data",1,IF(#REF!&lt;&gt;"",1,0))</f>
        <v>#REF!</v>
      </c>
      <c r="X13" s="211" t="e">
        <f>IF('Crisis Indicator Data'!#REF!="No Data",1,IF(#REF!&lt;&gt;"",1,0))</f>
        <v>#REF!</v>
      </c>
      <c r="Y13" s="211" t="e">
        <f>IF('Crisis Indicator Data'!#REF!="No Data",1,IF(#REF!&lt;&gt;"",1,0))</f>
        <v>#REF!</v>
      </c>
      <c r="Z13" s="211" t="e">
        <f>IF('Crisis Indicator Data'!#REF!="No Data",1,IF(#REF!&lt;&gt;"",1,0))</f>
        <v>#REF!</v>
      </c>
      <c r="AA13" s="211" t="e">
        <f>IF('Crisis Indicator Data'!#REF!="No Data",1,IF(#REF!&lt;&gt;"",1,0))</f>
        <v>#REF!</v>
      </c>
      <c r="AB13" s="211" t="e">
        <f>IF('Crisis Indicator Data'!#REF!="No Data",1,IF(#REF!&lt;&gt;"",1,0))</f>
        <v>#REF!</v>
      </c>
      <c r="AC13" s="211" t="e">
        <f>IF('Crisis Indicator Data'!#REF!="No Data",1,IF(#REF!&lt;&gt;"",1,0))</f>
        <v>#REF!</v>
      </c>
      <c r="AD13" s="211" t="e">
        <f>IF('Crisis Indicator Data'!#REF!="No Data",1,IF(#REF!&lt;&gt;"",1,0))</f>
        <v>#REF!</v>
      </c>
      <c r="AE13" s="211" t="e">
        <f>IF('Crisis Indicator Data'!#REF!="No Data",1,IF(#REF!&lt;&gt;"",1,0))</f>
        <v>#REF!</v>
      </c>
      <c r="AF13" s="211" t="e">
        <f>IF('Crisis Indicator Data'!#REF!="No Data",1,IF(#REF!&lt;&gt;"",1,0))</f>
        <v>#REF!</v>
      </c>
      <c r="AG13" s="211" t="e">
        <f>IF('Crisis Indicator Data'!#REF!="No Data",1,IF(#REF!&lt;&gt;"",1,0))</f>
        <v>#REF!</v>
      </c>
      <c r="AH13" s="211" t="e">
        <f>IF('Crisis Indicator Data'!#REF!="No Data",1,IF(#REF!&lt;&gt;"",1,0))</f>
        <v>#REF!</v>
      </c>
      <c r="AI13" s="211" t="e">
        <f>IF('Crisis Indicator Data'!#REF!="No Data",1,IF(#REF!&lt;&gt;"",1,0))</f>
        <v>#REF!</v>
      </c>
      <c r="AJ13" s="211" t="e">
        <f>IF('Crisis Indicator Data'!#REF!="No Data",1,IF(#REF!&lt;&gt;"",1,0))</f>
        <v>#REF!</v>
      </c>
      <c r="AK13" s="211" t="e">
        <f>IF('Crisis Indicator Data'!#REF!="No Data",1,IF(#REF!&lt;&gt;"",1,0))</f>
        <v>#REF!</v>
      </c>
      <c r="AL13" s="211" t="e">
        <f>IF('Crisis Indicator Data'!#REF!="No Data",1,IF(#REF!&lt;&gt;"",1,0))</f>
        <v>#REF!</v>
      </c>
      <c r="AM13" s="211" t="e">
        <f>IF('Crisis Indicator Data'!#REF!="No Data",1,IF(#REF!&lt;&gt;"",1,0))</f>
        <v>#REF!</v>
      </c>
      <c r="AN13" s="211" t="e">
        <f>IF('Crisis Indicator Data'!#REF!="No Data",1,IF(#REF!&lt;&gt;"",1,0))</f>
        <v>#REF!</v>
      </c>
      <c r="AO13" s="211" t="e">
        <f>IF('Crisis Indicator Data'!#REF!="No Data",1,IF(#REF!&lt;&gt;"",1,0))</f>
        <v>#REF!</v>
      </c>
      <c r="AP13" s="211" t="e">
        <f>IF('Crisis Indicator Data'!#REF!="No Data",1,IF(#REF!&lt;&gt;"",1,0))</f>
        <v>#REF!</v>
      </c>
      <c r="AQ13" s="211" t="e">
        <f>IF('Crisis Indicator Data'!#REF!="No Data",1,IF(#REF!&lt;&gt;"",1,0))</f>
        <v>#REF!</v>
      </c>
      <c r="AR13" s="211" t="e">
        <f>IF('Crisis Indicator Data'!#REF!="No Data",1,IF(#REF!&lt;&gt;"",1,0))</f>
        <v>#REF!</v>
      </c>
      <c r="AS13" s="211" t="e">
        <f>IF('Crisis Indicator Data'!#REF!="No Data",1,IF(#REF!&lt;&gt;"",1,0))</f>
        <v>#REF!</v>
      </c>
      <c r="AT13" s="211" t="e">
        <f>IF('Crisis Indicator Data'!#REF!="No Data",1,IF(#REF!&lt;&gt;"",1,0))</f>
        <v>#REF!</v>
      </c>
      <c r="AU13" s="211" t="e">
        <f>IF('Crisis Indicator Data'!#REF!="No Data",1,IF(#REF!&lt;&gt;"",1,0))</f>
        <v>#REF!</v>
      </c>
      <c r="AV13" s="211" t="e">
        <f>IF('Crisis Indicator Data'!#REF!="No Data",1,IF(#REF!&lt;&gt;"",1,0))</f>
        <v>#REF!</v>
      </c>
      <c r="AW13" s="211" t="e">
        <f>IF('Crisis Indicator Data'!#REF!="No Data",1,IF(#REF!&lt;&gt;"",1,0))</f>
        <v>#REF!</v>
      </c>
      <c r="AX13" s="211" t="e">
        <f>IF('Crisis Indicator Data'!#REF!="No Data",1,IF(#REF!&lt;&gt;"",1,0))</f>
        <v>#REF!</v>
      </c>
      <c r="AY13" s="211" t="e">
        <f>IF('Crisis Indicator Data'!#REF!="No Data",1,IF(#REF!&lt;&gt;"",1,0))</f>
        <v>#REF!</v>
      </c>
      <c r="AZ13" s="211" t="e">
        <f>IF('Crisis Indicator Data'!#REF!="No Data",1,IF(#REF!&lt;&gt;"",1,0))</f>
        <v>#REF!</v>
      </c>
      <c r="BA13" t="e">
        <f t="shared" si="0"/>
        <v>#REF!</v>
      </c>
      <c r="BB13" s="22" t="e">
        <f t="shared" si="1"/>
        <v>#REF!</v>
      </c>
    </row>
    <row r="14" spans="1:54" x14ac:dyDescent="0.25">
      <c r="A14" t="s">
        <v>8655</v>
      </c>
      <c r="B14" s="211" t="e">
        <f>IF('Crisis Indicator Data'!#REF!="No Data",1,IF(#REF!&lt;&gt;"",1,0))</f>
        <v>#REF!</v>
      </c>
      <c r="C14" s="211" t="e">
        <f>IF('Crisis Indicator Data'!#REF!="No Data",1,IF(#REF!&lt;&gt;"",1,0))</f>
        <v>#REF!</v>
      </c>
      <c r="D14" s="211" t="e">
        <f>IF('Crisis Indicator Data'!#REF!="No Data",1,IF(#REF!&lt;&gt;"",1,0))</f>
        <v>#REF!</v>
      </c>
      <c r="E14" s="211" t="e">
        <f>IF('Crisis Indicator Data'!#REF!="No Data",1,IF(#REF!&lt;&gt;"",1,0))</f>
        <v>#REF!</v>
      </c>
      <c r="F14" s="211" t="e">
        <f>IF('Crisis Indicator Data'!#REF!="No Data",1,IF(#REF!&lt;&gt;"",1,0))</f>
        <v>#REF!</v>
      </c>
      <c r="G14" s="211" t="e">
        <f>IF('Crisis Indicator Data'!#REF!="No Data",1,IF(#REF!&lt;&gt;"",1,0))</f>
        <v>#REF!</v>
      </c>
      <c r="H14" s="211" t="e">
        <f>IF('Crisis Indicator Data'!#REF!="No Data",1,IF(#REF!&lt;&gt;"",1,0))</f>
        <v>#REF!</v>
      </c>
      <c r="I14" s="211" t="e">
        <f>IF('Crisis Indicator Data'!#REF!="No Data",1,IF(#REF!&lt;&gt;"",1,0))</f>
        <v>#REF!</v>
      </c>
      <c r="J14" s="211" t="e">
        <f>IF('Crisis Indicator Data'!#REF!="No Data",1,IF(#REF!&lt;&gt;"",1,0))</f>
        <v>#REF!</v>
      </c>
      <c r="K14" s="211" t="e">
        <f>IF('Crisis Indicator Data'!#REF!="No Data",1,IF(#REF!&lt;&gt;"",1,0))</f>
        <v>#REF!</v>
      </c>
      <c r="L14" s="211" t="e">
        <f>IF('Crisis Indicator Data'!#REF!="No Data",1,IF(#REF!&lt;&gt;"",1,0))</f>
        <v>#REF!</v>
      </c>
      <c r="M14" s="211" t="e">
        <f>IF('Crisis Indicator Data'!#REF!="No Data",1,IF(#REF!&lt;&gt;"",1,0))</f>
        <v>#REF!</v>
      </c>
      <c r="N14" s="211" t="e">
        <f>IF('Crisis Indicator Data'!#REF!="No Data",1,IF(#REF!&lt;&gt;"",1,0))</f>
        <v>#REF!</v>
      </c>
      <c r="O14" s="211" t="e">
        <f>IF('Crisis Indicator Data'!#REF!="No Data",1,IF(#REF!&lt;&gt;"",1,0))</f>
        <v>#REF!</v>
      </c>
      <c r="P14" s="211" t="e">
        <f>IF('Crisis Indicator Data'!#REF!="No Data",1,IF(#REF!&lt;&gt;"",1,0))</f>
        <v>#REF!</v>
      </c>
      <c r="Q14" s="211" t="e">
        <f>IF('Crisis Indicator Data'!#REF!="No Data",1,IF(#REF!&lt;&gt;"",1,0))</f>
        <v>#REF!</v>
      </c>
      <c r="R14" s="211" t="e">
        <f>IF('Crisis Indicator Data'!#REF!="No Data",1,IF(#REF!&lt;&gt;"",1,0))</f>
        <v>#REF!</v>
      </c>
      <c r="S14" s="211" t="e">
        <f>IF('Crisis Indicator Data'!#REF!="No Data",1,IF(#REF!&lt;&gt;"",1,0))</f>
        <v>#REF!</v>
      </c>
      <c r="T14" s="211" t="e">
        <f>IF('Crisis Indicator Data'!#REF!="No Data",1,IF(#REF!&lt;&gt;"",1,0))</f>
        <v>#REF!</v>
      </c>
      <c r="U14" s="211" t="e">
        <f>IF('Crisis Indicator Data'!#REF!="No Data",1,IF(#REF!&lt;&gt;"",1,0))</f>
        <v>#REF!</v>
      </c>
      <c r="V14" s="211" t="e">
        <f>IF('Crisis Indicator Data'!#REF!="No Data",1,IF(#REF!&lt;&gt;"",1,0))</f>
        <v>#REF!</v>
      </c>
      <c r="W14" s="211" t="e">
        <f>IF('Crisis Indicator Data'!#REF!="No Data",1,IF(#REF!&lt;&gt;"",1,0))</f>
        <v>#REF!</v>
      </c>
      <c r="X14" s="211" t="e">
        <f>IF('Crisis Indicator Data'!#REF!="No Data",1,IF(#REF!&lt;&gt;"",1,0))</f>
        <v>#REF!</v>
      </c>
      <c r="Y14" s="211" t="e">
        <f>IF('Crisis Indicator Data'!#REF!="No Data",1,IF(#REF!&lt;&gt;"",1,0))</f>
        <v>#REF!</v>
      </c>
      <c r="Z14" s="211" t="e">
        <f>IF('Crisis Indicator Data'!#REF!="No Data",1,IF(#REF!&lt;&gt;"",1,0))</f>
        <v>#REF!</v>
      </c>
      <c r="AA14" s="211" t="e">
        <f>IF('Crisis Indicator Data'!#REF!="No Data",1,IF(#REF!&lt;&gt;"",1,0))</f>
        <v>#REF!</v>
      </c>
      <c r="AB14" s="211" t="e">
        <f>IF('Crisis Indicator Data'!#REF!="No Data",1,IF(#REF!&lt;&gt;"",1,0))</f>
        <v>#REF!</v>
      </c>
      <c r="AC14" s="211" t="e">
        <f>IF('Crisis Indicator Data'!#REF!="No Data",1,IF(#REF!&lt;&gt;"",1,0))</f>
        <v>#REF!</v>
      </c>
      <c r="AD14" s="211" t="e">
        <f>IF('Crisis Indicator Data'!#REF!="No Data",1,IF(#REF!&lt;&gt;"",1,0))</f>
        <v>#REF!</v>
      </c>
      <c r="AE14" s="211" t="e">
        <f>IF('Crisis Indicator Data'!#REF!="No Data",1,IF(#REF!&lt;&gt;"",1,0))</f>
        <v>#REF!</v>
      </c>
      <c r="AF14" s="211" t="e">
        <f>IF('Crisis Indicator Data'!#REF!="No Data",1,IF(#REF!&lt;&gt;"",1,0))</f>
        <v>#REF!</v>
      </c>
      <c r="AG14" s="211" t="e">
        <f>IF('Crisis Indicator Data'!#REF!="No Data",1,IF(#REF!&lt;&gt;"",1,0))</f>
        <v>#REF!</v>
      </c>
      <c r="AH14" s="211" t="e">
        <f>IF('Crisis Indicator Data'!#REF!="No Data",1,IF(#REF!&lt;&gt;"",1,0))</f>
        <v>#REF!</v>
      </c>
      <c r="AI14" s="211" t="e">
        <f>IF('Crisis Indicator Data'!#REF!="No Data",1,IF(#REF!&lt;&gt;"",1,0))</f>
        <v>#REF!</v>
      </c>
      <c r="AJ14" s="211" t="e">
        <f>IF('Crisis Indicator Data'!#REF!="No Data",1,IF(#REF!&lt;&gt;"",1,0))</f>
        <v>#REF!</v>
      </c>
      <c r="AK14" s="211" t="e">
        <f>IF('Crisis Indicator Data'!#REF!="No Data",1,IF(#REF!&lt;&gt;"",1,0))</f>
        <v>#REF!</v>
      </c>
      <c r="AL14" s="211" t="e">
        <f>IF('Crisis Indicator Data'!#REF!="No Data",1,IF(#REF!&lt;&gt;"",1,0))</f>
        <v>#REF!</v>
      </c>
      <c r="AM14" s="211" t="e">
        <f>IF('Crisis Indicator Data'!#REF!="No Data",1,IF(#REF!&lt;&gt;"",1,0))</f>
        <v>#REF!</v>
      </c>
      <c r="AN14" s="211" t="e">
        <f>IF('Crisis Indicator Data'!#REF!="No Data",1,IF(#REF!&lt;&gt;"",1,0))</f>
        <v>#REF!</v>
      </c>
      <c r="AO14" s="211" t="e">
        <f>IF('Crisis Indicator Data'!#REF!="No Data",1,IF(#REF!&lt;&gt;"",1,0))</f>
        <v>#REF!</v>
      </c>
      <c r="AP14" s="211" t="e">
        <f>IF('Crisis Indicator Data'!#REF!="No Data",1,IF(#REF!&lt;&gt;"",1,0))</f>
        <v>#REF!</v>
      </c>
      <c r="AQ14" s="211" t="e">
        <f>IF('Crisis Indicator Data'!#REF!="No Data",1,IF(#REF!&lt;&gt;"",1,0))</f>
        <v>#REF!</v>
      </c>
      <c r="AR14" s="211" t="e">
        <f>IF('Crisis Indicator Data'!#REF!="No Data",1,IF(#REF!&lt;&gt;"",1,0))</f>
        <v>#REF!</v>
      </c>
      <c r="AS14" s="211" t="e">
        <f>IF('Crisis Indicator Data'!#REF!="No Data",1,IF(#REF!&lt;&gt;"",1,0))</f>
        <v>#REF!</v>
      </c>
      <c r="AT14" s="211" t="e">
        <f>IF('Crisis Indicator Data'!#REF!="No Data",1,IF(#REF!&lt;&gt;"",1,0))</f>
        <v>#REF!</v>
      </c>
      <c r="AU14" s="211" t="e">
        <f>IF('Crisis Indicator Data'!#REF!="No Data",1,IF(#REF!&lt;&gt;"",1,0))</f>
        <v>#REF!</v>
      </c>
      <c r="AV14" s="211" t="e">
        <f>IF('Crisis Indicator Data'!#REF!="No Data",1,IF(#REF!&lt;&gt;"",1,0))</f>
        <v>#REF!</v>
      </c>
      <c r="AW14" s="211" t="e">
        <f>IF('Crisis Indicator Data'!#REF!="No Data",1,IF(#REF!&lt;&gt;"",1,0))</f>
        <v>#REF!</v>
      </c>
      <c r="AX14" s="211" t="e">
        <f>IF('Crisis Indicator Data'!#REF!="No Data",1,IF(#REF!&lt;&gt;"",1,0))</f>
        <v>#REF!</v>
      </c>
      <c r="AY14" s="211" t="e">
        <f>IF('Crisis Indicator Data'!#REF!="No Data",1,IF(#REF!&lt;&gt;"",1,0))</f>
        <v>#REF!</v>
      </c>
      <c r="AZ14" s="211" t="e">
        <f>IF('Crisis Indicator Data'!#REF!="No Data",1,IF(#REF!&lt;&gt;"",1,0))</f>
        <v>#REF!</v>
      </c>
      <c r="BA14" t="e">
        <f t="shared" si="0"/>
        <v>#REF!</v>
      </c>
      <c r="BB14" s="22" t="e">
        <f t="shared" si="1"/>
        <v>#REF!</v>
      </c>
    </row>
    <row r="15" spans="1:54" x14ac:dyDescent="0.25">
      <c r="A15" t="s">
        <v>8672</v>
      </c>
      <c r="B15" s="211" t="e">
        <f>IF('Crisis Indicator Data'!#REF!="No Data",1,IF(#REF!&lt;&gt;"",1,0))</f>
        <v>#REF!</v>
      </c>
      <c r="C15" s="211" t="e">
        <f>IF('Crisis Indicator Data'!#REF!="No Data",1,IF(#REF!&lt;&gt;"",1,0))</f>
        <v>#REF!</v>
      </c>
      <c r="D15" s="211" t="e">
        <f>IF('Crisis Indicator Data'!#REF!="No Data",1,IF(#REF!&lt;&gt;"",1,0))</f>
        <v>#REF!</v>
      </c>
      <c r="E15" s="211" t="e">
        <f>IF('Crisis Indicator Data'!#REF!="No Data",1,IF(#REF!&lt;&gt;"",1,0))</f>
        <v>#REF!</v>
      </c>
      <c r="F15" s="211" t="e">
        <f>IF('Crisis Indicator Data'!#REF!="No Data",1,IF(#REF!&lt;&gt;"",1,0))</f>
        <v>#REF!</v>
      </c>
      <c r="G15" s="211" t="e">
        <f>IF('Crisis Indicator Data'!#REF!="No Data",1,IF(#REF!&lt;&gt;"",1,0))</f>
        <v>#REF!</v>
      </c>
      <c r="H15" s="211" t="e">
        <f>IF('Crisis Indicator Data'!#REF!="No Data",1,IF(#REF!&lt;&gt;"",1,0))</f>
        <v>#REF!</v>
      </c>
      <c r="I15" s="211" t="e">
        <f>IF('Crisis Indicator Data'!#REF!="No Data",1,IF(#REF!&lt;&gt;"",1,0))</f>
        <v>#REF!</v>
      </c>
      <c r="J15" s="211" t="e">
        <f>IF('Crisis Indicator Data'!#REF!="No Data",1,IF(#REF!&lt;&gt;"",1,0))</f>
        <v>#REF!</v>
      </c>
      <c r="K15" s="211" t="e">
        <f>IF('Crisis Indicator Data'!#REF!="No Data",1,IF(#REF!&lt;&gt;"",1,0))</f>
        <v>#REF!</v>
      </c>
      <c r="L15" s="211" t="e">
        <f>IF('Crisis Indicator Data'!#REF!="No Data",1,IF(#REF!&lt;&gt;"",1,0))</f>
        <v>#REF!</v>
      </c>
      <c r="M15" s="211" t="e">
        <f>IF('Crisis Indicator Data'!#REF!="No Data",1,IF(#REF!&lt;&gt;"",1,0))</f>
        <v>#REF!</v>
      </c>
      <c r="N15" s="211" t="e">
        <f>IF('Crisis Indicator Data'!#REF!="No Data",1,IF(#REF!&lt;&gt;"",1,0))</f>
        <v>#REF!</v>
      </c>
      <c r="O15" s="211" t="e">
        <f>IF('Crisis Indicator Data'!#REF!="No Data",1,IF(#REF!&lt;&gt;"",1,0))</f>
        <v>#REF!</v>
      </c>
      <c r="P15" s="211" t="e">
        <f>IF('Crisis Indicator Data'!#REF!="No Data",1,IF(#REF!&lt;&gt;"",1,0))</f>
        <v>#REF!</v>
      </c>
      <c r="Q15" s="211" t="e">
        <f>IF('Crisis Indicator Data'!#REF!="No Data",1,IF(#REF!&lt;&gt;"",1,0))</f>
        <v>#REF!</v>
      </c>
      <c r="R15" s="211" t="e">
        <f>IF('Crisis Indicator Data'!#REF!="No Data",1,IF(#REF!&lt;&gt;"",1,0))</f>
        <v>#REF!</v>
      </c>
      <c r="S15" s="211" t="e">
        <f>IF('Crisis Indicator Data'!#REF!="No Data",1,IF(#REF!&lt;&gt;"",1,0))</f>
        <v>#REF!</v>
      </c>
      <c r="T15" s="211" t="e">
        <f>IF('Crisis Indicator Data'!#REF!="No Data",1,IF(#REF!&lt;&gt;"",1,0))</f>
        <v>#REF!</v>
      </c>
      <c r="U15" s="211" t="e">
        <f>IF('Crisis Indicator Data'!#REF!="No Data",1,IF(#REF!&lt;&gt;"",1,0))</f>
        <v>#REF!</v>
      </c>
      <c r="V15" s="211" t="e">
        <f>IF('Crisis Indicator Data'!#REF!="No Data",1,IF(#REF!&lt;&gt;"",1,0))</f>
        <v>#REF!</v>
      </c>
      <c r="W15" s="211" t="e">
        <f>IF('Crisis Indicator Data'!#REF!="No Data",1,IF(#REF!&lt;&gt;"",1,0))</f>
        <v>#REF!</v>
      </c>
      <c r="X15" s="211" t="e">
        <f>IF('Crisis Indicator Data'!#REF!="No Data",1,IF(#REF!&lt;&gt;"",1,0))</f>
        <v>#REF!</v>
      </c>
      <c r="Y15" s="211" t="e">
        <f>IF('Crisis Indicator Data'!#REF!="No Data",1,IF(#REF!&lt;&gt;"",1,0))</f>
        <v>#REF!</v>
      </c>
      <c r="Z15" s="211" t="e">
        <f>IF('Crisis Indicator Data'!#REF!="No Data",1,IF(#REF!&lt;&gt;"",1,0))</f>
        <v>#REF!</v>
      </c>
      <c r="AA15" s="211" t="e">
        <f>IF('Crisis Indicator Data'!#REF!="No Data",1,IF(#REF!&lt;&gt;"",1,0))</f>
        <v>#REF!</v>
      </c>
      <c r="AB15" s="211" t="e">
        <f>IF('Crisis Indicator Data'!#REF!="No Data",1,IF(#REF!&lt;&gt;"",1,0))</f>
        <v>#REF!</v>
      </c>
      <c r="AC15" s="211" t="e">
        <f>IF('Crisis Indicator Data'!#REF!="No Data",1,IF(#REF!&lt;&gt;"",1,0))</f>
        <v>#REF!</v>
      </c>
      <c r="AD15" s="211" t="e">
        <f>IF('Crisis Indicator Data'!#REF!="No Data",1,IF(#REF!&lt;&gt;"",1,0))</f>
        <v>#REF!</v>
      </c>
      <c r="AE15" s="211" t="e">
        <f>IF('Crisis Indicator Data'!#REF!="No Data",1,IF(#REF!&lt;&gt;"",1,0))</f>
        <v>#REF!</v>
      </c>
      <c r="AF15" s="211" t="e">
        <f>IF('Crisis Indicator Data'!#REF!="No Data",1,IF(#REF!&lt;&gt;"",1,0))</f>
        <v>#REF!</v>
      </c>
      <c r="AG15" s="211" t="e">
        <f>IF('Crisis Indicator Data'!#REF!="No Data",1,IF(#REF!&lt;&gt;"",1,0))</f>
        <v>#REF!</v>
      </c>
      <c r="AH15" s="211" t="e">
        <f>IF('Crisis Indicator Data'!#REF!="No Data",1,IF(#REF!&lt;&gt;"",1,0))</f>
        <v>#REF!</v>
      </c>
      <c r="AI15" s="211" t="e">
        <f>IF('Crisis Indicator Data'!#REF!="No Data",1,IF(#REF!&lt;&gt;"",1,0))</f>
        <v>#REF!</v>
      </c>
      <c r="AJ15" s="211" t="e">
        <f>IF('Crisis Indicator Data'!#REF!="No Data",1,IF(#REF!&lt;&gt;"",1,0))</f>
        <v>#REF!</v>
      </c>
      <c r="AK15" s="211" t="e">
        <f>IF('Crisis Indicator Data'!#REF!="No Data",1,IF(#REF!&lt;&gt;"",1,0))</f>
        <v>#REF!</v>
      </c>
      <c r="AL15" s="211" t="e">
        <f>IF('Crisis Indicator Data'!#REF!="No Data",1,IF(#REF!&lt;&gt;"",1,0))</f>
        <v>#REF!</v>
      </c>
      <c r="AM15" s="211" t="e">
        <f>IF('Crisis Indicator Data'!#REF!="No Data",1,IF(#REF!&lt;&gt;"",1,0))</f>
        <v>#REF!</v>
      </c>
      <c r="AN15" s="211" t="e">
        <f>IF('Crisis Indicator Data'!#REF!="No Data",1,IF(#REF!&lt;&gt;"",1,0))</f>
        <v>#REF!</v>
      </c>
      <c r="AO15" s="211" t="e">
        <f>IF('Crisis Indicator Data'!#REF!="No Data",1,IF(#REF!&lt;&gt;"",1,0))</f>
        <v>#REF!</v>
      </c>
      <c r="AP15" s="211" t="e">
        <f>IF('Crisis Indicator Data'!#REF!="No Data",1,IF(#REF!&lt;&gt;"",1,0))</f>
        <v>#REF!</v>
      </c>
      <c r="AQ15" s="211" t="e">
        <f>IF('Crisis Indicator Data'!#REF!="No Data",1,IF(#REF!&lt;&gt;"",1,0))</f>
        <v>#REF!</v>
      </c>
      <c r="AR15" s="211" t="e">
        <f>IF('Crisis Indicator Data'!#REF!="No Data",1,IF(#REF!&lt;&gt;"",1,0))</f>
        <v>#REF!</v>
      </c>
      <c r="AS15" s="211" t="e">
        <f>IF('Crisis Indicator Data'!#REF!="No Data",1,IF(#REF!&lt;&gt;"",1,0))</f>
        <v>#REF!</v>
      </c>
      <c r="AT15" s="211" t="e">
        <f>IF('Crisis Indicator Data'!#REF!="No Data",1,IF(#REF!&lt;&gt;"",1,0))</f>
        <v>#REF!</v>
      </c>
      <c r="AU15" s="211" t="e">
        <f>IF('Crisis Indicator Data'!#REF!="No Data",1,IF(#REF!&lt;&gt;"",1,0))</f>
        <v>#REF!</v>
      </c>
      <c r="AV15" s="211" t="e">
        <f>IF('Crisis Indicator Data'!#REF!="No Data",1,IF(#REF!&lt;&gt;"",1,0))</f>
        <v>#REF!</v>
      </c>
      <c r="AW15" s="211" t="e">
        <f>IF('Crisis Indicator Data'!#REF!="No Data",1,IF(#REF!&lt;&gt;"",1,0))</f>
        <v>#REF!</v>
      </c>
      <c r="AX15" s="211" t="e">
        <f>IF('Crisis Indicator Data'!#REF!="No Data",1,IF(#REF!&lt;&gt;"",1,0))</f>
        <v>#REF!</v>
      </c>
      <c r="AY15" s="211" t="e">
        <f>IF('Crisis Indicator Data'!#REF!="No Data",1,IF(#REF!&lt;&gt;"",1,0))</f>
        <v>#REF!</v>
      </c>
      <c r="AZ15" s="211" t="e">
        <f>IF('Crisis Indicator Data'!#REF!="No Data",1,IF(#REF!&lt;&gt;"",1,0))</f>
        <v>#REF!</v>
      </c>
      <c r="BA15" t="e">
        <f t="shared" si="0"/>
        <v>#REF!</v>
      </c>
      <c r="BB15" s="22" t="e">
        <f t="shared" si="1"/>
        <v>#REF!</v>
      </c>
    </row>
    <row r="16" spans="1:54" x14ac:dyDescent="0.25">
      <c r="A16" t="s">
        <v>8665</v>
      </c>
      <c r="B16" s="211" t="e">
        <f>IF('Crisis Indicator Data'!#REF!="No Data",1,IF(#REF!&lt;&gt;"",1,0))</f>
        <v>#REF!</v>
      </c>
      <c r="C16" s="211" t="e">
        <f>IF('Crisis Indicator Data'!#REF!="No Data",1,IF(#REF!&lt;&gt;"",1,0))</f>
        <v>#REF!</v>
      </c>
      <c r="D16" s="211" t="e">
        <f>IF('Crisis Indicator Data'!#REF!="No Data",1,IF(#REF!&lt;&gt;"",1,0))</f>
        <v>#REF!</v>
      </c>
      <c r="E16" s="211" t="e">
        <f>IF('Crisis Indicator Data'!#REF!="No Data",1,IF(#REF!&lt;&gt;"",1,0))</f>
        <v>#REF!</v>
      </c>
      <c r="F16" s="211" t="e">
        <f>IF('Crisis Indicator Data'!#REF!="No Data",1,IF(#REF!&lt;&gt;"",1,0))</f>
        <v>#REF!</v>
      </c>
      <c r="G16" s="211" t="e">
        <f>IF('Crisis Indicator Data'!#REF!="No Data",1,IF(#REF!&lt;&gt;"",1,0))</f>
        <v>#REF!</v>
      </c>
      <c r="H16" s="211" t="e">
        <f>IF('Crisis Indicator Data'!#REF!="No Data",1,IF(#REF!&lt;&gt;"",1,0))</f>
        <v>#REF!</v>
      </c>
      <c r="I16" s="211" t="e">
        <f>IF('Crisis Indicator Data'!#REF!="No Data",1,IF(#REF!&lt;&gt;"",1,0))</f>
        <v>#REF!</v>
      </c>
      <c r="J16" s="211" t="e">
        <f>IF('Crisis Indicator Data'!#REF!="No Data",1,IF(#REF!&lt;&gt;"",1,0))</f>
        <v>#REF!</v>
      </c>
      <c r="K16" s="211" t="e">
        <f>IF('Crisis Indicator Data'!#REF!="No Data",1,IF(#REF!&lt;&gt;"",1,0))</f>
        <v>#REF!</v>
      </c>
      <c r="L16" s="211" t="e">
        <f>IF('Crisis Indicator Data'!#REF!="No Data",1,IF(#REF!&lt;&gt;"",1,0))</f>
        <v>#REF!</v>
      </c>
      <c r="M16" s="211" t="e">
        <f>IF('Crisis Indicator Data'!#REF!="No Data",1,IF(#REF!&lt;&gt;"",1,0))</f>
        <v>#REF!</v>
      </c>
      <c r="N16" s="211" t="e">
        <f>IF('Crisis Indicator Data'!#REF!="No Data",1,IF(#REF!&lt;&gt;"",1,0))</f>
        <v>#REF!</v>
      </c>
      <c r="O16" s="211" t="e">
        <f>IF('Crisis Indicator Data'!#REF!="No Data",1,IF(#REF!&lt;&gt;"",1,0))</f>
        <v>#REF!</v>
      </c>
      <c r="P16" s="211" t="e">
        <f>IF('Crisis Indicator Data'!#REF!="No Data",1,IF(#REF!&lt;&gt;"",1,0))</f>
        <v>#REF!</v>
      </c>
      <c r="Q16" s="211" t="e">
        <f>IF('Crisis Indicator Data'!#REF!="No Data",1,IF(#REF!&lt;&gt;"",1,0))</f>
        <v>#REF!</v>
      </c>
      <c r="R16" s="211" t="e">
        <f>IF('Crisis Indicator Data'!#REF!="No Data",1,IF(#REF!&lt;&gt;"",1,0))</f>
        <v>#REF!</v>
      </c>
      <c r="S16" s="211" t="e">
        <f>IF('Crisis Indicator Data'!#REF!="No Data",1,IF(#REF!&lt;&gt;"",1,0))</f>
        <v>#REF!</v>
      </c>
      <c r="T16" s="211" t="e">
        <f>IF('Crisis Indicator Data'!#REF!="No Data",1,IF(#REF!&lt;&gt;"",1,0))</f>
        <v>#REF!</v>
      </c>
      <c r="U16" s="211" t="e">
        <f>IF('Crisis Indicator Data'!#REF!="No Data",1,IF(#REF!&lt;&gt;"",1,0))</f>
        <v>#REF!</v>
      </c>
      <c r="V16" s="211" t="e">
        <f>IF('Crisis Indicator Data'!#REF!="No Data",1,IF(#REF!&lt;&gt;"",1,0))</f>
        <v>#REF!</v>
      </c>
      <c r="W16" s="211" t="e">
        <f>IF('Crisis Indicator Data'!#REF!="No Data",1,IF(#REF!&lt;&gt;"",1,0))</f>
        <v>#REF!</v>
      </c>
      <c r="X16" s="211" t="e">
        <f>IF('Crisis Indicator Data'!#REF!="No Data",1,IF(#REF!&lt;&gt;"",1,0))</f>
        <v>#REF!</v>
      </c>
      <c r="Y16" s="211" t="e">
        <f>IF('Crisis Indicator Data'!#REF!="No Data",1,IF(#REF!&lt;&gt;"",1,0))</f>
        <v>#REF!</v>
      </c>
      <c r="Z16" s="211" t="e">
        <f>IF('Crisis Indicator Data'!#REF!="No Data",1,IF(#REF!&lt;&gt;"",1,0))</f>
        <v>#REF!</v>
      </c>
      <c r="AA16" s="211" t="e">
        <f>IF('Crisis Indicator Data'!#REF!="No Data",1,IF(#REF!&lt;&gt;"",1,0))</f>
        <v>#REF!</v>
      </c>
      <c r="AB16" s="211" t="e">
        <f>IF('Crisis Indicator Data'!#REF!="No Data",1,IF(#REF!&lt;&gt;"",1,0))</f>
        <v>#REF!</v>
      </c>
      <c r="AC16" s="211" t="e">
        <f>IF('Crisis Indicator Data'!#REF!="No Data",1,IF(#REF!&lt;&gt;"",1,0))</f>
        <v>#REF!</v>
      </c>
      <c r="AD16" s="211" t="e">
        <f>IF('Crisis Indicator Data'!#REF!="No Data",1,IF(#REF!&lt;&gt;"",1,0))</f>
        <v>#REF!</v>
      </c>
      <c r="AE16" s="211" t="e">
        <f>IF('Crisis Indicator Data'!#REF!="No Data",1,IF(#REF!&lt;&gt;"",1,0))</f>
        <v>#REF!</v>
      </c>
      <c r="AF16" s="211" t="e">
        <f>IF('Crisis Indicator Data'!#REF!="No Data",1,IF(#REF!&lt;&gt;"",1,0))</f>
        <v>#REF!</v>
      </c>
      <c r="AG16" s="211" t="e">
        <f>IF('Crisis Indicator Data'!#REF!="No Data",1,IF(#REF!&lt;&gt;"",1,0))</f>
        <v>#REF!</v>
      </c>
      <c r="AH16" s="211" t="e">
        <f>IF('Crisis Indicator Data'!#REF!="No Data",1,IF(#REF!&lt;&gt;"",1,0))</f>
        <v>#REF!</v>
      </c>
      <c r="AI16" s="211" t="e">
        <f>IF('Crisis Indicator Data'!#REF!="No Data",1,IF(#REF!&lt;&gt;"",1,0))</f>
        <v>#REF!</v>
      </c>
      <c r="AJ16" s="211" t="e">
        <f>IF('Crisis Indicator Data'!#REF!="No Data",1,IF(#REF!&lt;&gt;"",1,0))</f>
        <v>#REF!</v>
      </c>
      <c r="AK16" s="211" t="e">
        <f>IF('Crisis Indicator Data'!#REF!="No Data",1,IF(#REF!&lt;&gt;"",1,0))</f>
        <v>#REF!</v>
      </c>
      <c r="AL16" s="211" t="e">
        <f>IF('Crisis Indicator Data'!#REF!="No Data",1,IF(#REF!&lt;&gt;"",1,0))</f>
        <v>#REF!</v>
      </c>
      <c r="AM16" s="211" t="e">
        <f>IF('Crisis Indicator Data'!#REF!="No Data",1,IF(#REF!&lt;&gt;"",1,0))</f>
        <v>#REF!</v>
      </c>
      <c r="AN16" s="211" t="e">
        <f>IF('Crisis Indicator Data'!#REF!="No Data",1,IF(#REF!&lt;&gt;"",1,0))</f>
        <v>#REF!</v>
      </c>
      <c r="AO16" s="211" t="e">
        <f>IF('Crisis Indicator Data'!#REF!="No Data",1,IF(#REF!&lt;&gt;"",1,0))</f>
        <v>#REF!</v>
      </c>
      <c r="AP16" s="211" t="e">
        <f>IF('Crisis Indicator Data'!#REF!="No Data",1,IF(#REF!&lt;&gt;"",1,0))</f>
        <v>#REF!</v>
      </c>
      <c r="AQ16" s="211" t="e">
        <f>IF('Crisis Indicator Data'!#REF!="No Data",1,IF(#REF!&lt;&gt;"",1,0))</f>
        <v>#REF!</v>
      </c>
      <c r="AR16" s="211" t="e">
        <f>IF('Crisis Indicator Data'!#REF!="No Data",1,IF(#REF!&lt;&gt;"",1,0))</f>
        <v>#REF!</v>
      </c>
      <c r="AS16" s="211" t="e">
        <f>IF('Crisis Indicator Data'!#REF!="No Data",1,IF(#REF!&lt;&gt;"",1,0))</f>
        <v>#REF!</v>
      </c>
      <c r="AT16" s="211" t="e">
        <f>IF('Crisis Indicator Data'!#REF!="No Data",1,IF(#REF!&lt;&gt;"",1,0))</f>
        <v>#REF!</v>
      </c>
      <c r="AU16" s="211" t="e">
        <f>IF('Crisis Indicator Data'!#REF!="No Data",1,IF(#REF!&lt;&gt;"",1,0))</f>
        <v>#REF!</v>
      </c>
      <c r="AV16" s="211" t="e">
        <f>IF('Crisis Indicator Data'!#REF!="No Data",1,IF(#REF!&lt;&gt;"",1,0))</f>
        <v>#REF!</v>
      </c>
      <c r="AW16" s="211" t="e">
        <f>IF('Crisis Indicator Data'!#REF!="No Data",1,IF(#REF!&lt;&gt;"",1,0))</f>
        <v>#REF!</v>
      </c>
      <c r="AX16" s="211" t="e">
        <f>IF('Crisis Indicator Data'!#REF!="No Data",1,IF(#REF!&lt;&gt;"",1,0))</f>
        <v>#REF!</v>
      </c>
      <c r="AY16" s="211" t="e">
        <f>IF('Crisis Indicator Data'!#REF!="No Data",1,IF(#REF!&lt;&gt;"",1,0))</f>
        <v>#REF!</v>
      </c>
      <c r="AZ16" s="211" t="e">
        <f>IF('Crisis Indicator Data'!#REF!="No Data",1,IF(#REF!&lt;&gt;"",1,0))</f>
        <v>#REF!</v>
      </c>
      <c r="BA16" t="e">
        <f t="shared" si="0"/>
        <v>#REF!</v>
      </c>
      <c r="BB16" s="22" t="e">
        <f t="shared" si="1"/>
        <v>#REF!</v>
      </c>
    </row>
    <row r="17" spans="1:54" x14ac:dyDescent="0.25">
      <c r="A17" t="s">
        <v>8651</v>
      </c>
      <c r="B17" s="211" t="e">
        <f>IF('Crisis Indicator Data'!#REF!="No Data",1,IF(#REF!&lt;&gt;"",1,0))</f>
        <v>#REF!</v>
      </c>
      <c r="C17" s="211" t="e">
        <f>IF('Crisis Indicator Data'!#REF!="No Data",1,IF(#REF!&lt;&gt;"",1,0))</f>
        <v>#REF!</v>
      </c>
      <c r="D17" s="211" t="e">
        <f>IF('Crisis Indicator Data'!#REF!="No Data",1,IF(#REF!&lt;&gt;"",1,0))</f>
        <v>#REF!</v>
      </c>
      <c r="E17" s="211" t="e">
        <f>IF('Crisis Indicator Data'!#REF!="No Data",1,IF(#REF!&lt;&gt;"",1,0))</f>
        <v>#REF!</v>
      </c>
      <c r="F17" s="211" t="e">
        <f>IF('Crisis Indicator Data'!#REF!="No Data",1,IF(#REF!&lt;&gt;"",1,0))</f>
        <v>#REF!</v>
      </c>
      <c r="G17" s="211" t="e">
        <f>IF('Crisis Indicator Data'!#REF!="No Data",1,IF(#REF!&lt;&gt;"",1,0))</f>
        <v>#REF!</v>
      </c>
      <c r="H17" s="211" t="e">
        <f>IF('Crisis Indicator Data'!#REF!="No Data",1,IF(#REF!&lt;&gt;"",1,0))</f>
        <v>#REF!</v>
      </c>
      <c r="I17" s="211" t="e">
        <f>IF('Crisis Indicator Data'!#REF!="No Data",1,IF(#REF!&lt;&gt;"",1,0))</f>
        <v>#REF!</v>
      </c>
      <c r="J17" s="211" t="e">
        <f>IF('Crisis Indicator Data'!#REF!="No Data",1,IF(#REF!&lt;&gt;"",1,0))</f>
        <v>#REF!</v>
      </c>
      <c r="K17" s="211" t="e">
        <f>IF('Crisis Indicator Data'!#REF!="No Data",1,IF(#REF!&lt;&gt;"",1,0))</f>
        <v>#REF!</v>
      </c>
      <c r="L17" s="211" t="e">
        <f>IF('Crisis Indicator Data'!#REF!="No Data",1,IF(#REF!&lt;&gt;"",1,0))</f>
        <v>#REF!</v>
      </c>
      <c r="M17" s="211" t="e">
        <f>IF('Crisis Indicator Data'!#REF!="No Data",1,IF(#REF!&lt;&gt;"",1,0))</f>
        <v>#REF!</v>
      </c>
      <c r="N17" s="211" t="e">
        <f>IF('Crisis Indicator Data'!#REF!="No Data",1,IF(#REF!&lt;&gt;"",1,0))</f>
        <v>#REF!</v>
      </c>
      <c r="O17" s="211" t="e">
        <f>IF('Crisis Indicator Data'!#REF!="No Data",1,IF(#REF!&lt;&gt;"",1,0))</f>
        <v>#REF!</v>
      </c>
      <c r="P17" s="211" t="e">
        <f>IF('Crisis Indicator Data'!#REF!="No Data",1,IF(#REF!&lt;&gt;"",1,0))</f>
        <v>#REF!</v>
      </c>
      <c r="Q17" s="211" t="e">
        <f>IF('Crisis Indicator Data'!#REF!="No Data",1,IF(#REF!&lt;&gt;"",1,0))</f>
        <v>#REF!</v>
      </c>
      <c r="R17" s="211" t="e">
        <f>IF('Crisis Indicator Data'!#REF!="No Data",1,IF(#REF!&lt;&gt;"",1,0))</f>
        <v>#REF!</v>
      </c>
      <c r="S17" s="211" t="e">
        <f>IF('Crisis Indicator Data'!#REF!="No Data",1,IF(#REF!&lt;&gt;"",1,0))</f>
        <v>#REF!</v>
      </c>
      <c r="T17" s="211" t="e">
        <f>IF('Crisis Indicator Data'!#REF!="No Data",1,IF(#REF!&lt;&gt;"",1,0))</f>
        <v>#REF!</v>
      </c>
      <c r="U17" s="211" t="e">
        <f>IF('Crisis Indicator Data'!#REF!="No Data",1,IF(#REF!&lt;&gt;"",1,0))</f>
        <v>#REF!</v>
      </c>
      <c r="V17" s="211" t="e">
        <f>IF('Crisis Indicator Data'!#REF!="No Data",1,IF(#REF!&lt;&gt;"",1,0))</f>
        <v>#REF!</v>
      </c>
      <c r="W17" s="211" t="e">
        <f>IF('Crisis Indicator Data'!#REF!="No Data",1,IF(#REF!&lt;&gt;"",1,0))</f>
        <v>#REF!</v>
      </c>
      <c r="X17" s="211" t="e">
        <f>IF('Crisis Indicator Data'!#REF!="No Data",1,IF(#REF!&lt;&gt;"",1,0))</f>
        <v>#REF!</v>
      </c>
      <c r="Y17" s="211" t="e">
        <f>IF('Crisis Indicator Data'!#REF!="No Data",1,IF(#REF!&lt;&gt;"",1,0))</f>
        <v>#REF!</v>
      </c>
      <c r="Z17" s="211" t="e">
        <f>IF('Crisis Indicator Data'!#REF!="No Data",1,IF(#REF!&lt;&gt;"",1,0))</f>
        <v>#REF!</v>
      </c>
      <c r="AA17" s="211" t="e">
        <f>IF('Crisis Indicator Data'!#REF!="No Data",1,IF(#REF!&lt;&gt;"",1,0))</f>
        <v>#REF!</v>
      </c>
      <c r="AB17" s="211" t="e">
        <f>IF('Crisis Indicator Data'!#REF!="No Data",1,IF(#REF!&lt;&gt;"",1,0))</f>
        <v>#REF!</v>
      </c>
      <c r="AC17" s="211" t="e">
        <f>IF('Crisis Indicator Data'!#REF!="No Data",1,IF(#REF!&lt;&gt;"",1,0))</f>
        <v>#REF!</v>
      </c>
      <c r="AD17" s="211" t="e">
        <f>IF('Crisis Indicator Data'!#REF!="No Data",1,IF(#REF!&lt;&gt;"",1,0))</f>
        <v>#REF!</v>
      </c>
      <c r="AE17" s="211" t="e">
        <f>IF('Crisis Indicator Data'!#REF!="No Data",1,IF(#REF!&lt;&gt;"",1,0))</f>
        <v>#REF!</v>
      </c>
      <c r="AF17" s="211" t="e">
        <f>IF('Crisis Indicator Data'!#REF!="No Data",1,IF(#REF!&lt;&gt;"",1,0))</f>
        <v>#REF!</v>
      </c>
      <c r="AG17" s="211" t="e">
        <f>IF('Crisis Indicator Data'!#REF!="No Data",1,IF(#REF!&lt;&gt;"",1,0))</f>
        <v>#REF!</v>
      </c>
      <c r="AH17" s="211" t="e">
        <f>IF('Crisis Indicator Data'!#REF!="No Data",1,IF(#REF!&lt;&gt;"",1,0))</f>
        <v>#REF!</v>
      </c>
      <c r="AI17" s="211" t="e">
        <f>IF('Crisis Indicator Data'!#REF!="No Data",1,IF(#REF!&lt;&gt;"",1,0))</f>
        <v>#REF!</v>
      </c>
      <c r="AJ17" s="211" t="e">
        <f>IF('Crisis Indicator Data'!#REF!="No Data",1,IF(#REF!&lt;&gt;"",1,0))</f>
        <v>#REF!</v>
      </c>
      <c r="AK17" s="211" t="e">
        <f>IF('Crisis Indicator Data'!#REF!="No Data",1,IF(#REF!&lt;&gt;"",1,0))</f>
        <v>#REF!</v>
      </c>
      <c r="AL17" s="211" t="e">
        <f>IF('Crisis Indicator Data'!#REF!="No Data",1,IF(#REF!&lt;&gt;"",1,0))</f>
        <v>#REF!</v>
      </c>
      <c r="AM17" s="211" t="e">
        <f>IF('Crisis Indicator Data'!#REF!="No Data",1,IF(#REF!&lt;&gt;"",1,0))</f>
        <v>#REF!</v>
      </c>
      <c r="AN17" s="211" t="e">
        <f>IF('Crisis Indicator Data'!#REF!="No Data",1,IF(#REF!&lt;&gt;"",1,0))</f>
        <v>#REF!</v>
      </c>
      <c r="AO17" s="211" t="e">
        <f>IF('Crisis Indicator Data'!#REF!="No Data",1,IF(#REF!&lt;&gt;"",1,0))</f>
        <v>#REF!</v>
      </c>
      <c r="AP17" s="211" t="e">
        <f>IF('Crisis Indicator Data'!#REF!="No Data",1,IF(#REF!&lt;&gt;"",1,0))</f>
        <v>#REF!</v>
      </c>
      <c r="AQ17" s="211" t="e">
        <f>IF('Crisis Indicator Data'!#REF!="No Data",1,IF(#REF!&lt;&gt;"",1,0))</f>
        <v>#REF!</v>
      </c>
      <c r="AR17" s="211" t="e">
        <f>IF('Crisis Indicator Data'!#REF!="No Data",1,IF(#REF!&lt;&gt;"",1,0))</f>
        <v>#REF!</v>
      </c>
      <c r="AS17" s="211" t="e">
        <f>IF('Crisis Indicator Data'!#REF!="No Data",1,IF(#REF!&lt;&gt;"",1,0))</f>
        <v>#REF!</v>
      </c>
      <c r="AT17" s="211" t="e">
        <f>IF('Crisis Indicator Data'!#REF!="No Data",1,IF(#REF!&lt;&gt;"",1,0))</f>
        <v>#REF!</v>
      </c>
      <c r="AU17" s="211" t="e">
        <f>IF('Crisis Indicator Data'!#REF!="No Data",1,IF(#REF!&lt;&gt;"",1,0))</f>
        <v>#REF!</v>
      </c>
      <c r="AV17" s="211" t="e">
        <f>IF('Crisis Indicator Data'!#REF!="No Data",1,IF(#REF!&lt;&gt;"",1,0))</f>
        <v>#REF!</v>
      </c>
      <c r="AW17" s="211" t="e">
        <f>IF('Crisis Indicator Data'!#REF!="No Data",1,IF(#REF!&lt;&gt;"",1,0))</f>
        <v>#REF!</v>
      </c>
      <c r="AX17" s="211" t="e">
        <f>IF('Crisis Indicator Data'!#REF!="No Data",1,IF(#REF!&lt;&gt;"",1,0))</f>
        <v>#REF!</v>
      </c>
      <c r="AY17" s="211" t="e">
        <f>IF('Crisis Indicator Data'!#REF!="No Data",1,IF(#REF!&lt;&gt;"",1,0))</f>
        <v>#REF!</v>
      </c>
      <c r="AZ17" s="211" t="e">
        <f>IF('Crisis Indicator Data'!#REF!="No Data",1,IF(#REF!&lt;&gt;"",1,0))</f>
        <v>#REF!</v>
      </c>
      <c r="BA17" t="e">
        <f t="shared" si="0"/>
        <v>#REF!</v>
      </c>
      <c r="BB17" s="22" t="e">
        <f t="shared" si="1"/>
        <v>#REF!</v>
      </c>
    </row>
    <row r="18" spans="1:54" x14ac:dyDescent="0.25">
      <c r="A18" t="s">
        <v>8667</v>
      </c>
      <c r="B18" s="211" t="e">
        <f>IF('Crisis Indicator Data'!#REF!="No Data",1,IF(#REF!&lt;&gt;"",1,0))</f>
        <v>#REF!</v>
      </c>
      <c r="C18" s="211" t="e">
        <f>IF('Crisis Indicator Data'!#REF!="No Data",1,IF(#REF!&lt;&gt;"",1,0))</f>
        <v>#REF!</v>
      </c>
      <c r="D18" s="211" t="e">
        <f>IF('Crisis Indicator Data'!#REF!="No Data",1,IF(#REF!&lt;&gt;"",1,0))</f>
        <v>#REF!</v>
      </c>
      <c r="E18" s="211" t="e">
        <f>IF('Crisis Indicator Data'!#REF!="No Data",1,IF(#REF!&lt;&gt;"",1,0))</f>
        <v>#REF!</v>
      </c>
      <c r="F18" s="211" t="e">
        <f>IF('Crisis Indicator Data'!#REF!="No Data",1,IF(#REF!&lt;&gt;"",1,0))</f>
        <v>#REF!</v>
      </c>
      <c r="G18" s="211" t="e">
        <f>IF('Crisis Indicator Data'!#REF!="No Data",1,IF(#REF!&lt;&gt;"",1,0))</f>
        <v>#REF!</v>
      </c>
      <c r="H18" s="211" t="e">
        <f>IF('Crisis Indicator Data'!#REF!="No Data",1,IF(#REF!&lt;&gt;"",1,0))</f>
        <v>#REF!</v>
      </c>
      <c r="I18" s="211" t="e">
        <f>IF('Crisis Indicator Data'!#REF!="No Data",1,IF(#REF!&lt;&gt;"",1,0))</f>
        <v>#REF!</v>
      </c>
      <c r="J18" s="211" t="e">
        <f>IF('Crisis Indicator Data'!#REF!="No Data",1,IF(#REF!&lt;&gt;"",1,0))</f>
        <v>#REF!</v>
      </c>
      <c r="K18" s="211" t="e">
        <f>IF('Crisis Indicator Data'!#REF!="No Data",1,IF(#REF!&lt;&gt;"",1,0))</f>
        <v>#REF!</v>
      </c>
      <c r="L18" s="211" t="e">
        <f>IF('Crisis Indicator Data'!#REF!="No Data",1,IF(#REF!&lt;&gt;"",1,0))</f>
        <v>#REF!</v>
      </c>
      <c r="M18" s="211" t="e">
        <f>IF('Crisis Indicator Data'!#REF!="No Data",1,IF(#REF!&lt;&gt;"",1,0))</f>
        <v>#REF!</v>
      </c>
      <c r="N18" s="211" t="e">
        <f>IF('Crisis Indicator Data'!#REF!="No Data",1,IF(#REF!&lt;&gt;"",1,0))</f>
        <v>#REF!</v>
      </c>
      <c r="O18" s="211" t="e">
        <f>IF('Crisis Indicator Data'!#REF!="No Data",1,IF(#REF!&lt;&gt;"",1,0))</f>
        <v>#REF!</v>
      </c>
      <c r="P18" s="211" t="e">
        <f>IF('Crisis Indicator Data'!#REF!="No Data",1,IF(#REF!&lt;&gt;"",1,0))</f>
        <v>#REF!</v>
      </c>
      <c r="Q18" s="211" t="e">
        <f>IF('Crisis Indicator Data'!#REF!="No Data",1,IF(#REF!&lt;&gt;"",1,0))</f>
        <v>#REF!</v>
      </c>
      <c r="R18" s="211" t="e">
        <f>IF('Crisis Indicator Data'!#REF!="No Data",1,IF(#REF!&lt;&gt;"",1,0))</f>
        <v>#REF!</v>
      </c>
      <c r="S18" s="211" t="e">
        <f>IF('Crisis Indicator Data'!#REF!="No Data",1,IF(#REF!&lt;&gt;"",1,0))</f>
        <v>#REF!</v>
      </c>
      <c r="T18" s="211" t="e">
        <f>IF('Crisis Indicator Data'!#REF!="No Data",1,IF(#REF!&lt;&gt;"",1,0))</f>
        <v>#REF!</v>
      </c>
      <c r="U18" s="211" t="e">
        <f>IF('Crisis Indicator Data'!#REF!="No Data",1,IF(#REF!&lt;&gt;"",1,0))</f>
        <v>#REF!</v>
      </c>
      <c r="V18" s="211" t="e">
        <f>IF('Crisis Indicator Data'!#REF!="No Data",1,IF(#REF!&lt;&gt;"",1,0))</f>
        <v>#REF!</v>
      </c>
      <c r="W18" s="211" t="e">
        <f>IF('Crisis Indicator Data'!#REF!="No Data",1,IF(#REF!&lt;&gt;"",1,0))</f>
        <v>#REF!</v>
      </c>
      <c r="X18" s="211" t="e">
        <f>IF('Crisis Indicator Data'!#REF!="No Data",1,IF(#REF!&lt;&gt;"",1,0))</f>
        <v>#REF!</v>
      </c>
      <c r="Y18" s="211" t="e">
        <f>IF('Crisis Indicator Data'!#REF!="No Data",1,IF(#REF!&lt;&gt;"",1,0))</f>
        <v>#REF!</v>
      </c>
      <c r="Z18" s="211" t="e">
        <f>IF('Crisis Indicator Data'!#REF!="No Data",1,IF(#REF!&lt;&gt;"",1,0))</f>
        <v>#REF!</v>
      </c>
      <c r="AA18" s="211" t="e">
        <f>IF('Crisis Indicator Data'!#REF!="No Data",1,IF(#REF!&lt;&gt;"",1,0))</f>
        <v>#REF!</v>
      </c>
      <c r="AB18" s="211" t="e">
        <f>IF('Crisis Indicator Data'!#REF!="No Data",1,IF(#REF!&lt;&gt;"",1,0))</f>
        <v>#REF!</v>
      </c>
      <c r="AC18" s="211" t="e">
        <f>IF('Crisis Indicator Data'!#REF!="No Data",1,IF(#REF!&lt;&gt;"",1,0))</f>
        <v>#REF!</v>
      </c>
      <c r="AD18" s="211" t="e">
        <f>IF('Crisis Indicator Data'!#REF!="No Data",1,IF(#REF!&lt;&gt;"",1,0))</f>
        <v>#REF!</v>
      </c>
      <c r="AE18" s="211" t="e">
        <f>IF('Crisis Indicator Data'!#REF!="No Data",1,IF(#REF!&lt;&gt;"",1,0))</f>
        <v>#REF!</v>
      </c>
      <c r="AF18" s="211" t="e">
        <f>IF('Crisis Indicator Data'!#REF!="No Data",1,IF(#REF!&lt;&gt;"",1,0))</f>
        <v>#REF!</v>
      </c>
      <c r="AG18" s="211" t="e">
        <f>IF('Crisis Indicator Data'!#REF!="No Data",1,IF(#REF!&lt;&gt;"",1,0))</f>
        <v>#REF!</v>
      </c>
      <c r="AH18" s="211" t="e">
        <f>IF('Crisis Indicator Data'!#REF!="No Data",1,IF(#REF!&lt;&gt;"",1,0))</f>
        <v>#REF!</v>
      </c>
      <c r="AI18" s="211" t="e">
        <f>IF('Crisis Indicator Data'!#REF!="No Data",1,IF(#REF!&lt;&gt;"",1,0))</f>
        <v>#REF!</v>
      </c>
      <c r="AJ18" s="211" t="e">
        <f>IF('Crisis Indicator Data'!#REF!="No Data",1,IF(#REF!&lt;&gt;"",1,0))</f>
        <v>#REF!</v>
      </c>
      <c r="AK18" s="211" t="e">
        <f>IF('Crisis Indicator Data'!#REF!="No Data",1,IF(#REF!&lt;&gt;"",1,0))</f>
        <v>#REF!</v>
      </c>
      <c r="AL18" s="211" t="e">
        <f>IF('Crisis Indicator Data'!#REF!="No Data",1,IF(#REF!&lt;&gt;"",1,0))</f>
        <v>#REF!</v>
      </c>
      <c r="AM18" s="211" t="e">
        <f>IF('Crisis Indicator Data'!#REF!="No Data",1,IF(#REF!&lt;&gt;"",1,0))</f>
        <v>#REF!</v>
      </c>
      <c r="AN18" s="211" t="e">
        <f>IF('Crisis Indicator Data'!#REF!="No Data",1,IF(#REF!&lt;&gt;"",1,0))</f>
        <v>#REF!</v>
      </c>
      <c r="AO18" s="211" t="e">
        <f>IF('Crisis Indicator Data'!#REF!="No Data",1,IF(#REF!&lt;&gt;"",1,0))</f>
        <v>#REF!</v>
      </c>
      <c r="AP18" s="211" t="e">
        <f>IF('Crisis Indicator Data'!#REF!="No Data",1,IF(#REF!&lt;&gt;"",1,0))</f>
        <v>#REF!</v>
      </c>
      <c r="AQ18" s="211" t="e">
        <f>IF('Crisis Indicator Data'!#REF!="No Data",1,IF(#REF!&lt;&gt;"",1,0))</f>
        <v>#REF!</v>
      </c>
      <c r="AR18" s="211" t="e">
        <f>IF('Crisis Indicator Data'!#REF!="No Data",1,IF(#REF!&lt;&gt;"",1,0))</f>
        <v>#REF!</v>
      </c>
      <c r="AS18" s="211" t="e">
        <f>IF('Crisis Indicator Data'!#REF!="No Data",1,IF(#REF!&lt;&gt;"",1,0))</f>
        <v>#REF!</v>
      </c>
      <c r="AT18" s="211" t="e">
        <f>IF('Crisis Indicator Data'!#REF!="No Data",1,IF(#REF!&lt;&gt;"",1,0))</f>
        <v>#REF!</v>
      </c>
      <c r="AU18" s="211" t="e">
        <f>IF('Crisis Indicator Data'!#REF!="No Data",1,IF(#REF!&lt;&gt;"",1,0))</f>
        <v>#REF!</v>
      </c>
      <c r="AV18" s="211" t="e">
        <f>IF('Crisis Indicator Data'!#REF!="No Data",1,IF(#REF!&lt;&gt;"",1,0))</f>
        <v>#REF!</v>
      </c>
      <c r="AW18" s="211" t="e">
        <f>IF('Crisis Indicator Data'!#REF!="No Data",1,IF(#REF!&lt;&gt;"",1,0))</f>
        <v>#REF!</v>
      </c>
      <c r="AX18" s="211" t="e">
        <f>IF('Crisis Indicator Data'!#REF!="No Data",1,IF(#REF!&lt;&gt;"",1,0))</f>
        <v>#REF!</v>
      </c>
      <c r="AY18" s="211" t="e">
        <f>IF('Crisis Indicator Data'!#REF!="No Data",1,IF(#REF!&lt;&gt;"",1,0))</f>
        <v>#REF!</v>
      </c>
      <c r="AZ18" s="211" t="e">
        <f>IF('Crisis Indicator Data'!#REF!="No Data",1,IF(#REF!&lt;&gt;"",1,0))</f>
        <v>#REF!</v>
      </c>
      <c r="BA18" t="e">
        <f t="shared" si="0"/>
        <v>#REF!</v>
      </c>
      <c r="BB18" s="22" t="e">
        <f t="shared" si="1"/>
        <v>#REF!</v>
      </c>
    </row>
    <row r="19" spans="1:54" x14ac:dyDescent="0.25">
      <c r="A19" t="s">
        <v>8653</v>
      </c>
      <c r="B19" s="211" t="e">
        <f>IF('Crisis Indicator Data'!#REF!="No Data",1,IF(#REF!&lt;&gt;"",1,0))</f>
        <v>#REF!</v>
      </c>
      <c r="C19" s="211" t="e">
        <f>IF('Crisis Indicator Data'!#REF!="No Data",1,IF(#REF!&lt;&gt;"",1,0))</f>
        <v>#REF!</v>
      </c>
      <c r="D19" s="211" t="e">
        <f>IF('Crisis Indicator Data'!#REF!="No Data",1,IF(#REF!&lt;&gt;"",1,0))</f>
        <v>#REF!</v>
      </c>
      <c r="E19" s="211" t="e">
        <f>IF('Crisis Indicator Data'!#REF!="No Data",1,IF(#REF!&lt;&gt;"",1,0))</f>
        <v>#REF!</v>
      </c>
      <c r="F19" s="211" t="e">
        <f>IF('Crisis Indicator Data'!#REF!="No Data",1,IF(#REF!&lt;&gt;"",1,0))</f>
        <v>#REF!</v>
      </c>
      <c r="G19" s="211" t="e">
        <f>IF('Crisis Indicator Data'!#REF!="No Data",1,IF(#REF!&lt;&gt;"",1,0))</f>
        <v>#REF!</v>
      </c>
      <c r="H19" s="211" t="e">
        <f>IF('Crisis Indicator Data'!#REF!="No Data",1,IF(#REF!&lt;&gt;"",1,0))</f>
        <v>#REF!</v>
      </c>
      <c r="I19" s="211" t="e">
        <f>IF('Crisis Indicator Data'!#REF!="No Data",1,IF(#REF!&lt;&gt;"",1,0))</f>
        <v>#REF!</v>
      </c>
      <c r="J19" s="211" t="e">
        <f>IF('Crisis Indicator Data'!#REF!="No Data",1,IF(#REF!&lt;&gt;"",1,0))</f>
        <v>#REF!</v>
      </c>
      <c r="K19" s="211" t="e">
        <f>IF('Crisis Indicator Data'!#REF!="No Data",1,IF(#REF!&lt;&gt;"",1,0))</f>
        <v>#REF!</v>
      </c>
      <c r="L19" s="211" t="e">
        <f>IF('Crisis Indicator Data'!#REF!="No Data",1,IF(#REF!&lt;&gt;"",1,0))</f>
        <v>#REF!</v>
      </c>
      <c r="M19" s="211" t="e">
        <f>IF('Crisis Indicator Data'!#REF!="No Data",1,IF(#REF!&lt;&gt;"",1,0))</f>
        <v>#REF!</v>
      </c>
      <c r="N19" s="211" t="e">
        <f>IF('Crisis Indicator Data'!#REF!="No Data",1,IF(#REF!&lt;&gt;"",1,0))</f>
        <v>#REF!</v>
      </c>
      <c r="O19" s="211" t="e">
        <f>IF('Crisis Indicator Data'!#REF!="No Data",1,IF(#REF!&lt;&gt;"",1,0))</f>
        <v>#REF!</v>
      </c>
      <c r="P19" s="211" t="e">
        <f>IF('Crisis Indicator Data'!#REF!="No Data",1,IF(#REF!&lt;&gt;"",1,0))</f>
        <v>#REF!</v>
      </c>
      <c r="Q19" s="211" t="e">
        <f>IF('Crisis Indicator Data'!#REF!="No Data",1,IF(#REF!&lt;&gt;"",1,0))</f>
        <v>#REF!</v>
      </c>
      <c r="R19" s="211" t="e">
        <f>IF('Crisis Indicator Data'!#REF!="No Data",1,IF(#REF!&lt;&gt;"",1,0))</f>
        <v>#REF!</v>
      </c>
      <c r="S19" s="211" t="e">
        <f>IF('Crisis Indicator Data'!#REF!="No Data",1,IF(#REF!&lt;&gt;"",1,0))</f>
        <v>#REF!</v>
      </c>
      <c r="T19" s="211" t="e">
        <f>IF('Crisis Indicator Data'!#REF!="No Data",1,IF(#REF!&lt;&gt;"",1,0))</f>
        <v>#REF!</v>
      </c>
      <c r="U19" s="211" t="e">
        <f>IF('Crisis Indicator Data'!#REF!="No Data",1,IF(#REF!&lt;&gt;"",1,0))</f>
        <v>#REF!</v>
      </c>
      <c r="V19" s="211" t="e">
        <f>IF('Crisis Indicator Data'!#REF!="No Data",1,IF(#REF!&lt;&gt;"",1,0))</f>
        <v>#REF!</v>
      </c>
      <c r="W19" s="211" t="e">
        <f>IF('Crisis Indicator Data'!#REF!="No Data",1,IF(#REF!&lt;&gt;"",1,0))</f>
        <v>#REF!</v>
      </c>
      <c r="X19" s="211" t="e">
        <f>IF('Crisis Indicator Data'!#REF!="No Data",1,IF(#REF!&lt;&gt;"",1,0))</f>
        <v>#REF!</v>
      </c>
      <c r="Y19" s="211" t="e">
        <f>IF('Crisis Indicator Data'!#REF!="No Data",1,IF(#REF!&lt;&gt;"",1,0))</f>
        <v>#REF!</v>
      </c>
      <c r="Z19" s="211" t="e">
        <f>IF('Crisis Indicator Data'!#REF!="No Data",1,IF(#REF!&lt;&gt;"",1,0))</f>
        <v>#REF!</v>
      </c>
      <c r="AA19" s="211" t="e">
        <f>IF('Crisis Indicator Data'!#REF!="No Data",1,IF(#REF!&lt;&gt;"",1,0))</f>
        <v>#REF!</v>
      </c>
      <c r="AB19" s="211" t="e">
        <f>IF('Crisis Indicator Data'!#REF!="No Data",1,IF(#REF!&lt;&gt;"",1,0))</f>
        <v>#REF!</v>
      </c>
      <c r="AC19" s="211" t="e">
        <f>IF('Crisis Indicator Data'!#REF!="No Data",1,IF(#REF!&lt;&gt;"",1,0))</f>
        <v>#REF!</v>
      </c>
      <c r="AD19" s="211" t="e">
        <f>IF('Crisis Indicator Data'!#REF!="No Data",1,IF(#REF!&lt;&gt;"",1,0))</f>
        <v>#REF!</v>
      </c>
      <c r="AE19" s="211" t="e">
        <f>IF('Crisis Indicator Data'!#REF!="No Data",1,IF(#REF!&lt;&gt;"",1,0))</f>
        <v>#REF!</v>
      </c>
      <c r="AF19" s="211" t="e">
        <f>IF('Crisis Indicator Data'!#REF!="No Data",1,IF(#REF!&lt;&gt;"",1,0))</f>
        <v>#REF!</v>
      </c>
      <c r="AG19" s="211" t="e">
        <f>IF('Crisis Indicator Data'!#REF!="No Data",1,IF(#REF!&lt;&gt;"",1,0))</f>
        <v>#REF!</v>
      </c>
      <c r="AH19" s="211" t="e">
        <f>IF('Crisis Indicator Data'!#REF!="No Data",1,IF(#REF!&lt;&gt;"",1,0))</f>
        <v>#REF!</v>
      </c>
      <c r="AI19" s="211" t="e">
        <f>IF('Crisis Indicator Data'!#REF!="No Data",1,IF(#REF!&lt;&gt;"",1,0))</f>
        <v>#REF!</v>
      </c>
      <c r="AJ19" s="211" t="e">
        <f>IF('Crisis Indicator Data'!#REF!="No Data",1,IF(#REF!&lt;&gt;"",1,0))</f>
        <v>#REF!</v>
      </c>
      <c r="AK19" s="211" t="e">
        <f>IF('Crisis Indicator Data'!#REF!="No Data",1,IF(#REF!&lt;&gt;"",1,0))</f>
        <v>#REF!</v>
      </c>
      <c r="AL19" s="211" t="e">
        <f>IF('Crisis Indicator Data'!#REF!="No Data",1,IF(#REF!&lt;&gt;"",1,0))</f>
        <v>#REF!</v>
      </c>
      <c r="AM19" s="211" t="e">
        <f>IF('Crisis Indicator Data'!#REF!="No Data",1,IF(#REF!&lt;&gt;"",1,0))</f>
        <v>#REF!</v>
      </c>
      <c r="AN19" s="211" t="e">
        <f>IF('Crisis Indicator Data'!#REF!="No Data",1,IF(#REF!&lt;&gt;"",1,0))</f>
        <v>#REF!</v>
      </c>
      <c r="AO19" s="211" t="e">
        <f>IF('Crisis Indicator Data'!#REF!="No Data",1,IF(#REF!&lt;&gt;"",1,0))</f>
        <v>#REF!</v>
      </c>
      <c r="AP19" s="211" t="e">
        <f>IF('Crisis Indicator Data'!#REF!="No Data",1,IF(#REF!&lt;&gt;"",1,0))</f>
        <v>#REF!</v>
      </c>
      <c r="AQ19" s="211" t="e">
        <f>IF('Crisis Indicator Data'!#REF!="No Data",1,IF(#REF!&lt;&gt;"",1,0))</f>
        <v>#REF!</v>
      </c>
      <c r="AR19" s="211" t="e">
        <f>IF('Crisis Indicator Data'!#REF!="No Data",1,IF(#REF!&lt;&gt;"",1,0))</f>
        <v>#REF!</v>
      </c>
      <c r="AS19" s="211" t="e">
        <f>IF('Crisis Indicator Data'!#REF!="No Data",1,IF(#REF!&lt;&gt;"",1,0))</f>
        <v>#REF!</v>
      </c>
      <c r="AT19" s="211" t="e">
        <f>IF('Crisis Indicator Data'!#REF!="No Data",1,IF(#REF!&lt;&gt;"",1,0))</f>
        <v>#REF!</v>
      </c>
      <c r="AU19" s="211" t="e">
        <f>IF('Crisis Indicator Data'!#REF!="No Data",1,IF(#REF!&lt;&gt;"",1,0))</f>
        <v>#REF!</v>
      </c>
      <c r="AV19" s="211" t="e">
        <f>IF('Crisis Indicator Data'!#REF!="No Data",1,IF(#REF!&lt;&gt;"",1,0))</f>
        <v>#REF!</v>
      </c>
      <c r="AW19" s="211" t="e">
        <f>IF('Crisis Indicator Data'!#REF!="No Data",1,IF(#REF!&lt;&gt;"",1,0))</f>
        <v>#REF!</v>
      </c>
      <c r="AX19" s="211" t="e">
        <f>IF('Crisis Indicator Data'!#REF!="No Data",1,IF(#REF!&lt;&gt;"",1,0))</f>
        <v>#REF!</v>
      </c>
      <c r="AY19" s="211" t="e">
        <f>IF('Crisis Indicator Data'!#REF!="No Data",1,IF(#REF!&lt;&gt;"",1,0))</f>
        <v>#REF!</v>
      </c>
      <c r="AZ19" s="211" t="e">
        <f>IF('Crisis Indicator Data'!#REF!="No Data",1,IF(#REF!&lt;&gt;"",1,0))</f>
        <v>#REF!</v>
      </c>
      <c r="BA19" t="e">
        <f t="shared" si="0"/>
        <v>#REF!</v>
      </c>
      <c r="BB19" s="22" t="e">
        <f t="shared" si="1"/>
        <v>#REF!</v>
      </c>
    </row>
    <row r="20" spans="1:54" x14ac:dyDescent="0.25">
      <c r="A20" t="s">
        <v>8676</v>
      </c>
      <c r="B20" s="211" t="e">
        <f>IF('Crisis Indicator Data'!#REF!="No Data",1,IF(#REF!&lt;&gt;"",1,0))</f>
        <v>#REF!</v>
      </c>
      <c r="C20" s="211" t="e">
        <f>IF('Crisis Indicator Data'!#REF!="No Data",1,IF(#REF!&lt;&gt;"",1,0))</f>
        <v>#REF!</v>
      </c>
      <c r="D20" s="211" t="e">
        <f>IF('Crisis Indicator Data'!#REF!="No Data",1,IF(#REF!&lt;&gt;"",1,0))</f>
        <v>#REF!</v>
      </c>
      <c r="E20" s="211" t="e">
        <f>IF('Crisis Indicator Data'!#REF!="No Data",1,IF(#REF!&lt;&gt;"",1,0))</f>
        <v>#REF!</v>
      </c>
      <c r="F20" s="211" t="e">
        <f>IF('Crisis Indicator Data'!#REF!="No Data",1,IF(#REF!&lt;&gt;"",1,0))</f>
        <v>#REF!</v>
      </c>
      <c r="G20" s="211" t="e">
        <f>IF('Crisis Indicator Data'!#REF!="No Data",1,IF(#REF!&lt;&gt;"",1,0))</f>
        <v>#REF!</v>
      </c>
      <c r="H20" s="211" t="e">
        <f>IF('Crisis Indicator Data'!#REF!="No Data",1,IF(#REF!&lt;&gt;"",1,0))</f>
        <v>#REF!</v>
      </c>
      <c r="I20" s="211" t="e">
        <f>IF('Crisis Indicator Data'!#REF!="No Data",1,IF(#REF!&lt;&gt;"",1,0))</f>
        <v>#REF!</v>
      </c>
      <c r="J20" s="211" t="e">
        <f>IF('Crisis Indicator Data'!#REF!="No Data",1,IF(#REF!&lt;&gt;"",1,0))</f>
        <v>#REF!</v>
      </c>
      <c r="K20" s="211" t="e">
        <f>IF('Crisis Indicator Data'!#REF!="No Data",1,IF(#REF!&lt;&gt;"",1,0))</f>
        <v>#REF!</v>
      </c>
      <c r="L20" s="211" t="e">
        <f>IF('Crisis Indicator Data'!#REF!="No Data",1,IF(#REF!&lt;&gt;"",1,0))</f>
        <v>#REF!</v>
      </c>
      <c r="M20" s="211" t="e">
        <f>IF('Crisis Indicator Data'!#REF!="No Data",1,IF(#REF!&lt;&gt;"",1,0))</f>
        <v>#REF!</v>
      </c>
      <c r="N20" s="211" t="e">
        <f>IF('Crisis Indicator Data'!#REF!="No Data",1,IF(#REF!&lt;&gt;"",1,0))</f>
        <v>#REF!</v>
      </c>
      <c r="O20" s="211" t="e">
        <f>IF('Crisis Indicator Data'!#REF!="No Data",1,IF(#REF!&lt;&gt;"",1,0))</f>
        <v>#REF!</v>
      </c>
      <c r="P20" s="211" t="e">
        <f>IF('Crisis Indicator Data'!#REF!="No Data",1,IF(#REF!&lt;&gt;"",1,0))</f>
        <v>#REF!</v>
      </c>
      <c r="Q20" s="211" t="e">
        <f>IF('Crisis Indicator Data'!#REF!="No Data",1,IF(#REF!&lt;&gt;"",1,0))</f>
        <v>#REF!</v>
      </c>
      <c r="R20" s="211" t="e">
        <f>IF('Crisis Indicator Data'!#REF!="No Data",1,IF(#REF!&lt;&gt;"",1,0))</f>
        <v>#REF!</v>
      </c>
      <c r="S20" s="211" t="e">
        <f>IF('Crisis Indicator Data'!#REF!="No Data",1,IF(#REF!&lt;&gt;"",1,0))</f>
        <v>#REF!</v>
      </c>
      <c r="T20" s="211" t="e">
        <f>IF('Crisis Indicator Data'!#REF!="No Data",1,IF(#REF!&lt;&gt;"",1,0))</f>
        <v>#REF!</v>
      </c>
      <c r="U20" s="211" t="e">
        <f>IF('Crisis Indicator Data'!#REF!="No Data",1,IF(#REF!&lt;&gt;"",1,0))</f>
        <v>#REF!</v>
      </c>
      <c r="V20" s="211" t="e">
        <f>IF('Crisis Indicator Data'!#REF!="No Data",1,IF(#REF!&lt;&gt;"",1,0))</f>
        <v>#REF!</v>
      </c>
      <c r="W20" s="211" t="e">
        <f>IF('Crisis Indicator Data'!#REF!="No Data",1,IF(#REF!&lt;&gt;"",1,0))</f>
        <v>#REF!</v>
      </c>
      <c r="X20" s="211" t="e">
        <f>IF('Crisis Indicator Data'!#REF!="No Data",1,IF(#REF!&lt;&gt;"",1,0))</f>
        <v>#REF!</v>
      </c>
      <c r="Y20" s="211" t="e">
        <f>IF('Crisis Indicator Data'!#REF!="No Data",1,IF(#REF!&lt;&gt;"",1,0))</f>
        <v>#REF!</v>
      </c>
      <c r="Z20" s="211" t="e">
        <f>IF('Crisis Indicator Data'!#REF!="No Data",1,IF(#REF!&lt;&gt;"",1,0))</f>
        <v>#REF!</v>
      </c>
      <c r="AA20" s="211" t="e">
        <f>IF('Crisis Indicator Data'!#REF!="No Data",1,IF(#REF!&lt;&gt;"",1,0))</f>
        <v>#REF!</v>
      </c>
      <c r="AB20" s="211" t="e">
        <f>IF('Crisis Indicator Data'!#REF!="No Data",1,IF(#REF!&lt;&gt;"",1,0))</f>
        <v>#REF!</v>
      </c>
      <c r="AC20" s="211" t="e">
        <f>IF('Crisis Indicator Data'!#REF!="No Data",1,IF(#REF!&lt;&gt;"",1,0))</f>
        <v>#REF!</v>
      </c>
      <c r="AD20" s="211" t="e">
        <f>IF('Crisis Indicator Data'!#REF!="No Data",1,IF(#REF!&lt;&gt;"",1,0))</f>
        <v>#REF!</v>
      </c>
      <c r="AE20" s="211" t="e">
        <f>IF('Crisis Indicator Data'!#REF!="No Data",1,IF(#REF!&lt;&gt;"",1,0))</f>
        <v>#REF!</v>
      </c>
      <c r="AF20" s="211" t="e">
        <f>IF('Crisis Indicator Data'!#REF!="No Data",1,IF(#REF!&lt;&gt;"",1,0))</f>
        <v>#REF!</v>
      </c>
      <c r="AG20" s="211" t="e">
        <f>IF('Crisis Indicator Data'!#REF!="No Data",1,IF(#REF!&lt;&gt;"",1,0))</f>
        <v>#REF!</v>
      </c>
      <c r="AH20" s="211" t="e">
        <f>IF('Crisis Indicator Data'!#REF!="No Data",1,IF(#REF!&lt;&gt;"",1,0))</f>
        <v>#REF!</v>
      </c>
      <c r="AI20" s="211" t="e">
        <f>IF('Crisis Indicator Data'!#REF!="No Data",1,IF(#REF!&lt;&gt;"",1,0))</f>
        <v>#REF!</v>
      </c>
      <c r="AJ20" s="211" t="e">
        <f>IF('Crisis Indicator Data'!#REF!="No Data",1,IF(#REF!&lt;&gt;"",1,0))</f>
        <v>#REF!</v>
      </c>
      <c r="AK20" s="211" t="e">
        <f>IF('Crisis Indicator Data'!#REF!="No Data",1,IF(#REF!&lt;&gt;"",1,0))</f>
        <v>#REF!</v>
      </c>
      <c r="AL20" s="211" t="e">
        <f>IF('Crisis Indicator Data'!#REF!="No Data",1,IF(#REF!&lt;&gt;"",1,0))</f>
        <v>#REF!</v>
      </c>
      <c r="AM20" s="211" t="e">
        <f>IF('Crisis Indicator Data'!#REF!="No Data",1,IF(#REF!&lt;&gt;"",1,0))</f>
        <v>#REF!</v>
      </c>
      <c r="AN20" s="211" t="e">
        <f>IF('Crisis Indicator Data'!#REF!="No Data",1,IF(#REF!&lt;&gt;"",1,0))</f>
        <v>#REF!</v>
      </c>
      <c r="AO20" s="211" t="e">
        <f>IF('Crisis Indicator Data'!#REF!="No Data",1,IF(#REF!&lt;&gt;"",1,0))</f>
        <v>#REF!</v>
      </c>
      <c r="AP20" s="211" t="e">
        <f>IF('Crisis Indicator Data'!#REF!="No Data",1,IF(#REF!&lt;&gt;"",1,0))</f>
        <v>#REF!</v>
      </c>
      <c r="AQ20" s="211" t="e">
        <f>IF('Crisis Indicator Data'!#REF!="No Data",1,IF(#REF!&lt;&gt;"",1,0))</f>
        <v>#REF!</v>
      </c>
      <c r="AR20" s="211" t="e">
        <f>IF('Crisis Indicator Data'!#REF!="No Data",1,IF(#REF!&lt;&gt;"",1,0))</f>
        <v>#REF!</v>
      </c>
      <c r="AS20" s="211" t="e">
        <f>IF('Crisis Indicator Data'!#REF!="No Data",1,IF(#REF!&lt;&gt;"",1,0))</f>
        <v>#REF!</v>
      </c>
      <c r="AT20" s="211" t="e">
        <f>IF('Crisis Indicator Data'!#REF!="No Data",1,IF(#REF!&lt;&gt;"",1,0))</f>
        <v>#REF!</v>
      </c>
      <c r="AU20" s="211" t="e">
        <f>IF('Crisis Indicator Data'!#REF!="No Data",1,IF(#REF!&lt;&gt;"",1,0))</f>
        <v>#REF!</v>
      </c>
      <c r="AV20" s="211" t="e">
        <f>IF('Crisis Indicator Data'!#REF!="No Data",1,IF(#REF!&lt;&gt;"",1,0))</f>
        <v>#REF!</v>
      </c>
      <c r="AW20" s="211" t="e">
        <f>IF('Crisis Indicator Data'!#REF!="No Data",1,IF(#REF!&lt;&gt;"",1,0))</f>
        <v>#REF!</v>
      </c>
      <c r="AX20" s="211" t="e">
        <f>IF('Crisis Indicator Data'!#REF!="No Data",1,IF(#REF!&lt;&gt;"",1,0))</f>
        <v>#REF!</v>
      </c>
      <c r="AY20" s="211" t="e">
        <f>IF('Crisis Indicator Data'!#REF!="No Data",1,IF(#REF!&lt;&gt;"",1,0))</f>
        <v>#REF!</v>
      </c>
      <c r="AZ20" s="211" t="e">
        <f>IF('Crisis Indicator Data'!#REF!="No Data",1,IF(#REF!&lt;&gt;"",1,0))</f>
        <v>#REF!</v>
      </c>
      <c r="BA20" t="e">
        <f t="shared" si="0"/>
        <v>#REF!</v>
      </c>
      <c r="BB20" s="22" t="e">
        <f t="shared" si="1"/>
        <v>#REF!</v>
      </c>
    </row>
    <row r="21" spans="1:54" x14ac:dyDescent="0.25">
      <c r="A21" t="s">
        <v>8669</v>
      </c>
      <c r="B21" s="211" t="e">
        <f>IF('Crisis Indicator Data'!#REF!="No Data",1,IF(#REF!&lt;&gt;"",1,0))</f>
        <v>#REF!</v>
      </c>
      <c r="C21" s="211" t="e">
        <f>IF('Crisis Indicator Data'!#REF!="No Data",1,IF(#REF!&lt;&gt;"",1,0))</f>
        <v>#REF!</v>
      </c>
      <c r="D21" s="211" t="e">
        <f>IF('Crisis Indicator Data'!#REF!="No Data",1,IF(#REF!&lt;&gt;"",1,0))</f>
        <v>#REF!</v>
      </c>
      <c r="E21" s="211" t="e">
        <f>IF('Crisis Indicator Data'!#REF!="No Data",1,IF(#REF!&lt;&gt;"",1,0))</f>
        <v>#REF!</v>
      </c>
      <c r="F21" s="211" t="e">
        <f>IF('Crisis Indicator Data'!#REF!="No Data",1,IF(#REF!&lt;&gt;"",1,0))</f>
        <v>#REF!</v>
      </c>
      <c r="G21" s="211" t="e">
        <f>IF('Crisis Indicator Data'!#REF!="No Data",1,IF(#REF!&lt;&gt;"",1,0))</f>
        <v>#REF!</v>
      </c>
      <c r="H21" s="211" t="e">
        <f>IF('Crisis Indicator Data'!#REF!="No Data",1,IF(#REF!&lt;&gt;"",1,0))</f>
        <v>#REF!</v>
      </c>
      <c r="I21" s="211" t="e">
        <f>IF('Crisis Indicator Data'!#REF!="No Data",1,IF(#REF!&lt;&gt;"",1,0))</f>
        <v>#REF!</v>
      </c>
      <c r="J21" s="211" t="e">
        <f>IF('Crisis Indicator Data'!#REF!="No Data",1,IF(#REF!&lt;&gt;"",1,0))</f>
        <v>#REF!</v>
      </c>
      <c r="K21" s="211" t="e">
        <f>IF('Crisis Indicator Data'!#REF!="No Data",1,IF(#REF!&lt;&gt;"",1,0))</f>
        <v>#REF!</v>
      </c>
      <c r="L21" s="211" t="e">
        <f>IF('Crisis Indicator Data'!#REF!="No Data",1,IF(#REF!&lt;&gt;"",1,0))</f>
        <v>#REF!</v>
      </c>
      <c r="M21" s="211" t="e">
        <f>IF('Crisis Indicator Data'!#REF!="No Data",1,IF(#REF!&lt;&gt;"",1,0))</f>
        <v>#REF!</v>
      </c>
      <c r="N21" s="211" t="e">
        <f>IF('Crisis Indicator Data'!#REF!="No Data",1,IF(#REF!&lt;&gt;"",1,0))</f>
        <v>#REF!</v>
      </c>
      <c r="O21" s="211" t="e">
        <f>IF('Crisis Indicator Data'!#REF!="No Data",1,IF(#REF!&lt;&gt;"",1,0))</f>
        <v>#REF!</v>
      </c>
      <c r="P21" s="211" t="e">
        <f>IF('Crisis Indicator Data'!#REF!="No Data",1,IF(#REF!&lt;&gt;"",1,0))</f>
        <v>#REF!</v>
      </c>
      <c r="Q21" s="211" t="e">
        <f>IF('Crisis Indicator Data'!#REF!="No Data",1,IF(#REF!&lt;&gt;"",1,0))</f>
        <v>#REF!</v>
      </c>
      <c r="R21" s="211" t="e">
        <f>IF('Crisis Indicator Data'!#REF!="No Data",1,IF(#REF!&lt;&gt;"",1,0))</f>
        <v>#REF!</v>
      </c>
      <c r="S21" s="211" t="e">
        <f>IF('Crisis Indicator Data'!#REF!="No Data",1,IF(#REF!&lt;&gt;"",1,0))</f>
        <v>#REF!</v>
      </c>
      <c r="T21" s="211" t="e">
        <f>IF('Crisis Indicator Data'!#REF!="No Data",1,IF(#REF!&lt;&gt;"",1,0))</f>
        <v>#REF!</v>
      </c>
      <c r="U21" s="211" t="e">
        <f>IF('Crisis Indicator Data'!#REF!="No Data",1,IF(#REF!&lt;&gt;"",1,0))</f>
        <v>#REF!</v>
      </c>
      <c r="V21" s="211" t="e">
        <f>IF('Crisis Indicator Data'!#REF!="No Data",1,IF(#REF!&lt;&gt;"",1,0))</f>
        <v>#REF!</v>
      </c>
      <c r="W21" s="211" t="e">
        <f>IF('Crisis Indicator Data'!#REF!="No Data",1,IF(#REF!&lt;&gt;"",1,0))</f>
        <v>#REF!</v>
      </c>
      <c r="X21" s="211" t="e">
        <f>IF('Crisis Indicator Data'!#REF!="No Data",1,IF(#REF!&lt;&gt;"",1,0))</f>
        <v>#REF!</v>
      </c>
      <c r="Y21" s="211" t="e">
        <f>IF('Crisis Indicator Data'!#REF!="No Data",1,IF(#REF!&lt;&gt;"",1,0))</f>
        <v>#REF!</v>
      </c>
      <c r="Z21" s="211" t="e">
        <f>IF('Crisis Indicator Data'!#REF!="No Data",1,IF(#REF!&lt;&gt;"",1,0))</f>
        <v>#REF!</v>
      </c>
      <c r="AA21" s="211" t="e">
        <f>IF('Crisis Indicator Data'!#REF!="No Data",1,IF(#REF!&lt;&gt;"",1,0))</f>
        <v>#REF!</v>
      </c>
      <c r="AB21" s="211" t="e">
        <f>IF('Crisis Indicator Data'!#REF!="No Data",1,IF(#REF!&lt;&gt;"",1,0))</f>
        <v>#REF!</v>
      </c>
      <c r="AC21" s="211" t="e">
        <f>IF('Crisis Indicator Data'!#REF!="No Data",1,IF(#REF!&lt;&gt;"",1,0))</f>
        <v>#REF!</v>
      </c>
      <c r="AD21" s="211" t="e">
        <f>IF('Crisis Indicator Data'!#REF!="No Data",1,IF(#REF!&lt;&gt;"",1,0))</f>
        <v>#REF!</v>
      </c>
      <c r="AE21" s="211" t="e">
        <f>IF('Crisis Indicator Data'!#REF!="No Data",1,IF(#REF!&lt;&gt;"",1,0))</f>
        <v>#REF!</v>
      </c>
      <c r="AF21" s="211" t="e">
        <f>IF('Crisis Indicator Data'!#REF!="No Data",1,IF(#REF!&lt;&gt;"",1,0))</f>
        <v>#REF!</v>
      </c>
      <c r="AG21" s="211" t="e">
        <f>IF('Crisis Indicator Data'!#REF!="No Data",1,IF(#REF!&lt;&gt;"",1,0))</f>
        <v>#REF!</v>
      </c>
      <c r="AH21" s="211" t="e">
        <f>IF('Crisis Indicator Data'!#REF!="No Data",1,IF(#REF!&lt;&gt;"",1,0))</f>
        <v>#REF!</v>
      </c>
      <c r="AI21" s="211" t="e">
        <f>IF('Crisis Indicator Data'!#REF!="No Data",1,IF(#REF!&lt;&gt;"",1,0))</f>
        <v>#REF!</v>
      </c>
      <c r="AJ21" s="211" t="e">
        <f>IF('Crisis Indicator Data'!#REF!="No Data",1,IF(#REF!&lt;&gt;"",1,0))</f>
        <v>#REF!</v>
      </c>
      <c r="AK21" s="211" t="e">
        <f>IF('Crisis Indicator Data'!#REF!="No Data",1,IF(#REF!&lt;&gt;"",1,0))</f>
        <v>#REF!</v>
      </c>
      <c r="AL21" s="211" t="e">
        <f>IF('Crisis Indicator Data'!#REF!="No Data",1,IF(#REF!&lt;&gt;"",1,0))</f>
        <v>#REF!</v>
      </c>
      <c r="AM21" s="211" t="e">
        <f>IF('Crisis Indicator Data'!#REF!="No Data",1,IF(#REF!&lt;&gt;"",1,0))</f>
        <v>#REF!</v>
      </c>
      <c r="AN21" s="211" t="e">
        <f>IF('Crisis Indicator Data'!#REF!="No Data",1,IF(#REF!&lt;&gt;"",1,0))</f>
        <v>#REF!</v>
      </c>
      <c r="AO21" s="211" t="e">
        <f>IF('Crisis Indicator Data'!#REF!="No Data",1,IF(#REF!&lt;&gt;"",1,0))</f>
        <v>#REF!</v>
      </c>
      <c r="AP21" s="211" t="e">
        <f>IF('Crisis Indicator Data'!#REF!="No Data",1,IF(#REF!&lt;&gt;"",1,0))</f>
        <v>#REF!</v>
      </c>
      <c r="AQ21" s="211" t="e">
        <f>IF('Crisis Indicator Data'!#REF!="No Data",1,IF(#REF!&lt;&gt;"",1,0))</f>
        <v>#REF!</v>
      </c>
      <c r="AR21" s="211" t="e">
        <f>IF('Crisis Indicator Data'!#REF!="No Data",1,IF(#REF!&lt;&gt;"",1,0))</f>
        <v>#REF!</v>
      </c>
      <c r="AS21" s="211" t="e">
        <f>IF('Crisis Indicator Data'!#REF!="No Data",1,IF(#REF!&lt;&gt;"",1,0))</f>
        <v>#REF!</v>
      </c>
      <c r="AT21" s="211" t="e">
        <f>IF('Crisis Indicator Data'!#REF!="No Data",1,IF(#REF!&lt;&gt;"",1,0))</f>
        <v>#REF!</v>
      </c>
      <c r="AU21" s="211" t="e">
        <f>IF('Crisis Indicator Data'!#REF!="No Data",1,IF(#REF!&lt;&gt;"",1,0))</f>
        <v>#REF!</v>
      </c>
      <c r="AV21" s="211" t="e">
        <f>IF('Crisis Indicator Data'!#REF!="No Data",1,IF(#REF!&lt;&gt;"",1,0))</f>
        <v>#REF!</v>
      </c>
      <c r="AW21" s="211" t="e">
        <f>IF('Crisis Indicator Data'!#REF!="No Data",1,IF(#REF!&lt;&gt;"",1,0))</f>
        <v>#REF!</v>
      </c>
      <c r="AX21" s="211" t="e">
        <f>IF('Crisis Indicator Data'!#REF!="No Data",1,IF(#REF!&lt;&gt;"",1,0))</f>
        <v>#REF!</v>
      </c>
      <c r="AY21" s="211" t="e">
        <f>IF('Crisis Indicator Data'!#REF!="No Data",1,IF(#REF!&lt;&gt;"",1,0))</f>
        <v>#REF!</v>
      </c>
      <c r="AZ21" s="211" t="e">
        <f>IF('Crisis Indicator Data'!#REF!="No Data",1,IF(#REF!&lt;&gt;"",1,0))</f>
        <v>#REF!</v>
      </c>
      <c r="BA21" t="e">
        <f t="shared" si="0"/>
        <v>#REF!</v>
      </c>
      <c r="BB21" s="22" t="e">
        <f t="shared" si="1"/>
        <v>#REF!</v>
      </c>
    </row>
    <row r="22" spans="1:54" x14ac:dyDescent="0.25">
      <c r="A22" t="s">
        <v>8663</v>
      </c>
      <c r="B22" s="211" t="e">
        <f>IF('Crisis Indicator Data'!#REF!="No Data",1,IF(#REF!&lt;&gt;"",1,0))</f>
        <v>#REF!</v>
      </c>
      <c r="C22" s="211" t="e">
        <f>IF('Crisis Indicator Data'!#REF!="No Data",1,IF(#REF!&lt;&gt;"",1,0))</f>
        <v>#REF!</v>
      </c>
      <c r="D22" s="211" t="e">
        <f>IF('Crisis Indicator Data'!#REF!="No Data",1,IF(#REF!&lt;&gt;"",1,0))</f>
        <v>#REF!</v>
      </c>
      <c r="E22" s="211" t="e">
        <f>IF('Crisis Indicator Data'!#REF!="No Data",1,IF(#REF!&lt;&gt;"",1,0))</f>
        <v>#REF!</v>
      </c>
      <c r="F22" s="211" t="e">
        <f>IF('Crisis Indicator Data'!#REF!="No Data",1,IF(#REF!&lt;&gt;"",1,0))</f>
        <v>#REF!</v>
      </c>
      <c r="G22" s="211" t="e">
        <f>IF('Crisis Indicator Data'!#REF!="No Data",1,IF(#REF!&lt;&gt;"",1,0))</f>
        <v>#REF!</v>
      </c>
      <c r="H22" s="211" t="e">
        <f>IF('Crisis Indicator Data'!#REF!="No Data",1,IF(#REF!&lt;&gt;"",1,0))</f>
        <v>#REF!</v>
      </c>
      <c r="I22" s="211" t="e">
        <f>IF('Crisis Indicator Data'!#REF!="No Data",1,IF(#REF!&lt;&gt;"",1,0))</f>
        <v>#REF!</v>
      </c>
      <c r="J22" s="211" t="e">
        <f>IF('Crisis Indicator Data'!#REF!="No Data",1,IF(#REF!&lt;&gt;"",1,0))</f>
        <v>#REF!</v>
      </c>
      <c r="K22" s="211" t="e">
        <f>IF('Crisis Indicator Data'!#REF!="No Data",1,IF(#REF!&lt;&gt;"",1,0))</f>
        <v>#REF!</v>
      </c>
      <c r="L22" s="211" t="e">
        <f>IF('Crisis Indicator Data'!#REF!="No Data",1,IF(#REF!&lt;&gt;"",1,0))</f>
        <v>#REF!</v>
      </c>
      <c r="M22" s="211" t="e">
        <f>IF('Crisis Indicator Data'!#REF!="No Data",1,IF(#REF!&lt;&gt;"",1,0))</f>
        <v>#REF!</v>
      </c>
      <c r="N22" s="211" t="e">
        <f>IF('Crisis Indicator Data'!#REF!="No Data",1,IF(#REF!&lt;&gt;"",1,0))</f>
        <v>#REF!</v>
      </c>
      <c r="O22" s="211" t="e">
        <f>IF('Crisis Indicator Data'!#REF!="No Data",1,IF(#REF!&lt;&gt;"",1,0))</f>
        <v>#REF!</v>
      </c>
      <c r="P22" s="211" t="e">
        <f>IF('Crisis Indicator Data'!#REF!="No Data",1,IF(#REF!&lt;&gt;"",1,0))</f>
        <v>#REF!</v>
      </c>
      <c r="Q22" s="211" t="e">
        <f>IF('Crisis Indicator Data'!#REF!="No Data",1,IF(#REF!&lt;&gt;"",1,0))</f>
        <v>#REF!</v>
      </c>
      <c r="R22" s="211" t="e">
        <f>IF('Crisis Indicator Data'!#REF!="No Data",1,IF(#REF!&lt;&gt;"",1,0))</f>
        <v>#REF!</v>
      </c>
      <c r="S22" s="211" t="e">
        <f>IF('Crisis Indicator Data'!#REF!="No Data",1,IF(#REF!&lt;&gt;"",1,0))</f>
        <v>#REF!</v>
      </c>
      <c r="T22" s="211" t="e">
        <f>IF('Crisis Indicator Data'!#REF!="No Data",1,IF(#REF!&lt;&gt;"",1,0))</f>
        <v>#REF!</v>
      </c>
      <c r="U22" s="211" t="e">
        <f>IF('Crisis Indicator Data'!#REF!="No Data",1,IF(#REF!&lt;&gt;"",1,0))</f>
        <v>#REF!</v>
      </c>
      <c r="V22" s="211" t="e">
        <f>IF('Crisis Indicator Data'!#REF!="No Data",1,IF(#REF!&lt;&gt;"",1,0))</f>
        <v>#REF!</v>
      </c>
      <c r="W22" s="211" t="e">
        <f>IF('Crisis Indicator Data'!#REF!="No Data",1,IF(#REF!&lt;&gt;"",1,0))</f>
        <v>#REF!</v>
      </c>
      <c r="X22" s="211" t="e">
        <f>IF('Crisis Indicator Data'!#REF!="No Data",1,IF(#REF!&lt;&gt;"",1,0))</f>
        <v>#REF!</v>
      </c>
      <c r="Y22" s="211" t="e">
        <f>IF('Crisis Indicator Data'!#REF!="No Data",1,IF(#REF!&lt;&gt;"",1,0))</f>
        <v>#REF!</v>
      </c>
      <c r="Z22" s="211" t="e">
        <f>IF('Crisis Indicator Data'!#REF!="No Data",1,IF(#REF!&lt;&gt;"",1,0))</f>
        <v>#REF!</v>
      </c>
      <c r="AA22" s="211" t="e">
        <f>IF('Crisis Indicator Data'!#REF!="No Data",1,IF(#REF!&lt;&gt;"",1,0))</f>
        <v>#REF!</v>
      </c>
      <c r="AB22" s="211" t="e">
        <f>IF('Crisis Indicator Data'!#REF!="No Data",1,IF(#REF!&lt;&gt;"",1,0))</f>
        <v>#REF!</v>
      </c>
      <c r="AC22" s="211" t="e">
        <f>IF('Crisis Indicator Data'!#REF!="No Data",1,IF(#REF!&lt;&gt;"",1,0))</f>
        <v>#REF!</v>
      </c>
      <c r="AD22" s="211" t="e">
        <f>IF('Crisis Indicator Data'!#REF!="No Data",1,IF(#REF!&lt;&gt;"",1,0))</f>
        <v>#REF!</v>
      </c>
      <c r="AE22" s="211" t="e">
        <f>IF('Crisis Indicator Data'!#REF!="No Data",1,IF(#REF!&lt;&gt;"",1,0))</f>
        <v>#REF!</v>
      </c>
      <c r="AF22" s="211" t="e">
        <f>IF('Crisis Indicator Data'!#REF!="No Data",1,IF(#REF!&lt;&gt;"",1,0))</f>
        <v>#REF!</v>
      </c>
      <c r="AG22" s="211" t="e">
        <f>IF('Crisis Indicator Data'!#REF!="No Data",1,IF(#REF!&lt;&gt;"",1,0))</f>
        <v>#REF!</v>
      </c>
      <c r="AH22" s="211" t="e">
        <f>IF('Crisis Indicator Data'!#REF!="No Data",1,IF(#REF!&lt;&gt;"",1,0))</f>
        <v>#REF!</v>
      </c>
      <c r="AI22" s="211" t="e">
        <f>IF('Crisis Indicator Data'!#REF!="No Data",1,IF(#REF!&lt;&gt;"",1,0))</f>
        <v>#REF!</v>
      </c>
      <c r="AJ22" s="211" t="e">
        <f>IF('Crisis Indicator Data'!#REF!="No Data",1,IF(#REF!&lt;&gt;"",1,0))</f>
        <v>#REF!</v>
      </c>
      <c r="AK22" s="211" t="e">
        <f>IF('Crisis Indicator Data'!#REF!="No Data",1,IF(#REF!&lt;&gt;"",1,0))</f>
        <v>#REF!</v>
      </c>
      <c r="AL22" s="211" t="e">
        <f>IF('Crisis Indicator Data'!#REF!="No Data",1,IF(#REF!&lt;&gt;"",1,0))</f>
        <v>#REF!</v>
      </c>
      <c r="AM22" s="211" t="e">
        <f>IF('Crisis Indicator Data'!#REF!="No Data",1,IF(#REF!&lt;&gt;"",1,0))</f>
        <v>#REF!</v>
      </c>
      <c r="AN22" s="211" t="e">
        <f>IF('Crisis Indicator Data'!#REF!="No Data",1,IF(#REF!&lt;&gt;"",1,0))</f>
        <v>#REF!</v>
      </c>
      <c r="AO22" s="211" t="e">
        <f>IF('Crisis Indicator Data'!#REF!="No Data",1,IF(#REF!&lt;&gt;"",1,0))</f>
        <v>#REF!</v>
      </c>
      <c r="AP22" s="211" t="e">
        <f>IF('Crisis Indicator Data'!#REF!="No Data",1,IF(#REF!&lt;&gt;"",1,0))</f>
        <v>#REF!</v>
      </c>
      <c r="AQ22" s="211" t="e">
        <f>IF('Crisis Indicator Data'!#REF!="No Data",1,IF(#REF!&lt;&gt;"",1,0))</f>
        <v>#REF!</v>
      </c>
      <c r="AR22" s="211" t="e">
        <f>IF('Crisis Indicator Data'!#REF!="No Data",1,IF(#REF!&lt;&gt;"",1,0))</f>
        <v>#REF!</v>
      </c>
      <c r="AS22" s="211" t="e">
        <f>IF('Crisis Indicator Data'!#REF!="No Data",1,IF(#REF!&lt;&gt;"",1,0))</f>
        <v>#REF!</v>
      </c>
      <c r="AT22" s="211" t="e">
        <f>IF('Crisis Indicator Data'!#REF!="No Data",1,IF(#REF!&lt;&gt;"",1,0))</f>
        <v>#REF!</v>
      </c>
      <c r="AU22" s="211" t="e">
        <f>IF('Crisis Indicator Data'!#REF!="No Data",1,IF(#REF!&lt;&gt;"",1,0))</f>
        <v>#REF!</v>
      </c>
      <c r="AV22" s="211" t="e">
        <f>IF('Crisis Indicator Data'!#REF!="No Data",1,IF(#REF!&lt;&gt;"",1,0))</f>
        <v>#REF!</v>
      </c>
      <c r="AW22" s="211" t="e">
        <f>IF('Crisis Indicator Data'!#REF!="No Data",1,IF(#REF!&lt;&gt;"",1,0))</f>
        <v>#REF!</v>
      </c>
      <c r="AX22" s="211" t="e">
        <f>IF('Crisis Indicator Data'!#REF!="No Data",1,IF(#REF!&lt;&gt;"",1,0))</f>
        <v>#REF!</v>
      </c>
      <c r="AY22" s="211" t="e">
        <f>IF('Crisis Indicator Data'!#REF!="No Data",1,IF(#REF!&lt;&gt;"",1,0))</f>
        <v>#REF!</v>
      </c>
      <c r="AZ22" s="211" t="e">
        <f>IF('Crisis Indicator Data'!#REF!="No Data",1,IF(#REF!&lt;&gt;"",1,0))</f>
        <v>#REF!</v>
      </c>
      <c r="BA22" t="e">
        <f t="shared" si="0"/>
        <v>#REF!</v>
      </c>
      <c r="BB22" s="22" t="e">
        <f t="shared" si="1"/>
        <v>#REF!</v>
      </c>
    </row>
    <row r="23" spans="1:54" x14ac:dyDescent="0.25">
      <c r="A23" t="s">
        <v>8678</v>
      </c>
      <c r="B23" s="211" t="e">
        <f>IF('Crisis Indicator Data'!#REF!="No Data",1,IF(#REF!&lt;&gt;"",1,0))</f>
        <v>#REF!</v>
      </c>
      <c r="C23" s="211" t="e">
        <f>IF('Crisis Indicator Data'!#REF!="No Data",1,IF(#REF!&lt;&gt;"",1,0))</f>
        <v>#REF!</v>
      </c>
      <c r="D23" s="211" t="e">
        <f>IF('Crisis Indicator Data'!#REF!="No Data",1,IF(#REF!&lt;&gt;"",1,0))</f>
        <v>#REF!</v>
      </c>
      <c r="E23" s="211" t="e">
        <f>IF('Crisis Indicator Data'!#REF!="No Data",1,IF(#REF!&lt;&gt;"",1,0))</f>
        <v>#REF!</v>
      </c>
      <c r="F23" s="211" t="e">
        <f>IF('Crisis Indicator Data'!#REF!="No Data",1,IF(#REF!&lt;&gt;"",1,0))</f>
        <v>#REF!</v>
      </c>
      <c r="G23" s="211" t="e">
        <f>IF('Crisis Indicator Data'!#REF!="No Data",1,IF(#REF!&lt;&gt;"",1,0))</f>
        <v>#REF!</v>
      </c>
      <c r="H23" s="211" t="e">
        <f>IF('Crisis Indicator Data'!#REF!="No Data",1,IF(#REF!&lt;&gt;"",1,0))</f>
        <v>#REF!</v>
      </c>
      <c r="I23" s="211" t="e">
        <f>IF('Crisis Indicator Data'!#REF!="No Data",1,IF(#REF!&lt;&gt;"",1,0))</f>
        <v>#REF!</v>
      </c>
      <c r="J23" s="211" t="e">
        <f>IF('Crisis Indicator Data'!#REF!="No Data",1,IF(#REF!&lt;&gt;"",1,0))</f>
        <v>#REF!</v>
      </c>
      <c r="K23" s="211" t="e">
        <f>IF('Crisis Indicator Data'!#REF!="No Data",1,IF(#REF!&lt;&gt;"",1,0))</f>
        <v>#REF!</v>
      </c>
      <c r="L23" s="211" t="e">
        <f>IF('Crisis Indicator Data'!#REF!="No Data",1,IF(#REF!&lt;&gt;"",1,0))</f>
        <v>#REF!</v>
      </c>
      <c r="M23" s="211" t="e">
        <f>IF('Crisis Indicator Data'!#REF!="No Data",1,IF(#REF!&lt;&gt;"",1,0))</f>
        <v>#REF!</v>
      </c>
      <c r="N23" s="211" t="e">
        <f>IF('Crisis Indicator Data'!#REF!="No Data",1,IF(#REF!&lt;&gt;"",1,0))</f>
        <v>#REF!</v>
      </c>
      <c r="O23" s="211" t="e">
        <f>IF('Crisis Indicator Data'!#REF!="No Data",1,IF(#REF!&lt;&gt;"",1,0))</f>
        <v>#REF!</v>
      </c>
      <c r="P23" s="211" t="e">
        <f>IF('Crisis Indicator Data'!#REF!="No Data",1,IF(#REF!&lt;&gt;"",1,0))</f>
        <v>#REF!</v>
      </c>
      <c r="Q23" s="211" t="e">
        <f>IF('Crisis Indicator Data'!#REF!="No Data",1,IF(#REF!&lt;&gt;"",1,0))</f>
        <v>#REF!</v>
      </c>
      <c r="R23" s="211" t="e">
        <f>IF('Crisis Indicator Data'!#REF!="No Data",1,IF(#REF!&lt;&gt;"",1,0))</f>
        <v>#REF!</v>
      </c>
      <c r="S23" s="211" t="e">
        <f>IF('Crisis Indicator Data'!#REF!="No Data",1,IF(#REF!&lt;&gt;"",1,0))</f>
        <v>#REF!</v>
      </c>
      <c r="T23" s="211" t="e">
        <f>IF('Crisis Indicator Data'!#REF!="No Data",1,IF(#REF!&lt;&gt;"",1,0))</f>
        <v>#REF!</v>
      </c>
      <c r="U23" s="211" t="e">
        <f>IF('Crisis Indicator Data'!#REF!="No Data",1,IF(#REF!&lt;&gt;"",1,0))</f>
        <v>#REF!</v>
      </c>
      <c r="V23" s="211" t="e">
        <f>IF('Crisis Indicator Data'!#REF!="No Data",1,IF(#REF!&lt;&gt;"",1,0))</f>
        <v>#REF!</v>
      </c>
      <c r="W23" s="211" t="e">
        <f>IF('Crisis Indicator Data'!#REF!="No Data",1,IF(#REF!&lt;&gt;"",1,0))</f>
        <v>#REF!</v>
      </c>
      <c r="X23" s="211" t="e">
        <f>IF('Crisis Indicator Data'!#REF!="No Data",1,IF(#REF!&lt;&gt;"",1,0))</f>
        <v>#REF!</v>
      </c>
      <c r="Y23" s="211" t="e">
        <f>IF('Crisis Indicator Data'!#REF!="No Data",1,IF(#REF!&lt;&gt;"",1,0))</f>
        <v>#REF!</v>
      </c>
      <c r="Z23" s="211" t="e">
        <f>IF('Crisis Indicator Data'!#REF!="No Data",1,IF(#REF!&lt;&gt;"",1,0))</f>
        <v>#REF!</v>
      </c>
      <c r="AA23" s="211" t="e">
        <f>IF('Crisis Indicator Data'!#REF!="No Data",1,IF(#REF!&lt;&gt;"",1,0))</f>
        <v>#REF!</v>
      </c>
      <c r="AB23" s="211" t="e">
        <f>IF('Crisis Indicator Data'!#REF!="No Data",1,IF(#REF!&lt;&gt;"",1,0))</f>
        <v>#REF!</v>
      </c>
      <c r="AC23" s="211" t="e">
        <f>IF('Crisis Indicator Data'!#REF!="No Data",1,IF(#REF!&lt;&gt;"",1,0))</f>
        <v>#REF!</v>
      </c>
      <c r="AD23" s="211" t="e">
        <f>IF('Crisis Indicator Data'!#REF!="No Data",1,IF(#REF!&lt;&gt;"",1,0))</f>
        <v>#REF!</v>
      </c>
      <c r="AE23" s="211" t="e">
        <f>IF('Crisis Indicator Data'!#REF!="No Data",1,IF(#REF!&lt;&gt;"",1,0))</f>
        <v>#REF!</v>
      </c>
      <c r="AF23" s="211" t="e">
        <f>IF('Crisis Indicator Data'!#REF!="No Data",1,IF(#REF!&lt;&gt;"",1,0))</f>
        <v>#REF!</v>
      </c>
      <c r="AG23" s="211" t="e">
        <f>IF('Crisis Indicator Data'!#REF!="No Data",1,IF(#REF!&lt;&gt;"",1,0))</f>
        <v>#REF!</v>
      </c>
      <c r="AH23" s="211" t="e">
        <f>IF('Crisis Indicator Data'!#REF!="No Data",1,IF(#REF!&lt;&gt;"",1,0))</f>
        <v>#REF!</v>
      </c>
      <c r="AI23" s="211" t="e">
        <f>IF('Crisis Indicator Data'!#REF!="No Data",1,IF(#REF!&lt;&gt;"",1,0))</f>
        <v>#REF!</v>
      </c>
      <c r="AJ23" s="211" t="e">
        <f>IF('Crisis Indicator Data'!#REF!="No Data",1,IF(#REF!&lt;&gt;"",1,0))</f>
        <v>#REF!</v>
      </c>
      <c r="AK23" s="211" t="e">
        <f>IF('Crisis Indicator Data'!#REF!="No Data",1,IF(#REF!&lt;&gt;"",1,0))</f>
        <v>#REF!</v>
      </c>
      <c r="AL23" s="211" t="e">
        <f>IF('Crisis Indicator Data'!#REF!="No Data",1,IF(#REF!&lt;&gt;"",1,0))</f>
        <v>#REF!</v>
      </c>
      <c r="AM23" s="211" t="e">
        <f>IF('Crisis Indicator Data'!#REF!="No Data",1,IF(#REF!&lt;&gt;"",1,0))</f>
        <v>#REF!</v>
      </c>
      <c r="AN23" s="211" t="e">
        <f>IF('Crisis Indicator Data'!#REF!="No Data",1,IF(#REF!&lt;&gt;"",1,0))</f>
        <v>#REF!</v>
      </c>
      <c r="AO23" s="211" t="e">
        <f>IF('Crisis Indicator Data'!#REF!="No Data",1,IF(#REF!&lt;&gt;"",1,0))</f>
        <v>#REF!</v>
      </c>
      <c r="AP23" s="211" t="e">
        <f>IF('Crisis Indicator Data'!#REF!="No Data",1,IF(#REF!&lt;&gt;"",1,0))</f>
        <v>#REF!</v>
      </c>
      <c r="AQ23" s="211" t="e">
        <f>IF('Crisis Indicator Data'!#REF!="No Data",1,IF(#REF!&lt;&gt;"",1,0))</f>
        <v>#REF!</v>
      </c>
      <c r="AR23" s="211" t="e">
        <f>IF('Crisis Indicator Data'!#REF!="No Data",1,IF(#REF!&lt;&gt;"",1,0))</f>
        <v>#REF!</v>
      </c>
      <c r="AS23" s="211" t="e">
        <f>IF('Crisis Indicator Data'!#REF!="No Data",1,IF(#REF!&lt;&gt;"",1,0))</f>
        <v>#REF!</v>
      </c>
      <c r="AT23" s="211" t="e">
        <f>IF('Crisis Indicator Data'!#REF!="No Data",1,IF(#REF!&lt;&gt;"",1,0))</f>
        <v>#REF!</v>
      </c>
      <c r="AU23" s="211" t="e">
        <f>IF('Crisis Indicator Data'!#REF!="No Data",1,IF(#REF!&lt;&gt;"",1,0))</f>
        <v>#REF!</v>
      </c>
      <c r="AV23" s="211" t="e">
        <f>IF('Crisis Indicator Data'!#REF!="No Data",1,IF(#REF!&lt;&gt;"",1,0))</f>
        <v>#REF!</v>
      </c>
      <c r="AW23" s="211" t="e">
        <f>IF('Crisis Indicator Data'!#REF!="No Data",1,IF(#REF!&lt;&gt;"",1,0))</f>
        <v>#REF!</v>
      </c>
      <c r="AX23" s="211" t="e">
        <f>IF('Crisis Indicator Data'!#REF!="No Data",1,IF(#REF!&lt;&gt;"",1,0))</f>
        <v>#REF!</v>
      </c>
      <c r="AY23" s="211" t="e">
        <f>IF('Crisis Indicator Data'!#REF!="No Data",1,IF(#REF!&lt;&gt;"",1,0))</f>
        <v>#REF!</v>
      </c>
      <c r="AZ23" s="211" t="e">
        <f>IF('Crisis Indicator Data'!#REF!="No Data",1,IF(#REF!&lt;&gt;"",1,0))</f>
        <v>#REF!</v>
      </c>
      <c r="BA23" t="e">
        <f t="shared" si="0"/>
        <v>#REF!</v>
      </c>
      <c r="BB23" s="22" t="e">
        <f t="shared" si="1"/>
        <v>#REF!</v>
      </c>
    </row>
    <row r="24" spans="1:54" x14ac:dyDescent="0.25">
      <c r="A24" t="s">
        <v>8670</v>
      </c>
      <c r="B24" s="211" t="e">
        <f>IF('Crisis Indicator Data'!#REF!="No Data",1,IF(#REF!&lt;&gt;"",1,0))</f>
        <v>#REF!</v>
      </c>
      <c r="C24" s="211" t="e">
        <f>IF('Crisis Indicator Data'!#REF!="No Data",1,IF(#REF!&lt;&gt;"",1,0))</f>
        <v>#REF!</v>
      </c>
      <c r="D24" s="211" t="e">
        <f>IF('Crisis Indicator Data'!#REF!="No Data",1,IF(#REF!&lt;&gt;"",1,0))</f>
        <v>#REF!</v>
      </c>
      <c r="E24" s="211" t="e">
        <f>IF('Crisis Indicator Data'!#REF!="No Data",1,IF(#REF!&lt;&gt;"",1,0))</f>
        <v>#REF!</v>
      </c>
      <c r="F24" s="211" t="e">
        <f>IF('Crisis Indicator Data'!#REF!="No Data",1,IF(#REF!&lt;&gt;"",1,0))</f>
        <v>#REF!</v>
      </c>
      <c r="G24" s="211" t="e">
        <f>IF('Crisis Indicator Data'!#REF!="No Data",1,IF(#REF!&lt;&gt;"",1,0))</f>
        <v>#REF!</v>
      </c>
      <c r="H24" s="211" t="e">
        <f>IF('Crisis Indicator Data'!#REF!="No Data",1,IF(#REF!&lt;&gt;"",1,0))</f>
        <v>#REF!</v>
      </c>
      <c r="I24" s="211" t="e">
        <f>IF('Crisis Indicator Data'!#REF!="No Data",1,IF(#REF!&lt;&gt;"",1,0))</f>
        <v>#REF!</v>
      </c>
      <c r="J24" s="211" t="e">
        <f>IF('Crisis Indicator Data'!#REF!="No Data",1,IF(#REF!&lt;&gt;"",1,0))</f>
        <v>#REF!</v>
      </c>
      <c r="K24" s="211" t="e">
        <f>IF('Crisis Indicator Data'!#REF!="No Data",1,IF(#REF!&lt;&gt;"",1,0))</f>
        <v>#REF!</v>
      </c>
      <c r="L24" s="211" t="e">
        <f>IF('Crisis Indicator Data'!#REF!="No Data",1,IF(#REF!&lt;&gt;"",1,0))</f>
        <v>#REF!</v>
      </c>
      <c r="M24" s="211" t="e">
        <f>IF('Crisis Indicator Data'!#REF!="No Data",1,IF(#REF!&lt;&gt;"",1,0))</f>
        <v>#REF!</v>
      </c>
      <c r="N24" s="211" t="e">
        <f>IF('Crisis Indicator Data'!#REF!="No Data",1,IF(#REF!&lt;&gt;"",1,0))</f>
        <v>#REF!</v>
      </c>
      <c r="O24" s="211" t="e">
        <f>IF('Crisis Indicator Data'!#REF!="No Data",1,IF(#REF!&lt;&gt;"",1,0))</f>
        <v>#REF!</v>
      </c>
      <c r="P24" s="211" t="e">
        <f>IF('Crisis Indicator Data'!#REF!="No Data",1,IF(#REF!&lt;&gt;"",1,0))</f>
        <v>#REF!</v>
      </c>
      <c r="Q24" s="211" t="e">
        <f>IF('Crisis Indicator Data'!#REF!="No Data",1,IF(#REF!&lt;&gt;"",1,0))</f>
        <v>#REF!</v>
      </c>
      <c r="R24" s="211" t="e">
        <f>IF('Crisis Indicator Data'!#REF!="No Data",1,IF(#REF!&lt;&gt;"",1,0))</f>
        <v>#REF!</v>
      </c>
      <c r="S24" s="211" t="e">
        <f>IF('Crisis Indicator Data'!#REF!="No Data",1,IF(#REF!&lt;&gt;"",1,0))</f>
        <v>#REF!</v>
      </c>
      <c r="T24" s="211" t="e">
        <f>IF('Crisis Indicator Data'!#REF!="No Data",1,IF(#REF!&lt;&gt;"",1,0))</f>
        <v>#REF!</v>
      </c>
      <c r="U24" s="211" t="e">
        <f>IF('Crisis Indicator Data'!#REF!="No Data",1,IF(#REF!&lt;&gt;"",1,0))</f>
        <v>#REF!</v>
      </c>
      <c r="V24" s="211" t="e">
        <f>IF('Crisis Indicator Data'!#REF!="No Data",1,IF(#REF!&lt;&gt;"",1,0))</f>
        <v>#REF!</v>
      </c>
      <c r="W24" s="211" t="e">
        <f>IF('Crisis Indicator Data'!#REF!="No Data",1,IF(#REF!&lt;&gt;"",1,0))</f>
        <v>#REF!</v>
      </c>
      <c r="X24" s="211" t="e">
        <f>IF('Crisis Indicator Data'!#REF!="No Data",1,IF(#REF!&lt;&gt;"",1,0))</f>
        <v>#REF!</v>
      </c>
      <c r="Y24" s="211" t="e">
        <f>IF('Crisis Indicator Data'!#REF!="No Data",1,IF(#REF!&lt;&gt;"",1,0))</f>
        <v>#REF!</v>
      </c>
      <c r="Z24" s="211" t="e">
        <f>IF('Crisis Indicator Data'!#REF!="No Data",1,IF(#REF!&lt;&gt;"",1,0))</f>
        <v>#REF!</v>
      </c>
      <c r="AA24" s="211" t="e">
        <f>IF('Crisis Indicator Data'!#REF!="No Data",1,IF(#REF!&lt;&gt;"",1,0))</f>
        <v>#REF!</v>
      </c>
      <c r="AB24" s="211" t="e">
        <f>IF('Crisis Indicator Data'!#REF!="No Data",1,IF(#REF!&lt;&gt;"",1,0))</f>
        <v>#REF!</v>
      </c>
      <c r="AC24" s="211" t="e">
        <f>IF('Crisis Indicator Data'!#REF!="No Data",1,IF(#REF!&lt;&gt;"",1,0))</f>
        <v>#REF!</v>
      </c>
      <c r="AD24" s="211" t="e">
        <f>IF('Crisis Indicator Data'!#REF!="No Data",1,IF(#REF!&lt;&gt;"",1,0))</f>
        <v>#REF!</v>
      </c>
      <c r="AE24" s="211" t="e">
        <f>IF('Crisis Indicator Data'!#REF!="No Data",1,IF(#REF!&lt;&gt;"",1,0))</f>
        <v>#REF!</v>
      </c>
      <c r="AF24" s="211" t="e">
        <f>IF('Crisis Indicator Data'!#REF!="No Data",1,IF(#REF!&lt;&gt;"",1,0))</f>
        <v>#REF!</v>
      </c>
      <c r="AG24" s="211" t="e">
        <f>IF('Crisis Indicator Data'!#REF!="No Data",1,IF(#REF!&lt;&gt;"",1,0))</f>
        <v>#REF!</v>
      </c>
      <c r="AH24" s="211" t="e">
        <f>IF('Crisis Indicator Data'!#REF!="No Data",1,IF(#REF!&lt;&gt;"",1,0))</f>
        <v>#REF!</v>
      </c>
      <c r="AI24" s="211" t="e">
        <f>IF('Crisis Indicator Data'!#REF!="No Data",1,IF(#REF!&lt;&gt;"",1,0))</f>
        <v>#REF!</v>
      </c>
      <c r="AJ24" s="211" t="e">
        <f>IF('Crisis Indicator Data'!#REF!="No Data",1,IF(#REF!&lt;&gt;"",1,0))</f>
        <v>#REF!</v>
      </c>
      <c r="AK24" s="211" t="e">
        <f>IF('Crisis Indicator Data'!#REF!="No Data",1,IF(#REF!&lt;&gt;"",1,0))</f>
        <v>#REF!</v>
      </c>
      <c r="AL24" s="211" t="e">
        <f>IF('Crisis Indicator Data'!#REF!="No Data",1,IF(#REF!&lt;&gt;"",1,0))</f>
        <v>#REF!</v>
      </c>
      <c r="AM24" s="211" t="e">
        <f>IF('Crisis Indicator Data'!#REF!="No Data",1,IF(#REF!&lt;&gt;"",1,0))</f>
        <v>#REF!</v>
      </c>
      <c r="AN24" s="211" t="e">
        <f>IF('Crisis Indicator Data'!#REF!="No Data",1,IF(#REF!&lt;&gt;"",1,0))</f>
        <v>#REF!</v>
      </c>
      <c r="AO24" s="211" t="e">
        <f>IF('Crisis Indicator Data'!#REF!="No Data",1,IF(#REF!&lt;&gt;"",1,0))</f>
        <v>#REF!</v>
      </c>
      <c r="AP24" s="211" t="e">
        <f>IF('Crisis Indicator Data'!#REF!="No Data",1,IF(#REF!&lt;&gt;"",1,0))</f>
        <v>#REF!</v>
      </c>
      <c r="AQ24" s="211" t="e">
        <f>IF('Crisis Indicator Data'!#REF!="No Data",1,IF(#REF!&lt;&gt;"",1,0))</f>
        <v>#REF!</v>
      </c>
      <c r="AR24" s="211" t="e">
        <f>IF('Crisis Indicator Data'!#REF!="No Data",1,IF(#REF!&lt;&gt;"",1,0))</f>
        <v>#REF!</v>
      </c>
      <c r="AS24" s="211" t="e">
        <f>IF('Crisis Indicator Data'!#REF!="No Data",1,IF(#REF!&lt;&gt;"",1,0))</f>
        <v>#REF!</v>
      </c>
      <c r="AT24" s="211" t="e">
        <f>IF('Crisis Indicator Data'!#REF!="No Data",1,IF(#REF!&lt;&gt;"",1,0))</f>
        <v>#REF!</v>
      </c>
      <c r="AU24" s="211" t="e">
        <f>IF('Crisis Indicator Data'!#REF!="No Data",1,IF(#REF!&lt;&gt;"",1,0))</f>
        <v>#REF!</v>
      </c>
      <c r="AV24" s="211" t="e">
        <f>IF('Crisis Indicator Data'!#REF!="No Data",1,IF(#REF!&lt;&gt;"",1,0))</f>
        <v>#REF!</v>
      </c>
      <c r="AW24" s="211" t="e">
        <f>IF('Crisis Indicator Data'!#REF!="No Data",1,IF(#REF!&lt;&gt;"",1,0))</f>
        <v>#REF!</v>
      </c>
      <c r="AX24" s="211" t="e">
        <f>IF('Crisis Indicator Data'!#REF!="No Data",1,IF(#REF!&lt;&gt;"",1,0))</f>
        <v>#REF!</v>
      </c>
      <c r="AY24" s="211" t="e">
        <f>IF('Crisis Indicator Data'!#REF!="No Data",1,IF(#REF!&lt;&gt;"",1,0))</f>
        <v>#REF!</v>
      </c>
      <c r="AZ24" s="211" t="e">
        <f>IF('Crisis Indicator Data'!#REF!="No Data",1,IF(#REF!&lt;&gt;"",1,0))</f>
        <v>#REF!</v>
      </c>
      <c r="BA24" t="e">
        <f t="shared" si="0"/>
        <v>#REF!</v>
      </c>
      <c r="BB24" s="22" t="e">
        <f t="shared" si="1"/>
        <v>#REF!</v>
      </c>
    </row>
    <row r="25" spans="1:54" x14ac:dyDescent="0.25">
      <c r="A25" t="s">
        <v>8674</v>
      </c>
      <c r="B25" s="211" t="e">
        <f>IF('Crisis Indicator Data'!#REF!="No Data",1,IF(#REF!&lt;&gt;"",1,0))</f>
        <v>#REF!</v>
      </c>
      <c r="C25" s="211" t="e">
        <f>IF('Crisis Indicator Data'!#REF!="No Data",1,IF(#REF!&lt;&gt;"",1,0))</f>
        <v>#REF!</v>
      </c>
      <c r="D25" s="211" t="e">
        <f>IF('Crisis Indicator Data'!#REF!="No Data",1,IF(#REF!&lt;&gt;"",1,0))</f>
        <v>#REF!</v>
      </c>
      <c r="E25" s="211" t="e">
        <f>IF('Crisis Indicator Data'!#REF!="No Data",1,IF(#REF!&lt;&gt;"",1,0))</f>
        <v>#REF!</v>
      </c>
      <c r="F25" s="211" t="e">
        <f>IF('Crisis Indicator Data'!#REF!="No Data",1,IF(#REF!&lt;&gt;"",1,0))</f>
        <v>#REF!</v>
      </c>
      <c r="G25" s="211" t="e">
        <f>IF('Crisis Indicator Data'!#REF!="No Data",1,IF(#REF!&lt;&gt;"",1,0))</f>
        <v>#REF!</v>
      </c>
      <c r="H25" s="211" t="e">
        <f>IF('Crisis Indicator Data'!#REF!="No Data",1,IF(#REF!&lt;&gt;"",1,0))</f>
        <v>#REF!</v>
      </c>
      <c r="I25" s="211" t="e">
        <f>IF('Crisis Indicator Data'!#REF!="No Data",1,IF(#REF!&lt;&gt;"",1,0))</f>
        <v>#REF!</v>
      </c>
      <c r="J25" s="211" t="e">
        <f>IF('Crisis Indicator Data'!#REF!="No Data",1,IF(#REF!&lt;&gt;"",1,0))</f>
        <v>#REF!</v>
      </c>
      <c r="K25" s="211" t="e">
        <f>IF('Crisis Indicator Data'!#REF!="No Data",1,IF(#REF!&lt;&gt;"",1,0))</f>
        <v>#REF!</v>
      </c>
      <c r="L25" s="211" t="e">
        <f>IF('Crisis Indicator Data'!#REF!="No Data",1,IF(#REF!&lt;&gt;"",1,0))</f>
        <v>#REF!</v>
      </c>
      <c r="M25" s="211" t="e">
        <f>IF('Crisis Indicator Data'!#REF!="No Data",1,IF(#REF!&lt;&gt;"",1,0))</f>
        <v>#REF!</v>
      </c>
      <c r="N25" s="211" t="e">
        <f>IF('Crisis Indicator Data'!#REF!="No Data",1,IF(#REF!&lt;&gt;"",1,0))</f>
        <v>#REF!</v>
      </c>
      <c r="O25" s="211" t="e">
        <f>IF('Crisis Indicator Data'!#REF!="No Data",1,IF(#REF!&lt;&gt;"",1,0))</f>
        <v>#REF!</v>
      </c>
      <c r="P25" s="211" t="e">
        <f>IF('Crisis Indicator Data'!#REF!="No Data",1,IF(#REF!&lt;&gt;"",1,0))</f>
        <v>#REF!</v>
      </c>
      <c r="Q25" s="211" t="e">
        <f>IF('Crisis Indicator Data'!#REF!="No Data",1,IF(#REF!&lt;&gt;"",1,0))</f>
        <v>#REF!</v>
      </c>
      <c r="R25" s="211" t="e">
        <f>IF('Crisis Indicator Data'!#REF!="No Data",1,IF(#REF!&lt;&gt;"",1,0))</f>
        <v>#REF!</v>
      </c>
      <c r="S25" s="211" t="e">
        <f>IF('Crisis Indicator Data'!#REF!="No Data",1,IF(#REF!&lt;&gt;"",1,0))</f>
        <v>#REF!</v>
      </c>
      <c r="T25" s="211" t="e">
        <f>IF('Crisis Indicator Data'!#REF!="No Data",1,IF(#REF!&lt;&gt;"",1,0))</f>
        <v>#REF!</v>
      </c>
      <c r="U25" s="211" t="e">
        <f>IF('Crisis Indicator Data'!#REF!="No Data",1,IF(#REF!&lt;&gt;"",1,0))</f>
        <v>#REF!</v>
      </c>
      <c r="V25" s="211" t="e">
        <f>IF('Crisis Indicator Data'!#REF!="No Data",1,IF(#REF!&lt;&gt;"",1,0))</f>
        <v>#REF!</v>
      </c>
      <c r="W25" s="211" t="e">
        <f>IF('Crisis Indicator Data'!#REF!="No Data",1,IF(#REF!&lt;&gt;"",1,0))</f>
        <v>#REF!</v>
      </c>
      <c r="X25" s="211" t="e">
        <f>IF('Crisis Indicator Data'!#REF!="No Data",1,IF(#REF!&lt;&gt;"",1,0))</f>
        <v>#REF!</v>
      </c>
      <c r="Y25" s="211" t="e">
        <f>IF('Crisis Indicator Data'!#REF!="No Data",1,IF(#REF!&lt;&gt;"",1,0))</f>
        <v>#REF!</v>
      </c>
      <c r="Z25" s="211" t="e">
        <f>IF('Crisis Indicator Data'!#REF!="No Data",1,IF(#REF!&lt;&gt;"",1,0))</f>
        <v>#REF!</v>
      </c>
      <c r="AA25" s="211" t="e">
        <f>IF('Crisis Indicator Data'!#REF!="No Data",1,IF(#REF!&lt;&gt;"",1,0))</f>
        <v>#REF!</v>
      </c>
      <c r="AB25" s="211" t="e">
        <f>IF('Crisis Indicator Data'!#REF!="No Data",1,IF(#REF!&lt;&gt;"",1,0))</f>
        <v>#REF!</v>
      </c>
      <c r="AC25" s="211" t="e">
        <f>IF('Crisis Indicator Data'!#REF!="No Data",1,IF(#REF!&lt;&gt;"",1,0))</f>
        <v>#REF!</v>
      </c>
      <c r="AD25" s="211" t="e">
        <f>IF('Crisis Indicator Data'!#REF!="No Data",1,IF(#REF!&lt;&gt;"",1,0))</f>
        <v>#REF!</v>
      </c>
      <c r="AE25" s="211" t="e">
        <f>IF('Crisis Indicator Data'!#REF!="No Data",1,IF(#REF!&lt;&gt;"",1,0))</f>
        <v>#REF!</v>
      </c>
      <c r="AF25" s="211" t="e">
        <f>IF('Crisis Indicator Data'!#REF!="No Data",1,IF(#REF!&lt;&gt;"",1,0))</f>
        <v>#REF!</v>
      </c>
      <c r="AG25" s="211" t="e">
        <f>IF('Crisis Indicator Data'!#REF!="No Data",1,IF(#REF!&lt;&gt;"",1,0))</f>
        <v>#REF!</v>
      </c>
      <c r="AH25" s="211" t="e">
        <f>IF('Crisis Indicator Data'!#REF!="No Data",1,IF(#REF!&lt;&gt;"",1,0))</f>
        <v>#REF!</v>
      </c>
      <c r="AI25" s="211" t="e">
        <f>IF('Crisis Indicator Data'!#REF!="No Data",1,IF(#REF!&lt;&gt;"",1,0))</f>
        <v>#REF!</v>
      </c>
      <c r="AJ25" s="211" t="e">
        <f>IF('Crisis Indicator Data'!#REF!="No Data",1,IF(#REF!&lt;&gt;"",1,0))</f>
        <v>#REF!</v>
      </c>
      <c r="AK25" s="211" t="e">
        <f>IF('Crisis Indicator Data'!#REF!="No Data",1,IF(#REF!&lt;&gt;"",1,0))</f>
        <v>#REF!</v>
      </c>
      <c r="AL25" s="211" t="e">
        <f>IF('Crisis Indicator Data'!#REF!="No Data",1,IF(#REF!&lt;&gt;"",1,0))</f>
        <v>#REF!</v>
      </c>
      <c r="AM25" s="211" t="e">
        <f>IF('Crisis Indicator Data'!#REF!="No Data",1,IF(#REF!&lt;&gt;"",1,0))</f>
        <v>#REF!</v>
      </c>
      <c r="AN25" s="211" t="e">
        <f>IF('Crisis Indicator Data'!#REF!="No Data",1,IF(#REF!&lt;&gt;"",1,0))</f>
        <v>#REF!</v>
      </c>
      <c r="AO25" s="211" t="e">
        <f>IF('Crisis Indicator Data'!#REF!="No Data",1,IF(#REF!&lt;&gt;"",1,0))</f>
        <v>#REF!</v>
      </c>
      <c r="AP25" s="211" t="e">
        <f>IF('Crisis Indicator Data'!#REF!="No Data",1,IF(#REF!&lt;&gt;"",1,0))</f>
        <v>#REF!</v>
      </c>
      <c r="AQ25" s="211" t="e">
        <f>IF('Crisis Indicator Data'!#REF!="No Data",1,IF(#REF!&lt;&gt;"",1,0))</f>
        <v>#REF!</v>
      </c>
      <c r="AR25" s="211" t="e">
        <f>IF('Crisis Indicator Data'!#REF!="No Data",1,IF(#REF!&lt;&gt;"",1,0))</f>
        <v>#REF!</v>
      </c>
      <c r="AS25" s="211" t="e">
        <f>IF('Crisis Indicator Data'!#REF!="No Data",1,IF(#REF!&lt;&gt;"",1,0))</f>
        <v>#REF!</v>
      </c>
      <c r="AT25" s="211" t="e">
        <f>IF('Crisis Indicator Data'!#REF!="No Data",1,IF(#REF!&lt;&gt;"",1,0))</f>
        <v>#REF!</v>
      </c>
      <c r="AU25" s="211" t="e">
        <f>IF('Crisis Indicator Data'!#REF!="No Data",1,IF(#REF!&lt;&gt;"",1,0))</f>
        <v>#REF!</v>
      </c>
      <c r="AV25" s="211" t="e">
        <f>IF('Crisis Indicator Data'!#REF!="No Data",1,IF(#REF!&lt;&gt;"",1,0))</f>
        <v>#REF!</v>
      </c>
      <c r="AW25" s="211" t="e">
        <f>IF('Crisis Indicator Data'!#REF!="No Data",1,IF(#REF!&lt;&gt;"",1,0))</f>
        <v>#REF!</v>
      </c>
      <c r="AX25" s="211" t="e">
        <f>IF('Crisis Indicator Data'!#REF!="No Data",1,IF(#REF!&lt;&gt;"",1,0))</f>
        <v>#REF!</v>
      </c>
      <c r="AY25" s="211" t="e">
        <f>IF('Crisis Indicator Data'!#REF!="No Data",1,IF(#REF!&lt;&gt;"",1,0))</f>
        <v>#REF!</v>
      </c>
      <c r="AZ25" s="211" t="e">
        <f>IF('Crisis Indicator Data'!#REF!="No Data",1,IF(#REF!&lt;&gt;"",1,0))</f>
        <v>#REF!</v>
      </c>
      <c r="BA25" t="e">
        <f t="shared" si="0"/>
        <v>#REF!</v>
      </c>
      <c r="BB25" s="22" t="e">
        <f t="shared" si="1"/>
        <v>#REF!</v>
      </c>
    </row>
    <row r="26" spans="1:54" x14ac:dyDescent="0.25">
      <c r="A26" t="s">
        <v>8657</v>
      </c>
      <c r="B26" s="211" t="e">
        <f>IF('Crisis Indicator Data'!#REF!="No Data",1,IF(#REF!&lt;&gt;"",1,0))</f>
        <v>#REF!</v>
      </c>
      <c r="C26" s="211" t="e">
        <f>IF('Crisis Indicator Data'!#REF!="No Data",1,IF(#REF!&lt;&gt;"",1,0))</f>
        <v>#REF!</v>
      </c>
      <c r="D26" s="211" t="e">
        <f>IF('Crisis Indicator Data'!#REF!="No Data",1,IF(#REF!&lt;&gt;"",1,0))</f>
        <v>#REF!</v>
      </c>
      <c r="E26" s="211" t="e">
        <f>IF('Crisis Indicator Data'!#REF!="No Data",1,IF(#REF!&lt;&gt;"",1,0))</f>
        <v>#REF!</v>
      </c>
      <c r="F26" s="211" t="e">
        <f>IF('Crisis Indicator Data'!#REF!="No Data",1,IF(#REF!&lt;&gt;"",1,0))</f>
        <v>#REF!</v>
      </c>
      <c r="G26" s="211" t="e">
        <f>IF('Crisis Indicator Data'!#REF!="No Data",1,IF(#REF!&lt;&gt;"",1,0))</f>
        <v>#REF!</v>
      </c>
      <c r="H26" s="211" t="e">
        <f>IF('Crisis Indicator Data'!#REF!="No Data",1,IF(#REF!&lt;&gt;"",1,0))</f>
        <v>#REF!</v>
      </c>
      <c r="I26" s="211" t="e">
        <f>IF('Crisis Indicator Data'!#REF!="No Data",1,IF(#REF!&lt;&gt;"",1,0))</f>
        <v>#REF!</v>
      </c>
      <c r="J26" s="211" t="e">
        <f>IF('Crisis Indicator Data'!#REF!="No Data",1,IF(#REF!&lt;&gt;"",1,0))</f>
        <v>#REF!</v>
      </c>
      <c r="K26" s="211" t="e">
        <f>IF('Crisis Indicator Data'!#REF!="No Data",1,IF(#REF!&lt;&gt;"",1,0))</f>
        <v>#REF!</v>
      </c>
      <c r="L26" s="211" t="e">
        <f>IF('Crisis Indicator Data'!#REF!="No Data",1,IF(#REF!&lt;&gt;"",1,0))</f>
        <v>#REF!</v>
      </c>
      <c r="M26" s="211" t="e">
        <f>IF('Crisis Indicator Data'!#REF!="No Data",1,IF(#REF!&lt;&gt;"",1,0))</f>
        <v>#REF!</v>
      </c>
      <c r="N26" s="211" t="e">
        <f>IF('Crisis Indicator Data'!#REF!="No Data",1,IF(#REF!&lt;&gt;"",1,0))</f>
        <v>#REF!</v>
      </c>
      <c r="O26" s="211" t="e">
        <f>IF('Crisis Indicator Data'!#REF!="No Data",1,IF(#REF!&lt;&gt;"",1,0))</f>
        <v>#REF!</v>
      </c>
      <c r="P26" s="211" t="e">
        <f>IF('Crisis Indicator Data'!#REF!="No Data",1,IF(#REF!&lt;&gt;"",1,0))</f>
        <v>#REF!</v>
      </c>
      <c r="Q26" s="211" t="e">
        <f>IF('Crisis Indicator Data'!#REF!="No Data",1,IF(#REF!&lt;&gt;"",1,0))</f>
        <v>#REF!</v>
      </c>
      <c r="R26" s="211" t="e">
        <f>IF('Crisis Indicator Data'!#REF!="No Data",1,IF(#REF!&lt;&gt;"",1,0))</f>
        <v>#REF!</v>
      </c>
      <c r="S26" s="211" t="e">
        <f>IF('Crisis Indicator Data'!#REF!="No Data",1,IF(#REF!&lt;&gt;"",1,0))</f>
        <v>#REF!</v>
      </c>
      <c r="T26" s="211" t="e">
        <f>IF('Crisis Indicator Data'!#REF!="No Data",1,IF(#REF!&lt;&gt;"",1,0))</f>
        <v>#REF!</v>
      </c>
      <c r="U26" s="211" t="e">
        <f>IF('Crisis Indicator Data'!#REF!="No Data",1,IF(#REF!&lt;&gt;"",1,0))</f>
        <v>#REF!</v>
      </c>
      <c r="V26" s="211" t="e">
        <f>IF('Crisis Indicator Data'!#REF!="No Data",1,IF(#REF!&lt;&gt;"",1,0))</f>
        <v>#REF!</v>
      </c>
      <c r="W26" s="211" t="e">
        <f>IF('Crisis Indicator Data'!#REF!="No Data",1,IF(#REF!&lt;&gt;"",1,0))</f>
        <v>#REF!</v>
      </c>
      <c r="X26" s="211" t="e">
        <f>IF('Crisis Indicator Data'!#REF!="No Data",1,IF(#REF!&lt;&gt;"",1,0))</f>
        <v>#REF!</v>
      </c>
      <c r="Y26" s="211" t="e">
        <f>IF('Crisis Indicator Data'!#REF!="No Data",1,IF(#REF!&lt;&gt;"",1,0))</f>
        <v>#REF!</v>
      </c>
      <c r="Z26" s="211" t="e">
        <f>IF('Crisis Indicator Data'!#REF!="No Data",1,IF(#REF!&lt;&gt;"",1,0))</f>
        <v>#REF!</v>
      </c>
      <c r="AA26" s="211" t="e">
        <f>IF('Crisis Indicator Data'!#REF!="No Data",1,IF(#REF!&lt;&gt;"",1,0))</f>
        <v>#REF!</v>
      </c>
      <c r="AB26" s="211" t="e">
        <f>IF('Crisis Indicator Data'!#REF!="No Data",1,IF(#REF!&lt;&gt;"",1,0))</f>
        <v>#REF!</v>
      </c>
      <c r="AC26" s="211" t="e">
        <f>IF('Crisis Indicator Data'!#REF!="No Data",1,IF(#REF!&lt;&gt;"",1,0))</f>
        <v>#REF!</v>
      </c>
      <c r="AD26" s="211" t="e">
        <f>IF('Crisis Indicator Data'!#REF!="No Data",1,IF(#REF!&lt;&gt;"",1,0))</f>
        <v>#REF!</v>
      </c>
      <c r="AE26" s="211" t="e">
        <f>IF('Crisis Indicator Data'!#REF!="No Data",1,IF(#REF!&lt;&gt;"",1,0))</f>
        <v>#REF!</v>
      </c>
      <c r="AF26" s="211" t="e">
        <f>IF('Crisis Indicator Data'!#REF!="No Data",1,IF(#REF!&lt;&gt;"",1,0))</f>
        <v>#REF!</v>
      </c>
      <c r="AG26" s="211" t="e">
        <f>IF('Crisis Indicator Data'!#REF!="No Data",1,IF(#REF!&lt;&gt;"",1,0))</f>
        <v>#REF!</v>
      </c>
      <c r="AH26" s="211" t="e">
        <f>IF('Crisis Indicator Data'!#REF!="No Data",1,IF(#REF!&lt;&gt;"",1,0))</f>
        <v>#REF!</v>
      </c>
      <c r="AI26" s="211" t="e">
        <f>IF('Crisis Indicator Data'!#REF!="No Data",1,IF(#REF!&lt;&gt;"",1,0))</f>
        <v>#REF!</v>
      </c>
      <c r="AJ26" s="211" t="e">
        <f>IF('Crisis Indicator Data'!#REF!="No Data",1,IF(#REF!&lt;&gt;"",1,0))</f>
        <v>#REF!</v>
      </c>
      <c r="AK26" s="211" t="e">
        <f>IF('Crisis Indicator Data'!#REF!="No Data",1,IF(#REF!&lt;&gt;"",1,0))</f>
        <v>#REF!</v>
      </c>
      <c r="AL26" s="211" t="e">
        <f>IF('Crisis Indicator Data'!#REF!="No Data",1,IF(#REF!&lt;&gt;"",1,0))</f>
        <v>#REF!</v>
      </c>
      <c r="AM26" s="211" t="e">
        <f>IF('Crisis Indicator Data'!#REF!="No Data",1,IF(#REF!&lt;&gt;"",1,0))</f>
        <v>#REF!</v>
      </c>
      <c r="AN26" s="211" t="e">
        <f>IF('Crisis Indicator Data'!#REF!="No Data",1,IF(#REF!&lt;&gt;"",1,0))</f>
        <v>#REF!</v>
      </c>
      <c r="AO26" s="211" t="e">
        <f>IF('Crisis Indicator Data'!#REF!="No Data",1,IF(#REF!&lt;&gt;"",1,0))</f>
        <v>#REF!</v>
      </c>
      <c r="AP26" s="211" t="e">
        <f>IF('Crisis Indicator Data'!#REF!="No Data",1,IF(#REF!&lt;&gt;"",1,0))</f>
        <v>#REF!</v>
      </c>
      <c r="AQ26" s="211" t="e">
        <f>IF('Crisis Indicator Data'!#REF!="No Data",1,IF(#REF!&lt;&gt;"",1,0))</f>
        <v>#REF!</v>
      </c>
      <c r="AR26" s="211" t="e">
        <f>IF('Crisis Indicator Data'!#REF!="No Data",1,IF(#REF!&lt;&gt;"",1,0))</f>
        <v>#REF!</v>
      </c>
      <c r="AS26" s="211" t="e">
        <f>IF('Crisis Indicator Data'!#REF!="No Data",1,IF(#REF!&lt;&gt;"",1,0))</f>
        <v>#REF!</v>
      </c>
      <c r="AT26" s="211" t="e">
        <f>IF('Crisis Indicator Data'!#REF!="No Data",1,IF(#REF!&lt;&gt;"",1,0))</f>
        <v>#REF!</v>
      </c>
      <c r="AU26" s="211" t="e">
        <f>IF('Crisis Indicator Data'!#REF!="No Data",1,IF(#REF!&lt;&gt;"",1,0))</f>
        <v>#REF!</v>
      </c>
      <c r="AV26" s="211" t="e">
        <f>IF('Crisis Indicator Data'!#REF!="No Data",1,IF(#REF!&lt;&gt;"",1,0))</f>
        <v>#REF!</v>
      </c>
      <c r="AW26" s="211" t="e">
        <f>IF('Crisis Indicator Data'!#REF!="No Data",1,IF(#REF!&lt;&gt;"",1,0))</f>
        <v>#REF!</v>
      </c>
      <c r="AX26" s="211" t="e">
        <f>IF('Crisis Indicator Data'!#REF!="No Data",1,IF(#REF!&lt;&gt;"",1,0))</f>
        <v>#REF!</v>
      </c>
      <c r="AY26" s="211" t="e">
        <f>IF('Crisis Indicator Data'!#REF!="No Data",1,IF(#REF!&lt;&gt;"",1,0))</f>
        <v>#REF!</v>
      </c>
      <c r="AZ26" s="211" t="e">
        <f>IF('Crisis Indicator Data'!#REF!="No Data",1,IF(#REF!&lt;&gt;"",1,0))</f>
        <v>#REF!</v>
      </c>
      <c r="BA26" t="e">
        <f t="shared" si="0"/>
        <v>#REF!</v>
      </c>
      <c r="BB26" s="22" t="e">
        <f t="shared" si="1"/>
        <v>#REF!</v>
      </c>
    </row>
    <row r="27" spans="1:54" x14ac:dyDescent="0.25">
      <c r="A27" t="s">
        <v>8654</v>
      </c>
      <c r="B27" s="211" t="e">
        <f>IF('Crisis Indicator Data'!#REF!="No Data",1,IF(#REF!&lt;&gt;"",1,0))</f>
        <v>#REF!</v>
      </c>
      <c r="C27" s="211" t="e">
        <f>IF('Crisis Indicator Data'!#REF!="No Data",1,IF(#REF!&lt;&gt;"",1,0))</f>
        <v>#REF!</v>
      </c>
      <c r="D27" s="211" t="e">
        <f>IF('Crisis Indicator Data'!#REF!="No Data",1,IF(#REF!&lt;&gt;"",1,0))</f>
        <v>#REF!</v>
      </c>
      <c r="E27" s="211" t="e">
        <f>IF('Crisis Indicator Data'!#REF!="No Data",1,IF(#REF!&lt;&gt;"",1,0))</f>
        <v>#REF!</v>
      </c>
      <c r="F27" s="211" t="e">
        <f>IF('Crisis Indicator Data'!#REF!="No Data",1,IF(#REF!&lt;&gt;"",1,0))</f>
        <v>#REF!</v>
      </c>
      <c r="G27" s="211" t="e">
        <f>IF('Crisis Indicator Data'!#REF!="No Data",1,IF(#REF!&lt;&gt;"",1,0))</f>
        <v>#REF!</v>
      </c>
      <c r="H27" s="211" t="e">
        <f>IF('Crisis Indicator Data'!#REF!="No Data",1,IF(#REF!&lt;&gt;"",1,0))</f>
        <v>#REF!</v>
      </c>
      <c r="I27" s="211" t="e">
        <f>IF('Crisis Indicator Data'!#REF!="No Data",1,IF(#REF!&lt;&gt;"",1,0))</f>
        <v>#REF!</v>
      </c>
      <c r="J27" s="211" t="e">
        <f>IF('Crisis Indicator Data'!#REF!="No Data",1,IF(#REF!&lt;&gt;"",1,0))</f>
        <v>#REF!</v>
      </c>
      <c r="K27" s="211" t="e">
        <f>IF('Crisis Indicator Data'!#REF!="No Data",1,IF(#REF!&lt;&gt;"",1,0))</f>
        <v>#REF!</v>
      </c>
      <c r="L27" s="211" t="e">
        <f>IF('Crisis Indicator Data'!#REF!="No Data",1,IF(#REF!&lt;&gt;"",1,0))</f>
        <v>#REF!</v>
      </c>
      <c r="M27" s="211" t="e">
        <f>IF('Crisis Indicator Data'!#REF!="No Data",1,IF(#REF!&lt;&gt;"",1,0))</f>
        <v>#REF!</v>
      </c>
      <c r="N27" s="211" t="e">
        <f>IF('Crisis Indicator Data'!#REF!="No Data",1,IF(#REF!&lt;&gt;"",1,0))</f>
        <v>#REF!</v>
      </c>
      <c r="O27" s="211" t="e">
        <f>IF('Crisis Indicator Data'!#REF!="No Data",1,IF(#REF!&lt;&gt;"",1,0))</f>
        <v>#REF!</v>
      </c>
      <c r="P27" s="211" t="e">
        <f>IF('Crisis Indicator Data'!#REF!="No Data",1,IF(#REF!&lt;&gt;"",1,0))</f>
        <v>#REF!</v>
      </c>
      <c r="Q27" s="211" t="e">
        <f>IF('Crisis Indicator Data'!#REF!="No Data",1,IF(#REF!&lt;&gt;"",1,0))</f>
        <v>#REF!</v>
      </c>
      <c r="R27" s="211" t="e">
        <f>IF('Crisis Indicator Data'!#REF!="No Data",1,IF(#REF!&lt;&gt;"",1,0))</f>
        <v>#REF!</v>
      </c>
      <c r="S27" s="211" t="e">
        <f>IF('Crisis Indicator Data'!#REF!="No Data",1,IF(#REF!&lt;&gt;"",1,0))</f>
        <v>#REF!</v>
      </c>
      <c r="T27" s="211" t="e">
        <f>IF('Crisis Indicator Data'!#REF!="No Data",1,IF(#REF!&lt;&gt;"",1,0))</f>
        <v>#REF!</v>
      </c>
      <c r="U27" s="211" t="e">
        <f>IF('Crisis Indicator Data'!#REF!="No Data",1,IF(#REF!&lt;&gt;"",1,0))</f>
        <v>#REF!</v>
      </c>
      <c r="V27" s="211" t="e">
        <f>IF('Crisis Indicator Data'!#REF!="No Data",1,IF(#REF!&lt;&gt;"",1,0))</f>
        <v>#REF!</v>
      </c>
      <c r="W27" s="211" t="e">
        <f>IF('Crisis Indicator Data'!#REF!="No Data",1,IF(#REF!&lt;&gt;"",1,0))</f>
        <v>#REF!</v>
      </c>
      <c r="X27" s="211" t="e">
        <f>IF('Crisis Indicator Data'!#REF!="No Data",1,IF(#REF!&lt;&gt;"",1,0))</f>
        <v>#REF!</v>
      </c>
      <c r="Y27" s="211" t="e">
        <f>IF('Crisis Indicator Data'!#REF!="No Data",1,IF(#REF!&lt;&gt;"",1,0))</f>
        <v>#REF!</v>
      </c>
      <c r="Z27" s="211" t="e">
        <f>IF('Crisis Indicator Data'!#REF!="No Data",1,IF(#REF!&lt;&gt;"",1,0))</f>
        <v>#REF!</v>
      </c>
      <c r="AA27" s="211" t="e">
        <f>IF('Crisis Indicator Data'!#REF!="No Data",1,IF(#REF!&lt;&gt;"",1,0))</f>
        <v>#REF!</v>
      </c>
      <c r="AB27" s="211" t="e">
        <f>IF('Crisis Indicator Data'!#REF!="No Data",1,IF(#REF!&lt;&gt;"",1,0))</f>
        <v>#REF!</v>
      </c>
      <c r="AC27" s="211" t="e">
        <f>IF('Crisis Indicator Data'!#REF!="No Data",1,IF(#REF!&lt;&gt;"",1,0))</f>
        <v>#REF!</v>
      </c>
      <c r="AD27" s="211" t="e">
        <f>IF('Crisis Indicator Data'!#REF!="No Data",1,IF(#REF!&lt;&gt;"",1,0))</f>
        <v>#REF!</v>
      </c>
      <c r="AE27" s="211" t="e">
        <f>IF('Crisis Indicator Data'!#REF!="No Data",1,IF(#REF!&lt;&gt;"",1,0))</f>
        <v>#REF!</v>
      </c>
      <c r="AF27" s="211" t="e">
        <f>IF('Crisis Indicator Data'!#REF!="No Data",1,IF(#REF!&lt;&gt;"",1,0))</f>
        <v>#REF!</v>
      </c>
      <c r="AG27" s="211" t="e">
        <f>IF('Crisis Indicator Data'!#REF!="No Data",1,IF(#REF!&lt;&gt;"",1,0))</f>
        <v>#REF!</v>
      </c>
      <c r="AH27" s="211" t="e">
        <f>IF('Crisis Indicator Data'!#REF!="No Data",1,IF(#REF!&lt;&gt;"",1,0))</f>
        <v>#REF!</v>
      </c>
      <c r="AI27" s="211" t="e">
        <f>IF('Crisis Indicator Data'!#REF!="No Data",1,IF(#REF!&lt;&gt;"",1,0))</f>
        <v>#REF!</v>
      </c>
      <c r="AJ27" s="211" t="e">
        <f>IF('Crisis Indicator Data'!#REF!="No Data",1,IF(#REF!&lt;&gt;"",1,0))</f>
        <v>#REF!</v>
      </c>
      <c r="AK27" s="211" t="e">
        <f>IF('Crisis Indicator Data'!#REF!="No Data",1,IF(#REF!&lt;&gt;"",1,0))</f>
        <v>#REF!</v>
      </c>
      <c r="AL27" s="211" t="e">
        <f>IF('Crisis Indicator Data'!#REF!="No Data",1,IF(#REF!&lt;&gt;"",1,0))</f>
        <v>#REF!</v>
      </c>
      <c r="AM27" s="211" t="e">
        <f>IF('Crisis Indicator Data'!#REF!="No Data",1,IF(#REF!&lt;&gt;"",1,0))</f>
        <v>#REF!</v>
      </c>
      <c r="AN27" s="211" t="e">
        <f>IF('Crisis Indicator Data'!#REF!="No Data",1,IF(#REF!&lt;&gt;"",1,0))</f>
        <v>#REF!</v>
      </c>
      <c r="AO27" s="211" t="e">
        <f>IF('Crisis Indicator Data'!#REF!="No Data",1,IF(#REF!&lt;&gt;"",1,0))</f>
        <v>#REF!</v>
      </c>
      <c r="AP27" s="211" t="e">
        <f>IF('Crisis Indicator Data'!#REF!="No Data",1,IF(#REF!&lt;&gt;"",1,0))</f>
        <v>#REF!</v>
      </c>
      <c r="AQ27" s="211" t="e">
        <f>IF('Crisis Indicator Data'!#REF!="No Data",1,IF(#REF!&lt;&gt;"",1,0))</f>
        <v>#REF!</v>
      </c>
      <c r="AR27" s="211" t="e">
        <f>IF('Crisis Indicator Data'!#REF!="No Data",1,IF(#REF!&lt;&gt;"",1,0))</f>
        <v>#REF!</v>
      </c>
      <c r="AS27" s="211" t="e">
        <f>IF('Crisis Indicator Data'!#REF!="No Data",1,IF(#REF!&lt;&gt;"",1,0))</f>
        <v>#REF!</v>
      </c>
      <c r="AT27" s="211" t="e">
        <f>IF('Crisis Indicator Data'!#REF!="No Data",1,IF(#REF!&lt;&gt;"",1,0))</f>
        <v>#REF!</v>
      </c>
      <c r="AU27" s="211" t="e">
        <f>IF('Crisis Indicator Data'!#REF!="No Data",1,IF(#REF!&lt;&gt;"",1,0))</f>
        <v>#REF!</v>
      </c>
      <c r="AV27" s="211" t="e">
        <f>IF('Crisis Indicator Data'!#REF!="No Data",1,IF(#REF!&lt;&gt;"",1,0))</f>
        <v>#REF!</v>
      </c>
      <c r="AW27" s="211" t="e">
        <f>IF('Crisis Indicator Data'!#REF!="No Data",1,IF(#REF!&lt;&gt;"",1,0))</f>
        <v>#REF!</v>
      </c>
      <c r="AX27" s="211" t="e">
        <f>IF('Crisis Indicator Data'!#REF!="No Data",1,IF(#REF!&lt;&gt;"",1,0))</f>
        <v>#REF!</v>
      </c>
      <c r="AY27" s="211" t="e">
        <f>IF('Crisis Indicator Data'!#REF!="No Data",1,IF(#REF!&lt;&gt;"",1,0))</f>
        <v>#REF!</v>
      </c>
      <c r="AZ27" s="211" t="e">
        <f>IF('Crisis Indicator Data'!#REF!="No Data",1,IF(#REF!&lt;&gt;"",1,0))</f>
        <v>#REF!</v>
      </c>
      <c r="BA27" t="e">
        <f t="shared" si="0"/>
        <v>#REF!</v>
      </c>
      <c r="BB27" s="22" t="e">
        <f t="shared" si="1"/>
        <v>#REF!</v>
      </c>
    </row>
    <row r="28" spans="1:54" x14ac:dyDescent="0.25">
      <c r="A28" t="s">
        <v>8649</v>
      </c>
      <c r="B28" s="211" t="e">
        <f>IF('Crisis Indicator Data'!#REF!="No Data",1,IF(#REF!&lt;&gt;"",1,0))</f>
        <v>#REF!</v>
      </c>
      <c r="C28" s="211" t="e">
        <f>IF('Crisis Indicator Data'!#REF!="No Data",1,IF(#REF!&lt;&gt;"",1,0))</f>
        <v>#REF!</v>
      </c>
      <c r="D28" s="211" t="e">
        <f>IF('Crisis Indicator Data'!#REF!="No Data",1,IF(#REF!&lt;&gt;"",1,0))</f>
        <v>#REF!</v>
      </c>
      <c r="E28" s="211" t="e">
        <f>IF('Crisis Indicator Data'!#REF!="No Data",1,IF(#REF!&lt;&gt;"",1,0))</f>
        <v>#REF!</v>
      </c>
      <c r="F28" s="211" t="e">
        <f>IF('Crisis Indicator Data'!#REF!="No Data",1,IF(#REF!&lt;&gt;"",1,0))</f>
        <v>#REF!</v>
      </c>
      <c r="G28" s="211" t="e">
        <f>IF('Crisis Indicator Data'!#REF!="No Data",1,IF(#REF!&lt;&gt;"",1,0))</f>
        <v>#REF!</v>
      </c>
      <c r="H28" s="211" t="e">
        <f>IF('Crisis Indicator Data'!#REF!="No Data",1,IF(#REF!&lt;&gt;"",1,0))</f>
        <v>#REF!</v>
      </c>
      <c r="I28" s="211" t="e">
        <f>IF('Crisis Indicator Data'!#REF!="No Data",1,IF(#REF!&lt;&gt;"",1,0))</f>
        <v>#REF!</v>
      </c>
      <c r="J28" s="211" t="e">
        <f>IF('Crisis Indicator Data'!#REF!="No Data",1,IF(#REF!&lt;&gt;"",1,0))</f>
        <v>#REF!</v>
      </c>
      <c r="K28" s="211" t="e">
        <f>IF('Crisis Indicator Data'!#REF!="No Data",1,IF(#REF!&lt;&gt;"",1,0))</f>
        <v>#REF!</v>
      </c>
      <c r="L28" s="211" t="e">
        <f>IF('Crisis Indicator Data'!#REF!="No Data",1,IF(#REF!&lt;&gt;"",1,0))</f>
        <v>#REF!</v>
      </c>
      <c r="M28" s="211" t="e">
        <f>IF('Crisis Indicator Data'!#REF!="No Data",1,IF(#REF!&lt;&gt;"",1,0))</f>
        <v>#REF!</v>
      </c>
      <c r="N28" s="211" t="e">
        <f>IF('Crisis Indicator Data'!#REF!="No Data",1,IF(#REF!&lt;&gt;"",1,0))</f>
        <v>#REF!</v>
      </c>
      <c r="O28" s="211" t="e">
        <f>IF('Crisis Indicator Data'!#REF!="No Data",1,IF(#REF!&lt;&gt;"",1,0))</f>
        <v>#REF!</v>
      </c>
      <c r="P28" s="211" t="e">
        <f>IF('Crisis Indicator Data'!#REF!="No Data",1,IF(#REF!&lt;&gt;"",1,0))</f>
        <v>#REF!</v>
      </c>
      <c r="Q28" s="211" t="e">
        <f>IF('Crisis Indicator Data'!#REF!="No Data",1,IF(#REF!&lt;&gt;"",1,0))</f>
        <v>#REF!</v>
      </c>
      <c r="R28" s="211" t="e">
        <f>IF('Crisis Indicator Data'!#REF!="No Data",1,IF(#REF!&lt;&gt;"",1,0))</f>
        <v>#REF!</v>
      </c>
      <c r="S28" s="211" t="e">
        <f>IF('Crisis Indicator Data'!#REF!="No Data",1,IF(#REF!&lt;&gt;"",1,0))</f>
        <v>#REF!</v>
      </c>
      <c r="T28" s="211" t="e">
        <f>IF('Crisis Indicator Data'!#REF!="No Data",1,IF(#REF!&lt;&gt;"",1,0))</f>
        <v>#REF!</v>
      </c>
      <c r="U28" s="211" t="e">
        <f>IF('Crisis Indicator Data'!#REF!="No Data",1,IF(#REF!&lt;&gt;"",1,0))</f>
        <v>#REF!</v>
      </c>
      <c r="V28" s="211" t="e">
        <f>IF('Crisis Indicator Data'!#REF!="No Data",1,IF(#REF!&lt;&gt;"",1,0))</f>
        <v>#REF!</v>
      </c>
      <c r="W28" s="211" t="e">
        <f>IF('Crisis Indicator Data'!#REF!="No Data",1,IF(#REF!&lt;&gt;"",1,0))</f>
        <v>#REF!</v>
      </c>
      <c r="X28" s="211" t="e">
        <f>IF('Crisis Indicator Data'!#REF!="No Data",1,IF(#REF!&lt;&gt;"",1,0))</f>
        <v>#REF!</v>
      </c>
      <c r="Y28" s="211" t="e">
        <f>IF('Crisis Indicator Data'!#REF!="No Data",1,IF(#REF!&lt;&gt;"",1,0))</f>
        <v>#REF!</v>
      </c>
      <c r="Z28" s="211" t="e">
        <f>IF('Crisis Indicator Data'!#REF!="No Data",1,IF(#REF!&lt;&gt;"",1,0))</f>
        <v>#REF!</v>
      </c>
      <c r="AA28" s="211" t="e">
        <f>IF('Crisis Indicator Data'!#REF!="No Data",1,IF(#REF!&lt;&gt;"",1,0))</f>
        <v>#REF!</v>
      </c>
      <c r="AB28" s="211" t="e">
        <f>IF('Crisis Indicator Data'!#REF!="No Data",1,IF(#REF!&lt;&gt;"",1,0))</f>
        <v>#REF!</v>
      </c>
      <c r="AC28" s="211" t="e">
        <f>IF('Crisis Indicator Data'!#REF!="No Data",1,IF(#REF!&lt;&gt;"",1,0))</f>
        <v>#REF!</v>
      </c>
      <c r="AD28" s="211" t="e">
        <f>IF('Crisis Indicator Data'!#REF!="No Data",1,IF(#REF!&lt;&gt;"",1,0))</f>
        <v>#REF!</v>
      </c>
      <c r="AE28" s="211" t="e">
        <f>IF('Crisis Indicator Data'!#REF!="No Data",1,IF(#REF!&lt;&gt;"",1,0))</f>
        <v>#REF!</v>
      </c>
      <c r="AF28" s="211" t="e">
        <f>IF('Crisis Indicator Data'!#REF!="No Data",1,IF(#REF!&lt;&gt;"",1,0))</f>
        <v>#REF!</v>
      </c>
      <c r="AG28" s="211" t="e">
        <f>IF('Crisis Indicator Data'!#REF!="No Data",1,IF(#REF!&lt;&gt;"",1,0))</f>
        <v>#REF!</v>
      </c>
      <c r="AH28" s="211" t="e">
        <f>IF('Crisis Indicator Data'!#REF!="No Data",1,IF(#REF!&lt;&gt;"",1,0))</f>
        <v>#REF!</v>
      </c>
      <c r="AI28" s="211" t="e">
        <f>IF('Crisis Indicator Data'!#REF!="No Data",1,IF(#REF!&lt;&gt;"",1,0))</f>
        <v>#REF!</v>
      </c>
      <c r="AJ28" s="211" t="e">
        <f>IF('Crisis Indicator Data'!#REF!="No Data",1,IF(#REF!&lt;&gt;"",1,0))</f>
        <v>#REF!</v>
      </c>
      <c r="AK28" s="211" t="e">
        <f>IF('Crisis Indicator Data'!#REF!="No Data",1,IF(#REF!&lt;&gt;"",1,0))</f>
        <v>#REF!</v>
      </c>
      <c r="AL28" s="211" t="e">
        <f>IF('Crisis Indicator Data'!#REF!="No Data",1,IF(#REF!&lt;&gt;"",1,0))</f>
        <v>#REF!</v>
      </c>
      <c r="AM28" s="211" t="e">
        <f>IF('Crisis Indicator Data'!#REF!="No Data",1,IF(#REF!&lt;&gt;"",1,0))</f>
        <v>#REF!</v>
      </c>
      <c r="AN28" s="211" t="e">
        <f>IF('Crisis Indicator Data'!#REF!="No Data",1,IF(#REF!&lt;&gt;"",1,0))</f>
        <v>#REF!</v>
      </c>
      <c r="AO28" s="211" t="e">
        <f>IF('Crisis Indicator Data'!#REF!="No Data",1,IF(#REF!&lt;&gt;"",1,0))</f>
        <v>#REF!</v>
      </c>
      <c r="AP28" s="211" t="e">
        <f>IF('Crisis Indicator Data'!#REF!="No Data",1,IF(#REF!&lt;&gt;"",1,0))</f>
        <v>#REF!</v>
      </c>
      <c r="AQ28" s="211" t="e">
        <f>IF('Crisis Indicator Data'!#REF!="No Data",1,IF(#REF!&lt;&gt;"",1,0))</f>
        <v>#REF!</v>
      </c>
      <c r="AR28" s="211" t="e">
        <f>IF('Crisis Indicator Data'!#REF!="No Data",1,IF(#REF!&lt;&gt;"",1,0))</f>
        <v>#REF!</v>
      </c>
      <c r="AS28" s="211" t="e">
        <f>IF('Crisis Indicator Data'!#REF!="No Data",1,IF(#REF!&lt;&gt;"",1,0))</f>
        <v>#REF!</v>
      </c>
      <c r="AT28" s="211" t="e">
        <f>IF('Crisis Indicator Data'!#REF!="No Data",1,IF(#REF!&lt;&gt;"",1,0))</f>
        <v>#REF!</v>
      </c>
      <c r="AU28" s="211" t="e">
        <f>IF('Crisis Indicator Data'!#REF!="No Data",1,IF(#REF!&lt;&gt;"",1,0))</f>
        <v>#REF!</v>
      </c>
      <c r="AV28" s="211" t="e">
        <f>IF('Crisis Indicator Data'!#REF!="No Data",1,IF(#REF!&lt;&gt;"",1,0))</f>
        <v>#REF!</v>
      </c>
      <c r="AW28" s="211" t="e">
        <f>IF('Crisis Indicator Data'!#REF!="No Data",1,IF(#REF!&lt;&gt;"",1,0))</f>
        <v>#REF!</v>
      </c>
      <c r="AX28" s="211" t="e">
        <f>IF('Crisis Indicator Data'!#REF!="No Data",1,IF(#REF!&lt;&gt;"",1,0))</f>
        <v>#REF!</v>
      </c>
      <c r="AY28" s="211" t="e">
        <f>IF('Crisis Indicator Data'!#REF!="No Data",1,IF(#REF!&lt;&gt;"",1,0))</f>
        <v>#REF!</v>
      </c>
      <c r="AZ28" s="211" t="e">
        <f>IF('Crisis Indicator Data'!#REF!="No Data",1,IF(#REF!&lt;&gt;"",1,0))</f>
        <v>#REF!</v>
      </c>
      <c r="BA28" t="e">
        <f t="shared" si="0"/>
        <v>#REF!</v>
      </c>
      <c r="BB28" s="22" t="e">
        <f t="shared" si="1"/>
        <v>#REF!</v>
      </c>
    </row>
    <row r="29" spans="1:54" x14ac:dyDescent="0.25">
      <c r="A29" t="s">
        <v>8696</v>
      </c>
      <c r="B29" s="211" t="e">
        <f>IF('Crisis Indicator Data'!#REF!="No Data",1,IF(#REF!&lt;&gt;"",1,0))</f>
        <v>#REF!</v>
      </c>
      <c r="C29" s="211" t="e">
        <f>IF('Crisis Indicator Data'!#REF!="No Data",1,IF(#REF!&lt;&gt;"",1,0))</f>
        <v>#REF!</v>
      </c>
      <c r="D29" s="211" t="e">
        <f>IF('Crisis Indicator Data'!#REF!="No Data",1,IF(#REF!&lt;&gt;"",1,0))</f>
        <v>#REF!</v>
      </c>
      <c r="E29" s="211" t="e">
        <f>IF('Crisis Indicator Data'!#REF!="No Data",1,IF(#REF!&lt;&gt;"",1,0))</f>
        <v>#REF!</v>
      </c>
      <c r="F29" s="211" t="e">
        <f>IF('Crisis Indicator Data'!#REF!="No Data",1,IF(#REF!&lt;&gt;"",1,0))</f>
        <v>#REF!</v>
      </c>
      <c r="G29" s="211" t="e">
        <f>IF('Crisis Indicator Data'!#REF!="No Data",1,IF(#REF!&lt;&gt;"",1,0))</f>
        <v>#REF!</v>
      </c>
      <c r="H29" s="211" t="e">
        <f>IF('Crisis Indicator Data'!#REF!="No Data",1,IF(#REF!&lt;&gt;"",1,0))</f>
        <v>#REF!</v>
      </c>
      <c r="I29" s="211" t="e">
        <f>IF('Crisis Indicator Data'!#REF!="No Data",1,IF(#REF!&lt;&gt;"",1,0))</f>
        <v>#REF!</v>
      </c>
      <c r="J29" s="211" t="e">
        <f>IF('Crisis Indicator Data'!#REF!="No Data",1,IF(#REF!&lt;&gt;"",1,0))</f>
        <v>#REF!</v>
      </c>
      <c r="K29" s="211" t="e">
        <f>IF('Crisis Indicator Data'!#REF!="No Data",1,IF(#REF!&lt;&gt;"",1,0))</f>
        <v>#REF!</v>
      </c>
      <c r="L29" s="211" t="e">
        <f>IF('Crisis Indicator Data'!#REF!="No Data",1,IF(#REF!&lt;&gt;"",1,0))</f>
        <v>#REF!</v>
      </c>
      <c r="M29" s="211" t="e">
        <f>IF('Crisis Indicator Data'!#REF!="No Data",1,IF(#REF!&lt;&gt;"",1,0))</f>
        <v>#REF!</v>
      </c>
      <c r="N29" s="211" t="e">
        <f>IF('Crisis Indicator Data'!#REF!="No Data",1,IF(#REF!&lt;&gt;"",1,0))</f>
        <v>#REF!</v>
      </c>
      <c r="O29" s="211" t="e">
        <f>IF('Crisis Indicator Data'!#REF!="No Data",1,IF(#REF!&lt;&gt;"",1,0))</f>
        <v>#REF!</v>
      </c>
      <c r="P29" s="211" t="e">
        <f>IF('Crisis Indicator Data'!#REF!="No Data",1,IF(#REF!&lt;&gt;"",1,0))</f>
        <v>#REF!</v>
      </c>
      <c r="Q29" s="211" t="e">
        <f>IF('Crisis Indicator Data'!#REF!="No Data",1,IF(#REF!&lt;&gt;"",1,0))</f>
        <v>#REF!</v>
      </c>
      <c r="R29" s="211" t="e">
        <f>IF('Crisis Indicator Data'!#REF!="No Data",1,IF(#REF!&lt;&gt;"",1,0))</f>
        <v>#REF!</v>
      </c>
      <c r="S29" s="211" t="e">
        <f>IF('Crisis Indicator Data'!#REF!="No Data",1,IF(#REF!&lt;&gt;"",1,0))</f>
        <v>#REF!</v>
      </c>
      <c r="T29" s="211" t="e">
        <f>IF('Crisis Indicator Data'!#REF!="No Data",1,IF(#REF!&lt;&gt;"",1,0))</f>
        <v>#REF!</v>
      </c>
      <c r="U29" s="211" t="e">
        <f>IF('Crisis Indicator Data'!#REF!="No Data",1,IF(#REF!&lt;&gt;"",1,0))</f>
        <v>#REF!</v>
      </c>
      <c r="V29" s="211" t="e">
        <f>IF('Crisis Indicator Data'!#REF!="No Data",1,IF(#REF!&lt;&gt;"",1,0))</f>
        <v>#REF!</v>
      </c>
      <c r="W29" s="211" t="e">
        <f>IF('Crisis Indicator Data'!#REF!="No Data",1,IF(#REF!&lt;&gt;"",1,0))</f>
        <v>#REF!</v>
      </c>
      <c r="X29" s="211" t="e">
        <f>IF('Crisis Indicator Data'!#REF!="No Data",1,IF(#REF!&lt;&gt;"",1,0))</f>
        <v>#REF!</v>
      </c>
      <c r="Y29" s="211" t="e">
        <f>IF('Crisis Indicator Data'!#REF!="No Data",1,IF(#REF!&lt;&gt;"",1,0))</f>
        <v>#REF!</v>
      </c>
      <c r="Z29" s="211" t="e">
        <f>IF('Crisis Indicator Data'!#REF!="No Data",1,IF(#REF!&lt;&gt;"",1,0))</f>
        <v>#REF!</v>
      </c>
      <c r="AA29" s="211" t="e">
        <f>IF('Crisis Indicator Data'!#REF!="No Data",1,IF(#REF!&lt;&gt;"",1,0))</f>
        <v>#REF!</v>
      </c>
      <c r="AB29" s="211" t="e">
        <f>IF('Crisis Indicator Data'!#REF!="No Data",1,IF(#REF!&lt;&gt;"",1,0))</f>
        <v>#REF!</v>
      </c>
      <c r="AC29" s="211" t="e">
        <f>IF('Crisis Indicator Data'!#REF!="No Data",1,IF(#REF!&lt;&gt;"",1,0))</f>
        <v>#REF!</v>
      </c>
      <c r="AD29" s="211" t="e">
        <f>IF('Crisis Indicator Data'!#REF!="No Data",1,IF(#REF!&lt;&gt;"",1,0))</f>
        <v>#REF!</v>
      </c>
      <c r="AE29" s="211" t="e">
        <f>IF('Crisis Indicator Data'!#REF!="No Data",1,IF(#REF!&lt;&gt;"",1,0))</f>
        <v>#REF!</v>
      </c>
      <c r="AF29" s="211" t="e">
        <f>IF('Crisis Indicator Data'!#REF!="No Data",1,IF(#REF!&lt;&gt;"",1,0))</f>
        <v>#REF!</v>
      </c>
      <c r="AG29" s="211" t="e">
        <f>IF('Crisis Indicator Data'!#REF!="No Data",1,IF(#REF!&lt;&gt;"",1,0))</f>
        <v>#REF!</v>
      </c>
      <c r="AH29" s="211" t="e">
        <f>IF('Crisis Indicator Data'!#REF!="No Data",1,IF(#REF!&lt;&gt;"",1,0))</f>
        <v>#REF!</v>
      </c>
      <c r="AI29" s="211" t="e">
        <f>IF('Crisis Indicator Data'!#REF!="No Data",1,IF(#REF!&lt;&gt;"",1,0))</f>
        <v>#REF!</v>
      </c>
      <c r="AJ29" s="211" t="e">
        <f>IF('Crisis Indicator Data'!#REF!="No Data",1,IF(#REF!&lt;&gt;"",1,0))</f>
        <v>#REF!</v>
      </c>
      <c r="AK29" s="211" t="e">
        <f>IF('Crisis Indicator Data'!#REF!="No Data",1,IF(#REF!&lt;&gt;"",1,0))</f>
        <v>#REF!</v>
      </c>
      <c r="AL29" s="211" t="e">
        <f>IF('Crisis Indicator Data'!#REF!="No Data",1,IF(#REF!&lt;&gt;"",1,0))</f>
        <v>#REF!</v>
      </c>
      <c r="AM29" s="211" t="e">
        <f>IF('Crisis Indicator Data'!#REF!="No Data",1,IF(#REF!&lt;&gt;"",1,0))</f>
        <v>#REF!</v>
      </c>
      <c r="AN29" s="211" t="e">
        <f>IF('Crisis Indicator Data'!#REF!="No Data",1,IF(#REF!&lt;&gt;"",1,0))</f>
        <v>#REF!</v>
      </c>
      <c r="AO29" s="211" t="e">
        <f>IF('Crisis Indicator Data'!#REF!="No Data",1,IF(#REF!&lt;&gt;"",1,0))</f>
        <v>#REF!</v>
      </c>
      <c r="AP29" s="211" t="e">
        <f>IF('Crisis Indicator Data'!#REF!="No Data",1,IF(#REF!&lt;&gt;"",1,0))</f>
        <v>#REF!</v>
      </c>
      <c r="AQ29" s="211" t="e">
        <f>IF('Crisis Indicator Data'!#REF!="No Data",1,IF(#REF!&lt;&gt;"",1,0))</f>
        <v>#REF!</v>
      </c>
      <c r="AR29" s="211" t="e">
        <f>IF('Crisis Indicator Data'!#REF!="No Data",1,IF(#REF!&lt;&gt;"",1,0))</f>
        <v>#REF!</v>
      </c>
      <c r="AS29" s="211" t="e">
        <f>IF('Crisis Indicator Data'!#REF!="No Data",1,IF(#REF!&lt;&gt;"",1,0))</f>
        <v>#REF!</v>
      </c>
      <c r="AT29" s="211" t="e">
        <f>IF('Crisis Indicator Data'!#REF!="No Data",1,IF(#REF!&lt;&gt;"",1,0))</f>
        <v>#REF!</v>
      </c>
      <c r="AU29" s="211" t="e">
        <f>IF('Crisis Indicator Data'!#REF!="No Data",1,IF(#REF!&lt;&gt;"",1,0))</f>
        <v>#REF!</v>
      </c>
      <c r="AV29" s="211" t="e">
        <f>IF('Crisis Indicator Data'!#REF!="No Data",1,IF(#REF!&lt;&gt;"",1,0))</f>
        <v>#REF!</v>
      </c>
      <c r="AW29" s="211" t="e">
        <f>IF('Crisis Indicator Data'!#REF!="No Data",1,IF(#REF!&lt;&gt;"",1,0))</f>
        <v>#REF!</v>
      </c>
      <c r="AX29" s="211" t="e">
        <f>IF('Crisis Indicator Data'!#REF!="No Data",1,IF(#REF!&lt;&gt;"",1,0))</f>
        <v>#REF!</v>
      </c>
      <c r="AY29" s="211" t="e">
        <f>IF('Crisis Indicator Data'!#REF!="No Data",1,IF(#REF!&lt;&gt;"",1,0))</f>
        <v>#REF!</v>
      </c>
      <c r="AZ29" s="211" t="e">
        <f>IF('Crisis Indicator Data'!#REF!="No Data",1,IF(#REF!&lt;&gt;"",1,0))</f>
        <v>#REF!</v>
      </c>
      <c r="BA29" t="e">
        <f t="shared" si="0"/>
        <v>#REF!</v>
      </c>
      <c r="BB29" s="22" t="e">
        <f t="shared" si="1"/>
        <v>#REF!</v>
      </c>
    </row>
    <row r="30" spans="1:54" x14ac:dyDescent="0.25">
      <c r="A30" t="s">
        <v>8776</v>
      </c>
      <c r="B30" s="211" t="e">
        <f>IF('Crisis Indicator Data'!#REF!="No Data",1,IF(#REF!&lt;&gt;"",1,0))</f>
        <v>#REF!</v>
      </c>
      <c r="C30" s="211" t="e">
        <f>IF('Crisis Indicator Data'!#REF!="No Data",1,IF(#REF!&lt;&gt;"",1,0))</f>
        <v>#REF!</v>
      </c>
      <c r="D30" s="211" t="e">
        <f>IF('Crisis Indicator Data'!#REF!="No Data",1,IF(#REF!&lt;&gt;"",1,0))</f>
        <v>#REF!</v>
      </c>
      <c r="E30" s="211" t="e">
        <f>IF('Crisis Indicator Data'!#REF!="No Data",1,IF(#REF!&lt;&gt;"",1,0))</f>
        <v>#REF!</v>
      </c>
      <c r="F30" s="211" t="e">
        <f>IF('Crisis Indicator Data'!#REF!="No Data",1,IF(#REF!&lt;&gt;"",1,0))</f>
        <v>#REF!</v>
      </c>
      <c r="G30" s="211" t="e">
        <f>IF('Crisis Indicator Data'!#REF!="No Data",1,IF(#REF!&lt;&gt;"",1,0))</f>
        <v>#REF!</v>
      </c>
      <c r="H30" s="211" t="e">
        <f>IF('Crisis Indicator Data'!#REF!="No Data",1,IF(#REF!&lt;&gt;"",1,0))</f>
        <v>#REF!</v>
      </c>
      <c r="I30" s="211" t="e">
        <f>IF('Crisis Indicator Data'!#REF!="No Data",1,IF(#REF!&lt;&gt;"",1,0))</f>
        <v>#REF!</v>
      </c>
      <c r="J30" s="211" t="e">
        <f>IF('Crisis Indicator Data'!#REF!="No Data",1,IF(#REF!&lt;&gt;"",1,0))</f>
        <v>#REF!</v>
      </c>
      <c r="K30" s="211" t="e">
        <f>IF('Crisis Indicator Data'!#REF!="No Data",1,IF(#REF!&lt;&gt;"",1,0))</f>
        <v>#REF!</v>
      </c>
      <c r="L30" s="211" t="e">
        <f>IF('Crisis Indicator Data'!#REF!="No Data",1,IF(#REF!&lt;&gt;"",1,0))</f>
        <v>#REF!</v>
      </c>
      <c r="M30" s="211" t="e">
        <f>IF('Crisis Indicator Data'!#REF!="No Data",1,IF(#REF!&lt;&gt;"",1,0))</f>
        <v>#REF!</v>
      </c>
      <c r="N30" s="211" t="e">
        <f>IF('Crisis Indicator Data'!#REF!="No Data",1,IF(#REF!&lt;&gt;"",1,0))</f>
        <v>#REF!</v>
      </c>
      <c r="O30" s="211" t="e">
        <f>IF('Crisis Indicator Data'!#REF!="No Data",1,IF(#REF!&lt;&gt;"",1,0))</f>
        <v>#REF!</v>
      </c>
      <c r="P30" s="211" t="e">
        <f>IF('Crisis Indicator Data'!#REF!="No Data",1,IF(#REF!&lt;&gt;"",1,0))</f>
        <v>#REF!</v>
      </c>
      <c r="Q30" s="211" t="e">
        <f>IF('Crisis Indicator Data'!#REF!="No Data",1,IF(#REF!&lt;&gt;"",1,0))</f>
        <v>#REF!</v>
      </c>
      <c r="R30" s="211" t="e">
        <f>IF('Crisis Indicator Data'!#REF!="No Data",1,IF(#REF!&lt;&gt;"",1,0))</f>
        <v>#REF!</v>
      </c>
      <c r="S30" s="211" t="e">
        <f>IF('Crisis Indicator Data'!#REF!="No Data",1,IF(#REF!&lt;&gt;"",1,0))</f>
        <v>#REF!</v>
      </c>
      <c r="T30" s="211" t="e">
        <f>IF('Crisis Indicator Data'!#REF!="No Data",1,IF(#REF!&lt;&gt;"",1,0))</f>
        <v>#REF!</v>
      </c>
      <c r="U30" s="211" t="e">
        <f>IF('Crisis Indicator Data'!#REF!="No Data",1,IF(#REF!&lt;&gt;"",1,0))</f>
        <v>#REF!</v>
      </c>
      <c r="V30" s="211" t="e">
        <f>IF('Crisis Indicator Data'!#REF!="No Data",1,IF(#REF!&lt;&gt;"",1,0))</f>
        <v>#REF!</v>
      </c>
      <c r="W30" s="211" t="e">
        <f>IF('Crisis Indicator Data'!#REF!="No Data",1,IF(#REF!&lt;&gt;"",1,0))</f>
        <v>#REF!</v>
      </c>
      <c r="X30" s="211" t="e">
        <f>IF('Crisis Indicator Data'!#REF!="No Data",1,IF(#REF!&lt;&gt;"",1,0))</f>
        <v>#REF!</v>
      </c>
      <c r="Y30" s="211" t="e">
        <f>IF('Crisis Indicator Data'!#REF!="No Data",1,IF(#REF!&lt;&gt;"",1,0))</f>
        <v>#REF!</v>
      </c>
      <c r="Z30" s="211" t="e">
        <f>IF('Crisis Indicator Data'!#REF!="No Data",1,IF(#REF!&lt;&gt;"",1,0))</f>
        <v>#REF!</v>
      </c>
      <c r="AA30" s="211" t="e">
        <f>IF('Crisis Indicator Data'!#REF!="No Data",1,IF(#REF!&lt;&gt;"",1,0))</f>
        <v>#REF!</v>
      </c>
      <c r="AB30" s="211" t="e">
        <f>IF('Crisis Indicator Data'!#REF!="No Data",1,IF(#REF!&lt;&gt;"",1,0))</f>
        <v>#REF!</v>
      </c>
      <c r="AC30" s="211" t="e">
        <f>IF('Crisis Indicator Data'!#REF!="No Data",1,IF(#REF!&lt;&gt;"",1,0))</f>
        <v>#REF!</v>
      </c>
      <c r="AD30" s="211" t="e">
        <f>IF('Crisis Indicator Data'!#REF!="No Data",1,IF(#REF!&lt;&gt;"",1,0))</f>
        <v>#REF!</v>
      </c>
      <c r="AE30" s="211" t="e">
        <f>IF('Crisis Indicator Data'!#REF!="No Data",1,IF(#REF!&lt;&gt;"",1,0))</f>
        <v>#REF!</v>
      </c>
      <c r="AF30" s="211" t="e">
        <f>IF('Crisis Indicator Data'!#REF!="No Data",1,IF(#REF!&lt;&gt;"",1,0))</f>
        <v>#REF!</v>
      </c>
      <c r="AG30" s="211" t="e">
        <f>IF('Crisis Indicator Data'!#REF!="No Data",1,IF(#REF!&lt;&gt;"",1,0))</f>
        <v>#REF!</v>
      </c>
      <c r="AH30" s="211" t="e">
        <f>IF('Crisis Indicator Data'!#REF!="No Data",1,IF(#REF!&lt;&gt;"",1,0))</f>
        <v>#REF!</v>
      </c>
      <c r="AI30" s="211" t="e">
        <f>IF('Crisis Indicator Data'!#REF!="No Data",1,IF(#REF!&lt;&gt;"",1,0))</f>
        <v>#REF!</v>
      </c>
      <c r="AJ30" s="211" t="e">
        <f>IF('Crisis Indicator Data'!#REF!="No Data",1,IF(#REF!&lt;&gt;"",1,0))</f>
        <v>#REF!</v>
      </c>
      <c r="AK30" s="211" t="e">
        <f>IF('Crisis Indicator Data'!#REF!="No Data",1,IF(#REF!&lt;&gt;"",1,0))</f>
        <v>#REF!</v>
      </c>
      <c r="AL30" s="211" t="e">
        <f>IF('Crisis Indicator Data'!#REF!="No Data",1,IF(#REF!&lt;&gt;"",1,0))</f>
        <v>#REF!</v>
      </c>
      <c r="AM30" s="211" t="e">
        <f>IF('Crisis Indicator Data'!#REF!="No Data",1,IF(#REF!&lt;&gt;"",1,0))</f>
        <v>#REF!</v>
      </c>
      <c r="AN30" s="211" t="e">
        <f>IF('Crisis Indicator Data'!#REF!="No Data",1,IF(#REF!&lt;&gt;"",1,0))</f>
        <v>#REF!</v>
      </c>
      <c r="AO30" s="211" t="e">
        <f>IF('Crisis Indicator Data'!#REF!="No Data",1,IF(#REF!&lt;&gt;"",1,0))</f>
        <v>#REF!</v>
      </c>
      <c r="AP30" s="211" t="e">
        <f>IF('Crisis Indicator Data'!#REF!="No Data",1,IF(#REF!&lt;&gt;"",1,0))</f>
        <v>#REF!</v>
      </c>
      <c r="AQ30" s="211" t="e">
        <f>IF('Crisis Indicator Data'!#REF!="No Data",1,IF(#REF!&lt;&gt;"",1,0))</f>
        <v>#REF!</v>
      </c>
      <c r="AR30" s="211" t="e">
        <f>IF('Crisis Indicator Data'!#REF!="No Data",1,IF(#REF!&lt;&gt;"",1,0))</f>
        <v>#REF!</v>
      </c>
      <c r="AS30" s="211" t="e">
        <f>IF('Crisis Indicator Data'!#REF!="No Data",1,IF(#REF!&lt;&gt;"",1,0))</f>
        <v>#REF!</v>
      </c>
      <c r="AT30" s="211" t="e">
        <f>IF('Crisis Indicator Data'!#REF!="No Data",1,IF(#REF!&lt;&gt;"",1,0))</f>
        <v>#REF!</v>
      </c>
      <c r="AU30" s="211" t="e">
        <f>IF('Crisis Indicator Data'!#REF!="No Data",1,IF(#REF!&lt;&gt;"",1,0))</f>
        <v>#REF!</v>
      </c>
      <c r="AV30" s="211" t="e">
        <f>IF('Crisis Indicator Data'!#REF!="No Data",1,IF(#REF!&lt;&gt;"",1,0))</f>
        <v>#REF!</v>
      </c>
      <c r="AW30" s="211" t="e">
        <f>IF('Crisis Indicator Data'!#REF!="No Data",1,IF(#REF!&lt;&gt;"",1,0))</f>
        <v>#REF!</v>
      </c>
      <c r="AX30" s="211" t="e">
        <f>IF('Crisis Indicator Data'!#REF!="No Data",1,IF(#REF!&lt;&gt;"",1,0))</f>
        <v>#REF!</v>
      </c>
      <c r="AY30" s="211" t="e">
        <f>IF('Crisis Indicator Data'!#REF!="No Data",1,IF(#REF!&lt;&gt;"",1,0))</f>
        <v>#REF!</v>
      </c>
      <c r="AZ30" s="211" t="e">
        <f>IF('Crisis Indicator Data'!#REF!="No Data",1,IF(#REF!&lt;&gt;"",1,0))</f>
        <v>#REF!</v>
      </c>
      <c r="BA30" t="e">
        <f t="shared" si="0"/>
        <v>#REF!</v>
      </c>
      <c r="BB30" s="22" t="e">
        <f t="shared" si="1"/>
        <v>#REF!</v>
      </c>
    </row>
    <row r="31" spans="1:54" x14ac:dyDescent="0.25">
      <c r="A31" t="s">
        <v>8689</v>
      </c>
      <c r="B31" s="211" t="e">
        <f>IF('Crisis Indicator Data'!#REF!="No Data",1,IF(#REF!&lt;&gt;"",1,0))</f>
        <v>#REF!</v>
      </c>
      <c r="C31" s="211" t="e">
        <f>IF('Crisis Indicator Data'!#REF!="No Data",1,IF(#REF!&lt;&gt;"",1,0))</f>
        <v>#REF!</v>
      </c>
      <c r="D31" s="211" t="e">
        <f>IF('Crisis Indicator Data'!#REF!="No Data",1,IF(#REF!&lt;&gt;"",1,0))</f>
        <v>#REF!</v>
      </c>
      <c r="E31" s="211" t="e">
        <f>IF('Crisis Indicator Data'!#REF!="No Data",1,IF(#REF!&lt;&gt;"",1,0))</f>
        <v>#REF!</v>
      </c>
      <c r="F31" s="211" t="e">
        <f>IF('Crisis Indicator Data'!#REF!="No Data",1,IF(#REF!&lt;&gt;"",1,0))</f>
        <v>#REF!</v>
      </c>
      <c r="G31" s="211" t="e">
        <f>IF('Crisis Indicator Data'!#REF!="No Data",1,IF(#REF!&lt;&gt;"",1,0))</f>
        <v>#REF!</v>
      </c>
      <c r="H31" s="211" t="e">
        <f>IF('Crisis Indicator Data'!#REF!="No Data",1,IF(#REF!&lt;&gt;"",1,0))</f>
        <v>#REF!</v>
      </c>
      <c r="I31" s="211" t="e">
        <f>IF('Crisis Indicator Data'!#REF!="No Data",1,IF(#REF!&lt;&gt;"",1,0))</f>
        <v>#REF!</v>
      </c>
      <c r="J31" s="211" t="e">
        <f>IF('Crisis Indicator Data'!#REF!="No Data",1,IF(#REF!&lt;&gt;"",1,0))</f>
        <v>#REF!</v>
      </c>
      <c r="K31" s="211" t="e">
        <f>IF('Crisis Indicator Data'!#REF!="No Data",1,IF(#REF!&lt;&gt;"",1,0))</f>
        <v>#REF!</v>
      </c>
      <c r="L31" s="211" t="e">
        <f>IF('Crisis Indicator Data'!#REF!="No Data",1,IF(#REF!&lt;&gt;"",1,0))</f>
        <v>#REF!</v>
      </c>
      <c r="M31" s="211" t="e">
        <f>IF('Crisis Indicator Data'!#REF!="No Data",1,IF(#REF!&lt;&gt;"",1,0))</f>
        <v>#REF!</v>
      </c>
      <c r="N31" s="211" t="e">
        <f>IF('Crisis Indicator Data'!#REF!="No Data",1,IF(#REF!&lt;&gt;"",1,0))</f>
        <v>#REF!</v>
      </c>
      <c r="O31" s="211" t="e">
        <f>IF('Crisis Indicator Data'!#REF!="No Data",1,IF(#REF!&lt;&gt;"",1,0))</f>
        <v>#REF!</v>
      </c>
      <c r="P31" s="211" t="e">
        <f>IF('Crisis Indicator Data'!#REF!="No Data",1,IF(#REF!&lt;&gt;"",1,0))</f>
        <v>#REF!</v>
      </c>
      <c r="Q31" s="211" t="e">
        <f>IF('Crisis Indicator Data'!#REF!="No Data",1,IF(#REF!&lt;&gt;"",1,0))</f>
        <v>#REF!</v>
      </c>
      <c r="R31" s="211" t="e">
        <f>IF('Crisis Indicator Data'!#REF!="No Data",1,IF(#REF!&lt;&gt;"",1,0))</f>
        <v>#REF!</v>
      </c>
      <c r="S31" s="211" t="e">
        <f>IF('Crisis Indicator Data'!#REF!="No Data",1,IF(#REF!&lt;&gt;"",1,0))</f>
        <v>#REF!</v>
      </c>
      <c r="T31" s="211" t="e">
        <f>IF('Crisis Indicator Data'!#REF!="No Data",1,IF(#REF!&lt;&gt;"",1,0))</f>
        <v>#REF!</v>
      </c>
      <c r="U31" s="211" t="e">
        <f>IF('Crisis Indicator Data'!#REF!="No Data",1,IF(#REF!&lt;&gt;"",1,0))</f>
        <v>#REF!</v>
      </c>
      <c r="V31" s="211" t="e">
        <f>IF('Crisis Indicator Data'!#REF!="No Data",1,IF(#REF!&lt;&gt;"",1,0))</f>
        <v>#REF!</v>
      </c>
      <c r="W31" s="211" t="e">
        <f>IF('Crisis Indicator Data'!#REF!="No Data",1,IF(#REF!&lt;&gt;"",1,0))</f>
        <v>#REF!</v>
      </c>
      <c r="X31" s="211" t="e">
        <f>IF('Crisis Indicator Data'!#REF!="No Data",1,IF(#REF!&lt;&gt;"",1,0))</f>
        <v>#REF!</v>
      </c>
      <c r="Y31" s="211" t="e">
        <f>IF('Crisis Indicator Data'!#REF!="No Data",1,IF(#REF!&lt;&gt;"",1,0))</f>
        <v>#REF!</v>
      </c>
      <c r="Z31" s="211" t="e">
        <f>IF('Crisis Indicator Data'!#REF!="No Data",1,IF(#REF!&lt;&gt;"",1,0))</f>
        <v>#REF!</v>
      </c>
      <c r="AA31" s="211" t="e">
        <f>IF('Crisis Indicator Data'!#REF!="No Data",1,IF(#REF!&lt;&gt;"",1,0))</f>
        <v>#REF!</v>
      </c>
      <c r="AB31" s="211" t="e">
        <f>IF('Crisis Indicator Data'!#REF!="No Data",1,IF(#REF!&lt;&gt;"",1,0))</f>
        <v>#REF!</v>
      </c>
      <c r="AC31" s="211" t="e">
        <f>IF('Crisis Indicator Data'!#REF!="No Data",1,IF(#REF!&lt;&gt;"",1,0))</f>
        <v>#REF!</v>
      </c>
      <c r="AD31" s="211" t="e">
        <f>IF('Crisis Indicator Data'!#REF!="No Data",1,IF(#REF!&lt;&gt;"",1,0))</f>
        <v>#REF!</v>
      </c>
      <c r="AE31" s="211" t="e">
        <f>IF('Crisis Indicator Data'!#REF!="No Data",1,IF(#REF!&lt;&gt;"",1,0))</f>
        <v>#REF!</v>
      </c>
      <c r="AF31" s="211" t="e">
        <f>IF('Crisis Indicator Data'!#REF!="No Data",1,IF(#REF!&lt;&gt;"",1,0))</f>
        <v>#REF!</v>
      </c>
      <c r="AG31" s="211" t="e">
        <f>IF('Crisis Indicator Data'!#REF!="No Data",1,IF(#REF!&lt;&gt;"",1,0))</f>
        <v>#REF!</v>
      </c>
      <c r="AH31" s="211" t="e">
        <f>IF('Crisis Indicator Data'!#REF!="No Data",1,IF(#REF!&lt;&gt;"",1,0))</f>
        <v>#REF!</v>
      </c>
      <c r="AI31" s="211" t="e">
        <f>IF('Crisis Indicator Data'!#REF!="No Data",1,IF(#REF!&lt;&gt;"",1,0))</f>
        <v>#REF!</v>
      </c>
      <c r="AJ31" s="211" t="e">
        <f>IF('Crisis Indicator Data'!#REF!="No Data",1,IF(#REF!&lt;&gt;"",1,0))</f>
        <v>#REF!</v>
      </c>
      <c r="AK31" s="211" t="e">
        <f>IF('Crisis Indicator Data'!#REF!="No Data",1,IF(#REF!&lt;&gt;"",1,0))</f>
        <v>#REF!</v>
      </c>
      <c r="AL31" s="211" t="e">
        <f>IF('Crisis Indicator Data'!#REF!="No Data",1,IF(#REF!&lt;&gt;"",1,0))</f>
        <v>#REF!</v>
      </c>
      <c r="AM31" s="211" t="e">
        <f>IF('Crisis Indicator Data'!#REF!="No Data",1,IF(#REF!&lt;&gt;"",1,0))</f>
        <v>#REF!</v>
      </c>
      <c r="AN31" s="211" t="e">
        <f>IF('Crisis Indicator Data'!#REF!="No Data",1,IF(#REF!&lt;&gt;"",1,0))</f>
        <v>#REF!</v>
      </c>
      <c r="AO31" s="211" t="e">
        <f>IF('Crisis Indicator Data'!#REF!="No Data",1,IF(#REF!&lt;&gt;"",1,0))</f>
        <v>#REF!</v>
      </c>
      <c r="AP31" s="211" t="e">
        <f>IF('Crisis Indicator Data'!#REF!="No Data",1,IF(#REF!&lt;&gt;"",1,0))</f>
        <v>#REF!</v>
      </c>
      <c r="AQ31" s="211" t="e">
        <f>IF('Crisis Indicator Data'!#REF!="No Data",1,IF(#REF!&lt;&gt;"",1,0))</f>
        <v>#REF!</v>
      </c>
      <c r="AR31" s="211" t="e">
        <f>IF('Crisis Indicator Data'!#REF!="No Data",1,IF(#REF!&lt;&gt;"",1,0))</f>
        <v>#REF!</v>
      </c>
      <c r="AS31" s="211" t="e">
        <f>IF('Crisis Indicator Data'!#REF!="No Data",1,IF(#REF!&lt;&gt;"",1,0))</f>
        <v>#REF!</v>
      </c>
      <c r="AT31" s="211" t="e">
        <f>IF('Crisis Indicator Data'!#REF!="No Data",1,IF(#REF!&lt;&gt;"",1,0))</f>
        <v>#REF!</v>
      </c>
      <c r="AU31" s="211" t="e">
        <f>IF('Crisis Indicator Data'!#REF!="No Data",1,IF(#REF!&lt;&gt;"",1,0))</f>
        <v>#REF!</v>
      </c>
      <c r="AV31" s="211" t="e">
        <f>IF('Crisis Indicator Data'!#REF!="No Data",1,IF(#REF!&lt;&gt;"",1,0))</f>
        <v>#REF!</v>
      </c>
      <c r="AW31" s="211" t="e">
        <f>IF('Crisis Indicator Data'!#REF!="No Data",1,IF(#REF!&lt;&gt;"",1,0))</f>
        <v>#REF!</v>
      </c>
      <c r="AX31" s="211" t="e">
        <f>IF('Crisis Indicator Data'!#REF!="No Data",1,IF(#REF!&lt;&gt;"",1,0))</f>
        <v>#REF!</v>
      </c>
      <c r="AY31" s="211" t="e">
        <f>IF('Crisis Indicator Data'!#REF!="No Data",1,IF(#REF!&lt;&gt;"",1,0))</f>
        <v>#REF!</v>
      </c>
      <c r="AZ31" s="211" t="e">
        <f>IF('Crisis Indicator Data'!#REF!="No Data",1,IF(#REF!&lt;&gt;"",1,0))</f>
        <v>#REF!</v>
      </c>
      <c r="BA31" t="e">
        <f t="shared" si="0"/>
        <v>#REF!</v>
      </c>
      <c r="BB31" s="22" t="e">
        <f t="shared" si="1"/>
        <v>#REF!</v>
      </c>
    </row>
    <row r="32" spans="1:54" x14ac:dyDescent="0.25">
      <c r="A32" t="s">
        <v>8681</v>
      </c>
      <c r="B32" s="211" t="e">
        <f>IF('Crisis Indicator Data'!#REF!="No Data",1,IF(#REF!&lt;&gt;"",1,0))</f>
        <v>#REF!</v>
      </c>
      <c r="C32" s="211" t="e">
        <f>IF('Crisis Indicator Data'!#REF!="No Data",1,IF(#REF!&lt;&gt;"",1,0))</f>
        <v>#REF!</v>
      </c>
      <c r="D32" s="211" t="e">
        <f>IF('Crisis Indicator Data'!#REF!="No Data",1,IF(#REF!&lt;&gt;"",1,0))</f>
        <v>#REF!</v>
      </c>
      <c r="E32" s="211" t="e">
        <f>IF('Crisis Indicator Data'!#REF!="No Data",1,IF(#REF!&lt;&gt;"",1,0))</f>
        <v>#REF!</v>
      </c>
      <c r="F32" s="211" t="e">
        <f>IF('Crisis Indicator Data'!#REF!="No Data",1,IF(#REF!&lt;&gt;"",1,0))</f>
        <v>#REF!</v>
      </c>
      <c r="G32" s="211" t="e">
        <f>IF('Crisis Indicator Data'!#REF!="No Data",1,IF(#REF!&lt;&gt;"",1,0))</f>
        <v>#REF!</v>
      </c>
      <c r="H32" s="211" t="e">
        <f>IF('Crisis Indicator Data'!#REF!="No Data",1,IF(#REF!&lt;&gt;"",1,0))</f>
        <v>#REF!</v>
      </c>
      <c r="I32" s="211" t="e">
        <f>IF('Crisis Indicator Data'!#REF!="No Data",1,IF(#REF!&lt;&gt;"",1,0))</f>
        <v>#REF!</v>
      </c>
      <c r="J32" s="211" t="e">
        <f>IF('Crisis Indicator Data'!#REF!="No Data",1,IF(#REF!&lt;&gt;"",1,0))</f>
        <v>#REF!</v>
      </c>
      <c r="K32" s="211" t="e">
        <f>IF('Crisis Indicator Data'!#REF!="No Data",1,IF(#REF!&lt;&gt;"",1,0))</f>
        <v>#REF!</v>
      </c>
      <c r="L32" s="211" t="e">
        <f>IF('Crisis Indicator Data'!#REF!="No Data",1,IF(#REF!&lt;&gt;"",1,0))</f>
        <v>#REF!</v>
      </c>
      <c r="M32" s="211" t="e">
        <f>IF('Crisis Indicator Data'!#REF!="No Data",1,IF(#REF!&lt;&gt;"",1,0))</f>
        <v>#REF!</v>
      </c>
      <c r="N32" s="211" t="e">
        <f>IF('Crisis Indicator Data'!#REF!="No Data",1,IF(#REF!&lt;&gt;"",1,0))</f>
        <v>#REF!</v>
      </c>
      <c r="O32" s="211" t="e">
        <f>IF('Crisis Indicator Data'!#REF!="No Data",1,IF(#REF!&lt;&gt;"",1,0))</f>
        <v>#REF!</v>
      </c>
      <c r="P32" s="211" t="e">
        <f>IF('Crisis Indicator Data'!#REF!="No Data",1,IF(#REF!&lt;&gt;"",1,0))</f>
        <v>#REF!</v>
      </c>
      <c r="Q32" s="211" t="e">
        <f>IF('Crisis Indicator Data'!#REF!="No Data",1,IF(#REF!&lt;&gt;"",1,0))</f>
        <v>#REF!</v>
      </c>
      <c r="R32" s="211" t="e">
        <f>IF('Crisis Indicator Data'!#REF!="No Data",1,IF(#REF!&lt;&gt;"",1,0))</f>
        <v>#REF!</v>
      </c>
      <c r="S32" s="211" t="e">
        <f>IF('Crisis Indicator Data'!#REF!="No Data",1,IF(#REF!&lt;&gt;"",1,0))</f>
        <v>#REF!</v>
      </c>
      <c r="T32" s="211" t="e">
        <f>IF('Crisis Indicator Data'!#REF!="No Data",1,IF(#REF!&lt;&gt;"",1,0))</f>
        <v>#REF!</v>
      </c>
      <c r="U32" s="211" t="e">
        <f>IF('Crisis Indicator Data'!#REF!="No Data",1,IF(#REF!&lt;&gt;"",1,0))</f>
        <v>#REF!</v>
      </c>
      <c r="V32" s="211" t="e">
        <f>IF('Crisis Indicator Data'!#REF!="No Data",1,IF(#REF!&lt;&gt;"",1,0))</f>
        <v>#REF!</v>
      </c>
      <c r="W32" s="211" t="e">
        <f>IF('Crisis Indicator Data'!#REF!="No Data",1,IF(#REF!&lt;&gt;"",1,0))</f>
        <v>#REF!</v>
      </c>
      <c r="X32" s="211" t="e">
        <f>IF('Crisis Indicator Data'!#REF!="No Data",1,IF(#REF!&lt;&gt;"",1,0))</f>
        <v>#REF!</v>
      </c>
      <c r="Y32" s="211" t="e">
        <f>IF('Crisis Indicator Data'!#REF!="No Data",1,IF(#REF!&lt;&gt;"",1,0))</f>
        <v>#REF!</v>
      </c>
      <c r="Z32" s="211" t="e">
        <f>IF('Crisis Indicator Data'!#REF!="No Data",1,IF(#REF!&lt;&gt;"",1,0))</f>
        <v>#REF!</v>
      </c>
      <c r="AA32" s="211" t="e">
        <f>IF('Crisis Indicator Data'!#REF!="No Data",1,IF(#REF!&lt;&gt;"",1,0))</f>
        <v>#REF!</v>
      </c>
      <c r="AB32" s="211" t="e">
        <f>IF('Crisis Indicator Data'!#REF!="No Data",1,IF(#REF!&lt;&gt;"",1,0))</f>
        <v>#REF!</v>
      </c>
      <c r="AC32" s="211" t="e">
        <f>IF('Crisis Indicator Data'!#REF!="No Data",1,IF(#REF!&lt;&gt;"",1,0))</f>
        <v>#REF!</v>
      </c>
      <c r="AD32" s="211" t="e">
        <f>IF('Crisis Indicator Data'!#REF!="No Data",1,IF(#REF!&lt;&gt;"",1,0))</f>
        <v>#REF!</v>
      </c>
      <c r="AE32" s="211" t="e">
        <f>IF('Crisis Indicator Data'!#REF!="No Data",1,IF(#REF!&lt;&gt;"",1,0))</f>
        <v>#REF!</v>
      </c>
      <c r="AF32" s="211" t="e">
        <f>IF('Crisis Indicator Data'!#REF!="No Data",1,IF(#REF!&lt;&gt;"",1,0))</f>
        <v>#REF!</v>
      </c>
      <c r="AG32" s="211" t="e">
        <f>IF('Crisis Indicator Data'!#REF!="No Data",1,IF(#REF!&lt;&gt;"",1,0))</f>
        <v>#REF!</v>
      </c>
      <c r="AH32" s="211" t="e">
        <f>IF('Crisis Indicator Data'!#REF!="No Data",1,IF(#REF!&lt;&gt;"",1,0))</f>
        <v>#REF!</v>
      </c>
      <c r="AI32" s="211" t="e">
        <f>IF('Crisis Indicator Data'!#REF!="No Data",1,IF(#REF!&lt;&gt;"",1,0))</f>
        <v>#REF!</v>
      </c>
      <c r="AJ32" s="211" t="e">
        <f>IF('Crisis Indicator Data'!#REF!="No Data",1,IF(#REF!&lt;&gt;"",1,0))</f>
        <v>#REF!</v>
      </c>
      <c r="AK32" s="211" t="e">
        <f>IF('Crisis Indicator Data'!#REF!="No Data",1,IF(#REF!&lt;&gt;"",1,0))</f>
        <v>#REF!</v>
      </c>
      <c r="AL32" s="211" t="e">
        <f>IF('Crisis Indicator Data'!#REF!="No Data",1,IF(#REF!&lt;&gt;"",1,0))</f>
        <v>#REF!</v>
      </c>
      <c r="AM32" s="211" t="e">
        <f>IF('Crisis Indicator Data'!#REF!="No Data",1,IF(#REF!&lt;&gt;"",1,0))</f>
        <v>#REF!</v>
      </c>
      <c r="AN32" s="211" t="e">
        <f>IF('Crisis Indicator Data'!#REF!="No Data",1,IF(#REF!&lt;&gt;"",1,0))</f>
        <v>#REF!</v>
      </c>
      <c r="AO32" s="211" t="e">
        <f>IF('Crisis Indicator Data'!#REF!="No Data",1,IF(#REF!&lt;&gt;"",1,0))</f>
        <v>#REF!</v>
      </c>
      <c r="AP32" s="211" t="e">
        <f>IF('Crisis Indicator Data'!#REF!="No Data",1,IF(#REF!&lt;&gt;"",1,0))</f>
        <v>#REF!</v>
      </c>
      <c r="AQ32" s="211" t="e">
        <f>IF('Crisis Indicator Data'!#REF!="No Data",1,IF(#REF!&lt;&gt;"",1,0))</f>
        <v>#REF!</v>
      </c>
      <c r="AR32" s="211" t="e">
        <f>IF('Crisis Indicator Data'!#REF!="No Data",1,IF(#REF!&lt;&gt;"",1,0))</f>
        <v>#REF!</v>
      </c>
      <c r="AS32" s="211" t="e">
        <f>IF('Crisis Indicator Data'!#REF!="No Data",1,IF(#REF!&lt;&gt;"",1,0))</f>
        <v>#REF!</v>
      </c>
      <c r="AT32" s="211" t="e">
        <f>IF('Crisis Indicator Data'!#REF!="No Data",1,IF(#REF!&lt;&gt;"",1,0))</f>
        <v>#REF!</v>
      </c>
      <c r="AU32" s="211" t="e">
        <f>IF('Crisis Indicator Data'!#REF!="No Data",1,IF(#REF!&lt;&gt;"",1,0))</f>
        <v>#REF!</v>
      </c>
      <c r="AV32" s="211" t="e">
        <f>IF('Crisis Indicator Data'!#REF!="No Data",1,IF(#REF!&lt;&gt;"",1,0))</f>
        <v>#REF!</v>
      </c>
      <c r="AW32" s="211" t="e">
        <f>IF('Crisis Indicator Data'!#REF!="No Data",1,IF(#REF!&lt;&gt;"",1,0))</f>
        <v>#REF!</v>
      </c>
      <c r="AX32" s="211" t="e">
        <f>IF('Crisis Indicator Data'!#REF!="No Data",1,IF(#REF!&lt;&gt;"",1,0))</f>
        <v>#REF!</v>
      </c>
      <c r="AY32" s="211" t="e">
        <f>IF('Crisis Indicator Data'!#REF!="No Data",1,IF(#REF!&lt;&gt;"",1,0))</f>
        <v>#REF!</v>
      </c>
      <c r="AZ32" s="211" t="e">
        <f>IF('Crisis Indicator Data'!#REF!="No Data",1,IF(#REF!&lt;&gt;"",1,0))</f>
        <v>#REF!</v>
      </c>
      <c r="BA32" t="e">
        <f t="shared" si="0"/>
        <v>#REF!</v>
      </c>
      <c r="BB32" s="22" t="e">
        <f t="shared" si="1"/>
        <v>#REF!</v>
      </c>
    </row>
    <row r="33" spans="1:54" x14ac:dyDescent="0.25">
      <c r="A33" t="s">
        <v>8679</v>
      </c>
      <c r="B33" s="211" t="e">
        <f>IF('Crisis Indicator Data'!#REF!="No Data",1,IF(#REF!&lt;&gt;"",1,0))</f>
        <v>#REF!</v>
      </c>
      <c r="C33" s="211" t="e">
        <f>IF('Crisis Indicator Data'!#REF!="No Data",1,IF(#REF!&lt;&gt;"",1,0))</f>
        <v>#REF!</v>
      </c>
      <c r="D33" s="211" t="e">
        <f>IF('Crisis Indicator Data'!#REF!="No Data",1,IF(#REF!&lt;&gt;"",1,0))</f>
        <v>#REF!</v>
      </c>
      <c r="E33" s="211" t="e">
        <f>IF('Crisis Indicator Data'!#REF!="No Data",1,IF(#REF!&lt;&gt;"",1,0))</f>
        <v>#REF!</v>
      </c>
      <c r="F33" s="211" t="e">
        <f>IF('Crisis Indicator Data'!#REF!="No Data",1,IF(#REF!&lt;&gt;"",1,0))</f>
        <v>#REF!</v>
      </c>
      <c r="G33" s="211" t="e">
        <f>IF('Crisis Indicator Data'!#REF!="No Data",1,IF(#REF!&lt;&gt;"",1,0))</f>
        <v>#REF!</v>
      </c>
      <c r="H33" s="211" t="e">
        <f>IF('Crisis Indicator Data'!#REF!="No Data",1,IF(#REF!&lt;&gt;"",1,0))</f>
        <v>#REF!</v>
      </c>
      <c r="I33" s="211" t="e">
        <f>IF('Crisis Indicator Data'!#REF!="No Data",1,IF(#REF!&lt;&gt;"",1,0))</f>
        <v>#REF!</v>
      </c>
      <c r="J33" s="211" t="e">
        <f>IF('Crisis Indicator Data'!#REF!="No Data",1,IF(#REF!&lt;&gt;"",1,0))</f>
        <v>#REF!</v>
      </c>
      <c r="K33" s="211" t="e">
        <f>IF('Crisis Indicator Data'!#REF!="No Data",1,IF(#REF!&lt;&gt;"",1,0))</f>
        <v>#REF!</v>
      </c>
      <c r="L33" s="211" t="e">
        <f>IF('Crisis Indicator Data'!#REF!="No Data",1,IF(#REF!&lt;&gt;"",1,0))</f>
        <v>#REF!</v>
      </c>
      <c r="M33" s="211" t="e">
        <f>IF('Crisis Indicator Data'!#REF!="No Data",1,IF(#REF!&lt;&gt;"",1,0))</f>
        <v>#REF!</v>
      </c>
      <c r="N33" s="211" t="e">
        <f>IF('Crisis Indicator Data'!#REF!="No Data",1,IF(#REF!&lt;&gt;"",1,0))</f>
        <v>#REF!</v>
      </c>
      <c r="O33" s="211" t="e">
        <f>IF('Crisis Indicator Data'!#REF!="No Data",1,IF(#REF!&lt;&gt;"",1,0))</f>
        <v>#REF!</v>
      </c>
      <c r="P33" s="211" t="e">
        <f>IF('Crisis Indicator Data'!#REF!="No Data",1,IF(#REF!&lt;&gt;"",1,0))</f>
        <v>#REF!</v>
      </c>
      <c r="Q33" s="211" t="e">
        <f>IF('Crisis Indicator Data'!#REF!="No Data",1,IF(#REF!&lt;&gt;"",1,0))</f>
        <v>#REF!</v>
      </c>
      <c r="R33" s="211" t="e">
        <f>IF('Crisis Indicator Data'!#REF!="No Data",1,IF(#REF!&lt;&gt;"",1,0))</f>
        <v>#REF!</v>
      </c>
      <c r="S33" s="211" t="e">
        <f>IF('Crisis Indicator Data'!#REF!="No Data",1,IF(#REF!&lt;&gt;"",1,0))</f>
        <v>#REF!</v>
      </c>
      <c r="T33" s="211" t="e">
        <f>IF('Crisis Indicator Data'!#REF!="No Data",1,IF(#REF!&lt;&gt;"",1,0))</f>
        <v>#REF!</v>
      </c>
      <c r="U33" s="211" t="e">
        <f>IF('Crisis Indicator Data'!#REF!="No Data",1,IF(#REF!&lt;&gt;"",1,0))</f>
        <v>#REF!</v>
      </c>
      <c r="V33" s="211" t="e">
        <f>IF('Crisis Indicator Data'!#REF!="No Data",1,IF(#REF!&lt;&gt;"",1,0))</f>
        <v>#REF!</v>
      </c>
      <c r="W33" s="211" t="e">
        <f>IF('Crisis Indicator Data'!#REF!="No Data",1,IF(#REF!&lt;&gt;"",1,0))</f>
        <v>#REF!</v>
      </c>
      <c r="X33" s="211" t="e">
        <f>IF('Crisis Indicator Data'!#REF!="No Data",1,IF(#REF!&lt;&gt;"",1,0))</f>
        <v>#REF!</v>
      </c>
      <c r="Y33" s="211" t="e">
        <f>IF('Crisis Indicator Data'!#REF!="No Data",1,IF(#REF!&lt;&gt;"",1,0))</f>
        <v>#REF!</v>
      </c>
      <c r="Z33" s="211" t="e">
        <f>IF('Crisis Indicator Data'!#REF!="No Data",1,IF(#REF!&lt;&gt;"",1,0))</f>
        <v>#REF!</v>
      </c>
      <c r="AA33" s="211" t="e">
        <f>IF('Crisis Indicator Data'!#REF!="No Data",1,IF(#REF!&lt;&gt;"",1,0))</f>
        <v>#REF!</v>
      </c>
      <c r="AB33" s="211" t="e">
        <f>IF('Crisis Indicator Data'!#REF!="No Data",1,IF(#REF!&lt;&gt;"",1,0))</f>
        <v>#REF!</v>
      </c>
      <c r="AC33" s="211" t="e">
        <f>IF('Crisis Indicator Data'!#REF!="No Data",1,IF(#REF!&lt;&gt;"",1,0))</f>
        <v>#REF!</v>
      </c>
      <c r="AD33" s="211" t="e">
        <f>IF('Crisis Indicator Data'!#REF!="No Data",1,IF(#REF!&lt;&gt;"",1,0))</f>
        <v>#REF!</v>
      </c>
      <c r="AE33" s="211" t="e">
        <f>IF('Crisis Indicator Data'!#REF!="No Data",1,IF(#REF!&lt;&gt;"",1,0))</f>
        <v>#REF!</v>
      </c>
      <c r="AF33" s="211" t="e">
        <f>IF('Crisis Indicator Data'!#REF!="No Data",1,IF(#REF!&lt;&gt;"",1,0))</f>
        <v>#REF!</v>
      </c>
      <c r="AG33" s="211" t="e">
        <f>IF('Crisis Indicator Data'!#REF!="No Data",1,IF(#REF!&lt;&gt;"",1,0))</f>
        <v>#REF!</v>
      </c>
      <c r="AH33" s="211" t="e">
        <f>IF('Crisis Indicator Data'!#REF!="No Data",1,IF(#REF!&lt;&gt;"",1,0))</f>
        <v>#REF!</v>
      </c>
      <c r="AI33" s="211" t="e">
        <f>IF('Crisis Indicator Data'!#REF!="No Data",1,IF(#REF!&lt;&gt;"",1,0))</f>
        <v>#REF!</v>
      </c>
      <c r="AJ33" s="211" t="e">
        <f>IF('Crisis Indicator Data'!#REF!="No Data",1,IF(#REF!&lt;&gt;"",1,0))</f>
        <v>#REF!</v>
      </c>
      <c r="AK33" s="211" t="e">
        <f>IF('Crisis Indicator Data'!#REF!="No Data",1,IF(#REF!&lt;&gt;"",1,0))</f>
        <v>#REF!</v>
      </c>
      <c r="AL33" s="211" t="e">
        <f>IF('Crisis Indicator Data'!#REF!="No Data",1,IF(#REF!&lt;&gt;"",1,0))</f>
        <v>#REF!</v>
      </c>
      <c r="AM33" s="211" t="e">
        <f>IF('Crisis Indicator Data'!#REF!="No Data",1,IF(#REF!&lt;&gt;"",1,0))</f>
        <v>#REF!</v>
      </c>
      <c r="AN33" s="211" t="e">
        <f>IF('Crisis Indicator Data'!#REF!="No Data",1,IF(#REF!&lt;&gt;"",1,0))</f>
        <v>#REF!</v>
      </c>
      <c r="AO33" s="211" t="e">
        <f>IF('Crisis Indicator Data'!#REF!="No Data",1,IF(#REF!&lt;&gt;"",1,0))</f>
        <v>#REF!</v>
      </c>
      <c r="AP33" s="211" t="e">
        <f>IF('Crisis Indicator Data'!#REF!="No Data",1,IF(#REF!&lt;&gt;"",1,0))</f>
        <v>#REF!</v>
      </c>
      <c r="AQ33" s="211" t="e">
        <f>IF('Crisis Indicator Data'!#REF!="No Data",1,IF(#REF!&lt;&gt;"",1,0))</f>
        <v>#REF!</v>
      </c>
      <c r="AR33" s="211" t="e">
        <f>IF('Crisis Indicator Data'!#REF!="No Data",1,IF(#REF!&lt;&gt;"",1,0))</f>
        <v>#REF!</v>
      </c>
      <c r="AS33" s="211" t="e">
        <f>IF('Crisis Indicator Data'!#REF!="No Data",1,IF(#REF!&lt;&gt;"",1,0))</f>
        <v>#REF!</v>
      </c>
      <c r="AT33" s="211" t="e">
        <f>IF('Crisis Indicator Data'!#REF!="No Data",1,IF(#REF!&lt;&gt;"",1,0))</f>
        <v>#REF!</v>
      </c>
      <c r="AU33" s="211" t="e">
        <f>IF('Crisis Indicator Data'!#REF!="No Data",1,IF(#REF!&lt;&gt;"",1,0))</f>
        <v>#REF!</v>
      </c>
      <c r="AV33" s="211" t="e">
        <f>IF('Crisis Indicator Data'!#REF!="No Data",1,IF(#REF!&lt;&gt;"",1,0))</f>
        <v>#REF!</v>
      </c>
      <c r="AW33" s="211" t="e">
        <f>IF('Crisis Indicator Data'!#REF!="No Data",1,IF(#REF!&lt;&gt;"",1,0))</f>
        <v>#REF!</v>
      </c>
      <c r="AX33" s="211" t="e">
        <f>IF('Crisis Indicator Data'!#REF!="No Data",1,IF(#REF!&lt;&gt;"",1,0))</f>
        <v>#REF!</v>
      </c>
      <c r="AY33" s="211" t="e">
        <f>IF('Crisis Indicator Data'!#REF!="No Data",1,IF(#REF!&lt;&gt;"",1,0))</f>
        <v>#REF!</v>
      </c>
      <c r="AZ33" s="211" t="e">
        <f>IF('Crisis Indicator Data'!#REF!="No Data",1,IF(#REF!&lt;&gt;"",1,0))</f>
        <v>#REF!</v>
      </c>
      <c r="BA33" t="e">
        <f t="shared" si="0"/>
        <v>#REF!</v>
      </c>
      <c r="BB33" s="22" t="e">
        <f t="shared" si="1"/>
        <v>#REF!</v>
      </c>
    </row>
    <row r="34" spans="1:54" x14ac:dyDescent="0.25">
      <c r="A34" t="s">
        <v>8893</v>
      </c>
      <c r="B34" s="211" t="e">
        <f>IF('Crisis Indicator Data'!#REF!="No Data",1,IF(#REF!&lt;&gt;"",1,0))</f>
        <v>#REF!</v>
      </c>
      <c r="C34" s="211" t="e">
        <f>IF('Crisis Indicator Data'!#REF!="No Data",1,IF(#REF!&lt;&gt;"",1,0))</f>
        <v>#REF!</v>
      </c>
      <c r="D34" s="211" t="e">
        <f>IF('Crisis Indicator Data'!#REF!="No Data",1,IF(#REF!&lt;&gt;"",1,0))</f>
        <v>#REF!</v>
      </c>
      <c r="E34" s="211" t="e">
        <f>IF('Crisis Indicator Data'!#REF!="No Data",1,IF(#REF!&lt;&gt;"",1,0))</f>
        <v>#REF!</v>
      </c>
      <c r="F34" s="211" t="e">
        <f>IF('Crisis Indicator Data'!#REF!="No Data",1,IF(#REF!&lt;&gt;"",1,0))</f>
        <v>#REF!</v>
      </c>
      <c r="G34" s="211" t="e">
        <f>IF('Crisis Indicator Data'!#REF!="No Data",1,IF(#REF!&lt;&gt;"",1,0))</f>
        <v>#REF!</v>
      </c>
      <c r="H34" s="211" t="e">
        <f>IF('Crisis Indicator Data'!#REF!="No Data",1,IF(#REF!&lt;&gt;"",1,0))</f>
        <v>#REF!</v>
      </c>
      <c r="I34" s="211" t="e">
        <f>IF('Crisis Indicator Data'!#REF!="No Data",1,IF(#REF!&lt;&gt;"",1,0))</f>
        <v>#REF!</v>
      </c>
      <c r="J34" s="211" t="e">
        <f>IF('Crisis Indicator Data'!#REF!="No Data",1,IF(#REF!&lt;&gt;"",1,0))</f>
        <v>#REF!</v>
      </c>
      <c r="K34" s="211" t="e">
        <f>IF('Crisis Indicator Data'!#REF!="No Data",1,IF(#REF!&lt;&gt;"",1,0))</f>
        <v>#REF!</v>
      </c>
      <c r="L34" s="211" t="e">
        <f>IF('Crisis Indicator Data'!#REF!="No Data",1,IF(#REF!&lt;&gt;"",1,0))</f>
        <v>#REF!</v>
      </c>
      <c r="M34" s="211" t="e">
        <f>IF('Crisis Indicator Data'!#REF!="No Data",1,IF(#REF!&lt;&gt;"",1,0))</f>
        <v>#REF!</v>
      </c>
      <c r="N34" s="211" t="e">
        <f>IF('Crisis Indicator Data'!#REF!="No Data",1,IF(#REF!&lt;&gt;"",1,0))</f>
        <v>#REF!</v>
      </c>
      <c r="O34" s="211" t="e">
        <f>IF('Crisis Indicator Data'!#REF!="No Data",1,IF(#REF!&lt;&gt;"",1,0))</f>
        <v>#REF!</v>
      </c>
      <c r="P34" s="211" t="e">
        <f>IF('Crisis Indicator Data'!#REF!="No Data",1,IF(#REF!&lt;&gt;"",1,0))</f>
        <v>#REF!</v>
      </c>
      <c r="Q34" s="211" t="e">
        <f>IF('Crisis Indicator Data'!#REF!="No Data",1,IF(#REF!&lt;&gt;"",1,0))</f>
        <v>#REF!</v>
      </c>
      <c r="R34" s="211" t="e">
        <f>IF('Crisis Indicator Data'!#REF!="No Data",1,IF(#REF!&lt;&gt;"",1,0))</f>
        <v>#REF!</v>
      </c>
      <c r="S34" s="211" t="e">
        <f>IF('Crisis Indicator Data'!#REF!="No Data",1,IF(#REF!&lt;&gt;"",1,0))</f>
        <v>#REF!</v>
      </c>
      <c r="T34" s="211" t="e">
        <f>IF('Crisis Indicator Data'!#REF!="No Data",1,IF(#REF!&lt;&gt;"",1,0))</f>
        <v>#REF!</v>
      </c>
      <c r="U34" s="211" t="e">
        <f>IF('Crisis Indicator Data'!#REF!="No Data",1,IF(#REF!&lt;&gt;"",1,0))</f>
        <v>#REF!</v>
      </c>
      <c r="V34" s="211" t="e">
        <f>IF('Crisis Indicator Data'!#REF!="No Data",1,IF(#REF!&lt;&gt;"",1,0))</f>
        <v>#REF!</v>
      </c>
      <c r="W34" s="211" t="e">
        <f>IF('Crisis Indicator Data'!#REF!="No Data",1,IF(#REF!&lt;&gt;"",1,0))</f>
        <v>#REF!</v>
      </c>
      <c r="X34" s="211" t="e">
        <f>IF('Crisis Indicator Data'!#REF!="No Data",1,IF(#REF!&lt;&gt;"",1,0))</f>
        <v>#REF!</v>
      </c>
      <c r="Y34" s="211" t="e">
        <f>IF('Crisis Indicator Data'!#REF!="No Data",1,IF(#REF!&lt;&gt;"",1,0))</f>
        <v>#REF!</v>
      </c>
      <c r="Z34" s="211" t="e">
        <f>IF('Crisis Indicator Data'!#REF!="No Data",1,IF(#REF!&lt;&gt;"",1,0))</f>
        <v>#REF!</v>
      </c>
      <c r="AA34" s="211" t="e">
        <f>IF('Crisis Indicator Data'!#REF!="No Data",1,IF(#REF!&lt;&gt;"",1,0))</f>
        <v>#REF!</v>
      </c>
      <c r="AB34" s="211" t="e">
        <f>IF('Crisis Indicator Data'!#REF!="No Data",1,IF(#REF!&lt;&gt;"",1,0))</f>
        <v>#REF!</v>
      </c>
      <c r="AC34" s="211" t="e">
        <f>IF('Crisis Indicator Data'!#REF!="No Data",1,IF(#REF!&lt;&gt;"",1,0))</f>
        <v>#REF!</v>
      </c>
      <c r="AD34" s="211" t="e">
        <f>IF('Crisis Indicator Data'!#REF!="No Data",1,IF(#REF!&lt;&gt;"",1,0))</f>
        <v>#REF!</v>
      </c>
      <c r="AE34" s="211" t="e">
        <f>IF('Crisis Indicator Data'!#REF!="No Data",1,IF(#REF!&lt;&gt;"",1,0))</f>
        <v>#REF!</v>
      </c>
      <c r="AF34" s="211" t="e">
        <f>IF('Crisis Indicator Data'!#REF!="No Data",1,IF(#REF!&lt;&gt;"",1,0))</f>
        <v>#REF!</v>
      </c>
      <c r="AG34" s="211" t="e">
        <f>IF('Crisis Indicator Data'!#REF!="No Data",1,IF(#REF!&lt;&gt;"",1,0))</f>
        <v>#REF!</v>
      </c>
      <c r="AH34" s="211" t="e">
        <f>IF('Crisis Indicator Data'!#REF!="No Data",1,IF(#REF!&lt;&gt;"",1,0))</f>
        <v>#REF!</v>
      </c>
      <c r="AI34" s="211" t="e">
        <f>IF('Crisis Indicator Data'!#REF!="No Data",1,IF(#REF!&lt;&gt;"",1,0))</f>
        <v>#REF!</v>
      </c>
      <c r="AJ34" s="211" t="e">
        <f>IF('Crisis Indicator Data'!#REF!="No Data",1,IF(#REF!&lt;&gt;"",1,0))</f>
        <v>#REF!</v>
      </c>
      <c r="AK34" s="211" t="e">
        <f>IF('Crisis Indicator Data'!#REF!="No Data",1,IF(#REF!&lt;&gt;"",1,0))</f>
        <v>#REF!</v>
      </c>
      <c r="AL34" s="211" t="e">
        <f>IF('Crisis Indicator Data'!#REF!="No Data",1,IF(#REF!&lt;&gt;"",1,0))</f>
        <v>#REF!</v>
      </c>
      <c r="AM34" s="211" t="e">
        <f>IF('Crisis Indicator Data'!#REF!="No Data",1,IF(#REF!&lt;&gt;"",1,0))</f>
        <v>#REF!</v>
      </c>
      <c r="AN34" s="211" t="e">
        <f>IF('Crisis Indicator Data'!#REF!="No Data",1,IF(#REF!&lt;&gt;"",1,0))</f>
        <v>#REF!</v>
      </c>
      <c r="AO34" s="211" t="e">
        <f>IF('Crisis Indicator Data'!#REF!="No Data",1,IF(#REF!&lt;&gt;"",1,0))</f>
        <v>#REF!</v>
      </c>
      <c r="AP34" s="211" t="e">
        <f>IF('Crisis Indicator Data'!#REF!="No Data",1,IF(#REF!&lt;&gt;"",1,0))</f>
        <v>#REF!</v>
      </c>
      <c r="AQ34" s="211" t="e">
        <f>IF('Crisis Indicator Data'!#REF!="No Data",1,IF(#REF!&lt;&gt;"",1,0))</f>
        <v>#REF!</v>
      </c>
      <c r="AR34" s="211" t="e">
        <f>IF('Crisis Indicator Data'!#REF!="No Data",1,IF(#REF!&lt;&gt;"",1,0))</f>
        <v>#REF!</v>
      </c>
      <c r="AS34" s="211" t="e">
        <f>IF('Crisis Indicator Data'!#REF!="No Data",1,IF(#REF!&lt;&gt;"",1,0))</f>
        <v>#REF!</v>
      </c>
      <c r="AT34" s="211" t="e">
        <f>IF('Crisis Indicator Data'!#REF!="No Data",1,IF(#REF!&lt;&gt;"",1,0))</f>
        <v>#REF!</v>
      </c>
      <c r="AU34" s="211" t="e">
        <f>IF('Crisis Indicator Data'!#REF!="No Data",1,IF(#REF!&lt;&gt;"",1,0))</f>
        <v>#REF!</v>
      </c>
      <c r="AV34" s="211" t="e">
        <f>IF('Crisis Indicator Data'!#REF!="No Data",1,IF(#REF!&lt;&gt;"",1,0))</f>
        <v>#REF!</v>
      </c>
      <c r="AW34" s="211" t="e">
        <f>IF('Crisis Indicator Data'!#REF!="No Data",1,IF(#REF!&lt;&gt;"",1,0))</f>
        <v>#REF!</v>
      </c>
      <c r="AX34" s="211" t="e">
        <f>IF('Crisis Indicator Data'!#REF!="No Data",1,IF(#REF!&lt;&gt;"",1,0))</f>
        <v>#REF!</v>
      </c>
      <c r="AY34" s="211" t="e">
        <f>IF('Crisis Indicator Data'!#REF!="No Data",1,IF(#REF!&lt;&gt;"",1,0))</f>
        <v>#REF!</v>
      </c>
      <c r="AZ34" s="211" t="e">
        <f>IF('Crisis Indicator Data'!#REF!="No Data",1,IF(#REF!&lt;&gt;"",1,0))</f>
        <v>#REF!</v>
      </c>
      <c r="BA34" t="e">
        <f t="shared" ref="BA34:BA65" si="2">SUM(B34:AZ34)</f>
        <v>#REF!</v>
      </c>
      <c r="BB34" s="22" t="e">
        <f t="shared" ref="BB34:BB65" si="3">BA34/51</f>
        <v>#REF!</v>
      </c>
    </row>
    <row r="35" spans="1:54" x14ac:dyDescent="0.25">
      <c r="A35" t="s">
        <v>8684</v>
      </c>
      <c r="B35" s="211" t="e">
        <f>IF('Crisis Indicator Data'!#REF!="No Data",1,IF(#REF!&lt;&gt;"",1,0))</f>
        <v>#REF!</v>
      </c>
      <c r="C35" s="211" t="e">
        <f>IF('Crisis Indicator Data'!#REF!="No Data",1,IF(#REF!&lt;&gt;"",1,0))</f>
        <v>#REF!</v>
      </c>
      <c r="D35" s="211" t="e">
        <f>IF('Crisis Indicator Data'!#REF!="No Data",1,IF(#REF!&lt;&gt;"",1,0))</f>
        <v>#REF!</v>
      </c>
      <c r="E35" s="211" t="e">
        <f>IF('Crisis Indicator Data'!#REF!="No Data",1,IF(#REF!&lt;&gt;"",1,0))</f>
        <v>#REF!</v>
      </c>
      <c r="F35" s="211" t="e">
        <f>IF('Crisis Indicator Data'!#REF!="No Data",1,IF(#REF!&lt;&gt;"",1,0))</f>
        <v>#REF!</v>
      </c>
      <c r="G35" s="211" t="e">
        <f>IF('Crisis Indicator Data'!#REF!="No Data",1,IF(#REF!&lt;&gt;"",1,0))</f>
        <v>#REF!</v>
      </c>
      <c r="H35" s="211" t="e">
        <f>IF('Crisis Indicator Data'!#REF!="No Data",1,IF(#REF!&lt;&gt;"",1,0))</f>
        <v>#REF!</v>
      </c>
      <c r="I35" s="211" t="e">
        <f>IF('Crisis Indicator Data'!#REF!="No Data",1,IF(#REF!&lt;&gt;"",1,0))</f>
        <v>#REF!</v>
      </c>
      <c r="J35" s="211" t="e">
        <f>IF('Crisis Indicator Data'!#REF!="No Data",1,IF(#REF!&lt;&gt;"",1,0))</f>
        <v>#REF!</v>
      </c>
      <c r="K35" s="211" t="e">
        <f>IF('Crisis Indicator Data'!#REF!="No Data",1,IF(#REF!&lt;&gt;"",1,0))</f>
        <v>#REF!</v>
      </c>
      <c r="L35" s="211" t="e">
        <f>IF('Crisis Indicator Data'!#REF!="No Data",1,IF(#REF!&lt;&gt;"",1,0))</f>
        <v>#REF!</v>
      </c>
      <c r="M35" s="211" t="e">
        <f>IF('Crisis Indicator Data'!#REF!="No Data",1,IF(#REF!&lt;&gt;"",1,0))</f>
        <v>#REF!</v>
      </c>
      <c r="N35" s="211" t="e">
        <f>IF('Crisis Indicator Data'!#REF!="No Data",1,IF(#REF!&lt;&gt;"",1,0))</f>
        <v>#REF!</v>
      </c>
      <c r="O35" s="211" t="e">
        <f>IF('Crisis Indicator Data'!#REF!="No Data",1,IF(#REF!&lt;&gt;"",1,0))</f>
        <v>#REF!</v>
      </c>
      <c r="P35" s="211" t="e">
        <f>IF('Crisis Indicator Data'!#REF!="No Data",1,IF(#REF!&lt;&gt;"",1,0))</f>
        <v>#REF!</v>
      </c>
      <c r="Q35" s="211" t="e">
        <f>IF('Crisis Indicator Data'!#REF!="No Data",1,IF(#REF!&lt;&gt;"",1,0))</f>
        <v>#REF!</v>
      </c>
      <c r="R35" s="211" t="e">
        <f>IF('Crisis Indicator Data'!#REF!="No Data",1,IF(#REF!&lt;&gt;"",1,0))</f>
        <v>#REF!</v>
      </c>
      <c r="S35" s="211" t="e">
        <f>IF('Crisis Indicator Data'!#REF!="No Data",1,IF(#REF!&lt;&gt;"",1,0))</f>
        <v>#REF!</v>
      </c>
      <c r="T35" s="211" t="e">
        <f>IF('Crisis Indicator Data'!#REF!="No Data",1,IF(#REF!&lt;&gt;"",1,0))</f>
        <v>#REF!</v>
      </c>
      <c r="U35" s="211" t="e">
        <f>IF('Crisis Indicator Data'!#REF!="No Data",1,IF(#REF!&lt;&gt;"",1,0))</f>
        <v>#REF!</v>
      </c>
      <c r="V35" s="211" t="e">
        <f>IF('Crisis Indicator Data'!#REF!="No Data",1,IF(#REF!&lt;&gt;"",1,0))</f>
        <v>#REF!</v>
      </c>
      <c r="W35" s="211" t="e">
        <f>IF('Crisis Indicator Data'!#REF!="No Data",1,IF(#REF!&lt;&gt;"",1,0))</f>
        <v>#REF!</v>
      </c>
      <c r="X35" s="211" t="e">
        <f>IF('Crisis Indicator Data'!#REF!="No Data",1,IF(#REF!&lt;&gt;"",1,0))</f>
        <v>#REF!</v>
      </c>
      <c r="Y35" s="211" t="e">
        <f>IF('Crisis Indicator Data'!#REF!="No Data",1,IF(#REF!&lt;&gt;"",1,0))</f>
        <v>#REF!</v>
      </c>
      <c r="Z35" s="211" t="e">
        <f>IF('Crisis Indicator Data'!#REF!="No Data",1,IF(#REF!&lt;&gt;"",1,0))</f>
        <v>#REF!</v>
      </c>
      <c r="AA35" s="211" t="e">
        <f>IF('Crisis Indicator Data'!#REF!="No Data",1,IF(#REF!&lt;&gt;"",1,0))</f>
        <v>#REF!</v>
      </c>
      <c r="AB35" s="211" t="e">
        <f>IF('Crisis Indicator Data'!#REF!="No Data",1,IF(#REF!&lt;&gt;"",1,0))</f>
        <v>#REF!</v>
      </c>
      <c r="AC35" s="211" t="e">
        <f>IF('Crisis Indicator Data'!#REF!="No Data",1,IF(#REF!&lt;&gt;"",1,0))</f>
        <v>#REF!</v>
      </c>
      <c r="AD35" s="211" t="e">
        <f>IF('Crisis Indicator Data'!#REF!="No Data",1,IF(#REF!&lt;&gt;"",1,0))</f>
        <v>#REF!</v>
      </c>
      <c r="AE35" s="211" t="e">
        <f>IF('Crisis Indicator Data'!#REF!="No Data",1,IF(#REF!&lt;&gt;"",1,0))</f>
        <v>#REF!</v>
      </c>
      <c r="AF35" s="211" t="e">
        <f>IF('Crisis Indicator Data'!#REF!="No Data",1,IF(#REF!&lt;&gt;"",1,0))</f>
        <v>#REF!</v>
      </c>
      <c r="AG35" s="211" t="e">
        <f>IF('Crisis Indicator Data'!#REF!="No Data",1,IF(#REF!&lt;&gt;"",1,0))</f>
        <v>#REF!</v>
      </c>
      <c r="AH35" s="211" t="e">
        <f>IF('Crisis Indicator Data'!#REF!="No Data",1,IF(#REF!&lt;&gt;"",1,0))</f>
        <v>#REF!</v>
      </c>
      <c r="AI35" s="211" t="e">
        <f>IF('Crisis Indicator Data'!#REF!="No Data",1,IF(#REF!&lt;&gt;"",1,0))</f>
        <v>#REF!</v>
      </c>
      <c r="AJ35" s="211" t="e">
        <f>IF('Crisis Indicator Data'!#REF!="No Data",1,IF(#REF!&lt;&gt;"",1,0))</f>
        <v>#REF!</v>
      </c>
      <c r="AK35" s="211" t="e">
        <f>IF('Crisis Indicator Data'!#REF!="No Data",1,IF(#REF!&lt;&gt;"",1,0))</f>
        <v>#REF!</v>
      </c>
      <c r="AL35" s="211" t="e">
        <f>IF('Crisis Indicator Data'!#REF!="No Data",1,IF(#REF!&lt;&gt;"",1,0))</f>
        <v>#REF!</v>
      </c>
      <c r="AM35" s="211" t="e">
        <f>IF('Crisis Indicator Data'!#REF!="No Data",1,IF(#REF!&lt;&gt;"",1,0))</f>
        <v>#REF!</v>
      </c>
      <c r="AN35" s="211" t="e">
        <f>IF('Crisis Indicator Data'!#REF!="No Data",1,IF(#REF!&lt;&gt;"",1,0))</f>
        <v>#REF!</v>
      </c>
      <c r="AO35" s="211" t="e">
        <f>IF('Crisis Indicator Data'!#REF!="No Data",1,IF(#REF!&lt;&gt;"",1,0))</f>
        <v>#REF!</v>
      </c>
      <c r="AP35" s="211" t="e">
        <f>IF('Crisis Indicator Data'!#REF!="No Data",1,IF(#REF!&lt;&gt;"",1,0))</f>
        <v>#REF!</v>
      </c>
      <c r="AQ35" s="211" t="e">
        <f>IF('Crisis Indicator Data'!#REF!="No Data",1,IF(#REF!&lt;&gt;"",1,0))</f>
        <v>#REF!</v>
      </c>
      <c r="AR35" s="211" t="e">
        <f>IF('Crisis Indicator Data'!#REF!="No Data",1,IF(#REF!&lt;&gt;"",1,0))</f>
        <v>#REF!</v>
      </c>
      <c r="AS35" s="211" t="e">
        <f>IF('Crisis Indicator Data'!#REF!="No Data",1,IF(#REF!&lt;&gt;"",1,0))</f>
        <v>#REF!</v>
      </c>
      <c r="AT35" s="211" t="e">
        <f>IF('Crisis Indicator Data'!#REF!="No Data",1,IF(#REF!&lt;&gt;"",1,0))</f>
        <v>#REF!</v>
      </c>
      <c r="AU35" s="211" t="e">
        <f>IF('Crisis Indicator Data'!#REF!="No Data",1,IF(#REF!&lt;&gt;"",1,0))</f>
        <v>#REF!</v>
      </c>
      <c r="AV35" s="211" t="e">
        <f>IF('Crisis Indicator Data'!#REF!="No Data",1,IF(#REF!&lt;&gt;"",1,0))</f>
        <v>#REF!</v>
      </c>
      <c r="AW35" s="211" t="e">
        <f>IF('Crisis Indicator Data'!#REF!="No Data",1,IF(#REF!&lt;&gt;"",1,0))</f>
        <v>#REF!</v>
      </c>
      <c r="AX35" s="211" t="e">
        <f>IF('Crisis Indicator Data'!#REF!="No Data",1,IF(#REF!&lt;&gt;"",1,0))</f>
        <v>#REF!</v>
      </c>
      <c r="AY35" s="211" t="e">
        <f>IF('Crisis Indicator Data'!#REF!="No Data",1,IF(#REF!&lt;&gt;"",1,0))</f>
        <v>#REF!</v>
      </c>
      <c r="AZ35" s="211" t="e">
        <f>IF('Crisis Indicator Data'!#REF!="No Data",1,IF(#REF!&lt;&gt;"",1,0))</f>
        <v>#REF!</v>
      </c>
      <c r="BA35" t="e">
        <f t="shared" si="2"/>
        <v>#REF!</v>
      </c>
      <c r="BB35" s="22" t="e">
        <f t="shared" si="3"/>
        <v>#REF!</v>
      </c>
    </row>
    <row r="36" spans="1:54" x14ac:dyDescent="0.25">
      <c r="A36" t="s">
        <v>8686</v>
      </c>
      <c r="B36" s="211" t="e">
        <f>IF('Crisis Indicator Data'!#REF!="No Data",1,IF(#REF!&lt;&gt;"",1,0))</f>
        <v>#REF!</v>
      </c>
      <c r="C36" s="211" t="e">
        <f>IF('Crisis Indicator Data'!#REF!="No Data",1,IF(#REF!&lt;&gt;"",1,0))</f>
        <v>#REF!</v>
      </c>
      <c r="D36" s="211" t="e">
        <f>IF('Crisis Indicator Data'!#REF!="No Data",1,IF(#REF!&lt;&gt;"",1,0))</f>
        <v>#REF!</v>
      </c>
      <c r="E36" s="211" t="e">
        <f>IF('Crisis Indicator Data'!#REF!="No Data",1,IF(#REF!&lt;&gt;"",1,0))</f>
        <v>#REF!</v>
      </c>
      <c r="F36" s="211" t="e">
        <f>IF('Crisis Indicator Data'!#REF!="No Data",1,IF(#REF!&lt;&gt;"",1,0))</f>
        <v>#REF!</v>
      </c>
      <c r="G36" s="211" t="e">
        <f>IF('Crisis Indicator Data'!#REF!="No Data",1,IF(#REF!&lt;&gt;"",1,0))</f>
        <v>#REF!</v>
      </c>
      <c r="H36" s="211" t="e">
        <f>IF('Crisis Indicator Data'!#REF!="No Data",1,IF(#REF!&lt;&gt;"",1,0))</f>
        <v>#REF!</v>
      </c>
      <c r="I36" s="211" t="e">
        <f>IF('Crisis Indicator Data'!#REF!="No Data",1,IF(#REF!&lt;&gt;"",1,0))</f>
        <v>#REF!</v>
      </c>
      <c r="J36" s="211" t="e">
        <f>IF('Crisis Indicator Data'!#REF!="No Data",1,IF(#REF!&lt;&gt;"",1,0))</f>
        <v>#REF!</v>
      </c>
      <c r="K36" s="211" t="e">
        <f>IF('Crisis Indicator Data'!#REF!="No Data",1,IF(#REF!&lt;&gt;"",1,0))</f>
        <v>#REF!</v>
      </c>
      <c r="L36" s="211" t="e">
        <f>IF('Crisis Indicator Data'!#REF!="No Data",1,IF(#REF!&lt;&gt;"",1,0))</f>
        <v>#REF!</v>
      </c>
      <c r="M36" s="211" t="e">
        <f>IF('Crisis Indicator Data'!#REF!="No Data",1,IF(#REF!&lt;&gt;"",1,0))</f>
        <v>#REF!</v>
      </c>
      <c r="N36" s="211" t="e">
        <f>IF('Crisis Indicator Data'!#REF!="No Data",1,IF(#REF!&lt;&gt;"",1,0))</f>
        <v>#REF!</v>
      </c>
      <c r="O36" s="211" t="e">
        <f>IF('Crisis Indicator Data'!#REF!="No Data",1,IF(#REF!&lt;&gt;"",1,0))</f>
        <v>#REF!</v>
      </c>
      <c r="P36" s="211" t="e">
        <f>IF('Crisis Indicator Data'!#REF!="No Data",1,IF(#REF!&lt;&gt;"",1,0))</f>
        <v>#REF!</v>
      </c>
      <c r="Q36" s="211" t="e">
        <f>IF('Crisis Indicator Data'!#REF!="No Data",1,IF(#REF!&lt;&gt;"",1,0))</f>
        <v>#REF!</v>
      </c>
      <c r="R36" s="211" t="e">
        <f>IF('Crisis Indicator Data'!#REF!="No Data",1,IF(#REF!&lt;&gt;"",1,0))</f>
        <v>#REF!</v>
      </c>
      <c r="S36" s="211" t="e">
        <f>IF('Crisis Indicator Data'!#REF!="No Data",1,IF(#REF!&lt;&gt;"",1,0))</f>
        <v>#REF!</v>
      </c>
      <c r="T36" s="211" t="e">
        <f>IF('Crisis Indicator Data'!#REF!="No Data",1,IF(#REF!&lt;&gt;"",1,0))</f>
        <v>#REF!</v>
      </c>
      <c r="U36" s="211" t="e">
        <f>IF('Crisis Indicator Data'!#REF!="No Data",1,IF(#REF!&lt;&gt;"",1,0))</f>
        <v>#REF!</v>
      </c>
      <c r="V36" s="211" t="e">
        <f>IF('Crisis Indicator Data'!#REF!="No Data",1,IF(#REF!&lt;&gt;"",1,0))</f>
        <v>#REF!</v>
      </c>
      <c r="W36" s="211" t="e">
        <f>IF('Crisis Indicator Data'!#REF!="No Data",1,IF(#REF!&lt;&gt;"",1,0))</f>
        <v>#REF!</v>
      </c>
      <c r="X36" s="211" t="e">
        <f>IF('Crisis Indicator Data'!#REF!="No Data",1,IF(#REF!&lt;&gt;"",1,0))</f>
        <v>#REF!</v>
      </c>
      <c r="Y36" s="211" t="e">
        <f>IF('Crisis Indicator Data'!#REF!="No Data",1,IF(#REF!&lt;&gt;"",1,0))</f>
        <v>#REF!</v>
      </c>
      <c r="Z36" s="211" t="e">
        <f>IF('Crisis Indicator Data'!#REF!="No Data",1,IF(#REF!&lt;&gt;"",1,0))</f>
        <v>#REF!</v>
      </c>
      <c r="AA36" s="211" t="e">
        <f>IF('Crisis Indicator Data'!#REF!="No Data",1,IF(#REF!&lt;&gt;"",1,0))</f>
        <v>#REF!</v>
      </c>
      <c r="AB36" s="211" t="e">
        <f>IF('Crisis Indicator Data'!#REF!="No Data",1,IF(#REF!&lt;&gt;"",1,0))</f>
        <v>#REF!</v>
      </c>
      <c r="AC36" s="211" t="e">
        <f>IF('Crisis Indicator Data'!#REF!="No Data",1,IF(#REF!&lt;&gt;"",1,0))</f>
        <v>#REF!</v>
      </c>
      <c r="AD36" s="211" t="e">
        <f>IF('Crisis Indicator Data'!#REF!="No Data",1,IF(#REF!&lt;&gt;"",1,0))</f>
        <v>#REF!</v>
      </c>
      <c r="AE36" s="211" t="e">
        <f>IF('Crisis Indicator Data'!#REF!="No Data",1,IF(#REF!&lt;&gt;"",1,0))</f>
        <v>#REF!</v>
      </c>
      <c r="AF36" s="211" t="e">
        <f>IF('Crisis Indicator Data'!#REF!="No Data",1,IF(#REF!&lt;&gt;"",1,0))</f>
        <v>#REF!</v>
      </c>
      <c r="AG36" s="211" t="e">
        <f>IF('Crisis Indicator Data'!#REF!="No Data",1,IF(#REF!&lt;&gt;"",1,0))</f>
        <v>#REF!</v>
      </c>
      <c r="AH36" s="211" t="e">
        <f>IF('Crisis Indicator Data'!#REF!="No Data",1,IF(#REF!&lt;&gt;"",1,0))</f>
        <v>#REF!</v>
      </c>
      <c r="AI36" s="211" t="e">
        <f>IF('Crisis Indicator Data'!#REF!="No Data",1,IF(#REF!&lt;&gt;"",1,0))</f>
        <v>#REF!</v>
      </c>
      <c r="AJ36" s="211" t="e">
        <f>IF('Crisis Indicator Data'!#REF!="No Data",1,IF(#REF!&lt;&gt;"",1,0))</f>
        <v>#REF!</v>
      </c>
      <c r="AK36" s="211" t="e">
        <f>IF('Crisis Indicator Data'!#REF!="No Data",1,IF(#REF!&lt;&gt;"",1,0))</f>
        <v>#REF!</v>
      </c>
      <c r="AL36" s="211" t="e">
        <f>IF('Crisis Indicator Data'!#REF!="No Data",1,IF(#REF!&lt;&gt;"",1,0))</f>
        <v>#REF!</v>
      </c>
      <c r="AM36" s="211" t="e">
        <f>IF('Crisis Indicator Data'!#REF!="No Data",1,IF(#REF!&lt;&gt;"",1,0))</f>
        <v>#REF!</v>
      </c>
      <c r="AN36" s="211" t="e">
        <f>IF('Crisis Indicator Data'!#REF!="No Data",1,IF(#REF!&lt;&gt;"",1,0))</f>
        <v>#REF!</v>
      </c>
      <c r="AO36" s="211" t="e">
        <f>IF('Crisis Indicator Data'!#REF!="No Data",1,IF(#REF!&lt;&gt;"",1,0))</f>
        <v>#REF!</v>
      </c>
      <c r="AP36" s="211" t="e">
        <f>IF('Crisis Indicator Data'!#REF!="No Data",1,IF(#REF!&lt;&gt;"",1,0))</f>
        <v>#REF!</v>
      </c>
      <c r="AQ36" s="211" t="e">
        <f>IF('Crisis Indicator Data'!#REF!="No Data",1,IF(#REF!&lt;&gt;"",1,0))</f>
        <v>#REF!</v>
      </c>
      <c r="AR36" s="211" t="e">
        <f>IF('Crisis Indicator Data'!#REF!="No Data",1,IF(#REF!&lt;&gt;"",1,0))</f>
        <v>#REF!</v>
      </c>
      <c r="AS36" s="211" t="e">
        <f>IF('Crisis Indicator Data'!#REF!="No Data",1,IF(#REF!&lt;&gt;"",1,0))</f>
        <v>#REF!</v>
      </c>
      <c r="AT36" s="211" t="e">
        <f>IF('Crisis Indicator Data'!#REF!="No Data",1,IF(#REF!&lt;&gt;"",1,0))</f>
        <v>#REF!</v>
      </c>
      <c r="AU36" s="211" t="e">
        <f>IF('Crisis Indicator Data'!#REF!="No Data",1,IF(#REF!&lt;&gt;"",1,0))</f>
        <v>#REF!</v>
      </c>
      <c r="AV36" s="211" t="e">
        <f>IF('Crisis Indicator Data'!#REF!="No Data",1,IF(#REF!&lt;&gt;"",1,0))</f>
        <v>#REF!</v>
      </c>
      <c r="AW36" s="211" t="e">
        <f>IF('Crisis Indicator Data'!#REF!="No Data",1,IF(#REF!&lt;&gt;"",1,0))</f>
        <v>#REF!</v>
      </c>
      <c r="AX36" s="211" t="e">
        <f>IF('Crisis Indicator Data'!#REF!="No Data",1,IF(#REF!&lt;&gt;"",1,0))</f>
        <v>#REF!</v>
      </c>
      <c r="AY36" s="211" t="e">
        <f>IF('Crisis Indicator Data'!#REF!="No Data",1,IF(#REF!&lt;&gt;"",1,0))</f>
        <v>#REF!</v>
      </c>
      <c r="AZ36" s="211" t="e">
        <f>IF('Crisis Indicator Data'!#REF!="No Data",1,IF(#REF!&lt;&gt;"",1,0))</f>
        <v>#REF!</v>
      </c>
      <c r="BA36" t="e">
        <f t="shared" si="2"/>
        <v>#REF!</v>
      </c>
      <c r="BB36" s="22" t="e">
        <f t="shared" si="3"/>
        <v>#REF!</v>
      </c>
    </row>
    <row r="37" spans="1:54" x14ac:dyDescent="0.25">
      <c r="A37" t="s">
        <v>8692</v>
      </c>
      <c r="B37" s="211" t="e">
        <f>IF('Crisis Indicator Data'!#REF!="No Data",1,IF(#REF!&lt;&gt;"",1,0))</f>
        <v>#REF!</v>
      </c>
      <c r="C37" s="211" t="e">
        <f>IF('Crisis Indicator Data'!#REF!="No Data",1,IF(#REF!&lt;&gt;"",1,0))</f>
        <v>#REF!</v>
      </c>
      <c r="D37" s="211" t="e">
        <f>IF('Crisis Indicator Data'!#REF!="No Data",1,IF(#REF!&lt;&gt;"",1,0))</f>
        <v>#REF!</v>
      </c>
      <c r="E37" s="211" t="e">
        <f>IF('Crisis Indicator Data'!#REF!="No Data",1,IF(#REF!&lt;&gt;"",1,0))</f>
        <v>#REF!</v>
      </c>
      <c r="F37" s="211" t="e">
        <f>IF('Crisis Indicator Data'!#REF!="No Data",1,IF(#REF!&lt;&gt;"",1,0))</f>
        <v>#REF!</v>
      </c>
      <c r="G37" s="211" t="e">
        <f>IF('Crisis Indicator Data'!#REF!="No Data",1,IF(#REF!&lt;&gt;"",1,0))</f>
        <v>#REF!</v>
      </c>
      <c r="H37" s="211" t="e">
        <f>IF('Crisis Indicator Data'!#REF!="No Data",1,IF(#REF!&lt;&gt;"",1,0))</f>
        <v>#REF!</v>
      </c>
      <c r="I37" s="211" t="e">
        <f>IF('Crisis Indicator Data'!#REF!="No Data",1,IF(#REF!&lt;&gt;"",1,0))</f>
        <v>#REF!</v>
      </c>
      <c r="J37" s="211" t="e">
        <f>IF('Crisis Indicator Data'!#REF!="No Data",1,IF(#REF!&lt;&gt;"",1,0))</f>
        <v>#REF!</v>
      </c>
      <c r="K37" s="211" t="e">
        <f>IF('Crisis Indicator Data'!#REF!="No Data",1,IF(#REF!&lt;&gt;"",1,0))</f>
        <v>#REF!</v>
      </c>
      <c r="L37" s="211" t="e">
        <f>IF('Crisis Indicator Data'!#REF!="No Data",1,IF(#REF!&lt;&gt;"",1,0))</f>
        <v>#REF!</v>
      </c>
      <c r="M37" s="211" t="e">
        <f>IF('Crisis Indicator Data'!#REF!="No Data",1,IF(#REF!&lt;&gt;"",1,0))</f>
        <v>#REF!</v>
      </c>
      <c r="N37" s="211" t="e">
        <f>IF('Crisis Indicator Data'!#REF!="No Data",1,IF(#REF!&lt;&gt;"",1,0))</f>
        <v>#REF!</v>
      </c>
      <c r="O37" s="211" t="e">
        <f>IF('Crisis Indicator Data'!#REF!="No Data",1,IF(#REF!&lt;&gt;"",1,0))</f>
        <v>#REF!</v>
      </c>
      <c r="P37" s="211" t="e">
        <f>IF('Crisis Indicator Data'!#REF!="No Data",1,IF(#REF!&lt;&gt;"",1,0))</f>
        <v>#REF!</v>
      </c>
      <c r="Q37" s="211" t="e">
        <f>IF('Crisis Indicator Data'!#REF!="No Data",1,IF(#REF!&lt;&gt;"",1,0))</f>
        <v>#REF!</v>
      </c>
      <c r="R37" s="211" t="e">
        <f>IF('Crisis Indicator Data'!#REF!="No Data",1,IF(#REF!&lt;&gt;"",1,0))</f>
        <v>#REF!</v>
      </c>
      <c r="S37" s="211" t="e">
        <f>IF('Crisis Indicator Data'!#REF!="No Data",1,IF(#REF!&lt;&gt;"",1,0))</f>
        <v>#REF!</v>
      </c>
      <c r="T37" s="211" t="e">
        <f>IF('Crisis Indicator Data'!#REF!="No Data",1,IF(#REF!&lt;&gt;"",1,0))</f>
        <v>#REF!</v>
      </c>
      <c r="U37" s="211" t="e">
        <f>IF('Crisis Indicator Data'!#REF!="No Data",1,IF(#REF!&lt;&gt;"",1,0))</f>
        <v>#REF!</v>
      </c>
      <c r="V37" s="211" t="e">
        <f>IF('Crisis Indicator Data'!#REF!="No Data",1,IF(#REF!&lt;&gt;"",1,0))</f>
        <v>#REF!</v>
      </c>
      <c r="W37" s="211" t="e">
        <f>IF('Crisis Indicator Data'!#REF!="No Data",1,IF(#REF!&lt;&gt;"",1,0))</f>
        <v>#REF!</v>
      </c>
      <c r="X37" s="211" t="e">
        <f>IF('Crisis Indicator Data'!#REF!="No Data",1,IF(#REF!&lt;&gt;"",1,0))</f>
        <v>#REF!</v>
      </c>
      <c r="Y37" s="211" t="e">
        <f>IF('Crisis Indicator Data'!#REF!="No Data",1,IF(#REF!&lt;&gt;"",1,0))</f>
        <v>#REF!</v>
      </c>
      <c r="Z37" s="211" t="e">
        <f>IF('Crisis Indicator Data'!#REF!="No Data",1,IF(#REF!&lt;&gt;"",1,0))</f>
        <v>#REF!</v>
      </c>
      <c r="AA37" s="211" t="e">
        <f>IF('Crisis Indicator Data'!#REF!="No Data",1,IF(#REF!&lt;&gt;"",1,0))</f>
        <v>#REF!</v>
      </c>
      <c r="AB37" s="211" t="e">
        <f>IF('Crisis Indicator Data'!#REF!="No Data",1,IF(#REF!&lt;&gt;"",1,0))</f>
        <v>#REF!</v>
      </c>
      <c r="AC37" s="211" t="e">
        <f>IF('Crisis Indicator Data'!#REF!="No Data",1,IF(#REF!&lt;&gt;"",1,0))</f>
        <v>#REF!</v>
      </c>
      <c r="AD37" s="211" t="e">
        <f>IF('Crisis Indicator Data'!#REF!="No Data",1,IF(#REF!&lt;&gt;"",1,0))</f>
        <v>#REF!</v>
      </c>
      <c r="AE37" s="211" t="e">
        <f>IF('Crisis Indicator Data'!#REF!="No Data",1,IF(#REF!&lt;&gt;"",1,0))</f>
        <v>#REF!</v>
      </c>
      <c r="AF37" s="211" t="e">
        <f>IF('Crisis Indicator Data'!#REF!="No Data",1,IF(#REF!&lt;&gt;"",1,0))</f>
        <v>#REF!</v>
      </c>
      <c r="AG37" s="211" t="e">
        <f>IF('Crisis Indicator Data'!#REF!="No Data",1,IF(#REF!&lt;&gt;"",1,0))</f>
        <v>#REF!</v>
      </c>
      <c r="AH37" s="211" t="e">
        <f>IF('Crisis Indicator Data'!#REF!="No Data",1,IF(#REF!&lt;&gt;"",1,0))</f>
        <v>#REF!</v>
      </c>
      <c r="AI37" s="211" t="e">
        <f>IF('Crisis Indicator Data'!#REF!="No Data",1,IF(#REF!&lt;&gt;"",1,0))</f>
        <v>#REF!</v>
      </c>
      <c r="AJ37" s="211" t="e">
        <f>IF('Crisis Indicator Data'!#REF!="No Data",1,IF(#REF!&lt;&gt;"",1,0))</f>
        <v>#REF!</v>
      </c>
      <c r="AK37" s="211" t="e">
        <f>IF('Crisis Indicator Data'!#REF!="No Data",1,IF(#REF!&lt;&gt;"",1,0))</f>
        <v>#REF!</v>
      </c>
      <c r="AL37" s="211" t="e">
        <f>IF('Crisis Indicator Data'!#REF!="No Data",1,IF(#REF!&lt;&gt;"",1,0))</f>
        <v>#REF!</v>
      </c>
      <c r="AM37" s="211" t="e">
        <f>IF('Crisis Indicator Data'!#REF!="No Data",1,IF(#REF!&lt;&gt;"",1,0))</f>
        <v>#REF!</v>
      </c>
      <c r="AN37" s="211" t="e">
        <f>IF('Crisis Indicator Data'!#REF!="No Data",1,IF(#REF!&lt;&gt;"",1,0))</f>
        <v>#REF!</v>
      </c>
      <c r="AO37" s="211" t="e">
        <f>IF('Crisis Indicator Data'!#REF!="No Data",1,IF(#REF!&lt;&gt;"",1,0))</f>
        <v>#REF!</v>
      </c>
      <c r="AP37" s="211" t="e">
        <f>IF('Crisis Indicator Data'!#REF!="No Data",1,IF(#REF!&lt;&gt;"",1,0))</f>
        <v>#REF!</v>
      </c>
      <c r="AQ37" s="211" t="e">
        <f>IF('Crisis Indicator Data'!#REF!="No Data",1,IF(#REF!&lt;&gt;"",1,0))</f>
        <v>#REF!</v>
      </c>
      <c r="AR37" s="211" t="e">
        <f>IF('Crisis Indicator Data'!#REF!="No Data",1,IF(#REF!&lt;&gt;"",1,0))</f>
        <v>#REF!</v>
      </c>
      <c r="AS37" s="211" t="e">
        <f>IF('Crisis Indicator Data'!#REF!="No Data",1,IF(#REF!&lt;&gt;"",1,0))</f>
        <v>#REF!</v>
      </c>
      <c r="AT37" s="211" t="e">
        <f>IF('Crisis Indicator Data'!#REF!="No Data",1,IF(#REF!&lt;&gt;"",1,0))</f>
        <v>#REF!</v>
      </c>
      <c r="AU37" s="211" t="e">
        <f>IF('Crisis Indicator Data'!#REF!="No Data",1,IF(#REF!&lt;&gt;"",1,0))</f>
        <v>#REF!</v>
      </c>
      <c r="AV37" s="211" t="e">
        <f>IF('Crisis Indicator Data'!#REF!="No Data",1,IF(#REF!&lt;&gt;"",1,0))</f>
        <v>#REF!</v>
      </c>
      <c r="AW37" s="211" t="e">
        <f>IF('Crisis Indicator Data'!#REF!="No Data",1,IF(#REF!&lt;&gt;"",1,0))</f>
        <v>#REF!</v>
      </c>
      <c r="AX37" s="211" t="e">
        <f>IF('Crisis Indicator Data'!#REF!="No Data",1,IF(#REF!&lt;&gt;"",1,0))</f>
        <v>#REF!</v>
      </c>
      <c r="AY37" s="211" t="e">
        <f>IF('Crisis Indicator Data'!#REF!="No Data",1,IF(#REF!&lt;&gt;"",1,0))</f>
        <v>#REF!</v>
      </c>
      <c r="AZ37" s="211" t="e">
        <f>IF('Crisis Indicator Data'!#REF!="No Data",1,IF(#REF!&lt;&gt;"",1,0))</f>
        <v>#REF!</v>
      </c>
      <c r="BA37" t="e">
        <f t="shared" si="2"/>
        <v>#REF!</v>
      </c>
      <c r="BB37" s="22" t="e">
        <f t="shared" si="3"/>
        <v>#REF!</v>
      </c>
    </row>
    <row r="38" spans="1:54" x14ac:dyDescent="0.25">
      <c r="A38" t="s">
        <v>8694</v>
      </c>
      <c r="B38" s="211" t="e">
        <f>IF('Crisis Indicator Data'!#REF!="No Data",1,IF(#REF!&lt;&gt;"",1,0))</f>
        <v>#REF!</v>
      </c>
      <c r="C38" s="211" t="e">
        <f>IF('Crisis Indicator Data'!#REF!="No Data",1,IF(#REF!&lt;&gt;"",1,0))</f>
        <v>#REF!</v>
      </c>
      <c r="D38" s="211" t="e">
        <f>IF('Crisis Indicator Data'!#REF!="No Data",1,IF(#REF!&lt;&gt;"",1,0))</f>
        <v>#REF!</v>
      </c>
      <c r="E38" s="211" t="e">
        <f>IF('Crisis Indicator Data'!#REF!="No Data",1,IF(#REF!&lt;&gt;"",1,0))</f>
        <v>#REF!</v>
      </c>
      <c r="F38" s="211" t="e">
        <f>IF('Crisis Indicator Data'!#REF!="No Data",1,IF(#REF!&lt;&gt;"",1,0))</f>
        <v>#REF!</v>
      </c>
      <c r="G38" s="211" t="e">
        <f>IF('Crisis Indicator Data'!#REF!="No Data",1,IF(#REF!&lt;&gt;"",1,0))</f>
        <v>#REF!</v>
      </c>
      <c r="H38" s="211" t="e">
        <f>IF('Crisis Indicator Data'!#REF!="No Data",1,IF(#REF!&lt;&gt;"",1,0))</f>
        <v>#REF!</v>
      </c>
      <c r="I38" s="211" t="e">
        <f>IF('Crisis Indicator Data'!#REF!="No Data",1,IF(#REF!&lt;&gt;"",1,0))</f>
        <v>#REF!</v>
      </c>
      <c r="J38" s="211" t="e">
        <f>IF('Crisis Indicator Data'!#REF!="No Data",1,IF(#REF!&lt;&gt;"",1,0))</f>
        <v>#REF!</v>
      </c>
      <c r="K38" s="211" t="e">
        <f>IF('Crisis Indicator Data'!#REF!="No Data",1,IF(#REF!&lt;&gt;"",1,0))</f>
        <v>#REF!</v>
      </c>
      <c r="L38" s="211" t="e">
        <f>IF('Crisis Indicator Data'!#REF!="No Data",1,IF(#REF!&lt;&gt;"",1,0))</f>
        <v>#REF!</v>
      </c>
      <c r="M38" s="211" t="e">
        <f>IF('Crisis Indicator Data'!#REF!="No Data",1,IF(#REF!&lt;&gt;"",1,0))</f>
        <v>#REF!</v>
      </c>
      <c r="N38" s="211" t="e">
        <f>IF('Crisis Indicator Data'!#REF!="No Data",1,IF(#REF!&lt;&gt;"",1,0))</f>
        <v>#REF!</v>
      </c>
      <c r="O38" s="211" t="e">
        <f>IF('Crisis Indicator Data'!#REF!="No Data",1,IF(#REF!&lt;&gt;"",1,0))</f>
        <v>#REF!</v>
      </c>
      <c r="P38" s="211" t="e">
        <f>IF('Crisis Indicator Data'!#REF!="No Data",1,IF(#REF!&lt;&gt;"",1,0))</f>
        <v>#REF!</v>
      </c>
      <c r="Q38" s="211" t="e">
        <f>IF('Crisis Indicator Data'!#REF!="No Data",1,IF(#REF!&lt;&gt;"",1,0))</f>
        <v>#REF!</v>
      </c>
      <c r="R38" s="211" t="e">
        <f>IF('Crisis Indicator Data'!#REF!="No Data",1,IF(#REF!&lt;&gt;"",1,0))</f>
        <v>#REF!</v>
      </c>
      <c r="S38" s="211" t="e">
        <f>IF('Crisis Indicator Data'!#REF!="No Data",1,IF(#REF!&lt;&gt;"",1,0))</f>
        <v>#REF!</v>
      </c>
      <c r="T38" s="211" t="e">
        <f>IF('Crisis Indicator Data'!#REF!="No Data",1,IF(#REF!&lt;&gt;"",1,0))</f>
        <v>#REF!</v>
      </c>
      <c r="U38" s="211" t="e">
        <f>IF('Crisis Indicator Data'!#REF!="No Data",1,IF(#REF!&lt;&gt;"",1,0))</f>
        <v>#REF!</v>
      </c>
      <c r="V38" s="211" t="e">
        <f>IF('Crisis Indicator Data'!#REF!="No Data",1,IF(#REF!&lt;&gt;"",1,0))</f>
        <v>#REF!</v>
      </c>
      <c r="W38" s="211" t="e">
        <f>IF('Crisis Indicator Data'!#REF!="No Data",1,IF(#REF!&lt;&gt;"",1,0))</f>
        <v>#REF!</v>
      </c>
      <c r="X38" s="211" t="e">
        <f>IF('Crisis Indicator Data'!#REF!="No Data",1,IF(#REF!&lt;&gt;"",1,0))</f>
        <v>#REF!</v>
      </c>
      <c r="Y38" s="211" t="e">
        <f>IF('Crisis Indicator Data'!#REF!="No Data",1,IF(#REF!&lt;&gt;"",1,0))</f>
        <v>#REF!</v>
      </c>
      <c r="Z38" s="211" t="e">
        <f>IF('Crisis Indicator Data'!#REF!="No Data",1,IF(#REF!&lt;&gt;"",1,0))</f>
        <v>#REF!</v>
      </c>
      <c r="AA38" s="211" t="e">
        <f>IF('Crisis Indicator Data'!#REF!="No Data",1,IF(#REF!&lt;&gt;"",1,0))</f>
        <v>#REF!</v>
      </c>
      <c r="AB38" s="211" t="e">
        <f>IF('Crisis Indicator Data'!#REF!="No Data",1,IF(#REF!&lt;&gt;"",1,0))</f>
        <v>#REF!</v>
      </c>
      <c r="AC38" s="211" t="e">
        <f>IF('Crisis Indicator Data'!#REF!="No Data",1,IF(#REF!&lt;&gt;"",1,0))</f>
        <v>#REF!</v>
      </c>
      <c r="AD38" s="211" t="e">
        <f>IF('Crisis Indicator Data'!#REF!="No Data",1,IF(#REF!&lt;&gt;"",1,0))</f>
        <v>#REF!</v>
      </c>
      <c r="AE38" s="211" t="e">
        <f>IF('Crisis Indicator Data'!#REF!="No Data",1,IF(#REF!&lt;&gt;"",1,0))</f>
        <v>#REF!</v>
      </c>
      <c r="AF38" s="211" t="e">
        <f>IF('Crisis Indicator Data'!#REF!="No Data",1,IF(#REF!&lt;&gt;"",1,0))</f>
        <v>#REF!</v>
      </c>
      <c r="AG38" s="211" t="e">
        <f>IF('Crisis Indicator Data'!#REF!="No Data",1,IF(#REF!&lt;&gt;"",1,0))</f>
        <v>#REF!</v>
      </c>
      <c r="AH38" s="211" t="e">
        <f>IF('Crisis Indicator Data'!#REF!="No Data",1,IF(#REF!&lt;&gt;"",1,0))</f>
        <v>#REF!</v>
      </c>
      <c r="AI38" s="211" t="e">
        <f>IF('Crisis Indicator Data'!#REF!="No Data",1,IF(#REF!&lt;&gt;"",1,0))</f>
        <v>#REF!</v>
      </c>
      <c r="AJ38" s="211" t="e">
        <f>IF('Crisis Indicator Data'!#REF!="No Data",1,IF(#REF!&lt;&gt;"",1,0))</f>
        <v>#REF!</v>
      </c>
      <c r="AK38" s="211" t="e">
        <f>IF('Crisis Indicator Data'!#REF!="No Data",1,IF(#REF!&lt;&gt;"",1,0))</f>
        <v>#REF!</v>
      </c>
      <c r="AL38" s="211" t="e">
        <f>IF('Crisis Indicator Data'!#REF!="No Data",1,IF(#REF!&lt;&gt;"",1,0))</f>
        <v>#REF!</v>
      </c>
      <c r="AM38" s="211" t="e">
        <f>IF('Crisis Indicator Data'!#REF!="No Data",1,IF(#REF!&lt;&gt;"",1,0))</f>
        <v>#REF!</v>
      </c>
      <c r="AN38" s="211" t="e">
        <f>IF('Crisis Indicator Data'!#REF!="No Data",1,IF(#REF!&lt;&gt;"",1,0))</f>
        <v>#REF!</v>
      </c>
      <c r="AO38" s="211" t="e">
        <f>IF('Crisis Indicator Data'!#REF!="No Data",1,IF(#REF!&lt;&gt;"",1,0))</f>
        <v>#REF!</v>
      </c>
      <c r="AP38" s="211" t="e">
        <f>IF('Crisis Indicator Data'!#REF!="No Data",1,IF(#REF!&lt;&gt;"",1,0))</f>
        <v>#REF!</v>
      </c>
      <c r="AQ38" s="211" t="e">
        <f>IF('Crisis Indicator Data'!#REF!="No Data",1,IF(#REF!&lt;&gt;"",1,0))</f>
        <v>#REF!</v>
      </c>
      <c r="AR38" s="211" t="e">
        <f>IF('Crisis Indicator Data'!#REF!="No Data",1,IF(#REF!&lt;&gt;"",1,0))</f>
        <v>#REF!</v>
      </c>
      <c r="AS38" s="211" t="e">
        <f>IF('Crisis Indicator Data'!#REF!="No Data",1,IF(#REF!&lt;&gt;"",1,0))</f>
        <v>#REF!</v>
      </c>
      <c r="AT38" s="211" t="e">
        <f>IF('Crisis Indicator Data'!#REF!="No Data",1,IF(#REF!&lt;&gt;"",1,0))</f>
        <v>#REF!</v>
      </c>
      <c r="AU38" s="211" t="e">
        <f>IF('Crisis Indicator Data'!#REF!="No Data",1,IF(#REF!&lt;&gt;"",1,0))</f>
        <v>#REF!</v>
      </c>
      <c r="AV38" s="211" t="e">
        <f>IF('Crisis Indicator Data'!#REF!="No Data",1,IF(#REF!&lt;&gt;"",1,0))</f>
        <v>#REF!</v>
      </c>
      <c r="AW38" s="211" t="e">
        <f>IF('Crisis Indicator Data'!#REF!="No Data",1,IF(#REF!&lt;&gt;"",1,0))</f>
        <v>#REF!</v>
      </c>
      <c r="AX38" s="211" t="e">
        <f>IF('Crisis Indicator Data'!#REF!="No Data",1,IF(#REF!&lt;&gt;"",1,0))</f>
        <v>#REF!</v>
      </c>
      <c r="AY38" s="211" t="e">
        <f>IF('Crisis Indicator Data'!#REF!="No Data",1,IF(#REF!&lt;&gt;"",1,0))</f>
        <v>#REF!</v>
      </c>
      <c r="AZ38" s="211" t="e">
        <f>IF('Crisis Indicator Data'!#REF!="No Data",1,IF(#REF!&lt;&gt;"",1,0))</f>
        <v>#REF!</v>
      </c>
      <c r="BA38" t="e">
        <f t="shared" si="2"/>
        <v>#REF!</v>
      </c>
      <c r="BB38" s="22" t="e">
        <f t="shared" si="3"/>
        <v>#REF!</v>
      </c>
    </row>
    <row r="39" spans="1:54" x14ac:dyDescent="0.25">
      <c r="A39" t="s">
        <v>8691</v>
      </c>
      <c r="B39" s="211" t="e">
        <f>IF('Crisis Indicator Data'!#REF!="No Data",1,IF(#REF!&lt;&gt;"",1,0))</f>
        <v>#REF!</v>
      </c>
      <c r="C39" s="211" t="e">
        <f>IF('Crisis Indicator Data'!#REF!="No Data",1,IF(#REF!&lt;&gt;"",1,0))</f>
        <v>#REF!</v>
      </c>
      <c r="D39" s="211" t="e">
        <f>IF('Crisis Indicator Data'!#REF!="No Data",1,IF(#REF!&lt;&gt;"",1,0))</f>
        <v>#REF!</v>
      </c>
      <c r="E39" s="211" t="e">
        <f>IF('Crisis Indicator Data'!#REF!="No Data",1,IF(#REF!&lt;&gt;"",1,0))</f>
        <v>#REF!</v>
      </c>
      <c r="F39" s="211" t="e">
        <f>IF('Crisis Indicator Data'!#REF!="No Data",1,IF(#REF!&lt;&gt;"",1,0))</f>
        <v>#REF!</v>
      </c>
      <c r="G39" s="211" t="e">
        <f>IF('Crisis Indicator Data'!#REF!="No Data",1,IF(#REF!&lt;&gt;"",1,0))</f>
        <v>#REF!</v>
      </c>
      <c r="H39" s="211" t="e">
        <f>IF('Crisis Indicator Data'!#REF!="No Data",1,IF(#REF!&lt;&gt;"",1,0))</f>
        <v>#REF!</v>
      </c>
      <c r="I39" s="211" t="e">
        <f>IF('Crisis Indicator Data'!#REF!="No Data",1,IF(#REF!&lt;&gt;"",1,0))</f>
        <v>#REF!</v>
      </c>
      <c r="J39" s="211" t="e">
        <f>IF('Crisis Indicator Data'!#REF!="No Data",1,IF(#REF!&lt;&gt;"",1,0))</f>
        <v>#REF!</v>
      </c>
      <c r="K39" s="211" t="e">
        <f>IF('Crisis Indicator Data'!#REF!="No Data",1,IF(#REF!&lt;&gt;"",1,0))</f>
        <v>#REF!</v>
      </c>
      <c r="L39" s="211" t="e">
        <f>IF('Crisis Indicator Data'!#REF!="No Data",1,IF(#REF!&lt;&gt;"",1,0))</f>
        <v>#REF!</v>
      </c>
      <c r="M39" s="211" t="e">
        <f>IF('Crisis Indicator Data'!#REF!="No Data",1,IF(#REF!&lt;&gt;"",1,0))</f>
        <v>#REF!</v>
      </c>
      <c r="N39" s="211" t="e">
        <f>IF('Crisis Indicator Data'!#REF!="No Data",1,IF(#REF!&lt;&gt;"",1,0))</f>
        <v>#REF!</v>
      </c>
      <c r="O39" s="211" t="e">
        <f>IF('Crisis Indicator Data'!#REF!="No Data",1,IF(#REF!&lt;&gt;"",1,0))</f>
        <v>#REF!</v>
      </c>
      <c r="P39" s="211" t="e">
        <f>IF('Crisis Indicator Data'!#REF!="No Data",1,IF(#REF!&lt;&gt;"",1,0))</f>
        <v>#REF!</v>
      </c>
      <c r="Q39" s="211" t="e">
        <f>IF('Crisis Indicator Data'!#REF!="No Data",1,IF(#REF!&lt;&gt;"",1,0))</f>
        <v>#REF!</v>
      </c>
      <c r="R39" s="211" t="e">
        <f>IF('Crisis Indicator Data'!#REF!="No Data",1,IF(#REF!&lt;&gt;"",1,0))</f>
        <v>#REF!</v>
      </c>
      <c r="S39" s="211" t="e">
        <f>IF('Crisis Indicator Data'!#REF!="No Data",1,IF(#REF!&lt;&gt;"",1,0))</f>
        <v>#REF!</v>
      </c>
      <c r="T39" s="211" t="e">
        <f>IF('Crisis Indicator Data'!#REF!="No Data",1,IF(#REF!&lt;&gt;"",1,0))</f>
        <v>#REF!</v>
      </c>
      <c r="U39" s="211" t="e">
        <f>IF('Crisis Indicator Data'!#REF!="No Data",1,IF(#REF!&lt;&gt;"",1,0))</f>
        <v>#REF!</v>
      </c>
      <c r="V39" s="211" t="e">
        <f>IF('Crisis Indicator Data'!#REF!="No Data",1,IF(#REF!&lt;&gt;"",1,0))</f>
        <v>#REF!</v>
      </c>
      <c r="W39" s="211" t="e">
        <f>IF('Crisis Indicator Data'!#REF!="No Data",1,IF(#REF!&lt;&gt;"",1,0))</f>
        <v>#REF!</v>
      </c>
      <c r="X39" s="211" t="e">
        <f>IF('Crisis Indicator Data'!#REF!="No Data",1,IF(#REF!&lt;&gt;"",1,0))</f>
        <v>#REF!</v>
      </c>
      <c r="Y39" s="211" t="e">
        <f>IF('Crisis Indicator Data'!#REF!="No Data",1,IF(#REF!&lt;&gt;"",1,0))</f>
        <v>#REF!</v>
      </c>
      <c r="Z39" s="211" t="e">
        <f>IF('Crisis Indicator Data'!#REF!="No Data",1,IF(#REF!&lt;&gt;"",1,0))</f>
        <v>#REF!</v>
      </c>
      <c r="AA39" s="211" t="e">
        <f>IF('Crisis Indicator Data'!#REF!="No Data",1,IF(#REF!&lt;&gt;"",1,0))</f>
        <v>#REF!</v>
      </c>
      <c r="AB39" s="211" t="e">
        <f>IF('Crisis Indicator Data'!#REF!="No Data",1,IF(#REF!&lt;&gt;"",1,0))</f>
        <v>#REF!</v>
      </c>
      <c r="AC39" s="211" t="e">
        <f>IF('Crisis Indicator Data'!#REF!="No Data",1,IF(#REF!&lt;&gt;"",1,0))</f>
        <v>#REF!</v>
      </c>
      <c r="AD39" s="211" t="e">
        <f>IF('Crisis Indicator Data'!#REF!="No Data",1,IF(#REF!&lt;&gt;"",1,0))</f>
        <v>#REF!</v>
      </c>
      <c r="AE39" s="211" t="e">
        <f>IF('Crisis Indicator Data'!#REF!="No Data",1,IF(#REF!&lt;&gt;"",1,0))</f>
        <v>#REF!</v>
      </c>
      <c r="AF39" s="211" t="e">
        <f>IF('Crisis Indicator Data'!#REF!="No Data",1,IF(#REF!&lt;&gt;"",1,0))</f>
        <v>#REF!</v>
      </c>
      <c r="AG39" s="211" t="e">
        <f>IF('Crisis Indicator Data'!#REF!="No Data",1,IF(#REF!&lt;&gt;"",1,0))</f>
        <v>#REF!</v>
      </c>
      <c r="AH39" s="211" t="e">
        <f>IF('Crisis Indicator Data'!#REF!="No Data",1,IF(#REF!&lt;&gt;"",1,0))</f>
        <v>#REF!</v>
      </c>
      <c r="AI39" s="211" t="e">
        <f>IF('Crisis Indicator Data'!#REF!="No Data",1,IF(#REF!&lt;&gt;"",1,0))</f>
        <v>#REF!</v>
      </c>
      <c r="AJ39" s="211" t="e">
        <f>IF('Crisis Indicator Data'!#REF!="No Data",1,IF(#REF!&lt;&gt;"",1,0))</f>
        <v>#REF!</v>
      </c>
      <c r="AK39" s="211" t="e">
        <f>IF('Crisis Indicator Data'!#REF!="No Data",1,IF(#REF!&lt;&gt;"",1,0))</f>
        <v>#REF!</v>
      </c>
      <c r="AL39" s="211" t="e">
        <f>IF('Crisis Indicator Data'!#REF!="No Data",1,IF(#REF!&lt;&gt;"",1,0))</f>
        <v>#REF!</v>
      </c>
      <c r="AM39" s="211" t="e">
        <f>IF('Crisis Indicator Data'!#REF!="No Data",1,IF(#REF!&lt;&gt;"",1,0))</f>
        <v>#REF!</v>
      </c>
      <c r="AN39" s="211" t="e">
        <f>IF('Crisis Indicator Data'!#REF!="No Data",1,IF(#REF!&lt;&gt;"",1,0))</f>
        <v>#REF!</v>
      </c>
      <c r="AO39" s="211" t="e">
        <f>IF('Crisis Indicator Data'!#REF!="No Data",1,IF(#REF!&lt;&gt;"",1,0))</f>
        <v>#REF!</v>
      </c>
      <c r="AP39" s="211" t="e">
        <f>IF('Crisis Indicator Data'!#REF!="No Data",1,IF(#REF!&lt;&gt;"",1,0))</f>
        <v>#REF!</v>
      </c>
      <c r="AQ39" s="211" t="e">
        <f>IF('Crisis Indicator Data'!#REF!="No Data",1,IF(#REF!&lt;&gt;"",1,0))</f>
        <v>#REF!</v>
      </c>
      <c r="AR39" s="211" t="e">
        <f>IF('Crisis Indicator Data'!#REF!="No Data",1,IF(#REF!&lt;&gt;"",1,0))</f>
        <v>#REF!</v>
      </c>
      <c r="AS39" s="211" t="e">
        <f>IF('Crisis Indicator Data'!#REF!="No Data",1,IF(#REF!&lt;&gt;"",1,0))</f>
        <v>#REF!</v>
      </c>
      <c r="AT39" s="211" t="e">
        <f>IF('Crisis Indicator Data'!#REF!="No Data",1,IF(#REF!&lt;&gt;"",1,0))</f>
        <v>#REF!</v>
      </c>
      <c r="AU39" s="211" t="e">
        <f>IF('Crisis Indicator Data'!#REF!="No Data",1,IF(#REF!&lt;&gt;"",1,0))</f>
        <v>#REF!</v>
      </c>
      <c r="AV39" s="211" t="e">
        <f>IF('Crisis Indicator Data'!#REF!="No Data",1,IF(#REF!&lt;&gt;"",1,0))</f>
        <v>#REF!</v>
      </c>
      <c r="AW39" s="211" t="e">
        <f>IF('Crisis Indicator Data'!#REF!="No Data",1,IF(#REF!&lt;&gt;"",1,0))</f>
        <v>#REF!</v>
      </c>
      <c r="AX39" s="211" t="e">
        <f>IF('Crisis Indicator Data'!#REF!="No Data",1,IF(#REF!&lt;&gt;"",1,0))</f>
        <v>#REF!</v>
      </c>
      <c r="AY39" s="211" t="e">
        <f>IF('Crisis Indicator Data'!#REF!="No Data",1,IF(#REF!&lt;&gt;"",1,0))</f>
        <v>#REF!</v>
      </c>
      <c r="AZ39" s="211" t="e">
        <f>IF('Crisis Indicator Data'!#REF!="No Data",1,IF(#REF!&lt;&gt;"",1,0))</f>
        <v>#REF!</v>
      </c>
      <c r="BA39" t="e">
        <f t="shared" si="2"/>
        <v>#REF!</v>
      </c>
      <c r="BB39" s="22" t="e">
        <f t="shared" si="3"/>
        <v>#REF!</v>
      </c>
    </row>
    <row r="40" spans="1:54" x14ac:dyDescent="0.25">
      <c r="A40" t="s">
        <v>8690</v>
      </c>
      <c r="B40" s="211" t="e">
        <f>IF('Crisis Indicator Data'!#REF!="No Data",1,IF(#REF!&lt;&gt;"",1,0))</f>
        <v>#REF!</v>
      </c>
      <c r="C40" s="211" t="e">
        <f>IF('Crisis Indicator Data'!#REF!="No Data",1,IF(#REF!&lt;&gt;"",1,0))</f>
        <v>#REF!</v>
      </c>
      <c r="D40" s="211" t="e">
        <f>IF('Crisis Indicator Data'!#REF!="No Data",1,IF(#REF!&lt;&gt;"",1,0))</f>
        <v>#REF!</v>
      </c>
      <c r="E40" s="211" t="e">
        <f>IF('Crisis Indicator Data'!#REF!="No Data",1,IF(#REF!&lt;&gt;"",1,0))</f>
        <v>#REF!</v>
      </c>
      <c r="F40" s="211" t="e">
        <f>IF('Crisis Indicator Data'!#REF!="No Data",1,IF(#REF!&lt;&gt;"",1,0))</f>
        <v>#REF!</v>
      </c>
      <c r="G40" s="211" t="e">
        <f>IF('Crisis Indicator Data'!#REF!="No Data",1,IF(#REF!&lt;&gt;"",1,0))</f>
        <v>#REF!</v>
      </c>
      <c r="H40" s="211" t="e">
        <f>IF('Crisis Indicator Data'!#REF!="No Data",1,IF(#REF!&lt;&gt;"",1,0))</f>
        <v>#REF!</v>
      </c>
      <c r="I40" s="211" t="e">
        <f>IF('Crisis Indicator Data'!#REF!="No Data",1,IF(#REF!&lt;&gt;"",1,0))</f>
        <v>#REF!</v>
      </c>
      <c r="J40" s="211" t="e">
        <f>IF('Crisis Indicator Data'!#REF!="No Data",1,IF(#REF!&lt;&gt;"",1,0))</f>
        <v>#REF!</v>
      </c>
      <c r="K40" s="211" t="e">
        <f>IF('Crisis Indicator Data'!#REF!="No Data",1,IF(#REF!&lt;&gt;"",1,0))</f>
        <v>#REF!</v>
      </c>
      <c r="L40" s="211" t="e">
        <f>IF('Crisis Indicator Data'!#REF!="No Data",1,IF(#REF!&lt;&gt;"",1,0))</f>
        <v>#REF!</v>
      </c>
      <c r="M40" s="211" t="e">
        <f>IF('Crisis Indicator Data'!#REF!="No Data",1,IF(#REF!&lt;&gt;"",1,0))</f>
        <v>#REF!</v>
      </c>
      <c r="N40" s="211" t="e">
        <f>IF('Crisis Indicator Data'!#REF!="No Data",1,IF(#REF!&lt;&gt;"",1,0))</f>
        <v>#REF!</v>
      </c>
      <c r="O40" s="211" t="e">
        <f>IF('Crisis Indicator Data'!#REF!="No Data",1,IF(#REF!&lt;&gt;"",1,0))</f>
        <v>#REF!</v>
      </c>
      <c r="P40" s="211" t="e">
        <f>IF('Crisis Indicator Data'!#REF!="No Data",1,IF(#REF!&lt;&gt;"",1,0))</f>
        <v>#REF!</v>
      </c>
      <c r="Q40" s="211" t="e">
        <f>IF('Crisis Indicator Data'!#REF!="No Data",1,IF(#REF!&lt;&gt;"",1,0))</f>
        <v>#REF!</v>
      </c>
      <c r="R40" s="211" t="e">
        <f>IF('Crisis Indicator Data'!#REF!="No Data",1,IF(#REF!&lt;&gt;"",1,0))</f>
        <v>#REF!</v>
      </c>
      <c r="S40" s="211" t="e">
        <f>IF('Crisis Indicator Data'!#REF!="No Data",1,IF(#REF!&lt;&gt;"",1,0))</f>
        <v>#REF!</v>
      </c>
      <c r="T40" s="211" t="e">
        <f>IF('Crisis Indicator Data'!#REF!="No Data",1,IF(#REF!&lt;&gt;"",1,0))</f>
        <v>#REF!</v>
      </c>
      <c r="U40" s="211" t="e">
        <f>IF('Crisis Indicator Data'!#REF!="No Data",1,IF(#REF!&lt;&gt;"",1,0))</f>
        <v>#REF!</v>
      </c>
      <c r="V40" s="211" t="e">
        <f>IF('Crisis Indicator Data'!#REF!="No Data",1,IF(#REF!&lt;&gt;"",1,0))</f>
        <v>#REF!</v>
      </c>
      <c r="W40" s="211" t="e">
        <f>IF('Crisis Indicator Data'!#REF!="No Data",1,IF(#REF!&lt;&gt;"",1,0))</f>
        <v>#REF!</v>
      </c>
      <c r="X40" s="211" t="e">
        <f>IF('Crisis Indicator Data'!#REF!="No Data",1,IF(#REF!&lt;&gt;"",1,0))</f>
        <v>#REF!</v>
      </c>
      <c r="Y40" s="211" t="e">
        <f>IF('Crisis Indicator Data'!#REF!="No Data",1,IF(#REF!&lt;&gt;"",1,0))</f>
        <v>#REF!</v>
      </c>
      <c r="Z40" s="211" t="e">
        <f>IF('Crisis Indicator Data'!#REF!="No Data",1,IF(#REF!&lt;&gt;"",1,0))</f>
        <v>#REF!</v>
      </c>
      <c r="AA40" s="211" t="e">
        <f>IF('Crisis Indicator Data'!#REF!="No Data",1,IF(#REF!&lt;&gt;"",1,0))</f>
        <v>#REF!</v>
      </c>
      <c r="AB40" s="211" t="e">
        <f>IF('Crisis Indicator Data'!#REF!="No Data",1,IF(#REF!&lt;&gt;"",1,0))</f>
        <v>#REF!</v>
      </c>
      <c r="AC40" s="211" t="e">
        <f>IF('Crisis Indicator Data'!#REF!="No Data",1,IF(#REF!&lt;&gt;"",1,0))</f>
        <v>#REF!</v>
      </c>
      <c r="AD40" s="211" t="e">
        <f>IF('Crisis Indicator Data'!#REF!="No Data",1,IF(#REF!&lt;&gt;"",1,0))</f>
        <v>#REF!</v>
      </c>
      <c r="AE40" s="211" t="e">
        <f>IF('Crisis Indicator Data'!#REF!="No Data",1,IF(#REF!&lt;&gt;"",1,0))</f>
        <v>#REF!</v>
      </c>
      <c r="AF40" s="211" t="e">
        <f>IF('Crisis Indicator Data'!#REF!="No Data",1,IF(#REF!&lt;&gt;"",1,0))</f>
        <v>#REF!</v>
      </c>
      <c r="AG40" s="211" t="e">
        <f>IF('Crisis Indicator Data'!#REF!="No Data",1,IF(#REF!&lt;&gt;"",1,0))</f>
        <v>#REF!</v>
      </c>
      <c r="AH40" s="211" t="e">
        <f>IF('Crisis Indicator Data'!#REF!="No Data",1,IF(#REF!&lt;&gt;"",1,0))</f>
        <v>#REF!</v>
      </c>
      <c r="AI40" s="211" t="e">
        <f>IF('Crisis Indicator Data'!#REF!="No Data",1,IF(#REF!&lt;&gt;"",1,0))</f>
        <v>#REF!</v>
      </c>
      <c r="AJ40" s="211" t="e">
        <f>IF('Crisis Indicator Data'!#REF!="No Data",1,IF(#REF!&lt;&gt;"",1,0))</f>
        <v>#REF!</v>
      </c>
      <c r="AK40" s="211" t="e">
        <f>IF('Crisis Indicator Data'!#REF!="No Data",1,IF(#REF!&lt;&gt;"",1,0))</f>
        <v>#REF!</v>
      </c>
      <c r="AL40" s="211" t="e">
        <f>IF('Crisis Indicator Data'!#REF!="No Data",1,IF(#REF!&lt;&gt;"",1,0))</f>
        <v>#REF!</v>
      </c>
      <c r="AM40" s="211" t="e">
        <f>IF('Crisis Indicator Data'!#REF!="No Data",1,IF(#REF!&lt;&gt;"",1,0))</f>
        <v>#REF!</v>
      </c>
      <c r="AN40" s="211" t="e">
        <f>IF('Crisis Indicator Data'!#REF!="No Data",1,IF(#REF!&lt;&gt;"",1,0))</f>
        <v>#REF!</v>
      </c>
      <c r="AO40" s="211" t="e">
        <f>IF('Crisis Indicator Data'!#REF!="No Data",1,IF(#REF!&lt;&gt;"",1,0))</f>
        <v>#REF!</v>
      </c>
      <c r="AP40" s="211" t="e">
        <f>IF('Crisis Indicator Data'!#REF!="No Data",1,IF(#REF!&lt;&gt;"",1,0))</f>
        <v>#REF!</v>
      </c>
      <c r="AQ40" s="211" t="e">
        <f>IF('Crisis Indicator Data'!#REF!="No Data",1,IF(#REF!&lt;&gt;"",1,0))</f>
        <v>#REF!</v>
      </c>
      <c r="AR40" s="211" t="e">
        <f>IF('Crisis Indicator Data'!#REF!="No Data",1,IF(#REF!&lt;&gt;"",1,0))</f>
        <v>#REF!</v>
      </c>
      <c r="AS40" s="211" t="e">
        <f>IF('Crisis Indicator Data'!#REF!="No Data",1,IF(#REF!&lt;&gt;"",1,0))</f>
        <v>#REF!</v>
      </c>
      <c r="AT40" s="211" t="e">
        <f>IF('Crisis Indicator Data'!#REF!="No Data",1,IF(#REF!&lt;&gt;"",1,0))</f>
        <v>#REF!</v>
      </c>
      <c r="AU40" s="211" t="e">
        <f>IF('Crisis Indicator Data'!#REF!="No Data",1,IF(#REF!&lt;&gt;"",1,0))</f>
        <v>#REF!</v>
      </c>
      <c r="AV40" s="211" t="e">
        <f>IF('Crisis Indicator Data'!#REF!="No Data",1,IF(#REF!&lt;&gt;"",1,0))</f>
        <v>#REF!</v>
      </c>
      <c r="AW40" s="211" t="e">
        <f>IF('Crisis Indicator Data'!#REF!="No Data",1,IF(#REF!&lt;&gt;"",1,0))</f>
        <v>#REF!</v>
      </c>
      <c r="AX40" s="211" t="e">
        <f>IF('Crisis Indicator Data'!#REF!="No Data",1,IF(#REF!&lt;&gt;"",1,0))</f>
        <v>#REF!</v>
      </c>
      <c r="AY40" s="211" t="e">
        <f>IF('Crisis Indicator Data'!#REF!="No Data",1,IF(#REF!&lt;&gt;"",1,0))</f>
        <v>#REF!</v>
      </c>
      <c r="AZ40" s="211" t="e">
        <f>IF('Crisis Indicator Data'!#REF!="No Data",1,IF(#REF!&lt;&gt;"",1,0))</f>
        <v>#REF!</v>
      </c>
      <c r="BA40" t="e">
        <f t="shared" si="2"/>
        <v>#REF!</v>
      </c>
      <c r="BB40" s="22" t="e">
        <f t="shared" si="3"/>
        <v>#REF!</v>
      </c>
    </row>
    <row r="41" spans="1:54" x14ac:dyDescent="0.25">
      <c r="A41" t="s">
        <v>8697</v>
      </c>
      <c r="B41" s="211" t="e">
        <f>IF('Crisis Indicator Data'!#REF!="No Data",1,IF(#REF!&lt;&gt;"",1,0))</f>
        <v>#REF!</v>
      </c>
      <c r="C41" s="211" t="e">
        <f>IF('Crisis Indicator Data'!#REF!="No Data",1,IF(#REF!&lt;&gt;"",1,0))</f>
        <v>#REF!</v>
      </c>
      <c r="D41" s="211" t="e">
        <f>IF('Crisis Indicator Data'!#REF!="No Data",1,IF(#REF!&lt;&gt;"",1,0))</f>
        <v>#REF!</v>
      </c>
      <c r="E41" s="211" t="e">
        <f>IF('Crisis Indicator Data'!#REF!="No Data",1,IF(#REF!&lt;&gt;"",1,0))</f>
        <v>#REF!</v>
      </c>
      <c r="F41" s="211" t="e">
        <f>IF('Crisis Indicator Data'!#REF!="No Data",1,IF(#REF!&lt;&gt;"",1,0))</f>
        <v>#REF!</v>
      </c>
      <c r="G41" s="211" t="e">
        <f>IF('Crisis Indicator Data'!#REF!="No Data",1,IF(#REF!&lt;&gt;"",1,0))</f>
        <v>#REF!</v>
      </c>
      <c r="H41" s="211" t="e">
        <f>IF('Crisis Indicator Data'!#REF!="No Data",1,IF(#REF!&lt;&gt;"",1,0))</f>
        <v>#REF!</v>
      </c>
      <c r="I41" s="211" t="e">
        <f>IF('Crisis Indicator Data'!#REF!="No Data",1,IF(#REF!&lt;&gt;"",1,0))</f>
        <v>#REF!</v>
      </c>
      <c r="J41" s="211" t="e">
        <f>IF('Crisis Indicator Data'!#REF!="No Data",1,IF(#REF!&lt;&gt;"",1,0))</f>
        <v>#REF!</v>
      </c>
      <c r="K41" s="211" t="e">
        <f>IF('Crisis Indicator Data'!#REF!="No Data",1,IF(#REF!&lt;&gt;"",1,0))</f>
        <v>#REF!</v>
      </c>
      <c r="L41" s="211" t="e">
        <f>IF('Crisis Indicator Data'!#REF!="No Data",1,IF(#REF!&lt;&gt;"",1,0))</f>
        <v>#REF!</v>
      </c>
      <c r="M41" s="211" t="e">
        <f>IF('Crisis Indicator Data'!#REF!="No Data",1,IF(#REF!&lt;&gt;"",1,0))</f>
        <v>#REF!</v>
      </c>
      <c r="N41" s="211" t="e">
        <f>IF('Crisis Indicator Data'!#REF!="No Data",1,IF(#REF!&lt;&gt;"",1,0))</f>
        <v>#REF!</v>
      </c>
      <c r="O41" s="211" t="e">
        <f>IF('Crisis Indicator Data'!#REF!="No Data",1,IF(#REF!&lt;&gt;"",1,0))</f>
        <v>#REF!</v>
      </c>
      <c r="P41" s="211" t="e">
        <f>IF('Crisis Indicator Data'!#REF!="No Data",1,IF(#REF!&lt;&gt;"",1,0))</f>
        <v>#REF!</v>
      </c>
      <c r="Q41" s="211" t="e">
        <f>IF('Crisis Indicator Data'!#REF!="No Data",1,IF(#REF!&lt;&gt;"",1,0))</f>
        <v>#REF!</v>
      </c>
      <c r="R41" s="211" t="e">
        <f>IF('Crisis Indicator Data'!#REF!="No Data",1,IF(#REF!&lt;&gt;"",1,0))</f>
        <v>#REF!</v>
      </c>
      <c r="S41" s="211" t="e">
        <f>IF('Crisis Indicator Data'!#REF!="No Data",1,IF(#REF!&lt;&gt;"",1,0))</f>
        <v>#REF!</v>
      </c>
      <c r="T41" s="211" t="e">
        <f>IF('Crisis Indicator Data'!#REF!="No Data",1,IF(#REF!&lt;&gt;"",1,0))</f>
        <v>#REF!</v>
      </c>
      <c r="U41" s="211" t="e">
        <f>IF('Crisis Indicator Data'!#REF!="No Data",1,IF(#REF!&lt;&gt;"",1,0))</f>
        <v>#REF!</v>
      </c>
      <c r="V41" s="211" t="e">
        <f>IF('Crisis Indicator Data'!#REF!="No Data",1,IF(#REF!&lt;&gt;"",1,0))</f>
        <v>#REF!</v>
      </c>
      <c r="W41" s="211" t="e">
        <f>IF('Crisis Indicator Data'!#REF!="No Data",1,IF(#REF!&lt;&gt;"",1,0))</f>
        <v>#REF!</v>
      </c>
      <c r="X41" s="211" t="e">
        <f>IF('Crisis Indicator Data'!#REF!="No Data",1,IF(#REF!&lt;&gt;"",1,0))</f>
        <v>#REF!</v>
      </c>
      <c r="Y41" s="211" t="e">
        <f>IF('Crisis Indicator Data'!#REF!="No Data",1,IF(#REF!&lt;&gt;"",1,0))</f>
        <v>#REF!</v>
      </c>
      <c r="Z41" s="211" t="e">
        <f>IF('Crisis Indicator Data'!#REF!="No Data",1,IF(#REF!&lt;&gt;"",1,0))</f>
        <v>#REF!</v>
      </c>
      <c r="AA41" s="211" t="e">
        <f>IF('Crisis Indicator Data'!#REF!="No Data",1,IF(#REF!&lt;&gt;"",1,0))</f>
        <v>#REF!</v>
      </c>
      <c r="AB41" s="211" t="e">
        <f>IF('Crisis Indicator Data'!#REF!="No Data",1,IF(#REF!&lt;&gt;"",1,0))</f>
        <v>#REF!</v>
      </c>
      <c r="AC41" s="211" t="e">
        <f>IF('Crisis Indicator Data'!#REF!="No Data",1,IF(#REF!&lt;&gt;"",1,0))</f>
        <v>#REF!</v>
      </c>
      <c r="AD41" s="211" t="e">
        <f>IF('Crisis Indicator Data'!#REF!="No Data",1,IF(#REF!&lt;&gt;"",1,0))</f>
        <v>#REF!</v>
      </c>
      <c r="AE41" s="211" t="e">
        <f>IF('Crisis Indicator Data'!#REF!="No Data",1,IF(#REF!&lt;&gt;"",1,0))</f>
        <v>#REF!</v>
      </c>
      <c r="AF41" s="211" t="e">
        <f>IF('Crisis Indicator Data'!#REF!="No Data",1,IF(#REF!&lt;&gt;"",1,0))</f>
        <v>#REF!</v>
      </c>
      <c r="AG41" s="211" t="e">
        <f>IF('Crisis Indicator Data'!#REF!="No Data",1,IF(#REF!&lt;&gt;"",1,0))</f>
        <v>#REF!</v>
      </c>
      <c r="AH41" s="211" t="e">
        <f>IF('Crisis Indicator Data'!#REF!="No Data",1,IF(#REF!&lt;&gt;"",1,0))</f>
        <v>#REF!</v>
      </c>
      <c r="AI41" s="211" t="e">
        <f>IF('Crisis Indicator Data'!#REF!="No Data",1,IF(#REF!&lt;&gt;"",1,0))</f>
        <v>#REF!</v>
      </c>
      <c r="AJ41" s="211" t="e">
        <f>IF('Crisis Indicator Data'!#REF!="No Data",1,IF(#REF!&lt;&gt;"",1,0))</f>
        <v>#REF!</v>
      </c>
      <c r="AK41" s="211" t="e">
        <f>IF('Crisis Indicator Data'!#REF!="No Data",1,IF(#REF!&lt;&gt;"",1,0))</f>
        <v>#REF!</v>
      </c>
      <c r="AL41" s="211" t="e">
        <f>IF('Crisis Indicator Data'!#REF!="No Data",1,IF(#REF!&lt;&gt;"",1,0))</f>
        <v>#REF!</v>
      </c>
      <c r="AM41" s="211" t="e">
        <f>IF('Crisis Indicator Data'!#REF!="No Data",1,IF(#REF!&lt;&gt;"",1,0))</f>
        <v>#REF!</v>
      </c>
      <c r="AN41" s="211" t="e">
        <f>IF('Crisis Indicator Data'!#REF!="No Data",1,IF(#REF!&lt;&gt;"",1,0))</f>
        <v>#REF!</v>
      </c>
      <c r="AO41" s="211" t="e">
        <f>IF('Crisis Indicator Data'!#REF!="No Data",1,IF(#REF!&lt;&gt;"",1,0))</f>
        <v>#REF!</v>
      </c>
      <c r="AP41" s="211" t="e">
        <f>IF('Crisis Indicator Data'!#REF!="No Data",1,IF(#REF!&lt;&gt;"",1,0))</f>
        <v>#REF!</v>
      </c>
      <c r="AQ41" s="211" t="e">
        <f>IF('Crisis Indicator Data'!#REF!="No Data",1,IF(#REF!&lt;&gt;"",1,0))</f>
        <v>#REF!</v>
      </c>
      <c r="AR41" s="211" t="e">
        <f>IF('Crisis Indicator Data'!#REF!="No Data",1,IF(#REF!&lt;&gt;"",1,0))</f>
        <v>#REF!</v>
      </c>
      <c r="AS41" s="211" t="e">
        <f>IF('Crisis Indicator Data'!#REF!="No Data",1,IF(#REF!&lt;&gt;"",1,0))</f>
        <v>#REF!</v>
      </c>
      <c r="AT41" s="211" t="e">
        <f>IF('Crisis Indicator Data'!#REF!="No Data",1,IF(#REF!&lt;&gt;"",1,0))</f>
        <v>#REF!</v>
      </c>
      <c r="AU41" s="211" t="e">
        <f>IF('Crisis Indicator Data'!#REF!="No Data",1,IF(#REF!&lt;&gt;"",1,0))</f>
        <v>#REF!</v>
      </c>
      <c r="AV41" s="211" t="e">
        <f>IF('Crisis Indicator Data'!#REF!="No Data",1,IF(#REF!&lt;&gt;"",1,0))</f>
        <v>#REF!</v>
      </c>
      <c r="AW41" s="211" t="e">
        <f>IF('Crisis Indicator Data'!#REF!="No Data",1,IF(#REF!&lt;&gt;"",1,0))</f>
        <v>#REF!</v>
      </c>
      <c r="AX41" s="211" t="e">
        <f>IF('Crisis Indicator Data'!#REF!="No Data",1,IF(#REF!&lt;&gt;"",1,0))</f>
        <v>#REF!</v>
      </c>
      <c r="AY41" s="211" t="e">
        <f>IF('Crisis Indicator Data'!#REF!="No Data",1,IF(#REF!&lt;&gt;"",1,0))</f>
        <v>#REF!</v>
      </c>
      <c r="AZ41" s="211" t="e">
        <f>IF('Crisis Indicator Data'!#REF!="No Data",1,IF(#REF!&lt;&gt;"",1,0))</f>
        <v>#REF!</v>
      </c>
      <c r="BA41" t="e">
        <f t="shared" si="2"/>
        <v>#REF!</v>
      </c>
      <c r="BB41" s="22" t="e">
        <f t="shared" si="3"/>
        <v>#REF!</v>
      </c>
    </row>
    <row r="42" spans="1:54" x14ac:dyDescent="0.25">
      <c r="A42" t="s">
        <v>8688</v>
      </c>
      <c r="B42" s="211" t="e">
        <f>IF('Crisis Indicator Data'!#REF!="No Data",1,IF(#REF!&lt;&gt;"",1,0))</f>
        <v>#REF!</v>
      </c>
      <c r="C42" s="211" t="e">
        <f>IF('Crisis Indicator Data'!#REF!="No Data",1,IF(#REF!&lt;&gt;"",1,0))</f>
        <v>#REF!</v>
      </c>
      <c r="D42" s="211" t="e">
        <f>IF('Crisis Indicator Data'!#REF!="No Data",1,IF(#REF!&lt;&gt;"",1,0))</f>
        <v>#REF!</v>
      </c>
      <c r="E42" s="211" t="e">
        <f>IF('Crisis Indicator Data'!#REF!="No Data",1,IF(#REF!&lt;&gt;"",1,0))</f>
        <v>#REF!</v>
      </c>
      <c r="F42" s="211" t="e">
        <f>IF('Crisis Indicator Data'!#REF!="No Data",1,IF(#REF!&lt;&gt;"",1,0))</f>
        <v>#REF!</v>
      </c>
      <c r="G42" s="211" t="e">
        <f>IF('Crisis Indicator Data'!#REF!="No Data",1,IF(#REF!&lt;&gt;"",1,0))</f>
        <v>#REF!</v>
      </c>
      <c r="H42" s="211" t="e">
        <f>IF('Crisis Indicator Data'!#REF!="No Data",1,IF(#REF!&lt;&gt;"",1,0))</f>
        <v>#REF!</v>
      </c>
      <c r="I42" s="211" t="e">
        <f>IF('Crisis Indicator Data'!#REF!="No Data",1,IF(#REF!&lt;&gt;"",1,0))</f>
        <v>#REF!</v>
      </c>
      <c r="J42" s="211" t="e">
        <f>IF('Crisis Indicator Data'!#REF!="No Data",1,IF(#REF!&lt;&gt;"",1,0))</f>
        <v>#REF!</v>
      </c>
      <c r="K42" s="211" t="e">
        <f>IF('Crisis Indicator Data'!#REF!="No Data",1,IF(#REF!&lt;&gt;"",1,0))</f>
        <v>#REF!</v>
      </c>
      <c r="L42" s="211" t="e">
        <f>IF('Crisis Indicator Data'!#REF!="No Data",1,IF(#REF!&lt;&gt;"",1,0))</f>
        <v>#REF!</v>
      </c>
      <c r="M42" s="211" t="e">
        <f>IF('Crisis Indicator Data'!#REF!="No Data",1,IF(#REF!&lt;&gt;"",1,0))</f>
        <v>#REF!</v>
      </c>
      <c r="N42" s="211" t="e">
        <f>IF('Crisis Indicator Data'!#REF!="No Data",1,IF(#REF!&lt;&gt;"",1,0))</f>
        <v>#REF!</v>
      </c>
      <c r="O42" s="211" t="e">
        <f>IF('Crisis Indicator Data'!#REF!="No Data",1,IF(#REF!&lt;&gt;"",1,0))</f>
        <v>#REF!</v>
      </c>
      <c r="P42" s="211" t="e">
        <f>IF('Crisis Indicator Data'!#REF!="No Data",1,IF(#REF!&lt;&gt;"",1,0))</f>
        <v>#REF!</v>
      </c>
      <c r="Q42" s="211" t="e">
        <f>IF('Crisis Indicator Data'!#REF!="No Data",1,IF(#REF!&lt;&gt;"",1,0))</f>
        <v>#REF!</v>
      </c>
      <c r="R42" s="211" t="e">
        <f>IF('Crisis Indicator Data'!#REF!="No Data",1,IF(#REF!&lt;&gt;"",1,0))</f>
        <v>#REF!</v>
      </c>
      <c r="S42" s="211" t="e">
        <f>IF('Crisis Indicator Data'!#REF!="No Data",1,IF(#REF!&lt;&gt;"",1,0))</f>
        <v>#REF!</v>
      </c>
      <c r="T42" s="211" t="e">
        <f>IF('Crisis Indicator Data'!#REF!="No Data",1,IF(#REF!&lt;&gt;"",1,0))</f>
        <v>#REF!</v>
      </c>
      <c r="U42" s="211" t="e">
        <f>IF('Crisis Indicator Data'!#REF!="No Data",1,IF(#REF!&lt;&gt;"",1,0))</f>
        <v>#REF!</v>
      </c>
      <c r="V42" s="211" t="e">
        <f>IF('Crisis Indicator Data'!#REF!="No Data",1,IF(#REF!&lt;&gt;"",1,0))</f>
        <v>#REF!</v>
      </c>
      <c r="W42" s="211" t="e">
        <f>IF('Crisis Indicator Data'!#REF!="No Data",1,IF(#REF!&lt;&gt;"",1,0))</f>
        <v>#REF!</v>
      </c>
      <c r="X42" s="211" t="e">
        <f>IF('Crisis Indicator Data'!#REF!="No Data",1,IF(#REF!&lt;&gt;"",1,0))</f>
        <v>#REF!</v>
      </c>
      <c r="Y42" s="211" t="e">
        <f>IF('Crisis Indicator Data'!#REF!="No Data",1,IF(#REF!&lt;&gt;"",1,0))</f>
        <v>#REF!</v>
      </c>
      <c r="Z42" s="211" t="e">
        <f>IF('Crisis Indicator Data'!#REF!="No Data",1,IF(#REF!&lt;&gt;"",1,0))</f>
        <v>#REF!</v>
      </c>
      <c r="AA42" s="211" t="e">
        <f>IF('Crisis Indicator Data'!#REF!="No Data",1,IF(#REF!&lt;&gt;"",1,0))</f>
        <v>#REF!</v>
      </c>
      <c r="AB42" s="211" t="e">
        <f>IF('Crisis Indicator Data'!#REF!="No Data",1,IF(#REF!&lt;&gt;"",1,0))</f>
        <v>#REF!</v>
      </c>
      <c r="AC42" s="211" t="e">
        <f>IF('Crisis Indicator Data'!#REF!="No Data",1,IF(#REF!&lt;&gt;"",1,0))</f>
        <v>#REF!</v>
      </c>
      <c r="AD42" s="211" t="e">
        <f>IF('Crisis Indicator Data'!#REF!="No Data",1,IF(#REF!&lt;&gt;"",1,0))</f>
        <v>#REF!</v>
      </c>
      <c r="AE42" s="211" t="e">
        <f>IF('Crisis Indicator Data'!#REF!="No Data",1,IF(#REF!&lt;&gt;"",1,0))</f>
        <v>#REF!</v>
      </c>
      <c r="AF42" s="211" t="e">
        <f>IF('Crisis Indicator Data'!#REF!="No Data",1,IF(#REF!&lt;&gt;"",1,0))</f>
        <v>#REF!</v>
      </c>
      <c r="AG42" s="211" t="e">
        <f>IF('Crisis Indicator Data'!#REF!="No Data",1,IF(#REF!&lt;&gt;"",1,0))</f>
        <v>#REF!</v>
      </c>
      <c r="AH42" s="211" t="e">
        <f>IF('Crisis Indicator Data'!#REF!="No Data",1,IF(#REF!&lt;&gt;"",1,0))</f>
        <v>#REF!</v>
      </c>
      <c r="AI42" s="211" t="e">
        <f>IF('Crisis Indicator Data'!#REF!="No Data",1,IF(#REF!&lt;&gt;"",1,0))</f>
        <v>#REF!</v>
      </c>
      <c r="AJ42" s="211" t="e">
        <f>IF('Crisis Indicator Data'!#REF!="No Data",1,IF(#REF!&lt;&gt;"",1,0))</f>
        <v>#REF!</v>
      </c>
      <c r="AK42" s="211" t="e">
        <f>IF('Crisis Indicator Data'!#REF!="No Data",1,IF(#REF!&lt;&gt;"",1,0))</f>
        <v>#REF!</v>
      </c>
      <c r="AL42" s="211" t="e">
        <f>IF('Crisis Indicator Data'!#REF!="No Data",1,IF(#REF!&lt;&gt;"",1,0))</f>
        <v>#REF!</v>
      </c>
      <c r="AM42" s="211" t="e">
        <f>IF('Crisis Indicator Data'!#REF!="No Data",1,IF(#REF!&lt;&gt;"",1,0))</f>
        <v>#REF!</v>
      </c>
      <c r="AN42" s="211" t="e">
        <f>IF('Crisis Indicator Data'!#REF!="No Data",1,IF(#REF!&lt;&gt;"",1,0))</f>
        <v>#REF!</v>
      </c>
      <c r="AO42" s="211" t="e">
        <f>IF('Crisis Indicator Data'!#REF!="No Data",1,IF(#REF!&lt;&gt;"",1,0))</f>
        <v>#REF!</v>
      </c>
      <c r="AP42" s="211" t="e">
        <f>IF('Crisis Indicator Data'!#REF!="No Data",1,IF(#REF!&lt;&gt;"",1,0))</f>
        <v>#REF!</v>
      </c>
      <c r="AQ42" s="211" t="e">
        <f>IF('Crisis Indicator Data'!#REF!="No Data",1,IF(#REF!&lt;&gt;"",1,0))</f>
        <v>#REF!</v>
      </c>
      <c r="AR42" s="211" t="e">
        <f>IF('Crisis Indicator Data'!#REF!="No Data",1,IF(#REF!&lt;&gt;"",1,0))</f>
        <v>#REF!</v>
      </c>
      <c r="AS42" s="211" t="e">
        <f>IF('Crisis Indicator Data'!#REF!="No Data",1,IF(#REF!&lt;&gt;"",1,0))</f>
        <v>#REF!</v>
      </c>
      <c r="AT42" s="211" t="e">
        <f>IF('Crisis Indicator Data'!#REF!="No Data",1,IF(#REF!&lt;&gt;"",1,0))</f>
        <v>#REF!</v>
      </c>
      <c r="AU42" s="211" t="e">
        <f>IF('Crisis Indicator Data'!#REF!="No Data",1,IF(#REF!&lt;&gt;"",1,0))</f>
        <v>#REF!</v>
      </c>
      <c r="AV42" s="211" t="e">
        <f>IF('Crisis Indicator Data'!#REF!="No Data",1,IF(#REF!&lt;&gt;"",1,0))</f>
        <v>#REF!</v>
      </c>
      <c r="AW42" s="211" t="e">
        <f>IF('Crisis Indicator Data'!#REF!="No Data",1,IF(#REF!&lt;&gt;"",1,0))</f>
        <v>#REF!</v>
      </c>
      <c r="AX42" s="211" t="e">
        <f>IF('Crisis Indicator Data'!#REF!="No Data",1,IF(#REF!&lt;&gt;"",1,0))</f>
        <v>#REF!</v>
      </c>
      <c r="AY42" s="211" t="e">
        <f>IF('Crisis Indicator Data'!#REF!="No Data",1,IF(#REF!&lt;&gt;"",1,0))</f>
        <v>#REF!</v>
      </c>
      <c r="AZ42" s="211" t="e">
        <f>IF('Crisis Indicator Data'!#REF!="No Data",1,IF(#REF!&lt;&gt;"",1,0))</f>
        <v>#REF!</v>
      </c>
      <c r="BA42" t="e">
        <f t="shared" si="2"/>
        <v>#REF!</v>
      </c>
      <c r="BB42" s="22" t="e">
        <f t="shared" si="3"/>
        <v>#REF!</v>
      </c>
    </row>
    <row r="43" spans="1:54" x14ac:dyDescent="0.25">
      <c r="A43" t="s">
        <v>8751</v>
      </c>
      <c r="B43" s="211" t="e">
        <f>IF('Crisis Indicator Data'!#REF!="No Data",1,IF(#REF!&lt;&gt;"",1,0))</f>
        <v>#REF!</v>
      </c>
      <c r="C43" s="211" t="e">
        <f>IF('Crisis Indicator Data'!#REF!="No Data",1,IF(#REF!&lt;&gt;"",1,0))</f>
        <v>#REF!</v>
      </c>
      <c r="D43" s="211" t="e">
        <f>IF('Crisis Indicator Data'!#REF!="No Data",1,IF(#REF!&lt;&gt;"",1,0))</f>
        <v>#REF!</v>
      </c>
      <c r="E43" s="211" t="e">
        <f>IF('Crisis Indicator Data'!#REF!="No Data",1,IF(#REF!&lt;&gt;"",1,0))</f>
        <v>#REF!</v>
      </c>
      <c r="F43" s="211" t="e">
        <f>IF('Crisis Indicator Data'!#REF!="No Data",1,IF(#REF!&lt;&gt;"",1,0))</f>
        <v>#REF!</v>
      </c>
      <c r="G43" s="211" t="e">
        <f>IF('Crisis Indicator Data'!#REF!="No Data",1,IF(#REF!&lt;&gt;"",1,0))</f>
        <v>#REF!</v>
      </c>
      <c r="H43" s="211" t="e">
        <f>IF('Crisis Indicator Data'!#REF!="No Data",1,IF(#REF!&lt;&gt;"",1,0))</f>
        <v>#REF!</v>
      </c>
      <c r="I43" s="211" t="e">
        <f>IF('Crisis Indicator Data'!#REF!="No Data",1,IF(#REF!&lt;&gt;"",1,0))</f>
        <v>#REF!</v>
      </c>
      <c r="J43" s="211" t="e">
        <f>IF('Crisis Indicator Data'!#REF!="No Data",1,IF(#REF!&lt;&gt;"",1,0))</f>
        <v>#REF!</v>
      </c>
      <c r="K43" s="211" t="e">
        <f>IF('Crisis Indicator Data'!#REF!="No Data",1,IF(#REF!&lt;&gt;"",1,0))</f>
        <v>#REF!</v>
      </c>
      <c r="L43" s="211" t="e">
        <f>IF('Crisis Indicator Data'!#REF!="No Data",1,IF(#REF!&lt;&gt;"",1,0))</f>
        <v>#REF!</v>
      </c>
      <c r="M43" s="211" t="e">
        <f>IF('Crisis Indicator Data'!#REF!="No Data",1,IF(#REF!&lt;&gt;"",1,0))</f>
        <v>#REF!</v>
      </c>
      <c r="N43" s="211" t="e">
        <f>IF('Crisis Indicator Data'!#REF!="No Data",1,IF(#REF!&lt;&gt;"",1,0))</f>
        <v>#REF!</v>
      </c>
      <c r="O43" s="211" t="e">
        <f>IF('Crisis Indicator Data'!#REF!="No Data",1,IF(#REF!&lt;&gt;"",1,0))</f>
        <v>#REF!</v>
      </c>
      <c r="P43" s="211" t="e">
        <f>IF('Crisis Indicator Data'!#REF!="No Data",1,IF(#REF!&lt;&gt;"",1,0))</f>
        <v>#REF!</v>
      </c>
      <c r="Q43" s="211" t="e">
        <f>IF('Crisis Indicator Data'!#REF!="No Data",1,IF(#REF!&lt;&gt;"",1,0))</f>
        <v>#REF!</v>
      </c>
      <c r="R43" s="211" t="e">
        <f>IF('Crisis Indicator Data'!#REF!="No Data",1,IF(#REF!&lt;&gt;"",1,0))</f>
        <v>#REF!</v>
      </c>
      <c r="S43" s="211" t="e">
        <f>IF('Crisis Indicator Data'!#REF!="No Data",1,IF(#REF!&lt;&gt;"",1,0))</f>
        <v>#REF!</v>
      </c>
      <c r="T43" s="211" t="e">
        <f>IF('Crisis Indicator Data'!#REF!="No Data",1,IF(#REF!&lt;&gt;"",1,0))</f>
        <v>#REF!</v>
      </c>
      <c r="U43" s="211" t="e">
        <f>IF('Crisis Indicator Data'!#REF!="No Data",1,IF(#REF!&lt;&gt;"",1,0))</f>
        <v>#REF!</v>
      </c>
      <c r="V43" s="211" t="e">
        <f>IF('Crisis Indicator Data'!#REF!="No Data",1,IF(#REF!&lt;&gt;"",1,0))</f>
        <v>#REF!</v>
      </c>
      <c r="W43" s="211" t="e">
        <f>IF('Crisis Indicator Data'!#REF!="No Data",1,IF(#REF!&lt;&gt;"",1,0))</f>
        <v>#REF!</v>
      </c>
      <c r="X43" s="211" t="e">
        <f>IF('Crisis Indicator Data'!#REF!="No Data",1,IF(#REF!&lt;&gt;"",1,0))</f>
        <v>#REF!</v>
      </c>
      <c r="Y43" s="211" t="e">
        <f>IF('Crisis Indicator Data'!#REF!="No Data",1,IF(#REF!&lt;&gt;"",1,0))</f>
        <v>#REF!</v>
      </c>
      <c r="Z43" s="211" t="e">
        <f>IF('Crisis Indicator Data'!#REF!="No Data",1,IF(#REF!&lt;&gt;"",1,0))</f>
        <v>#REF!</v>
      </c>
      <c r="AA43" s="211" t="e">
        <f>IF('Crisis Indicator Data'!#REF!="No Data",1,IF(#REF!&lt;&gt;"",1,0))</f>
        <v>#REF!</v>
      </c>
      <c r="AB43" s="211" t="e">
        <f>IF('Crisis Indicator Data'!#REF!="No Data",1,IF(#REF!&lt;&gt;"",1,0))</f>
        <v>#REF!</v>
      </c>
      <c r="AC43" s="211" t="e">
        <f>IF('Crisis Indicator Data'!#REF!="No Data",1,IF(#REF!&lt;&gt;"",1,0))</f>
        <v>#REF!</v>
      </c>
      <c r="AD43" s="211" t="e">
        <f>IF('Crisis Indicator Data'!#REF!="No Data",1,IF(#REF!&lt;&gt;"",1,0))</f>
        <v>#REF!</v>
      </c>
      <c r="AE43" s="211" t="e">
        <f>IF('Crisis Indicator Data'!#REF!="No Data",1,IF(#REF!&lt;&gt;"",1,0))</f>
        <v>#REF!</v>
      </c>
      <c r="AF43" s="211" t="e">
        <f>IF('Crisis Indicator Data'!#REF!="No Data",1,IF(#REF!&lt;&gt;"",1,0))</f>
        <v>#REF!</v>
      </c>
      <c r="AG43" s="211" t="e">
        <f>IF('Crisis Indicator Data'!#REF!="No Data",1,IF(#REF!&lt;&gt;"",1,0))</f>
        <v>#REF!</v>
      </c>
      <c r="AH43" s="211" t="e">
        <f>IF('Crisis Indicator Data'!#REF!="No Data",1,IF(#REF!&lt;&gt;"",1,0))</f>
        <v>#REF!</v>
      </c>
      <c r="AI43" s="211" t="e">
        <f>IF('Crisis Indicator Data'!#REF!="No Data",1,IF(#REF!&lt;&gt;"",1,0))</f>
        <v>#REF!</v>
      </c>
      <c r="AJ43" s="211" t="e">
        <f>IF('Crisis Indicator Data'!#REF!="No Data",1,IF(#REF!&lt;&gt;"",1,0))</f>
        <v>#REF!</v>
      </c>
      <c r="AK43" s="211" t="e">
        <f>IF('Crisis Indicator Data'!#REF!="No Data",1,IF(#REF!&lt;&gt;"",1,0))</f>
        <v>#REF!</v>
      </c>
      <c r="AL43" s="211" t="e">
        <f>IF('Crisis Indicator Data'!#REF!="No Data",1,IF(#REF!&lt;&gt;"",1,0))</f>
        <v>#REF!</v>
      </c>
      <c r="AM43" s="211" t="e">
        <f>IF('Crisis Indicator Data'!#REF!="No Data",1,IF(#REF!&lt;&gt;"",1,0))</f>
        <v>#REF!</v>
      </c>
      <c r="AN43" s="211" t="e">
        <f>IF('Crisis Indicator Data'!#REF!="No Data",1,IF(#REF!&lt;&gt;"",1,0))</f>
        <v>#REF!</v>
      </c>
      <c r="AO43" s="211" t="e">
        <f>IF('Crisis Indicator Data'!#REF!="No Data",1,IF(#REF!&lt;&gt;"",1,0))</f>
        <v>#REF!</v>
      </c>
      <c r="AP43" s="211" t="e">
        <f>IF('Crisis Indicator Data'!#REF!="No Data",1,IF(#REF!&lt;&gt;"",1,0))</f>
        <v>#REF!</v>
      </c>
      <c r="AQ43" s="211" t="e">
        <f>IF('Crisis Indicator Data'!#REF!="No Data",1,IF(#REF!&lt;&gt;"",1,0))</f>
        <v>#REF!</v>
      </c>
      <c r="AR43" s="211" t="e">
        <f>IF('Crisis Indicator Data'!#REF!="No Data",1,IF(#REF!&lt;&gt;"",1,0))</f>
        <v>#REF!</v>
      </c>
      <c r="AS43" s="211" t="e">
        <f>IF('Crisis Indicator Data'!#REF!="No Data",1,IF(#REF!&lt;&gt;"",1,0))</f>
        <v>#REF!</v>
      </c>
      <c r="AT43" s="211" t="e">
        <f>IF('Crisis Indicator Data'!#REF!="No Data",1,IF(#REF!&lt;&gt;"",1,0))</f>
        <v>#REF!</v>
      </c>
      <c r="AU43" s="211" t="e">
        <f>IF('Crisis Indicator Data'!#REF!="No Data",1,IF(#REF!&lt;&gt;"",1,0))</f>
        <v>#REF!</v>
      </c>
      <c r="AV43" s="211" t="e">
        <f>IF('Crisis Indicator Data'!#REF!="No Data",1,IF(#REF!&lt;&gt;"",1,0))</f>
        <v>#REF!</v>
      </c>
      <c r="AW43" s="211" t="e">
        <f>IF('Crisis Indicator Data'!#REF!="No Data",1,IF(#REF!&lt;&gt;"",1,0))</f>
        <v>#REF!</v>
      </c>
      <c r="AX43" s="211" t="e">
        <f>IF('Crisis Indicator Data'!#REF!="No Data",1,IF(#REF!&lt;&gt;"",1,0))</f>
        <v>#REF!</v>
      </c>
      <c r="AY43" s="211" t="e">
        <f>IF('Crisis Indicator Data'!#REF!="No Data",1,IF(#REF!&lt;&gt;"",1,0))</f>
        <v>#REF!</v>
      </c>
      <c r="AZ43" s="211" t="e">
        <f>IF('Crisis Indicator Data'!#REF!="No Data",1,IF(#REF!&lt;&gt;"",1,0))</f>
        <v>#REF!</v>
      </c>
      <c r="BA43" t="e">
        <f t="shared" si="2"/>
        <v>#REF!</v>
      </c>
      <c r="BB43" s="22" t="e">
        <f t="shared" si="3"/>
        <v>#REF!</v>
      </c>
    </row>
    <row r="44" spans="1:54" x14ac:dyDescent="0.25">
      <c r="A44" t="s">
        <v>8699</v>
      </c>
      <c r="B44" s="211" t="e">
        <f>IF('Crisis Indicator Data'!#REF!="No Data",1,IF(#REF!&lt;&gt;"",1,0))</f>
        <v>#REF!</v>
      </c>
      <c r="C44" s="211" t="e">
        <f>IF('Crisis Indicator Data'!#REF!="No Data",1,IF(#REF!&lt;&gt;"",1,0))</f>
        <v>#REF!</v>
      </c>
      <c r="D44" s="211" t="e">
        <f>IF('Crisis Indicator Data'!#REF!="No Data",1,IF(#REF!&lt;&gt;"",1,0))</f>
        <v>#REF!</v>
      </c>
      <c r="E44" s="211" t="e">
        <f>IF('Crisis Indicator Data'!#REF!="No Data",1,IF(#REF!&lt;&gt;"",1,0))</f>
        <v>#REF!</v>
      </c>
      <c r="F44" s="211" t="e">
        <f>IF('Crisis Indicator Data'!#REF!="No Data",1,IF(#REF!&lt;&gt;"",1,0))</f>
        <v>#REF!</v>
      </c>
      <c r="G44" s="211" t="e">
        <f>IF('Crisis Indicator Data'!#REF!="No Data",1,IF(#REF!&lt;&gt;"",1,0))</f>
        <v>#REF!</v>
      </c>
      <c r="H44" s="211" t="e">
        <f>IF('Crisis Indicator Data'!#REF!="No Data",1,IF(#REF!&lt;&gt;"",1,0))</f>
        <v>#REF!</v>
      </c>
      <c r="I44" s="211" t="e">
        <f>IF('Crisis Indicator Data'!#REF!="No Data",1,IF(#REF!&lt;&gt;"",1,0))</f>
        <v>#REF!</v>
      </c>
      <c r="J44" s="211" t="e">
        <f>IF('Crisis Indicator Data'!#REF!="No Data",1,IF(#REF!&lt;&gt;"",1,0))</f>
        <v>#REF!</v>
      </c>
      <c r="K44" s="211" t="e">
        <f>IF('Crisis Indicator Data'!#REF!="No Data",1,IF(#REF!&lt;&gt;"",1,0))</f>
        <v>#REF!</v>
      </c>
      <c r="L44" s="211" t="e">
        <f>IF('Crisis Indicator Data'!#REF!="No Data",1,IF(#REF!&lt;&gt;"",1,0))</f>
        <v>#REF!</v>
      </c>
      <c r="M44" s="211" t="e">
        <f>IF('Crisis Indicator Data'!#REF!="No Data",1,IF(#REF!&lt;&gt;"",1,0))</f>
        <v>#REF!</v>
      </c>
      <c r="N44" s="211" t="e">
        <f>IF('Crisis Indicator Data'!#REF!="No Data",1,IF(#REF!&lt;&gt;"",1,0))</f>
        <v>#REF!</v>
      </c>
      <c r="O44" s="211" t="e">
        <f>IF('Crisis Indicator Data'!#REF!="No Data",1,IF(#REF!&lt;&gt;"",1,0))</f>
        <v>#REF!</v>
      </c>
      <c r="P44" s="211" t="e">
        <f>IF('Crisis Indicator Data'!#REF!="No Data",1,IF(#REF!&lt;&gt;"",1,0))</f>
        <v>#REF!</v>
      </c>
      <c r="Q44" s="211" t="e">
        <f>IF('Crisis Indicator Data'!#REF!="No Data",1,IF(#REF!&lt;&gt;"",1,0))</f>
        <v>#REF!</v>
      </c>
      <c r="R44" s="211" t="e">
        <f>IF('Crisis Indicator Data'!#REF!="No Data",1,IF(#REF!&lt;&gt;"",1,0))</f>
        <v>#REF!</v>
      </c>
      <c r="S44" s="211" t="e">
        <f>IF('Crisis Indicator Data'!#REF!="No Data",1,IF(#REF!&lt;&gt;"",1,0))</f>
        <v>#REF!</v>
      </c>
      <c r="T44" s="211" t="e">
        <f>IF('Crisis Indicator Data'!#REF!="No Data",1,IF(#REF!&lt;&gt;"",1,0))</f>
        <v>#REF!</v>
      </c>
      <c r="U44" s="211" t="e">
        <f>IF('Crisis Indicator Data'!#REF!="No Data",1,IF(#REF!&lt;&gt;"",1,0))</f>
        <v>#REF!</v>
      </c>
      <c r="V44" s="211" t="e">
        <f>IF('Crisis Indicator Data'!#REF!="No Data",1,IF(#REF!&lt;&gt;"",1,0))</f>
        <v>#REF!</v>
      </c>
      <c r="W44" s="211" t="e">
        <f>IF('Crisis Indicator Data'!#REF!="No Data",1,IF(#REF!&lt;&gt;"",1,0))</f>
        <v>#REF!</v>
      </c>
      <c r="X44" s="211" t="e">
        <f>IF('Crisis Indicator Data'!#REF!="No Data",1,IF(#REF!&lt;&gt;"",1,0))</f>
        <v>#REF!</v>
      </c>
      <c r="Y44" s="211" t="e">
        <f>IF('Crisis Indicator Data'!#REF!="No Data",1,IF(#REF!&lt;&gt;"",1,0))</f>
        <v>#REF!</v>
      </c>
      <c r="Z44" s="211" t="e">
        <f>IF('Crisis Indicator Data'!#REF!="No Data",1,IF(#REF!&lt;&gt;"",1,0))</f>
        <v>#REF!</v>
      </c>
      <c r="AA44" s="211" t="e">
        <f>IF('Crisis Indicator Data'!#REF!="No Data",1,IF(#REF!&lt;&gt;"",1,0))</f>
        <v>#REF!</v>
      </c>
      <c r="AB44" s="211" t="e">
        <f>IF('Crisis Indicator Data'!#REF!="No Data",1,IF(#REF!&lt;&gt;"",1,0))</f>
        <v>#REF!</v>
      </c>
      <c r="AC44" s="211" t="e">
        <f>IF('Crisis Indicator Data'!#REF!="No Data",1,IF(#REF!&lt;&gt;"",1,0))</f>
        <v>#REF!</v>
      </c>
      <c r="AD44" s="211" t="e">
        <f>IF('Crisis Indicator Data'!#REF!="No Data",1,IF(#REF!&lt;&gt;"",1,0))</f>
        <v>#REF!</v>
      </c>
      <c r="AE44" s="211" t="e">
        <f>IF('Crisis Indicator Data'!#REF!="No Data",1,IF(#REF!&lt;&gt;"",1,0))</f>
        <v>#REF!</v>
      </c>
      <c r="AF44" s="211" t="e">
        <f>IF('Crisis Indicator Data'!#REF!="No Data",1,IF(#REF!&lt;&gt;"",1,0))</f>
        <v>#REF!</v>
      </c>
      <c r="AG44" s="211" t="e">
        <f>IF('Crisis Indicator Data'!#REF!="No Data",1,IF(#REF!&lt;&gt;"",1,0))</f>
        <v>#REF!</v>
      </c>
      <c r="AH44" s="211" t="e">
        <f>IF('Crisis Indicator Data'!#REF!="No Data",1,IF(#REF!&lt;&gt;"",1,0))</f>
        <v>#REF!</v>
      </c>
      <c r="AI44" s="211" t="e">
        <f>IF('Crisis Indicator Data'!#REF!="No Data",1,IF(#REF!&lt;&gt;"",1,0))</f>
        <v>#REF!</v>
      </c>
      <c r="AJ44" s="211" t="e">
        <f>IF('Crisis Indicator Data'!#REF!="No Data",1,IF(#REF!&lt;&gt;"",1,0))</f>
        <v>#REF!</v>
      </c>
      <c r="AK44" s="211" t="e">
        <f>IF('Crisis Indicator Data'!#REF!="No Data",1,IF(#REF!&lt;&gt;"",1,0))</f>
        <v>#REF!</v>
      </c>
      <c r="AL44" s="211" t="e">
        <f>IF('Crisis Indicator Data'!#REF!="No Data",1,IF(#REF!&lt;&gt;"",1,0))</f>
        <v>#REF!</v>
      </c>
      <c r="AM44" s="211" t="e">
        <f>IF('Crisis Indicator Data'!#REF!="No Data",1,IF(#REF!&lt;&gt;"",1,0))</f>
        <v>#REF!</v>
      </c>
      <c r="AN44" s="211" t="e">
        <f>IF('Crisis Indicator Data'!#REF!="No Data",1,IF(#REF!&lt;&gt;"",1,0))</f>
        <v>#REF!</v>
      </c>
      <c r="AO44" s="211" t="e">
        <f>IF('Crisis Indicator Data'!#REF!="No Data",1,IF(#REF!&lt;&gt;"",1,0))</f>
        <v>#REF!</v>
      </c>
      <c r="AP44" s="211" t="e">
        <f>IF('Crisis Indicator Data'!#REF!="No Data",1,IF(#REF!&lt;&gt;"",1,0))</f>
        <v>#REF!</v>
      </c>
      <c r="AQ44" s="211" t="e">
        <f>IF('Crisis Indicator Data'!#REF!="No Data",1,IF(#REF!&lt;&gt;"",1,0))</f>
        <v>#REF!</v>
      </c>
      <c r="AR44" s="211" t="e">
        <f>IF('Crisis Indicator Data'!#REF!="No Data",1,IF(#REF!&lt;&gt;"",1,0))</f>
        <v>#REF!</v>
      </c>
      <c r="AS44" s="211" t="e">
        <f>IF('Crisis Indicator Data'!#REF!="No Data",1,IF(#REF!&lt;&gt;"",1,0))</f>
        <v>#REF!</v>
      </c>
      <c r="AT44" s="211" t="e">
        <f>IF('Crisis Indicator Data'!#REF!="No Data",1,IF(#REF!&lt;&gt;"",1,0))</f>
        <v>#REF!</v>
      </c>
      <c r="AU44" s="211" t="e">
        <f>IF('Crisis Indicator Data'!#REF!="No Data",1,IF(#REF!&lt;&gt;"",1,0))</f>
        <v>#REF!</v>
      </c>
      <c r="AV44" s="211" t="e">
        <f>IF('Crisis Indicator Data'!#REF!="No Data",1,IF(#REF!&lt;&gt;"",1,0))</f>
        <v>#REF!</v>
      </c>
      <c r="AW44" s="211" t="e">
        <f>IF('Crisis Indicator Data'!#REF!="No Data",1,IF(#REF!&lt;&gt;"",1,0))</f>
        <v>#REF!</v>
      </c>
      <c r="AX44" s="211" t="e">
        <f>IF('Crisis Indicator Data'!#REF!="No Data",1,IF(#REF!&lt;&gt;"",1,0))</f>
        <v>#REF!</v>
      </c>
      <c r="AY44" s="211" t="e">
        <f>IF('Crisis Indicator Data'!#REF!="No Data",1,IF(#REF!&lt;&gt;"",1,0))</f>
        <v>#REF!</v>
      </c>
      <c r="AZ44" s="211" t="e">
        <f>IF('Crisis Indicator Data'!#REF!="No Data",1,IF(#REF!&lt;&gt;"",1,0))</f>
        <v>#REF!</v>
      </c>
      <c r="BA44" t="e">
        <f t="shared" si="2"/>
        <v>#REF!</v>
      </c>
      <c r="BB44" s="22" t="e">
        <f t="shared" si="3"/>
        <v>#REF!</v>
      </c>
    </row>
    <row r="45" spans="1:54" x14ac:dyDescent="0.25">
      <c r="A45" t="s">
        <v>8701</v>
      </c>
      <c r="B45" s="211" t="e">
        <f>IF('Crisis Indicator Data'!#REF!="No Data",1,IF(#REF!&lt;&gt;"",1,0))</f>
        <v>#REF!</v>
      </c>
      <c r="C45" s="211" t="e">
        <f>IF('Crisis Indicator Data'!#REF!="No Data",1,IF(#REF!&lt;&gt;"",1,0))</f>
        <v>#REF!</v>
      </c>
      <c r="D45" s="211" t="e">
        <f>IF('Crisis Indicator Data'!#REF!="No Data",1,IF(#REF!&lt;&gt;"",1,0))</f>
        <v>#REF!</v>
      </c>
      <c r="E45" s="211" t="e">
        <f>IF('Crisis Indicator Data'!#REF!="No Data",1,IF(#REF!&lt;&gt;"",1,0))</f>
        <v>#REF!</v>
      </c>
      <c r="F45" s="211" t="e">
        <f>IF('Crisis Indicator Data'!#REF!="No Data",1,IF(#REF!&lt;&gt;"",1,0))</f>
        <v>#REF!</v>
      </c>
      <c r="G45" s="211" t="e">
        <f>IF('Crisis Indicator Data'!#REF!="No Data",1,IF(#REF!&lt;&gt;"",1,0))</f>
        <v>#REF!</v>
      </c>
      <c r="H45" s="211" t="e">
        <f>IF('Crisis Indicator Data'!#REF!="No Data",1,IF(#REF!&lt;&gt;"",1,0))</f>
        <v>#REF!</v>
      </c>
      <c r="I45" s="211" t="e">
        <f>IF('Crisis Indicator Data'!#REF!="No Data",1,IF(#REF!&lt;&gt;"",1,0))</f>
        <v>#REF!</v>
      </c>
      <c r="J45" s="211" t="e">
        <f>IF('Crisis Indicator Data'!#REF!="No Data",1,IF(#REF!&lt;&gt;"",1,0))</f>
        <v>#REF!</v>
      </c>
      <c r="K45" s="211" t="e">
        <f>IF('Crisis Indicator Data'!#REF!="No Data",1,IF(#REF!&lt;&gt;"",1,0))</f>
        <v>#REF!</v>
      </c>
      <c r="L45" s="211" t="e">
        <f>IF('Crisis Indicator Data'!#REF!="No Data",1,IF(#REF!&lt;&gt;"",1,0))</f>
        <v>#REF!</v>
      </c>
      <c r="M45" s="211" t="e">
        <f>IF('Crisis Indicator Data'!#REF!="No Data",1,IF(#REF!&lt;&gt;"",1,0))</f>
        <v>#REF!</v>
      </c>
      <c r="N45" s="211" t="e">
        <f>IF('Crisis Indicator Data'!#REF!="No Data",1,IF(#REF!&lt;&gt;"",1,0))</f>
        <v>#REF!</v>
      </c>
      <c r="O45" s="211" t="e">
        <f>IF('Crisis Indicator Data'!#REF!="No Data",1,IF(#REF!&lt;&gt;"",1,0))</f>
        <v>#REF!</v>
      </c>
      <c r="P45" s="211" t="e">
        <f>IF('Crisis Indicator Data'!#REF!="No Data",1,IF(#REF!&lt;&gt;"",1,0))</f>
        <v>#REF!</v>
      </c>
      <c r="Q45" s="211" t="e">
        <f>IF('Crisis Indicator Data'!#REF!="No Data",1,IF(#REF!&lt;&gt;"",1,0))</f>
        <v>#REF!</v>
      </c>
      <c r="R45" s="211" t="e">
        <f>IF('Crisis Indicator Data'!#REF!="No Data",1,IF(#REF!&lt;&gt;"",1,0))</f>
        <v>#REF!</v>
      </c>
      <c r="S45" s="211" t="e">
        <f>IF('Crisis Indicator Data'!#REF!="No Data",1,IF(#REF!&lt;&gt;"",1,0))</f>
        <v>#REF!</v>
      </c>
      <c r="T45" s="211" t="e">
        <f>IF('Crisis Indicator Data'!#REF!="No Data",1,IF(#REF!&lt;&gt;"",1,0))</f>
        <v>#REF!</v>
      </c>
      <c r="U45" s="211" t="e">
        <f>IF('Crisis Indicator Data'!#REF!="No Data",1,IF(#REF!&lt;&gt;"",1,0))</f>
        <v>#REF!</v>
      </c>
      <c r="V45" s="211" t="e">
        <f>IF('Crisis Indicator Data'!#REF!="No Data",1,IF(#REF!&lt;&gt;"",1,0))</f>
        <v>#REF!</v>
      </c>
      <c r="W45" s="211" t="e">
        <f>IF('Crisis Indicator Data'!#REF!="No Data",1,IF(#REF!&lt;&gt;"",1,0))</f>
        <v>#REF!</v>
      </c>
      <c r="X45" s="211" t="e">
        <f>IF('Crisis Indicator Data'!#REF!="No Data",1,IF(#REF!&lt;&gt;"",1,0))</f>
        <v>#REF!</v>
      </c>
      <c r="Y45" s="211" t="e">
        <f>IF('Crisis Indicator Data'!#REF!="No Data",1,IF(#REF!&lt;&gt;"",1,0))</f>
        <v>#REF!</v>
      </c>
      <c r="Z45" s="211" t="e">
        <f>IF('Crisis Indicator Data'!#REF!="No Data",1,IF(#REF!&lt;&gt;"",1,0))</f>
        <v>#REF!</v>
      </c>
      <c r="AA45" s="211" t="e">
        <f>IF('Crisis Indicator Data'!#REF!="No Data",1,IF(#REF!&lt;&gt;"",1,0))</f>
        <v>#REF!</v>
      </c>
      <c r="AB45" s="211" t="e">
        <f>IF('Crisis Indicator Data'!#REF!="No Data",1,IF(#REF!&lt;&gt;"",1,0))</f>
        <v>#REF!</v>
      </c>
      <c r="AC45" s="211" t="e">
        <f>IF('Crisis Indicator Data'!#REF!="No Data",1,IF(#REF!&lt;&gt;"",1,0))</f>
        <v>#REF!</v>
      </c>
      <c r="AD45" s="211" t="e">
        <f>IF('Crisis Indicator Data'!#REF!="No Data",1,IF(#REF!&lt;&gt;"",1,0))</f>
        <v>#REF!</v>
      </c>
      <c r="AE45" s="211" t="e">
        <f>IF('Crisis Indicator Data'!#REF!="No Data",1,IF(#REF!&lt;&gt;"",1,0))</f>
        <v>#REF!</v>
      </c>
      <c r="AF45" s="211" t="e">
        <f>IF('Crisis Indicator Data'!#REF!="No Data",1,IF(#REF!&lt;&gt;"",1,0))</f>
        <v>#REF!</v>
      </c>
      <c r="AG45" s="211" t="e">
        <f>IF('Crisis Indicator Data'!#REF!="No Data",1,IF(#REF!&lt;&gt;"",1,0))</f>
        <v>#REF!</v>
      </c>
      <c r="AH45" s="211" t="e">
        <f>IF('Crisis Indicator Data'!#REF!="No Data",1,IF(#REF!&lt;&gt;"",1,0))</f>
        <v>#REF!</v>
      </c>
      <c r="AI45" s="211" t="e">
        <f>IF('Crisis Indicator Data'!#REF!="No Data",1,IF(#REF!&lt;&gt;"",1,0))</f>
        <v>#REF!</v>
      </c>
      <c r="AJ45" s="211" t="e">
        <f>IF('Crisis Indicator Data'!#REF!="No Data",1,IF(#REF!&lt;&gt;"",1,0))</f>
        <v>#REF!</v>
      </c>
      <c r="AK45" s="211" t="e">
        <f>IF('Crisis Indicator Data'!#REF!="No Data",1,IF(#REF!&lt;&gt;"",1,0))</f>
        <v>#REF!</v>
      </c>
      <c r="AL45" s="211" t="e">
        <f>IF('Crisis Indicator Data'!#REF!="No Data",1,IF(#REF!&lt;&gt;"",1,0))</f>
        <v>#REF!</v>
      </c>
      <c r="AM45" s="211" t="e">
        <f>IF('Crisis Indicator Data'!#REF!="No Data",1,IF(#REF!&lt;&gt;"",1,0))</f>
        <v>#REF!</v>
      </c>
      <c r="AN45" s="211" t="e">
        <f>IF('Crisis Indicator Data'!#REF!="No Data",1,IF(#REF!&lt;&gt;"",1,0))</f>
        <v>#REF!</v>
      </c>
      <c r="AO45" s="211" t="e">
        <f>IF('Crisis Indicator Data'!#REF!="No Data",1,IF(#REF!&lt;&gt;"",1,0))</f>
        <v>#REF!</v>
      </c>
      <c r="AP45" s="211" t="e">
        <f>IF('Crisis Indicator Data'!#REF!="No Data",1,IF(#REF!&lt;&gt;"",1,0))</f>
        <v>#REF!</v>
      </c>
      <c r="AQ45" s="211" t="e">
        <f>IF('Crisis Indicator Data'!#REF!="No Data",1,IF(#REF!&lt;&gt;"",1,0))</f>
        <v>#REF!</v>
      </c>
      <c r="AR45" s="211" t="e">
        <f>IF('Crisis Indicator Data'!#REF!="No Data",1,IF(#REF!&lt;&gt;"",1,0))</f>
        <v>#REF!</v>
      </c>
      <c r="AS45" s="211" t="e">
        <f>IF('Crisis Indicator Data'!#REF!="No Data",1,IF(#REF!&lt;&gt;"",1,0))</f>
        <v>#REF!</v>
      </c>
      <c r="AT45" s="211" t="e">
        <f>IF('Crisis Indicator Data'!#REF!="No Data",1,IF(#REF!&lt;&gt;"",1,0))</f>
        <v>#REF!</v>
      </c>
      <c r="AU45" s="211" t="e">
        <f>IF('Crisis Indicator Data'!#REF!="No Data",1,IF(#REF!&lt;&gt;"",1,0))</f>
        <v>#REF!</v>
      </c>
      <c r="AV45" s="211" t="e">
        <f>IF('Crisis Indicator Data'!#REF!="No Data",1,IF(#REF!&lt;&gt;"",1,0))</f>
        <v>#REF!</v>
      </c>
      <c r="AW45" s="211" t="e">
        <f>IF('Crisis Indicator Data'!#REF!="No Data",1,IF(#REF!&lt;&gt;"",1,0))</f>
        <v>#REF!</v>
      </c>
      <c r="AX45" s="211" t="e">
        <f>IF('Crisis Indicator Data'!#REF!="No Data",1,IF(#REF!&lt;&gt;"",1,0))</f>
        <v>#REF!</v>
      </c>
      <c r="AY45" s="211" t="e">
        <f>IF('Crisis Indicator Data'!#REF!="No Data",1,IF(#REF!&lt;&gt;"",1,0))</f>
        <v>#REF!</v>
      </c>
      <c r="AZ45" s="211" t="e">
        <f>IF('Crisis Indicator Data'!#REF!="No Data",1,IF(#REF!&lt;&gt;"",1,0))</f>
        <v>#REF!</v>
      </c>
      <c r="BA45" t="e">
        <f t="shared" si="2"/>
        <v>#REF!</v>
      </c>
      <c r="BB45" s="22" t="e">
        <f t="shared" si="3"/>
        <v>#REF!</v>
      </c>
    </row>
    <row r="46" spans="1:54" x14ac:dyDescent="0.25">
      <c r="A46" t="s">
        <v>8703</v>
      </c>
      <c r="B46" s="211" t="e">
        <f>IF('Crisis Indicator Data'!#REF!="No Data",1,IF(#REF!&lt;&gt;"",1,0))</f>
        <v>#REF!</v>
      </c>
      <c r="C46" s="211" t="e">
        <f>IF('Crisis Indicator Data'!#REF!="No Data",1,IF(#REF!&lt;&gt;"",1,0))</f>
        <v>#REF!</v>
      </c>
      <c r="D46" s="211" t="e">
        <f>IF('Crisis Indicator Data'!#REF!="No Data",1,IF(#REF!&lt;&gt;"",1,0))</f>
        <v>#REF!</v>
      </c>
      <c r="E46" s="211" t="e">
        <f>IF('Crisis Indicator Data'!#REF!="No Data",1,IF(#REF!&lt;&gt;"",1,0))</f>
        <v>#REF!</v>
      </c>
      <c r="F46" s="211" t="e">
        <f>IF('Crisis Indicator Data'!#REF!="No Data",1,IF(#REF!&lt;&gt;"",1,0))</f>
        <v>#REF!</v>
      </c>
      <c r="G46" s="211" t="e">
        <f>IF('Crisis Indicator Data'!#REF!="No Data",1,IF(#REF!&lt;&gt;"",1,0))</f>
        <v>#REF!</v>
      </c>
      <c r="H46" s="211" t="e">
        <f>IF('Crisis Indicator Data'!#REF!="No Data",1,IF(#REF!&lt;&gt;"",1,0))</f>
        <v>#REF!</v>
      </c>
      <c r="I46" s="211" t="e">
        <f>IF('Crisis Indicator Data'!#REF!="No Data",1,IF(#REF!&lt;&gt;"",1,0))</f>
        <v>#REF!</v>
      </c>
      <c r="J46" s="211" t="e">
        <f>IF('Crisis Indicator Data'!#REF!="No Data",1,IF(#REF!&lt;&gt;"",1,0))</f>
        <v>#REF!</v>
      </c>
      <c r="K46" s="211" t="e">
        <f>IF('Crisis Indicator Data'!#REF!="No Data",1,IF(#REF!&lt;&gt;"",1,0))</f>
        <v>#REF!</v>
      </c>
      <c r="L46" s="211" t="e">
        <f>IF('Crisis Indicator Data'!#REF!="No Data",1,IF(#REF!&lt;&gt;"",1,0))</f>
        <v>#REF!</v>
      </c>
      <c r="M46" s="211" t="e">
        <f>IF('Crisis Indicator Data'!#REF!="No Data",1,IF(#REF!&lt;&gt;"",1,0))</f>
        <v>#REF!</v>
      </c>
      <c r="N46" s="211" t="e">
        <f>IF('Crisis Indicator Data'!#REF!="No Data",1,IF(#REF!&lt;&gt;"",1,0))</f>
        <v>#REF!</v>
      </c>
      <c r="O46" s="211" t="e">
        <f>IF('Crisis Indicator Data'!#REF!="No Data",1,IF(#REF!&lt;&gt;"",1,0))</f>
        <v>#REF!</v>
      </c>
      <c r="P46" s="211" t="e">
        <f>IF('Crisis Indicator Data'!#REF!="No Data",1,IF(#REF!&lt;&gt;"",1,0))</f>
        <v>#REF!</v>
      </c>
      <c r="Q46" s="211" t="e">
        <f>IF('Crisis Indicator Data'!#REF!="No Data",1,IF(#REF!&lt;&gt;"",1,0))</f>
        <v>#REF!</v>
      </c>
      <c r="R46" s="211" t="e">
        <f>IF('Crisis Indicator Data'!#REF!="No Data",1,IF(#REF!&lt;&gt;"",1,0))</f>
        <v>#REF!</v>
      </c>
      <c r="S46" s="211" t="e">
        <f>IF('Crisis Indicator Data'!#REF!="No Data",1,IF(#REF!&lt;&gt;"",1,0))</f>
        <v>#REF!</v>
      </c>
      <c r="T46" s="211" t="e">
        <f>IF('Crisis Indicator Data'!#REF!="No Data",1,IF(#REF!&lt;&gt;"",1,0))</f>
        <v>#REF!</v>
      </c>
      <c r="U46" s="211" t="e">
        <f>IF('Crisis Indicator Data'!#REF!="No Data",1,IF(#REF!&lt;&gt;"",1,0))</f>
        <v>#REF!</v>
      </c>
      <c r="V46" s="211" t="e">
        <f>IF('Crisis Indicator Data'!#REF!="No Data",1,IF(#REF!&lt;&gt;"",1,0))</f>
        <v>#REF!</v>
      </c>
      <c r="W46" s="211" t="e">
        <f>IF('Crisis Indicator Data'!#REF!="No Data",1,IF(#REF!&lt;&gt;"",1,0))</f>
        <v>#REF!</v>
      </c>
      <c r="X46" s="211" t="e">
        <f>IF('Crisis Indicator Data'!#REF!="No Data",1,IF(#REF!&lt;&gt;"",1,0))</f>
        <v>#REF!</v>
      </c>
      <c r="Y46" s="211" t="e">
        <f>IF('Crisis Indicator Data'!#REF!="No Data",1,IF(#REF!&lt;&gt;"",1,0))</f>
        <v>#REF!</v>
      </c>
      <c r="Z46" s="211" t="e">
        <f>IF('Crisis Indicator Data'!#REF!="No Data",1,IF(#REF!&lt;&gt;"",1,0))</f>
        <v>#REF!</v>
      </c>
      <c r="AA46" s="211" t="e">
        <f>IF('Crisis Indicator Data'!#REF!="No Data",1,IF(#REF!&lt;&gt;"",1,0))</f>
        <v>#REF!</v>
      </c>
      <c r="AB46" s="211" t="e">
        <f>IF('Crisis Indicator Data'!#REF!="No Data",1,IF(#REF!&lt;&gt;"",1,0))</f>
        <v>#REF!</v>
      </c>
      <c r="AC46" s="211" t="e">
        <f>IF('Crisis Indicator Data'!#REF!="No Data",1,IF(#REF!&lt;&gt;"",1,0))</f>
        <v>#REF!</v>
      </c>
      <c r="AD46" s="211" t="e">
        <f>IF('Crisis Indicator Data'!#REF!="No Data",1,IF(#REF!&lt;&gt;"",1,0))</f>
        <v>#REF!</v>
      </c>
      <c r="AE46" s="211" t="e">
        <f>IF('Crisis Indicator Data'!#REF!="No Data",1,IF(#REF!&lt;&gt;"",1,0))</f>
        <v>#REF!</v>
      </c>
      <c r="AF46" s="211" t="e">
        <f>IF('Crisis Indicator Data'!#REF!="No Data",1,IF(#REF!&lt;&gt;"",1,0))</f>
        <v>#REF!</v>
      </c>
      <c r="AG46" s="211" t="e">
        <f>IF('Crisis Indicator Data'!#REF!="No Data",1,IF(#REF!&lt;&gt;"",1,0))</f>
        <v>#REF!</v>
      </c>
      <c r="AH46" s="211" t="e">
        <f>IF('Crisis Indicator Data'!#REF!="No Data",1,IF(#REF!&lt;&gt;"",1,0))</f>
        <v>#REF!</v>
      </c>
      <c r="AI46" s="211" t="e">
        <f>IF('Crisis Indicator Data'!#REF!="No Data",1,IF(#REF!&lt;&gt;"",1,0))</f>
        <v>#REF!</v>
      </c>
      <c r="AJ46" s="211" t="e">
        <f>IF('Crisis Indicator Data'!#REF!="No Data",1,IF(#REF!&lt;&gt;"",1,0))</f>
        <v>#REF!</v>
      </c>
      <c r="AK46" s="211" t="e">
        <f>IF('Crisis Indicator Data'!#REF!="No Data",1,IF(#REF!&lt;&gt;"",1,0))</f>
        <v>#REF!</v>
      </c>
      <c r="AL46" s="211" t="e">
        <f>IF('Crisis Indicator Data'!#REF!="No Data",1,IF(#REF!&lt;&gt;"",1,0))</f>
        <v>#REF!</v>
      </c>
      <c r="AM46" s="211" t="e">
        <f>IF('Crisis Indicator Data'!#REF!="No Data",1,IF(#REF!&lt;&gt;"",1,0))</f>
        <v>#REF!</v>
      </c>
      <c r="AN46" s="211" t="e">
        <f>IF('Crisis Indicator Data'!#REF!="No Data",1,IF(#REF!&lt;&gt;"",1,0))</f>
        <v>#REF!</v>
      </c>
      <c r="AO46" s="211" t="e">
        <f>IF('Crisis Indicator Data'!#REF!="No Data",1,IF(#REF!&lt;&gt;"",1,0))</f>
        <v>#REF!</v>
      </c>
      <c r="AP46" s="211" t="e">
        <f>IF('Crisis Indicator Data'!#REF!="No Data",1,IF(#REF!&lt;&gt;"",1,0))</f>
        <v>#REF!</v>
      </c>
      <c r="AQ46" s="211" t="e">
        <f>IF('Crisis Indicator Data'!#REF!="No Data",1,IF(#REF!&lt;&gt;"",1,0))</f>
        <v>#REF!</v>
      </c>
      <c r="AR46" s="211" t="e">
        <f>IF('Crisis Indicator Data'!#REF!="No Data",1,IF(#REF!&lt;&gt;"",1,0))</f>
        <v>#REF!</v>
      </c>
      <c r="AS46" s="211" t="e">
        <f>IF('Crisis Indicator Data'!#REF!="No Data",1,IF(#REF!&lt;&gt;"",1,0))</f>
        <v>#REF!</v>
      </c>
      <c r="AT46" s="211" t="e">
        <f>IF('Crisis Indicator Data'!#REF!="No Data",1,IF(#REF!&lt;&gt;"",1,0))</f>
        <v>#REF!</v>
      </c>
      <c r="AU46" s="211" t="e">
        <f>IF('Crisis Indicator Data'!#REF!="No Data",1,IF(#REF!&lt;&gt;"",1,0))</f>
        <v>#REF!</v>
      </c>
      <c r="AV46" s="211" t="e">
        <f>IF('Crisis Indicator Data'!#REF!="No Data",1,IF(#REF!&lt;&gt;"",1,0))</f>
        <v>#REF!</v>
      </c>
      <c r="AW46" s="211" t="e">
        <f>IF('Crisis Indicator Data'!#REF!="No Data",1,IF(#REF!&lt;&gt;"",1,0))</f>
        <v>#REF!</v>
      </c>
      <c r="AX46" s="211" t="e">
        <f>IF('Crisis Indicator Data'!#REF!="No Data",1,IF(#REF!&lt;&gt;"",1,0))</f>
        <v>#REF!</v>
      </c>
      <c r="AY46" s="211" t="e">
        <f>IF('Crisis Indicator Data'!#REF!="No Data",1,IF(#REF!&lt;&gt;"",1,0))</f>
        <v>#REF!</v>
      </c>
      <c r="AZ46" s="211" t="e">
        <f>IF('Crisis Indicator Data'!#REF!="No Data",1,IF(#REF!&lt;&gt;"",1,0))</f>
        <v>#REF!</v>
      </c>
      <c r="BA46" t="e">
        <f t="shared" si="2"/>
        <v>#REF!</v>
      </c>
      <c r="BB46" s="22" t="e">
        <f t="shared" si="3"/>
        <v>#REF!</v>
      </c>
    </row>
    <row r="47" spans="1:54" x14ac:dyDescent="0.25">
      <c r="A47" t="s">
        <v>8710</v>
      </c>
      <c r="B47" s="211" t="e">
        <f>IF('Crisis Indicator Data'!#REF!="No Data",1,IF(#REF!&lt;&gt;"",1,0))</f>
        <v>#REF!</v>
      </c>
      <c r="C47" s="211" t="e">
        <f>IF('Crisis Indicator Data'!#REF!="No Data",1,IF(#REF!&lt;&gt;"",1,0))</f>
        <v>#REF!</v>
      </c>
      <c r="D47" s="211" t="e">
        <f>IF('Crisis Indicator Data'!#REF!="No Data",1,IF(#REF!&lt;&gt;"",1,0))</f>
        <v>#REF!</v>
      </c>
      <c r="E47" s="211" t="e">
        <f>IF('Crisis Indicator Data'!#REF!="No Data",1,IF(#REF!&lt;&gt;"",1,0))</f>
        <v>#REF!</v>
      </c>
      <c r="F47" s="211" t="e">
        <f>IF('Crisis Indicator Data'!#REF!="No Data",1,IF(#REF!&lt;&gt;"",1,0))</f>
        <v>#REF!</v>
      </c>
      <c r="G47" s="211" t="e">
        <f>IF('Crisis Indicator Data'!#REF!="No Data",1,IF(#REF!&lt;&gt;"",1,0))</f>
        <v>#REF!</v>
      </c>
      <c r="H47" s="211" t="e">
        <f>IF('Crisis Indicator Data'!#REF!="No Data",1,IF(#REF!&lt;&gt;"",1,0))</f>
        <v>#REF!</v>
      </c>
      <c r="I47" s="211" t="e">
        <f>IF('Crisis Indicator Data'!#REF!="No Data",1,IF(#REF!&lt;&gt;"",1,0))</f>
        <v>#REF!</v>
      </c>
      <c r="J47" s="211" t="e">
        <f>IF('Crisis Indicator Data'!#REF!="No Data",1,IF(#REF!&lt;&gt;"",1,0))</f>
        <v>#REF!</v>
      </c>
      <c r="K47" s="211" t="e">
        <f>IF('Crisis Indicator Data'!#REF!="No Data",1,IF(#REF!&lt;&gt;"",1,0))</f>
        <v>#REF!</v>
      </c>
      <c r="L47" s="211" t="e">
        <f>IF('Crisis Indicator Data'!#REF!="No Data",1,IF(#REF!&lt;&gt;"",1,0))</f>
        <v>#REF!</v>
      </c>
      <c r="M47" s="211" t="e">
        <f>IF('Crisis Indicator Data'!#REF!="No Data",1,IF(#REF!&lt;&gt;"",1,0))</f>
        <v>#REF!</v>
      </c>
      <c r="N47" s="211" t="e">
        <f>IF('Crisis Indicator Data'!#REF!="No Data",1,IF(#REF!&lt;&gt;"",1,0))</f>
        <v>#REF!</v>
      </c>
      <c r="O47" s="211" t="e">
        <f>IF('Crisis Indicator Data'!#REF!="No Data",1,IF(#REF!&lt;&gt;"",1,0))</f>
        <v>#REF!</v>
      </c>
      <c r="P47" s="211" t="e">
        <f>IF('Crisis Indicator Data'!#REF!="No Data",1,IF(#REF!&lt;&gt;"",1,0))</f>
        <v>#REF!</v>
      </c>
      <c r="Q47" s="211" t="e">
        <f>IF('Crisis Indicator Data'!#REF!="No Data",1,IF(#REF!&lt;&gt;"",1,0))</f>
        <v>#REF!</v>
      </c>
      <c r="R47" s="211" t="e">
        <f>IF('Crisis Indicator Data'!#REF!="No Data",1,IF(#REF!&lt;&gt;"",1,0))</f>
        <v>#REF!</v>
      </c>
      <c r="S47" s="211" t="e">
        <f>IF('Crisis Indicator Data'!#REF!="No Data",1,IF(#REF!&lt;&gt;"",1,0))</f>
        <v>#REF!</v>
      </c>
      <c r="T47" s="211" t="e">
        <f>IF('Crisis Indicator Data'!#REF!="No Data",1,IF(#REF!&lt;&gt;"",1,0))</f>
        <v>#REF!</v>
      </c>
      <c r="U47" s="211" t="e">
        <f>IF('Crisis Indicator Data'!#REF!="No Data",1,IF(#REF!&lt;&gt;"",1,0))</f>
        <v>#REF!</v>
      </c>
      <c r="V47" s="211" t="e">
        <f>IF('Crisis Indicator Data'!#REF!="No Data",1,IF(#REF!&lt;&gt;"",1,0))</f>
        <v>#REF!</v>
      </c>
      <c r="W47" s="211" t="e">
        <f>IF('Crisis Indicator Data'!#REF!="No Data",1,IF(#REF!&lt;&gt;"",1,0))</f>
        <v>#REF!</v>
      </c>
      <c r="X47" s="211" t="e">
        <f>IF('Crisis Indicator Data'!#REF!="No Data",1,IF(#REF!&lt;&gt;"",1,0))</f>
        <v>#REF!</v>
      </c>
      <c r="Y47" s="211" t="e">
        <f>IF('Crisis Indicator Data'!#REF!="No Data",1,IF(#REF!&lt;&gt;"",1,0))</f>
        <v>#REF!</v>
      </c>
      <c r="Z47" s="211" t="e">
        <f>IF('Crisis Indicator Data'!#REF!="No Data",1,IF(#REF!&lt;&gt;"",1,0))</f>
        <v>#REF!</v>
      </c>
      <c r="AA47" s="211" t="e">
        <f>IF('Crisis Indicator Data'!#REF!="No Data",1,IF(#REF!&lt;&gt;"",1,0))</f>
        <v>#REF!</v>
      </c>
      <c r="AB47" s="211" t="e">
        <f>IF('Crisis Indicator Data'!#REF!="No Data",1,IF(#REF!&lt;&gt;"",1,0))</f>
        <v>#REF!</v>
      </c>
      <c r="AC47" s="211" t="e">
        <f>IF('Crisis Indicator Data'!#REF!="No Data",1,IF(#REF!&lt;&gt;"",1,0))</f>
        <v>#REF!</v>
      </c>
      <c r="AD47" s="211" t="e">
        <f>IF('Crisis Indicator Data'!#REF!="No Data",1,IF(#REF!&lt;&gt;"",1,0))</f>
        <v>#REF!</v>
      </c>
      <c r="AE47" s="211" t="e">
        <f>IF('Crisis Indicator Data'!#REF!="No Data",1,IF(#REF!&lt;&gt;"",1,0))</f>
        <v>#REF!</v>
      </c>
      <c r="AF47" s="211" t="e">
        <f>IF('Crisis Indicator Data'!#REF!="No Data",1,IF(#REF!&lt;&gt;"",1,0))</f>
        <v>#REF!</v>
      </c>
      <c r="AG47" s="211" t="e">
        <f>IF('Crisis Indicator Data'!#REF!="No Data",1,IF(#REF!&lt;&gt;"",1,0))</f>
        <v>#REF!</v>
      </c>
      <c r="AH47" s="211" t="e">
        <f>IF('Crisis Indicator Data'!#REF!="No Data",1,IF(#REF!&lt;&gt;"",1,0))</f>
        <v>#REF!</v>
      </c>
      <c r="AI47" s="211" t="e">
        <f>IF('Crisis Indicator Data'!#REF!="No Data",1,IF(#REF!&lt;&gt;"",1,0))</f>
        <v>#REF!</v>
      </c>
      <c r="AJ47" s="211" t="e">
        <f>IF('Crisis Indicator Data'!#REF!="No Data",1,IF(#REF!&lt;&gt;"",1,0))</f>
        <v>#REF!</v>
      </c>
      <c r="AK47" s="211" t="e">
        <f>IF('Crisis Indicator Data'!#REF!="No Data",1,IF(#REF!&lt;&gt;"",1,0))</f>
        <v>#REF!</v>
      </c>
      <c r="AL47" s="211" t="e">
        <f>IF('Crisis Indicator Data'!#REF!="No Data",1,IF(#REF!&lt;&gt;"",1,0))</f>
        <v>#REF!</v>
      </c>
      <c r="AM47" s="211" t="e">
        <f>IF('Crisis Indicator Data'!#REF!="No Data",1,IF(#REF!&lt;&gt;"",1,0))</f>
        <v>#REF!</v>
      </c>
      <c r="AN47" s="211" t="e">
        <f>IF('Crisis Indicator Data'!#REF!="No Data",1,IF(#REF!&lt;&gt;"",1,0))</f>
        <v>#REF!</v>
      </c>
      <c r="AO47" s="211" t="e">
        <f>IF('Crisis Indicator Data'!#REF!="No Data",1,IF(#REF!&lt;&gt;"",1,0))</f>
        <v>#REF!</v>
      </c>
      <c r="AP47" s="211" t="e">
        <f>IF('Crisis Indicator Data'!#REF!="No Data",1,IF(#REF!&lt;&gt;"",1,0))</f>
        <v>#REF!</v>
      </c>
      <c r="AQ47" s="211" t="e">
        <f>IF('Crisis Indicator Data'!#REF!="No Data",1,IF(#REF!&lt;&gt;"",1,0))</f>
        <v>#REF!</v>
      </c>
      <c r="AR47" s="211" t="e">
        <f>IF('Crisis Indicator Data'!#REF!="No Data",1,IF(#REF!&lt;&gt;"",1,0))</f>
        <v>#REF!</v>
      </c>
      <c r="AS47" s="211" t="e">
        <f>IF('Crisis Indicator Data'!#REF!="No Data",1,IF(#REF!&lt;&gt;"",1,0))</f>
        <v>#REF!</v>
      </c>
      <c r="AT47" s="211" t="e">
        <f>IF('Crisis Indicator Data'!#REF!="No Data",1,IF(#REF!&lt;&gt;"",1,0))</f>
        <v>#REF!</v>
      </c>
      <c r="AU47" s="211" t="e">
        <f>IF('Crisis Indicator Data'!#REF!="No Data",1,IF(#REF!&lt;&gt;"",1,0))</f>
        <v>#REF!</v>
      </c>
      <c r="AV47" s="211" t="e">
        <f>IF('Crisis Indicator Data'!#REF!="No Data",1,IF(#REF!&lt;&gt;"",1,0))</f>
        <v>#REF!</v>
      </c>
      <c r="AW47" s="211" t="e">
        <f>IF('Crisis Indicator Data'!#REF!="No Data",1,IF(#REF!&lt;&gt;"",1,0))</f>
        <v>#REF!</v>
      </c>
      <c r="AX47" s="211" t="e">
        <f>IF('Crisis Indicator Data'!#REF!="No Data",1,IF(#REF!&lt;&gt;"",1,0))</f>
        <v>#REF!</v>
      </c>
      <c r="AY47" s="211" t="e">
        <f>IF('Crisis Indicator Data'!#REF!="No Data",1,IF(#REF!&lt;&gt;"",1,0))</f>
        <v>#REF!</v>
      </c>
      <c r="AZ47" s="211" t="e">
        <f>IF('Crisis Indicator Data'!#REF!="No Data",1,IF(#REF!&lt;&gt;"",1,0))</f>
        <v>#REF!</v>
      </c>
      <c r="BA47" t="e">
        <f t="shared" si="2"/>
        <v>#REF!</v>
      </c>
      <c r="BB47" s="22" t="e">
        <f t="shared" si="3"/>
        <v>#REF!</v>
      </c>
    </row>
    <row r="48" spans="1:54" x14ac:dyDescent="0.25">
      <c r="A48" t="s">
        <v>8706</v>
      </c>
      <c r="B48" s="211" t="e">
        <f>IF('Crisis Indicator Data'!#REF!="No Data",1,IF(#REF!&lt;&gt;"",1,0))</f>
        <v>#REF!</v>
      </c>
      <c r="C48" s="211" t="e">
        <f>IF('Crisis Indicator Data'!#REF!="No Data",1,IF(#REF!&lt;&gt;"",1,0))</f>
        <v>#REF!</v>
      </c>
      <c r="D48" s="211" t="e">
        <f>IF('Crisis Indicator Data'!#REF!="No Data",1,IF(#REF!&lt;&gt;"",1,0))</f>
        <v>#REF!</v>
      </c>
      <c r="E48" s="211" t="e">
        <f>IF('Crisis Indicator Data'!#REF!="No Data",1,IF(#REF!&lt;&gt;"",1,0))</f>
        <v>#REF!</v>
      </c>
      <c r="F48" s="211" t="e">
        <f>IF('Crisis Indicator Data'!#REF!="No Data",1,IF(#REF!&lt;&gt;"",1,0))</f>
        <v>#REF!</v>
      </c>
      <c r="G48" s="211" t="e">
        <f>IF('Crisis Indicator Data'!#REF!="No Data",1,IF(#REF!&lt;&gt;"",1,0))</f>
        <v>#REF!</v>
      </c>
      <c r="H48" s="211" t="e">
        <f>IF('Crisis Indicator Data'!#REF!="No Data",1,IF(#REF!&lt;&gt;"",1,0))</f>
        <v>#REF!</v>
      </c>
      <c r="I48" s="211" t="e">
        <f>IF('Crisis Indicator Data'!#REF!="No Data",1,IF(#REF!&lt;&gt;"",1,0))</f>
        <v>#REF!</v>
      </c>
      <c r="J48" s="211" t="e">
        <f>IF('Crisis Indicator Data'!#REF!="No Data",1,IF(#REF!&lt;&gt;"",1,0))</f>
        <v>#REF!</v>
      </c>
      <c r="K48" s="211" t="e">
        <f>IF('Crisis Indicator Data'!#REF!="No Data",1,IF(#REF!&lt;&gt;"",1,0))</f>
        <v>#REF!</v>
      </c>
      <c r="L48" s="211" t="e">
        <f>IF('Crisis Indicator Data'!#REF!="No Data",1,IF(#REF!&lt;&gt;"",1,0))</f>
        <v>#REF!</v>
      </c>
      <c r="M48" s="211" t="e">
        <f>IF('Crisis Indicator Data'!#REF!="No Data",1,IF(#REF!&lt;&gt;"",1,0))</f>
        <v>#REF!</v>
      </c>
      <c r="N48" s="211" t="e">
        <f>IF('Crisis Indicator Data'!#REF!="No Data",1,IF(#REF!&lt;&gt;"",1,0))</f>
        <v>#REF!</v>
      </c>
      <c r="O48" s="211" t="e">
        <f>IF('Crisis Indicator Data'!#REF!="No Data",1,IF(#REF!&lt;&gt;"",1,0))</f>
        <v>#REF!</v>
      </c>
      <c r="P48" s="211" t="e">
        <f>IF('Crisis Indicator Data'!#REF!="No Data",1,IF(#REF!&lt;&gt;"",1,0))</f>
        <v>#REF!</v>
      </c>
      <c r="Q48" s="211" t="e">
        <f>IF('Crisis Indicator Data'!#REF!="No Data",1,IF(#REF!&lt;&gt;"",1,0))</f>
        <v>#REF!</v>
      </c>
      <c r="R48" s="211" t="e">
        <f>IF('Crisis Indicator Data'!#REF!="No Data",1,IF(#REF!&lt;&gt;"",1,0))</f>
        <v>#REF!</v>
      </c>
      <c r="S48" s="211" t="e">
        <f>IF('Crisis Indicator Data'!#REF!="No Data",1,IF(#REF!&lt;&gt;"",1,0))</f>
        <v>#REF!</v>
      </c>
      <c r="T48" s="211" t="e">
        <f>IF('Crisis Indicator Data'!#REF!="No Data",1,IF(#REF!&lt;&gt;"",1,0))</f>
        <v>#REF!</v>
      </c>
      <c r="U48" s="211" t="e">
        <f>IF('Crisis Indicator Data'!#REF!="No Data",1,IF(#REF!&lt;&gt;"",1,0))</f>
        <v>#REF!</v>
      </c>
      <c r="V48" s="211" t="e">
        <f>IF('Crisis Indicator Data'!#REF!="No Data",1,IF(#REF!&lt;&gt;"",1,0))</f>
        <v>#REF!</v>
      </c>
      <c r="W48" s="211" t="e">
        <f>IF('Crisis Indicator Data'!#REF!="No Data",1,IF(#REF!&lt;&gt;"",1,0))</f>
        <v>#REF!</v>
      </c>
      <c r="X48" s="211" t="e">
        <f>IF('Crisis Indicator Data'!#REF!="No Data",1,IF(#REF!&lt;&gt;"",1,0))</f>
        <v>#REF!</v>
      </c>
      <c r="Y48" s="211" t="e">
        <f>IF('Crisis Indicator Data'!#REF!="No Data",1,IF(#REF!&lt;&gt;"",1,0))</f>
        <v>#REF!</v>
      </c>
      <c r="Z48" s="211" t="e">
        <f>IF('Crisis Indicator Data'!#REF!="No Data",1,IF(#REF!&lt;&gt;"",1,0))</f>
        <v>#REF!</v>
      </c>
      <c r="AA48" s="211" t="e">
        <f>IF('Crisis Indicator Data'!#REF!="No Data",1,IF(#REF!&lt;&gt;"",1,0))</f>
        <v>#REF!</v>
      </c>
      <c r="AB48" s="211" t="e">
        <f>IF('Crisis Indicator Data'!#REF!="No Data",1,IF(#REF!&lt;&gt;"",1,0))</f>
        <v>#REF!</v>
      </c>
      <c r="AC48" s="211" t="e">
        <f>IF('Crisis Indicator Data'!#REF!="No Data",1,IF(#REF!&lt;&gt;"",1,0))</f>
        <v>#REF!</v>
      </c>
      <c r="AD48" s="211" t="e">
        <f>IF('Crisis Indicator Data'!#REF!="No Data",1,IF(#REF!&lt;&gt;"",1,0))</f>
        <v>#REF!</v>
      </c>
      <c r="AE48" s="211" t="e">
        <f>IF('Crisis Indicator Data'!#REF!="No Data",1,IF(#REF!&lt;&gt;"",1,0))</f>
        <v>#REF!</v>
      </c>
      <c r="AF48" s="211" t="e">
        <f>IF('Crisis Indicator Data'!#REF!="No Data",1,IF(#REF!&lt;&gt;"",1,0))</f>
        <v>#REF!</v>
      </c>
      <c r="AG48" s="211" t="e">
        <f>IF('Crisis Indicator Data'!#REF!="No Data",1,IF(#REF!&lt;&gt;"",1,0))</f>
        <v>#REF!</v>
      </c>
      <c r="AH48" s="211" t="e">
        <f>IF('Crisis Indicator Data'!#REF!="No Data",1,IF(#REF!&lt;&gt;"",1,0))</f>
        <v>#REF!</v>
      </c>
      <c r="AI48" s="211" t="e">
        <f>IF('Crisis Indicator Data'!#REF!="No Data",1,IF(#REF!&lt;&gt;"",1,0))</f>
        <v>#REF!</v>
      </c>
      <c r="AJ48" s="211" t="e">
        <f>IF('Crisis Indicator Data'!#REF!="No Data",1,IF(#REF!&lt;&gt;"",1,0))</f>
        <v>#REF!</v>
      </c>
      <c r="AK48" s="211" t="e">
        <f>IF('Crisis Indicator Data'!#REF!="No Data",1,IF(#REF!&lt;&gt;"",1,0))</f>
        <v>#REF!</v>
      </c>
      <c r="AL48" s="211" t="e">
        <f>IF('Crisis Indicator Data'!#REF!="No Data",1,IF(#REF!&lt;&gt;"",1,0))</f>
        <v>#REF!</v>
      </c>
      <c r="AM48" s="211" t="e">
        <f>IF('Crisis Indicator Data'!#REF!="No Data",1,IF(#REF!&lt;&gt;"",1,0))</f>
        <v>#REF!</v>
      </c>
      <c r="AN48" s="211" t="e">
        <f>IF('Crisis Indicator Data'!#REF!="No Data",1,IF(#REF!&lt;&gt;"",1,0))</f>
        <v>#REF!</v>
      </c>
      <c r="AO48" s="211" t="e">
        <f>IF('Crisis Indicator Data'!#REF!="No Data",1,IF(#REF!&lt;&gt;"",1,0))</f>
        <v>#REF!</v>
      </c>
      <c r="AP48" s="211" t="e">
        <f>IF('Crisis Indicator Data'!#REF!="No Data",1,IF(#REF!&lt;&gt;"",1,0))</f>
        <v>#REF!</v>
      </c>
      <c r="AQ48" s="211" t="e">
        <f>IF('Crisis Indicator Data'!#REF!="No Data",1,IF(#REF!&lt;&gt;"",1,0))</f>
        <v>#REF!</v>
      </c>
      <c r="AR48" s="211" t="e">
        <f>IF('Crisis Indicator Data'!#REF!="No Data",1,IF(#REF!&lt;&gt;"",1,0))</f>
        <v>#REF!</v>
      </c>
      <c r="AS48" s="211" t="e">
        <f>IF('Crisis Indicator Data'!#REF!="No Data",1,IF(#REF!&lt;&gt;"",1,0))</f>
        <v>#REF!</v>
      </c>
      <c r="AT48" s="211" t="e">
        <f>IF('Crisis Indicator Data'!#REF!="No Data",1,IF(#REF!&lt;&gt;"",1,0))</f>
        <v>#REF!</v>
      </c>
      <c r="AU48" s="211" t="e">
        <f>IF('Crisis Indicator Data'!#REF!="No Data",1,IF(#REF!&lt;&gt;"",1,0))</f>
        <v>#REF!</v>
      </c>
      <c r="AV48" s="211" t="e">
        <f>IF('Crisis Indicator Data'!#REF!="No Data",1,IF(#REF!&lt;&gt;"",1,0))</f>
        <v>#REF!</v>
      </c>
      <c r="AW48" s="211" t="e">
        <f>IF('Crisis Indicator Data'!#REF!="No Data",1,IF(#REF!&lt;&gt;"",1,0))</f>
        <v>#REF!</v>
      </c>
      <c r="AX48" s="211" t="e">
        <f>IF('Crisis Indicator Data'!#REF!="No Data",1,IF(#REF!&lt;&gt;"",1,0))</f>
        <v>#REF!</v>
      </c>
      <c r="AY48" s="211" t="e">
        <f>IF('Crisis Indicator Data'!#REF!="No Data",1,IF(#REF!&lt;&gt;"",1,0))</f>
        <v>#REF!</v>
      </c>
      <c r="AZ48" s="211" t="e">
        <f>IF('Crisis Indicator Data'!#REF!="No Data",1,IF(#REF!&lt;&gt;"",1,0))</f>
        <v>#REF!</v>
      </c>
      <c r="BA48" t="e">
        <f t="shared" si="2"/>
        <v>#REF!</v>
      </c>
      <c r="BB48" s="22" t="e">
        <f t="shared" si="3"/>
        <v>#REF!</v>
      </c>
    </row>
    <row r="49" spans="1:54" x14ac:dyDescent="0.25">
      <c r="A49" t="s">
        <v>8708</v>
      </c>
      <c r="B49" s="211" t="e">
        <f>IF('Crisis Indicator Data'!#REF!="No Data",1,IF(#REF!&lt;&gt;"",1,0))</f>
        <v>#REF!</v>
      </c>
      <c r="C49" s="211" t="e">
        <f>IF('Crisis Indicator Data'!#REF!="No Data",1,IF(#REF!&lt;&gt;"",1,0))</f>
        <v>#REF!</v>
      </c>
      <c r="D49" s="211" t="e">
        <f>IF('Crisis Indicator Data'!#REF!="No Data",1,IF(#REF!&lt;&gt;"",1,0))</f>
        <v>#REF!</v>
      </c>
      <c r="E49" s="211" t="e">
        <f>IF('Crisis Indicator Data'!#REF!="No Data",1,IF(#REF!&lt;&gt;"",1,0))</f>
        <v>#REF!</v>
      </c>
      <c r="F49" s="211" t="e">
        <f>IF('Crisis Indicator Data'!#REF!="No Data",1,IF(#REF!&lt;&gt;"",1,0))</f>
        <v>#REF!</v>
      </c>
      <c r="G49" s="211" t="e">
        <f>IF('Crisis Indicator Data'!#REF!="No Data",1,IF(#REF!&lt;&gt;"",1,0))</f>
        <v>#REF!</v>
      </c>
      <c r="H49" s="211" t="e">
        <f>IF('Crisis Indicator Data'!#REF!="No Data",1,IF(#REF!&lt;&gt;"",1,0))</f>
        <v>#REF!</v>
      </c>
      <c r="I49" s="211" t="e">
        <f>IF('Crisis Indicator Data'!#REF!="No Data",1,IF(#REF!&lt;&gt;"",1,0))</f>
        <v>#REF!</v>
      </c>
      <c r="J49" s="211" t="e">
        <f>IF('Crisis Indicator Data'!#REF!="No Data",1,IF(#REF!&lt;&gt;"",1,0))</f>
        <v>#REF!</v>
      </c>
      <c r="K49" s="211" t="e">
        <f>IF('Crisis Indicator Data'!#REF!="No Data",1,IF(#REF!&lt;&gt;"",1,0))</f>
        <v>#REF!</v>
      </c>
      <c r="L49" s="211" t="e">
        <f>IF('Crisis Indicator Data'!#REF!="No Data",1,IF(#REF!&lt;&gt;"",1,0))</f>
        <v>#REF!</v>
      </c>
      <c r="M49" s="211" t="e">
        <f>IF('Crisis Indicator Data'!#REF!="No Data",1,IF(#REF!&lt;&gt;"",1,0))</f>
        <v>#REF!</v>
      </c>
      <c r="N49" s="211" t="e">
        <f>IF('Crisis Indicator Data'!#REF!="No Data",1,IF(#REF!&lt;&gt;"",1,0))</f>
        <v>#REF!</v>
      </c>
      <c r="O49" s="211" t="e">
        <f>IF('Crisis Indicator Data'!#REF!="No Data",1,IF(#REF!&lt;&gt;"",1,0))</f>
        <v>#REF!</v>
      </c>
      <c r="P49" s="211" t="e">
        <f>IF('Crisis Indicator Data'!#REF!="No Data",1,IF(#REF!&lt;&gt;"",1,0))</f>
        <v>#REF!</v>
      </c>
      <c r="Q49" s="211" t="e">
        <f>IF('Crisis Indicator Data'!#REF!="No Data",1,IF(#REF!&lt;&gt;"",1,0))</f>
        <v>#REF!</v>
      </c>
      <c r="R49" s="211" t="e">
        <f>IF('Crisis Indicator Data'!#REF!="No Data",1,IF(#REF!&lt;&gt;"",1,0))</f>
        <v>#REF!</v>
      </c>
      <c r="S49" s="211" t="e">
        <f>IF('Crisis Indicator Data'!#REF!="No Data",1,IF(#REF!&lt;&gt;"",1,0))</f>
        <v>#REF!</v>
      </c>
      <c r="T49" s="211" t="e">
        <f>IF('Crisis Indicator Data'!#REF!="No Data",1,IF(#REF!&lt;&gt;"",1,0))</f>
        <v>#REF!</v>
      </c>
      <c r="U49" s="211" t="e">
        <f>IF('Crisis Indicator Data'!#REF!="No Data",1,IF(#REF!&lt;&gt;"",1,0))</f>
        <v>#REF!</v>
      </c>
      <c r="V49" s="211" t="e">
        <f>IF('Crisis Indicator Data'!#REF!="No Data",1,IF(#REF!&lt;&gt;"",1,0))</f>
        <v>#REF!</v>
      </c>
      <c r="W49" s="211" t="e">
        <f>IF('Crisis Indicator Data'!#REF!="No Data",1,IF(#REF!&lt;&gt;"",1,0))</f>
        <v>#REF!</v>
      </c>
      <c r="X49" s="211" t="e">
        <f>IF('Crisis Indicator Data'!#REF!="No Data",1,IF(#REF!&lt;&gt;"",1,0))</f>
        <v>#REF!</v>
      </c>
      <c r="Y49" s="211" t="e">
        <f>IF('Crisis Indicator Data'!#REF!="No Data",1,IF(#REF!&lt;&gt;"",1,0))</f>
        <v>#REF!</v>
      </c>
      <c r="Z49" s="211" t="e">
        <f>IF('Crisis Indicator Data'!#REF!="No Data",1,IF(#REF!&lt;&gt;"",1,0))</f>
        <v>#REF!</v>
      </c>
      <c r="AA49" s="211" t="e">
        <f>IF('Crisis Indicator Data'!#REF!="No Data",1,IF(#REF!&lt;&gt;"",1,0))</f>
        <v>#REF!</v>
      </c>
      <c r="AB49" s="211" t="e">
        <f>IF('Crisis Indicator Data'!#REF!="No Data",1,IF(#REF!&lt;&gt;"",1,0))</f>
        <v>#REF!</v>
      </c>
      <c r="AC49" s="211" t="e">
        <f>IF('Crisis Indicator Data'!#REF!="No Data",1,IF(#REF!&lt;&gt;"",1,0))</f>
        <v>#REF!</v>
      </c>
      <c r="AD49" s="211" t="e">
        <f>IF('Crisis Indicator Data'!#REF!="No Data",1,IF(#REF!&lt;&gt;"",1,0))</f>
        <v>#REF!</v>
      </c>
      <c r="AE49" s="211" t="e">
        <f>IF('Crisis Indicator Data'!#REF!="No Data",1,IF(#REF!&lt;&gt;"",1,0))</f>
        <v>#REF!</v>
      </c>
      <c r="AF49" s="211" t="e">
        <f>IF('Crisis Indicator Data'!#REF!="No Data",1,IF(#REF!&lt;&gt;"",1,0))</f>
        <v>#REF!</v>
      </c>
      <c r="AG49" s="211" t="e">
        <f>IF('Crisis Indicator Data'!#REF!="No Data",1,IF(#REF!&lt;&gt;"",1,0))</f>
        <v>#REF!</v>
      </c>
      <c r="AH49" s="211" t="e">
        <f>IF('Crisis Indicator Data'!#REF!="No Data",1,IF(#REF!&lt;&gt;"",1,0))</f>
        <v>#REF!</v>
      </c>
      <c r="AI49" s="211" t="e">
        <f>IF('Crisis Indicator Data'!#REF!="No Data",1,IF(#REF!&lt;&gt;"",1,0))</f>
        <v>#REF!</v>
      </c>
      <c r="AJ49" s="211" t="e">
        <f>IF('Crisis Indicator Data'!#REF!="No Data",1,IF(#REF!&lt;&gt;"",1,0))</f>
        <v>#REF!</v>
      </c>
      <c r="AK49" s="211" t="e">
        <f>IF('Crisis Indicator Data'!#REF!="No Data",1,IF(#REF!&lt;&gt;"",1,0))</f>
        <v>#REF!</v>
      </c>
      <c r="AL49" s="211" t="e">
        <f>IF('Crisis Indicator Data'!#REF!="No Data",1,IF(#REF!&lt;&gt;"",1,0))</f>
        <v>#REF!</v>
      </c>
      <c r="AM49" s="211" t="e">
        <f>IF('Crisis Indicator Data'!#REF!="No Data",1,IF(#REF!&lt;&gt;"",1,0))</f>
        <v>#REF!</v>
      </c>
      <c r="AN49" s="211" t="e">
        <f>IF('Crisis Indicator Data'!#REF!="No Data",1,IF(#REF!&lt;&gt;"",1,0))</f>
        <v>#REF!</v>
      </c>
      <c r="AO49" s="211" t="e">
        <f>IF('Crisis Indicator Data'!#REF!="No Data",1,IF(#REF!&lt;&gt;"",1,0))</f>
        <v>#REF!</v>
      </c>
      <c r="AP49" s="211" t="e">
        <f>IF('Crisis Indicator Data'!#REF!="No Data",1,IF(#REF!&lt;&gt;"",1,0))</f>
        <v>#REF!</v>
      </c>
      <c r="AQ49" s="211" t="e">
        <f>IF('Crisis Indicator Data'!#REF!="No Data",1,IF(#REF!&lt;&gt;"",1,0))</f>
        <v>#REF!</v>
      </c>
      <c r="AR49" s="211" t="e">
        <f>IF('Crisis Indicator Data'!#REF!="No Data",1,IF(#REF!&lt;&gt;"",1,0))</f>
        <v>#REF!</v>
      </c>
      <c r="AS49" s="211" t="e">
        <f>IF('Crisis Indicator Data'!#REF!="No Data",1,IF(#REF!&lt;&gt;"",1,0))</f>
        <v>#REF!</v>
      </c>
      <c r="AT49" s="211" t="e">
        <f>IF('Crisis Indicator Data'!#REF!="No Data",1,IF(#REF!&lt;&gt;"",1,0))</f>
        <v>#REF!</v>
      </c>
      <c r="AU49" s="211" t="e">
        <f>IF('Crisis Indicator Data'!#REF!="No Data",1,IF(#REF!&lt;&gt;"",1,0))</f>
        <v>#REF!</v>
      </c>
      <c r="AV49" s="211" t="e">
        <f>IF('Crisis Indicator Data'!#REF!="No Data",1,IF(#REF!&lt;&gt;"",1,0))</f>
        <v>#REF!</v>
      </c>
      <c r="AW49" s="211" t="e">
        <f>IF('Crisis Indicator Data'!#REF!="No Data",1,IF(#REF!&lt;&gt;"",1,0))</f>
        <v>#REF!</v>
      </c>
      <c r="AX49" s="211" t="e">
        <f>IF('Crisis Indicator Data'!#REF!="No Data",1,IF(#REF!&lt;&gt;"",1,0))</f>
        <v>#REF!</v>
      </c>
      <c r="AY49" s="211" t="e">
        <f>IF('Crisis Indicator Data'!#REF!="No Data",1,IF(#REF!&lt;&gt;"",1,0))</f>
        <v>#REF!</v>
      </c>
      <c r="AZ49" s="211" t="e">
        <f>IF('Crisis Indicator Data'!#REF!="No Data",1,IF(#REF!&lt;&gt;"",1,0))</f>
        <v>#REF!</v>
      </c>
      <c r="BA49" t="e">
        <f t="shared" si="2"/>
        <v>#REF!</v>
      </c>
      <c r="BB49" s="22" t="e">
        <f t="shared" si="3"/>
        <v>#REF!</v>
      </c>
    </row>
    <row r="50" spans="1:54" x14ac:dyDescent="0.25">
      <c r="A50" t="s">
        <v>8711</v>
      </c>
      <c r="B50" s="211" t="e">
        <f>IF('Crisis Indicator Data'!#REF!="No Data",1,IF(#REF!&lt;&gt;"",1,0))</f>
        <v>#REF!</v>
      </c>
      <c r="C50" s="211" t="e">
        <f>IF('Crisis Indicator Data'!#REF!="No Data",1,IF(#REF!&lt;&gt;"",1,0))</f>
        <v>#REF!</v>
      </c>
      <c r="D50" s="211" t="e">
        <f>IF('Crisis Indicator Data'!#REF!="No Data",1,IF(#REF!&lt;&gt;"",1,0))</f>
        <v>#REF!</v>
      </c>
      <c r="E50" s="211" t="e">
        <f>IF('Crisis Indicator Data'!#REF!="No Data",1,IF(#REF!&lt;&gt;"",1,0))</f>
        <v>#REF!</v>
      </c>
      <c r="F50" s="211" t="e">
        <f>IF('Crisis Indicator Data'!#REF!="No Data",1,IF(#REF!&lt;&gt;"",1,0))</f>
        <v>#REF!</v>
      </c>
      <c r="G50" s="211" t="e">
        <f>IF('Crisis Indicator Data'!#REF!="No Data",1,IF(#REF!&lt;&gt;"",1,0))</f>
        <v>#REF!</v>
      </c>
      <c r="H50" s="211" t="e">
        <f>IF('Crisis Indicator Data'!#REF!="No Data",1,IF(#REF!&lt;&gt;"",1,0))</f>
        <v>#REF!</v>
      </c>
      <c r="I50" s="211" t="e">
        <f>IF('Crisis Indicator Data'!#REF!="No Data",1,IF(#REF!&lt;&gt;"",1,0))</f>
        <v>#REF!</v>
      </c>
      <c r="J50" s="211" t="e">
        <f>IF('Crisis Indicator Data'!#REF!="No Data",1,IF(#REF!&lt;&gt;"",1,0))</f>
        <v>#REF!</v>
      </c>
      <c r="K50" s="211" t="e">
        <f>IF('Crisis Indicator Data'!#REF!="No Data",1,IF(#REF!&lt;&gt;"",1,0))</f>
        <v>#REF!</v>
      </c>
      <c r="L50" s="211" t="e">
        <f>IF('Crisis Indicator Data'!#REF!="No Data",1,IF(#REF!&lt;&gt;"",1,0))</f>
        <v>#REF!</v>
      </c>
      <c r="M50" s="211" t="e">
        <f>IF('Crisis Indicator Data'!#REF!="No Data",1,IF(#REF!&lt;&gt;"",1,0))</f>
        <v>#REF!</v>
      </c>
      <c r="N50" s="211" t="e">
        <f>IF('Crisis Indicator Data'!#REF!="No Data",1,IF(#REF!&lt;&gt;"",1,0))</f>
        <v>#REF!</v>
      </c>
      <c r="O50" s="211" t="e">
        <f>IF('Crisis Indicator Data'!#REF!="No Data",1,IF(#REF!&lt;&gt;"",1,0))</f>
        <v>#REF!</v>
      </c>
      <c r="P50" s="211" t="e">
        <f>IF('Crisis Indicator Data'!#REF!="No Data",1,IF(#REF!&lt;&gt;"",1,0))</f>
        <v>#REF!</v>
      </c>
      <c r="Q50" s="211" t="e">
        <f>IF('Crisis Indicator Data'!#REF!="No Data",1,IF(#REF!&lt;&gt;"",1,0))</f>
        <v>#REF!</v>
      </c>
      <c r="R50" s="211" t="e">
        <f>IF('Crisis Indicator Data'!#REF!="No Data",1,IF(#REF!&lt;&gt;"",1,0))</f>
        <v>#REF!</v>
      </c>
      <c r="S50" s="211" t="e">
        <f>IF('Crisis Indicator Data'!#REF!="No Data",1,IF(#REF!&lt;&gt;"",1,0))</f>
        <v>#REF!</v>
      </c>
      <c r="T50" s="211" t="e">
        <f>IF('Crisis Indicator Data'!#REF!="No Data",1,IF(#REF!&lt;&gt;"",1,0))</f>
        <v>#REF!</v>
      </c>
      <c r="U50" s="211" t="e">
        <f>IF('Crisis Indicator Data'!#REF!="No Data",1,IF(#REF!&lt;&gt;"",1,0))</f>
        <v>#REF!</v>
      </c>
      <c r="V50" s="211" t="e">
        <f>IF('Crisis Indicator Data'!#REF!="No Data",1,IF(#REF!&lt;&gt;"",1,0))</f>
        <v>#REF!</v>
      </c>
      <c r="W50" s="211" t="e">
        <f>IF('Crisis Indicator Data'!#REF!="No Data",1,IF(#REF!&lt;&gt;"",1,0))</f>
        <v>#REF!</v>
      </c>
      <c r="X50" s="211" t="e">
        <f>IF('Crisis Indicator Data'!#REF!="No Data",1,IF(#REF!&lt;&gt;"",1,0))</f>
        <v>#REF!</v>
      </c>
      <c r="Y50" s="211" t="e">
        <f>IF('Crisis Indicator Data'!#REF!="No Data",1,IF(#REF!&lt;&gt;"",1,0))</f>
        <v>#REF!</v>
      </c>
      <c r="Z50" s="211" t="e">
        <f>IF('Crisis Indicator Data'!#REF!="No Data",1,IF(#REF!&lt;&gt;"",1,0))</f>
        <v>#REF!</v>
      </c>
      <c r="AA50" s="211" t="e">
        <f>IF('Crisis Indicator Data'!#REF!="No Data",1,IF(#REF!&lt;&gt;"",1,0))</f>
        <v>#REF!</v>
      </c>
      <c r="AB50" s="211" t="e">
        <f>IF('Crisis Indicator Data'!#REF!="No Data",1,IF(#REF!&lt;&gt;"",1,0))</f>
        <v>#REF!</v>
      </c>
      <c r="AC50" s="211" t="e">
        <f>IF('Crisis Indicator Data'!#REF!="No Data",1,IF(#REF!&lt;&gt;"",1,0))</f>
        <v>#REF!</v>
      </c>
      <c r="AD50" s="211" t="e">
        <f>IF('Crisis Indicator Data'!#REF!="No Data",1,IF(#REF!&lt;&gt;"",1,0))</f>
        <v>#REF!</v>
      </c>
      <c r="AE50" s="211" t="e">
        <f>IF('Crisis Indicator Data'!#REF!="No Data",1,IF(#REF!&lt;&gt;"",1,0))</f>
        <v>#REF!</v>
      </c>
      <c r="AF50" s="211" t="e">
        <f>IF('Crisis Indicator Data'!#REF!="No Data",1,IF(#REF!&lt;&gt;"",1,0))</f>
        <v>#REF!</v>
      </c>
      <c r="AG50" s="211" t="e">
        <f>IF('Crisis Indicator Data'!#REF!="No Data",1,IF(#REF!&lt;&gt;"",1,0))</f>
        <v>#REF!</v>
      </c>
      <c r="AH50" s="211" t="e">
        <f>IF('Crisis Indicator Data'!#REF!="No Data",1,IF(#REF!&lt;&gt;"",1,0))</f>
        <v>#REF!</v>
      </c>
      <c r="AI50" s="211" t="e">
        <f>IF('Crisis Indicator Data'!#REF!="No Data",1,IF(#REF!&lt;&gt;"",1,0))</f>
        <v>#REF!</v>
      </c>
      <c r="AJ50" s="211" t="e">
        <f>IF('Crisis Indicator Data'!#REF!="No Data",1,IF(#REF!&lt;&gt;"",1,0))</f>
        <v>#REF!</v>
      </c>
      <c r="AK50" s="211" t="e">
        <f>IF('Crisis Indicator Data'!#REF!="No Data",1,IF(#REF!&lt;&gt;"",1,0))</f>
        <v>#REF!</v>
      </c>
      <c r="AL50" s="211" t="e">
        <f>IF('Crisis Indicator Data'!#REF!="No Data",1,IF(#REF!&lt;&gt;"",1,0))</f>
        <v>#REF!</v>
      </c>
      <c r="AM50" s="211" t="e">
        <f>IF('Crisis Indicator Data'!#REF!="No Data",1,IF(#REF!&lt;&gt;"",1,0))</f>
        <v>#REF!</v>
      </c>
      <c r="AN50" s="211" t="e">
        <f>IF('Crisis Indicator Data'!#REF!="No Data",1,IF(#REF!&lt;&gt;"",1,0))</f>
        <v>#REF!</v>
      </c>
      <c r="AO50" s="211" t="e">
        <f>IF('Crisis Indicator Data'!#REF!="No Data",1,IF(#REF!&lt;&gt;"",1,0))</f>
        <v>#REF!</v>
      </c>
      <c r="AP50" s="211" t="e">
        <f>IF('Crisis Indicator Data'!#REF!="No Data",1,IF(#REF!&lt;&gt;"",1,0))</f>
        <v>#REF!</v>
      </c>
      <c r="AQ50" s="211" t="e">
        <f>IF('Crisis Indicator Data'!#REF!="No Data",1,IF(#REF!&lt;&gt;"",1,0))</f>
        <v>#REF!</v>
      </c>
      <c r="AR50" s="211" t="e">
        <f>IF('Crisis Indicator Data'!#REF!="No Data",1,IF(#REF!&lt;&gt;"",1,0))</f>
        <v>#REF!</v>
      </c>
      <c r="AS50" s="211" t="e">
        <f>IF('Crisis Indicator Data'!#REF!="No Data",1,IF(#REF!&lt;&gt;"",1,0))</f>
        <v>#REF!</v>
      </c>
      <c r="AT50" s="211" t="e">
        <f>IF('Crisis Indicator Data'!#REF!="No Data",1,IF(#REF!&lt;&gt;"",1,0))</f>
        <v>#REF!</v>
      </c>
      <c r="AU50" s="211" t="e">
        <f>IF('Crisis Indicator Data'!#REF!="No Data",1,IF(#REF!&lt;&gt;"",1,0))</f>
        <v>#REF!</v>
      </c>
      <c r="AV50" s="211" t="e">
        <f>IF('Crisis Indicator Data'!#REF!="No Data",1,IF(#REF!&lt;&gt;"",1,0))</f>
        <v>#REF!</v>
      </c>
      <c r="AW50" s="211" t="e">
        <f>IF('Crisis Indicator Data'!#REF!="No Data",1,IF(#REF!&lt;&gt;"",1,0))</f>
        <v>#REF!</v>
      </c>
      <c r="AX50" s="211" t="e">
        <f>IF('Crisis Indicator Data'!#REF!="No Data",1,IF(#REF!&lt;&gt;"",1,0))</f>
        <v>#REF!</v>
      </c>
      <c r="AY50" s="211" t="e">
        <f>IF('Crisis Indicator Data'!#REF!="No Data",1,IF(#REF!&lt;&gt;"",1,0))</f>
        <v>#REF!</v>
      </c>
      <c r="AZ50" s="211" t="e">
        <f>IF('Crisis Indicator Data'!#REF!="No Data",1,IF(#REF!&lt;&gt;"",1,0))</f>
        <v>#REF!</v>
      </c>
      <c r="BA50" t="e">
        <f t="shared" si="2"/>
        <v>#REF!</v>
      </c>
      <c r="BB50" s="22" t="e">
        <f t="shared" si="3"/>
        <v>#REF!</v>
      </c>
    </row>
    <row r="51" spans="1:54" x14ac:dyDescent="0.25">
      <c r="A51" t="s">
        <v>8713</v>
      </c>
      <c r="B51" s="211" t="e">
        <f>IF('Crisis Indicator Data'!#REF!="No Data",1,IF(#REF!&lt;&gt;"",1,0))</f>
        <v>#REF!</v>
      </c>
      <c r="C51" s="211" t="e">
        <f>IF('Crisis Indicator Data'!#REF!="No Data",1,IF(#REF!&lt;&gt;"",1,0))</f>
        <v>#REF!</v>
      </c>
      <c r="D51" s="211" t="e">
        <f>IF('Crisis Indicator Data'!#REF!="No Data",1,IF(#REF!&lt;&gt;"",1,0))</f>
        <v>#REF!</v>
      </c>
      <c r="E51" s="211" t="e">
        <f>IF('Crisis Indicator Data'!#REF!="No Data",1,IF(#REF!&lt;&gt;"",1,0))</f>
        <v>#REF!</v>
      </c>
      <c r="F51" s="211" t="e">
        <f>IF('Crisis Indicator Data'!#REF!="No Data",1,IF(#REF!&lt;&gt;"",1,0))</f>
        <v>#REF!</v>
      </c>
      <c r="G51" s="211" t="e">
        <f>IF('Crisis Indicator Data'!#REF!="No Data",1,IF(#REF!&lt;&gt;"",1,0))</f>
        <v>#REF!</v>
      </c>
      <c r="H51" s="211" t="e">
        <f>IF('Crisis Indicator Data'!#REF!="No Data",1,IF(#REF!&lt;&gt;"",1,0))</f>
        <v>#REF!</v>
      </c>
      <c r="I51" s="211" t="e">
        <f>IF('Crisis Indicator Data'!#REF!="No Data",1,IF(#REF!&lt;&gt;"",1,0))</f>
        <v>#REF!</v>
      </c>
      <c r="J51" s="211" t="e">
        <f>IF('Crisis Indicator Data'!#REF!="No Data",1,IF(#REF!&lt;&gt;"",1,0))</f>
        <v>#REF!</v>
      </c>
      <c r="K51" s="211" t="e">
        <f>IF('Crisis Indicator Data'!#REF!="No Data",1,IF(#REF!&lt;&gt;"",1,0))</f>
        <v>#REF!</v>
      </c>
      <c r="L51" s="211" t="e">
        <f>IF('Crisis Indicator Data'!#REF!="No Data",1,IF(#REF!&lt;&gt;"",1,0))</f>
        <v>#REF!</v>
      </c>
      <c r="M51" s="211" t="e">
        <f>IF('Crisis Indicator Data'!#REF!="No Data",1,IF(#REF!&lt;&gt;"",1,0))</f>
        <v>#REF!</v>
      </c>
      <c r="N51" s="211" t="e">
        <f>IF('Crisis Indicator Data'!#REF!="No Data",1,IF(#REF!&lt;&gt;"",1,0))</f>
        <v>#REF!</v>
      </c>
      <c r="O51" s="211" t="e">
        <f>IF('Crisis Indicator Data'!#REF!="No Data",1,IF(#REF!&lt;&gt;"",1,0))</f>
        <v>#REF!</v>
      </c>
      <c r="P51" s="211" t="e">
        <f>IF('Crisis Indicator Data'!#REF!="No Data",1,IF(#REF!&lt;&gt;"",1,0))</f>
        <v>#REF!</v>
      </c>
      <c r="Q51" s="211" t="e">
        <f>IF('Crisis Indicator Data'!#REF!="No Data",1,IF(#REF!&lt;&gt;"",1,0))</f>
        <v>#REF!</v>
      </c>
      <c r="R51" s="211" t="e">
        <f>IF('Crisis Indicator Data'!#REF!="No Data",1,IF(#REF!&lt;&gt;"",1,0))</f>
        <v>#REF!</v>
      </c>
      <c r="S51" s="211" t="e">
        <f>IF('Crisis Indicator Data'!#REF!="No Data",1,IF(#REF!&lt;&gt;"",1,0))</f>
        <v>#REF!</v>
      </c>
      <c r="T51" s="211" t="e">
        <f>IF('Crisis Indicator Data'!#REF!="No Data",1,IF(#REF!&lt;&gt;"",1,0))</f>
        <v>#REF!</v>
      </c>
      <c r="U51" s="211" t="e">
        <f>IF('Crisis Indicator Data'!#REF!="No Data",1,IF(#REF!&lt;&gt;"",1,0))</f>
        <v>#REF!</v>
      </c>
      <c r="V51" s="211" t="e">
        <f>IF('Crisis Indicator Data'!#REF!="No Data",1,IF(#REF!&lt;&gt;"",1,0))</f>
        <v>#REF!</v>
      </c>
      <c r="W51" s="211" t="e">
        <f>IF('Crisis Indicator Data'!#REF!="No Data",1,IF(#REF!&lt;&gt;"",1,0))</f>
        <v>#REF!</v>
      </c>
      <c r="X51" s="211" t="e">
        <f>IF('Crisis Indicator Data'!#REF!="No Data",1,IF(#REF!&lt;&gt;"",1,0))</f>
        <v>#REF!</v>
      </c>
      <c r="Y51" s="211" t="e">
        <f>IF('Crisis Indicator Data'!#REF!="No Data",1,IF(#REF!&lt;&gt;"",1,0))</f>
        <v>#REF!</v>
      </c>
      <c r="Z51" s="211" t="e">
        <f>IF('Crisis Indicator Data'!#REF!="No Data",1,IF(#REF!&lt;&gt;"",1,0))</f>
        <v>#REF!</v>
      </c>
      <c r="AA51" s="211" t="e">
        <f>IF('Crisis Indicator Data'!#REF!="No Data",1,IF(#REF!&lt;&gt;"",1,0))</f>
        <v>#REF!</v>
      </c>
      <c r="AB51" s="211" t="e">
        <f>IF('Crisis Indicator Data'!#REF!="No Data",1,IF(#REF!&lt;&gt;"",1,0))</f>
        <v>#REF!</v>
      </c>
      <c r="AC51" s="211" t="e">
        <f>IF('Crisis Indicator Data'!#REF!="No Data",1,IF(#REF!&lt;&gt;"",1,0))</f>
        <v>#REF!</v>
      </c>
      <c r="AD51" s="211" t="e">
        <f>IF('Crisis Indicator Data'!#REF!="No Data",1,IF(#REF!&lt;&gt;"",1,0))</f>
        <v>#REF!</v>
      </c>
      <c r="AE51" s="211" t="e">
        <f>IF('Crisis Indicator Data'!#REF!="No Data",1,IF(#REF!&lt;&gt;"",1,0))</f>
        <v>#REF!</v>
      </c>
      <c r="AF51" s="211" t="e">
        <f>IF('Crisis Indicator Data'!#REF!="No Data",1,IF(#REF!&lt;&gt;"",1,0))</f>
        <v>#REF!</v>
      </c>
      <c r="AG51" s="211" t="e">
        <f>IF('Crisis Indicator Data'!#REF!="No Data",1,IF(#REF!&lt;&gt;"",1,0))</f>
        <v>#REF!</v>
      </c>
      <c r="AH51" s="211" t="e">
        <f>IF('Crisis Indicator Data'!#REF!="No Data",1,IF(#REF!&lt;&gt;"",1,0))</f>
        <v>#REF!</v>
      </c>
      <c r="AI51" s="211" t="e">
        <f>IF('Crisis Indicator Data'!#REF!="No Data",1,IF(#REF!&lt;&gt;"",1,0))</f>
        <v>#REF!</v>
      </c>
      <c r="AJ51" s="211" t="e">
        <f>IF('Crisis Indicator Data'!#REF!="No Data",1,IF(#REF!&lt;&gt;"",1,0))</f>
        <v>#REF!</v>
      </c>
      <c r="AK51" s="211" t="e">
        <f>IF('Crisis Indicator Data'!#REF!="No Data",1,IF(#REF!&lt;&gt;"",1,0))</f>
        <v>#REF!</v>
      </c>
      <c r="AL51" s="211" t="e">
        <f>IF('Crisis Indicator Data'!#REF!="No Data",1,IF(#REF!&lt;&gt;"",1,0))</f>
        <v>#REF!</v>
      </c>
      <c r="AM51" s="211" t="e">
        <f>IF('Crisis Indicator Data'!#REF!="No Data",1,IF(#REF!&lt;&gt;"",1,0))</f>
        <v>#REF!</v>
      </c>
      <c r="AN51" s="211" t="e">
        <f>IF('Crisis Indicator Data'!#REF!="No Data",1,IF(#REF!&lt;&gt;"",1,0))</f>
        <v>#REF!</v>
      </c>
      <c r="AO51" s="211" t="e">
        <f>IF('Crisis Indicator Data'!#REF!="No Data",1,IF(#REF!&lt;&gt;"",1,0))</f>
        <v>#REF!</v>
      </c>
      <c r="AP51" s="211" t="e">
        <f>IF('Crisis Indicator Data'!#REF!="No Data",1,IF(#REF!&lt;&gt;"",1,0))</f>
        <v>#REF!</v>
      </c>
      <c r="AQ51" s="211" t="e">
        <f>IF('Crisis Indicator Data'!#REF!="No Data",1,IF(#REF!&lt;&gt;"",1,0))</f>
        <v>#REF!</v>
      </c>
      <c r="AR51" s="211" t="e">
        <f>IF('Crisis Indicator Data'!#REF!="No Data",1,IF(#REF!&lt;&gt;"",1,0))</f>
        <v>#REF!</v>
      </c>
      <c r="AS51" s="211" t="e">
        <f>IF('Crisis Indicator Data'!#REF!="No Data",1,IF(#REF!&lt;&gt;"",1,0))</f>
        <v>#REF!</v>
      </c>
      <c r="AT51" s="211" t="e">
        <f>IF('Crisis Indicator Data'!#REF!="No Data",1,IF(#REF!&lt;&gt;"",1,0))</f>
        <v>#REF!</v>
      </c>
      <c r="AU51" s="211" t="e">
        <f>IF('Crisis Indicator Data'!#REF!="No Data",1,IF(#REF!&lt;&gt;"",1,0))</f>
        <v>#REF!</v>
      </c>
      <c r="AV51" s="211" t="e">
        <f>IF('Crisis Indicator Data'!#REF!="No Data",1,IF(#REF!&lt;&gt;"",1,0))</f>
        <v>#REF!</v>
      </c>
      <c r="AW51" s="211" t="e">
        <f>IF('Crisis Indicator Data'!#REF!="No Data",1,IF(#REF!&lt;&gt;"",1,0))</f>
        <v>#REF!</v>
      </c>
      <c r="AX51" s="211" t="e">
        <f>IF('Crisis Indicator Data'!#REF!="No Data",1,IF(#REF!&lt;&gt;"",1,0))</f>
        <v>#REF!</v>
      </c>
      <c r="AY51" s="211" t="e">
        <f>IF('Crisis Indicator Data'!#REF!="No Data",1,IF(#REF!&lt;&gt;"",1,0))</f>
        <v>#REF!</v>
      </c>
      <c r="AZ51" s="211" t="e">
        <f>IF('Crisis Indicator Data'!#REF!="No Data",1,IF(#REF!&lt;&gt;"",1,0))</f>
        <v>#REF!</v>
      </c>
      <c r="BA51" t="e">
        <f t="shared" si="2"/>
        <v>#REF!</v>
      </c>
      <c r="BB51" s="22" t="e">
        <f t="shared" si="3"/>
        <v>#REF!</v>
      </c>
    </row>
    <row r="52" spans="1:54" x14ac:dyDescent="0.25">
      <c r="A52" t="s">
        <v>8714</v>
      </c>
      <c r="B52" s="211" t="e">
        <f>IF('Crisis Indicator Data'!#REF!="No Data",1,IF(#REF!&lt;&gt;"",1,0))</f>
        <v>#REF!</v>
      </c>
      <c r="C52" s="211" t="e">
        <f>IF('Crisis Indicator Data'!#REF!="No Data",1,IF(#REF!&lt;&gt;"",1,0))</f>
        <v>#REF!</v>
      </c>
      <c r="D52" s="211" t="e">
        <f>IF('Crisis Indicator Data'!#REF!="No Data",1,IF(#REF!&lt;&gt;"",1,0))</f>
        <v>#REF!</v>
      </c>
      <c r="E52" s="211" t="e">
        <f>IF('Crisis Indicator Data'!#REF!="No Data",1,IF(#REF!&lt;&gt;"",1,0))</f>
        <v>#REF!</v>
      </c>
      <c r="F52" s="211" t="e">
        <f>IF('Crisis Indicator Data'!#REF!="No Data",1,IF(#REF!&lt;&gt;"",1,0))</f>
        <v>#REF!</v>
      </c>
      <c r="G52" s="211" t="e">
        <f>IF('Crisis Indicator Data'!#REF!="No Data",1,IF(#REF!&lt;&gt;"",1,0))</f>
        <v>#REF!</v>
      </c>
      <c r="H52" s="211" t="e">
        <f>IF('Crisis Indicator Data'!#REF!="No Data",1,IF(#REF!&lt;&gt;"",1,0))</f>
        <v>#REF!</v>
      </c>
      <c r="I52" s="211" t="e">
        <f>IF('Crisis Indicator Data'!#REF!="No Data",1,IF(#REF!&lt;&gt;"",1,0))</f>
        <v>#REF!</v>
      </c>
      <c r="J52" s="211" t="e">
        <f>IF('Crisis Indicator Data'!#REF!="No Data",1,IF(#REF!&lt;&gt;"",1,0))</f>
        <v>#REF!</v>
      </c>
      <c r="K52" s="211" t="e">
        <f>IF('Crisis Indicator Data'!#REF!="No Data",1,IF(#REF!&lt;&gt;"",1,0))</f>
        <v>#REF!</v>
      </c>
      <c r="L52" s="211" t="e">
        <f>IF('Crisis Indicator Data'!#REF!="No Data",1,IF(#REF!&lt;&gt;"",1,0))</f>
        <v>#REF!</v>
      </c>
      <c r="M52" s="211" t="e">
        <f>IF('Crisis Indicator Data'!#REF!="No Data",1,IF(#REF!&lt;&gt;"",1,0))</f>
        <v>#REF!</v>
      </c>
      <c r="N52" s="211" t="e">
        <f>IF('Crisis Indicator Data'!#REF!="No Data",1,IF(#REF!&lt;&gt;"",1,0))</f>
        <v>#REF!</v>
      </c>
      <c r="O52" s="211" t="e">
        <f>IF('Crisis Indicator Data'!#REF!="No Data",1,IF(#REF!&lt;&gt;"",1,0))</f>
        <v>#REF!</v>
      </c>
      <c r="P52" s="211" t="e">
        <f>IF('Crisis Indicator Data'!#REF!="No Data",1,IF(#REF!&lt;&gt;"",1,0))</f>
        <v>#REF!</v>
      </c>
      <c r="Q52" s="211" t="e">
        <f>IF('Crisis Indicator Data'!#REF!="No Data",1,IF(#REF!&lt;&gt;"",1,0))</f>
        <v>#REF!</v>
      </c>
      <c r="R52" s="211" t="e">
        <f>IF('Crisis Indicator Data'!#REF!="No Data",1,IF(#REF!&lt;&gt;"",1,0))</f>
        <v>#REF!</v>
      </c>
      <c r="S52" s="211" t="e">
        <f>IF('Crisis Indicator Data'!#REF!="No Data",1,IF(#REF!&lt;&gt;"",1,0))</f>
        <v>#REF!</v>
      </c>
      <c r="T52" s="211" t="e">
        <f>IF('Crisis Indicator Data'!#REF!="No Data",1,IF(#REF!&lt;&gt;"",1,0))</f>
        <v>#REF!</v>
      </c>
      <c r="U52" s="211" t="e">
        <f>IF('Crisis Indicator Data'!#REF!="No Data",1,IF(#REF!&lt;&gt;"",1,0))</f>
        <v>#REF!</v>
      </c>
      <c r="V52" s="211" t="e">
        <f>IF('Crisis Indicator Data'!#REF!="No Data",1,IF(#REF!&lt;&gt;"",1,0))</f>
        <v>#REF!</v>
      </c>
      <c r="W52" s="211" t="e">
        <f>IF('Crisis Indicator Data'!#REF!="No Data",1,IF(#REF!&lt;&gt;"",1,0))</f>
        <v>#REF!</v>
      </c>
      <c r="X52" s="211" t="e">
        <f>IF('Crisis Indicator Data'!#REF!="No Data",1,IF(#REF!&lt;&gt;"",1,0))</f>
        <v>#REF!</v>
      </c>
      <c r="Y52" s="211" t="e">
        <f>IF('Crisis Indicator Data'!#REF!="No Data",1,IF(#REF!&lt;&gt;"",1,0))</f>
        <v>#REF!</v>
      </c>
      <c r="Z52" s="211" t="e">
        <f>IF('Crisis Indicator Data'!#REF!="No Data",1,IF(#REF!&lt;&gt;"",1,0))</f>
        <v>#REF!</v>
      </c>
      <c r="AA52" s="211" t="e">
        <f>IF('Crisis Indicator Data'!#REF!="No Data",1,IF(#REF!&lt;&gt;"",1,0))</f>
        <v>#REF!</v>
      </c>
      <c r="AB52" s="211" t="e">
        <f>IF('Crisis Indicator Data'!#REF!="No Data",1,IF(#REF!&lt;&gt;"",1,0))</f>
        <v>#REF!</v>
      </c>
      <c r="AC52" s="211" t="e">
        <f>IF('Crisis Indicator Data'!#REF!="No Data",1,IF(#REF!&lt;&gt;"",1,0))</f>
        <v>#REF!</v>
      </c>
      <c r="AD52" s="211" t="e">
        <f>IF('Crisis Indicator Data'!#REF!="No Data",1,IF(#REF!&lt;&gt;"",1,0))</f>
        <v>#REF!</v>
      </c>
      <c r="AE52" s="211" t="e">
        <f>IF('Crisis Indicator Data'!#REF!="No Data",1,IF(#REF!&lt;&gt;"",1,0))</f>
        <v>#REF!</v>
      </c>
      <c r="AF52" s="211" t="e">
        <f>IF('Crisis Indicator Data'!#REF!="No Data",1,IF(#REF!&lt;&gt;"",1,0))</f>
        <v>#REF!</v>
      </c>
      <c r="AG52" s="211" t="e">
        <f>IF('Crisis Indicator Data'!#REF!="No Data",1,IF(#REF!&lt;&gt;"",1,0))</f>
        <v>#REF!</v>
      </c>
      <c r="AH52" s="211" t="e">
        <f>IF('Crisis Indicator Data'!#REF!="No Data",1,IF(#REF!&lt;&gt;"",1,0))</f>
        <v>#REF!</v>
      </c>
      <c r="AI52" s="211" t="e">
        <f>IF('Crisis Indicator Data'!#REF!="No Data",1,IF(#REF!&lt;&gt;"",1,0))</f>
        <v>#REF!</v>
      </c>
      <c r="AJ52" s="211" t="e">
        <f>IF('Crisis Indicator Data'!#REF!="No Data",1,IF(#REF!&lt;&gt;"",1,0))</f>
        <v>#REF!</v>
      </c>
      <c r="AK52" s="211" t="e">
        <f>IF('Crisis Indicator Data'!#REF!="No Data",1,IF(#REF!&lt;&gt;"",1,0))</f>
        <v>#REF!</v>
      </c>
      <c r="AL52" s="211" t="e">
        <f>IF('Crisis Indicator Data'!#REF!="No Data",1,IF(#REF!&lt;&gt;"",1,0))</f>
        <v>#REF!</v>
      </c>
      <c r="AM52" s="211" t="e">
        <f>IF('Crisis Indicator Data'!#REF!="No Data",1,IF(#REF!&lt;&gt;"",1,0))</f>
        <v>#REF!</v>
      </c>
      <c r="AN52" s="211" t="e">
        <f>IF('Crisis Indicator Data'!#REF!="No Data",1,IF(#REF!&lt;&gt;"",1,0))</f>
        <v>#REF!</v>
      </c>
      <c r="AO52" s="211" t="e">
        <f>IF('Crisis Indicator Data'!#REF!="No Data",1,IF(#REF!&lt;&gt;"",1,0))</f>
        <v>#REF!</v>
      </c>
      <c r="AP52" s="211" t="e">
        <f>IF('Crisis Indicator Data'!#REF!="No Data",1,IF(#REF!&lt;&gt;"",1,0))</f>
        <v>#REF!</v>
      </c>
      <c r="AQ52" s="211" t="e">
        <f>IF('Crisis Indicator Data'!#REF!="No Data",1,IF(#REF!&lt;&gt;"",1,0))</f>
        <v>#REF!</v>
      </c>
      <c r="AR52" s="211" t="e">
        <f>IF('Crisis Indicator Data'!#REF!="No Data",1,IF(#REF!&lt;&gt;"",1,0))</f>
        <v>#REF!</v>
      </c>
      <c r="AS52" s="211" t="e">
        <f>IF('Crisis Indicator Data'!#REF!="No Data",1,IF(#REF!&lt;&gt;"",1,0))</f>
        <v>#REF!</v>
      </c>
      <c r="AT52" s="211" t="e">
        <f>IF('Crisis Indicator Data'!#REF!="No Data",1,IF(#REF!&lt;&gt;"",1,0))</f>
        <v>#REF!</v>
      </c>
      <c r="AU52" s="211" t="e">
        <f>IF('Crisis Indicator Data'!#REF!="No Data",1,IF(#REF!&lt;&gt;"",1,0))</f>
        <v>#REF!</v>
      </c>
      <c r="AV52" s="211" t="e">
        <f>IF('Crisis Indicator Data'!#REF!="No Data",1,IF(#REF!&lt;&gt;"",1,0))</f>
        <v>#REF!</v>
      </c>
      <c r="AW52" s="211" t="e">
        <f>IF('Crisis Indicator Data'!#REF!="No Data",1,IF(#REF!&lt;&gt;"",1,0))</f>
        <v>#REF!</v>
      </c>
      <c r="AX52" s="211" t="e">
        <f>IF('Crisis Indicator Data'!#REF!="No Data",1,IF(#REF!&lt;&gt;"",1,0))</f>
        <v>#REF!</v>
      </c>
      <c r="AY52" s="211" t="e">
        <f>IF('Crisis Indicator Data'!#REF!="No Data",1,IF(#REF!&lt;&gt;"",1,0))</f>
        <v>#REF!</v>
      </c>
      <c r="AZ52" s="211" t="e">
        <f>IF('Crisis Indicator Data'!#REF!="No Data",1,IF(#REF!&lt;&gt;"",1,0))</f>
        <v>#REF!</v>
      </c>
      <c r="BA52" t="e">
        <f t="shared" si="2"/>
        <v>#REF!</v>
      </c>
      <c r="BB52" s="22" t="e">
        <f t="shared" si="3"/>
        <v>#REF!</v>
      </c>
    </row>
    <row r="53" spans="1:54" x14ac:dyDescent="0.25">
      <c r="A53" t="s">
        <v>8875</v>
      </c>
      <c r="B53" s="211" t="e">
        <f>IF('Crisis Indicator Data'!#REF!="No Data",1,IF(#REF!&lt;&gt;"",1,0))</f>
        <v>#REF!</v>
      </c>
      <c r="C53" s="211" t="e">
        <f>IF('Crisis Indicator Data'!#REF!="No Data",1,IF(#REF!&lt;&gt;"",1,0))</f>
        <v>#REF!</v>
      </c>
      <c r="D53" s="211" t="e">
        <f>IF('Crisis Indicator Data'!#REF!="No Data",1,IF(#REF!&lt;&gt;"",1,0))</f>
        <v>#REF!</v>
      </c>
      <c r="E53" s="211" t="e">
        <f>IF('Crisis Indicator Data'!#REF!="No Data",1,IF(#REF!&lt;&gt;"",1,0))</f>
        <v>#REF!</v>
      </c>
      <c r="F53" s="211" t="e">
        <f>IF('Crisis Indicator Data'!#REF!="No Data",1,IF(#REF!&lt;&gt;"",1,0))</f>
        <v>#REF!</v>
      </c>
      <c r="G53" s="211" t="e">
        <f>IF('Crisis Indicator Data'!#REF!="No Data",1,IF(#REF!&lt;&gt;"",1,0))</f>
        <v>#REF!</v>
      </c>
      <c r="H53" s="211" t="e">
        <f>IF('Crisis Indicator Data'!#REF!="No Data",1,IF(#REF!&lt;&gt;"",1,0))</f>
        <v>#REF!</v>
      </c>
      <c r="I53" s="211" t="e">
        <f>IF('Crisis Indicator Data'!#REF!="No Data",1,IF(#REF!&lt;&gt;"",1,0))</f>
        <v>#REF!</v>
      </c>
      <c r="J53" s="211" t="e">
        <f>IF('Crisis Indicator Data'!#REF!="No Data",1,IF(#REF!&lt;&gt;"",1,0))</f>
        <v>#REF!</v>
      </c>
      <c r="K53" s="211" t="e">
        <f>IF('Crisis Indicator Data'!#REF!="No Data",1,IF(#REF!&lt;&gt;"",1,0))</f>
        <v>#REF!</v>
      </c>
      <c r="L53" s="211" t="e">
        <f>IF('Crisis Indicator Data'!#REF!="No Data",1,IF(#REF!&lt;&gt;"",1,0))</f>
        <v>#REF!</v>
      </c>
      <c r="M53" s="211" t="e">
        <f>IF('Crisis Indicator Data'!#REF!="No Data",1,IF(#REF!&lt;&gt;"",1,0))</f>
        <v>#REF!</v>
      </c>
      <c r="N53" s="211" t="e">
        <f>IF('Crisis Indicator Data'!#REF!="No Data",1,IF(#REF!&lt;&gt;"",1,0))</f>
        <v>#REF!</v>
      </c>
      <c r="O53" s="211" t="e">
        <f>IF('Crisis Indicator Data'!#REF!="No Data",1,IF(#REF!&lt;&gt;"",1,0))</f>
        <v>#REF!</v>
      </c>
      <c r="P53" s="211" t="e">
        <f>IF('Crisis Indicator Data'!#REF!="No Data",1,IF(#REF!&lt;&gt;"",1,0))</f>
        <v>#REF!</v>
      </c>
      <c r="Q53" s="211" t="e">
        <f>IF('Crisis Indicator Data'!#REF!="No Data",1,IF(#REF!&lt;&gt;"",1,0))</f>
        <v>#REF!</v>
      </c>
      <c r="R53" s="211" t="e">
        <f>IF('Crisis Indicator Data'!#REF!="No Data",1,IF(#REF!&lt;&gt;"",1,0))</f>
        <v>#REF!</v>
      </c>
      <c r="S53" s="211" t="e">
        <f>IF('Crisis Indicator Data'!#REF!="No Data",1,IF(#REF!&lt;&gt;"",1,0))</f>
        <v>#REF!</v>
      </c>
      <c r="T53" s="211" t="e">
        <f>IF('Crisis Indicator Data'!#REF!="No Data",1,IF(#REF!&lt;&gt;"",1,0))</f>
        <v>#REF!</v>
      </c>
      <c r="U53" s="211" t="e">
        <f>IF('Crisis Indicator Data'!#REF!="No Data",1,IF(#REF!&lt;&gt;"",1,0))</f>
        <v>#REF!</v>
      </c>
      <c r="V53" s="211" t="e">
        <f>IF('Crisis Indicator Data'!#REF!="No Data",1,IF(#REF!&lt;&gt;"",1,0))</f>
        <v>#REF!</v>
      </c>
      <c r="W53" s="211" t="e">
        <f>IF('Crisis Indicator Data'!#REF!="No Data",1,IF(#REF!&lt;&gt;"",1,0))</f>
        <v>#REF!</v>
      </c>
      <c r="X53" s="211" t="e">
        <f>IF('Crisis Indicator Data'!#REF!="No Data",1,IF(#REF!&lt;&gt;"",1,0))</f>
        <v>#REF!</v>
      </c>
      <c r="Y53" s="211" t="e">
        <f>IF('Crisis Indicator Data'!#REF!="No Data",1,IF(#REF!&lt;&gt;"",1,0))</f>
        <v>#REF!</v>
      </c>
      <c r="Z53" s="211" t="e">
        <f>IF('Crisis Indicator Data'!#REF!="No Data",1,IF(#REF!&lt;&gt;"",1,0))</f>
        <v>#REF!</v>
      </c>
      <c r="AA53" s="211" t="e">
        <f>IF('Crisis Indicator Data'!#REF!="No Data",1,IF(#REF!&lt;&gt;"",1,0))</f>
        <v>#REF!</v>
      </c>
      <c r="AB53" s="211" t="e">
        <f>IF('Crisis Indicator Data'!#REF!="No Data",1,IF(#REF!&lt;&gt;"",1,0))</f>
        <v>#REF!</v>
      </c>
      <c r="AC53" s="211" t="e">
        <f>IF('Crisis Indicator Data'!#REF!="No Data",1,IF(#REF!&lt;&gt;"",1,0))</f>
        <v>#REF!</v>
      </c>
      <c r="AD53" s="211" t="e">
        <f>IF('Crisis Indicator Data'!#REF!="No Data",1,IF(#REF!&lt;&gt;"",1,0))</f>
        <v>#REF!</v>
      </c>
      <c r="AE53" s="211" t="e">
        <f>IF('Crisis Indicator Data'!#REF!="No Data",1,IF(#REF!&lt;&gt;"",1,0))</f>
        <v>#REF!</v>
      </c>
      <c r="AF53" s="211" t="e">
        <f>IF('Crisis Indicator Data'!#REF!="No Data",1,IF(#REF!&lt;&gt;"",1,0))</f>
        <v>#REF!</v>
      </c>
      <c r="AG53" s="211" t="e">
        <f>IF('Crisis Indicator Data'!#REF!="No Data",1,IF(#REF!&lt;&gt;"",1,0))</f>
        <v>#REF!</v>
      </c>
      <c r="AH53" s="211" t="e">
        <f>IF('Crisis Indicator Data'!#REF!="No Data",1,IF(#REF!&lt;&gt;"",1,0))</f>
        <v>#REF!</v>
      </c>
      <c r="AI53" s="211" t="e">
        <f>IF('Crisis Indicator Data'!#REF!="No Data",1,IF(#REF!&lt;&gt;"",1,0))</f>
        <v>#REF!</v>
      </c>
      <c r="AJ53" s="211" t="e">
        <f>IF('Crisis Indicator Data'!#REF!="No Data",1,IF(#REF!&lt;&gt;"",1,0))</f>
        <v>#REF!</v>
      </c>
      <c r="AK53" s="211" t="e">
        <f>IF('Crisis Indicator Data'!#REF!="No Data",1,IF(#REF!&lt;&gt;"",1,0))</f>
        <v>#REF!</v>
      </c>
      <c r="AL53" s="211" t="e">
        <f>IF('Crisis Indicator Data'!#REF!="No Data",1,IF(#REF!&lt;&gt;"",1,0))</f>
        <v>#REF!</v>
      </c>
      <c r="AM53" s="211" t="e">
        <f>IF('Crisis Indicator Data'!#REF!="No Data",1,IF(#REF!&lt;&gt;"",1,0))</f>
        <v>#REF!</v>
      </c>
      <c r="AN53" s="211" t="e">
        <f>IF('Crisis Indicator Data'!#REF!="No Data",1,IF(#REF!&lt;&gt;"",1,0))</f>
        <v>#REF!</v>
      </c>
      <c r="AO53" s="211" t="e">
        <f>IF('Crisis Indicator Data'!#REF!="No Data",1,IF(#REF!&lt;&gt;"",1,0))</f>
        <v>#REF!</v>
      </c>
      <c r="AP53" s="211" t="e">
        <f>IF('Crisis Indicator Data'!#REF!="No Data",1,IF(#REF!&lt;&gt;"",1,0))</f>
        <v>#REF!</v>
      </c>
      <c r="AQ53" s="211" t="e">
        <f>IF('Crisis Indicator Data'!#REF!="No Data",1,IF(#REF!&lt;&gt;"",1,0))</f>
        <v>#REF!</v>
      </c>
      <c r="AR53" s="211" t="e">
        <f>IF('Crisis Indicator Data'!#REF!="No Data",1,IF(#REF!&lt;&gt;"",1,0))</f>
        <v>#REF!</v>
      </c>
      <c r="AS53" s="211" t="e">
        <f>IF('Crisis Indicator Data'!#REF!="No Data",1,IF(#REF!&lt;&gt;"",1,0))</f>
        <v>#REF!</v>
      </c>
      <c r="AT53" s="211" t="e">
        <f>IF('Crisis Indicator Data'!#REF!="No Data",1,IF(#REF!&lt;&gt;"",1,0))</f>
        <v>#REF!</v>
      </c>
      <c r="AU53" s="211" t="e">
        <f>IF('Crisis Indicator Data'!#REF!="No Data",1,IF(#REF!&lt;&gt;"",1,0))</f>
        <v>#REF!</v>
      </c>
      <c r="AV53" s="211" t="e">
        <f>IF('Crisis Indicator Data'!#REF!="No Data",1,IF(#REF!&lt;&gt;"",1,0))</f>
        <v>#REF!</v>
      </c>
      <c r="AW53" s="211" t="e">
        <f>IF('Crisis Indicator Data'!#REF!="No Data",1,IF(#REF!&lt;&gt;"",1,0))</f>
        <v>#REF!</v>
      </c>
      <c r="AX53" s="211" t="e">
        <f>IF('Crisis Indicator Data'!#REF!="No Data",1,IF(#REF!&lt;&gt;"",1,0))</f>
        <v>#REF!</v>
      </c>
      <c r="AY53" s="211" t="e">
        <f>IF('Crisis Indicator Data'!#REF!="No Data",1,IF(#REF!&lt;&gt;"",1,0))</f>
        <v>#REF!</v>
      </c>
      <c r="AZ53" s="211" t="e">
        <f>IF('Crisis Indicator Data'!#REF!="No Data",1,IF(#REF!&lt;&gt;"",1,0))</f>
        <v>#REF!</v>
      </c>
      <c r="BA53" t="e">
        <f t="shared" si="2"/>
        <v>#REF!</v>
      </c>
      <c r="BB53" s="22" t="e">
        <f t="shared" si="3"/>
        <v>#REF!</v>
      </c>
    </row>
    <row r="54" spans="1:54" x14ac:dyDescent="0.25">
      <c r="A54" t="s">
        <v>8742</v>
      </c>
      <c r="B54" s="211" t="e">
        <f>IF('Crisis Indicator Data'!#REF!="No Data",1,IF(#REF!&lt;&gt;"",1,0))</f>
        <v>#REF!</v>
      </c>
      <c r="C54" s="211" t="e">
        <f>IF('Crisis Indicator Data'!#REF!="No Data",1,IF(#REF!&lt;&gt;"",1,0))</f>
        <v>#REF!</v>
      </c>
      <c r="D54" s="211" t="e">
        <f>IF('Crisis Indicator Data'!#REF!="No Data",1,IF(#REF!&lt;&gt;"",1,0))</f>
        <v>#REF!</v>
      </c>
      <c r="E54" s="211" t="e">
        <f>IF('Crisis Indicator Data'!#REF!="No Data",1,IF(#REF!&lt;&gt;"",1,0))</f>
        <v>#REF!</v>
      </c>
      <c r="F54" s="211" t="e">
        <f>IF('Crisis Indicator Data'!#REF!="No Data",1,IF(#REF!&lt;&gt;"",1,0))</f>
        <v>#REF!</v>
      </c>
      <c r="G54" s="211" t="e">
        <f>IF('Crisis Indicator Data'!#REF!="No Data",1,IF(#REF!&lt;&gt;"",1,0))</f>
        <v>#REF!</v>
      </c>
      <c r="H54" s="211" t="e">
        <f>IF('Crisis Indicator Data'!#REF!="No Data",1,IF(#REF!&lt;&gt;"",1,0))</f>
        <v>#REF!</v>
      </c>
      <c r="I54" s="211" t="e">
        <f>IF('Crisis Indicator Data'!#REF!="No Data",1,IF(#REF!&lt;&gt;"",1,0))</f>
        <v>#REF!</v>
      </c>
      <c r="J54" s="211" t="e">
        <f>IF('Crisis Indicator Data'!#REF!="No Data",1,IF(#REF!&lt;&gt;"",1,0))</f>
        <v>#REF!</v>
      </c>
      <c r="K54" s="211" t="e">
        <f>IF('Crisis Indicator Data'!#REF!="No Data",1,IF(#REF!&lt;&gt;"",1,0))</f>
        <v>#REF!</v>
      </c>
      <c r="L54" s="211" t="e">
        <f>IF('Crisis Indicator Data'!#REF!="No Data",1,IF(#REF!&lt;&gt;"",1,0))</f>
        <v>#REF!</v>
      </c>
      <c r="M54" s="211" t="e">
        <f>IF('Crisis Indicator Data'!#REF!="No Data",1,IF(#REF!&lt;&gt;"",1,0))</f>
        <v>#REF!</v>
      </c>
      <c r="N54" s="211" t="e">
        <f>IF('Crisis Indicator Data'!#REF!="No Data",1,IF(#REF!&lt;&gt;"",1,0))</f>
        <v>#REF!</v>
      </c>
      <c r="O54" s="211" t="e">
        <f>IF('Crisis Indicator Data'!#REF!="No Data",1,IF(#REF!&lt;&gt;"",1,0))</f>
        <v>#REF!</v>
      </c>
      <c r="P54" s="211" t="e">
        <f>IF('Crisis Indicator Data'!#REF!="No Data",1,IF(#REF!&lt;&gt;"",1,0))</f>
        <v>#REF!</v>
      </c>
      <c r="Q54" s="211" t="e">
        <f>IF('Crisis Indicator Data'!#REF!="No Data",1,IF(#REF!&lt;&gt;"",1,0))</f>
        <v>#REF!</v>
      </c>
      <c r="R54" s="211" t="e">
        <f>IF('Crisis Indicator Data'!#REF!="No Data",1,IF(#REF!&lt;&gt;"",1,0))</f>
        <v>#REF!</v>
      </c>
      <c r="S54" s="211" t="e">
        <f>IF('Crisis Indicator Data'!#REF!="No Data",1,IF(#REF!&lt;&gt;"",1,0))</f>
        <v>#REF!</v>
      </c>
      <c r="T54" s="211" t="e">
        <f>IF('Crisis Indicator Data'!#REF!="No Data",1,IF(#REF!&lt;&gt;"",1,0))</f>
        <v>#REF!</v>
      </c>
      <c r="U54" s="211" t="e">
        <f>IF('Crisis Indicator Data'!#REF!="No Data",1,IF(#REF!&lt;&gt;"",1,0))</f>
        <v>#REF!</v>
      </c>
      <c r="V54" s="211" t="e">
        <f>IF('Crisis Indicator Data'!#REF!="No Data",1,IF(#REF!&lt;&gt;"",1,0))</f>
        <v>#REF!</v>
      </c>
      <c r="W54" s="211" t="e">
        <f>IF('Crisis Indicator Data'!#REF!="No Data",1,IF(#REF!&lt;&gt;"",1,0))</f>
        <v>#REF!</v>
      </c>
      <c r="X54" s="211" t="e">
        <f>IF('Crisis Indicator Data'!#REF!="No Data",1,IF(#REF!&lt;&gt;"",1,0))</f>
        <v>#REF!</v>
      </c>
      <c r="Y54" s="211" t="e">
        <f>IF('Crisis Indicator Data'!#REF!="No Data",1,IF(#REF!&lt;&gt;"",1,0))</f>
        <v>#REF!</v>
      </c>
      <c r="Z54" s="211" t="e">
        <f>IF('Crisis Indicator Data'!#REF!="No Data",1,IF(#REF!&lt;&gt;"",1,0))</f>
        <v>#REF!</v>
      </c>
      <c r="AA54" s="211" t="e">
        <f>IF('Crisis Indicator Data'!#REF!="No Data",1,IF(#REF!&lt;&gt;"",1,0))</f>
        <v>#REF!</v>
      </c>
      <c r="AB54" s="211" t="e">
        <f>IF('Crisis Indicator Data'!#REF!="No Data",1,IF(#REF!&lt;&gt;"",1,0))</f>
        <v>#REF!</v>
      </c>
      <c r="AC54" s="211" t="e">
        <f>IF('Crisis Indicator Data'!#REF!="No Data",1,IF(#REF!&lt;&gt;"",1,0))</f>
        <v>#REF!</v>
      </c>
      <c r="AD54" s="211" t="e">
        <f>IF('Crisis Indicator Data'!#REF!="No Data",1,IF(#REF!&lt;&gt;"",1,0))</f>
        <v>#REF!</v>
      </c>
      <c r="AE54" s="211" t="e">
        <f>IF('Crisis Indicator Data'!#REF!="No Data",1,IF(#REF!&lt;&gt;"",1,0))</f>
        <v>#REF!</v>
      </c>
      <c r="AF54" s="211" t="e">
        <f>IF('Crisis Indicator Data'!#REF!="No Data",1,IF(#REF!&lt;&gt;"",1,0))</f>
        <v>#REF!</v>
      </c>
      <c r="AG54" s="211" t="e">
        <f>IF('Crisis Indicator Data'!#REF!="No Data",1,IF(#REF!&lt;&gt;"",1,0))</f>
        <v>#REF!</v>
      </c>
      <c r="AH54" s="211" t="e">
        <f>IF('Crisis Indicator Data'!#REF!="No Data",1,IF(#REF!&lt;&gt;"",1,0))</f>
        <v>#REF!</v>
      </c>
      <c r="AI54" s="211" t="e">
        <f>IF('Crisis Indicator Data'!#REF!="No Data",1,IF(#REF!&lt;&gt;"",1,0))</f>
        <v>#REF!</v>
      </c>
      <c r="AJ54" s="211" t="e">
        <f>IF('Crisis Indicator Data'!#REF!="No Data",1,IF(#REF!&lt;&gt;"",1,0))</f>
        <v>#REF!</v>
      </c>
      <c r="AK54" s="211" t="e">
        <f>IF('Crisis Indicator Data'!#REF!="No Data",1,IF(#REF!&lt;&gt;"",1,0))</f>
        <v>#REF!</v>
      </c>
      <c r="AL54" s="211" t="e">
        <f>IF('Crisis Indicator Data'!#REF!="No Data",1,IF(#REF!&lt;&gt;"",1,0))</f>
        <v>#REF!</v>
      </c>
      <c r="AM54" s="211" t="e">
        <f>IF('Crisis Indicator Data'!#REF!="No Data",1,IF(#REF!&lt;&gt;"",1,0))</f>
        <v>#REF!</v>
      </c>
      <c r="AN54" s="211" t="e">
        <f>IF('Crisis Indicator Data'!#REF!="No Data",1,IF(#REF!&lt;&gt;"",1,0))</f>
        <v>#REF!</v>
      </c>
      <c r="AO54" s="211" t="e">
        <f>IF('Crisis Indicator Data'!#REF!="No Data",1,IF(#REF!&lt;&gt;"",1,0))</f>
        <v>#REF!</v>
      </c>
      <c r="AP54" s="211" t="e">
        <f>IF('Crisis Indicator Data'!#REF!="No Data",1,IF(#REF!&lt;&gt;"",1,0))</f>
        <v>#REF!</v>
      </c>
      <c r="AQ54" s="211" t="e">
        <f>IF('Crisis Indicator Data'!#REF!="No Data",1,IF(#REF!&lt;&gt;"",1,0))</f>
        <v>#REF!</v>
      </c>
      <c r="AR54" s="211" t="e">
        <f>IF('Crisis Indicator Data'!#REF!="No Data",1,IF(#REF!&lt;&gt;"",1,0))</f>
        <v>#REF!</v>
      </c>
      <c r="AS54" s="211" t="e">
        <f>IF('Crisis Indicator Data'!#REF!="No Data",1,IF(#REF!&lt;&gt;"",1,0))</f>
        <v>#REF!</v>
      </c>
      <c r="AT54" s="211" t="e">
        <f>IF('Crisis Indicator Data'!#REF!="No Data",1,IF(#REF!&lt;&gt;"",1,0))</f>
        <v>#REF!</v>
      </c>
      <c r="AU54" s="211" t="e">
        <f>IF('Crisis Indicator Data'!#REF!="No Data",1,IF(#REF!&lt;&gt;"",1,0))</f>
        <v>#REF!</v>
      </c>
      <c r="AV54" s="211" t="e">
        <f>IF('Crisis Indicator Data'!#REF!="No Data",1,IF(#REF!&lt;&gt;"",1,0))</f>
        <v>#REF!</v>
      </c>
      <c r="AW54" s="211" t="e">
        <f>IF('Crisis Indicator Data'!#REF!="No Data",1,IF(#REF!&lt;&gt;"",1,0))</f>
        <v>#REF!</v>
      </c>
      <c r="AX54" s="211" t="e">
        <f>IF('Crisis Indicator Data'!#REF!="No Data",1,IF(#REF!&lt;&gt;"",1,0))</f>
        <v>#REF!</v>
      </c>
      <c r="AY54" s="211" t="e">
        <f>IF('Crisis Indicator Data'!#REF!="No Data",1,IF(#REF!&lt;&gt;"",1,0))</f>
        <v>#REF!</v>
      </c>
      <c r="AZ54" s="211" t="e">
        <f>IF('Crisis Indicator Data'!#REF!="No Data",1,IF(#REF!&lt;&gt;"",1,0))</f>
        <v>#REF!</v>
      </c>
      <c r="BA54" t="e">
        <f t="shared" si="2"/>
        <v>#REF!</v>
      </c>
      <c r="BB54" s="22" t="e">
        <f t="shared" si="3"/>
        <v>#REF!</v>
      </c>
    </row>
    <row r="55" spans="1:54" x14ac:dyDescent="0.25">
      <c r="A55" t="s">
        <v>8715</v>
      </c>
      <c r="B55" s="211" t="e">
        <f>IF('Crisis Indicator Data'!#REF!="No Data",1,IF(#REF!&lt;&gt;"",1,0))</f>
        <v>#REF!</v>
      </c>
      <c r="C55" s="211" t="e">
        <f>IF('Crisis Indicator Data'!#REF!="No Data",1,IF(#REF!&lt;&gt;"",1,0))</f>
        <v>#REF!</v>
      </c>
      <c r="D55" s="211" t="e">
        <f>IF('Crisis Indicator Data'!#REF!="No Data",1,IF(#REF!&lt;&gt;"",1,0))</f>
        <v>#REF!</v>
      </c>
      <c r="E55" s="211" t="e">
        <f>IF('Crisis Indicator Data'!#REF!="No Data",1,IF(#REF!&lt;&gt;"",1,0))</f>
        <v>#REF!</v>
      </c>
      <c r="F55" s="211" t="e">
        <f>IF('Crisis Indicator Data'!#REF!="No Data",1,IF(#REF!&lt;&gt;"",1,0))</f>
        <v>#REF!</v>
      </c>
      <c r="G55" s="211" t="e">
        <f>IF('Crisis Indicator Data'!#REF!="No Data",1,IF(#REF!&lt;&gt;"",1,0))</f>
        <v>#REF!</v>
      </c>
      <c r="H55" s="211" t="e">
        <f>IF('Crisis Indicator Data'!#REF!="No Data",1,IF(#REF!&lt;&gt;"",1,0))</f>
        <v>#REF!</v>
      </c>
      <c r="I55" s="211" t="e">
        <f>IF('Crisis Indicator Data'!#REF!="No Data",1,IF(#REF!&lt;&gt;"",1,0))</f>
        <v>#REF!</v>
      </c>
      <c r="J55" s="211" t="e">
        <f>IF('Crisis Indicator Data'!#REF!="No Data",1,IF(#REF!&lt;&gt;"",1,0))</f>
        <v>#REF!</v>
      </c>
      <c r="K55" s="211" t="e">
        <f>IF('Crisis Indicator Data'!#REF!="No Data",1,IF(#REF!&lt;&gt;"",1,0))</f>
        <v>#REF!</v>
      </c>
      <c r="L55" s="211" t="e">
        <f>IF('Crisis Indicator Data'!#REF!="No Data",1,IF(#REF!&lt;&gt;"",1,0))</f>
        <v>#REF!</v>
      </c>
      <c r="M55" s="211" t="e">
        <f>IF('Crisis Indicator Data'!#REF!="No Data",1,IF(#REF!&lt;&gt;"",1,0))</f>
        <v>#REF!</v>
      </c>
      <c r="N55" s="211" t="e">
        <f>IF('Crisis Indicator Data'!#REF!="No Data",1,IF(#REF!&lt;&gt;"",1,0))</f>
        <v>#REF!</v>
      </c>
      <c r="O55" s="211" t="e">
        <f>IF('Crisis Indicator Data'!#REF!="No Data",1,IF(#REF!&lt;&gt;"",1,0))</f>
        <v>#REF!</v>
      </c>
      <c r="P55" s="211" t="e">
        <f>IF('Crisis Indicator Data'!#REF!="No Data",1,IF(#REF!&lt;&gt;"",1,0))</f>
        <v>#REF!</v>
      </c>
      <c r="Q55" s="211" t="e">
        <f>IF('Crisis Indicator Data'!#REF!="No Data",1,IF(#REF!&lt;&gt;"",1,0))</f>
        <v>#REF!</v>
      </c>
      <c r="R55" s="211" t="e">
        <f>IF('Crisis Indicator Data'!#REF!="No Data",1,IF(#REF!&lt;&gt;"",1,0))</f>
        <v>#REF!</v>
      </c>
      <c r="S55" s="211" t="e">
        <f>IF('Crisis Indicator Data'!#REF!="No Data",1,IF(#REF!&lt;&gt;"",1,0))</f>
        <v>#REF!</v>
      </c>
      <c r="T55" s="211" t="e">
        <f>IF('Crisis Indicator Data'!#REF!="No Data",1,IF(#REF!&lt;&gt;"",1,0))</f>
        <v>#REF!</v>
      </c>
      <c r="U55" s="211" t="e">
        <f>IF('Crisis Indicator Data'!#REF!="No Data",1,IF(#REF!&lt;&gt;"",1,0))</f>
        <v>#REF!</v>
      </c>
      <c r="V55" s="211" t="e">
        <f>IF('Crisis Indicator Data'!#REF!="No Data",1,IF(#REF!&lt;&gt;"",1,0))</f>
        <v>#REF!</v>
      </c>
      <c r="W55" s="211" t="e">
        <f>IF('Crisis Indicator Data'!#REF!="No Data",1,IF(#REF!&lt;&gt;"",1,0))</f>
        <v>#REF!</v>
      </c>
      <c r="X55" s="211" t="e">
        <f>IF('Crisis Indicator Data'!#REF!="No Data",1,IF(#REF!&lt;&gt;"",1,0))</f>
        <v>#REF!</v>
      </c>
      <c r="Y55" s="211" t="e">
        <f>IF('Crisis Indicator Data'!#REF!="No Data",1,IF(#REF!&lt;&gt;"",1,0))</f>
        <v>#REF!</v>
      </c>
      <c r="Z55" s="211" t="e">
        <f>IF('Crisis Indicator Data'!#REF!="No Data",1,IF(#REF!&lt;&gt;"",1,0))</f>
        <v>#REF!</v>
      </c>
      <c r="AA55" s="211" t="e">
        <f>IF('Crisis Indicator Data'!#REF!="No Data",1,IF(#REF!&lt;&gt;"",1,0))</f>
        <v>#REF!</v>
      </c>
      <c r="AB55" s="211" t="e">
        <f>IF('Crisis Indicator Data'!#REF!="No Data",1,IF(#REF!&lt;&gt;"",1,0))</f>
        <v>#REF!</v>
      </c>
      <c r="AC55" s="211" t="e">
        <f>IF('Crisis Indicator Data'!#REF!="No Data",1,IF(#REF!&lt;&gt;"",1,0))</f>
        <v>#REF!</v>
      </c>
      <c r="AD55" s="211" t="e">
        <f>IF('Crisis Indicator Data'!#REF!="No Data",1,IF(#REF!&lt;&gt;"",1,0))</f>
        <v>#REF!</v>
      </c>
      <c r="AE55" s="211" t="e">
        <f>IF('Crisis Indicator Data'!#REF!="No Data",1,IF(#REF!&lt;&gt;"",1,0))</f>
        <v>#REF!</v>
      </c>
      <c r="AF55" s="211" t="e">
        <f>IF('Crisis Indicator Data'!#REF!="No Data",1,IF(#REF!&lt;&gt;"",1,0))</f>
        <v>#REF!</v>
      </c>
      <c r="AG55" s="211" t="e">
        <f>IF('Crisis Indicator Data'!#REF!="No Data",1,IF(#REF!&lt;&gt;"",1,0))</f>
        <v>#REF!</v>
      </c>
      <c r="AH55" s="211" t="e">
        <f>IF('Crisis Indicator Data'!#REF!="No Data",1,IF(#REF!&lt;&gt;"",1,0))</f>
        <v>#REF!</v>
      </c>
      <c r="AI55" s="211" t="e">
        <f>IF('Crisis Indicator Data'!#REF!="No Data",1,IF(#REF!&lt;&gt;"",1,0))</f>
        <v>#REF!</v>
      </c>
      <c r="AJ55" s="211" t="e">
        <f>IF('Crisis Indicator Data'!#REF!="No Data",1,IF(#REF!&lt;&gt;"",1,0))</f>
        <v>#REF!</v>
      </c>
      <c r="AK55" s="211" t="e">
        <f>IF('Crisis Indicator Data'!#REF!="No Data",1,IF(#REF!&lt;&gt;"",1,0))</f>
        <v>#REF!</v>
      </c>
      <c r="AL55" s="211" t="e">
        <f>IF('Crisis Indicator Data'!#REF!="No Data",1,IF(#REF!&lt;&gt;"",1,0))</f>
        <v>#REF!</v>
      </c>
      <c r="AM55" s="211" t="e">
        <f>IF('Crisis Indicator Data'!#REF!="No Data",1,IF(#REF!&lt;&gt;"",1,0))</f>
        <v>#REF!</v>
      </c>
      <c r="AN55" s="211" t="e">
        <f>IF('Crisis Indicator Data'!#REF!="No Data",1,IF(#REF!&lt;&gt;"",1,0))</f>
        <v>#REF!</v>
      </c>
      <c r="AO55" s="211" t="e">
        <f>IF('Crisis Indicator Data'!#REF!="No Data",1,IF(#REF!&lt;&gt;"",1,0))</f>
        <v>#REF!</v>
      </c>
      <c r="AP55" s="211" t="e">
        <f>IF('Crisis Indicator Data'!#REF!="No Data",1,IF(#REF!&lt;&gt;"",1,0))</f>
        <v>#REF!</v>
      </c>
      <c r="AQ55" s="211" t="e">
        <f>IF('Crisis Indicator Data'!#REF!="No Data",1,IF(#REF!&lt;&gt;"",1,0))</f>
        <v>#REF!</v>
      </c>
      <c r="AR55" s="211" t="e">
        <f>IF('Crisis Indicator Data'!#REF!="No Data",1,IF(#REF!&lt;&gt;"",1,0))</f>
        <v>#REF!</v>
      </c>
      <c r="AS55" s="211" t="e">
        <f>IF('Crisis Indicator Data'!#REF!="No Data",1,IF(#REF!&lt;&gt;"",1,0))</f>
        <v>#REF!</v>
      </c>
      <c r="AT55" s="211" t="e">
        <f>IF('Crisis Indicator Data'!#REF!="No Data",1,IF(#REF!&lt;&gt;"",1,0))</f>
        <v>#REF!</v>
      </c>
      <c r="AU55" s="211" t="e">
        <f>IF('Crisis Indicator Data'!#REF!="No Data",1,IF(#REF!&lt;&gt;"",1,0))</f>
        <v>#REF!</v>
      </c>
      <c r="AV55" s="211" t="e">
        <f>IF('Crisis Indicator Data'!#REF!="No Data",1,IF(#REF!&lt;&gt;"",1,0))</f>
        <v>#REF!</v>
      </c>
      <c r="AW55" s="211" t="e">
        <f>IF('Crisis Indicator Data'!#REF!="No Data",1,IF(#REF!&lt;&gt;"",1,0))</f>
        <v>#REF!</v>
      </c>
      <c r="AX55" s="211" t="e">
        <f>IF('Crisis Indicator Data'!#REF!="No Data",1,IF(#REF!&lt;&gt;"",1,0))</f>
        <v>#REF!</v>
      </c>
      <c r="AY55" s="211" t="e">
        <f>IF('Crisis Indicator Data'!#REF!="No Data",1,IF(#REF!&lt;&gt;"",1,0))</f>
        <v>#REF!</v>
      </c>
      <c r="AZ55" s="211" t="e">
        <f>IF('Crisis Indicator Data'!#REF!="No Data",1,IF(#REF!&lt;&gt;"",1,0))</f>
        <v>#REF!</v>
      </c>
      <c r="BA55" t="e">
        <f t="shared" si="2"/>
        <v>#REF!</v>
      </c>
      <c r="BB55" s="22" t="e">
        <f t="shared" si="3"/>
        <v>#REF!</v>
      </c>
    </row>
    <row r="56" spans="1:54" x14ac:dyDescent="0.25">
      <c r="A56" t="s">
        <v>8718</v>
      </c>
      <c r="B56" s="211" t="e">
        <f>IF('Crisis Indicator Data'!#REF!="No Data",1,IF(#REF!&lt;&gt;"",1,0))</f>
        <v>#REF!</v>
      </c>
      <c r="C56" s="211" t="e">
        <f>IF('Crisis Indicator Data'!#REF!="No Data",1,IF(#REF!&lt;&gt;"",1,0))</f>
        <v>#REF!</v>
      </c>
      <c r="D56" s="211" t="e">
        <f>IF('Crisis Indicator Data'!#REF!="No Data",1,IF(#REF!&lt;&gt;"",1,0))</f>
        <v>#REF!</v>
      </c>
      <c r="E56" s="211" t="e">
        <f>IF('Crisis Indicator Data'!#REF!="No Data",1,IF(#REF!&lt;&gt;"",1,0))</f>
        <v>#REF!</v>
      </c>
      <c r="F56" s="211" t="e">
        <f>IF('Crisis Indicator Data'!#REF!="No Data",1,IF(#REF!&lt;&gt;"",1,0))</f>
        <v>#REF!</v>
      </c>
      <c r="G56" s="211" t="e">
        <f>IF('Crisis Indicator Data'!#REF!="No Data",1,IF(#REF!&lt;&gt;"",1,0))</f>
        <v>#REF!</v>
      </c>
      <c r="H56" s="211" t="e">
        <f>IF('Crisis Indicator Data'!#REF!="No Data",1,IF(#REF!&lt;&gt;"",1,0))</f>
        <v>#REF!</v>
      </c>
      <c r="I56" s="211" t="e">
        <f>IF('Crisis Indicator Data'!#REF!="No Data",1,IF(#REF!&lt;&gt;"",1,0))</f>
        <v>#REF!</v>
      </c>
      <c r="J56" s="211" t="e">
        <f>IF('Crisis Indicator Data'!#REF!="No Data",1,IF(#REF!&lt;&gt;"",1,0))</f>
        <v>#REF!</v>
      </c>
      <c r="K56" s="211" t="e">
        <f>IF('Crisis Indicator Data'!#REF!="No Data",1,IF(#REF!&lt;&gt;"",1,0))</f>
        <v>#REF!</v>
      </c>
      <c r="L56" s="211" t="e">
        <f>IF('Crisis Indicator Data'!#REF!="No Data",1,IF(#REF!&lt;&gt;"",1,0))</f>
        <v>#REF!</v>
      </c>
      <c r="M56" s="211" t="e">
        <f>IF('Crisis Indicator Data'!#REF!="No Data",1,IF(#REF!&lt;&gt;"",1,0))</f>
        <v>#REF!</v>
      </c>
      <c r="N56" s="211" t="e">
        <f>IF('Crisis Indicator Data'!#REF!="No Data",1,IF(#REF!&lt;&gt;"",1,0))</f>
        <v>#REF!</v>
      </c>
      <c r="O56" s="211" t="e">
        <f>IF('Crisis Indicator Data'!#REF!="No Data",1,IF(#REF!&lt;&gt;"",1,0))</f>
        <v>#REF!</v>
      </c>
      <c r="P56" s="211" t="e">
        <f>IF('Crisis Indicator Data'!#REF!="No Data",1,IF(#REF!&lt;&gt;"",1,0))</f>
        <v>#REF!</v>
      </c>
      <c r="Q56" s="211" t="e">
        <f>IF('Crisis Indicator Data'!#REF!="No Data",1,IF(#REF!&lt;&gt;"",1,0))</f>
        <v>#REF!</v>
      </c>
      <c r="R56" s="211" t="e">
        <f>IF('Crisis Indicator Data'!#REF!="No Data",1,IF(#REF!&lt;&gt;"",1,0))</f>
        <v>#REF!</v>
      </c>
      <c r="S56" s="211" t="e">
        <f>IF('Crisis Indicator Data'!#REF!="No Data",1,IF(#REF!&lt;&gt;"",1,0))</f>
        <v>#REF!</v>
      </c>
      <c r="T56" s="211" t="e">
        <f>IF('Crisis Indicator Data'!#REF!="No Data",1,IF(#REF!&lt;&gt;"",1,0))</f>
        <v>#REF!</v>
      </c>
      <c r="U56" s="211" t="e">
        <f>IF('Crisis Indicator Data'!#REF!="No Data",1,IF(#REF!&lt;&gt;"",1,0))</f>
        <v>#REF!</v>
      </c>
      <c r="V56" s="211" t="e">
        <f>IF('Crisis Indicator Data'!#REF!="No Data",1,IF(#REF!&lt;&gt;"",1,0))</f>
        <v>#REF!</v>
      </c>
      <c r="W56" s="211" t="e">
        <f>IF('Crisis Indicator Data'!#REF!="No Data",1,IF(#REF!&lt;&gt;"",1,0))</f>
        <v>#REF!</v>
      </c>
      <c r="X56" s="211" t="e">
        <f>IF('Crisis Indicator Data'!#REF!="No Data",1,IF(#REF!&lt;&gt;"",1,0))</f>
        <v>#REF!</v>
      </c>
      <c r="Y56" s="211" t="e">
        <f>IF('Crisis Indicator Data'!#REF!="No Data",1,IF(#REF!&lt;&gt;"",1,0))</f>
        <v>#REF!</v>
      </c>
      <c r="Z56" s="211" t="e">
        <f>IF('Crisis Indicator Data'!#REF!="No Data",1,IF(#REF!&lt;&gt;"",1,0))</f>
        <v>#REF!</v>
      </c>
      <c r="AA56" s="211" t="e">
        <f>IF('Crisis Indicator Data'!#REF!="No Data",1,IF(#REF!&lt;&gt;"",1,0))</f>
        <v>#REF!</v>
      </c>
      <c r="AB56" s="211" t="e">
        <f>IF('Crisis Indicator Data'!#REF!="No Data",1,IF(#REF!&lt;&gt;"",1,0))</f>
        <v>#REF!</v>
      </c>
      <c r="AC56" s="211" t="e">
        <f>IF('Crisis Indicator Data'!#REF!="No Data",1,IF(#REF!&lt;&gt;"",1,0))</f>
        <v>#REF!</v>
      </c>
      <c r="AD56" s="211" t="e">
        <f>IF('Crisis Indicator Data'!#REF!="No Data",1,IF(#REF!&lt;&gt;"",1,0))</f>
        <v>#REF!</v>
      </c>
      <c r="AE56" s="211" t="e">
        <f>IF('Crisis Indicator Data'!#REF!="No Data",1,IF(#REF!&lt;&gt;"",1,0))</f>
        <v>#REF!</v>
      </c>
      <c r="AF56" s="211" t="e">
        <f>IF('Crisis Indicator Data'!#REF!="No Data",1,IF(#REF!&lt;&gt;"",1,0))</f>
        <v>#REF!</v>
      </c>
      <c r="AG56" s="211" t="e">
        <f>IF('Crisis Indicator Data'!#REF!="No Data",1,IF(#REF!&lt;&gt;"",1,0))</f>
        <v>#REF!</v>
      </c>
      <c r="AH56" s="211" t="e">
        <f>IF('Crisis Indicator Data'!#REF!="No Data",1,IF(#REF!&lt;&gt;"",1,0))</f>
        <v>#REF!</v>
      </c>
      <c r="AI56" s="211" t="e">
        <f>IF('Crisis Indicator Data'!#REF!="No Data",1,IF(#REF!&lt;&gt;"",1,0))</f>
        <v>#REF!</v>
      </c>
      <c r="AJ56" s="211" t="e">
        <f>IF('Crisis Indicator Data'!#REF!="No Data",1,IF(#REF!&lt;&gt;"",1,0))</f>
        <v>#REF!</v>
      </c>
      <c r="AK56" s="211" t="e">
        <f>IF('Crisis Indicator Data'!#REF!="No Data",1,IF(#REF!&lt;&gt;"",1,0))</f>
        <v>#REF!</v>
      </c>
      <c r="AL56" s="211" t="e">
        <f>IF('Crisis Indicator Data'!#REF!="No Data",1,IF(#REF!&lt;&gt;"",1,0))</f>
        <v>#REF!</v>
      </c>
      <c r="AM56" s="211" t="e">
        <f>IF('Crisis Indicator Data'!#REF!="No Data",1,IF(#REF!&lt;&gt;"",1,0))</f>
        <v>#REF!</v>
      </c>
      <c r="AN56" s="211" t="e">
        <f>IF('Crisis Indicator Data'!#REF!="No Data",1,IF(#REF!&lt;&gt;"",1,0))</f>
        <v>#REF!</v>
      </c>
      <c r="AO56" s="211" t="e">
        <f>IF('Crisis Indicator Data'!#REF!="No Data",1,IF(#REF!&lt;&gt;"",1,0))</f>
        <v>#REF!</v>
      </c>
      <c r="AP56" s="211" t="e">
        <f>IF('Crisis Indicator Data'!#REF!="No Data",1,IF(#REF!&lt;&gt;"",1,0))</f>
        <v>#REF!</v>
      </c>
      <c r="AQ56" s="211" t="e">
        <f>IF('Crisis Indicator Data'!#REF!="No Data",1,IF(#REF!&lt;&gt;"",1,0))</f>
        <v>#REF!</v>
      </c>
      <c r="AR56" s="211" t="e">
        <f>IF('Crisis Indicator Data'!#REF!="No Data",1,IF(#REF!&lt;&gt;"",1,0))</f>
        <v>#REF!</v>
      </c>
      <c r="AS56" s="211" t="e">
        <f>IF('Crisis Indicator Data'!#REF!="No Data",1,IF(#REF!&lt;&gt;"",1,0))</f>
        <v>#REF!</v>
      </c>
      <c r="AT56" s="211" t="e">
        <f>IF('Crisis Indicator Data'!#REF!="No Data",1,IF(#REF!&lt;&gt;"",1,0))</f>
        <v>#REF!</v>
      </c>
      <c r="AU56" s="211" t="e">
        <f>IF('Crisis Indicator Data'!#REF!="No Data",1,IF(#REF!&lt;&gt;"",1,0))</f>
        <v>#REF!</v>
      </c>
      <c r="AV56" s="211" t="e">
        <f>IF('Crisis Indicator Data'!#REF!="No Data",1,IF(#REF!&lt;&gt;"",1,0))</f>
        <v>#REF!</v>
      </c>
      <c r="AW56" s="211" t="e">
        <f>IF('Crisis Indicator Data'!#REF!="No Data",1,IF(#REF!&lt;&gt;"",1,0))</f>
        <v>#REF!</v>
      </c>
      <c r="AX56" s="211" t="e">
        <f>IF('Crisis Indicator Data'!#REF!="No Data",1,IF(#REF!&lt;&gt;"",1,0))</f>
        <v>#REF!</v>
      </c>
      <c r="AY56" s="211" t="e">
        <f>IF('Crisis Indicator Data'!#REF!="No Data",1,IF(#REF!&lt;&gt;"",1,0))</f>
        <v>#REF!</v>
      </c>
      <c r="AZ56" s="211" t="e">
        <f>IF('Crisis Indicator Data'!#REF!="No Data",1,IF(#REF!&lt;&gt;"",1,0))</f>
        <v>#REF!</v>
      </c>
      <c r="BA56" t="e">
        <f t="shared" si="2"/>
        <v>#REF!</v>
      </c>
      <c r="BB56" s="22" t="e">
        <f t="shared" si="3"/>
        <v>#REF!</v>
      </c>
    </row>
    <row r="57" spans="1:54" x14ac:dyDescent="0.25">
      <c r="A57" t="s">
        <v>8719</v>
      </c>
      <c r="B57" s="211" t="e">
        <f>IF('Crisis Indicator Data'!#REF!="No Data",1,IF(#REF!&lt;&gt;"",1,0))</f>
        <v>#REF!</v>
      </c>
      <c r="C57" s="211" t="e">
        <f>IF('Crisis Indicator Data'!#REF!="No Data",1,IF(#REF!&lt;&gt;"",1,0))</f>
        <v>#REF!</v>
      </c>
      <c r="D57" s="211" t="e">
        <f>IF('Crisis Indicator Data'!#REF!="No Data",1,IF(#REF!&lt;&gt;"",1,0))</f>
        <v>#REF!</v>
      </c>
      <c r="E57" s="211" t="e">
        <f>IF('Crisis Indicator Data'!#REF!="No Data",1,IF(#REF!&lt;&gt;"",1,0))</f>
        <v>#REF!</v>
      </c>
      <c r="F57" s="211" t="e">
        <f>IF('Crisis Indicator Data'!#REF!="No Data",1,IF(#REF!&lt;&gt;"",1,0))</f>
        <v>#REF!</v>
      </c>
      <c r="G57" s="211" t="e">
        <f>IF('Crisis Indicator Data'!#REF!="No Data",1,IF(#REF!&lt;&gt;"",1,0))</f>
        <v>#REF!</v>
      </c>
      <c r="H57" s="211" t="e">
        <f>IF('Crisis Indicator Data'!#REF!="No Data",1,IF(#REF!&lt;&gt;"",1,0))</f>
        <v>#REF!</v>
      </c>
      <c r="I57" s="211" t="e">
        <f>IF('Crisis Indicator Data'!#REF!="No Data",1,IF(#REF!&lt;&gt;"",1,0))</f>
        <v>#REF!</v>
      </c>
      <c r="J57" s="211" t="e">
        <f>IF('Crisis Indicator Data'!#REF!="No Data",1,IF(#REF!&lt;&gt;"",1,0))</f>
        <v>#REF!</v>
      </c>
      <c r="K57" s="211" t="e">
        <f>IF('Crisis Indicator Data'!#REF!="No Data",1,IF(#REF!&lt;&gt;"",1,0))</f>
        <v>#REF!</v>
      </c>
      <c r="L57" s="211" t="e">
        <f>IF('Crisis Indicator Data'!#REF!="No Data",1,IF(#REF!&lt;&gt;"",1,0))</f>
        <v>#REF!</v>
      </c>
      <c r="M57" s="211" t="e">
        <f>IF('Crisis Indicator Data'!#REF!="No Data",1,IF(#REF!&lt;&gt;"",1,0))</f>
        <v>#REF!</v>
      </c>
      <c r="N57" s="211" t="e">
        <f>IF('Crisis Indicator Data'!#REF!="No Data",1,IF(#REF!&lt;&gt;"",1,0))</f>
        <v>#REF!</v>
      </c>
      <c r="O57" s="211" t="e">
        <f>IF('Crisis Indicator Data'!#REF!="No Data",1,IF(#REF!&lt;&gt;"",1,0))</f>
        <v>#REF!</v>
      </c>
      <c r="P57" s="211" t="e">
        <f>IF('Crisis Indicator Data'!#REF!="No Data",1,IF(#REF!&lt;&gt;"",1,0))</f>
        <v>#REF!</v>
      </c>
      <c r="Q57" s="211" t="e">
        <f>IF('Crisis Indicator Data'!#REF!="No Data",1,IF(#REF!&lt;&gt;"",1,0))</f>
        <v>#REF!</v>
      </c>
      <c r="R57" s="211" t="e">
        <f>IF('Crisis Indicator Data'!#REF!="No Data",1,IF(#REF!&lt;&gt;"",1,0))</f>
        <v>#REF!</v>
      </c>
      <c r="S57" s="211" t="e">
        <f>IF('Crisis Indicator Data'!#REF!="No Data",1,IF(#REF!&lt;&gt;"",1,0))</f>
        <v>#REF!</v>
      </c>
      <c r="T57" s="211" t="e">
        <f>IF('Crisis Indicator Data'!#REF!="No Data",1,IF(#REF!&lt;&gt;"",1,0))</f>
        <v>#REF!</v>
      </c>
      <c r="U57" s="211" t="e">
        <f>IF('Crisis Indicator Data'!#REF!="No Data",1,IF(#REF!&lt;&gt;"",1,0))</f>
        <v>#REF!</v>
      </c>
      <c r="V57" s="211" t="e">
        <f>IF('Crisis Indicator Data'!#REF!="No Data",1,IF(#REF!&lt;&gt;"",1,0))</f>
        <v>#REF!</v>
      </c>
      <c r="W57" s="211" t="e">
        <f>IF('Crisis Indicator Data'!#REF!="No Data",1,IF(#REF!&lt;&gt;"",1,0))</f>
        <v>#REF!</v>
      </c>
      <c r="X57" s="211" t="e">
        <f>IF('Crisis Indicator Data'!#REF!="No Data",1,IF(#REF!&lt;&gt;"",1,0))</f>
        <v>#REF!</v>
      </c>
      <c r="Y57" s="211" t="e">
        <f>IF('Crisis Indicator Data'!#REF!="No Data",1,IF(#REF!&lt;&gt;"",1,0))</f>
        <v>#REF!</v>
      </c>
      <c r="Z57" s="211" t="e">
        <f>IF('Crisis Indicator Data'!#REF!="No Data",1,IF(#REF!&lt;&gt;"",1,0))</f>
        <v>#REF!</v>
      </c>
      <c r="AA57" s="211" t="e">
        <f>IF('Crisis Indicator Data'!#REF!="No Data",1,IF(#REF!&lt;&gt;"",1,0))</f>
        <v>#REF!</v>
      </c>
      <c r="AB57" s="211" t="e">
        <f>IF('Crisis Indicator Data'!#REF!="No Data",1,IF(#REF!&lt;&gt;"",1,0))</f>
        <v>#REF!</v>
      </c>
      <c r="AC57" s="211" t="e">
        <f>IF('Crisis Indicator Data'!#REF!="No Data",1,IF(#REF!&lt;&gt;"",1,0))</f>
        <v>#REF!</v>
      </c>
      <c r="AD57" s="211" t="e">
        <f>IF('Crisis Indicator Data'!#REF!="No Data",1,IF(#REF!&lt;&gt;"",1,0))</f>
        <v>#REF!</v>
      </c>
      <c r="AE57" s="211" t="e">
        <f>IF('Crisis Indicator Data'!#REF!="No Data",1,IF(#REF!&lt;&gt;"",1,0))</f>
        <v>#REF!</v>
      </c>
      <c r="AF57" s="211" t="e">
        <f>IF('Crisis Indicator Data'!#REF!="No Data",1,IF(#REF!&lt;&gt;"",1,0))</f>
        <v>#REF!</v>
      </c>
      <c r="AG57" s="211" t="e">
        <f>IF('Crisis Indicator Data'!#REF!="No Data",1,IF(#REF!&lt;&gt;"",1,0))</f>
        <v>#REF!</v>
      </c>
      <c r="AH57" s="211" t="e">
        <f>IF('Crisis Indicator Data'!#REF!="No Data",1,IF(#REF!&lt;&gt;"",1,0))</f>
        <v>#REF!</v>
      </c>
      <c r="AI57" s="211" t="e">
        <f>IF('Crisis Indicator Data'!#REF!="No Data",1,IF(#REF!&lt;&gt;"",1,0))</f>
        <v>#REF!</v>
      </c>
      <c r="AJ57" s="211" t="e">
        <f>IF('Crisis Indicator Data'!#REF!="No Data",1,IF(#REF!&lt;&gt;"",1,0))</f>
        <v>#REF!</v>
      </c>
      <c r="AK57" s="211" t="e">
        <f>IF('Crisis Indicator Data'!#REF!="No Data",1,IF(#REF!&lt;&gt;"",1,0))</f>
        <v>#REF!</v>
      </c>
      <c r="AL57" s="211" t="e">
        <f>IF('Crisis Indicator Data'!#REF!="No Data",1,IF(#REF!&lt;&gt;"",1,0))</f>
        <v>#REF!</v>
      </c>
      <c r="AM57" s="211" t="e">
        <f>IF('Crisis Indicator Data'!#REF!="No Data",1,IF(#REF!&lt;&gt;"",1,0))</f>
        <v>#REF!</v>
      </c>
      <c r="AN57" s="211" t="e">
        <f>IF('Crisis Indicator Data'!#REF!="No Data",1,IF(#REF!&lt;&gt;"",1,0))</f>
        <v>#REF!</v>
      </c>
      <c r="AO57" s="211" t="e">
        <f>IF('Crisis Indicator Data'!#REF!="No Data",1,IF(#REF!&lt;&gt;"",1,0))</f>
        <v>#REF!</v>
      </c>
      <c r="AP57" s="211" t="e">
        <f>IF('Crisis Indicator Data'!#REF!="No Data",1,IF(#REF!&lt;&gt;"",1,0))</f>
        <v>#REF!</v>
      </c>
      <c r="AQ57" s="211" t="e">
        <f>IF('Crisis Indicator Data'!#REF!="No Data",1,IF(#REF!&lt;&gt;"",1,0))</f>
        <v>#REF!</v>
      </c>
      <c r="AR57" s="211" t="e">
        <f>IF('Crisis Indicator Data'!#REF!="No Data",1,IF(#REF!&lt;&gt;"",1,0))</f>
        <v>#REF!</v>
      </c>
      <c r="AS57" s="211" t="e">
        <f>IF('Crisis Indicator Data'!#REF!="No Data",1,IF(#REF!&lt;&gt;"",1,0))</f>
        <v>#REF!</v>
      </c>
      <c r="AT57" s="211" t="e">
        <f>IF('Crisis Indicator Data'!#REF!="No Data",1,IF(#REF!&lt;&gt;"",1,0))</f>
        <v>#REF!</v>
      </c>
      <c r="AU57" s="211" t="e">
        <f>IF('Crisis Indicator Data'!#REF!="No Data",1,IF(#REF!&lt;&gt;"",1,0))</f>
        <v>#REF!</v>
      </c>
      <c r="AV57" s="211" t="e">
        <f>IF('Crisis Indicator Data'!#REF!="No Data",1,IF(#REF!&lt;&gt;"",1,0))</f>
        <v>#REF!</v>
      </c>
      <c r="AW57" s="211" t="e">
        <f>IF('Crisis Indicator Data'!#REF!="No Data",1,IF(#REF!&lt;&gt;"",1,0))</f>
        <v>#REF!</v>
      </c>
      <c r="AX57" s="211" t="e">
        <f>IF('Crisis Indicator Data'!#REF!="No Data",1,IF(#REF!&lt;&gt;"",1,0))</f>
        <v>#REF!</v>
      </c>
      <c r="AY57" s="211" t="e">
        <f>IF('Crisis Indicator Data'!#REF!="No Data",1,IF(#REF!&lt;&gt;"",1,0))</f>
        <v>#REF!</v>
      </c>
      <c r="AZ57" s="211" t="e">
        <f>IF('Crisis Indicator Data'!#REF!="No Data",1,IF(#REF!&lt;&gt;"",1,0))</f>
        <v>#REF!</v>
      </c>
      <c r="BA57" t="e">
        <f t="shared" si="2"/>
        <v>#REF!</v>
      </c>
      <c r="BB57" s="22" t="e">
        <f t="shared" si="3"/>
        <v>#REF!</v>
      </c>
    </row>
    <row r="58" spans="1:54" x14ac:dyDescent="0.25">
      <c r="A58" t="s">
        <v>8723</v>
      </c>
      <c r="B58" s="211" t="e">
        <f>IF('Crisis Indicator Data'!#REF!="No Data",1,IF(#REF!&lt;&gt;"",1,0))</f>
        <v>#REF!</v>
      </c>
      <c r="C58" s="211" t="e">
        <f>IF('Crisis Indicator Data'!#REF!="No Data",1,IF(#REF!&lt;&gt;"",1,0))</f>
        <v>#REF!</v>
      </c>
      <c r="D58" s="211" t="e">
        <f>IF('Crisis Indicator Data'!#REF!="No Data",1,IF(#REF!&lt;&gt;"",1,0))</f>
        <v>#REF!</v>
      </c>
      <c r="E58" s="211" t="e">
        <f>IF('Crisis Indicator Data'!#REF!="No Data",1,IF(#REF!&lt;&gt;"",1,0))</f>
        <v>#REF!</v>
      </c>
      <c r="F58" s="211" t="e">
        <f>IF('Crisis Indicator Data'!#REF!="No Data",1,IF(#REF!&lt;&gt;"",1,0))</f>
        <v>#REF!</v>
      </c>
      <c r="G58" s="211" t="e">
        <f>IF('Crisis Indicator Data'!#REF!="No Data",1,IF(#REF!&lt;&gt;"",1,0))</f>
        <v>#REF!</v>
      </c>
      <c r="H58" s="211" t="e">
        <f>IF('Crisis Indicator Data'!#REF!="No Data",1,IF(#REF!&lt;&gt;"",1,0))</f>
        <v>#REF!</v>
      </c>
      <c r="I58" s="211" t="e">
        <f>IF('Crisis Indicator Data'!#REF!="No Data",1,IF(#REF!&lt;&gt;"",1,0))</f>
        <v>#REF!</v>
      </c>
      <c r="J58" s="211" t="e">
        <f>IF('Crisis Indicator Data'!#REF!="No Data",1,IF(#REF!&lt;&gt;"",1,0))</f>
        <v>#REF!</v>
      </c>
      <c r="K58" s="211" t="e">
        <f>IF('Crisis Indicator Data'!#REF!="No Data",1,IF(#REF!&lt;&gt;"",1,0))</f>
        <v>#REF!</v>
      </c>
      <c r="L58" s="211" t="e">
        <f>IF('Crisis Indicator Data'!#REF!="No Data",1,IF(#REF!&lt;&gt;"",1,0))</f>
        <v>#REF!</v>
      </c>
      <c r="M58" s="211" t="e">
        <f>IF('Crisis Indicator Data'!#REF!="No Data",1,IF(#REF!&lt;&gt;"",1,0))</f>
        <v>#REF!</v>
      </c>
      <c r="N58" s="211" t="e">
        <f>IF('Crisis Indicator Data'!#REF!="No Data",1,IF(#REF!&lt;&gt;"",1,0))</f>
        <v>#REF!</v>
      </c>
      <c r="O58" s="211" t="e">
        <f>IF('Crisis Indicator Data'!#REF!="No Data",1,IF(#REF!&lt;&gt;"",1,0))</f>
        <v>#REF!</v>
      </c>
      <c r="P58" s="211" t="e">
        <f>IF('Crisis Indicator Data'!#REF!="No Data",1,IF(#REF!&lt;&gt;"",1,0))</f>
        <v>#REF!</v>
      </c>
      <c r="Q58" s="211" t="e">
        <f>IF('Crisis Indicator Data'!#REF!="No Data",1,IF(#REF!&lt;&gt;"",1,0))</f>
        <v>#REF!</v>
      </c>
      <c r="R58" s="211" t="e">
        <f>IF('Crisis Indicator Data'!#REF!="No Data",1,IF(#REF!&lt;&gt;"",1,0))</f>
        <v>#REF!</v>
      </c>
      <c r="S58" s="211" t="e">
        <f>IF('Crisis Indicator Data'!#REF!="No Data",1,IF(#REF!&lt;&gt;"",1,0))</f>
        <v>#REF!</v>
      </c>
      <c r="T58" s="211" t="e">
        <f>IF('Crisis Indicator Data'!#REF!="No Data",1,IF(#REF!&lt;&gt;"",1,0))</f>
        <v>#REF!</v>
      </c>
      <c r="U58" s="211" t="e">
        <f>IF('Crisis Indicator Data'!#REF!="No Data",1,IF(#REF!&lt;&gt;"",1,0))</f>
        <v>#REF!</v>
      </c>
      <c r="V58" s="211" t="e">
        <f>IF('Crisis Indicator Data'!#REF!="No Data",1,IF(#REF!&lt;&gt;"",1,0))</f>
        <v>#REF!</v>
      </c>
      <c r="W58" s="211" t="e">
        <f>IF('Crisis Indicator Data'!#REF!="No Data",1,IF(#REF!&lt;&gt;"",1,0))</f>
        <v>#REF!</v>
      </c>
      <c r="X58" s="211" t="e">
        <f>IF('Crisis Indicator Data'!#REF!="No Data",1,IF(#REF!&lt;&gt;"",1,0))</f>
        <v>#REF!</v>
      </c>
      <c r="Y58" s="211" t="e">
        <f>IF('Crisis Indicator Data'!#REF!="No Data",1,IF(#REF!&lt;&gt;"",1,0))</f>
        <v>#REF!</v>
      </c>
      <c r="Z58" s="211" t="e">
        <f>IF('Crisis Indicator Data'!#REF!="No Data",1,IF(#REF!&lt;&gt;"",1,0))</f>
        <v>#REF!</v>
      </c>
      <c r="AA58" s="211" t="e">
        <f>IF('Crisis Indicator Data'!#REF!="No Data",1,IF(#REF!&lt;&gt;"",1,0))</f>
        <v>#REF!</v>
      </c>
      <c r="AB58" s="211" t="e">
        <f>IF('Crisis Indicator Data'!#REF!="No Data",1,IF(#REF!&lt;&gt;"",1,0))</f>
        <v>#REF!</v>
      </c>
      <c r="AC58" s="211" t="e">
        <f>IF('Crisis Indicator Data'!#REF!="No Data",1,IF(#REF!&lt;&gt;"",1,0))</f>
        <v>#REF!</v>
      </c>
      <c r="AD58" s="211" t="e">
        <f>IF('Crisis Indicator Data'!#REF!="No Data",1,IF(#REF!&lt;&gt;"",1,0))</f>
        <v>#REF!</v>
      </c>
      <c r="AE58" s="211" t="e">
        <f>IF('Crisis Indicator Data'!#REF!="No Data",1,IF(#REF!&lt;&gt;"",1,0))</f>
        <v>#REF!</v>
      </c>
      <c r="AF58" s="211" t="e">
        <f>IF('Crisis Indicator Data'!#REF!="No Data",1,IF(#REF!&lt;&gt;"",1,0))</f>
        <v>#REF!</v>
      </c>
      <c r="AG58" s="211" t="e">
        <f>IF('Crisis Indicator Data'!#REF!="No Data",1,IF(#REF!&lt;&gt;"",1,0))</f>
        <v>#REF!</v>
      </c>
      <c r="AH58" s="211" t="e">
        <f>IF('Crisis Indicator Data'!#REF!="No Data",1,IF(#REF!&lt;&gt;"",1,0))</f>
        <v>#REF!</v>
      </c>
      <c r="AI58" s="211" t="e">
        <f>IF('Crisis Indicator Data'!#REF!="No Data",1,IF(#REF!&lt;&gt;"",1,0))</f>
        <v>#REF!</v>
      </c>
      <c r="AJ58" s="211" t="e">
        <f>IF('Crisis Indicator Data'!#REF!="No Data",1,IF(#REF!&lt;&gt;"",1,0))</f>
        <v>#REF!</v>
      </c>
      <c r="AK58" s="211" t="e">
        <f>IF('Crisis Indicator Data'!#REF!="No Data",1,IF(#REF!&lt;&gt;"",1,0))</f>
        <v>#REF!</v>
      </c>
      <c r="AL58" s="211" t="e">
        <f>IF('Crisis Indicator Data'!#REF!="No Data",1,IF(#REF!&lt;&gt;"",1,0))</f>
        <v>#REF!</v>
      </c>
      <c r="AM58" s="211" t="e">
        <f>IF('Crisis Indicator Data'!#REF!="No Data",1,IF(#REF!&lt;&gt;"",1,0))</f>
        <v>#REF!</v>
      </c>
      <c r="AN58" s="211" t="e">
        <f>IF('Crisis Indicator Data'!#REF!="No Data",1,IF(#REF!&lt;&gt;"",1,0))</f>
        <v>#REF!</v>
      </c>
      <c r="AO58" s="211" t="e">
        <f>IF('Crisis Indicator Data'!#REF!="No Data",1,IF(#REF!&lt;&gt;"",1,0))</f>
        <v>#REF!</v>
      </c>
      <c r="AP58" s="211" t="e">
        <f>IF('Crisis Indicator Data'!#REF!="No Data",1,IF(#REF!&lt;&gt;"",1,0))</f>
        <v>#REF!</v>
      </c>
      <c r="AQ58" s="211" t="e">
        <f>IF('Crisis Indicator Data'!#REF!="No Data",1,IF(#REF!&lt;&gt;"",1,0))</f>
        <v>#REF!</v>
      </c>
      <c r="AR58" s="211" t="e">
        <f>IF('Crisis Indicator Data'!#REF!="No Data",1,IF(#REF!&lt;&gt;"",1,0))</f>
        <v>#REF!</v>
      </c>
      <c r="AS58" s="211" t="e">
        <f>IF('Crisis Indicator Data'!#REF!="No Data",1,IF(#REF!&lt;&gt;"",1,0))</f>
        <v>#REF!</v>
      </c>
      <c r="AT58" s="211" t="e">
        <f>IF('Crisis Indicator Data'!#REF!="No Data",1,IF(#REF!&lt;&gt;"",1,0))</f>
        <v>#REF!</v>
      </c>
      <c r="AU58" s="211" t="e">
        <f>IF('Crisis Indicator Data'!#REF!="No Data",1,IF(#REF!&lt;&gt;"",1,0))</f>
        <v>#REF!</v>
      </c>
      <c r="AV58" s="211" t="e">
        <f>IF('Crisis Indicator Data'!#REF!="No Data",1,IF(#REF!&lt;&gt;"",1,0))</f>
        <v>#REF!</v>
      </c>
      <c r="AW58" s="211" t="e">
        <f>IF('Crisis Indicator Data'!#REF!="No Data",1,IF(#REF!&lt;&gt;"",1,0))</f>
        <v>#REF!</v>
      </c>
      <c r="AX58" s="211" t="e">
        <f>IF('Crisis Indicator Data'!#REF!="No Data",1,IF(#REF!&lt;&gt;"",1,0))</f>
        <v>#REF!</v>
      </c>
      <c r="AY58" s="211" t="e">
        <f>IF('Crisis Indicator Data'!#REF!="No Data",1,IF(#REF!&lt;&gt;"",1,0))</f>
        <v>#REF!</v>
      </c>
      <c r="AZ58" s="211" t="e">
        <f>IF('Crisis Indicator Data'!#REF!="No Data",1,IF(#REF!&lt;&gt;"",1,0))</f>
        <v>#REF!</v>
      </c>
      <c r="BA58" t="e">
        <f t="shared" si="2"/>
        <v>#REF!</v>
      </c>
      <c r="BB58" s="22" t="e">
        <f t="shared" si="3"/>
        <v>#REF!</v>
      </c>
    </row>
    <row r="59" spans="1:54" x14ac:dyDescent="0.25">
      <c r="A59" t="s">
        <v>8721</v>
      </c>
      <c r="B59" s="211" t="e">
        <f>IF('Crisis Indicator Data'!#REF!="No Data",1,IF(#REF!&lt;&gt;"",1,0))</f>
        <v>#REF!</v>
      </c>
      <c r="C59" s="211" t="e">
        <f>IF('Crisis Indicator Data'!#REF!="No Data",1,IF(#REF!&lt;&gt;"",1,0))</f>
        <v>#REF!</v>
      </c>
      <c r="D59" s="211" t="e">
        <f>IF('Crisis Indicator Data'!#REF!="No Data",1,IF(#REF!&lt;&gt;"",1,0))</f>
        <v>#REF!</v>
      </c>
      <c r="E59" s="211" t="e">
        <f>IF('Crisis Indicator Data'!#REF!="No Data",1,IF(#REF!&lt;&gt;"",1,0))</f>
        <v>#REF!</v>
      </c>
      <c r="F59" s="211" t="e">
        <f>IF('Crisis Indicator Data'!#REF!="No Data",1,IF(#REF!&lt;&gt;"",1,0))</f>
        <v>#REF!</v>
      </c>
      <c r="G59" s="211" t="e">
        <f>IF('Crisis Indicator Data'!#REF!="No Data",1,IF(#REF!&lt;&gt;"",1,0))</f>
        <v>#REF!</v>
      </c>
      <c r="H59" s="211" t="e">
        <f>IF('Crisis Indicator Data'!#REF!="No Data",1,IF(#REF!&lt;&gt;"",1,0))</f>
        <v>#REF!</v>
      </c>
      <c r="I59" s="211" t="e">
        <f>IF('Crisis Indicator Data'!#REF!="No Data",1,IF(#REF!&lt;&gt;"",1,0))</f>
        <v>#REF!</v>
      </c>
      <c r="J59" s="211" t="e">
        <f>IF('Crisis Indicator Data'!#REF!="No Data",1,IF(#REF!&lt;&gt;"",1,0))</f>
        <v>#REF!</v>
      </c>
      <c r="K59" s="211" t="e">
        <f>IF('Crisis Indicator Data'!#REF!="No Data",1,IF(#REF!&lt;&gt;"",1,0))</f>
        <v>#REF!</v>
      </c>
      <c r="L59" s="211" t="e">
        <f>IF('Crisis Indicator Data'!#REF!="No Data",1,IF(#REF!&lt;&gt;"",1,0))</f>
        <v>#REF!</v>
      </c>
      <c r="M59" s="211" t="e">
        <f>IF('Crisis Indicator Data'!#REF!="No Data",1,IF(#REF!&lt;&gt;"",1,0))</f>
        <v>#REF!</v>
      </c>
      <c r="N59" s="211" t="e">
        <f>IF('Crisis Indicator Data'!#REF!="No Data",1,IF(#REF!&lt;&gt;"",1,0))</f>
        <v>#REF!</v>
      </c>
      <c r="O59" s="211" t="e">
        <f>IF('Crisis Indicator Data'!#REF!="No Data",1,IF(#REF!&lt;&gt;"",1,0))</f>
        <v>#REF!</v>
      </c>
      <c r="P59" s="211" t="e">
        <f>IF('Crisis Indicator Data'!#REF!="No Data",1,IF(#REF!&lt;&gt;"",1,0))</f>
        <v>#REF!</v>
      </c>
      <c r="Q59" s="211" t="e">
        <f>IF('Crisis Indicator Data'!#REF!="No Data",1,IF(#REF!&lt;&gt;"",1,0))</f>
        <v>#REF!</v>
      </c>
      <c r="R59" s="211" t="e">
        <f>IF('Crisis Indicator Data'!#REF!="No Data",1,IF(#REF!&lt;&gt;"",1,0))</f>
        <v>#REF!</v>
      </c>
      <c r="S59" s="211" t="e">
        <f>IF('Crisis Indicator Data'!#REF!="No Data",1,IF(#REF!&lt;&gt;"",1,0))</f>
        <v>#REF!</v>
      </c>
      <c r="T59" s="211" t="e">
        <f>IF('Crisis Indicator Data'!#REF!="No Data",1,IF(#REF!&lt;&gt;"",1,0))</f>
        <v>#REF!</v>
      </c>
      <c r="U59" s="211" t="e">
        <f>IF('Crisis Indicator Data'!#REF!="No Data",1,IF(#REF!&lt;&gt;"",1,0))</f>
        <v>#REF!</v>
      </c>
      <c r="V59" s="211" t="e">
        <f>IF('Crisis Indicator Data'!#REF!="No Data",1,IF(#REF!&lt;&gt;"",1,0))</f>
        <v>#REF!</v>
      </c>
      <c r="W59" s="211" t="e">
        <f>IF('Crisis Indicator Data'!#REF!="No Data",1,IF(#REF!&lt;&gt;"",1,0))</f>
        <v>#REF!</v>
      </c>
      <c r="X59" s="211" t="e">
        <f>IF('Crisis Indicator Data'!#REF!="No Data",1,IF(#REF!&lt;&gt;"",1,0))</f>
        <v>#REF!</v>
      </c>
      <c r="Y59" s="211" t="e">
        <f>IF('Crisis Indicator Data'!#REF!="No Data",1,IF(#REF!&lt;&gt;"",1,0))</f>
        <v>#REF!</v>
      </c>
      <c r="Z59" s="211" t="e">
        <f>IF('Crisis Indicator Data'!#REF!="No Data",1,IF(#REF!&lt;&gt;"",1,0))</f>
        <v>#REF!</v>
      </c>
      <c r="AA59" s="211" t="e">
        <f>IF('Crisis Indicator Data'!#REF!="No Data",1,IF(#REF!&lt;&gt;"",1,0))</f>
        <v>#REF!</v>
      </c>
      <c r="AB59" s="211" t="e">
        <f>IF('Crisis Indicator Data'!#REF!="No Data",1,IF(#REF!&lt;&gt;"",1,0))</f>
        <v>#REF!</v>
      </c>
      <c r="AC59" s="211" t="e">
        <f>IF('Crisis Indicator Data'!#REF!="No Data",1,IF(#REF!&lt;&gt;"",1,0))</f>
        <v>#REF!</v>
      </c>
      <c r="AD59" s="211" t="e">
        <f>IF('Crisis Indicator Data'!#REF!="No Data",1,IF(#REF!&lt;&gt;"",1,0))</f>
        <v>#REF!</v>
      </c>
      <c r="AE59" s="211" t="e">
        <f>IF('Crisis Indicator Data'!#REF!="No Data",1,IF(#REF!&lt;&gt;"",1,0))</f>
        <v>#REF!</v>
      </c>
      <c r="AF59" s="211" t="e">
        <f>IF('Crisis Indicator Data'!#REF!="No Data",1,IF(#REF!&lt;&gt;"",1,0))</f>
        <v>#REF!</v>
      </c>
      <c r="AG59" s="211" t="e">
        <f>IF('Crisis Indicator Data'!#REF!="No Data",1,IF(#REF!&lt;&gt;"",1,0))</f>
        <v>#REF!</v>
      </c>
      <c r="AH59" s="211" t="e">
        <f>IF('Crisis Indicator Data'!#REF!="No Data",1,IF(#REF!&lt;&gt;"",1,0))</f>
        <v>#REF!</v>
      </c>
      <c r="AI59" s="211" t="e">
        <f>IF('Crisis Indicator Data'!#REF!="No Data",1,IF(#REF!&lt;&gt;"",1,0))</f>
        <v>#REF!</v>
      </c>
      <c r="AJ59" s="211" t="e">
        <f>IF('Crisis Indicator Data'!#REF!="No Data",1,IF(#REF!&lt;&gt;"",1,0))</f>
        <v>#REF!</v>
      </c>
      <c r="AK59" s="211" t="e">
        <f>IF('Crisis Indicator Data'!#REF!="No Data",1,IF(#REF!&lt;&gt;"",1,0))</f>
        <v>#REF!</v>
      </c>
      <c r="AL59" s="211" t="e">
        <f>IF('Crisis Indicator Data'!#REF!="No Data",1,IF(#REF!&lt;&gt;"",1,0))</f>
        <v>#REF!</v>
      </c>
      <c r="AM59" s="211" t="e">
        <f>IF('Crisis Indicator Data'!#REF!="No Data",1,IF(#REF!&lt;&gt;"",1,0))</f>
        <v>#REF!</v>
      </c>
      <c r="AN59" s="211" t="e">
        <f>IF('Crisis Indicator Data'!#REF!="No Data",1,IF(#REF!&lt;&gt;"",1,0))</f>
        <v>#REF!</v>
      </c>
      <c r="AO59" s="211" t="e">
        <f>IF('Crisis Indicator Data'!#REF!="No Data",1,IF(#REF!&lt;&gt;"",1,0))</f>
        <v>#REF!</v>
      </c>
      <c r="AP59" s="211" t="e">
        <f>IF('Crisis Indicator Data'!#REF!="No Data",1,IF(#REF!&lt;&gt;"",1,0))</f>
        <v>#REF!</v>
      </c>
      <c r="AQ59" s="211" t="e">
        <f>IF('Crisis Indicator Data'!#REF!="No Data",1,IF(#REF!&lt;&gt;"",1,0))</f>
        <v>#REF!</v>
      </c>
      <c r="AR59" s="211" t="e">
        <f>IF('Crisis Indicator Data'!#REF!="No Data",1,IF(#REF!&lt;&gt;"",1,0))</f>
        <v>#REF!</v>
      </c>
      <c r="AS59" s="211" t="e">
        <f>IF('Crisis Indicator Data'!#REF!="No Data",1,IF(#REF!&lt;&gt;"",1,0))</f>
        <v>#REF!</v>
      </c>
      <c r="AT59" s="211" t="e">
        <f>IF('Crisis Indicator Data'!#REF!="No Data",1,IF(#REF!&lt;&gt;"",1,0))</f>
        <v>#REF!</v>
      </c>
      <c r="AU59" s="211" t="e">
        <f>IF('Crisis Indicator Data'!#REF!="No Data",1,IF(#REF!&lt;&gt;"",1,0))</f>
        <v>#REF!</v>
      </c>
      <c r="AV59" s="211" t="e">
        <f>IF('Crisis Indicator Data'!#REF!="No Data",1,IF(#REF!&lt;&gt;"",1,0))</f>
        <v>#REF!</v>
      </c>
      <c r="AW59" s="211" t="e">
        <f>IF('Crisis Indicator Data'!#REF!="No Data",1,IF(#REF!&lt;&gt;"",1,0))</f>
        <v>#REF!</v>
      </c>
      <c r="AX59" s="211" t="e">
        <f>IF('Crisis Indicator Data'!#REF!="No Data",1,IF(#REF!&lt;&gt;"",1,0))</f>
        <v>#REF!</v>
      </c>
      <c r="AY59" s="211" t="e">
        <f>IF('Crisis Indicator Data'!#REF!="No Data",1,IF(#REF!&lt;&gt;"",1,0))</f>
        <v>#REF!</v>
      </c>
      <c r="AZ59" s="211" t="e">
        <f>IF('Crisis Indicator Data'!#REF!="No Data",1,IF(#REF!&lt;&gt;"",1,0))</f>
        <v>#REF!</v>
      </c>
      <c r="BA59" t="e">
        <f t="shared" si="2"/>
        <v>#REF!</v>
      </c>
      <c r="BB59" s="22" t="e">
        <f t="shared" si="3"/>
        <v>#REF!</v>
      </c>
    </row>
    <row r="60" spans="1:54" x14ac:dyDescent="0.25">
      <c r="A60" t="s">
        <v>8725</v>
      </c>
      <c r="B60" s="211" t="e">
        <f>IF('Crisis Indicator Data'!#REF!="No Data",1,IF(#REF!&lt;&gt;"",1,0))</f>
        <v>#REF!</v>
      </c>
      <c r="C60" s="211" t="e">
        <f>IF('Crisis Indicator Data'!#REF!="No Data",1,IF(#REF!&lt;&gt;"",1,0))</f>
        <v>#REF!</v>
      </c>
      <c r="D60" s="211" t="e">
        <f>IF('Crisis Indicator Data'!#REF!="No Data",1,IF(#REF!&lt;&gt;"",1,0))</f>
        <v>#REF!</v>
      </c>
      <c r="E60" s="211" t="e">
        <f>IF('Crisis Indicator Data'!#REF!="No Data",1,IF(#REF!&lt;&gt;"",1,0))</f>
        <v>#REF!</v>
      </c>
      <c r="F60" s="211" t="e">
        <f>IF('Crisis Indicator Data'!#REF!="No Data",1,IF(#REF!&lt;&gt;"",1,0))</f>
        <v>#REF!</v>
      </c>
      <c r="G60" s="211" t="e">
        <f>IF('Crisis Indicator Data'!#REF!="No Data",1,IF(#REF!&lt;&gt;"",1,0))</f>
        <v>#REF!</v>
      </c>
      <c r="H60" s="211" t="e">
        <f>IF('Crisis Indicator Data'!#REF!="No Data",1,IF(#REF!&lt;&gt;"",1,0))</f>
        <v>#REF!</v>
      </c>
      <c r="I60" s="211" t="e">
        <f>IF('Crisis Indicator Data'!#REF!="No Data",1,IF(#REF!&lt;&gt;"",1,0))</f>
        <v>#REF!</v>
      </c>
      <c r="J60" s="211" t="e">
        <f>IF('Crisis Indicator Data'!#REF!="No Data",1,IF(#REF!&lt;&gt;"",1,0))</f>
        <v>#REF!</v>
      </c>
      <c r="K60" s="211" t="e">
        <f>IF('Crisis Indicator Data'!#REF!="No Data",1,IF(#REF!&lt;&gt;"",1,0))</f>
        <v>#REF!</v>
      </c>
      <c r="L60" s="211" t="e">
        <f>IF('Crisis Indicator Data'!#REF!="No Data",1,IF(#REF!&lt;&gt;"",1,0))</f>
        <v>#REF!</v>
      </c>
      <c r="M60" s="211" t="e">
        <f>IF('Crisis Indicator Data'!#REF!="No Data",1,IF(#REF!&lt;&gt;"",1,0))</f>
        <v>#REF!</v>
      </c>
      <c r="N60" s="211" t="e">
        <f>IF('Crisis Indicator Data'!#REF!="No Data",1,IF(#REF!&lt;&gt;"",1,0))</f>
        <v>#REF!</v>
      </c>
      <c r="O60" s="211" t="e">
        <f>IF('Crisis Indicator Data'!#REF!="No Data",1,IF(#REF!&lt;&gt;"",1,0))</f>
        <v>#REF!</v>
      </c>
      <c r="P60" s="211" t="e">
        <f>IF('Crisis Indicator Data'!#REF!="No Data",1,IF(#REF!&lt;&gt;"",1,0))</f>
        <v>#REF!</v>
      </c>
      <c r="Q60" s="211" t="e">
        <f>IF('Crisis Indicator Data'!#REF!="No Data",1,IF(#REF!&lt;&gt;"",1,0))</f>
        <v>#REF!</v>
      </c>
      <c r="R60" s="211" t="e">
        <f>IF('Crisis Indicator Data'!#REF!="No Data",1,IF(#REF!&lt;&gt;"",1,0))</f>
        <v>#REF!</v>
      </c>
      <c r="S60" s="211" t="e">
        <f>IF('Crisis Indicator Data'!#REF!="No Data",1,IF(#REF!&lt;&gt;"",1,0))</f>
        <v>#REF!</v>
      </c>
      <c r="T60" s="211" t="e">
        <f>IF('Crisis Indicator Data'!#REF!="No Data",1,IF(#REF!&lt;&gt;"",1,0))</f>
        <v>#REF!</v>
      </c>
      <c r="U60" s="211" t="e">
        <f>IF('Crisis Indicator Data'!#REF!="No Data",1,IF(#REF!&lt;&gt;"",1,0))</f>
        <v>#REF!</v>
      </c>
      <c r="V60" s="211" t="e">
        <f>IF('Crisis Indicator Data'!#REF!="No Data",1,IF(#REF!&lt;&gt;"",1,0))</f>
        <v>#REF!</v>
      </c>
      <c r="W60" s="211" t="e">
        <f>IF('Crisis Indicator Data'!#REF!="No Data",1,IF(#REF!&lt;&gt;"",1,0))</f>
        <v>#REF!</v>
      </c>
      <c r="X60" s="211" t="e">
        <f>IF('Crisis Indicator Data'!#REF!="No Data",1,IF(#REF!&lt;&gt;"",1,0))</f>
        <v>#REF!</v>
      </c>
      <c r="Y60" s="211" t="e">
        <f>IF('Crisis Indicator Data'!#REF!="No Data",1,IF(#REF!&lt;&gt;"",1,0))</f>
        <v>#REF!</v>
      </c>
      <c r="Z60" s="211" t="e">
        <f>IF('Crisis Indicator Data'!#REF!="No Data",1,IF(#REF!&lt;&gt;"",1,0))</f>
        <v>#REF!</v>
      </c>
      <c r="AA60" s="211" t="e">
        <f>IF('Crisis Indicator Data'!#REF!="No Data",1,IF(#REF!&lt;&gt;"",1,0))</f>
        <v>#REF!</v>
      </c>
      <c r="AB60" s="211" t="e">
        <f>IF('Crisis Indicator Data'!#REF!="No Data",1,IF(#REF!&lt;&gt;"",1,0))</f>
        <v>#REF!</v>
      </c>
      <c r="AC60" s="211" t="e">
        <f>IF('Crisis Indicator Data'!#REF!="No Data",1,IF(#REF!&lt;&gt;"",1,0))</f>
        <v>#REF!</v>
      </c>
      <c r="AD60" s="211" t="e">
        <f>IF('Crisis Indicator Data'!#REF!="No Data",1,IF(#REF!&lt;&gt;"",1,0))</f>
        <v>#REF!</v>
      </c>
      <c r="AE60" s="211" t="e">
        <f>IF('Crisis Indicator Data'!#REF!="No Data",1,IF(#REF!&lt;&gt;"",1,0))</f>
        <v>#REF!</v>
      </c>
      <c r="AF60" s="211" t="e">
        <f>IF('Crisis Indicator Data'!#REF!="No Data",1,IF(#REF!&lt;&gt;"",1,0))</f>
        <v>#REF!</v>
      </c>
      <c r="AG60" s="211" t="e">
        <f>IF('Crisis Indicator Data'!#REF!="No Data",1,IF(#REF!&lt;&gt;"",1,0))</f>
        <v>#REF!</v>
      </c>
      <c r="AH60" s="211" t="e">
        <f>IF('Crisis Indicator Data'!#REF!="No Data",1,IF(#REF!&lt;&gt;"",1,0))</f>
        <v>#REF!</v>
      </c>
      <c r="AI60" s="211" t="e">
        <f>IF('Crisis Indicator Data'!#REF!="No Data",1,IF(#REF!&lt;&gt;"",1,0))</f>
        <v>#REF!</v>
      </c>
      <c r="AJ60" s="211" t="e">
        <f>IF('Crisis Indicator Data'!#REF!="No Data",1,IF(#REF!&lt;&gt;"",1,0))</f>
        <v>#REF!</v>
      </c>
      <c r="AK60" s="211" t="e">
        <f>IF('Crisis Indicator Data'!#REF!="No Data",1,IF(#REF!&lt;&gt;"",1,0))</f>
        <v>#REF!</v>
      </c>
      <c r="AL60" s="211" t="e">
        <f>IF('Crisis Indicator Data'!#REF!="No Data",1,IF(#REF!&lt;&gt;"",1,0))</f>
        <v>#REF!</v>
      </c>
      <c r="AM60" s="211" t="e">
        <f>IF('Crisis Indicator Data'!#REF!="No Data",1,IF(#REF!&lt;&gt;"",1,0))</f>
        <v>#REF!</v>
      </c>
      <c r="AN60" s="211" t="e">
        <f>IF('Crisis Indicator Data'!#REF!="No Data",1,IF(#REF!&lt;&gt;"",1,0))</f>
        <v>#REF!</v>
      </c>
      <c r="AO60" s="211" t="e">
        <f>IF('Crisis Indicator Data'!#REF!="No Data",1,IF(#REF!&lt;&gt;"",1,0))</f>
        <v>#REF!</v>
      </c>
      <c r="AP60" s="211" t="e">
        <f>IF('Crisis Indicator Data'!#REF!="No Data",1,IF(#REF!&lt;&gt;"",1,0))</f>
        <v>#REF!</v>
      </c>
      <c r="AQ60" s="211" t="e">
        <f>IF('Crisis Indicator Data'!#REF!="No Data",1,IF(#REF!&lt;&gt;"",1,0))</f>
        <v>#REF!</v>
      </c>
      <c r="AR60" s="211" t="e">
        <f>IF('Crisis Indicator Data'!#REF!="No Data",1,IF(#REF!&lt;&gt;"",1,0))</f>
        <v>#REF!</v>
      </c>
      <c r="AS60" s="211" t="e">
        <f>IF('Crisis Indicator Data'!#REF!="No Data",1,IF(#REF!&lt;&gt;"",1,0))</f>
        <v>#REF!</v>
      </c>
      <c r="AT60" s="211" t="e">
        <f>IF('Crisis Indicator Data'!#REF!="No Data",1,IF(#REF!&lt;&gt;"",1,0))</f>
        <v>#REF!</v>
      </c>
      <c r="AU60" s="211" t="e">
        <f>IF('Crisis Indicator Data'!#REF!="No Data",1,IF(#REF!&lt;&gt;"",1,0))</f>
        <v>#REF!</v>
      </c>
      <c r="AV60" s="211" t="e">
        <f>IF('Crisis Indicator Data'!#REF!="No Data",1,IF(#REF!&lt;&gt;"",1,0))</f>
        <v>#REF!</v>
      </c>
      <c r="AW60" s="211" t="e">
        <f>IF('Crisis Indicator Data'!#REF!="No Data",1,IF(#REF!&lt;&gt;"",1,0))</f>
        <v>#REF!</v>
      </c>
      <c r="AX60" s="211" t="e">
        <f>IF('Crisis Indicator Data'!#REF!="No Data",1,IF(#REF!&lt;&gt;"",1,0))</f>
        <v>#REF!</v>
      </c>
      <c r="AY60" s="211" t="e">
        <f>IF('Crisis Indicator Data'!#REF!="No Data",1,IF(#REF!&lt;&gt;"",1,0))</f>
        <v>#REF!</v>
      </c>
      <c r="AZ60" s="211" t="e">
        <f>IF('Crisis Indicator Data'!#REF!="No Data",1,IF(#REF!&lt;&gt;"",1,0))</f>
        <v>#REF!</v>
      </c>
      <c r="BA60" t="e">
        <f t="shared" si="2"/>
        <v>#REF!</v>
      </c>
      <c r="BB60" s="22" t="e">
        <f t="shared" si="3"/>
        <v>#REF!</v>
      </c>
    </row>
    <row r="61" spans="1:54" x14ac:dyDescent="0.25">
      <c r="A61" t="s">
        <v>8729</v>
      </c>
      <c r="B61" s="211" t="e">
        <f>IF('Crisis Indicator Data'!#REF!="No Data",1,IF(#REF!&lt;&gt;"",1,0))</f>
        <v>#REF!</v>
      </c>
      <c r="C61" s="211" t="e">
        <f>IF('Crisis Indicator Data'!#REF!="No Data",1,IF(#REF!&lt;&gt;"",1,0))</f>
        <v>#REF!</v>
      </c>
      <c r="D61" s="211" t="e">
        <f>IF('Crisis Indicator Data'!#REF!="No Data",1,IF(#REF!&lt;&gt;"",1,0))</f>
        <v>#REF!</v>
      </c>
      <c r="E61" s="211" t="e">
        <f>IF('Crisis Indicator Data'!#REF!="No Data",1,IF(#REF!&lt;&gt;"",1,0))</f>
        <v>#REF!</v>
      </c>
      <c r="F61" s="211" t="e">
        <f>IF('Crisis Indicator Data'!#REF!="No Data",1,IF(#REF!&lt;&gt;"",1,0))</f>
        <v>#REF!</v>
      </c>
      <c r="G61" s="211" t="e">
        <f>IF('Crisis Indicator Data'!#REF!="No Data",1,IF(#REF!&lt;&gt;"",1,0))</f>
        <v>#REF!</v>
      </c>
      <c r="H61" s="211" t="e">
        <f>IF('Crisis Indicator Data'!#REF!="No Data",1,IF(#REF!&lt;&gt;"",1,0))</f>
        <v>#REF!</v>
      </c>
      <c r="I61" s="211" t="e">
        <f>IF('Crisis Indicator Data'!#REF!="No Data",1,IF(#REF!&lt;&gt;"",1,0))</f>
        <v>#REF!</v>
      </c>
      <c r="J61" s="211" t="e">
        <f>IF('Crisis Indicator Data'!#REF!="No Data",1,IF(#REF!&lt;&gt;"",1,0))</f>
        <v>#REF!</v>
      </c>
      <c r="K61" s="211" t="e">
        <f>IF('Crisis Indicator Data'!#REF!="No Data",1,IF(#REF!&lt;&gt;"",1,0))</f>
        <v>#REF!</v>
      </c>
      <c r="L61" s="211" t="e">
        <f>IF('Crisis Indicator Data'!#REF!="No Data",1,IF(#REF!&lt;&gt;"",1,0))</f>
        <v>#REF!</v>
      </c>
      <c r="M61" s="211" t="e">
        <f>IF('Crisis Indicator Data'!#REF!="No Data",1,IF(#REF!&lt;&gt;"",1,0))</f>
        <v>#REF!</v>
      </c>
      <c r="N61" s="211" t="e">
        <f>IF('Crisis Indicator Data'!#REF!="No Data",1,IF(#REF!&lt;&gt;"",1,0))</f>
        <v>#REF!</v>
      </c>
      <c r="O61" s="211" t="e">
        <f>IF('Crisis Indicator Data'!#REF!="No Data",1,IF(#REF!&lt;&gt;"",1,0))</f>
        <v>#REF!</v>
      </c>
      <c r="P61" s="211" t="e">
        <f>IF('Crisis Indicator Data'!#REF!="No Data",1,IF(#REF!&lt;&gt;"",1,0))</f>
        <v>#REF!</v>
      </c>
      <c r="Q61" s="211" t="e">
        <f>IF('Crisis Indicator Data'!#REF!="No Data",1,IF(#REF!&lt;&gt;"",1,0))</f>
        <v>#REF!</v>
      </c>
      <c r="R61" s="211" t="e">
        <f>IF('Crisis Indicator Data'!#REF!="No Data",1,IF(#REF!&lt;&gt;"",1,0))</f>
        <v>#REF!</v>
      </c>
      <c r="S61" s="211" t="e">
        <f>IF('Crisis Indicator Data'!#REF!="No Data",1,IF(#REF!&lt;&gt;"",1,0))</f>
        <v>#REF!</v>
      </c>
      <c r="T61" s="211" t="e">
        <f>IF('Crisis Indicator Data'!#REF!="No Data",1,IF(#REF!&lt;&gt;"",1,0))</f>
        <v>#REF!</v>
      </c>
      <c r="U61" s="211" t="e">
        <f>IF('Crisis Indicator Data'!#REF!="No Data",1,IF(#REF!&lt;&gt;"",1,0))</f>
        <v>#REF!</v>
      </c>
      <c r="V61" s="211" t="e">
        <f>IF('Crisis Indicator Data'!#REF!="No Data",1,IF(#REF!&lt;&gt;"",1,0))</f>
        <v>#REF!</v>
      </c>
      <c r="W61" s="211" t="e">
        <f>IF('Crisis Indicator Data'!#REF!="No Data",1,IF(#REF!&lt;&gt;"",1,0))</f>
        <v>#REF!</v>
      </c>
      <c r="X61" s="211" t="e">
        <f>IF('Crisis Indicator Data'!#REF!="No Data",1,IF(#REF!&lt;&gt;"",1,0))</f>
        <v>#REF!</v>
      </c>
      <c r="Y61" s="211" t="e">
        <f>IF('Crisis Indicator Data'!#REF!="No Data",1,IF(#REF!&lt;&gt;"",1,0))</f>
        <v>#REF!</v>
      </c>
      <c r="Z61" s="211" t="e">
        <f>IF('Crisis Indicator Data'!#REF!="No Data",1,IF(#REF!&lt;&gt;"",1,0))</f>
        <v>#REF!</v>
      </c>
      <c r="AA61" s="211" t="e">
        <f>IF('Crisis Indicator Data'!#REF!="No Data",1,IF(#REF!&lt;&gt;"",1,0))</f>
        <v>#REF!</v>
      </c>
      <c r="AB61" s="211" t="e">
        <f>IF('Crisis Indicator Data'!#REF!="No Data",1,IF(#REF!&lt;&gt;"",1,0))</f>
        <v>#REF!</v>
      </c>
      <c r="AC61" s="211" t="e">
        <f>IF('Crisis Indicator Data'!#REF!="No Data",1,IF(#REF!&lt;&gt;"",1,0))</f>
        <v>#REF!</v>
      </c>
      <c r="AD61" s="211" t="e">
        <f>IF('Crisis Indicator Data'!#REF!="No Data",1,IF(#REF!&lt;&gt;"",1,0))</f>
        <v>#REF!</v>
      </c>
      <c r="AE61" s="211" t="e">
        <f>IF('Crisis Indicator Data'!#REF!="No Data",1,IF(#REF!&lt;&gt;"",1,0))</f>
        <v>#REF!</v>
      </c>
      <c r="AF61" s="211" t="e">
        <f>IF('Crisis Indicator Data'!#REF!="No Data",1,IF(#REF!&lt;&gt;"",1,0))</f>
        <v>#REF!</v>
      </c>
      <c r="AG61" s="211" t="e">
        <f>IF('Crisis Indicator Data'!#REF!="No Data",1,IF(#REF!&lt;&gt;"",1,0))</f>
        <v>#REF!</v>
      </c>
      <c r="AH61" s="211" t="e">
        <f>IF('Crisis Indicator Data'!#REF!="No Data",1,IF(#REF!&lt;&gt;"",1,0))</f>
        <v>#REF!</v>
      </c>
      <c r="AI61" s="211" t="e">
        <f>IF('Crisis Indicator Data'!#REF!="No Data",1,IF(#REF!&lt;&gt;"",1,0))</f>
        <v>#REF!</v>
      </c>
      <c r="AJ61" s="211" t="e">
        <f>IF('Crisis Indicator Data'!#REF!="No Data",1,IF(#REF!&lt;&gt;"",1,0))</f>
        <v>#REF!</v>
      </c>
      <c r="AK61" s="211" t="e">
        <f>IF('Crisis Indicator Data'!#REF!="No Data",1,IF(#REF!&lt;&gt;"",1,0))</f>
        <v>#REF!</v>
      </c>
      <c r="AL61" s="211" t="e">
        <f>IF('Crisis Indicator Data'!#REF!="No Data",1,IF(#REF!&lt;&gt;"",1,0))</f>
        <v>#REF!</v>
      </c>
      <c r="AM61" s="211" t="e">
        <f>IF('Crisis Indicator Data'!#REF!="No Data",1,IF(#REF!&lt;&gt;"",1,0))</f>
        <v>#REF!</v>
      </c>
      <c r="AN61" s="211" t="e">
        <f>IF('Crisis Indicator Data'!#REF!="No Data",1,IF(#REF!&lt;&gt;"",1,0))</f>
        <v>#REF!</v>
      </c>
      <c r="AO61" s="211" t="e">
        <f>IF('Crisis Indicator Data'!#REF!="No Data",1,IF(#REF!&lt;&gt;"",1,0))</f>
        <v>#REF!</v>
      </c>
      <c r="AP61" s="211" t="e">
        <f>IF('Crisis Indicator Data'!#REF!="No Data",1,IF(#REF!&lt;&gt;"",1,0))</f>
        <v>#REF!</v>
      </c>
      <c r="AQ61" s="211" t="e">
        <f>IF('Crisis Indicator Data'!#REF!="No Data",1,IF(#REF!&lt;&gt;"",1,0))</f>
        <v>#REF!</v>
      </c>
      <c r="AR61" s="211" t="e">
        <f>IF('Crisis Indicator Data'!#REF!="No Data",1,IF(#REF!&lt;&gt;"",1,0))</f>
        <v>#REF!</v>
      </c>
      <c r="AS61" s="211" t="e">
        <f>IF('Crisis Indicator Data'!#REF!="No Data",1,IF(#REF!&lt;&gt;"",1,0))</f>
        <v>#REF!</v>
      </c>
      <c r="AT61" s="211" t="e">
        <f>IF('Crisis Indicator Data'!#REF!="No Data",1,IF(#REF!&lt;&gt;"",1,0))</f>
        <v>#REF!</v>
      </c>
      <c r="AU61" s="211" t="e">
        <f>IF('Crisis Indicator Data'!#REF!="No Data",1,IF(#REF!&lt;&gt;"",1,0))</f>
        <v>#REF!</v>
      </c>
      <c r="AV61" s="211" t="e">
        <f>IF('Crisis Indicator Data'!#REF!="No Data",1,IF(#REF!&lt;&gt;"",1,0))</f>
        <v>#REF!</v>
      </c>
      <c r="AW61" s="211" t="e">
        <f>IF('Crisis Indicator Data'!#REF!="No Data",1,IF(#REF!&lt;&gt;"",1,0))</f>
        <v>#REF!</v>
      </c>
      <c r="AX61" s="211" t="e">
        <f>IF('Crisis Indicator Data'!#REF!="No Data",1,IF(#REF!&lt;&gt;"",1,0))</f>
        <v>#REF!</v>
      </c>
      <c r="AY61" s="211" t="e">
        <f>IF('Crisis Indicator Data'!#REF!="No Data",1,IF(#REF!&lt;&gt;"",1,0))</f>
        <v>#REF!</v>
      </c>
      <c r="AZ61" s="211" t="e">
        <f>IF('Crisis Indicator Data'!#REF!="No Data",1,IF(#REF!&lt;&gt;"",1,0))</f>
        <v>#REF!</v>
      </c>
      <c r="BA61" t="e">
        <f t="shared" si="2"/>
        <v>#REF!</v>
      </c>
      <c r="BB61" s="22" t="e">
        <f t="shared" si="3"/>
        <v>#REF!</v>
      </c>
    </row>
    <row r="62" spans="1:54" x14ac:dyDescent="0.25">
      <c r="A62" t="s">
        <v>8738</v>
      </c>
      <c r="B62" s="211" t="e">
        <f>IF('Crisis Indicator Data'!#REF!="No Data",1,IF(#REF!&lt;&gt;"",1,0))</f>
        <v>#REF!</v>
      </c>
      <c r="C62" s="211" t="e">
        <f>IF('Crisis Indicator Data'!#REF!="No Data",1,IF(#REF!&lt;&gt;"",1,0))</f>
        <v>#REF!</v>
      </c>
      <c r="D62" s="211" t="e">
        <f>IF('Crisis Indicator Data'!#REF!="No Data",1,IF(#REF!&lt;&gt;"",1,0))</f>
        <v>#REF!</v>
      </c>
      <c r="E62" s="211" t="e">
        <f>IF('Crisis Indicator Data'!#REF!="No Data",1,IF(#REF!&lt;&gt;"",1,0))</f>
        <v>#REF!</v>
      </c>
      <c r="F62" s="211" t="e">
        <f>IF('Crisis Indicator Data'!#REF!="No Data",1,IF(#REF!&lt;&gt;"",1,0))</f>
        <v>#REF!</v>
      </c>
      <c r="G62" s="211" t="e">
        <f>IF('Crisis Indicator Data'!#REF!="No Data",1,IF(#REF!&lt;&gt;"",1,0))</f>
        <v>#REF!</v>
      </c>
      <c r="H62" s="211" t="e">
        <f>IF('Crisis Indicator Data'!#REF!="No Data",1,IF(#REF!&lt;&gt;"",1,0))</f>
        <v>#REF!</v>
      </c>
      <c r="I62" s="211" t="e">
        <f>IF('Crisis Indicator Data'!#REF!="No Data",1,IF(#REF!&lt;&gt;"",1,0))</f>
        <v>#REF!</v>
      </c>
      <c r="J62" s="211" t="e">
        <f>IF('Crisis Indicator Data'!#REF!="No Data",1,IF(#REF!&lt;&gt;"",1,0))</f>
        <v>#REF!</v>
      </c>
      <c r="K62" s="211" t="e">
        <f>IF('Crisis Indicator Data'!#REF!="No Data",1,IF(#REF!&lt;&gt;"",1,0))</f>
        <v>#REF!</v>
      </c>
      <c r="L62" s="211" t="e">
        <f>IF('Crisis Indicator Data'!#REF!="No Data",1,IF(#REF!&lt;&gt;"",1,0))</f>
        <v>#REF!</v>
      </c>
      <c r="M62" s="211" t="e">
        <f>IF('Crisis Indicator Data'!#REF!="No Data",1,IF(#REF!&lt;&gt;"",1,0))</f>
        <v>#REF!</v>
      </c>
      <c r="N62" s="211" t="e">
        <f>IF('Crisis Indicator Data'!#REF!="No Data",1,IF(#REF!&lt;&gt;"",1,0))</f>
        <v>#REF!</v>
      </c>
      <c r="O62" s="211" t="e">
        <f>IF('Crisis Indicator Data'!#REF!="No Data",1,IF(#REF!&lt;&gt;"",1,0))</f>
        <v>#REF!</v>
      </c>
      <c r="P62" s="211" t="e">
        <f>IF('Crisis Indicator Data'!#REF!="No Data",1,IF(#REF!&lt;&gt;"",1,0))</f>
        <v>#REF!</v>
      </c>
      <c r="Q62" s="211" t="e">
        <f>IF('Crisis Indicator Data'!#REF!="No Data",1,IF(#REF!&lt;&gt;"",1,0))</f>
        <v>#REF!</v>
      </c>
      <c r="R62" s="211" t="e">
        <f>IF('Crisis Indicator Data'!#REF!="No Data",1,IF(#REF!&lt;&gt;"",1,0))</f>
        <v>#REF!</v>
      </c>
      <c r="S62" s="211" t="e">
        <f>IF('Crisis Indicator Data'!#REF!="No Data",1,IF(#REF!&lt;&gt;"",1,0))</f>
        <v>#REF!</v>
      </c>
      <c r="T62" s="211" t="e">
        <f>IF('Crisis Indicator Data'!#REF!="No Data",1,IF(#REF!&lt;&gt;"",1,0))</f>
        <v>#REF!</v>
      </c>
      <c r="U62" s="211" t="e">
        <f>IF('Crisis Indicator Data'!#REF!="No Data",1,IF(#REF!&lt;&gt;"",1,0))</f>
        <v>#REF!</v>
      </c>
      <c r="V62" s="211" t="e">
        <f>IF('Crisis Indicator Data'!#REF!="No Data",1,IF(#REF!&lt;&gt;"",1,0))</f>
        <v>#REF!</v>
      </c>
      <c r="W62" s="211" t="e">
        <f>IF('Crisis Indicator Data'!#REF!="No Data",1,IF(#REF!&lt;&gt;"",1,0))</f>
        <v>#REF!</v>
      </c>
      <c r="X62" s="211" t="e">
        <f>IF('Crisis Indicator Data'!#REF!="No Data",1,IF(#REF!&lt;&gt;"",1,0))</f>
        <v>#REF!</v>
      </c>
      <c r="Y62" s="211" t="e">
        <f>IF('Crisis Indicator Data'!#REF!="No Data",1,IF(#REF!&lt;&gt;"",1,0))</f>
        <v>#REF!</v>
      </c>
      <c r="Z62" s="211" t="e">
        <f>IF('Crisis Indicator Data'!#REF!="No Data",1,IF(#REF!&lt;&gt;"",1,0))</f>
        <v>#REF!</v>
      </c>
      <c r="AA62" s="211" t="e">
        <f>IF('Crisis Indicator Data'!#REF!="No Data",1,IF(#REF!&lt;&gt;"",1,0))</f>
        <v>#REF!</v>
      </c>
      <c r="AB62" s="211" t="e">
        <f>IF('Crisis Indicator Data'!#REF!="No Data",1,IF(#REF!&lt;&gt;"",1,0))</f>
        <v>#REF!</v>
      </c>
      <c r="AC62" s="211" t="e">
        <f>IF('Crisis Indicator Data'!#REF!="No Data",1,IF(#REF!&lt;&gt;"",1,0))</f>
        <v>#REF!</v>
      </c>
      <c r="AD62" s="211" t="e">
        <f>IF('Crisis Indicator Data'!#REF!="No Data",1,IF(#REF!&lt;&gt;"",1,0))</f>
        <v>#REF!</v>
      </c>
      <c r="AE62" s="211" t="e">
        <f>IF('Crisis Indicator Data'!#REF!="No Data",1,IF(#REF!&lt;&gt;"",1,0))</f>
        <v>#REF!</v>
      </c>
      <c r="AF62" s="211" t="e">
        <f>IF('Crisis Indicator Data'!#REF!="No Data",1,IF(#REF!&lt;&gt;"",1,0))</f>
        <v>#REF!</v>
      </c>
      <c r="AG62" s="211" t="e">
        <f>IF('Crisis Indicator Data'!#REF!="No Data",1,IF(#REF!&lt;&gt;"",1,0))</f>
        <v>#REF!</v>
      </c>
      <c r="AH62" s="211" t="e">
        <f>IF('Crisis Indicator Data'!#REF!="No Data",1,IF(#REF!&lt;&gt;"",1,0))</f>
        <v>#REF!</v>
      </c>
      <c r="AI62" s="211" t="e">
        <f>IF('Crisis Indicator Data'!#REF!="No Data",1,IF(#REF!&lt;&gt;"",1,0))</f>
        <v>#REF!</v>
      </c>
      <c r="AJ62" s="211" t="e">
        <f>IF('Crisis Indicator Data'!#REF!="No Data",1,IF(#REF!&lt;&gt;"",1,0))</f>
        <v>#REF!</v>
      </c>
      <c r="AK62" s="211" t="e">
        <f>IF('Crisis Indicator Data'!#REF!="No Data",1,IF(#REF!&lt;&gt;"",1,0))</f>
        <v>#REF!</v>
      </c>
      <c r="AL62" s="211" t="e">
        <f>IF('Crisis Indicator Data'!#REF!="No Data",1,IF(#REF!&lt;&gt;"",1,0))</f>
        <v>#REF!</v>
      </c>
      <c r="AM62" s="211" t="e">
        <f>IF('Crisis Indicator Data'!#REF!="No Data",1,IF(#REF!&lt;&gt;"",1,0))</f>
        <v>#REF!</v>
      </c>
      <c r="AN62" s="211" t="e">
        <f>IF('Crisis Indicator Data'!#REF!="No Data",1,IF(#REF!&lt;&gt;"",1,0))</f>
        <v>#REF!</v>
      </c>
      <c r="AO62" s="211" t="e">
        <f>IF('Crisis Indicator Data'!#REF!="No Data",1,IF(#REF!&lt;&gt;"",1,0))</f>
        <v>#REF!</v>
      </c>
      <c r="AP62" s="211" t="e">
        <f>IF('Crisis Indicator Data'!#REF!="No Data",1,IF(#REF!&lt;&gt;"",1,0))</f>
        <v>#REF!</v>
      </c>
      <c r="AQ62" s="211" t="e">
        <f>IF('Crisis Indicator Data'!#REF!="No Data",1,IF(#REF!&lt;&gt;"",1,0))</f>
        <v>#REF!</v>
      </c>
      <c r="AR62" s="211" t="e">
        <f>IF('Crisis Indicator Data'!#REF!="No Data",1,IF(#REF!&lt;&gt;"",1,0))</f>
        <v>#REF!</v>
      </c>
      <c r="AS62" s="211" t="e">
        <f>IF('Crisis Indicator Data'!#REF!="No Data",1,IF(#REF!&lt;&gt;"",1,0))</f>
        <v>#REF!</v>
      </c>
      <c r="AT62" s="211" t="e">
        <f>IF('Crisis Indicator Data'!#REF!="No Data",1,IF(#REF!&lt;&gt;"",1,0))</f>
        <v>#REF!</v>
      </c>
      <c r="AU62" s="211" t="e">
        <f>IF('Crisis Indicator Data'!#REF!="No Data",1,IF(#REF!&lt;&gt;"",1,0))</f>
        <v>#REF!</v>
      </c>
      <c r="AV62" s="211" t="e">
        <f>IF('Crisis Indicator Data'!#REF!="No Data",1,IF(#REF!&lt;&gt;"",1,0))</f>
        <v>#REF!</v>
      </c>
      <c r="AW62" s="211" t="e">
        <f>IF('Crisis Indicator Data'!#REF!="No Data",1,IF(#REF!&lt;&gt;"",1,0))</f>
        <v>#REF!</v>
      </c>
      <c r="AX62" s="211" t="e">
        <f>IF('Crisis Indicator Data'!#REF!="No Data",1,IF(#REF!&lt;&gt;"",1,0))</f>
        <v>#REF!</v>
      </c>
      <c r="AY62" s="211" t="e">
        <f>IF('Crisis Indicator Data'!#REF!="No Data",1,IF(#REF!&lt;&gt;"",1,0))</f>
        <v>#REF!</v>
      </c>
      <c r="AZ62" s="211" t="e">
        <f>IF('Crisis Indicator Data'!#REF!="No Data",1,IF(#REF!&lt;&gt;"",1,0))</f>
        <v>#REF!</v>
      </c>
      <c r="BA62" t="e">
        <f t="shared" si="2"/>
        <v>#REF!</v>
      </c>
      <c r="BB62" s="22" t="e">
        <f t="shared" si="3"/>
        <v>#REF!</v>
      </c>
    </row>
    <row r="63" spans="1:54" x14ac:dyDescent="0.25">
      <c r="A63" t="s">
        <v>8733</v>
      </c>
      <c r="B63" s="211" t="e">
        <f>IF('Crisis Indicator Data'!#REF!="No Data",1,IF(#REF!&lt;&gt;"",1,0))</f>
        <v>#REF!</v>
      </c>
      <c r="C63" s="211" t="e">
        <f>IF('Crisis Indicator Data'!#REF!="No Data",1,IF(#REF!&lt;&gt;"",1,0))</f>
        <v>#REF!</v>
      </c>
      <c r="D63" s="211" t="e">
        <f>IF('Crisis Indicator Data'!#REF!="No Data",1,IF(#REF!&lt;&gt;"",1,0))</f>
        <v>#REF!</v>
      </c>
      <c r="E63" s="211" t="e">
        <f>IF('Crisis Indicator Data'!#REF!="No Data",1,IF(#REF!&lt;&gt;"",1,0))</f>
        <v>#REF!</v>
      </c>
      <c r="F63" s="211" t="e">
        <f>IF('Crisis Indicator Data'!#REF!="No Data",1,IF(#REF!&lt;&gt;"",1,0))</f>
        <v>#REF!</v>
      </c>
      <c r="G63" s="211" t="e">
        <f>IF('Crisis Indicator Data'!#REF!="No Data",1,IF(#REF!&lt;&gt;"",1,0))</f>
        <v>#REF!</v>
      </c>
      <c r="H63" s="211" t="e">
        <f>IF('Crisis Indicator Data'!#REF!="No Data",1,IF(#REF!&lt;&gt;"",1,0))</f>
        <v>#REF!</v>
      </c>
      <c r="I63" s="211" t="e">
        <f>IF('Crisis Indicator Data'!#REF!="No Data",1,IF(#REF!&lt;&gt;"",1,0))</f>
        <v>#REF!</v>
      </c>
      <c r="J63" s="211" t="e">
        <f>IF('Crisis Indicator Data'!#REF!="No Data",1,IF(#REF!&lt;&gt;"",1,0))</f>
        <v>#REF!</v>
      </c>
      <c r="K63" s="211" t="e">
        <f>IF('Crisis Indicator Data'!#REF!="No Data",1,IF(#REF!&lt;&gt;"",1,0))</f>
        <v>#REF!</v>
      </c>
      <c r="L63" s="211" t="e">
        <f>IF('Crisis Indicator Data'!#REF!="No Data",1,IF(#REF!&lt;&gt;"",1,0))</f>
        <v>#REF!</v>
      </c>
      <c r="M63" s="211" t="e">
        <f>IF('Crisis Indicator Data'!#REF!="No Data",1,IF(#REF!&lt;&gt;"",1,0))</f>
        <v>#REF!</v>
      </c>
      <c r="N63" s="211" t="e">
        <f>IF('Crisis Indicator Data'!#REF!="No Data",1,IF(#REF!&lt;&gt;"",1,0))</f>
        <v>#REF!</v>
      </c>
      <c r="O63" s="211" t="e">
        <f>IF('Crisis Indicator Data'!#REF!="No Data",1,IF(#REF!&lt;&gt;"",1,0))</f>
        <v>#REF!</v>
      </c>
      <c r="P63" s="211" t="e">
        <f>IF('Crisis Indicator Data'!#REF!="No Data",1,IF(#REF!&lt;&gt;"",1,0))</f>
        <v>#REF!</v>
      </c>
      <c r="Q63" s="211" t="e">
        <f>IF('Crisis Indicator Data'!#REF!="No Data",1,IF(#REF!&lt;&gt;"",1,0))</f>
        <v>#REF!</v>
      </c>
      <c r="R63" s="211" t="e">
        <f>IF('Crisis Indicator Data'!#REF!="No Data",1,IF(#REF!&lt;&gt;"",1,0))</f>
        <v>#REF!</v>
      </c>
      <c r="S63" s="211" t="e">
        <f>IF('Crisis Indicator Data'!#REF!="No Data",1,IF(#REF!&lt;&gt;"",1,0))</f>
        <v>#REF!</v>
      </c>
      <c r="T63" s="211" t="e">
        <f>IF('Crisis Indicator Data'!#REF!="No Data",1,IF(#REF!&lt;&gt;"",1,0))</f>
        <v>#REF!</v>
      </c>
      <c r="U63" s="211" t="e">
        <f>IF('Crisis Indicator Data'!#REF!="No Data",1,IF(#REF!&lt;&gt;"",1,0))</f>
        <v>#REF!</v>
      </c>
      <c r="V63" s="211" t="e">
        <f>IF('Crisis Indicator Data'!#REF!="No Data",1,IF(#REF!&lt;&gt;"",1,0))</f>
        <v>#REF!</v>
      </c>
      <c r="W63" s="211" t="e">
        <f>IF('Crisis Indicator Data'!#REF!="No Data",1,IF(#REF!&lt;&gt;"",1,0))</f>
        <v>#REF!</v>
      </c>
      <c r="X63" s="211" t="e">
        <f>IF('Crisis Indicator Data'!#REF!="No Data",1,IF(#REF!&lt;&gt;"",1,0))</f>
        <v>#REF!</v>
      </c>
      <c r="Y63" s="211" t="e">
        <f>IF('Crisis Indicator Data'!#REF!="No Data",1,IF(#REF!&lt;&gt;"",1,0))</f>
        <v>#REF!</v>
      </c>
      <c r="Z63" s="211" t="e">
        <f>IF('Crisis Indicator Data'!#REF!="No Data",1,IF(#REF!&lt;&gt;"",1,0))</f>
        <v>#REF!</v>
      </c>
      <c r="AA63" s="211" t="e">
        <f>IF('Crisis Indicator Data'!#REF!="No Data",1,IF(#REF!&lt;&gt;"",1,0))</f>
        <v>#REF!</v>
      </c>
      <c r="AB63" s="211" t="e">
        <f>IF('Crisis Indicator Data'!#REF!="No Data",1,IF(#REF!&lt;&gt;"",1,0))</f>
        <v>#REF!</v>
      </c>
      <c r="AC63" s="211" t="e">
        <f>IF('Crisis Indicator Data'!#REF!="No Data",1,IF(#REF!&lt;&gt;"",1,0))</f>
        <v>#REF!</v>
      </c>
      <c r="AD63" s="211" t="e">
        <f>IF('Crisis Indicator Data'!#REF!="No Data",1,IF(#REF!&lt;&gt;"",1,0))</f>
        <v>#REF!</v>
      </c>
      <c r="AE63" s="211" t="e">
        <f>IF('Crisis Indicator Data'!#REF!="No Data",1,IF(#REF!&lt;&gt;"",1,0))</f>
        <v>#REF!</v>
      </c>
      <c r="AF63" s="211" t="e">
        <f>IF('Crisis Indicator Data'!#REF!="No Data",1,IF(#REF!&lt;&gt;"",1,0))</f>
        <v>#REF!</v>
      </c>
      <c r="AG63" s="211" t="e">
        <f>IF('Crisis Indicator Data'!#REF!="No Data",1,IF(#REF!&lt;&gt;"",1,0))</f>
        <v>#REF!</v>
      </c>
      <c r="AH63" s="211" t="e">
        <f>IF('Crisis Indicator Data'!#REF!="No Data",1,IF(#REF!&lt;&gt;"",1,0))</f>
        <v>#REF!</v>
      </c>
      <c r="AI63" s="211" t="e">
        <f>IF('Crisis Indicator Data'!#REF!="No Data",1,IF(#REF!&lt;&gt;"",1,0))</f>
        <v>#REF!</v>
      </c>
      <c r="AJ63" s="211" t="e">
        <f>IF('Crisis Indicator Data'!#REF!="No Data",1,IF(#REF!&lt;&gt;"",1,0))</f>
        <v>#REF!</v>
      </c>
      <c r="AK63" s="211" t="e">
        <f>IF('Crisis Indicator Data'!#REF!="No Data",1,IF(#REF!&lt;&gt;"",1,0))</f>
        <v>#REF!</v>
      </c>
      <c r="AL63" s="211" t="e">
        <f>IF('Crisis Indicator Data'!#REF!="No Data",1,IF(#REF!&lt;&gt;"",1,0))</f>
        <v>#REF!</v>
      </c>
      <c r="AM63" s="211" t="e">
        <f>IF('Crisis Indicator Data'!#REF!="No Data",1,IF(#REF!&lt;&gt;"",1,0))</f>
        <v>#REF!</v>
      </c>
      <c r="AN63" s="211" t="e">
        <f>IF('Crisis Indicator Data'!#REF!="No Data",1,IF(#REF!&lt;&gt;"",1,0))</f>
        <v>#REF!</v>
      </c>
      <c r="AO63" s="211" t="e">
        <f>IF('Crisis Indicator Data'!#REF!="No Data",1,IF(#REF!&lt;&gt;"",1,0))</f>
        <v>#REF!</v>
      </c>
      <c r="AP63" s="211" t="e">
        <f>IF('Crisis Indicator Data'!#REF!="No Data",1,IF(#REF!&lt;&gt;"",1,0))</f>
        <v>#REF!</v>
      </c>
      <c r="AQ63" s="211" t="e">
        <f>IF('Crisis Indicator Data'!#REF!="No Data",1,IF(#REF!&lt;&gt;"",1,0))</f>
        <v>#REF!</v>
      </c>
      <c r="AR63" s="211" t="e">
        <f>IF('Crisis Indicator Data'!#REF!="No Data",1,IF(#REF!&lt;&gt;"",1,0))</f>
        <v>#REF!</v>
      </c>
      <c r="AS63" s="211" t="e">
        <f>IF('Crisis Indicator Data'!#REF!="No Data",1,IF(#REF!&lt;&gt;"",1,0))</f>
        <v>#REF!</v>
      </c>
      <c r="AT63" s="211" t="e">
        <f>IF('Crisis Indicator Data'!#REF!="No Data",1,IF(#REF!&lt;&gt;"",1,0))</f>
        <v>#REF!</v>
      </c>
      <c r="AU63" s="211" t="e">
        <f>IF('Crisis Indicator Data'!#REF!="No Data",1,IF(#REF!&lt;&gt;"",1,0))</f>
        <v>#REF!</v>
      </c>
      <c r="AV63" s="211" t="e">
        <f>IF('Crisis Indicator Data'!#REF!="No Data",1,IF(#REF!&lt;&gt;"",1,0))</f>
        <v>#REF!</v>
      </c>
      <c r="AW63" s="211" t="e">
        <f>IF('Crisis Indicator Data'!#REF!="No Data",1,IF(#REF!&lt;&gt;"",1,0))</f>
        <v>#REF!</v>
      </c>
      <c r="AX63" s="211" t="e">
        <f>IF('Crisis Indicator Data'!#REF!="No Data",1,IF(#REF!&lt;&gt;"",1,0))</f>
        <v>#REF!</v>
      </c>
      <c r="AY63" s="211" t="e">
        <f>IF('Crisis Indicator Data'!#REF!="No Data",1,IF(#REF!&lt;&gt;"",1,0))</f>
        <v>#REF!</v>
      </c>
      <c r="AZ63" s="211" t="e">
        <f>IF('Crisis Indicator Data'!#REF!="No Data",1,IF(#REF!&lt;&gt;"",1,0))</f>
        <v>#REF!</v>
      </c>
      <c r="BA63" t="e">
        <f t="shared" si="2"/>
        <v>#REF!</v>
      </c>
      <c r="BB63" s="22" t="e">
        <f t="shared" si="3"/>
        <v>#REF!</v>
      </c>
    </row>
    <row r="64" spans="1:54" x14ac:dyDescent="0.25">
      <c r="A64" t="s">
        <v>8705</v>
      </c>
      <c r="B64" s="211" t="e">
        <f>IF('Crisis Indicator Data'!#REF!="No Data",1,IF(#REF!&lt;&gt;"",1,0))</f>
        <v>#REF!</v>
      </c>
      <c r="C64" s="211" t="e">
        <f>IF('Crisis Indicator Data'!#REF!="No Data",1,IF(#REF!&lt;&gt;"",1,0))</f>
        <v>#REF!</v>
      </c>
      <c r="D64" s="211" t="e">
        <f>IF('Crisis Indicator Data'!#REF!="No Data",1,IF(#REF!&lt;&gt;"",1,0))</f>
        <v>#REF!</v>
      </c>
      <c r="E64" s="211" t="e">
        <f>IF('Crisis Indicator Data'!#REF!="No Data",1,IF(#REF!&lt;&gt;"",1,0))</f>
        <v>#REF!</v>
      </c>
      <c r="F64" s="211" t="e">
        <f>IF('Crisis Indicator Data'!#REF!="No Data",1,IF(#REF!&lt;&gt;"",1,0))</f>
        <v>#REF!</v>
      </c>
      <c r="G64" s="211" t="e">
        <f>IF('Crisis Indicator Data'!#REF!="No Data",1,IF(#REF!&lt;&gt;"",1,0))</f>
        <v>#REF!</v>
      </c>
      <c r="H64" s="211" t="e">
        <f>IF('Crisis Indicator Data'!#REF!="No Data",1,IF(#REF!&lt;&gt;"",1,0))</f>
        <v>#REF!</v>
      </c>
      <c r="I64" s="211" t="e">
        <f>IF('Crisis Indicator Data'!#REF!="No Data",1,IF(#REF!&lt;&gt;"",1,0))</f>
        <v>#REF!</v>
      </c>
      <c r="J64" s="211" t="e">
        <f>IF('Crisis Indicator Data'!#REF!="No Data",1,IF(#REF!&lt;&gt;"",1,0))</f>
        <v>#REF!</v>
      </c>
      <c r="K64" s="211" t="e">
        <f>IF('Crisis Indicator Data'!#REF!="No Data",1,IF(#REF!&lt;&gt;"",1,0))</f>
        <v>#REF!</v>
      </c>
      <c r="L64" s="211" t="e">
        <f>IF('Crisis Indicator Data'!#REF!="No Data",1,IF(#REF!&lt;&gt;"",1,0))</f>
        <v>#REF!</v>
      </c>
      <c r="M64" s="211" t="e">
        <f>IF('Crisis Indicator Data'!#REF!="No Data",1,IF(#REF!&lt;&gt;"",1,0))</f>
        <v>#REF!</v>
      </c>
      <c r="N64" s="211" t="e">
        <f>IF('Crisis Indicator Data'!#REF!="No Data",1,IF(#REF!&lt;&gt;"",1,0))</f>
        <v>#REF!</v>
      </c>
      <c r="O64" s="211" t="e">
        <f>IF('Crisis Indicator Data'!#REF!="No Data",1,IF(#REF!&lt;&gt;"",1,0))</f>
        <v>#REF!</v>
      </c>
      <c r="P64" s="211" t="e">
        <f>IF('Crisis Indicator Data'!#REF!="No Data",1,IF(#REF!&lt;&gt;"",1,0))</f>
        <v>#REF!</v>
      </c>
      <c r="Q64" s="211" t="e">
        <f>IF('Crisis Indicator Data'!#REF!="No Data",1,IF(#REF!&lt;&gt;"",1,0))</f>
        <v>#REF!</v>
      </c>
      <c r="R64" s="211" t="e">
        <f>IF('Crisis Indicator Data'!#REF!="No Data",1,IF(#REF!&lt;&gt;"",1,0))</f>
        <v>#REF!</v>
      </c>
      <c r="S64" s="211" t="e">
        <f>IF('Crisis Indicator Data'!#REF!="No Data",1,IF(#REF!&lt;&gt;"",1,0))</f>
        <v>#REF!</v>
      </c>
      <c r="T64" s="211" t="e">
        <f>IF('Crisis Indicator Data'!#REF!="No Data",1,IF(#REF!&lt;&gt;"",1,0))</f>
        <v>#REF!</v>
      </c>
      <c r="U64" s="211" t="e">
        <f>IF('Crisis Indicator Data'!#REF!="No Data",1,IF(#REF!&lt;&gt;"",1,0))</f>
        <v>#REF!</v>
      </c>
      <c r="V64" s="211" t="e">
        <f>IF('Crisis Indicator Data'!#REF!="No Data",1,IF(#REF!&lt;&gt;"",1,0))</f>
        <v>#REF!</v>
      </c>
      <c r="W64" s="211" t="e">
        <f>IF('Crisis Indicator Data'!#REF!="No Data",1,IF(#REF!&lt;&gt;"",1,0))</f>
        <v>#REF!</v>
      </c>
      <c r="X64" s="211" t="e">
        <f>IF('Crisis Indicator Data'!#REF!="No Data",1,IF(#REF!&lt;&gt;"",1,0))</f>
        <v>#REF!</v>
      </c>
      <c r="Y64" s="211" t="e">
        <f>IF('Crisis Indicator Data'!#REF!="No Data",1,IF(#REF!&lt;&gt;"",1,0))</f>
        <v>#REF!</v>
      </c>
      <c r="Z64" s="211" t="e">
        <f>IF('Crisis Indicator Data'!#REF!="No Data",1,IF(#REF!&lt;&gt;"",1,0))</f>
        <v>#REF!</v>
      </c>
      <c r="AA64" s="211" t="e">
        <f>IF('Crisis Indicator Data'!#REF!="No Data",1,IF(#REF!&lt;&gt;"",1,0))</f>
        <v>#REF!</v>
      </c>
      <c r="AB64" s="211" t="e">
        <f>IF('Crisis Indicator Data'!#REF!="No Data",1,IF(#REF!&lt;&gt;"",1,0))</f>
        <v>#REF!</v>
      </c>
      <c r="AC64" s="211" t="e">
        <f>IF('Crisis Indicator Data'!#REF!="No Data",1,IF(#REF!&lt;&gt;"",1,0))</f>
        <v>#REF!</v>
      </c>
      <c r="AD64" s="211" t="e">
        <f>IF('Crisis Indicator Data'!#REF!="No Data",1,IF(#REF!&lt;&gt;"",1,0))</f>
        <v>#REF!</v>
      </c>
      <c r="AE64" s="211" t="e">
        <f>IF('Crisis Indicator Data'!#REF!="No Data",1,IF(#REF!&lt;&gt;"",1,0))</f>
        <v>#REF!</v>
      </c>
      <c r="AF64" s="211" t="e">
        <f>IF('Crisis Indicator Data'!#REF!="No Data",1,IF(#REF!&lt;&gt;"",1,0))</f>
        <v>#REF!</v>
      </c>
      <c r="AG64" s="211" t="e">
        <f>IF('Crisis Indicator Data'!#REF!="No Data",1,IF(#REF!&lt;&gt;"",1,0))</f>
        <v>#REF!</v>
      </c>
      <c r="AH64" s="211" t="e">
        <f>IF('Crisis Indicator Data'!#REF!="No Data",1,IF(#REF!&lt;&gt;"",1,0))</f>
        <v>#REF!</v>
      </c>
      <c r="AI64" s="211" t="e">
        <f>IF('Crisis Indicator Data'!#REF!="No Data",1,IF(#REF!&lt;&gt;"",1,0))</f>
        <v>#REF!</v>
      </c>
      <c r="AJ64" s="211" t="e">
        <f>IF('Crisis Indicator Data'!#REF!="No Data",1,IF(#REF!&lt;&gt;"",1,0))</f>
        <v>#REF!</v>
      </c>
      <c r="AK64" s="211" t="e">
        <f>IF('Crisis Indicator Data'!#REF!="No Data",1,IF(#REF!&lt;&gt;"",1,0))</f>
        <v>#REF!</v>
      </c>
      <c r="AL64" s="211" t="e">
        <f>IF('Crisis Indicator Data'!#REF!="No Data",1,IF(#REF!&lt;&gt;"",1,0))</f>
        <v>#REF!</v>
      </c>
      <c r="AM64" s="211" t="e">
        <f>IF('Crisis Indicator Data'!#REF!="No Data",1,IF(#REF!&lt;&gt;"",1,0))</f>
        <v>#REF!</v>
      </c>
      <c r="AN64" s="211" t="e">
        <f>IF('Crisis Indicator Data'!#REF!="No Data",1,IF(#REF!&lt;&gt;"",1,0))</f>
        <v>#REF!</v>
      </c>
      <c r="AO64" s="211" t="e">
        <f>IF('Crisis Indicator Data'!#REF!="No Data",1,IF(#REF!&lt;&gt;"",1,0))</f>
        <v>#REF!</v>
      </c>
      <c r="AP64" s="211" t="e">
        <f>IF('Crisis Indicator Data'!#REF!="No Data",1,IF(#REF!&lt;&gt;"",1,0))</f>
        <v>#REF!</v>
      </c>
      <c r="AQ64" s="211" t="e">
        <f>IF('Crisis Indicator Data'!#REF!="No Data",1,IF(#REF!&lt;&gt;"",1,0))</f>
        <v>#REF!</v>
      </c>
      <c r="AR64" s="211" t="e">
        <f>IF('Crisis Indicator Data'!#REF!="No Data",1,IF(#REF!&lt;&gt;"",1,0))</f>
        <v>#REF!</v>
      </c>
      <c r="AS64" s="211" t="e">
        <f>IF('Crisis Indicator Data'!#REF!="No Data",1,IF(#REF!&lt;&gt;"",1,0))</f>
        <v>#REF!</v>
      </c>
      <c r="AT64" s="211" t="e">
        <f>IF('Crisis Indicator Data'!#REF!="No Data",1,IF(#REF!&lt;&gt;"",1,0))</f>
        <v>#REF!</v>
      </c>
      <c r="AU64" s="211" t="e">
        <f>IF('Crisis Indicator Data'!#REF!="No Data",1,IF(#REF!&lt;&gt;"",1,0))</f>
        <v>#REF!</v>
      </c>
      <c r="AV64" s="211" t="e">
        <f>IF('Crisis Indicator Data'!#REF!="No Data",1,IF(#REF!&lt;&gt;"",1,0))</f>
        <v>#REF!</v>
      </c>
      <c r="AW64" s="211" t="e">
        <f>IF('Crisis Indicator Data'!#REF!="No Data",1,IF(#REF!&lt;&gt;"",1,0))</f>
        <v>#REF!</v>
      </c>
      <c r="AX64" s="211" t="e">
        <f>IF('Crisis Indicator Data'!#REF!="No Data",1,IF(#REF!&lt;&gt;"",1,0))</f>
        <v>#REF!</v>
      </c>
      <c r="AY64" s="211" t="e">
        <f>IF('Crisis Indicator Data'!#REF!="No Data",1,IF(#REF!&lt;&gt;"",1,0))</f>
        <v>#REF!</v>
      </c>
      <c r="AZ64" s="211" t="e">
        <f>IF('Crisis Indicator Data'!#REF!="No Data",1,IF(#REF!&lt;&gt;"",1,0))</f>
        <v>#REF!</v>
      </c>
      <c r="BA64" t="e">
        <f t="shared" si="2"/>
        <v>#REF!</v>
      </c>
      <c r="BB64" s="22" t="e">
        <f t="shared" si="3"/>
        <v>#REF!</v>
      </c>
    </row>
    <row r="65" spans="1:54" x14ac:dyDescent="0.25">
      <c r="A65" t="s">
        <v>8735</v>
      </c>
      <c r="B65" s="211" t="e">
        <f>IF('Crisis Indicator Data'!#REF!="No Data",1,IF(#REF!&lt;&gt;"",1,0))</f>
        <v>#REF!</v>
      </c>
      <c r="C65" s="211" t="e">
        <f>IF('Crisis Indicator Data'!#REF!="No Data",1,IF(#REF!&lt;&gt;"",1,0))</f>
        <v>#REF!</v>
      </c>
      <c r="D65" s="211" t="e">
        <f>IF('Crisis Indicator Data'!#REF!="No Data",1,IF(#REF!&lt;&gt;"",1,0))</f>
        <v>#REF!</v>
      </c>
      <c r="E65" s="211" t="e">
        <f>IF('Crisis Indicator Data'!#REF!="No Data",1,IF(#REF!&lt;&gt;"",1,0))</f>
        <v>#REF!</v>
      </c>
      <c r="F65" s="211" t="e">
        <f>IF('Crisis Indicator Data'!#REF!="No Data",1,IF(#REF!&lt;&gt;"",1,0))</f>
        <v>#REF!</v>
      </c>
      <c r="G65" s="211" t="e">
        <f>IF('Crisis Indicator Data'!#REF!="No Data",1,IF(#REF!&lt;&gt;"",1,0))</f>
        <v>#REF!</v>
      </c>
      <c r="H65" s="211" t="e">
        <f>IF('Crisis Indicator Data'!#REF!="No Data",1,IF(#REF!&lt;&gt;"",1,0))</f>
        <v>#REF!</v>
      </c>
      <c r="I65" s="211" t="e">
        <f>IF('Crisis Indicator Data'!#REF!="No Data",1,IF(#REF!&lt;&gt;"",1,0))</f>
        <v>#REF!</v>
      </c>
      <c r="J65" s="211" t="e">
        <f>IF('Crisis Indicator Data'!#REF!="No Data",1,IF(#REF!&lt;&gt;"",1,0))</f>
        <v>#REF!</v>
      </c>
      <c r="K65" s="211" t="e">
        <f>IF('Crisis Indicator Data'!#REF!="No Data",1,IF(#REF!&lt;&gt;"",1,0))</f>
        <v>#REF!</v>
      </c>
      <c r="L65" s="211" t="e">
        <f>IF('Crisis Indicator Data'!#REF!="No Data",1,IF(#REF!&lt;&gt;"",1,0))</f>
        <v>#REF!</v>
      </c>
      <c r="M65" s="211" t="e">
        <f>IF('Crisis Indicator Data'!#REF!="No Data",1,IF(#REF!&lt;&gt;"",1,0))</f>
        <v>#REF!</v>
      </c>
      <c r="N65" s="211" t="e">
        <f>IF('Crisis Indicator Data'!#REF!="No Data",1,IF(#REF!&lt;&gt;"",1,0))</f>
        <v>#REF!</v>
      </c>
      <c r="O65" s="211" t="e">
        <f>IF('Crisis Indicator Data'!#REF!="No Data",1,IF(#REF!&lt;&gt;"",1,0))</f>
        <v>#REF!</v>
      </c>
      <c r="P65" s="211" t="e">
        <f>IF('Crisis Indicator Data'!#REF!="No Data",1,IF(#REF!&lt;&gt;"",1,0))</f>
        <v>#REF!</v>
      </c>
      <c r="Q65" s="211" t="e">
        <f>IF('Crisis Indicator Data'!#REF!="No Data",1,IF(#REF!&lt;&gt;"",1,0))</f>
        <v>#REF!</v>
      </c>
      <c r="R65" s="211" t="e">
        <f>IF('Crisis Indicator Data'!#REF!="No Data",1,IF(#REF!&lt;&gt;"",1,0))</f>
        <v>#REF!</v>
      </c>
      <c r="S65" s="211" t="e">
        <f>IF('Crisis Indicator Data'!#REF!="No Data",1,IF(#REF!&lt;&gt;"",1,0))</f>
        <v>#REF!</v>
      </c>
      <c r="T65" s="211" t="e">
        <f>IF('Crisis Indicator Data'!#REF!="No Data",1,IF(#REF!&lt;&gt;"",1,0))</f>
        <v>#REF!</v>
      </c>
      <c r="U65" s="211" t="e">
        <f>IF('Crisis Indicator Data'!#REF!="No Data",1,IF(#REF!&lt;&gt;"",1,0))</f>
        <v>#REF!</v>
      </c>
      <c r="V65" s="211" t="e">
        <f>IF('Crisis Indicator Data'!#REF!="No Data",1,IF(#REF!&lt;&gt;"",1,0))</f>
        <v>#REF!</v>
      </c>
      <c r="W65" s="211" t="e">
        <f>IF('Crisis Indicator Data'!#REF!="No Data",1,IF(#REF!&lt;&gt;"",1,0))</f>
        <v>#REF!</v>
      </c>
      <c r="X65" s="211" t="e">
        <f>IF('Crisis Indicator Data'!#REF!="No Data",1,IF(#REF!&lt;&gt;"",1,0))</f>
        <v>#REF!</v>
      </c>
      <c r="Y65" s="211" t="e">
        <f>IF('Crisis Indicator Data'!#REF!="No Data",1,IF(#REF!&lt;&gt;"",1,0))</f>
        <v>#REF!</v>
      </c>
      <c r="Z65" s="211" t="e">
        <f>IF('Crisis Indicator Data'!#REF!="No Data",1,IF(#REF!&lt;&gt;"",1,0))</f>
        <v>#REF!</v>
      </c>
      <c r="AA65" s="211" t="e">
        <f>IF('Crisis Indicator Data'!#REF!="No Data",1,IF(#REF!&lt;&gt;"",1,0))</f>
        <v>#REF!</v>
      </c>
      <c r="AB65" s="211" t="e">
        <f>IF('Crisis Indicator Data'!#REF!="No Data",1,IF(#REF!&lt;&gt;"",1,0))</f>
        <v>#REF!</v>
      </c>
      <c r="AC65" s="211" t="e">
        <f>IF('Crisis Indicator Data'!#REF!="No Data",1,IF(#REF!&lt;&gt;"",1,0))</f>
        <v>#REF!</v>
      </c>
      <c r="AD65" s="211" t="e">
        <f>IF('Crisis Indicator Data'!#REF!="No Data",1,IF(#REF!&lt;&gt;"",1,0))</f>
        <v>#REF!</v>
      </c>
      <c r="AE65" s="211" t="e">
        <f>IF('Crisis Indicator Data'!#REF!="No Data",1,IF(#REF!&lt;&gt;"",1,0))</f>
        <v>#REF!</v>
      </c>
      <c r="AF65" s="211" t="e">
        <f>IF('Crisis Indicator Data'!#REF!="No Data",1,IF(#REF!&lt;&gt;"",1,0))</f>
        <v>#REF!</v>
      </c>
      <c r="AG65" s="211" t="e">
        <f>IF('Crisis Indicator Data'!#REF!="No Data",1,IF(#REF!&lt;&gt;"",1,0))</f>
        <v>#REF!</v>
      </c>
      <c r="AH65" s="211" t="e">
        <f>IF('Crisis Indicator Data'!#REF!="No Data",1,IF(#REF!&lt;&gt;"",1,0))</f>
        <v>#REF!</v>
      </c>
      <c r="AI65" s="211" t="e">
        <f>IF('Crisis Indicator Data'!#REF!="No Data",1,IF(#REF!&lt;&gt;"",1,0))</f>
        <v>#REF!</v>
      </c>
      <c r="AJ65" s="211" t="e">
        <f>IF('Crisis Indicator Data'!#REF!="No Data",1,IF(#REF!&lt;&gt;"",1,0))</f>
        <v>#REF!</v>
      </c>
      <c r="AK65" s="211" t="e">
        <f>IF('Crisis Indicator Data'!#REF!="No Data",1,IF(#REF!&lt;&gt;"",1,0))</f>
        <v>#REF!</v>
      </c>
      <c r="AL65" s="211" t="e">
        <f>IF('Crisis Indicator Data'!#REF!="No Data",1,IF(#REF!&lt;&gt;"",1,0))</f>
        <v>#REF!</v>
      </c>
      <c r="AM65" s="211" t="e">
        <f>IF('Crisis Indicator Data'!#REF!="No Data",1,IF(#REF!&lt;&gt;"",1,0))</f>
        <v>#REF!</v>
      </c>
      <c r="AN65" s="211" t="e">
        <f>IF('Crisis Indicator Data'!#REF!="No Data",1,IF(#REF!&lt;&gt;"",1,0))</f>
        <v>#REF!</v>
      </c>
      <c r="AO65" s="211" t="e">
        <f>IF('Crisis Indicator Data'!#REF!="No Data",1,IF(#REF!&lt;&gt;"",1,0))</f>
        <v>#REF!</v>
      </c>
      <c r="AP65" s="211" t="e">
        <f>IF('Crisis Indicator Data'!#REF!="No Data",1,IF(#REF!&lt;&gt;"",1,0))</f>
        <v>#REF!</v>
      </c>
      <c r="AQ65" s="211" t="e">
        <f>IF('Crisis Indicator Data'!#REF!="No Data",1,IF(#REF!&lt;&gt;"",1,0))</f>
        <v>#REF!</v>
      </c>
      <c r="AR65" s="211" t="e">
        <f>IF('Crisis Indicator Data'!#REF!="No Data",1,IF(#REF!&lt;&gt;"",1,0))</f>
        <v>#REF!</v>
      </c>
      <c r="AS65" s="211" t="e">
        <f>IF('Crisis Indicator Data'!#REF!="No Data",1,IF(#REF!&lt;&gt;"",1,0))</f>
        <v>#REF!</v>
      </c>
      <c r="AT65" s="211" t="e">
        <f>IF('Crisis Indicator Data'!#REF!="No Data",1,IF(#REF!&lt;&gt;"",1,0))</f>
        <v>#REF!</v>
      </c>
      <c r="AU65" s="211" t="e">
        <f>IF('Crisis Indicator Data'!#REF!="No Data",1,IF(#REF!&lt;&gt;"",1,0))</f>
        <v>#REF!</v>
      </c>
      <c r="AV65" s="211" t="e">
        <f>IF('Crisis Indicator Data'!#REF!="No Data",1,IF(#REF!&lt;&gt;"",1,0))</f>
        <v>#REF!</v>
      </c>
      <c r="AW65" s="211" t="e">
        <f>IF('Crisis Indicator Data'!#REF!="No Data",1,IF(#REF!&lt;&gt;"",1,0))</f>
        <v>#REF!</v>
      </c>
      <c r="AX65" s="211" t="e">
        <f>IF('Crisis Indicator Data'!#REF!="No Data",1,IF(#REF!&lt;&gt;"",1,0))</f>
        <v>#REF!</v>
      </c>
      <c r="AY65" s="211" t="e">
        <f>IF('Crisis Indicator Data'!#REF!="No Data",1,IF(#REF!&lt;&gt;"",1,0))</f>
        <v>#REF!</v>
      </c>
      <c r="AZ65" s="211" t="e">
        <f>IF('Crisis Indicator Data'!#REF!="No Data",1,IF(#REF!&lt;&gt;"",1,0))</f>
        <v>#REF!</v>
      </c>
      <c r="BA65" t="e">
        <f t="shared" si="2"/>
        <v>#REF!</v>
      </c>
      <c r="BB65" s="22" t="e">
        <f t="shared" si="3"/>
        <v>#REF!</v>
      </c>
    </row>
    <row r="66" spans="1:54" x14ac:dyDescent="0.25">
      <c r="A66" t="s">
        <v>8743</v>
      </c>
      <c r="B66" s="211" t="e">
        <f>IF('Crisis Indicator Data'!#REF!="No Data",1,IF(#REF!&lt;&gt;"",1,0))</f>
        <v>#REF!</v>
      </c>
      <c r="C66" s="211" t="e">
        <f>IF('Crisis Indicator Data'!#REF!="No Data",1,IF(#REF!&lt;&gt;"",1,0))</f>
        <v>#REF!</v>
      </c>
      <c r="D66" s="211" t="e">
        <f>IF('Crisis Indicator Data'!#REF!="No Data",1,IF(#REF!&lt;&gt;"",1,0))</f>
        <v>#REF!</v>
      </c>
      <c r="E66" s="211" t="e">
        <f>IF('Crisis Indicator Data'!#REF!="No Data",1,IF(#REF!&lt;&gt;"",1,0))</f>
        <v>#REF!</v>
      </c>
      <c r="F66" s="211" t="e">
        <f>IF('Crisis Indicator Data'!#REF!="No Data",1,IF(#REF!&lt;&gt;"",1,0))</f>
        <v>#REF!</v>
      </c>
      <c r="G66" s="211" t="e">
        <f>IF('Crisis Indicator Data'!#REF!="No Data",1,IF(#REF!&lt;&gt;"",1,0))</f>
        <v>#REF!</v>
      </c>
      <c r="H66" s="211" t="e">
        <f>IF('Crisis Indicator Data'!#REF!="No Data",1,IF(#REF!&lt;&gt;"",1,0))</f>
        <v>#REF!</v>
      </c>
      <c r="I66" s="211" t="e">
        <f>IF('Crisis Indicator Data'!#REF!="No Data",1,IF(#REF!&lt;&gt;"",1,0))</f>
        <v>#REF!</v>
      </c>
      <c r="J66" s="211" t="e">
        <f>IF('Crisis Indicator Data'!#REF!="No Data",1,IF(#REF!&lt;&gt;"",1,0))</f>
        <v>#REF!</v>
      </c>
      <c r="K66" s="211" t="e">
        <f>IF('Crisis Indicator Data'!#REF!="No Data",1,IF(#REF!&lt;&gt;"",1,0))</f>
        <v>#REF!</v>
      </c>
      <c r="L66" s="211" t="e">
        <f>IF('Crisis Indicator Data'!#REF!="No Data",1,IF(#REF!&lt;&gt;"",1,0))</f>
        <v>#REF!</v>
      </c>
      <c r="M66" s="211" t="e">
        <f>IF('Crisis Indicator Data'!#REF!="No Data",1,IF(#REF!&lt;&gt;"",1,0))</f>
        <v>#REF!</v>
      </c>
      <c r="N66" s="211" t="e">
        <f>IF('Crisis Indicator Data'!#REF!="No Data",1,IF(#REF!&lt;&gt;"",1,0))</f>
        <v>#REF!</v>
      </c>
      <c r="O66" s="211" t="e">
        <f>IF('Crisis Indicator Data'!#REF!="No Data",1,IF(#REF!&lt;&gt;"",1,0))</f>
        <v>#REF!</v>
      </c>
      <c r="P66" s="211" t="e">
        <f>IF('Crisis Indicator Data'!#REF!="No Data",1,IF(#REF!&lt;&gt;"",1,0))</f>
        <v>#REF!</v>
      </c>
      <c r="Q66" s="211" t="e">
        <f>IF('Crisis Indicator Data'!#REF!="No Data",1,IF(#REF!&lt;&gt;"",1,0))</f>
        <v>#REF!</v>
      </c>
      <c r="R66" s="211" t="e">
        <f>IF('Crisis Indicator Data'!#REF!="No Data",1,IF(#REF!&lt;&gt;"",1,0))</f>
        <v>#REF!</v>
      </c>
      <c r="S66" s="211" t="e">
        <f>IF('Crisis Indicator Data'!#REF!="No Data",1,IF(#REF!&lt;&gt;"",1,0))</f>
        <v>#REF!</v>
      </c>
      <c r="T66" s="211" t="e">
        <f>IF('Crisis Indicator Data'!#REF!="No Data",1,IF(#REF!&lt;&gt;"",1,0))</f>
        <v>#REF!</v>
      </c>
      <c r="U66" s="211" t="e">
        <f>IF('Crisis Indicator Data'!#REF!="No Data",1,IF(#REF!&lt;&gt;"",1,0))</f>
        <v>#REF!</v>
      </c>
      <c r="V66" s="211" t="e">
        <f>IF('Crisis Indicator Data'!#REF!="No Data",1,IF(#REF!&lt;&gt;"",1,0))</f>
        <v>#REF!</v>
      </c>
      <c r="W66" s="211" t="e">
        <f>IF('Crisis Indicator Data'!#REF!="No Data",1,IF(#REF!&lt;&gt;"",1,0))</f>
        <v>#REF!</v>
      </c>
      <c r="X66" s="211" t="e">
        <f>IF('Crisis Indicator Data'!#REF!="No Data",1,IF(#REF!&lt;&gt;"",1,0))</f>
        <v>#REF!</v>
      </c>
      <c r="Y66" s="211" t="e">
        <f>IF('Crisis Indicator Data'!#REF!="No Data",1,IF(#REF!&lt;&gt;"",1,0))</f>
        <v>#REF!</v>
      </c>
      <c r="Z66" s="211" t="e">
        <f>IF('Crisis Indicator Data'!#REF!="No Data",1,IF(#REF!&lt;&gt;"",1,0))</f>
        <v>#REF!</v>
      </c>
      <c r="AA66" s="211" t="e">
        <f>IF('Crisis Indicator Data'!#REF!="No Data",1,IF(#REF!&lt;&gt;"",1,0))</f>
        <v>#REF!</v>
      </c>
      <c r="AB66" s="211" t="e">
        <f>IF('Crisis Indicator Data'!#REF!="No Data",1,IF(#REF!&lt;&gt;"",1,0))</f>
        <v>#REF!</v>
      </c>
      <c r="AC66" s="211" t="e">
        <f>IF('Crisis Indicator Data'!#REF!="No Data",1,IF(#REF!&lt;&gt;"",1,0))</f>
        <v>#REF!</v>
      </c>
      <c r="AD66" s="211" t="e">
        <f>IF('Crisis Indicator Data'!#REF!="No Data",1,IF(#REF!&lt;&gt;"",1,0))</f>
        <v>#REF!</v>
      </c>
      <c r="AE66" s="211" t="e">
        <f>IF('Crisis Indicator Data'!#REF!="No Data",1,IF(#REF!&lt;&gt;"",1,0))</f>
        <v>#REF!</v>
      </c>
      <c r="AF66" s="211" t="e">
        <f>IF('Crisis Indicator Data'!#REF!="No Data",1,IF(#REF!&lt;&gt;"",1,0))</f>
        <v>#REF!</v>
      </c>
      <c r="AG66" s="211" t="e">
        <f>IF('Crisis Indicator Data'!#REF!="No Data",1,IF(#REF!&lt;&gt;"",1,0))</f>
        <v>#REF!</v>
      </c>
      <c r="AH66" s="211" t="e">
        <f>IF('Crisis Indicator Data'!#REF!="No Data",1,IF(#REF!&lt;&gt;"",1,0))</f>
        <v>#REF!</v>
      </c>
      <c r="AI66" s="211" t="e">
        <f>IF('Crisis Indicator Data'!#REF!="No Data",1,IF(#REF!&lt;&gt;"",1,0))</f>
        <v>#REF!</v>
      </c>
      <c r="AJ66" s="211" t="e">
        <f>IF('Crisis Indicator Data'!#REF!="No Data",1,IF(#REF!&lt;&gt;"",1,0))</f>
        <v>#REF!</v>
      </c>
      <c r="AK66" s="211" t="e">
        <f>IF('Crisis Indicator Data'!#REF!="No Data",1,IF(#REF!&lt;&gt;"",1,0))</f>
        <v>#REF!</v>
      </c>
      <c r="AL66" s="211" t="e">
        <f>IF('Crisis Indicator Data'!#REF!="No Data",1,IF(#REF!&lt;&gt;"",1,0))</f>
        <v>#REF!</v>
      </c>
      <c r="AM66" s="211" t="e">
        <f>IF('Crisis Indicator Data'!#REF!="No Data",1,IF(#REF!&lt;&gt;"",1,0))</f>
        <v>#REF!</v>
      </c>
      <c r="AN66" s="211" t="e">
        <f>IF('Crisis Indicator Data'!#REF!="No Data",1,IF(#REF!&lt;&gt;"",1,0))</f>
        <v>#REF!</v>
      </c>
      <c r="AO66" s="211" t="e">
        <f>IF('Crisis Indicator Data'!#REF!="No Data",1,IF(#REF!&lt;&gt;"",1,0))</f>
        <v>#REF!</v>
      </c>
      <c r="AP66" s="211" t="e">
        <f>IF('Crisis Indicator Data'!#REF!="No Data",1,IF(#REF!&lt;&gt;"",1,0))</f>
        <v>#REF!</v>
      </c>
      <c r="AQ66" s="211" t="e">
        <f>IF('Crisis Indicator Data'!#REF!="No Data",1,IF(#REF!&lt;&gt;"",1,0))</f>
        <v>#REF!</v>
      </c>
      <c r="AR66" s="211" t="e">
        <f>IF('Crisis Indicator Data'!#REF!="No Data",1,IF(#REF!&lt;&gt;"",1,0))</f>
        <v>#REF!</v>
      </c>
      <c r="AS66" s="211" t="e">
        <f>IF('Crisis Indicator Data'!#REF!="No Data",1,IF(#REF!&lt;&gt;"",1,0))</f>
        <v>#REF!</v>
      </c>
      <c r="AT66" s="211" t="e">
        <f>IF('Crisis Indicator Data'!#REF!="No Data",1,IF(#REF!&lt;&gt;"",1,0))</f>
        <v>#REF!</v>
      </c>
      <c r="AU66" s="211" t="e">
        <f>IF('Crisis Indicator Data'!#REF!="No Data",1,IF(#REF!&lt;&gt;"",1,0))</f>
        <v>#REF!</v>
      </c>
      <c r="AV66" s="211" t="e">
        <f>IF('Crisis Indicator Data'!#REF!="No Data",1,IF(#REF!&lt;&gt;"",1,0))</f>
        <v>#REF!</v>
      </c>
      <c r="AW66" s="211" t="e">
        <f>IF('Crisis Indicator Data'!#REF!="No Data",1,IF(#REF!&lt;&gt;"",1,0))</f>
        <v>#REF!</v>
      </c>
      <c r="AX66" s="211" t="e">
        <f>IF('Crisis Indicator Data'!#REF!="No Data",1,IF(#REF!&lt;&gt;"",1,0))</f>
        <v>#REF!</v>
      </c>
      <c r="AY66" s="211" t="e">
        <f>IF('Crisis Indicator Data'!#REF!="No Data",1,IF(#REF!&lt;&gt;"",1,0))</f>
        <v>#REF!</v>
      </c>
      <c r="AZ66" s="211" t="e">
        <f>IF('Crisis Indicator Data'!#REF!="No Data",1,IF(#REF!&lt;&gt;"",1,0))</f>
        <v>#REF!</v>
      </c>
      <c r="BA66" t="e">
        <f t="shared" ref="BA66:BA97" si="4">SUM(B66:AZ66)</f>
        <v>#REF!</v>
      </c>
      <c r="BB66" s="22" t="e">
        <f t="shared" ref="BB66:BB97" si="5">BA66/51</f>
        <v>#REF!</v>
      </c>
    </row>
    <row r="67" spans="1:54" x14ac:dyDescent="0.25">
      <c r="A67" t="s">
        <v>8745</v>
      </c>
      <c r="B67" s="211" t="e">
        <f>IF('Crisis Indicator Data'!#REF!="No Data",1,IF(#REF!&lt;&gt;"",1,0))</f>
        <v>#REF!</v>
      </c>
      <c r="C67" s="211" t="e">
        <f>IF('Crisis Indicator Data'!#REF!="No Data",1,IF(#REF!&lt;&gt;"",1,0))</f>
        <v>#REF!</v>
      </c>
      <c r="D67" s="211" t="e">
        <f>IF('Crisis Indicator Data'!#REF!="No Data",1,IF(#REF!&lt;&gt;"",1,0))</f>
        <v>#REF!</v>
      </c>
      <c r="E67" s="211" t="e">
        <f>IF('Crisis Indicator Data'!#REF!="No Data",1,IF(#REF!&lt;&gt;"",1,0))</f>
        <v>#REF!</v>
      </c>
      <c r="F67" s="211" t="e">
        <f>IF('Crisis Indicator Data'!#REF!="No Data",1,IF(#REF!&lt;&gt;"",1,0))</f>
        <v>#REF!</v>
      </c>
      <c r="G67" s="211" t="e">
        <f>IF('Crisis Indicator Data'!#REF!="No Data",1,IF(#REF!&lt;&gt;"",1,0))</f>
        <v>#REF!</v>
      </c>
      <c r="H67" s="211" t="e">
        <f>IF('Crisis Indicator Data'!#REF!="No Data",1,IF(#REF!&lt;&gt;"",1,0))</f>
        <v>#REF!</v>
      </c>
      <c r="I67" s="211" t="e">
        <f>IF('Crisis Indicator Data'!#REF!="No Data",1,IF(#REF!&lt;&gt;"",1,0))</f>
        <v>#REF!</v>
      </c>
      <c r="J67" s="211" t="e">
        <f>IF('Crisis Indicator Data'!#REF!="No Data",1,IF(#REF!&lt;&gt;"",1,0))</f>
        <v>#REF!</v>
      </c>
      <c r="K67" s="211" t="e">
        <f>IF('Crisis Indicator Data'!#REF!="No Data",1,IF(#REF!&lt;&gt;"",1,0))</f>
        <v>#REF!</v>
      </c>
      <c r="L67" s="211" t="e">
        <f>IF('Crisis Indicator Data'!#REF!="No Data",1,IF(#REF!&lt;&gt;"",1,0))</f>
        <v>#REF!</v>
      </c>
      <c r="M67" s="211" t="e">
        <f>IF('Crisis Indicator Data'!#REF!="No Data",1,IF(#REF!&lt;&gt;"",1,0))</f>
        <v>#REF!</v>
      </c>
      <c r="N67" s="211" t="e">
        <f>IF('Crisis Indicator Data'!#REF!="No Data",1,IF(#REF!&lt;&gt;"",1,0))</f>
        <v>#REF!</v>
      </c>
      <c r="O67" s="211" t="e">
        <f>IF('Crisis Indicator Data'!#REF!="No Data",1,IF(#REF!&lt;&gt;"",1,0))</f>
        <v>#REF!</v>
      </c>
      <c r="P67" s="211" t="e">
        <f>IF('Crisis Indicator Data'!#REF!="No Data",1,IF(#REF!&lt;&gt;"",1,0))</f>
        <v>#REF!</v>
      </c>
      <c r="Q67" s="211" t="e">
        <f>IF('Crisis Indicator Data'!#REF!="No Data",1,IF(#REF!&lt;&gt;"",1,0))</f>
        <v>#REF!</v>
      </c>
      <c r="R67" s="211" t="e">
        <f>IF('Crisis Indicator Data'!#REF!="No Data",1,IF(#REF!&lt;&gt;"",1,0))</f>
        <v>#REF!</v>
      </c>
      <c r="S67" s="211" t="e">
        <f>IF('Crisis Indicator Data'!#REF!="No Data",1,IF(#REF!&lt;&gt;"",1,0))</f>
        <v>#REF!</v>
      </c>
      <c r="T67" s="211" t="e">
        <f>IF('Crisis Indicator Data'!#REF!="No Data",1,IF(#REF!&lt;&gt;"",1,0))</f>
        <v>#REF!</v>
      </c>
      <c r="U67" s="211" t="e">
        <f>IF('Crisis Indicator Data'!#REF!="No Data",1,IF(#REF!&lt;&gt;"",1,0))</f>
        <v>#REF!</v>
      </c>
      <c r="V67" s="211" t="e">
        <f>IF('Crisis Indicator Data'!#REF!="No Data",1,IF(#REF!&lt;&gt;"",1,0))</f>
        <v>#REF!</v>
      </c>
      <c r="W67" s="211" t="e">
        <f>IF('Crisis Indicator Data'!#REF!="No Data",1,IF(#REF!&lt;&gt;"",1,0))</f>
        <v>#REF!</v>
      </c>
      <c r="X67" s="211" t="e">
        <f>IF('Crisis Indicator Data'!#REF!="No Data",1,IF(#REF!&lt;&gt;"",1,0))</f>
        <v>#REF!</v>
      </c>
      <c r="Y67" s="211" t="e">
        <f>IF('Crisis Indicator Data'!#REF!="No Data",1,IF(#REF!&lt;&gt;"",1,0))</f>
        <v>#REF!</v>
      </c>
      <c r="Z67" s="211" t="e">
        <f>IF('Crisis Indicator Data'!#REF!="No Data",1,IF(#REF!&lt;&gt;"",1,0))</f>
        <v>#REF!</v>
      </c>
      <c r="AA67" s="211" t="e">
        <f>IF('Crisis Indicator Data'!#REF!="No Data",1,IF(#REF!&lt;&gt;"",1,0))</f>
        <v>#REF!</v>
      </c>
      <c r="AB67" s="211" t="e">
        <f>IF('Crisis Indicator Data'!#REF!="No Data",1,IF(#REF!&lt;&gt;"",1,0))</f>
        <v>#REF!</v>
      </c>
      <c r="AC67" s="211" t="e">
        <f>IF('Crisis Indicator Data'!#REF!="No Data",1,IF(#REF!&lt;&gt;"",1,0))</f>
        <v>#REF!</v>
      </c>
      <c r="AD67" s="211" t="e">
        <f>IF('Crisis Indicator Data'!#REF!="No Data",1,IF(#REF!&lt;&gt;"",1,0))</f>
        <v>#REF!</v>
      </c>
      <c r="AE67" s="211" t="e">
        <f>IF('Crisis Indicator Data'!#REF!="No Data",1,IF(#REF!&lt;&gt;"",1,0))</f>
        <v>#REF!</v>
      </c>
      <c r="AF67" s="211" t="e">
        <f>IF('Crisis Indicator Data'!#REF!="No Data",1,IF(#REF!&lt;&gt;"",1,0))</f>
        <v>#REF!</v>
      </c>
      <c r="AG67" s="211" t="e">
        <f>IF('Crisis Indicator Data'!#REF!="No Data",1,IF(#REF!&lt;&gt;"",1,0))</f>
        <v>#REF!</v>
      </c>
      <c r="AH67" s="211" t="e">
        <f>IF('Crisis Indicator Data'!#REF!="No Data",1,IF(#REF!&lt;&gt;"",1,0))</f>
        <v>#REF!</v>
      </c>
      <c r="AI67" s="211" t="e">
        <f>IF('Crisis Indicator Data'!#REF!="No Data",1,IF(#REF!&lt;&gt;"",1,0))</f>
        <v>#REF!</v>
      </c>
      <c r="AJ67" s="211" t="e">
        <f>IF('Crisis Indicator Data'!#REF!="No Data",1,IF(#REF!&lt;&gt;"",1,0))</f>
        <v>#REF!</v>
      </c>
      <c r="AK67" s="211" t="e">
        <f>IF('Crisis Indicator Data'!#REF!="No Data",1,IF(#REF!&lt;&gt;"",1,0))</f>
        <v>#REF!</v>
      </c>
      <c r="AL67" s="211" t="e">
        <f>IF('Crisis Indicator Data'!#REF!="No Data",1,IF(#REF!&lt;&gt;"",1,0))</f>
        <v>#REF!</v>
      </c>
      <c r="AM67" s="211" t="e">
        <f>IF('Crisis Indicator Data'!#REF!="No Data",1,IF(#REF!&lt;&gt;"",1,0))</f>
        <v>#REF!</v>
      </c>
      <c r="AN67" s="211" t="e">
        <f>IF('Crisis Indicator Data'!#REF!="No Data",1,IF(#REF!&lt;&gt;"",1,0))</f>
        <v>#REF!</v>
      </c>
      <c r="AO67" s="211" t="e">
        <f>IF('Crisis Indicator Data'!#REF!="No Data",1,IF(#REF!&lt;&gt;"",1,0))</f>
        <v>#REF!</v>
      </c>
      <c r="AP67" s="211" t="e">
        <f>IF('Crisis Indicator Data'!#REF!="No Data",1,IF(#REF!&lt;&gt;"",1,0))</f>
        <v>#REF!</v>
      </c>
      <c r="AQ67" s="211" t="e">
        <f>IF('Crisis Indicator Data'!#REF!="No Data",1,IF(#REF!&lt;&gt;"",1,0))</f>
        <v>#REF!</v>
      </c>
      <c r="AR67" s="211" t="e">
        <f>IF('Crisis Indicator Data'!#REF!="No Data",1,IF(#REF!&lt;&gt;"",1,0))</f>
        <v>#REF!</v>
      </c>
      <c r="AS67" s="211" t="e">
        <f>IF('Crisis Indicator Data'!#REF!="No Data",1,IF(#REF!&lt;&gt;"",1,0))</f>
        <v>#REF!</v>
      </c>
      <c r="AT67" s="211" t="e">
        <f>IF('Crisis Indicator Data'!#REF!="No Data",1,IF(#REF!&lt;&gt;"",1,0))</f>
        <v>#REF!</v>
      </c>
      <c r="AU67" s="211" t="e">
        <f>IF('Crisis Indicator Data'!#REF!="No Data",1,IF(#REF!&lt;&gt;"",1,0))</f>
        <v>#REF!</v>
      </c>
      <c r="AV67" s="211" t="e">
        <f>IF('Crisis Indicator Data'!#REF!="No Data",1,IF(#REF!&lt;&gt;"",1,0))</f>
        <v>#REF!</v>
      </c>
      <c r="AW67" s="211" t="e">
        <f>IF('Crisis Indicator Data'!#REF!="No Data",1,IF(#REF!&lt;&gt;"",1,0))</f>
        <v>#REF!</v>
      </c>
      <c r="AX67" s="211" t="e">
        <f>IF('Crisis Indicator Data'!#REF!="No Data",1,IF(#REF!&lt;&gt;"",1,0))</f>
        <v>#REF!</v>
      </c>
      <c r="AY67" s="211" t="e">
        <f>IF('Crisis Indicator Data'!#REF!="No Data",1,IF(#REF!&lt;&gt;"",1,0))</f>
        <v>#REF!</v>
      </c>
      <c r="AZ67" s="211" t="e">
        <f>IF('Crisis Indicator Data'!#REF!="No Data",1,IF(#REF!&lt;&gt;"",1,0))</f>
        <v>#REF!</v>
      </c>
      <c r="BA67" t="e">
        <f t="shared" si="4"/>
        <v>#REF!</v>
      </c>
      <c r="BB67" s="22" t="e">
        <f t="shared" si="5"/>
        <v>#REF!</v>
      </c>
    </row>
    <row r="68" spans="1:54" x14ac:dyDescent="0.25">
      <c r="A68" t="s">
        <v>8746</v>
      </c>
      <c r="B68" s="211" t="e">
        <f>IF('Crisis Indicator Data'!#REF!="No Data",1,IF(#REF!&lt;&gt;"",1,0))</f>
        <v>#REF!</v>
      </c>
      <c r="C68" s="211" t="e">
        <f>IF('Crisis Indicator Data'!#REF!="No Data",1,IF(#REF!&lt;&gt;"",1,0))</f>
        <v>#REF!</v>
      </c>
      <c r="D68" s="211" t="e">
        <f>IF('Crisis Indicator Data'!#REF!="No Data",1,IF(#REF!&lt;&gt;"",1,0))</f>
        <v>#REF!</v>
      </c>
      <c r="E68" s="211" t="e">
        <f>IF('Crisis Indicator Data'!#REF!="No Data",1,IF(#REF!&lt;&gt;"",1,0))</f>
        <v>#REF!</v>
      </c>
      <c r="F68" s="211" t="e">
        <f>IF('Crisis Indicator Data'!#REF!="No Data",1,IF(#REF!&lt;&gt;"",1,0))</f>
        <v>#REF!</v>
      </c>
      <c r="G68" s="211" t="e">
        <f>IF('Crisis Indicator Data'!#REF!="No Data",1,IF(#REF!&lt;&gt;"",1,0))</f>
        <v>#REF!</v>
      </c>
      <c r="H68" s="211" t="e">
        <f>IF('Crisis Indicator Data'!#REF!="No Data",1,IF(#REF!&lt;&gt;"",1,0))</f>
        <v>#REF!</v>
      </c>
      <c r="I68" s="211" t="e">
        <f>IF('Crisis Indicator Data'!#REF!="No Data",1,IF(#REF!&lt;&gt;"",1,0))</f>
        <v>#REF!</v>
      </c>
      <c r="J68" s="211" t="e">
        <f>IF('Crisis Indicator Data'!#REF!="No Data",1,IF(#REF!&lt;&gt;"",1,0))</f>
        <v>#REF!</v>
      </c>
      <c r="K68" s="211" t="e">
        <f>IF('Crisis Indicator Data'!#REF!="No Data",1,IF(#REF!&lt;&gt;"",1,0))</f>
        <v>#REF!</v>
      </c>
      <c r="L68" s="211" t="e">
        <f>IF('Crisis Indicator Data'!#REF!="No Data",1,IF(#REF!&lt;&gt;"",1,0))</f>
        <v>#REF!</v>
      </c>
      <c r="M68" s="211" t="e">
        <f>IF('Crisis Indicator Data'!#REF!="No Data",1,IF(#REF!&lt;&gt;"",1,0))</f>
        <v>#REF!</v>
      </c>
      <c r="N68" s="211" t="e">
        <f>IF('Crisis Indicator Data'!#REF!="No Data",1,IF(#REF!&lt;&gt;"",1,0))</f>
        <v>#REF!</v>
      </c>
      <c r="O68" s="211" t="e">
        <f>IF('Crisis Indicator Data'!#REF!="No Data",1,IF(#REF!&lt;&gt;"",1,0))</f>
        <v>#REF!</v>
      </c>
      <c r="P68" s="211" t="e">
        <f>IF('Crisis Indicator Data'!#REF!="No Data",1,IF(#REF!&lt;&gt;"",1,0))</f>
        <v>#REF!</v>
      </c>
      <c r="Q68" s="211" t="e">
        <f>IF('Crisis Indicator Data'!#REF!="No Data",1,IF(#REF!&lt;&gt;"",1,0))</f>
        <v>#REF!</v>
      </c>
      <c r="R68" s="211" t="e">
        <f>IF('Crisis Indicator Data'!#REF!="No Data",1,IF(#REF!&lt;&gt;"",1,0))</f>
        <v>#REF!</v>
      </c>
      <c r="S68" s="211" t="e">
        <f>IF('Crisis Indicator Data'!#REF!="No Data",1,IF(#REF!&lt;&gt;"",1,0))</f>
        <v>#REF!</v>
      </c>
      <c r="T68" s="211" t="e">
        <f>IF('Crisis Indicator Data'!#REF!="No Data",1,IF(#REF!&lt;&gt;"",1,0))</f>
        <v>#REF!</v>
      </c>
      <c r="U68" s="211" t="e">
        <f>IF('Crisis Indicator Data'!#REF!="No Data",1,IF(#REF!&lt;&gt;"",1,0))</f>
        <v>#REF!</v>
      </c>
      <c r="V68" s="211" t="e">
        <f>IF('Crisis Indicator Data'!#REF!="No Data",1,IF(#REF!&lt;&gt;"",1,0))</f>
        <v>#REF!</v>
      </c>
      <c r="W68" s="211" t="e">
        <f>IF('Crisis Indicator Data'!#REF!="No Data",1,IF(#REF!&lt;&gt;"",1,0))</f>
        <v>#REF!</v>
      </c>
      <c r="X68" s="211" t="e">
        <f>IF('Crisis Indicator Data'!#REF!="No Data",1,IF(#REF!&lt;&gt;"",1,0))</f>
        <v>#REF!</v>
      </c>
      <c r="Y68" s="211" t="e">
        <f>IF('Crisis Indicator Data'!#REF!="No Data",1,IF(#REF!&lt;&gt;"",1,0))</f>
        <v>#REF!</v>
      </c>
      <c r="Z68" s="211" t="e">
        <f>IF('Crisis Indicator Data'!#REF!="No Data",1,IF(#REF!&lt;&gt;"",1,0))</f>
        <v>#REF!</v>
      </c>
      <c r="AA68" s="211" t="e">
        <f>IF('Crisis Indicator Data'!#REF!="No Data",1,IF(#REF!&lt;&gt;"",1,0))</f>
        <v>#REF!</v>
      </c>
      <c r="AB68" s="211" t="e">
        <f>IF('Crisis Indicator Data'!#REF!="No Data",1,IF(#REF!&lt;&gt;"",1,0))</f>
        <v>#REF!</v>
      </c>
      <c r="AC68" s="211" t="e">
        <f>IF('Crisis Indicator Data'!#REF!="No Data",1,IF(#REF!&lt;&gt;"",1,0))</f>
        <v>#REF!</v>
      </c>
      <c r="AD68" s="211" t="e">
        <f>IF('Crisis Indicator Data'!#REF!="No Data",1,IF(#REF!&lt;&gt;"",1,0))</f>
        <v>#REF!</v>
      </c>
      <c r="AE68" s="211" t="e">
        <f>IF('Crisis Indicator Data'!#REF!="No Data",1,IF(#REF!&lt;&gt;"",1,0))</f>
        <v>#REF!</v>
      </c>
      <c r="AF68" s="211" t="e">
        <f>IF('Crisis Indicator Data'!#REF!="No Data",1,IF(#REF!&lt;&gt;"",1,0))</f>
        <v>#REF!</v>
      </c>
      <c r="AG68" s="211" t="e">
        <f>IF('Crisis Indicator Data'!#REF!="No Data",1,IF(#REF!&lt;&gt;"",1,0))</f>
        <v>#REF!</v>
      </c>
      <c r="AH68" s="211" t="e">
        <f>IF('Crisis Indicator Data'!#REF!="No Data",1,IF(#REF!&lt;&gt;"",1,0))</f>
        <v>#REF!</v>
      </c>
      <c r="AI68" s="211" t="e">
        <f>IF('Crisis Indicator Data'!#REF!="No Data",1,IF(#REF!&lt;&gt;"",1,0))</f>
        <v>#REF!</v>
      </c>
      <c r="AJ68" s="211" t="e">
        <f>IF('Crisis Indicator Data'!#REF!="No Data",1,IF(#REF!&lt;&gt;"",1,0))</f>
        <v>#REF!</v>
      </c>
      <c r="AK68" s="211" t="e">
        <f>IF('Crisis Indicator Data'!#REF!="No Data",1,IF(#REF!&lt;&gt;"",1,0))</f>
        <v>#REF!</v>
      </c>
      <c r="AL68" s="211" t="e">
        <f>IF('Crisis Indicator Data'!#REF!="No Data",1,IF(#REF!&lt;&gt;"",1,0))</f>
        <v>#REF!</v>
      </c>
      <c r="AM68" s="211" t="e">
        <f>IF('Crisis Indicator Data'!#REF!="No Data",1,IF(#REF!&lt;&gt;"",1,0))</f>
        <v>#REF!</v>
      </c>
      <c r="AN68" s="211" t="e">
        <f>IF('Crisis Indicator Data'!#REF!="No Data",1,IF(#REF!&lt;&gt;"",1,0))</f>
        <v>#REF!</v>
      </c>
      <c r="AO68" s="211" t="e">
        <f>IF('Crisis Indicator Data'!#REF!="No Data",1,IF(#REF!&lt;&gt;"",1,0))</f>
        <v>#REF!</v>
      </c>
      <c r="AP68" s="211" t="e">
        <f>IF('Crisis Indicator Data'!#REF!="No Data",1,IF(#REF!&lt;&gt;"",1,0))</f>
        <v>#REF!</v>
      </c>
      <c r="AQ68" s="211" t="e">
        <f>IF('Crisis Indicator Data'!#REF!="No Data",1,IF(#REF!&lt;&gt;"",1,0))</f>
        <v>#REF!</v>
      </c>
      <c r="AR68" s="211" t="e">
        <f>IF('Crisis Indicator Data'!#REF!="No Data",1,IF(#REF!&lt;&gt;"",1,0))</f>
        <v>#REF!</v>
      </c>
      <c r="AS68" s="211" t="e">
        <f>IF('Crisis Indicator Data'!#REF!="No Data",1,IF(#REF!&lt;&gt;"",1,0))</f>
        <v>#REF!</v>
      </c>
      <c r="AT68" s="211" t="e">
        <f>IF('Crisis Indicator Data'!#REF!="No Data",1,IF(#REF!&lt;&gt;"",1,0))</f>
        <v>#REF!</v>
      </c>
      <c r="AU68" s="211" t="e">
        <f>IF('Crisis Indicator Data'!#REF!="No Data",1,IF(#REF!&lt;&gt;"",1,0))</f>
        <v>#REF!</v>
      </c>
      <c r="AV68" s="211" t="e">
        <f>IF('Crisis Indicator Data'!#REF!="No Data",1,IF(#REF!&lt;&gt;"",1,0))</f>
        <v>#REF!</v>
      </c>
      <c r="AW68" s="211" t="e">
        <f>IF('Crisis Indicator Data'!#REF!="No Data",1,IF(#REF!&lt;&gt;"",1,0))</f>
        <v>#REF!</v>
      </c>
      <c r="AX68" s="211" t="e">
        <f>IF('Crisis Indicator Data'!#REF!="No Data",1,IF(#REF!&lt;&gt;"",1,0))</f>
        <v>#REF!</v>
      </c>
      <c r="AY68" s="211" t="e">
        <f>IF('Crisis Indicator Data'!#REF!="No Data",1,IF(#REF!&lt;&gt;"",1,0))</f>
        <v>#REF!</v>
      </c>
      <c r="AZ68" s="211" t="e">
        <f>IF('Crisis Indicator Data'!#REF!="No Data",1,IF(#REF!&lt;&gt;"",1,0))</f>
        <v>#REF!</v>
      </c>
      <c r="BA68" t="e">
        <f t="shared" si="4"/>
        <v>#REF!</v>
      </c>
      <c r="BB68" s="22" t="e">
        <f t="shared" si="5"/>
        <v>#REF!</v>
      </c>
    </row>
    <row r="69" spans="1:54" x14ac:dyDescent="0.25">
      <c r="A69" t="s">
        <v>8737</v>
      </c>
      <c r="B69" s="211" t="e">
        <f>IF('Crisis Indicator Data'!#REF!="No Data",1,IF(#REF!&lt;&gt;"",1,0))</f>
        <v>#REF!</v>
      </c>
      <c r="C69" s="211" t="e">
        <f>IF('Crisis Indicator Data'!#REF!="No Data",1,IF(#REF!&lt;&gt;"",1,0))</f>
        <v>#REF!</v>
      </c>
      <c r="D69" s="211" t="e">
        <f>IF('Crisis Indicator Data'!#REF!="No Data",1,IF(#REF!&lt;&gt;"",1,0))</f>
        <v>#REF!</v>
      </c>
      <c r="E69" s="211" t="e">
        <f>IF('Crisis Indicator Data'!#REF!="No Data",1,IF(#REF!&lt;&gt;"",1,0))</f>
        <v>#REF!</v>
      </c>
      <c r="F69" s="211" t="e">
        <f>IF('Crisis Indicator Data'!#REF!="No Data",1,IF(#REF!&lt;&gt;"",1,0))</f>
        <v>#REF!</v>
      </c>
      <c r="G69" s="211" t="e">
        <f>IF('Crisis Indicator Data'!#REF!="No Data",1,IF(#REF!&lt;&gt;"",1,0))</f>
        <v>#REF!</v>
      </c>
      <c r="H69" s="211" t="e">
        <f>IF('Crisis Indicator Data'!#REF!="No Data",1,IF(#REF!&lt;&gt;"",1,0))</f>
        <v>#REF!</v>
      </c>
      <c r="I69" s="211" t="e">
        <f>IF('Crisis Indicator Data'!#REF!="No Data",1,IF(#REF!&lt;&gt;"",1,0))</f>
        <v>#REF!</v>
      </c>
      <c r="J69" s="211" t="e">
        <f>IF('Crisis Indicator Data'!#REF!="No Data",1,IF(#REF!&lt;&gt;"",1,0))</f>
        <v>#REF!</v>
      </c>
      <c r="K69" s="211" t="e">
        <f>IF('Crisis Indicator Data'!#REF!="No Data",1,IF(#REF!&lt;&gt;"",1,0))</f>
        <v>#REF!</v>
      </c>
      <c r="L69" s="211" t="e">
        <f>IF('Crisis Indicator Data'!#REF!="No Data",1,IF(#REF!&lt;&gt;"",1,0))</f>
        <v>#REF!</v>
      </c>
      <c r="M69" s="211" t="e">
        <f>IF('Crisis Indicator Data'!#REF!="No Data",1,IF(#REF!&lt;&gt;"",1,0))</f>
        <v>#REF!</v>
      </c>
      <c r="N69" s="211" t="e">
        <f>IF('Crisis Indicator Data'!#REF!="No Data",1,IF(#REF!&lt;&gt;"",1,0))</f>
        <v>#REF!</v>
      </c>
      <c r="O69" s="211" t="e">
        <f>IF('Crisis Indicator Data'!#REF!="No Data",1,IF(#REF!&lt;&gt;"",1,0))</f>
        <v>#REF!</v>
      </c>
      <c r="P69" s="211" t="e">
        <f>IF('Crisis Indicator Data'!#REF!="No Data",1,IF(#REF!&lt;&gt;"",1,0))</f>
        <v>#REF!</v>
      </c>
      <c r="Q69" s="211" t="e">
        <f>IF('Crisis Indicator Data'!#REF!="No Data",1,IF(#REF!&lt;&gt;"",1,0))</f>
        <v>#REF!</v>
      </c>
      <c r="R69" s="211" t="e">
        <f>IF('Crisis Indicator Data'!#REF!="No Data",1,IF(#REF!&lt;&gt;"",1,0))</f>
        <v>#REF!</v>
      </c>
      <c r="S69" s="211" t="e">
        <f>IF('Crisis Indicator Data'!#REF!="No Data",1,IF(#REF!&lt;&gt;"",1,0))</f>
        <v>#REF!</v>
      </c>
      <c r="T69" s="211" t="e">
        <f>IF('Crisis Indicator Data'!#REF!="No Data",1,IF(#REF!&lt;&gt;"",1,0))</f>
        <v>#REF!</v>
      </c>
      <c r="U69" s="211" t="e">
        <f>IF('Crisis Indicator Data'!#REF!="No Data",1,IF(#REF!&lt;&gt;"",1,0))</f>
        <v>#REF!</v>
      </c>
      <c r="V69" s="211" t="e">
        <f>IF('Crisis Indicator Data'!#REF!="No Data",1,IF(#REF!&lt;&gt;"",1,0))</f>
        <v>#REF!</v>
      </c>
      <c r="W69" s="211" t="e">
        <f>IF('Crisis Indicator Data'!#REF!="No Data",1,IF(#REF!&lt;&gt;"",1,0))</f>
        <v>#REF!</v>
      </c>
      <c r="X69" s="211" t="e">
        <f>IF('Crisis Indicator Data'!#REF!="No Data",1,IF(#REF!&lt;&gt;"",1,0))</f>
        <v>#REF!</v>
      </c>
      <c r="Y69" s="211" t="e">
        <f>IF('Crisis Indicator Data'!#REF!="No Data",1,IF(#REF!&lt;&gt;"",1,0))</f>
        <v>#REF!</v>
      </c>
      <c r="Z69" s="211" t="e">
        <f>IF('Crisis Indicator Data'!#REF!="No Data",1,IF(#REF!&lt;&gt;"",1,0))</f>
        <v>#REF!</v>
      </c>
      <c r="AA69" s="211" t="e">
        <f>IF('Crisis Indicator Data'!#REF!="No Data",1,IF(#REF!&lt;&gt;"",1,0))</f>
        <v>#REF!</v>
      </c>
      <c r="AB69" s="211" t="e">
        <f>IF('Crisis Indicator Data'!#REF!="No Data",1,IF(#REF!&lt;&gt;"",1,0))</f>
        <v>#REF!</v>
      </c>
      <c r="AC69" s="211" t="e">
        <f>IF('Crisis Indicator Data'!#REF!="No Data",1,IF(#REF!&lt;&gt;"",1,0))</f>
        <v>#REF!</v>
      </c>
      <c r="AD69" s="211" t="e">
        <f>IF('Crisis Indicator Data'!#REF!="No Data",1,IF(#REF!&lt;&gt;"",1,0))</f>
        <v>#REF!</v>
      </c>
      <c r="AE69" s="211" t="e">
        <f>IF('Crisis Indicator Data'!#REF!="No Data",1,IF(#REF!&lt;&gt;"",1,0))</f>
        <v>#REF!</v>
      </c>
      <c r="AF69" s="211" t="e">
        <f>IF('Crisis Indicator Data'!#REF!="No Data",1,IF(#REF!&lt;&gt;"",1,0))</f>
        <v>#REF!</v>
      </c>
      <c r="AG69" s="211" t="e">
        <f>IF('Crisis Indicator Data'!#REF!="No Data",1,IF(#REF!&lt;&gt;"",1,0))</f>
        <v>#REF!</v>
      </c>
      <c r="AH69" s="211" t="e">
        <f>IF('Crisis Indicator Data'!#REF!="No Data",1,IF(#REF!&lt;&gt;"",1,0))</f>
        <v>#REF!</v>
      </c>
      <c r="AI69" s="211" t="e">
        <f>IF('Crisis Indicator Data'!#REF!="No Data",1,IF(#REF!&lt;&gt;"",1,0))</f>
        <v>#REF!</v>
      </c>
      <c r="AJ69" s="211" t="e">
        <f>IF('Crisis Indicator Data'!#REF!="No Data",1,IF(#REF!&lt;&gt;"",1,0))</f>
        <v>#REF!</v>
      </c>
      <c r="AK69" s="211" t="e">
        <f>IF('Crisis Indicator Data'!#REF!="No Data",1,IF(#REF!&lt;&gt;"",1,0))</f>
        <v>#REF!</v>
      </c>
      <c r="AL69" s="211" t="e">
        <f>IF('Crisis Indicator Data'!#REF!="No Data",1,IF(#REF!&lt;&gt;"",1,0))</f>
        <v>#REF!</v>
      </c>
      <c r="AM69" s="211" t="e">
        <f>IF('Crisis Indicator Data'!#REF!="No Data",1,IF(#REF!&lt;&gt;"",1,0))</f>
        <v>#REF!</v>
      </c>
      <c r="AN69" s="211" t="e">
        <f>IF('Crisis Indicator Data'!#REF!="No Data",1,IF(#REF!&lt;&gt;"",1,0))</f>
        <v>#REF!</v>
      </c>
      <c r="AO69" s="211" t="e">
        <f>IF('Crisis Indicator Data'!#REF!="No Data",1,IF(#REF!&lt;&gt;"",1,0))</f>
        <v>#REF!</v>
      </c>
      <c r="AP69" s="211" t="e">
        <f>IF('Crisis Indicator Data'!#REF!="No Data",1,IF(#REF!&lt;&gt;"",1,0))</f>
        <v>#REF!</v>
      </c>
      <c r="AQ69" s="211" t="e">
        <f>IF('Crisis Indicator Data'!#REF!="No Data",1,IF(#REF!&lt;&gt;"",1,0))</f>
        <v>#REF!</v>
      </c>
      <c r="AR69" s="211" t="e">
        <f>IF('Crisis Indicator Data'!#REF!="No Data",1,IF(#REF!&lt;&gt;"",1,0))</f>
        <v>#REF!</v>
      </c>
      <c r="AS69" s="211" t="e">
        <f>IF('Crisis Indicator Data'!#REF!="No Data",1,IF(#REF!&lt;&gt;"",1,0))</f>
        <v>#REF!</v>
      </c>
      <c r="AT69" s="211" t="e">
        <f>IF('Crisis Indicator Data'!#REF!="No Data",1,IF(#REF!&lt;&gt;"",1,0))</f>
        <v>#REF!</v>
      </c>
      <c r="AU69" s="211" t="e">
        <f>IF('Crisis Indicator Data'!#REF!="No Data",1,IF(#REF!&lt;&gt;"",1,0))</f>
        <v>#REF!</v>
      </c>
      <c r="AV69" s="211" t="e">
        <f>IF('Crisis Indicator Data'!#REF!="No Data",1,IF(#REF!&lt;&gt;"",1,0))</f>
        <v>#REF!</v>
      </c>
      <c r="AW69" s="211" t="e">
        <f>IF('Crisis Indicator Data'!#REF!="No Data",1,IF(#REF!&lt;&gt;"",1,0))</f>
        <v>#REF!</v>
      </c>
      <c r="AX69" s="211" t="e">
        <f>IF('Crisis Indicator Data'!#REF!="No Data",1,IF(#REF!&lt;&gt;"",1,0))</f>
        <v>#REF!</v>
      </c>
      <c r="AY69" s="211" t="e">
        <f>IF('Crisis Indicator Data'!#REF!="No Data",1,IF(#REF!&lt;&gt;"",1,0))</f>
        <v>#REF!</v>
      </c>
      <c r="AZ69" s="211" t="e">
        <f>IF('Crisis Indicator Data'!#REF!="No Data",1,IF(#REF!&lt;&gt;"",1,0))</f>
        <v>#REF!</v>
      </c>
      <c r="BA69" t="e">
        <f t="shared" si="4"/>
        <v>#REF!</v>
      </c>
      <c r="BB69" s="22" t="e">
        <f t="shared" si="5"/>
        <v>#REF!</v>
      </c>
    </row>
    <row r="70" spans="1:54" x14ac:dyDescent="0.25">
      <c r="A70" t="s">
        <v>8740</v>
      </c>
      <c r="B70" s="211" t="e">
        <f>IF('Crisis Indicator Data'!#REF!="No Data",1,IF(#REF!&lt;&gt;"",1,0))</f>
        <v>#REF!</v>
      </c>
      <c r="C70" s="211" t="e">
        <f>IF('Crisis Indicator Data'!#REF!="No Data",1,IF(#REF!&lt;&gt;"",1,0))</f>
        <v>#REF!</v>
      </c>
      <c r="D70" s="211" t="e">
        <f>IF('Crisis Indicator Data'!#REF!="No Data",1,IF(#REF!&lt;&gt;"",1,0))</f>
        <v>#REF!</v>
      </c>
      <c r="E70" s="211" t="e">
        <f>IF('Crisis Indicator Data'!#REF!="No Data",1,IF(#REF!&lt;&gt;"",1,0))</f>
        <v>#REF!</v>
      </c>
      <c r="F70" s="211" t="e">
        <f>IF('Crisis Indicator Data'!#REF!="No Data",1,IF(#REF!&lt;&gt;"",1,0))</f>
        <v>#REF!</v>
      </c>
      <c r="G70" s="211" t="e">
        <f>IF('Crisis Indicator Data'!#REF!="No Data",1,IF(#REF!&lt;&gt;"",1,0))</f>
        <v>#REF!</v>
      </c>
      <c r="H70" s="211" t="e">
        <f>IF('Crisis Indicator Data'!#REF!="No Data",1,IF(#REF!&lt;&gt;"",1,0))</f>
        <v>#REF!</v>
      </c>
      <c r="I70" s="211" t="e">
        <f>IF('Crisis Indicator Data'!#REF!="No Data",1,IF(#REF!&lt;&gt;"",1,0))</f>
        <v>#REF!</v>
      </c>
      <c r="J70" s="211" t="e">
        <f>IF('Crisis Indicator Data'!#REF!="No Data",1,IF(#REF!&lt;&gt;"",1,0))</f>
        <v>#REF!</v>
      </c>
      <c r="K70" s="211" t="e">
        <f>IF('Crisis Indicator Data'!#REF!="No Data",1,IF(#REF!&lt;&gt;"",1,0))</f>
        <v>#REF!</v>
      </c>
      <c r="L70" s="211" t="e">
        <f>IF('Crisis Indicator Data'!#REF!="No Data",1,IF(#REF!&lt;&gt;"",1,0))</f>
        <v>#REF!</v>
      </c>
      <c r="M70" s="211" t="e">
        <f>IF('Crisis Indicator Data'!#REF!="No Data",1,IF(#REF!&lt;&gt;"",1,0))</f>
        <v>#REF!</v>
      </c>
      <c r="N70" s="211" t="e">
        <f>IF('Crisis Indicator Data'!#REF!="No Data",1,IF(#REF!&lt;&gt;"",1,0))</f>
        <v>#REF!</v>
      </c>
      <c r="O70" s="211" t="e">
        <f>IF('Crisis Indicator Data'!#REF!="No Data",1,IF(#REF!&lt;&gt;"",1,0))</f>
        <v>#REF!</v>
      </c>
      <c r="P70" s="211" t="e">
        <f>IF('Crisis Indicator Data'!#REF!="No Data",1,IF(#REF!&lt;&gt;"",1,0))</f>
        <v>#REF!</v>
      </c>
      <c r="Q70" s="211" t="e">
        <f>IF('Crisis Indicator Data'!#REF!="No Data",1,IF(#REF!&lt;&gt;"",1,0))</f>
        <v>#REF!</v>
      </c>
      <c r="R70" s="211" t="e">
        <f>IF('Crisis Indicator Data'!#REF!="No Data",1,IF(#REF!&lt;&gt;"",1,0))</f>
        <v>#REF!</v>
      </c>
      <c r="S70" s="211" t="e">
        <f>IF('Crisis Indicator Data'!#REF!="No Data",1,IF(#REF!&lt;&gt;"",1,0))</f>
        <v>#REF!</v>
      </c>
      <c r="T70" s="211" t="e">
        <f>IF('Crisis Indicator Data'!#REF!="No Data",1,IF(#REF!&lt;&gt;"",1,0))</f>
        <v>#REF!</v>
      </c>
      <c r="U70" s="211" t="e">
        <f>IF('Crisis Indicator Data'!#REF!="No Data",1,IF(#REF!&lt;&gt;"",1,0))</f>
        <v>#REF!</v>
      </c>
      <c r="V70" s="211" t="e">
        <f>IF('Crisis Indicator Data'!#REF!="No Data",1,IF(#REF!&lt;&gt;"",1,0))</f>
        <v>#REF!</v>
      </c>
      <c r="W70" s="211" t="e">
        <f>IF('Crisis Indicator Data'!#REF!="No Data",1,IF(#REF!&lt;&gt;"",1,0))</f>
        <v>#REF!</v>
      </c>
      <c r="X70" s="211" t="e">
        <f>IF('Crisis Indicator Data'!#REF!="No Data",1,IF(#REF!&lt;&gt;"",1,0))</f>
        <v>#REF!</v>
      </c>
      <c r="Y70" s="211" t="e">
        <f>IF('Crisis Indicator Data'!#REF!="No Data",1,IF(#REF!&lt;&gt;"",1,0))</f>
        <v>#REF!</v>
      </c>
      <c r="Z70" s="211" t="e">
        <f>IF('Crisis Indicator Data'!#REF!="No Data",1,IF(#REF!&lt;&gt;"",1,0))</f>
        <v>#REF!</v>
      </c>
      <c r="AA70" s="211" t="e">
        <f>IF('Crisis Indicator Data'!#REF!="No Data",1,IF(#REF!&lt;&gt;"",1,0))</f>
        <v>#REF!</v>
      </c>
      <c r="AB70" s="211" t="e">
        <f>IF('Crisis Indicator Data'!#REF!="No Data",1,IF(#REF!&lt;&gt;"",1,0))</f>
        <v>#REF!</v>
      </c>
      <c r="AC70" s="211" t="e">
        <f>IF('Crisis Indicator Data'!#REF!="No Data",1,IF(#REF!&lt;&gt;"",1,0))</f>
        <v>#REF!</v>
      </c>
      <c r="AD70" s="211" t="e">
        <f>IF('Crisis Indicator Data'!#REF!="No Data",1,IF(#REF!&lt;&gt;"",1,0))</f>
        <v>#REF!</v>
      </c>
      <c r="AE70" s="211" t="e">
        <f>IF('Crisis Indicator Data'!#REF!="No Data",1,IF(#REF!&lt;&gt;"",1,0))</f>
        <v>#REF!</v>
      </c>
      <c r="AF70" s="211" t="e">
        <f>IF('Crisis Indicator Data'!#REF!="No Data",1,IF(#REF!&lt;&gt;"",1,0))</f>
        <v>#REF!</v>
      </c>
      <c r="AG70" s="211" t="e">
        <f>IF('Crisis Indicator Data'!#REF!="No Data",1,IF(#REF!&lt;&gt;"",1,0))</f>
        <v>#REF!</v>
      </c>
      <c r="AH70" s="211" t="e">
        <f>IF('Crisis Indicator Data'!#REF!="No Data",1,IF(#REF!&lt;&gt;"",1,0))</f>
        <v>#REF!</v>
      </c>
      <c r="AI70" s="211" t="e">
        <f>IF('Crisis Indicator Data'!#REF!="No Data",1,IF(#REF!&lt;&gt;"",1,0))</f>
        <v>#REF!</v>
      </c>
      <c r="AJ70" s="211" t="e">
        <f>IF('Crisis Indicator Data'!#REF!="No Data",1,IF(#REF!&lt;&gt;"",1,0))</f>
        <v>#REF!</v>
      </c>
      <c r="AK70" s="211" t="e">
        <f>IF('Crisis Indicator Data'!#REF!="No Data",1,IF(#REF!&lt;&gt;"",1,0))</f>
        <v>#REF!</v>
      </c>
      <c r="AL70" s="211" t="e">
        <f>IF('Crisis Indicator Data'!#REF!="No Data",1,IF(#REF!&lt;&gt;"",1,0))</f>
        <v>#REF!</v>
      </c>
      <c r="AM70" s="211" t="e">
        <f>IF('Crisis Indicator Data'!#REF!="No Data",1,IF(#REF!&lt;&gt;"",1,0))</f>
        <v>#REF!</v>
      </c>
      <c r="AN70" s="211" t="e">
        <f>IF('Crisis Indicator Data'!#REF!="No Data",1,IF(#REF!&lt;&gt;"",1,0))</f>
        <v>#REF!</v>
      </c>
      <c r="AO70" s="211" t="e">
        <f>IF('Crisis Indicator Data'!#REF!="No Data",1,IF(#REF!&lt;&gt;"",1,0))</f>
        <v>#REF!</v>
      </c>
      <c r="AP70" s="211" t="e">
        <f>IF('Crisis Indicator Data'!#REF!="No Data",1,IF(#REF!&lt;&gt;"",1,0))</f>
        <v>#REF!</v>
      </c>
      <c r="AQ70" s="211" t="e">
        <f>IF('Crisis Indicator Data'!#REF!="No Data",1,IF(#REF!&lt;&gt;"",1,0))</f>
        <v>#REF!</v>
      </c>
      <c r="AR70" s="211" t="e">
        <f>IF('Crisis Indicator Data'!#REF!="No Data",1,IF(#REF!&lt;&gt;"",1,0))</f>
        <v>#REF!</v>
      </c>
      <c r="AS70" s="211" t="e">
        <f>IF('Crisis Indicator Data'!#REF!="No Data",1,IF(#REF!&lt;&gt;"",1,0))</f>
        <v>#REF!</v>
      </c>
      <c r="AT70" s="211" t="e">
        <f>IF('Crisis Indicator Data'!#REF!="No Data",1,IF(#REF!&lt;&gt;"",1,0))</f>
        <v>#REF!</v>
      </c>
      <c r="AU70" s="211" t="e">
        <f>IF('Crisis Indicator Data'!#REF!="No Data",1,IF(#REF!&lt;&gt;"",1,0))</f>
        <v>#REF!</v>
      </c>
      <c r="AV70" s="211" t="e">
        <f>IF('Crisis Indicator Data'!#REF!="No Data",1,IF(#REF!&lt;&gt;"",1,0))</f>
        <v>#REF!</v>
      </c>
      <c r="AW70" s="211" t="e">
        <f>IF('Crisis Indicator Data'!#REF!="No Data",1,IF(#REF!&lt;&gt;"",1,0))</f>
        <v>#REF!</v>
      </c>
      <c r="AX70" s="211" t="e">
        <f>IF('Crisis Indicator Data'!#REF!="No Data",1,IF(#REF!&lt;&gt;"",1,0))</f>
        <v>#REF!</v>
      </c>
      <c r="AY70" s="211" t="e">
        <f>IF('Crisis Indicator Data'!#REF!="No Data",1,IF(#REF!&lt;&gt;"",1,0))</f>
        <v>#REF!</v>
      </c>
      <c r="AZ70" s="211" t="e">
        <f>IF('Crisis Indicator Data'!#REF!="No Data",1,IF(#REF!&lt;&gt;"",1,0))</f>
        <v>#REF!</v>
      </c>
      <c r="BA70" t="e">
        <f t="shared" si="4"/>
        <v>#REF!</v>
      </c>
      <c r="BB70" s="22" t="e">
        <f t="shared" si="5"/>
        <v>#REF!</v>
      </c>
    </row>
    <row r="71" spans="1:54" x14ac:dyDescent="0.25">
      <c r="A71" t="s">
        <v>8748</v>
      </c>
      <c r="B71" s="211" t="e">
        <f>IF('Crisis Indicator Data'!#REF!="No Data",1,IF(#REF!&lt;&gt;"",1,0))</f>
        <v>#REF!</v>
      </c>
      <c r="C71" s="211" t="e">
        <f>IF('Crisis Indicator Data'!#REF!="No Data",1,IF(#REF!&lt;&gt;"",1,0))</f>
        <v>#REF!</v>
      </c>
      <c r="D71" s="211" t="e">
        <f>IF('Crisis Indicator Data'!#REF!="No Data",1,IF(#REF!&lt;&gt;"",1,0))</f>
        <v>#REF!</v>
      </c>
      <c r="E71" s="211" t="e">
        <f>IF('Crisis Indicator Data'!#REF!="No Data",1,IF(#REF!&lt;&gt;"",1,0))</f>
        <v>#REF!</v>
      </c>
      <c r="F71" s="211" t="e">
        <f>IF('Crisis Indicator Data'!#REF!="No Data",1,IF(#REF!&lt;&gt;"",1,0))</f>
        <v>#REF!</v>
      </c>
      <c r="G71" s="211" t="e">
        <f>IF('Crisis Indicator Data'!#REF!="No Data",1,IF(#REF!&lt;&gt;"",1,0))</f>
        <v>#REF!</v>
      </c>
      <c r="H71" s="211" t="e">
        <f>IF('Crisis Indicator Data'!#REF!="No Data",1,IF(#REF!&lt;&gt;"",1,0))</f>
        <v>#REF!</v>
      </c>
      <c r="I71" s="211" t="e">
        <f>IF('Crisis Indicator Data'!#REF!="No Data",1,IF(#REF!&lt;&gt;"",1,0))</f>
        <v>#REF!</v>
      </c>
      <c r="J71" s="211" t="e">
        <f>IF('Crisis Indicator Data'!#REF!="No Data",1,IF(#REF!&lt;&gt;"",1,0))</f>
        <v>#REF!</v>
      </c>
      <c r="K71" s="211" t="e">
        <f>IF('Crisis Indicator Data'!#REF!="No Data",1,IF(#REF!&lt;&gt;"",1,0))</f>
        <v>#REF!</v>
      </c>
      <c r="L71" s="211" t="e">
        <f>IF('Crisis Indicator Data'!#REF!="No Data",1,IF(#REF!&lt;&gt;"",1,0))</f>
        <v>#REF!</v>
      </c>
      <c r="M71" s="211" t="e">
        <f>IF('Crisis Indicator Data'!#REF!="No Data",1,IF(#REF!&lt;&gt;"",1,0))</f>
        <v>#REF!</v>
      </c>
      <c r="N71" s="211" t="e">
        <f>IF('Crisis Indicator Data'!#REF!="No Data",1,IF(#REF!&lt;&gt;"",1,0))</f>
        <v>#REF!</v>
      </c>
      <c r="O71" s="211" t="e">
        <f>IF('Crisis Indicator Data'!#REF!="No Data",1,IF(#REF!&lt;&gt;"",1,0))</f>
        <v>#REF!</v>
      </c>
      <c r="P71" s="211" t="e">
        <f>IF('Crisis Indicator Data'!#REF!="No Data",1,IF(#REF!&lt;&gt;"",1,0))</f>
        <v>#REF!</v>
      </c>
      <c r="Q71" s="211" t="e">
        <f>IF('Crisis Indicator Data'!#REF!="No Data",1,IF(#REF!&lt;&gt;"",1,0))</f>
        <v>#REF!</v>
      </c>
      <c r="R71" s="211" t="e">
        <f>IF('Crisis Indicator Data'!#REF!="No Data",1,IF(#REF!&lt;&gt;"",1,0))</f>
        <v>#REF!</v>
      </c>
      <c r="S71" s="211" t="e">
        <f>IF('Crisis Indicator Data'!#REF!="No Data",1,IF(#REF!&lt;&gt;"",1,0))</f>
        <v>#REF!</v>
      </c>
      <c r="T71" s="211" t="e">
        <f>IF('Crisis Indicator Data'!#REF!="No Data",1,IF(#REF!&lt;&gt;"",1,0))</f>
        <v>#REF!</v>
      </c>
      <c r="U71" s="211" t="e">
        <f>IF('Crisis Indicator Data'!#REF!="No Data",1,IF(#REF!&lt;&gt;"",1,0))</f>
        <v>#REF!</v>
      </c>
      <c r="V71" s="211" t="e">
        <f>IF('Crisis Indicator Data'!#REF!="No Data",1,IF(#REF!&lt;&gt;"",1,0))</f>
        <v>#REF!</v>
      </c>
      <c r="W71" s="211" t="e">
        <f>IF('Crisis Indicator Data'!#REF!="No Data",1,IF(#REF!&lt;&gt;"",1,0))</f>
        <v>#REF!</v>
      </c>
      <c r="X71" s="211" t="e">
        <f>IF('Crisis Indicator Data'!#REF!="No Data",1,IF(#REF!&lt;&gt;"",1,0))</f>
        <v>#REF!</v>
      </c>
      <c r="Y71" s="211" t="e">
        <f>IF('Crisis Indicator Data'!#REF!="No Data",1,IF(#REF!&lt;&gt;"",1,0))</f>
        <v>#REF!</v>
      </c>
      <c r="Z71" s="211" t="e">
        <f>IF('Crisis Indicator Data'!#REF!="No Data",1,IF(#REF!&lt;&gt;"",1,0))</f>
        <v>#REF!</v>
      </c>
      <c r="AA71" s="211" t="e">
        <f>IF('Crisis Indicator Data'!#REF!="No Data",1,IF(#REF!&lt;&gt;"",1,0))</f>
        <v>#REF!</v>
      </c>
      <c r="AB71" s="211" t="e">
        <f>IF('Crisis Indicator Data'!#REF!="No Data",1,IF(#REF!&lt;&gt;"",1,0))</f>
        <v>#REF!</v>
      </c>
      <c r="AC71" s="211" t="e">
        <f>IF('Crisis Indicator Data'!#REF!="No Data",1,IF(#REF!&lt;&gt;"",1,0))</f>
        <v>#REF!</v>
      </c>
      <c r="AD71" s="211" t="e">
        <f>IF('Crisis Indicator Data'!#REF!="No Data",1,IF(#REF!&lt;&gt;"",1,0))</f>
        <v>#REF!</v>
      </c>
      <c r="AE71" s="211" t="e">
        <f>IF('Crisis Indicator Data'!#REF!="No Data",1,IF(#REF!&lt;&gt;"",1,0))</f>
        <v>#REF!</v>
      </c>
      <c r="AF71" s="211" t="e">
        <f>IF('Crisis Indicator Data'!#REF!="No Data",1,IF(#REF!&lt;&gt;"",1,0))</f>
        <v>#REF!</v>
      </c>
      <c r="AG71" s="211" t="e">
        <f>IF('Crisis Indicator Data'!#REF!="No Data",1,IF(#REF!&lt;&gt;"",1,0))</f>
        <v>#REF!</v>
      </c>
      <c r="AH71" s="211" t="e">
        <f>IF('Crisis Indicator Data'!#REF!="No Data",1,IF(#REF!&lt;&gt;"",1,0))</f>
        <v>#REF!</v>
      </c>
      <c r="AI71" s="211" t="e">
        <f>IF('Crisis Indicator Data'!#REF!="No Data",1,IF(#REF!&lt;&gt;"",1,0))</f>
        <v>#REF!</v>
      </c>
      <c r="AJ71" s="211" t="e">
        <f>IF('Crisis Indicator Data'!#REF!="No Data",1,IF(#REF!&lt;&gt;"",1,0))</f>
        <v>#REF!</v>
      </c>
      <c r="AK71" s="211" t="e">
        <f>IF('Crisis Indicator Data'!#REF!="No Data",1,IF(#REF!&lt;&gt;"",1,0))</f>
        <v>#REF!</v>
      </c>
      <c r="AL71" s="211" t="e">
        <f>IF('Crisis Indicator Data'!#REF!="No Data",1,IF(#REF!&lt;&gt;"",1,0))</f>
        <v>#REF!</v>
      </c>
      <c r="AM71" s="211" t="e">
        <f>IF('Crisis Indicator Data'!#REF!="No Data",1,IF(#REF!&lt;&gt;"",1,0))</f>
        <v>#REF!</v>
      </c>
      <c r="AN71" s="211" t="e">
        <f>IF('Crisis Indicator Data'!#REF!="No Data",1,IF(#REF!&lt;&gt;"",1,0))</f>
        <v>#REF!</v>
      </c>
      <c r="AO71" s="211" t="e">
        <f>IF('Crisis Indicator Data'!#REF!="No Data",1,IF(#REF!&lt;&gt;"",1,0))</f>
        <v>#REF!</v>
      </c>
      <c r="AP71" s="211" t="e">
        <f>IF('Crisis Indicator Data'!#REF!="No Data",1,IF(#REF!&lt;&gt;"",1,0))</f>
        <v>#REF!</v>
      </c>
      <c r="AQ71" s="211" t="e">
        <f>IF('Crisis Indicator Data'!#REF!="No Data",1,IF(#REF!&lt;&gt;"",1,0))</f>
        <v>#REF!</v>
      </c>
      <c r="AR71" s="211" t="e">
        <f>IF('Crisis Indicator Data'!#REF!="No Data",1,IF(#REF!&lt;&gt;"",1,0))</f>
        <v>#REF!</v>
      </c>
      <c r="AS71" s="211" t="e">
        <f>IF('Crisis Indicator Data'!#REF!="No Data",1,IF(#REF!&lt;&gt;"",1,0))</f>
        <v>#REF!</v>
      </c>
      <c r="AT71" s="211" t="e">
        <f>IF('Crisis Indicator Data'!#REF!="No Data",1,IF(#REF!&lt;&gt;"",1,0))</f>
        <v>#REF!</v>
      </c>
      <c r="AU71" s="211" t="e">
        <f>IF('Crisis Indicator Data'!#REF!="No Data",1,IF(#REF!&lt;&gt;"",1,0))</f>
        <v>#REF!</v>
      </c>
      <c r="AV71" s="211" t="e">
        <f>IF('Crisis Indicator Data'!#REF!="No Data",1,IF(#REF!&lt;&gt;"",1,0))</f>
        <v>#REF!</v>
      </c>
      <c r="AW71" s="211" t="e">
        <f>IF('Crisis Indicator Data'!#REF!="No Data",1,IF(#REF!&lt;&gt;"",1,0))</f>
        <v>#REF!</v>
      </c>
      <c r="AX71" s="211" t="e">
        <f>IF('Crisis Indicator Data'!#REF!="No Data",1,IF(#REF!&lt;&gt;"",1,0))</f>
        <v>#REF!</v>
      </c>
      <c r="AY71" s="211" t="e">
        <f>IF('Crisis Indicator Data'!#REF!="No Data",1,IF(#REF!&lt;&gt;"",1,0))</f>
        <v>#REF!</v>
      </c>
      <c r="AZ71" s="211" t="e">
        <f>IF('Crisis Indicator Data'!#REF!="No Data",1,IF(#REF!&lt;&gt;"",1,0))</f>
        <v>#REF!</v>
      </c>
      <c r="BA71" t="e">
        <f t="shared" si="4"/>
        <v>#REF!</v>
      </c>
      <c r="BB71" s="22" t="e">
        <f t="shared" si="5"/>
        <v>#REF!</v>
      </c>
    </row>
    <row r="72" spans="1:54" x14ac:dyDescent="0.25">
      <c r="A72" t="s">
        <v>8752</v>
      </c>
      <c r="B72" s="211" t="e">
        <f>IF('Crisis Indicator Data'!#REF!="No Data",1,IF(#REF!&lt;&gt;"",1,0))</f>
        <v>#REF!</v>
      </c>
      <c r="C72" s="211" t="e">
        <f>IF('Crisis Indicator Data'!#REF!="No Data",1,IF(#REF!&lt;&gt;"",1,0))</f>
        <v>#REF!</v>
      </c>
      <c r="D72" s="211" t="e">
        <f>IF('Crisis Indicator Data'!#REF!="No Data",1,IF(#REF!&lt;&gt;"",1,0))</f>
        <v>#REF!</v>
      </c>
      <c r="E72" s="211" t="e">
        <f>IF('Crisis Indicator Data'!#REF!="No Data",1,IF(#REF!&lt;&gt;"",1,0))</f>
        <v>#REF!</v>
      </c>
      <c r="F72" s="211" t="e">
        <f>IF('Crisis Indicator Data'!#REF!="No Data",1,IF(#REF!&lt;&gt;"",1,0))</f>
        <v>#REF!</v>
      </c>
      <c r="G72" s="211" t="e">
        <f>IF('Crisis Indicator Data'!#REF!="No Data",1,IF(#REF!&lt;&gt;"",1,0))</f>
        <v>#REF!</v>
      </c>
      <c r="H72" s="211" t="e">
        <f>IF('Crisis Indicator Data'!#REF!="No Data",1,IF(#REF!&lt;&gt;"",1,0))</f>
        <v>#REF!</v>
      </c>
      <c r="I72" s="211" t="e">
        <f>IF('Crisis Indicator Data'!#REF!="No Data",1,IF(#REF!&lt;&gt;"",1,0))</f>
        <v>#REF!</v>
      </c>
      <c r="J72" s="211" t="e">
        <f>IF('Crisis Indicator Data'!#REF!="No Data",1,IF(#REF!&lt;&gt;"",1,0))</f>
        <v>#REF!</v>
      </c>
      <c r="K72" s="211" t="e">
        <f>IF('Crisis Indicator Data'!#REF!="No Data",1,IF(#REF!&lt;&gt;"",1,0))</f>
        <v>#REF!</v>
      </c>
      <c r="L72" s="211" t="e">
        <f>IF('Crisis Indicator Data'!#REF!="No Data",1,IF(#REF!&lt;&gt;"",1,0))</f>
        <v>#REF!</v>
      </c>
      <c r="M72" s="211" t="e">
        <f>IF('Crisis Indicator Data'!#REF!="No Data",1,IF(#REF!&lt;&gt;"",1,0))</f>
        <v>#REF!</v>
      </c>
      <c r="N72" s="211" t="e">
        <f>IF('Crisis Indicator Data'!#REF!="No Data",1,IF(#REF!&lt;&gt;"",1,0))</f>
        <v>#REF!</v>
      </c>
      <c r="O72" s="211" t="e">
        <f>IF('Crisis Indicator Data'!#REF!="No Data",1,IF(#REF!&lt;&gt;"",1,0))</f>
        <v>#REF!</v>
      </c>
      <c r="P72" s="211" t="e">
        <f>IF('Crisis Indicator Data'!#REF!="No Data",1,IF(#REF!&lt;&gt;"",1,0))</f>
        <v>#REF!</v>
      </c>
      <c r="Q72" s="211" t="e">
        <f>IF('Crisis Indicator Data'!#REF!="No Data",1,IF(#REF!&lt;&gt;"",1,0))</f>
        <v>#REF!</v>
      </c>
      <c r="R72" s="211" t="e">
        <f>IF('Crisis Indicator Data'!#REF!="No Data",1,IF(#REF!&lt;&gt;"",1,0))</f>
        <v>#REF!</v>
      </c>
      <c r="S72" s="211" t="e">
        <f>IF('Crisis Indicator Data'!#REF!="No Data",1,IF(#REF!&lt;&gt;"",1,0))</f>
        <v>#REF!</v>
      </c>
      <c r="T72" s="211" t="e">
        <f>IF('Crisis Indicator Data'!#REF!="No Data",1,IF(#REF!&lt;&gt;"",1,0))</f>
        <v>#REF!</v>
      </c>
      <c r="U72" s="211" t="e">
        <f>IF('Crisis Indicator Data'!#REF!="No Data",1,IF(#REF!&lt;&gt;"",1,0))</f>
        <v>#REF!</v>
      </c>
      <c r="V72" s="211" t="e">
        <f>IF('Crisis Indicator Data'!#REF!="No Data",1,IF(#REF!&lt;&gt;"",1,0))</f>
        <v>#REF!</v>
      </c>
      <c r="W72" s="211" t="e">
        <f>IF('Crisis Indicator Data'!#REF!="No Data",1,IF(#REF!&lt;&gt;"",1,0))</f>
        <v>#REF!</v>
      </c>
      <c r="X72" s="211" t="e">
        <f>IF('Crisis Indicator Data'!#REF!="No Data",1,IF(#REF!&lt;&gt;"",1,0))</f>
        <v>#REF!</v>
      </c>
      <c r="Y72" s="211" t="e">
        <f>IF('Crisis Indicator Data'!#REF!="No Data",1,IF(#REF!&lt;&gt;"",1,0))</f>
        <v>#REF!</v>
      </c>
      <c r="Z72" s="211" t="e">
        <f>IF('Crisis Indicator Data'!#REF!="No Data",1,IF(#REF!&lt;&gt;"",1,0))</f>
        <v>#REF!</v>
      </c>
      <c r="AA72" s="211" t="e">
        <f>IF('Crisis Indicator Data'!#REF!="No Data",1,IF(#REF!&lt;&gt;"",1,0))</f>
        <v>#REF!</v>
      </c>
      <c r="AB72" s="211" t="e">
        <f>IF('Crisis Indicator Data'!#REF!="No Data",1,IF(#REF!&lt;&gt;"",1,0))</f>
        <v>#REF!</v>
      </c>
      <c r="AC72" s="211" t="e">
        <f>IF('Crisis Indicator Data'!#REF!="No Data",1,IF(#REF!&lt;&gt;"",1,0))</f>
        <v>#REF!</v>
      </c>
      <c r="AD72" s="211" t="e">
        <f>IF('Crisis Indicator Data'!#REF!="No Data",1,IF(#REF!&lt;&gt;"",1,0))</f>
        <v>#REF!</v>
      </c>
      <c r="AE72" s="211" t="e">
        <f>IF('Crisis Indicator Data'!#REF!="No Data",1,IF(#REF!&lt;&gt;"",1,0))</f>
        <v>#REF!</v>
      </c>
      <c r="AF72" s="211" t="e">
        <f>IF('Crisis Indicator Data'!#REF!="No Data",1,IF(#REF!&lt;&gt;"",1,0))</f>
        <v>#REF!</v>
      </c>
      <c r="AG72" s="211" t="e">
        <f>IF('Crisis Indicator Data'!#REF!="No Data",1,IF(#REF!&lt;&gt;"",1,0))</f>
        <v>#REF!</v>
      </c>
      <c r="AH72" s="211" t="e">
        <f>IF('Crisis Indicator Data'!#REF!="No Data",1,IF(#REF!&lt;&gt;"",1,0))</f>
        <v>#REF!</v>
      </c>
      <c r="AI72" s="211" t="e">
        <f>IF('Crisis Indicator Data'!#REF!="No Data",1,IF(#REF!&lt;&gt;"",1,0))</f>
        <v>#REF!</v>
      </c>
      <c r="AJ72" s="211" t="e">
        <f>IF('Crisis Indicator Data'!#REF!="No Data",1,IF(#REF!&lt;&gt;"",1,0))</f>
        <v>#REF!</v>
      </c>
      <c r="AK72" s="211" t="e">
        <f>IF('Crisis Indicator Data'!#REF!="No Data",1,IF(#REF!&lt;&gt;"",1,0))</f>
        <v>#REF!</v>
      </c>
      <c r="AL72" s="211" t="e">
        <f>IF('Crisis Indicator Data'!#REF!="No Data",1,IF(#REF!&lt;&gt;"",1,0))</f>
        <v>#REF!</v>
      </c>
      <c r="AM72" s="211" t="e">
        <f>IF('Crisis Indicator Data'!#REF!="No Data",1,IF(#REF!&lt;&gt;"",1,0))</f>
        <v>#REF!</v>
      </c>
      <c r="AN72" s="211" t="e">
        <f>IF('Crisis Indicator Data'!#REF!="No Data",1,IF(#REF!&lt;&gt;"",1,0))</f>
        <v>#REF!</v>
      </c>
      <c r="AO72" s="211" t="e">
        <f>IF('Crisis Indicator Data'!#REF!="No Data",1,IF(#REF!&lt;&gt;"",1,0))</f>
        <v>#REF!</v>
      </c>
      <c r="AP72" s="211" t="e">
        <f>IF('Crisis Indicator Data'!#REF!="No Data",1,IF(#REF!&lt;&gt;"",1,0))</f>
        <v>#REF!</v>
      </c>
      <c r="AQ72" s="211" t="e">
        <f>IF('Crisis Indicator Data'!#REF!="No Data",1,IF(#REF!&lt;&gt;"",1,0))</f>
        <v>#REF!</v>
      </c>
      <c r="AR72" s="211" t="e">
        <f>IF('Crisis Indicator Data'!#REF!="No Data",1,IF(#REF!&lt;&gt;"",1,0))</f>
        <v>#REF!</v>
      </c>
      <c r="AS72" s="211" t="e">
        <f>IF('Crisis Indicator Data'!#REF!="No Data",1,IF(#REF!&lt;&gt;"",1,0))</f>
        <v>#REF!</v>
      </c>
      <c r="AT72" s="211" t="e">
        <f>IF('Crisis Indicator Data'!#REF!="No Data",1,IF(#REF!&lt;&gt;"",1,0))</f>
        <v>#REF!</v>
      </c>
      <c r="AU72" s="211" t="e">
        <f>IF('Crisis Indicator Data'!#REF!="No Data",1,IF(#REF!&lt;&gt;"",1,0))</f>
        <v>#REF!</v>
      </c>
      <c r="AV72" s="211" t="e">
        <f>IF('Crisis Indicator Data'!#REF!="No Data",1,IF(#REF!&lt;&gt;"",1,0))</f>
        <v>#REF!</v>
      </c>
      <c r="AW72" s="211" t="e">
        <f>IF('Crisis Indicator Data'!#REF!="No Data",1,IF(#REF!&lt;&gt;"",1,0))</f>
        <v>#REF!</v>
      </c>
      <c r="AX72" s="211" t="e">
        <f>IF('Crisis Indicator Data'!#REF!="No Data",1,IF(#REF!&lt;&gt;"",1,0))</f>
        <v>#REF!</v>
      </c>
      <c r="AY72" s="211" t="e">
        <f>IF('Crisis Indicator Data'!#REF!="No Data",1,IF(#REF!&lt;&gt;"",1,0))</f>
        <v>#REF!</v>
      </c>
      <c r="AZ72" s="211" t="e">
        <f>IF('Crisis Indicator Data'!#REF!="No Data",1,IF(#REF!&lt;&gt;"",1,0))</f>
        <v>#REF!</v>
      </c>
      <c r="BA72" t="e">
        <f t="shared" si="4"/>
        <v>#REF!</v>
      </c>
      <c r="BB72" s="22" t="e">
        <f t="shared" si="5"/>
        <v>#REF!</v>
      </c>
    </row>
    <row r="73" spans="1:54" x14ac:dyDescent="0.25">
      <c r="A73" t="s">
        <v>8749</v>
      </c>
      <c r="B73" s="211" t="e">
        <f>IF('Crisis Indicator Data'!#REF!="No Data",1,IF(#REF!&lt;&gt;"",1,0))</f>
        <v>#REF!</v>
      </c>
      <c r="C73" s="211" t="e">
        <f>IF('Crisis Indicator Data'!#REF!="No Data",1,IF(#REF!&lt;&gt;"",1,0))</f>
        <v>#REF!</v>
      </c>
      <c r="D73" s="211" t="e">
        <f>IF('Crisis Indicator Data'!#REF!="No Data",1,IF(#REF!&lt;&gt;"",1,0))</f>
        <v>#REF!</v>
      </c>
      <c r="E73" s="211" t="e">
        <f>IF('Crisis Indicator Data'!#REF!="No Data",1,IF(#REF!&lt;&gt;"",1,0))</f>
        <v>#REF!</v>
      </c>
      <c r="F73" s="211" t="e">
        <f>IF('Crisis Indicator Data'!#REF!="No Data",1,IF(#REF!&lt;&gt;"",1,0))</f>
        <v>#REF!</v>
      </c>
      <c r="G73" s="211" t="e">
        <f>IF('Crisis Indicator Data'!#REF!="No Data",1,IF(#REF!&lt;&gt;"",1,0))</f>
        <v>#REF!</v>
      </c>
      <c r="H73" s="211" t="e">
        <f>IF('Crisis Indicator Data'!#REF!="No Data",1,IF(#REF!&lt;&gt;"",1,0))</f>
        <v>#REF!</v>
      </c>
      <c r="I73" s="211" t="e">
        <f>IF('Crisis Indicator Data'!#REF!="No Data",1,IF(#REF!&lt;&gt;"",1,0))</f>
        <v>#REF!</v>
      </c>
      <c r="J73" s="211" t="e">
        <f>IF('Crisis Indicator Data'!#REF!="No Data",1,IF(#REF!&lt;&gt;"",1,0))</f>
        <v>#REF!</v>
      </c>
      <c r="K73" s="211" t="e">
        <f>IF('Crisis Indicator Data'!#REF!="No Data",1,IF(#REF!&lt;&gt;"",1,0))</f>
        <v>#REF!</v>
      </c>
      <c r="L73" s="211" t="e">
        <f>IF('Crisis Indicator Data'!#REF!="No Data",1,IF(#REF!&lt;&gt;"",1,0))</f>
        <v>#REF!</v>
      </c>
      <c r="M73" s="211" t="e">
        <f>IF('Crisis Indicator Data'!#REF!="No Data",1,IF(#REF!&lt;&gt;"",1,0))</f>
        <v>#REF!</v>
      </c>
      <c r="N73" s="211" t="e">
        <f>IF('Crisis Indicator Data'!#REF!="No Data",1,IF(#REF!&lt;&gt;"",1,0))</f>
        <v>#REF!</v>
      </c>
      <c r="O73" s="211" t="e">
        <f>IF('Crisis Indicator Data'!#REF!="No Data",1,IF(#REF!&lt;&gt;"",1,0))</f>
        <v>#REF!</v>
      </c>
      <c r="P73" s="211" t="e">
        <f>IF('Crisis Indicator Data'!#REF!="No Data",1,IF(#REF!&lt;&gt;"",1,0))</f>
        <v>#REF!</v>
      </c>
      <c r="Q73" s="211" t="e">
        <f>IF('Crisis Indicator Data'!#REF!="No Data",1,IF(#REF!&lt;&gt;"",1,0))</f>
        <v>#REF!</v>
      </c>
      <c r="R73" s="211" t="e">
        <f>IF('Crisis Indicator Data'!#REF!="No Data",1,IF(#REF!&lt;&gt;"",1,0))</f>
        <v>#REF!</v>
      </c>
      <c r="S73" s="211" t="e">
        <f>IF('Crisis Indicator Data'!#REF!="No Data",1,IF(#REF!&lt;&gt;"",1,0))</f>
        <v>#REF!</v>
      </c>
      <c r="T73" s="211" t="e">
        <f>IF('Crisis Indicator Data'!#REF!="No Data",1,IF(#REF!&lt;&gt;"",1,0))</f>
        <v>#REF!</v>
      </c>
      <c r="U73" s="211" t="e">
        <f>IF('Crisis Indicator Data'!#REF!="No Data",1,IF(#REF!&lt;&gt;"",1,0))</f>
        <v>#REF!</v>
      </c>
      <c r="V73" s="211" t="e">
        <f>IF('Crisis Indicator Data'!#REF!="No Data",1,IF(#REF!&lt;&gt;"",1,0))</f>
        <v>#REF!</v>
      </c>
      <c r="W73" s="211" t="e">
        <f>IF('Crisis Indicator Data'!#REF!="No Data",1,IF(#REF!&lt;&gt;"",1,0))</f>
        <v>#REF!</v>
      </c>
      <c r="X73" s="211" t="e">
        <f>IF('Crisis Indicator Data'!#REF!="No Data",1,IF(#REF!&lt;&gt;"",1,0))</f>
        <v>#REF!</v>
      </c>
      <c r="Y73" s="211" t="e">
        <f>IF('Crisis Indicator Data'!#REF!="No Data",1,IF(#REF!&lt;&gt;"",1,0))</f>
        <v>#REF!</v>
      </c>
      <c r="Z73" s="211" t="e">
        <f>IF('Crisis Indicator Data'!#REF!="No Data",1,IF(#REF!&lt;&gt;"",1,0))</f>
        <v>#REF!</v>
      </c>
      <c r="AA73" s="211" t="e">
        <f>IF('Crisis Indicator Data'!#REF!="No Data",1,IF(#REF!&lt;&gt;"",1,0))</f>
        <v>#REF!</v>
      </c>
      <c r="AB73" s="211" t="e">
        <f>IF('Crisis Indicator Data'!#REF!="No Data",1,IF(#REF!&lt;&gt;"",1,0))</f>
        <v>#REF!</v>
      </c>
      <c r="AC73" s="211" t="e">
        <f>IF('Crisis Indicator Data'!#REF!="No Data",1,IF(#REF!&lt;&gt;"",1,0))</f>
        <v>#REF!</v>
      </c>
      <c r="AD73" s="211" t="e">
        <f>IF('Crisis Indicator Data'!#REF!="No Data",1,IF(#REF!&lt;&gt;"",1,0))</f>
        <v>#REF!</v>
      </c>
      <c r="AE73" s="211" t="e">
        <f>IF('Crisis Indicator Data'!#REF!="No Data",1,IF(#REF!&lt;&gt;"",1,0))</f>
        <v>#REF!</v>
      </c>
      <c r="AF73" s="211" t="e">
        <f>IF('Crisis Indicator Data'!#REF!="No Data",1,IF(#REF!&lt;&gt;"",1,0))</f>
        <v>#REF!</v>
      </c>
      <c r="AG73" s="211" t="e">
        <f>IF('Crisis Indicator Data'!#REF!="No Data",1,IF(#REF!&lt;&gt;"",1,0))</f>
        <v>#REF!</v>
      </c>
      <c r="AH73" s="211" t="e">
        <f>IF('Crisis Indicator Data'!#REF!="No Data",1,IF(#REF!&lt;&gt;"",1,0))</f>
        <v>#REF!</v>
      </c>
      <c r="AI73" s="211" t="e">
        <f>IF('Crisis Indicator Data'!#REF!="No Data",1,IF(#REF!&lt;&gt;"",1,0))</f>
        <v>#REF!</v>
      </c>
      <c r="AJ73" s="211" t="e">
        <f>IF('Crisis Indicator Data'!#REF!="No Data",1,IF(#REF!&lt;&gt;"",1,0))</f>
        <v>#REF!</v>
      </c>
      <c r="AK73" s="211" t="e">
        <f>IF('Crisis Indicator Data'!#REF!="No Data",1,IF(#REF!&lt;&gt;"",1,0))</f>
        <v>#REF!</v>
      </c>
      <c r="AL73" s="211" t="e">
        <f>IF('Crisis Indicator Data'!#REF!="No Data",1,IF(#REF!&lt;&gt;"",1,0))</f>
        <v>#REF!</v>
      </c>
      <c r="AM73" s="211" t="e">
        <f>IF('Crisis Indicator Data'!#REF!="No Data",1,IF(#REF!&lt;&gt;"",1,0))</f>
        <v>#REF!</v>
      </c>
      <c r="AN73" s="211" t="e">
        <f>IF('Crisis Indicator Data'!#REF!="No Data",1,IF(#REF!&lt;&gt;"",1,0))</f>
        <v>#REF!</v>
      </c>
      <c r="AO73" s="211" t="e">
        <f>IF('Crisis Indicator Data'!#REF!="No Data",1,IF(#REF!&lt;&gt;"",1,0))</f>
        <v>#REF!</v>
      </c>
      <c r="AP73" s="211" t="e">
        <f>IF('Crisis Indicator Data'!#REF!="No Data",1,IF(#REF!&lt;&gt;"",1,0))</f>
        <v>#REF!</v>
      </c>
      <c r="AQ73" s="211" t="e">
        <f>IF('Crisis Indicator Data'!#REF!="No Data",1,IF(#REF!&lt;&gt;"",1,0))</f>
        <v>#REF!</v>
      </c>
      <c r="AR73" s="211" t="e">
        <f>IF('Crisis Indicator Data'!#REF!="No Data",1,IF(#REF!&lt;&gt;"",1,0))</f>
        <v>#REF!</v>
      </c>
      <c r="AS73" s="211" t="e">
        <f>IF('Crisis Indicator Data'!#REF!="No Data",1,IF(#REF!&lt;&gt;"",1,0))</f>
        <v>#REF!</v>
      </c>
      <c r="AT73" s="211" t="e">
        <f>IF('Crisis Indicator Data'!#REF!="No Data",1,IF(#REF!&lt;&gt;"",1,0))</f>
        <v>#REF!</v>
      </c>
      <c r="AU73" s="211" t="e">
        <f>IF('Crisis Indicator Data'!#REF!="No Data",1,IF(#REF!&lt;&gt;"",1,0))</f>
        <v>#REF!</v>
      </c>
      <c r="AV73" s="211" t="e">
        <f>IF('Crisis Indicator Data'!#REF!="No Data",1,IF(#REF!&lt;&gt;"",1,0))</f>
        <v>#REF!</v>
      </c>
      <c r="AW73" s="211" t="e">
        <f>IF('Crisis Indicator Data'!#REF!="No Data",1,IF(#REF!&lt;&gt;"",1,0))</f>
        <v>#REF!</v>
      </c>
      <c r="AX73" s="211" t="e">
        <f>IF('Crisis Indicator Data'!#REF!="No Data",1,IF(#REF!&lt;&gt;"",1,0))</f>
        <v>#REF!</v>
      </c>
      <c r="AY73" s="211" t="e">
        <f>IF('Crisis Indicator Data'!#REF!="No Data",1,IF(#REF!&lt;&gt;"",1,0))</f>
        <v>#REF!</v>
      </c>
      <c r="AZ73" s="211" t="e">
        <f>IF('Crisis Indicator Data'!#REF!="No Data",1,IF(#REF!&lt;&gt;"",1,0))</f>
        <v>#REF!</v>
      </c>
      <c r="BA73" t="e">
        <f t="shared" si="4"/>
        <v>#REF!</v>
      </c>
      <c r="BB73" s="22" t="e">
        <f t="shared" si="5"/>
        <v>#REF!</v>
      </c>
    </row>
    <row r="74" spans="1:54" x14ac:dyDescent="0.25">
      <c r="A74" t="s">
        <v>8753</v>
      </c>
      <c r="B74" s="211" t="e">
        <f>IF('Crisis Indicator Data'!#REF!="No Data",1,IF(#REF!&lt;&gt;"",1,0))</f>
        <v>#REF!</v>
      </c>
      <c r="C74" s="211" t="e">
        <f>IF('Crisis Indicator Data'!#REF!="No Data",1,IF(#REF!&lt;&gt;"",1,0))</f>
        <v>#REF!</v>
      </c>
      <c r="D74" s="211" t="e">
        <f>IF('Crisis Indicator Data'!#REF!="No Data",1,IF(#REF!&lt;&gt;"",1,0))</f>
        <v>#REF!</v>
      </c>
      <c r="E74" s="211" t="e">
        <f>IF('Crisis Indicator Data'!#REF!="No Data",1,IF(#REF!&lt;&gt;"",1,0))</f>
        <v>#REF!</v>
      </c>
      <c r="F74" s="211" t="e">
        <f>IF('Crisis Indicator Data'!#REF!="No Data",1,IF(#REF!&lt;&gt;"",1,0))</f>
        <v>#REF!</v>
      </c>
      <c r="G74" s="211" t="e">
        <f>IF('Crisis Indicator Data'!#REF!="No Data",1,IF(#REF!&lt;&gt;"",1,0))</f>
        <v>#REF!</v>
      </c>
      <c r="H74" s="211" t="e">
        <f>IF('Crisis Indicator Data'!#REF!="No Data",1,IF(#REF!&lt;&gt;"",1,0))</f>
        <v>#REF!</v>
      </c>
      <c r="I74" s="211" t="e">
        <f>IF('Crisis Indicator Data'!#REF!="No Data",1,IF(#REF!&lt;&gt;"",1,0))</f>
        <v>#REF!</v>
      </c>
      <c r="J74" s="211" t="e">
        <f>IF('Crisis Indicator Data'!#REF!="No Data",1,IF(#REF!&lt;&gt;"",1,0))</f>
        <v>#REF!</v>
      </c>
      <c r="K74" s="211" t="e">
        <f>IF('Crisis Indicator Data'!#REF!="No Data",1,IF(#REF!&lt;&gt;"",1,0))</f>
        <v>#REF!</v>
      </c>
      <c r="L74" s="211" t="e">
        <f>IF('Crisis Indicator Data'!#REF!="No Data",1,IF(#REF!&lt;&gt;"",1,0))</f>
        <v>#REF!</v>
      </c>
      <c r="M74" s="211" t="e">
        <f>IF('Crisis Indicator Data'!#REF!="No Data",1,IF(#REF!&lt;&gt;"",1,0))</f>
        <v>#REF!</v>
      </c>
      <c r="N74" s="211" t="e">
        <f>IF('Crisis Indicator Data'!#REF!="No Data",1,IF(#REF!&lt;&gt;"",1,0))</f>
        <v>#REF!</v>
      </c>
      <c r="O74" s="211" t="e">
        <f>IF('Crisis Indicator Data'!#REF!="No Data",1,IF(#REF!&lt;&gt;"",1,0))</f>
        <v>#REF!</v>
      </c>
      <c r="P74" s="211" t="e">
        <f>IF('Crisis Indicator Data'!#REF!="No Data",1,IF(#REF!&lt;&gt;"",1,0))</f>
        <v>#REF!</v>
      </c>
      <c r="Q74" s="211" t="e">
        <f>IF('Crisis Indicator Data'!#REF!="No Data",1,IF(#REF!&lt;&gt;"",1,0))</f>
        <v>#REF!</v>
      </c>
      <c r="R74" s="211" t="e">
        <f>IF('Crisis Indicator Data'!#REF!="No Data",1,IF(#REF!&lt;&gt;"",1,0))</f>
        <v>#REF!</v>
      </c>
      <c r="S74" s="211" t="e">
        <f>IF('Crisis Indicator Data'!#REF!="No Data",1,IF(#REF!&lt;&gt;"",1,0))</f>
        <v>#REF!</v>
      </c>
      <c r="T74" s="211" t="e">
        <f>IF('Crisis Indicator Data'!#REF!="No Data",1,IF(#REF!&lt;&gt;"",1,0))</f>
        <v>#REF!</v>
      </c>
      <c r="U74" s="211" t="e">
        <f>IF('Crisis Indicator Data'!#REF!="No Data",1,IF(#REF!&lt;&gt;"",1,0))</f>
        <v>#REF!</v>
      </c>
      <c r="V74" s="211" t="e">
        <f>IF('Crisis Indicator Data'!#REF!="No Data",1,IF(#REF!&lt;&gt;"",1,0))</f>
        <v>#REF!</v>
      </c>
      <c r="W74" s="211" t="e">
        <f>IF('Crisis Indicator Data'!#REF!="No Data",1,IF(#REF!&lt;&gt;"",1,0))</f>
        <v>#REF!</v>
      </c>
      <c r="X74" s="211" t="e">
        <f>IF('Crisis Indicator Data'!#REF!="No Data",1,IF(#REF!&lt;&gt;"",1,0))</f>
        <v>#REF!</v>
      </c>
      <c r="Y74" s="211" t="e">
        <f>IF('Crisis Indicator Data'!#REF!="No Data",1,IF(#REF!&lt;&gt;"",1,0))</f>
        <v>#REF!</v>
      </c>
      <c r="Z74" s="211" t="e">
        <f>IF('Crisis Indicator Data'!#REF!="No Data",1,IF(#REF!&lt;&gt;"",1,0))</f>
        <v>#REF!</v>
      </c>
      <c r="AA74" s="211" t="e">
        <f>IF('Crisis Indicator Data'!#REF!="No Data",1,IF(#REF!&lt;&gt;"",1,0))</f>
        <v>#REF!</v>
      </c>
      <c r="AB74" s="211" t="e">
        <f>IF('Crisis Indicator Data'!#REF!="No Data",1,IF(#REF!&lt;&gt;"",1,0))</f>
        <v>#REF!</v>
      </c>
      <c r="AC74" s="211" t="e">
        <f>IF('Crisis Indicator Data'!#REF!="No Data",1,IF(#REF!&lt;&gt;"",1,0))</f>
        <v>#REF!</v>
      </c>
      <c r="AD74" s="211" t="e">
        <f>IF('Crisis Indicator Data'!#REF!="No Data",1,IF(#REF!&lt;&gt;"",1,0))</f>
        <v>#REF!</v>
      </c>
      <c r="AE74" s="211" t="e">
        <f>IF('Crisis Indicator Data'!#REF!="No Data",1,IF(#REF!&lt;&gt;"",1,0))</f>
        <v>#REF!</v>
      </c>
      <c r="AF74" s="211" t="e">
        <f>IF('Crisis Indicator Data'!#REF!="No Data",1,IF(#REF!&lt;&gt;"",1,0))</f>
        <v>#REF!</v>
      </c>
      <c r="AG74" s="211" t="e">
        <f>IF('Crisis Indicator Data'!#REF!="No Data",1,IF(#REF!&lt;&gt;"",1,0))</f>
        <v>#REF!</v>
      </c>
      <c r="AH74" s="211" t="e">
        <f>IF('Crisis Indicator Data'!#REF!="No Data",1,IF(#REF!&lt;&gt;"",1,0))</f>
        <v>#REF!</v>
      </c>
      <c r="AI74" s="211" t="e">
        <f>IF('Crisis Indicator Data'!#REF!="No Data",1,IF(#REF!&lt;&gt;"",1,0))</f>
        <v>#REF!</v>
      </c>
      <c r="AJ74" s="211" t="e">
        <f>IF('Crisis Indicator Data'!#REF!="No Data",1,IF(#REF!&lt;&gt;"",1,0))</f>
        <v>#REF!</v>
      </c>
      <c r="AK74" s="211" t="e">
        <f>IF('Crisis Indicator Data'!#REF!="No Data",1,IF(#REF!&lt;&gt;"",1,0))</f>
        <v>#REF!</v>
      </c>
      <c r="AL74" s="211" t="e">
        <f>IF('Crisis Indicator Data'!#REF!="No Data",1,IF(#REF!&lt;&gt;"",1,0))</f>
        <v>#REF!</v>
      </c>
      <c r="AM74" s="211" t="e">
        <f>IF('Crisis Indicator Data'!#REF!="No Data",1,IF(#REF!&lt;&gt;"",1,0))</f>
        <v>#REF!</v>
      </c>
      <c r="AN74" s="211" t="e">
        <f>IF('Crisis Indicator Data'!#REF!="No Data",1,IF(#REF!&lt;&gt;"",1,0))</f>
        <v>#REF!</v>
      </c>
      <c r="AO74" s="211" t="e">
        <f>IF('Crisis Indicator Data'!#REF!="No Data",1,IF(#REF!&lt;&gt;"",1,0))</f>
        <v>#REF!</v>
      </c>
      <c r="AP74" s="211" t="e">
        <f>IF('Crisis Indicator Data'!#REF!="No Data",1,IF(#REF!&lt;&gt;"",1,0))</f>
        <v>#REF!</v>
      </c>
      <c r="AQ74" s="211" t="e">
        <f>IF('Crisis Indicator Data'!#REF!="No Data",1,IF(#REF!&lt;&gt;"",1,0))</f>
        <v>#REF!</v>
      </c>
      <c r="AR74" s="211" t="e">
        <f>IF('Crisis Indicator Data'!#REF!="No Data",1,IF(#REF!&lt;&gt;"",1,0))</f>
        <v>#REF!</v>
      </c>
      <c r="AS74" s="211" t="e">
        <f>IF('Crisis Indicator Data'!#REF!="No Data",1,IF(#REF!&lt;&gt;"",1,0))</f>
        <v>#REF!</v>
      </c>
      <c r="AT74" s="211" t="e">
        <f>IF('Crisis Indicator Data'!#REF!="No Data",1,IF(#REF!&lt;&gt;"",1,0))</f>
        <v>#REF!</v>
      </c>
      <c r="AU74" s="211" t="e">
        <f>IF('Crisis Indicator Data'!#REF!="No Data",1,IF(#REF!&lt;&gt;"",1,0))</f>
        <v>#REF!</v>
      </c>
      <c r="AV74" s="211" t="e">
        <f>IF('Crisis Indicator Data'!#REF!="No Data",1,IF(#REF!&lt;&gt;"",1,0))</f>
        <v>#REF!</v>
      </c>
      <c r="AW74" s="211" t="e">
        <f>IF('Crisis Indicator Data'!#REF!="No Data",1,IF(#REF!&lt;&gt;"",1,0))</f>
        <v>#REF!</v>
      </c>
      <c r="AX74" s="211" t="e">
        <f>IF('Crisis Indicator Data'!#REF!="No Data",1,IF(#REF!&lt;&gt;"",1,0))</f>
        <v>#REF!</v>
      </c>
      <c r="AY74" s="211" t="e">
        <f>IF('Crisis Indicator Data'!#REF!="No Data",1,IF(#REF!&lt;&gt;"",1,0))</f>
        <v>#REF!</v>
      </c>
      <c r="AZ74" s="211" t="e">
        <f>IF('Crisis Indicator Data'!#REF!="No Data",1,IF(#REF!&lt;&gt;"",1,0))</f>
        <v>#REF!</v>
      </c>
      <c r="BA74" t="e">
        <f t="shared" si="4"/>
        <v>#REF!</v>
      </c>
      <c r="BB74" s="22" t="e">
        <f t="shared" si="5"/>
        <v>#REF!</v>
      </c>
    </row>
    <row r="75" spans="1:54" x14ac:dyDescent="0.25">
      <c r="A75" t="s">
        <v>8761</v>
      </c>
      <c r="B75" s="211" t="e">
        <f>IF('Crisis Indicator Data'!#REF!="No Data",1,IF(#REF!&lt;&gt;"",1,0))</f>
        <v>#REF!</v>
      </c>
      <c r="C75" s="211" t="e">
        <f>IF('Crisis Indicator Data'!#REF!="No Data",1,IF(#REF!&lt;&gt;"",1,0))</f>
        <v>#REF!</v>
      </c>
      <c r="D75" s="211" t="e">
        <f>IF('Crisis Indicator Data'!#REF!="No Data",1,IF(#REF!&lt;&gt;"",1,0))</f>
        <v>#REF!</v>
      </c>
      <c r="E75" s="211" t="e">
        <f>IF('Crisis Indicator Data'!#REF!="No Data",1,IF(#REF!&lt;&gt;"",1,0))</f>
        <v>#REF!</v>
      </c>
      <c r="F75" s="211" t="e">
        <f>IF('Crisis Indicator Data'!#REF!="No Data",1,IF(#REF!&lt;&gt;"",1,0))</f>
        <v>#REF!</v>
      </c>
      <c r="G75" s="211" t="e">
        <f>IF('Crisis Indicator Data'!#REF!="No Data",1,IF(#REF!&lt;&gt;"",1,0))</f>
        <v>#REF!</v>
      </c>
      <c r="H75" s="211" t="e">
        <f>IF('Crisis Indicator Data'!#REF!="No Data",1,IF(#REF!&lt;&gt;"",1,0))</f>
        <v>#REF!</v>
      </c>
      <c r="I75" s="211" t="e">
        <f>IF('Crisis Indicator Data'!#REF!="No Data",1,IF(#REF!&lt;&gt;"",1,0))</f>
        <v>#REF!</v>
      </c>
      <c r="J75" s="211" t="e">
        <f>IF('Crisis Indicator Data'!#REF!="No Data",1,IF(#REF!&lt;&gt;"",1,0))</f>
        <v>#REF!</v>
      </c>
      <c r="K75" s="211" t="e">
        <f>IF('Crisis Indicator Data'!#REF!="No Data",1,IF(#REF!&lt;&gt;"",1,0))</f>
        <v>#REF!</v>
      </c>
      <c r="L75" s="211" t="e">
        <f>IF('Crisis Indicator Data'!#REF!="No Data",1,IF(#REF!&lt;&gt;"",1,0))</f>
        <v>#REF!</v>
      </c>
      <c r="M75" s="211" t="e">
        <f>IF('Crisis Indicator Data'!#REF!="No Data",1,IF(#REF!&lt;&gt;"",1,0))</f>
        <v>#REF!</v>
      </c>
      <c r="N75" s="211" t="e">
        <f>IF('Crisis Indicator Data'!#REF!="No Data",1,IF(#REF!&lt;&gt;"",1,0))</f>
        <v>#REF!</v>
      </c>
      <c r="O75" s="211" t="e">
        <f>IF('Crisis Indicator Data'!#REF!="No Data",1,IF(#REF!&lt;&gt;"",1,0))</f>
        <v>#REF!</v>
      </c>
      <c r="P75" s="211" t="e">
        <f>IF('Crisis Indicator Data'!#REF!="No Data",1,IF(#REF!&lt;&gt;"",1,0))</f>
        <v>#REF!</v>
      </c>
      <c r="Q75" s="211" t="e">
        <f>IF('Crisis Indicator Data'!#REF!="No Data",1,IF(#REF!&lt;&gt;"",1,0))</f>
        <v>#REF!</v>
      </c>
      <c r="R75" s="211" t="e">
        <f>IF('Crisis Indicator Data'!#REF!="No Data",1,IF(#REF!&lt;&gt;"",1,0))</f>
        <v>#REF!</v>
      </c>
      <c r="S75" s="211" t="e">
        <f>IF('Crisis Indicator Data'!#REF!="No Data",1,IF(#REF!&lt;&gt;"",1,0))</f>
        <v>#REF!</v>
      </c>
      <c r="T75" s="211" t="e">
        <f>IF('Crisis Indicator Data'!#REF!="No Data",1,IF(#REF!&lt;&gt;"",1,0))</f>
        <v>#REF!</v>
      </c>
      <c r="U75" s="211" t="e">
        <f>IF('Crisis Indicator Data'!#REF!="No Data",1,IF(#REF!&lt;&gt;"",1,0))</f>
        <v>#REF!</v>
      </c>
      <c r="V75" s="211" t="e">
        <f>IF('Crisis Indicator Data'!#REF!="No Data",1,IF(#REF!&lt;&gt;"",1,0))</f>
        <v>#REF!</v>
      </c>
      <c r="W75" s="211" t="e">
        <f>IF('Crisis Indicator Data'!#REF!="No Data",1,IF(#REF!&lt;&gt;"",1,0))</f>
        <v>#REF!</v>
      </c>
      <c r="X75" s="211" t="e">
        <f>IF('Crisis Indicator Data'!#REF!="No Data",1,IF(#REF!&lt;&gt;"",1,0))</f>
        <v>#REF!</v>
      </c>
      <c r="Y75" s="211" t="e">
        <f>IF('Crisis Indicator Data'!#REF!="No Data",1,IF(#REF!&lt;&gt;"",1,0))</f>
        <v>#REF!</v>
      </c>
      <c r="Z75" s="211" t="e">
        <f>IF('Crisis Indicator Data'!#REF!="No Data",1,IF(#REF!&lt;&gt;"",1,0))</f>
        <v>#REF!</v>
      </c>
      <c r="AA75" s="211" t="e">
        <f>IF('Crisis Indicator Data'!#REF!="No Data",1,IF(#REF!&lt;&gt;"",1,0))</f>
        <v>#REF!</v>
      </c>
      <c r="AB75" s="211" t="e">
        <f>IF('Crisis Indicator Data'!#REF!="No Data",1,IF(#REF!&lt;&gt;"",1,0))</f>
        <v>#REF!</v>
      </c>
      <c r="AC75" s="211" t="e">
        <f>IF('Crisis Indicator Data'!#REF!="No Data",1,IF(#REF!&lt;&gt;"",1,0))</f>
        <v>#REF!</v>
      </c>
      <c r="AD75" s="211" t="e">
        <f>IF('Crisis Indicator Data'!#REF!="No Data",1,IF(#REF!&lt;&gt;"",1,0))</f>
        <v>#REF!</v>
      </c>
      <c r="AE75" s="211" t="e">
        <f>IF('Crisis Indicator Data'!#REF!="No Data",1,IF(#REF!&lt;&gt;"",1,0))</f>
        <v>#REF!</v>
      </c>
      <c r="AF75" s="211" t="e">
        <f>IF('Crisis Indicator Data'!#REF!="No Data",1,IF(#REF!&lt;&gt;"",1,0))</f>
        <v>#REF!</v>
      </c>
      <c r="AG75" s="211" t="e">
        <f>IF('Crisis Indicator Data'!#REF!="No Data",1,IF(#REF!&lt;&gt;"",1,0))</f>
        <v>#REF!</v>
      </c>
      <c r="AH75" s="211" t="e">
        <f>IF('Crisis Indicator Data'!#REF!="No Data",1,IF(#REF!&lt;&gt;"",1,0))</f>
        <v>#REF!</v>
      </c>
      <c r="AI75" s="211" t="e">
        <f>IF('Crisis Indicator Data'!#REF!="No Data",1,IF(#REF!&lt;&gt;"",1,0))</f>
        <v>#REF!</v>
      </c>
      <c r="AJ75" s="211" t="e">
        <f>IF('Crisis Indicator Data'!#REF!="No Data",1,IF(#REF!&lt;&gt;"",1,0))</f>
        <v>#REF!</v>
      </c>
      <c r="AK75" s="211" t="e">
        <f>IF('Crisis Indicator Data'!#REF!="No Data",1,IF(#REF!&lt;&gt;"",1,0))</f>
        <v>#REF!</v>
      </c>
      <c r="AL75" s="211" t="e">
        <f>IF('Crisis Indicator Data'!#REF!="No Data",1,IF(#REF!&lt;&gt;"",1,0))</f>
        <v>#REF!</v>
      </c>
      <c r="AM75" s="211" t="e">
        <f>IF('Crisis Indicator Data'!#REF!="No Data",1,IF(#REF!&lt;&gt;"",1,0))</f>
        <v>#REF!</v>
      </c>
      <c r="AN75" s="211" t="e">
        <f>IF('Crisis Indicator Data'!#REF!="No Data",1,IF(#REF!&lt;&gt;"",1,0))</f>
        <v>#REF!</v>
      </c>
      <c r="AO75" s="211" t="e">
        <f>IF('Crisis Indicator Data'!#REF!="No Data",1,IF(#REF!&lt;&gt;"",1,0))</f>
        <v>#REF!</v>
      </c>
      <c r="AP75" s="211" t="e">
        <f>IF('Crisis Indicator Data'!#REF!="No Data",1,IF(#REF!&lt;&gt;"",1,0))</f>
        <v>#REF!</v>
      </c>
      <c r="AQ75" s="211" t="e">
        <f>IF('Crisis Indicator Data'!#REF!="No Data",1,IF(#REF!&lt;&gt;"",1,0))</f>
        <v>#REF!</v>
      </c>
      <c r="AR75" s="211" t="e">
        <f>IF('Crisis Indicator Data'!#REF!="No Data",1,IF(#REF!&lt;&gt;"",1,0))</f>
        <v>#REF!</v>
      </c>
      <c r="AS75" s="211" t="e">
        <f>IF('Crisis Indicator Data'!#REF!="No Data",1,IF(#REF!&lt;&gt;"",1,0))</f>
        <v>#REF!</v>
      </c>
      <c r="AT75" s="211" t="e">
        <f>IF('Crisis Indicator Data'!#REF!="No Data",1,IF(#REF!&lt;&gt;"",1,0))</f>
        <v>#REF!</v>
      </c>
      <c r="AU75" s="211" t="e">
        <f>IF('Crisis Indicator Data'!#REF!="No Data",1,IF(#REF!&lt;&gt;"",1,0))</f>
        <v>#REF!</v>
      </c>
      <c r="AV75" s="211" t="e">
        <f>IF('Crisis Indicator Data'!#REF!="No Data",1,IF(#REF!&lt;&gt;"",1,0))</f>
        <v>#REF!</v>
      </c>
      <c r="AW75" s="211" t="e">
        <f>IF('Crisis Indicator Data'!#REF!="No Data",1,IF(#REF!&lt;&gt;"",1,0))</f>
        <v>#REF!</v>
      </c>
      <c r="AX75" s="211" t="e">
        <f>IF('Crisis Indicator Data'!#REF!="No Data",1,IF(#REF!&lt;&gt;"",1,0))</f>
        <v>#REF!</v>
      </c>
      <c r="AY75" s="211" t="e">
        <f>IF('Crisis Indicator Data'!#REF!="No Data",1,IF(#REF!&lt;&gt;"",1,0))</f>
        <v>#REF!</v>
      </c>
      <c r="AZ75" s="211" t="e">
        <f>IF('Crisis Indicator Data'!#REF!="No Data",1,IF(#REF!&lt;&gt;"",1,0))</f>
        <v>#REF!</v>
      </c>
      <c r="BA75" t="e">
        <f t="shared" si="4"/>
        <v>#REF!</v>
      </c>
      <c r="BB75" s="22" t="e">
        <f t="shared" si="5"/>
        <v>#REF!</v>
      </c>
    </row>
    <row r="76" spans="1:54" x14ac:dyDescent="0.25">
      <c r="A76" t="s">
        <v>8755</v>
      </c>
      <c r="B76" s="211" t="e">
        <f>IF('Crisis Indicator Data'!#REF!="No Data",1,IF(#REF!&lt;&gt;"",1,0))</f>
        <v>#REF!</v>
      </c>
      <c r="C76" s="211" t="e">
        <f>IF('Crisis Indicator Data'!#REF!="No Data",1,IF(#REF!&lt;&gt;"",1,0))</f>
        <v>#REF!</v>
      </c>
      <c r="D76" s="211" t="e">
        <f>IF('Crisis Indicator Data'!#REF!="No Data",1,IF(#REF!&lt;&gt;"",1,0))</f>
        <v>#REF!</v>
      </c>
      <c r="E76" s="211" t="e">
        <f>IF('Crisis Indicator Data'!#REF!="No Data",1,IF(#REF!&lt;&gt;"",1,0))</f>
        <v>#REF!</v>
      </c>
      <c r="F76" s="211" t="e">
        <f>IF('Crisis Indicator Data'!#REF!="No Data",1,IF(#REF!&lt;&gt;"",1,0))</f>
        <v>#REF!</v>
      </c>
      <c r="G76" s="211" t="e">
        <f>IF('Crisis Indicator Data'!#REF!="No Data",1,IF(#REF!&lt;&gt;"",1,0))</f>
        <v>#REF!</v>
      </c>
      <c r="H76" s="211" t="e">
        <f>IF('Crisis Indicator Data'!#REF!="No Data",1,IF(#REF!&lt;&gt;"",1,0))</f>
        <v>#REF!</v>
      </c>
      <c r="I76" s="211" t="e">
        <f>IF('Crisis Indicator Data'!#REF!="No Data",1,IF(#REF!&lt;&gt;"",1,0))</f>
        <v>#REF!</v>
      </c>
      <c r="J76" s="211" t="e">
        <f>IF('Crisis Indicator Data'!#REF!="No Data",1,IF(#REF!&lt;&gt;"",1,0))</f>
        <v>#REF!</v>
      </c>
      <c r="K76" s="211" t="e">
        <f>IF('Crisis Indicator Data'!#REF!="No Data",1,IF(#REF!&lt;&gt;"",1,0))</f>
        <v>#REF!</v>
      </c>
      <c r="L76" s="211" t="e">
        <f>IF('Crisis Indicator Data'!#REF!="No Data",1,IF(#REF!&lt;&gt;"",1,0))</f>
        <v>#REF!</v>
      </c>
      <c r="M76" s="211" t="e">
        <f>IF('Crisis Indicator Data'!#REF!="No Data",1,IF(#REF!&lt;&gt;"",1,0))</f>
        <v>#REF!</v>
      </c>
      <c r="N76" s="211" t="e">
        <f>IF('Crisis Indicator Data'!#REF!="No Data",1,IF(#REF!&lt;&gt;"",1,0))</f>
        <v>#REF!</v>
      </c>
      <c r="O76" s="211" t="e">
        <f>IF('Crisis Indicator Data'!#REF!="No Data",1,IF(#REF!&lt;&gt;"",1,0))</f>
        <v>#REF!</v>
      </c>
      <c r="P76" s="211" t="e">
        <f>IF('Crisis Indicator Data'!#REF!="No Data",1,IF(#REF!&lt;&gt;"",1,0))</f>
        <v>#REF!</v>
      </c>
      <c r="Q76" s="211" t="e">
        <f>IF('Crisis Indicator Data'!#REF!="No Data",1,IF(#REF!&lt;&gt;"",1,0))</f>
        <v>#REF!</v>
      </c>
      <c r="R76" s="211" t="e">
        <f>IF('Crisis Indicator Data'!#REF!="No Data",1,IF(#REF!&lt;&gt;"",1,0))</f>
        <v>#REF!</v>
      </c>
      <c r="S76" s="211" t="e">
        <f>IF('Crisis Indicator Data'!#REF!="No Data",1,IF(#REF!&lt;&gt;"",1,0))</f>
        <v>#REF!</v>
      </c>
      <c r="T76" s="211" t="e">
        <f>IF('Crisis Indicator Data'!#REF!="No Data",1,IF(#REF!&lt;&gt;"",1,0))</f>
        <v>#REF!</v>
      </c>
      <c r="U76" s="211" t="e">
        <f>IF('Crisis Indicator Data'!#REF!="No Data",1,IF(#REF!&lt;&gt;"",1,0))</f>
        <v>#REF!</v>
      </c>
      <c r="V76" s="211" t="e">
        <f>IF('Crisis Indicator Data'!#REF!="No Data",1,IF(#REF!&lt;&gt;"",1,0))</f>
        <v>#REF!</v>
      </c>
      <c r="W76" s="211" t="e">
        <f>IF('Crisis Indicator Data'!#REF!="No Data",1,IF(#REF!&lt;&gt;"",1,0))</f>
        <v>#REF!</v>
      </c>
      <c r="X76" s="211" t="e">
        <f>IF('Crisis Indicator Data'!#REF!="No Data",1,IF(#REF!&lt;&gt;"",1,0))</f>
        <v>#REF!</v>
      </c>
      <c r="Y76" s="211" t="e">
        <f>IF('Crisis Indicator Data'!#REF!="No Data",1,IF(#REF!&lt;&gt;"",1,0))</f>
        <v>#REF!</v>
      </c>
      <c r="Z76" s="211" t="e">
        <f>IF('Crisis Indicator Data'!#REF!="No Data",1,IF(#REF!&lt;&gt;"",1,0))</f>
        <v>#REF!</v>
      </c>
      <c r="AA76" s="211" t="e">
        <f>IF('Crisis Indicator Data'!#REF!="No Data",1,IF(#REF!&lt;&gt;"",1,0))</f>
        <v>#REF!</v>
      </c>
      <c r="AB76" s="211" t="e">
        <f>IF('Crisis Indicator Data'!#REF!="No Data",1,IF(#REF!&lt;&gt;"",1,0))</f>
        <v>#REF!</v>
      </c>
      <c r="AC76" s="211" t="e">
        <f>IF('Crisis Indicator Data'!#REF!="No Data",1,IF(#REF!&lt;&gt;"",1,0))</f>
        <v>#REF!</v>
      </c>
      <c r="AD76" s="211" t="e">
        <f>IF('Crisis Indicator Data'!#REF!="No Data",1,IF(#REF!&lt;&gt;"",1,0))</f>
        <v>#REF!</v>
      </c>
      <c r="AE76" s="211" t="e">
        <f>IF('Crisis Indicator Data'!#REF!="No Data",1,IF(#REF!&lt;&gt;"",1,0))</f>
        <v>#REF!</v>
      </c>
      <c r="AF76" s="211" t="e">
        <f>IF('Crisis Indicator Data'!#REF!="No Data",1,IF(#REF!&lt;&gt;"",1,0))</f>
        <v>#REF!</v>
      </c>
      <c r="AG76" s="211" t="e">
        <f>IF('Crisis Indicator Data'!#REF!="No Data",1,IF(#REF!&lt;&gt;"",1,0))</f>
        <v>#REF!</v>
      </c>
      <c r="AH76" s="211" t="e">
        <f>IF('Crisis Indicator Data'!#REF!="No Data",1,IF(#REF!&lt;&gt;"",1,0))</f>
        <v>#REF!</v>
      </c>
      <c r="AI76" s="211" t="e">
        <f>IF('Crisis Indicator Data'!#REF!="No Data",1,IF(#REF!&lt;&gt;"",1,0))</f>
        <v>#REF!</v>
      </c>
      <c r="AJ76" s="211" t="e">
        <f>IF('Crisis Indicator Data'!#REF!="No Data",1,IF(#REF!&lt;&gt;"",1,0))</f>
        <v>#REF!</v>
      </c>
      <c r="AK76" s="211" t="e">
        <f>IF('Crisis Indicator Data'!#REF!="No Data",1,IF(#REF!&lt;&gt;"",1,0))</f>
        <v>#REF!</v>
      </c>
      <c r="AL76" s="211" t="e">
        <f>IF('Crisis Indicator Data'!#REF!="No Data",1,IF(#REF!&lt;&gt;"",1,0))</f>
        <v>#REF!</v>
      </c>
      <c r="AM76" s="211" t="e">
        <f>IF('Crisis Indicator Data'!#REF!="No Data",1,IF(#REF!&lt;&gt;"",1,0))</f>
        <v>#REF!</v>
      </c>
      <c r="AN76" s="211" t="e">
        <f>IF('Crisis Indicator Data'!#REF!="No Data",1,IF(#REF!&lt;&gt;"",1,0))</f>
        <v>#REF!</v>
      </c>
      <c r="AO76" s="211" t="e">
        <f>IF('Crisis Indicator Data'!#REF!="No Data",1,IF(#REF!&lt;&gt;"",1,0))</f>
        <v>#REF!</v>
      </c>
      <c r="AP76" s="211" t="e">
        <f>IF('Crisis Indicator Data'!#REF!="No Data",1,IF(#REF!&lt;&gt;"",1,0))</f>
        <v>#REF!</v>
      </c>
      <c r="AQ76" s="211" t="e">
        <f>IF('Crisis Indicator Data'!#REF!="No Data",1,IF(#REF!&lt;&gt;"",1,0))</f>
        <v>#REF!</v>
      </c>
      <c r="AR76" s="211" t="e">
        <f>IF('Crisis Indicator Data'!#REF!="No Data",1,IF(#REF!&lt;&gt;"",1,0))</f>
        <v>#REF!</v>
      </c>
      <c r="AS76" s="211" t="e">
        <f>IF('Crisis Indicator Data'!#REF!="No Data",1,IF(#REF!&lt;&gt;"",1,0))</f>
        <v>#REF!</v>
      </c>
      <c r="AT76" s="211" t="e">
        <f>IF('Crisis Indicator Data'!#REF!="No Data",1,IF(#REF!&lt;&gt;"",1,0))</f>
        <v>#REF!</v>
      </c>
      <c r="AU76" s="211" t="e">
        <f>IF('Crisis Indicator Data'!#REF!="No Data",1,IF(#REF!&lt;&gt;"",1,0))</f>
        <v>#REF!</v>
      </c>
      <c r="AV76" s="211" t="e">
        <f>IF('Crisis Indicator Data'!#REF!="No Data",1,IF(#REF!&lt;&gt;"",1,0))</f>
        <v>#REF!</v>
      </c>
      <c r="AW76" s="211" t="e">
        <f>IF('Crisis Indicator Data'!#REF!="No Data",1,IF(#REF!&lt;&gt;"",1,0))</f>
        <v>#REF!</v>
      </c>
      <c r="AX76" s="211" t="e">
        <f>IF('Crisis Indicator Data'!#REF!="No Data",1,IF(#REF!&lt;&gt;"",1,0))</f>
        <v>#REF!</v>
      </c>
      <c r="AY76" s="211" t="e">
        <f>IF('Crisis Indicator Data'!#REF!="No Data",1,IF(#REF!&lt;&gt;"",1,0))</f>
        <v>#REF!</v>
      </c>
      <c r="AZ76" s="211" t="e">
        <f>IF('Crisis Indicator Data'!#REF!="No Data",1,IF(#REF!&lt;&gt;"",1,0))</f>
        <v>#REF!</v>
      </c>
      <c r="BA76" t="e">
        <f t="shared" si="4"/>
        <v>#REF!</v>
      </c>
      <c r="BB76" s="22" t="e">
        <f t="shared" si="5"/>
        <v>#REF!</v>
      </c>
    </row>
    <row r="77" spans="1:54" x14ac:dyDescent="0.25">
      <c r="A77" t="s">
        <v>8754</v>
      </c>
      <c r="B77" s="211" t="e">
        <f>IF('Crisis Indicator Data'!#REF!="No Data",1,IF(#REF!&lt;&gt;"",1,0))</f>
        <v>#REF!</v>
      </c>
      <c r="C77" s="211" t="e">
        <f>IF('Crisis Indicator Data'!#REF!="No Data",1,IF(#REF!&lt;&gt;"",1,0))</f>
        <v>#REF!</v>
      </c>
      <c r="D77" s="211" t="e">
        <f>IF('Crisis Indicator Data'!#REF!="No Data",1,IF(#REF!&lt;&gt;"",1,0))</f>
        <v>#REF!</v>
      </c>
      <c r="E77" s="211" t="e">
        <f>IF('Crisis Indicator Data'!#REF!="No Data",1,IF(#REF!&lt;&gt;"",1,0))</f>
        <v>#REF!</v>
      </c>
      <c r="F77" s="211" t="e">
        <f>IF('Crisis Indicator Data'!#REF!="No Data",1,IF(#REF!&lt;&gt;"",1,0))</f>
        <v>#REF!</v>
      </c>
      <c r="G77" s="211" t="e">
        <f>IF('Crisis Indicator Data'!#REF!="No Data",1,IF(#REF!&lt;&gt;"",1,0))</f>
        <v>#REF!</v>
      </c>
      <c r="H77" s="211" t="e">
        <f>IF('Crisis Indicator Data'!#REF!="No Data",1,IF(#REF!&lt;&gt;"",1,0))</f>
        <v>#REF!</v>
      </c>
      <c r="I77" s="211" t="e">
        <f>IF('Crisis Indicator Data'!#REF!="No Data",1,IF(#REF!&lt;&gt;"",1,0))</f>
        <v>#REF!</v>
      </c>
      <c r="J77" s="211" t="e">
        <f>IF('Crisis Indicator Data'!#REF!="No Data",1,IF(#REF!&lt;&gt;"",1,0))</f>
        <v>#REF!</v>
      </c>
      <c r="K77" s="211" t="e">
        <f>IF('Crisis Indicator Data'!#REF!="No Data",1,IF(#REF!&lt;&gt;"",1,0))</f>
        <v>#REF!</v>
      </c>
      <c r="L77" s="211" t="e">
        <f>IF('Crisis Indicator Data'!#REF!="No Data",1,IF(#REF!&lt;&gt;"",1,0))</f>
        <v>#REF!</v>
      </c>
      <c r="M77" s="211" t="e">
        <f>IF('Crisis Indicator Data'!#REF!="No Data",1,IF(#REF!&lt;&gt;"",1,0))</f>
        <v>#REF!</v>
      </c>
      <c r="N77" s="211" t="e">
        <f>IF('Crisis Indicator Data'!#REF!="No Data",1,IF(#REF!&lt;&gt;"",1,0))</f>
        <v>#REF!</v>
      </c>
      <c r="O77" s="211" t="e">
        <f>IF('Crisis Indicator Data'!#REF!="No Data",1,IF(#REF!&lt;&gt;"",1,0))</f>
        <v>#REF!</v>
      </c>
      <c r="P77" s="211" t="e">
        <f>IF('Crisis Indicator Data'!#REF!="No Data",1,IF(#REF!&lt;&gt;"",1,0))</f>
        <v>#REF!</v>
      </c>
      <c r="Q77" s="211" t="e">
        <f>IF('Crisis Indicator Data'!#REF!="No Data",1,IF(#REF!&lt;&gt;"",1,0))</f>
        <v>#REF!</v>
      </c>
      <c r="R77" s="211" t="e">
        <f>IF('Crisis Indicator Data'!#REF!="No Data",1,IF(#REF!&lt;&gt;"",1,0))</f>
        <v>#REF!</v>
      </c>
      <c r="S77" s="211" t="e">
        <f>IF('Crisis Indicator Data'!#REF!="No Data",1,IF(#REF!&lt;&gt;"",1,0))</f>
        <v>#REF!</v>
      </c>
      <c r="T77" s="211" t="e">
        <f>IF('Crisis Indicator Data'!#REF!="No Data",1,IF(#REF!&lt;&gt;"",1,0))</f>
        <v>#REF!</v>
      </c>
      <c r="U77" s="211" t="e">
        <f>IF('Crisis Indicator Data'!#REF!="No Data",1,IF(#REF!&lt;&gt;"",1,0))</f>
        <v>#REF!</v>
      </c>
      <c r="V77" s="211" t="e">
        <f>IF('Crisis Indicator Data'!#REF!="No Data",1,IF(#REF!&lt;&gt;"",1,0))</f>
        <v>#REF!</v>
      </c>
      <c r="W77" s="211" t="e">
        <f>IF('Crisis Indicator Data'!#REF!="No Data",1,IF(#REF!&lt;&gt;"",1,0))</f>
        <v>#REF!</v>
      </c>
      <c r="X77" s="211" t="e">
        <f>IF('Crisis Indicator Data'!#REF!="No Data",1,IF(#REF!&lt;&gt;"",1,0))</f>
        <v>#REF!</v>
      </c>
      <c r="Y77" s="211" t="e">
        <f>IF('Crisis Indicator Data'!#REF!="No Data",1,IF(#REF!&lt;&gt;"",1,0))</f>
        <v>#REF!</v>
      </c>
      <c r="Z77" s="211" t="e">
        <f>IF('Crisis Indicator Data'!#REF!="No Data",1,IF(#REF!&lt;&gt;"",1,0))</f>
        <v>#REF!</v>
      </c>
      <c r="AA77" s="211" t="e">
        <f>IF('Crisis Indicator Data'!#REF!="No Data",1,IF(#REF!&lt;&gt;"",1,0))</f>
        <v>#REF!</v>
      </c>
      <c r="AB77" s="211" t="e">
        <f>IF('Crisis Indicator Data'!#REF!="No Data",1,IF(#REF!&lt;&gt;"",1,0))</f>
        <v>#REF!</v>
      </c>
      <c r="AC77" s="211" t="e">
        <f>IF('Crisis Indicator Data'!#REF!="No Data",1,IF(#REF!&lt;&gt;"",1,0))</f>
        <v>#REF!</v>
      </c>
      <c r="AD77" s="211" t="e">
        <f>IF('Crisis Indicator Data'!#REF!="No Data",1,IF(#REF!&lt;&gt;"",1,0))</f>
        <v>#REF!</v>
      </c>
      <c r="AE77" s="211" t="e">
        <f>IF('Crisis Indicator Data'!#REF!="No Data",1,IF(#REF!&lt;&gt;"",1,0))</f>
        <v>#REF!</v>
      </c>
      <c r="AF77" s="211" t="e">
        <f>IF('Crisis Indicator Data'!#REF!="No Data",1,IF(#REF!&lt;&gt;"",1,0))</f>
        <v>#REF!</v>
      </c>
      <c r="AG77" s="211" t="e">
        <f>IF('Crisis Indicator Data'!#REF!="No Data",1,IF(#REF!&lt;&gt;"",1,0))</f>
        <v>#REF!</v>
      </c>
      <c r="AH77" s="211" t="e">
        <f>IF('Crisis Indicator Data'!#REF!="No Data",1,IF(#REF!&lt;&gt;"",1,0))</f>
        <v>#REF!</v>
      </c>
      <c r="AI77" s="211" t="e">
        <f>IF('Crisis Indicator Data'!#REF!="No Data",1,IF(#REF!&lt;&gt;"",1,0))</f>
        <v>#REF!</v>
      </c>
      <c r="AJ77" s="211" t="e">
        <f>IF('Crisis Indicator Data'!#REF!="No Data",1,IF(#REF!&lt;&gt;"",1,0))</f>
        <v>#REF!</v>
      </c>
      <c r="AK77" s="211" t="e">
        <f>IF('Crisis Indicator Data'!#REF!="No Data",1,IF(#REF!&lt;&gt;"",1,0))</f>
        <v>#REF!</v>
      </c>
      <c r="AL77" s="211" t="e">
        <f>IF('Crisis Indicator Data'!#REF!="No Data",1,IF(#REF!&lt;&gt;"",1,0))</f>
        <v>#REF!</v>
      </c>
      <c r="AM77" s="211" t="e">
        <f>IF('Crisis Indicator Data'!#REF!="No Data",1,IF(#REF!&lt;&gt;"",1,0))</f>
        <v>#REF!</v>
      </c>
      <c r="AN77" s="211" t="e">
        <f>IF('Crisis Indicator Data'!#REF!="No Data",1,IF(#REF!&lt;&gt;"",1,0))</f>
        <v>#REF!</v>
      </c>
      <c r="AO77" s="211" t="e">
        <f>IF('Crisis Indicator Data'!#REF!="No Data",1,IF(#REF!&lt;&gt;"",1,0))</f>
        <v>#REF!</v>
      </c>
      <c r="AP77" s="211" t="e">
        <f>IF('Crisis Indicator Data'!#REF!="No Data",1,IF(#REF!&lt;&gt;"",1,0))</f>
        <v>#REF!</v>
      </c>
      <c r="AQ77" s="211" t="e">
        <f>IF('Crisis Indicator Data'!#REF!="No Data",1,IF(#REF!&lt;&gt;"",1,0))</f>
        <v>#REF!</v>
      </c>
      <c r="AR77" s="211" t="e">
        <f>IF('Crisis Indicator Data'!#REF!="No Data",1,IF(#REF!&lt;&gt;"",1,0))</f>
        <v>#REF!</v>
      </c>
      <c r="AS77" s="211" t="e">
        <f>IF('Crisis Indicator Data'!#REF!="No Data",1,IF(#REF!&lt;&gt;"",1,0))</f>
        <v>#REF!</v>
      </c>
      <c r="AT77" s="211" t="e">
        <f>IF('Crisis Indicator Data'!#REF!="No Data",1,IF(#REF!&lt;&gt;"",1,0))</f>
        <v>#REF!</v>
      </c>
      <c r="AU77" s="211" t="e">
        <f>IF('Crisis Indicator Data'!#REF!="No Data",1,IF(#REF!&lt;&gt;"",1,0))</f>
        <v>#REF!</v>
      </c>
      <c r="AV77" s="211" t="e">
        <f>IF('Crisis Indicator Data'!#REF!="No Data",1,IF(#REF!&lt;&gt;"",1,0))</f>
        <v>#REF!</v>
      </c>
      <c r="AW77" s="211" t="e">
        <f>IF('Crisis Indicator Data'!#REF!="No Data",1,IF(#REF!&lt;&gt;"",1,0))</f>
        <v>#REF!</v>
      </c>
      <c r="AX77" s="211" t="e">
        <f>IF('Crisis Indicator Data'!#REF!="No Data",1,IF(#REF!&lt;&gt;"",1,0))</f>
        <v>#REF!</v>
      </c>
      <c r="AY77" s="211" t="e">
        <f>IF('Crisis Indicator Data'!#REF!="No Data",1,IF(#REF!&lt;&gt;"",1,0))</f>
        <v>#REF!</v>
      </c>
      <c r="AZ77" s="211" t="e">
        <f>IF('Crisis Indicator Data'!#REF!="No Data",1,IF(#REF!&lt;&gt;"",1,0))</f>
        <v>#REF!</v>
      </c>
      <c r="BA77" t="e">
        <f t="shared" si="4"/>
        <v>#REF!</v>
      </c>
      <c r="BB77" s="22" t="e">
        <f t="shared" si="5"/>
        <v>#REF!</v>
      </c>
    </row>
    <row r="78" spans="1:54" x14ac:dyDescent="0.25">
      <c r="A78" t="s">
        <v>8758</v>
      </c>
      <c r="B78" s="211" t="e">
        <f>IF('Crisis Indicator Data'!#REF!="No Data",1,IF(#REF!&lt;&gt;"",1,0))</f>
        <v>#REF!</v>
      </c>
      <c r="C78" s="211" t="e">
        <f>IF('Crisis Indicator Data'!#REF!="No Data",1,IF(#REF!&lt;&gt;"",1,0))</f>
        <v>#REF!</v>
      </c>
      <c r="D78" s="211" t="e">
        <f>IF('Crisis Indicator Data'!#REF!="No Data",1,IF(#REF!&lt;&gt;"",1,0))</f>
        <v>#REF!</v>
      </c>
      <c r="E78" s="211" t="e">
        <f>IF('Crisis Indicator Data'!#REF!="No Data",1,IF(#REF!&lt;&gt;"",1,0))</f>
        <v>#REF!</v>
      </c>
      <c r="F78" s="211" t="e">
        <f>IF('Crisis Indicator Data'!#REF!="No Data",1,IF(#REF!&lt;&gt;"",1,0))</f>
        <v>#REF!</v>
      </c>
      <c r="G78" s="211" t="e">
        <f>IF('Crisis Indicator Data'!#REF!="No Data",1,IF(#REF!&lt;&gt;"",1,0))</f>
        <v>#REF!</v>
      </c>
      <c r="H78" s="211" t="e">
        <f>IF('Crisis Indicator Data'!#REF!="No Data",1,IF(#REF!&lt;&gt;"",1,0))</f>
        <v>#REF!</v>
      </c>
      <c r="I78" s="211" t="e">
        <f>IF('Crisis Indicator Data'!#REF!="No Data",1,IF(#REF!&lt;&gt;"",1,0))</f>
        <v>#REF!</v>
      </c>
      <c r="J78" s="211" t="e">
        <f>IF('Crisis Indicator Data'!#REF!="No Data",1,IF(#REF!&lt;&gt;"",1,0))</f>
        <v>#REF!</v>
      </c>
      <c r="K78" s="211" t="e">
        <f>IF('Crisis Indicator Data'!#REF!="No Data",1,IF(#REF!&lt;&gt;"",1,0))</f>
        <v>#REF!</v>
      </c>
      <c r="L78" s="211" t="e">
        <f>IF('Crisis Indicator Data'!#REF!="No Data",1,IF(#REF!&lt;&gt;"",1,0))</f>
        <v>#REF!</v>
      </c>
      <c r="M78" s="211" t="e">
        <f>IF('Crisis Indicator Data'!#REF!="No Data",1,IF(#REF!&lt;&gt;"",1,0))</f>
        <v>#REF!</v>
      </c>
      <c r="N78" s="211" t="e">
        <f>IF('Crisis Indicator Data'!#REF!="No Data",1,IF(#REF!&lt;&gt;"",1,0))</f>
        <v>#REF!</v>
      </c>
      <c r="O78" s="211" t="e">
        <f>IF('Crisis Indicator Data'!#REF!="No Data",1,IF(#REF!&lt;&gt;"",1,0))</f>
        <v>#REF!</v>
      </c>
      <c r="P78" s="211" t="e">
        <f>IF('Crisis Indicator Data'!#REF!="No Data",1,IF(#REF!&lt;&gt;"",1,0))</f>
        <v>#REF!</v>
      </c>
      <c r="Q78" s="211" t="e">
        <f>IF('Crisis Indicator Data'!#REF!="No Data",1,IF(#REF!&lt;&gt;"",1,0))</f>
        <v>#REF!</v>
      </c>
      <c r="R78" s="211" t="e">
        <f>IF('Crisis Indicator Data'!#REF!="No Data",1,IF(#REF!&lt;&gt;"",1,0))</f>
        <v>#REF!</v>
      </c>
      <c r="S78" s="211" t="e">
        <f>IF('Crisis Indicator Data'!#REF!="No Data",1,IF(#REF!&lt;&gt;"",1,0))</f>
        <v>#REF!</v>
      </c>
      <c r="T78" s="211" t="e">
        <f>IF('Crisis Indicator Data'!#REF!="No Data",1,IF(#REF!&lt;&gt;"",1,0))</f>
        <v>#REF!</v>
      </c>
      <c r="U78" s="211" t="e">
        <f>IF('Crisis Indicator Data'!#REF!="No Data",1,IF(#REF!&lt;&gt;"",1,0))</f>
        <v>#REF!</v>
      </c>
      <c r="V78" s="211" t="e">
        <f>IF('Crisis Indicator Data'!#REF!="No Data",1,IF(#REF!&lt;&gt;"",1,0))</f>
        <v>#REF!</v>
      </c>
      <c r="W78" s="211" t="e">
        <f>IF('Crisis Indicator Data'!#REF!="No Data",1,IF(#REF!&lt;&gt;"",1,0))</f>
        <v>#REF!</v>
      </c>
      <c r="X78" s="211" t="e">
        <f>IF('Crisis Indicator Data'!#REF!="No Data",1,IF(#REF!&lt;&gt;"",1,0))</f>
        <v>#REF!</v>
      </c>
      <c r="Y78" s="211" t="e">
        <f>IF('Crisis Indicator Data'!#REF!="No Data",1,IF(#REF!&lt;&gt;"",1,0))</f>
        <v>#REF!</v>
      </c>
      <c r="Z78" s="211" t="e">
        <f>IF('Crisis Indicator Data'!#REF!="No Data",1,IF(#REF!&lt;&gt;"",1,0))</f>
        <v>#REF!</v>
      </c>
      <c r="AA78" s="211" t="e">
        <f>IF('Crisis Indicator Data'!#REF!="No Data",1,IF(#REF!&lt;&gt;"",1,0))</f>
        <v>#REF!</v>
      </c>
      <c r="AB78" s="211" t="e">
        <f>IF('Crisis Indicator Data'!#REF!="No Data",1,IF(#REF!&lt;&gt;"",1,0))</f>
        <v>#REF!</v>
      </c>
      <c r="AC78" s="211" t="e">
        <f>IF('Crisis Indicator Data'!#REF!="No Data",1,IF(#REF!&lt;&gt;"",1,0))</f>
        <v>#REF!</v>
      </c>
      <c r="AD78" s="211" t="e">
        <f>IF('Crisis Indicator Data'!#REF!="No Data",1,IF(#REF!&lt;&gt;"",1,0))</f>
        <v>#REF!</v>
      </c>
      <c r="AE78" s="211" t="e">
        <f>IF('Crisis Indicator Data'!#REF!="No Data",1,IF(#REF!&lt;&gt;"",1,0))</f>
        <v>#REF!</v>
      </c>
      <c r="AF78" s="211" t="e">
        <f>IF('Crisis Indicator Data'!#REF!="No Data",1,IF(#REF!&lt;&gt;"",1,0))</f>
        <v>#REF!</v>
      </c>
      <c r="AG78" s="211" t="e">
        <f>IF('Crisis Indicator Data'!#REF!="No Data",1,IF(#REF!&lt;&gt;"",1,0))</f>
        <v>#REF!</v>
      </c>
      <c r="AH78" s="211" t="e">
        <f>IF('Crisis Indicator Data'!#REF!="No Data",1,IF(#REF!&lt;&gt;"",1,0))</f>
        <v>#REF!</v>
      </c>
      <c r="AI78" s="211" t="e">
        <f>IF('Crisis Indicator Data'!#REF!="No Data",1,IF(#REF!&lt;&gt;"",1,0))</f>
        <v>#REF!</v>
      </c>
      <c r="AJ78" s="211" t="e">
        <f>IF('Crisis Indicator Data'!#REF!="No Data",1,IF(#REF!&lt;&gt;"",1,0))</f>
        <v>#REF!</v>
      </c>
      <c r="AK78" s="211" t="e">
        <f>IF('Crisis Indicator Data'!#REF!="No Data",1,IF(#REF!&lt;&gt;"",1,0))</f>
        <v>#REF!</v>
      </c>
      <c r="AL78" s="211" t="e">
        <f>IF('Crisis Indicator Data'!#REF!="No Data",1,IF(#REF!&lt;&gt;"",1,0))</f>
        <v>#REF!</v>
      </c>
      <c r="AM78" s="211" t="e">
        <f>IF('Crisis Indicator Data'!#REF!="No Data",1,IF(#REF!&lt;&gt;"",1,0))</f>
        <v>#REF!</v>
      </c>
      <c r="AN78" s="211" t="e">
        <f>IF('Crisis Indicator Data'!#REF!="No Data",1,IF(#REF!&lt;&gt;"",1,0))</f>
        <v>#REF!</v>
      </c>
      <c r="AO78" s="211" t="e">
        <f>IF('Crisis Indicator Data'!#REF!="No Data",1,IF(#REF!&lt;&gt;"",1,0))</f>
        <v>#REF!</v>
      </c>
      <c r="AP78" s="211" t="e">
        <f>IF('Crisis Indicator Data'!#REF!="No Data",1,IF(#REF!&lt;&gt;"",1,0))</f>
        <v>#REF!</v>
      </c>
      <c r="AQ78" s="211" t="e">
        <f>IF('Crisis Indicator Data'!#REF!="No Data",1,IF(#REF!&lt;&gt;"",1,0))</f>
        <v>#REF!</v>
      </c>
      <c r="AR78" s="211" t="e">
        <f>IF('Crisis Indicator Data'!#REF!="No Data",1,IF(#REF!&lt;&gt;"",1,0))</f>
        <v>#REF!</v>
      </c>
      <c r="AS78" s="211" t="e">
        <f>IF('Crisis Indicator Data'!#REF!="No Data",1,IF(#REF!&lt;&gt;"",1,0))</f>
        <v>#REF!</v>
      </c>
      <c r="AT78" s="211" t="e">
        <f>IF('Crisis Indicator Data'!#REF!="No Data",1,IF(#REF!&lt;&gt;"",1,0))</f>
        <v>#REF!</v>
      </c>
      <c r="AU78" s="211" t="e">
        <f>IF('Crisis Indicator Data'!#REF!="No Data",1,IF(#REF!&lt;&gt;"",1,0))</f>
        <v>#REF!</v>
      </c>
      <c r="AV78" s="211" t="e">
        <f>IF('Crisis Indicator Data'!#REF!="No Data",1,IF(#REF!&lt;&gt;"",1,0))</f>
        <v>#REF!</v>
      </c>
      <c r="AW78" s="211" t="e">
        <f>IF('Crisis Indicator Data'!#REF!="No Data",1,IF(#REF!&lt;&gt;"",1,0))</f>
        <v>#REF!</v>
      </c>
      <c r="AX78" s="211" t="e">
        <f>IF('Crisis Indicator Data'!#REF!="No Data",1,IF(#REF!&lt;&gt;"",1,0))</f>
        <v>#REF!</v>
      </c>
      <c r="AY78" s="211" t="e">
        <f>IF('Crisis Indicator Data'!#REF!="No Data",1,IF(#REF!&lt;&gt;"",1,0))</f>
        <v>#REF!</v>
      </c>
      <c r="AZ78" s="211" t="e">
        <f>IF('Crisis Indicator Data'!#REF!="No Data",1,IF(#REF!&lt;&gt;"",1,0))</f>
        <v>#REF!</v>
      </c>
      <c r="BA78" t="e">
        <f t="shared" si="4"/>
        <v>#REF!</v>
      </c>
      <c r="BB78" s="22" t="e">
        <f t="shared" si="5"/>
        <v>#REF!</v>
      </c>
    </row>
    <row r="79" spans="1:54" x14ac:dyDescent="0.25">
      <c r="A79" t="s">
        <v>8759</v>
      </c>
      <c r="B79" s="211" t="e">
        <f>IF('Crisis Indicator Data'!#REF!="No Data",1,IF(#REF!&lt;&gt;"",1,0))</f>
        <v>#REF!</v>
      </c>
      <c r="C79" s="211" t="e">
        <f>IF('Crisis Indicator Data'!#REF!="No Data",1,IF(#REF!&lt;&gt;"",1,0))</f>
        <v>#REF!</v>
      </c>
      <c r="D79" s="211" t="e">
        <f>IF('Crisis Indicator Data'!#REF!="No Data",1,IF(#REF!&lt;&gt;"",1,0))</f>
        <v>#REF!</v>
      </c>
      <c r="E79" s="211" t="e">
        <f>IF('Crisis Indicator Data'!#REF!="No Data",1,IF(#REF!&lt;&gt;"",1,0))</f>
        <v>#REF!</v>
      </c>
      <c r="F79" s="211" t="e">
        <f>IF('Crisis Indicator Data'!#REF!="No Data",1,IF(#REF!&lt;&gt;"",1,0))</f>
        <v>#REF!</v>
      </c>
      <c r="G79" s="211" t="e">
        <f>IF('Crisis Indicator Data'!#REF!="No Data",1,IF(#REF!&lt;&gt;"",1,0))</f>
        <v>#REF!</v>
      </c>
      <c r="H79" s="211" t="e">
        <f>IF('Crisis Indicator Data'!#REF!="No Data",1,IF(#REF!&lt;&gt;"",1,0))</f>
        <v>#REF!</v>
      </c>
      <c r="I79" s="211" t="e">
        <f>IF('Crisis Indicator Data'!#REF!="No Data",1,IF(#REF!&lt;&gt;"",1,0))</f>
        <v>#REF!</v>
      </c>
      <c r="J79" s="211" t="e">
        <f>IF('Crisis Indicator Data'!#REF!="No Data",1,IF(#REF!&lt;&gt;"",1,0))</f>
        <v>#REF!</v>
      </c>
      <c r="K79" s="211" t="e">
        <f>IF('Crisis Indicator Data'!#REF!="No Data",1,IF(#REF!&lt;&gt;"",1,0))</f>
        <v>#REF!</v>
      </c>
      <c r="L79" s="211" t="e">
        <f>IF('Crisis Indicator Data'!#REF!="No Data",1,IF(#REF!&lt;&gt;"",1,0))</f>
        <v>#REF!</v>
      </c>
      <c r="M79" s="211" t="e">
        <f>IF('Crisis Indicator Data'!#REF!="No Data",1,IF(#REF!&lt;&gt;"",1,0))</f>
        <v>#REF!</v>
      </c>
      <c r="N79" s="211" t="e">
        <f>IF('Crisis Indicator Data'!#REF!="No Data",1,IF(#REF!&lt;&gt;"",1,0))</f>
        <v>#REF!</v>
      </c>
      <c r="O79" s="211" t="e">
        <f>IF('Crisis Indicator Data'!#REF!="No Data",1,IF(#REF!&lt;&gt;"",1,0))</f>
        <v>#REF!</v>
      </c>
      <c r="P79" s="211" t="e">
        <f>IF('Crisis Indicator Data'!#REF!="No Data",1,IF(#REF!&lt;&gt;"",1,0))</f>
        <v>#REF!</v>
      </c>
      <c r="Q79" s="211" t="e">
        <f>IF('Crisis Indicator Data'!#REF!="No Data",1,IF(#REF!&lt;&gt;"",1,0))</f>
        <v>#REF!</v>
      </c>
      <c r="R79" s="211" t="e">
        <f>IF('Crisis Indicator Data'!#REF!="No Data",1,IF(#REF!&lt;&gt;"",1,0))</f>
        <v>#REF!</v>
      </c>
      <c r="S79" s="211" t="e">
        <f>IF('Crisis Indicator Data'!#REF!="No Data",1,IF(#REF!&lt;&gt;"",1,0))</f>
        <v>#REF!</v>
      </c>
      <c r="T79" s="211" t="e">
        <f>IF('Crisis Indicator Data'!#REF!="No Data",1,IF(#REF!&lt;&gt;"",1,0))</f>
        <v>#REF!</v>
      </c>
      <c r="U79" s="211" t="e">
        <f>IF('Crisis Indicator Data'!#REF!="No Data",1,IF(#REF!&lt;&gt;"",1,0))</f>
        <v>#REF!</v>
      </c>
      <c r="V79" s="211" t="e">
        <f>IF('Crisis Indicator Data'!#REF!="No Data",1,IF(#REF!&lt;&gt;"",1,0))</f>
        <v>#REF!</v>
      </c>
      <c r="W79" s="211" t="e">
        <f>IF('Crisis Indicator Data'!#REF!="No Data",1,IF(#REF!&lt;&gt;"",1,0))</f>
        <v>#REF!</v>
      </c>
      <c r="X79" s="211" t="e">
        <f>IF('Crisis Indicator Data'!#REF!="No Data",1,IF(#REF!&lt;&gt;"",1,0))</f>
        <v>#REF!</v>
      </c>
      <c r="Y79" s="211" t="e">
        <f>IF('Crisis Indicator Data'!#REF!="No Data",1,IF(#REF!&lt;&gt;"",1,0))</f>
        <v>#REF!</v>
      </c>
      <c r="Z79" s="211" t="e">
        <f>IF('Crisis Indicator Data'!#REF!="No Data",1,IF(#REF!&lt;&gt;"",1,0))</f>
        <v>#REF!</v>
      </c>
      <c r="AA79" s="211" t="e">
        <f>IF('Crisis Indicator Data'!#REF!="No Data",1,IF(#REF!&lt;&gt;"",1,0))</f>
        <v>#REF!</v>
      </c>
      <c r="AB79" s="211" t="e">
        <f>IF('Crisis Indicator Data'!#REF!="No Data",1,IF(#REF!&lt;&gt;"",1,0))</f>
        <v>#REF!</v>
      </c>
      <c r="AC79" s="211" t="e">
        <f>IF('Crisis Indicator Data'!#REF!="No Data",1,IF(#REF!&lt;&gt;"",1,0))</f>
        <v>#REF!</v>
      </c>
      <c r="AD79" s="211" t="e">
        <f>IF('Crisis Indicator Data'!#REF!="No Data",1,IF(#REF!&lt;&gt;"",1,0))</f>
        <v>#REF!</v>
      </c>
      <c r="AE79" s="211" t="e">
        <f>IF('Crisis Indicator Data'!#REF!="No Data",1,IF(#REF!&lt;&gt;"",1,0))</f>
        <v>#REF!</v>
      </c>
      <c r="AF79" s="211" t="e">
        <f>IF('Crisis Indicator Data'!#REF!="No Data",1,IF(#REF!&lt;&gt;"",1,0))</f>
        <v>#REF!</v>
      </c>
      <c r="AG79" s="211" t="e">
        <f>IF('Crisis Indicator Data'!#REF!="No Data",1,IF(#REF!&lt;&gt;"",1,0))</f>
        <v>#REF!</v>
      </c>
      <c r="AH79" s="211" t="e">
        <f>IF('Crisis Indicator Data'!#REF!="No Data",1,IF(#REF!&lt;&gt;"",1,0))</f>
        <v>#REF!</v>
      </c>
      <c r="AI79" s="211" t="e">
        <f>IF('Crisis Indicator Data'!#REF!="No Data",1,IF(#REF!&lt;&gt;"",1,0))</f>
        <v>#REF!</v>
      </c>
      <c r="AJ79" s="211" t="e">
        <f>IF('Crisis Indicator Data'!#REF!="No Data",1,IF(#REF!&lt;&gt;"",1,0))</f>
        <v>#REF!</v>
      </c>
      <c r="AK79" s="211" t="e">
        <f>IF('Crisis Indicator Data'!#REF!="No Data",1,IF(#REF!&lt;&gt;"",1,0))</f>
        <v>#REF!</v>
      </c>
      <c r="AL79" s="211" t="e">
        <f>IF('Crisis Indicator Data'!#REF!="No Data",1,IF(#REF!&lt;&gt;"",1,0))</f>
        <v>#REF!</v>
      </c>
      <c r="AM79" s="211" t="e">
        <f>IF('Crisis Indicator Data'!#REF!="No Data",1,IF(#REF!&lt;&gt;"",1,0))</f>
        <v>#REF!</v>
      </c>
      <c r="AN79" s="211" t="e">
        <f>IF('Crisis Indicator Data'!#REF!="No Data",1,IF(#REF!&lt;&gt;"",1,0))</f>
        <v>#REF!</v>
      </c>
      <c r="AO79" s="211" t="e">
        <f>IF('Crisis Indicator Data'!#REF!="No Data",1,IF(#REF!&lt;&gt;"",1,0))</f>
        <v>#REF!</v>
      </c>
      <c r="AP79" s="211" t="e">
        <f>IF('Crisis Indicator Data'!#REF!="No Data",1,IF(#REF!&lt;&gt;"",1,0))</f>
        <v>#REF!</v>
      </c>
      <c r="AQ79" s="211" t="e">
        <f>IF('Crisis Indicator Data'!#REF!="No Data",1,IF(#REF!&lt;&gt;"",1,0))</f>
        <v>#REF!</v>
      </c>
      <c r="AR79" s="211" t="e">
        <f>IF('Crisis Indicator Data'!#REF!="No Data",1,IF(#REF!&lt;&gt;"",1,0))</f>
        <v>#REF!</v>
      </c>
      <c r="AS79" s="211" t="e">
        <f>IF('Crisis Indicator Data'!#REF!="No Data",1,IF(#REF!&lt;&gt;"",1,0))</f>
        <v>#REF!</v>
      </c>
      <c r="AT79" s="211" t="e">
        <f>IF('Crisis Indicator Data'!#REF!="No Data",1,IF(#REF!&lt;&gt;"",1,0))</f>
        <v>#REF!</v>
      </c>
      <c r="AU79" s="211" t="e">
        <f>IF('Crisis Indicator Data'!#REF!="No Data",1,IF(#REF!&lt;&gt;"",1,0))</f>
        <v>#REF!</v>
      </c>
      <c r="AV79" s="211" t="e">
        <f>IF('Crisis Indicator Data'!#REF!="No Data",1,IF(#REF!&lt;&gt;"",1,0))</f>
        <v>#REF!</v>
      </c>
      <c r="AW79" s="211" t="e">
        <f>IF('Crisis Indicator Data'!#REF!="No Data",1,IF(#REF!&lt;&gt;"",1,0))</f>
        <v>#REF!</v>
      </c>
      <c r="AX79" s="211" t="e">
        <f>IF('Crisis Indicator Data'!#REF!="No Data",1,IF(#REF!&lt;&gt;"",1,0))</f>
        <v>#REF!</v>
      </c>
      <c r="AY79" s="211" t="e">
        <f>IF('Crisis Indicator Data'!#REF!="No Data",1,IF(#REF!&lt;&gt;"",1,0))</f>
        <v>#REF!</v>
      </c>
      <c r="AZ79" s="211" t="e">
        <f>IF('Crisis Indicator Data'!#REF!="No Data",1,IF(#REF!&lt;&gt;"",1,0))</f>
        <v>#REF!</v>
      </c>
      <c r="BA79" t="e">
        <f t="shared" si="4"/>
        <v>#REF!</v>
      </c>
      <c r="BB79" s="22" t="e">
        <f t="shared" si="5"/>
        <v>#REF!</v>
      </c>
    </row>
    <row r="80" spans="1:54" x14ac:dyDescent="0.25">
      <c r="A80" t="s">
        <v>8757</v>
      </c>
      <c r="B80" s="211" t="e">
        <f>IF('Crisis Indicator Data'!#REF!="No Data",1,IF(#REF!&lt;&gt;"",1,0))</f>
        <v>#REF!</v>
      </c>
      <c r="C80" s="211" t="e">
        <f>IF('Crisis Indicator Data'!#REF!="No Data",1,IF(#REF!&lt;&gt;"",1,0))</f>
        <v>#REF!</v>
      </c>
      <c r="D80" s="211" t="e">
        <f>IF('Crisis Indicator Data'!#REF!="No Data",1,IF(#REF!&lt;&gt;"",1,0))</f>
        <v>#REF!</v>
      </c>
      <c r="E80" s="211" t="e">
        <f>IF('Crisis Indicator Data'!#REF!="No Data",1,IF(#REF!&lt;&gt;"",1,0))</f>
        <v>#REF!</v>
      </c>
      <c r="F80" s="211" t="e">
        <f>IF('Crisis Indicator Data'!#REF!="No Data",1,IF(#REF!&lt;&gt;"",1,0))</f>
        <v>#REF!</v>
      </c>
      <c r="G80" s="211" t="e">
        <f>IF('Crisis Indicator Data'!#REF!="No Data",1,IF(#REF!&lt;&gt;"",1,0))</f>
        <v>#REF!</v>
      </c>
      <c r="H80" s="211" t="e">
        <f>IF('Crisis Indicator Data'!#REF!="No Data",1,IF(#REF!&lt;&gt;"",1,0))</f>
        <v>#REF!</v>
      </c>
      <c r="I80" s="211" t="e">
        <f>IF('Crisis Indicator Data'!#REF!="No Data",1,IF(#REF!&lt;&gt;"",1,0))</f>
        <v>#REF!</v>
      </c>
      <c r="J80" s="211" t="e">
        <f>IF('Crisis Indicator Data'!#REF!="No Data",1,IF(#REF!&lt;&gt;"",1,0))</f>
        <v>#REF!</v>
      </c>
      <c r="K80" s="211" t="e">
        <f>IF('Crisis Indicator Data'!#REF!="No Data",1,IF(#REF!&lt;&gt;"",1,0))</f>
        <v>#REF!</v>
      </c>
      <c r="L80" s="211" t="e">
        <f>IF('Crisis Indicator Data'!#REF!="No Data",1,IF(#REF!&lt;&gt;"",1,0))</f>
        <v>#REF!</v>
      </c>
      <c r="M80" s="211" t="e">
        <f>IF('Crisis Indicator Data'!#REF!="No Data",1,IF(#REF!&lt;&gt;"",1,0))</f>
        <v>#REF!</v>
      </c>
      <c r="N80" s="211" t="e">
        <f>IF('Crisis Indicator Data'!#REF!="No Data",1,IF(#REF!&lt;&gt;"",1,0))</f>
        <v>#REF!</v>
      </c>
      <c r="O80" s="211" t="e">
        <f>IF('Crisis Indicator Data'!#REF!="No Data",1,IF(#REF!&lt;&gt;"",1,0))</f>
        <v>#REF!</v>
      </c>
      <c r="P80" s="211" t="e">
        <f>IF('Crisis Indicator Data'!#REF!="No Data",1,IF(#REF!&lt;&gt;"",1,0))</f>
        <v>#REF!</v>
      </c>
      <c r="Q80" s="211" t="e">
        <f>IF('Crisis Indicator Data'!#REF!="No Data",1,IF(#REF!&lt;&gt;"",1,0))</f>
        <v>#REF!</v>
      </c>
      <c r="R80" s="211" t="e">
        <f>IF('Crisis Indicator Data'!#REF!="No Data",1,IF(#REF!&lt;&gt;"",1,0))</f>
        <v>#REF!</v>
      </c>
      <c r="S80" s="211" t="e">
        <f>IF('Crisis Indicator Data'!#REF!="No Data",1,IF(#REF!&lt;&gt;"",1,0))</f>
        <v>#REF!</v>
      </c>
      <c r="T80" s="211" t="e">
        <f>IF('Crisis Indicator Data'!#REF!="No Data",1,IF(#REF!&lt;&gt;"",1,0))</f>
        <v>#REF!</v>
      </c>
      <c r="U80" s="211" t="e">
        <f>IF('Crisis Indicator Data'!#REF!="No Data",1,IF(#REF!&lt;&gt;"",1,0))</f>
        <v>#REF!</v>
      </c>
      <c r="V80" s="211" t="e">
        <f>IF('Crisis Indicator Data'!#REF!="No Data",1,IF(#REF!&lt;&gt;"",1,0))</f>
        <v>#REF!</v>
      </c>
      <c r="W80" s="211" t="e">
        <f>IF('Crisis Indicator Data'!#REF!="No Data",1,IF(#REF!&lt;&gt;"",1,0))</f>
        <v>#REF!</v>
      </c>
      <c r="X80" s="211" t="e">
        <f>IF('Crisis Indicator Data'!#REF!="No Data",1,IF(#REF!&lt;&gt;"",1,0))</f>
        <v>#REF!</v>
      </c>
      <c r="Y80" s="211" t="e">
        <f>IF('Crisis Indicator Data'!#REF!="No Data",1,IF(#REF!&lt;&gt;"",1,0))</f>
        <v>#REF!</v>
      </c>
      <c r="Z80" s="211" t="e">
        <f>IF('Crisis Indicator Data'!#REF!="No Data",1,IF(#REF!&lt;&gt;"",1,0))</f>
        <v>#REF!</v>
      </c>
      <c r="AA80" s="211" t="e">
        <f>IF('Crisis Indicator Data'!#REF!="No Data",1,IF(#REF!&lt;&gt;"",1,0))</f>
        <v>#REF!</v>
      </c>
      <c r="AB80" s="211" t="e">
        <f>IF('Crisis Indicator Data'!#REF!="No Data",1,IF(#REF!&lt;&gt;"",1,0))</f>
        <v>#REF!</v>
      </c>
      <c r="AC80" s="211" t="e">
        <f>IF('Crisis Indicator Data'!#REF!="No Data",1,IF(#REF!&lt;&gt;"",1,0))</f>
        <v>#REF!</v>
      </c>
      <c r="AD80" s="211" t="e">
        <f>IF('Crisis Indicator Data'!#REF!="No Data",1,IF(#REF!&lt;&gt;"",1,0))</f>
        <v>#REF!</v>
      </c>
      <c r="AE80" s="211" t="e">
        <f>IF('Crisis Indicator Data'!#REF!="No Data",1,IF(#REF!&lt;&gt;"",1,0))</f>
        <v>#REF!</v>
      </c>
      <c r="AF80" s="211" t="e">
        <f>IF('Crisis Indicator Data'!#REF!="No Data",1,IF(#REF!&lt;&gt;"",1,0))</f>
        <v>#REF!</v>
      </c>
      <c r="AG80" s="211" t="e">
        <f>IF('Crisis Indicator Data'!#REF!="No Data",1,IF(#REF!&lt;&gt;"",1,0))</f>
        <v>#REF!</v>
      </c>
      <c r="AH80" s="211" t="e">
        <f>IF('Crisis Indicator Data'!#REF!="No Data",1,IF(#REF!&lt;&gt;"",1,0))</f>
        <v>#REF!</v>
      </c>
      <c r="AI80" s="211" t="e">
        <f>IF('Crisis Indicator Data'!#REF!="No Data",1,IF(#REF!&lt;&gt;"",1,0))</f>
        <v>#REF!</v>
      </c>
      <c r="AJ80" s="211" t="e">
        <f>IF('Crisis Indicator Data'!#REF!="No Data",1,IF(#REF!&lt;&gt;"",1,0))</f>
        <v>#REF!</v>
      </c>
      <c r="AK80" s="211" t="e">
        <f>IF('Crisis Indicator Data'!#REF!="No Data",1,IF(#REF!&lt;&gt;"",1,0))</f>
        <v>#REF!</v>
      </c>
      <c r="AL80" s="211" t="e">
        <f>IF('Crisis Indicator Data'!#REF!="No Data",1,IF(#REF!&lt;&gt;"",1,0))</f>
        <v>#REF!</v>
      </c>
      <c r="AM80" s="211" t="e">
        <f>IF('Crisis Indicator Data'!#REF!="No Data",1,IF(#REF!&lt;&gt;"",1,0))</f>
        <v>#REF!</v>
      </c>
      <c r="AN80" s="211" t="e">
        <f>IF('Crisis Indicator Data'!#REF!="No Data",1,IF(#REF!&lt;&gt;"",1,0))</f>
        <v>#REF!</v>
      </c>
      <c r="AO80" s="211" t="e">
        <f>IF('Crisis Indicator Data'!#REF!="No Data",1,IF(#REF!&lt;&gt;"",1,0))</f>
        <v>#REF!</v>
      </c>
      <c r="AP80" s="211" t="e">
        <f>IF('Crisis Indicator Data'!#REF!="No Data",1,IF(#REF!&lt;&gt;"",1,0))</f>
        <v>#REF!</v>
      </c>
      <c r="AQ80" s="211" t="e">
        <f>IF('Crisis Indicator Data'!#REF!="No Data",1,IF(#REF!&lt;&gt;"",1,0))</f>
        <v>#REF!</v>
      </c>
      <c r="AR80" s="211" t="e">
        <f>IF('Crisis Indicator Data'!#REF!="No Data",1,IF(#REF!&lt;&gt;"",1,0))</f>
        <v>#REF!</v>
      </c>
      <c r="AS80" s="211" t="e">
        <f>IF('Crisis Indicator Data'!#REF!="No Data",1,IF(#REF!&lt;&gt;"",1,0))</f>
        <v>#REF!</v>
      </c>
      <c r="AT80" s="211" t="e">
        <f>IF('Crisis Indicator Data'!#REF!="No Data",1,IF(#REF!&lt;&gt;"",1,0))</f>
        <v>#REF!</v>
      </c>
      <c r="AU80" s="211" t="e">
        <f>IF('Crisis Indicator Data'!#REF!="No Data",1,IF(#REF!&lt;&gt;"",1,0))</f>
        <v>#REF!</v>
      </c>
      <c r="AV80" s="211" t="e">
        <f>IF('Crisis Indicator Data'!#REF!="No Data",1,IF(#REF!&lt;&gt;"",1,0))</f>
        <v>#REF!</v>
      </c>
      <c r="AW80" s="211" t="e">
        <f>IF('Crisis Indicator Data'!#REF!="No Data",1,IF(#REF!&lt;&gt;"",1,0))</f>
        <v>#REF!</v>
      </c>
      <c r="AX80" s="211" t="e">
        <f>IF('Crisis Indicator Data'!#REF!="No Data",1,IF(#REF!&lt;&gt;"",1,0))</f>
        <v>#REF!</v>
      </c>
      <c r="AY80" s="211" t="e">
        <f>IF('Crisis Indicator Data'!#REF!="No Data",1,IF(#REF!&lt;&gt;"",1,0))</f>
        <v>#REF!</v>
      </c>
      <c r="AZ80" s="211" t="e">
        <f>IF('Crisis Indicator Data'!#REF!="No Data",1,IF(#REF!&lt;&gt;"",1,0))</f>
        <v>#REF!</v>
      </c>
      <c r="BA80" t="e">
        <f t="shared" si="4"/>
        <v>#REF!</v>
      </c>
      <c r="BB80" s="22" t="e">
        <f t="shared" si="5"/>
        <v>#REF!</v>
      </c>
    </row>
    <row r="81" spans="1:54" x14ac:dyDescent="0.25">
      <c r="A81" t="s">
        <v>8763</v>
      </c>
      <c r="B81" s="211" t="e">
        <f>IF('Crisis Indicator Data'!#REF!="No Data",1,IF(#REF!&lt;&gt;"",1,0))</f>
        <v>#REF!</v>
      </c>
      <c r="C81" s="211" t="e">
        <f>IF('Crisis Indicator Data'!#REF!="No Data",1,IF(#REF!&lt;&gt;"",1,0))</f>
        <v>#REF!</v>
      </c>
      <c r="D81" s="211" t="e">
        <f>IF('Crisis Indicator Data'!#REF!="No Data",1,IF(#REF!&lt;&gt;"",1,0))</f>
        <v>#REF!</v>
      </c>
      <c r="E81" s="211" t="e">
        <f>IF('Crisis Indicator Data'!#REF!="No Data",1,IF(#REF!&lt;&gt;"",1,0))</f>
        <v>#REF!</v>
      </c>
      <c r="F81" s="211" t="e">
        <f>IF('Crisis Indicator Data'!#REF!="No Data",1,IF(#REF!&lt;&gt;"",1,0))</f>
        <v>#REF!</v>
      </c>
      <c r="G81" s="211" t="e">
        <f>IF('Crisis Indicator Data'!#REF!="No Data",1,IF(#REF!&lt;&gt;"",1,0))</f>
        <v>#REF!</v>
      </c>
      <c r="H81" s="211" t="e">
        <f>IF('Crisis Indicator Data'!#REF!="No Data",1,IF(#REF!&lt;&gt;"",1,0))</f>
        <v>#REF!</v>
      </c>
      <c r="I81" s="211" t="e">
        <f>IF('Crisis Indicator Data'!#REF!="No Data",1,IF(#REF!&lt;&gt;"",1,0))</f>
        <v>#REF!</v>
      </c>
      <c r="J81" s="211" t="e">
        <f>IF('Crisis Indicator Data'!#REF!="No Data",1,IF(#REF!&lt;&gt;"",1,0))</f>
        <v>#REF!</v>
      </c>
      <c r="K81" s="211" t="e">
        <f>IF('Crisis Indicator Data'!#REF!="No Data",1,IF(#REF!&lt;&gt;"",1,0))</f>
        <v>#REF!</v>
      </c>
      <c r="L81" s="211" t="e">
        <f>IF('Crisis Indicator Data'!#REF!="No Data",1,IF(#REF!&lt;&gt;"",1,0))</f>
        <v>#REF!</v>
      </c>
      <c r="M81" s="211" t="e">
        <f>IF('Crisis Indicator Data'!#REF!="No Data",1,IF(#REF!&lt;&gt;"",1,0))</f>
        <v>#REF!</v>
      </c>
      <c r="N81" s="211" t="e">
        <f>IF('Crisis Indicator Data'!#REF!="No Data",1,IF(#REF!&lt;&gt;"",1,0))</f>
        <v>#REF!</v>
      </c>
      <c r="O81" s="211" t="e">
        <f>IF('Crisis Indicator Data'!#REF!="No Data",1,IF(#REF!&lt;&gt;"",1,0))</f>
        <v>#REF!</v>
      </c>
      <c r="P81" s="211" t="e">
        <f>IF('Crisis Indicator Data'!#REF!="No Data",1,IF(#REF!&lt;&gt;"",1,0))</f>
        <v>#REF!</v>
      </c>
      <c r="Q81" s="211" t="e">
        <f>IF('Crisis Indicator Data'!#REF!="No Data",1,IF(#REF!&lt;&gt;"",1,0))</f>
        <v>#REF!</v>
      </c>
      <c r="R81" s="211" t="e">
        <f>IF('Crisis Indicator Data'!#REF!="No Data",1,IF(#REF!&lt;&gt;"",1,0))</f>
        <v>#REF!</v>
      </c>
      <c r="S81" s="211" t="e">
        <f>IF('Crisis Indicator Data'!#REF!="No Data",1,IF(#REF!&lt;&gt;"",1,0))</f>
        <v>#REF!</v>
      </c>
      <c r="T81" s="211" t="e">
        <f>IF('Crisis Indicator Data'!#REF!="No Data",1,IF(#REF!&lt;&gt;"",1,0))</f>
        <v>#REF!</v>
      </c>
      <c r="U81" s="211" t="e">
        <f>IF('Crisis Indicator Data'!#REF!="No Data",1,IF(#REF!&lt;&gt;"",1,0))</f>
        <v>#REF!</v>
      </c>
      <c r="V81" s="211" t="e">
        <f>IF('Crisis Indicator Data'!#REF!="No Data",1,IF(#REF!&lt;&gt;"",1,0))</f>
        <v>#REF!</v>
      </c>
      <c r="W81" s="211" t="e">
        <f>IF('Crisis Indicator Data'!#REF!="No Data",1,IF(#REF!&lt;&gt;"",1,0))</f>
        <v>#REF!</v>
      </c>
      <c r="X81" s="211" t="e">
        <f>IF('Crisis Indicator Data'!#REF!="No Data",1,IF(#REF!&lt;&gt;"",1,0))</f>
        <v>#REF!</v>
      </c>
      <c r="Y81" s="211" t="e">
        <f>IF('Crisis Indicator Data'!#REF!="No Data",1,IF(#REF!&lt;&gt;"",1,0))</f>
        <v>#REF!</v>
      </c>
      <c r="Z81" s="211" t="e">
        <f>IF('Crisis Indicator Data'!#REF!="No Data",1,IF(#REF!&lt;&gt;"",1,0))</f>
        <v>#REF!</v>
      </c>
      <c r="AA81" s="211" t="e">
        <f>IF('Crisis Indicator Data'!#REF!="No Data",1,IF(#REF!&lt;&gt;"",1,0))</f>
        <v>#REF!</v>
      </c>
      <c r="AB81" s="211" t="e">
        <f>IF('Crisis Indicator Data'!#REF!="No Data",1,IF(#REF!&lt;&gt;"",1,0))</f>
        <v>#REF!</v>
      </c>
      <c r="AC81" s="211" t="e">
        <f>IF('Crisis Indicator Data'!#REF!="No Data",1,IF(#REF!&lt;&gt;"",1,0))</f>
        <v>#REF!</v>
      </c>
      <c r="AD81" s="211" t="e">
        <f>IF('Crisis Indicator Data'!#REF!="No Data",1,IF(#REF!&lt;&gt;"",1,0))</f>
        <v>#REF!</v>
      </c>
      <c r="AE81" s="211" t="e">
        <f>IF('Crisis Indicator Data'!#REF!="No Data",1,IF(#REF!&lt;&gt;"",1,0))</f>
        <v>#REF!</v>
      </c>
      <c r="AF81" s="211" t="e">
        <f>IF('Crisis Indicator Data'!#REF!="No Data",1,IF(#REF!&lt;&gt;"",1,0))</f>
        <v>#REF!</v>
      </c>
      <c r="AG81" s="211" t="e">
        <f>IF('Crisis Indicator Data'!#REF!="No Data",1,IF(#REF!&lt;&gt;"",1,0))</f>
        <v>#REF!</v>
      </c>
      <c r="AH81" s="211" t="e">
        <f>IF('Crisis Indicator Data'!#REF!="No Data",1,IF(#REF!&lt;&gt;"",1,0))</f>
        <v>#REF!</v>
      </c>
      <c r="AI81" s="211" t="e">
        <f>IF('Crisis Indicator Data'!#REF!="No Data",1,IF(#REF!&lt;&gt;"",1,0))</f>
        <v>#REF!</v>
      </c>
      <c r="AJ81" s="211" t="e">
        <f>IF('Crisis Indicator Data'!#REF!="No Data",1,IF(#REF!&lt;&gt;"",1,0))</f>
        <v>#REF!</v>
      </c>
      <c r="AK81" s="211" t="e">
        <f>IF('Crisis Indicator Data'!#REF!="No Data",1,IF(#REF!&lt;&gt;"",1,0))</f>
        <v>#REF!</v>
      </c>
      <c r="AL81" s="211" t="e">
        <f>IF('Crisis Indicator Data'!#REF!="No Data",1,IF(#REF!&lt;&gt;"",1,0))</f>
        <v>#REF!</v>
      </c>
      <c r="AM81" s="211" t="e">
        <f>IF('Crisis Indicator Data'!#REF!="No Data",1,IF(#REF!&lt;&gt;"",1,0))</f>
        <v>#REF!</v>
      </c>
      <c r="AN81" s="211" t="e">
        <f>IF('Crisis Indicator Data'!#REF!="No Data",1,IF(#REF!&lt;&gt;"",1,0))</f>
        <v>#REF!</v>
      </c>
      <c r="AO81" s="211" t="e">
        <f>IF('Crisis Indicator Data'!#REF!="No Data",1,IF(#REF!&lt;&gt;"",1,0))</f>
        <v>#REF!</v>
      </c>
      <c r="AP81" s="211" t="e">
        <f>IF('Crisis Indicator Data'!#REF!="No Data",1,IF(#REF!&lt;&gt;"",1,0))</f>
        <v>#REF!</v>
      </c>
      <c r="AQ81" s="211" t="e">
        <f>IF('Crisis Indicator Data'!#REF!="No Data",1,IF(#REF!&lt;&gt;"",1,0))</f>
        <v>#REF!</v>
      </c>
      <c r="AR81" s="211" t="e">
        <f>IF('Crisis Indicator Data'!#REF!="No Data",1,IF(#REF!&lt;&gt;"",1,0))</f>
        <v>#REF!</v>
      </c>
      <c r="AS81" s="211" t="e">
        <f>IF('Crisis Indicator Data'!#REF!="No Data",1,IF(#REF!&lt;&gt;"",1,0))</f>
        <v>#REF!</v>
      </c>
      <c r="AT81" s="211" t="e">
        <f>IF('Crisis Indicator Data'!#REF!="No Data",1,IF(#REF!&lt;&gt;"",1,0))</f>
        <v>#REF!</v>
      </c>
      <c r="AU81" s="211" t="e">
        <f>IF('Crisis Indicator Data'!#REF!="No Data",1,IF(#REF!&lt;&gt;"",1,0))</f>
        <v>#REF!</v>
      </c>
      <c r="AV81" s="211" t="e">
        <f>IF('Crisis Indicator Data'!#REF!="No Data",1,IF(#REF!&lt;&gt;"",1,0))</f>
        <v>#REF!</v>
      </c>
      <c r="AW81" s="211" t="e">
        <f>IF('Crisis Indicator Data'!#REF!="No Data",1,IF(#REF!&lt;&gt;"",1,0))</f>
        <v>#REF!</v>
      </c>
      <c r="AX81" s="211" t="e">
        <f>IF('Crisis Indicator Data'!#REF!="No Data",1,IF(#REF!&lt;&gt;"",1,0))</f>
        <v>#REF!</v>
      </c>
      <c r="AY81" s="211" t="e">
        <f>IF('Crisis Indicator Data'!#REF!="No Data",1,IF(#REF!&lt;&gt;"",1,0))</f>
        <v>#REF!</v>
      </c>
      <c r="AZ81" s="211" t="e">
        <f>IF('Crisis Indicator Data'!#REF!="No Data",1,IF(#REF!&lt;&gt;"",1,0))</f>
        <v>#REF!</v>
      </c>
      <c r="BA81" t="e">
        <f t="shared" si="4"/>
        <v>#REF!</v>
      </c>
      <c r="BB81" s="22" t="e">
        <f t="shared" si="5"/>
        <v>#REF!</v>
      </c>
    </row>
    <row r="82" spans="1:54" x14ac:dyDescent="0.25">
      <c r="A82" t="s">
        <v>8764</v>
      </c>
      <c r="B82" s="211" t="e">
        <f>IF('Crisis Indicator Data'!#REF!="No Data",1,IF(#REF!&lt;&gt;"",1,0))</f>
        <v>#REF!</v>
      </c>
      <c r="C82" s="211" t="e">
        <f>IF('Crisis Indicator Data'!#REF!="No Data",1,IF(#REF!&lt;&gt;"",1,0))</f>
        <v>#REF!</v>
      </c>
      <c r="D82" s="211" t="e">
        <f>IF('Crisis Indicator Data'!#REF!="No Data",1,IF(#REF!&lt;&gt;"",1,0))</f>
        <v>#REF!</v>
      </c>
      <c r="E82" s="211" t="e">
        <f>IF('Crisis Indicator Data'!#REF!="No Data",1,IF(#REF!&lt;&gt;"",1,0))</f>
        <v>#REF!</v>
      </c>
      <c r="F82" s="211" t="e">
        <f>IF('Crisis Indicator Data'!#REF!="No Data",1,IF(#REF!&lt;&gt;"",1,0))</f>
        <v>#REF!</v>
      </c>
      <c r="G82" s="211" t="e">
        <f>IF('Crisis Indicator Data'!#REF!="No Data",1,IF(#REF!&lt;&gt;"",1,0))</f>
        <v>#REF!</v>
      </c>
      <c r="H82" s="211" t="e">
        <f>IF('Crisis Indicator Data'!#REF!="No Data",1,IF(#REF!&lt;&gt;"",1,0))</f>
        <v>#REF!</v>
      </c>
      <c r="I82" s="211" t="e">
        <f>IF('Crisis Indicator Data'!#REF!="No Data",1,IF(#REF!&lt;&gt;"",1,0))</f>
        <v>#REF!</v>
      </c>
      <c r="J82" s="211" t="e">
        <f>IF('Crisis Indicator Data'!#REF!="No Data",1,IF(#REF!&lt;&gt;"",1,0))</f>
        <v>#REF!</v>
      </c>
      <c r="K82" s="211" t="e">
        <f>IF('Crisis Indicator Data'!#REF!="No Data",1,IF(#REF!&lt;&gt;"",1,0))</f>
        <v>#REF!</v>
      </c>
      <c r="L82" s="211" t="e">
        <f>IF('Crisis Indicator Data'!#REF!="No Data",1,IF(#REF!&lt;&gt;"",1,0))</f>
        <v>#REF!</v>
      </c>
      <c r="M82" s="211" t="e">
        <f>IF('Crisis Indicator Data'!#REF!="No Data",1,IF(#REF!&lt;&gt;"",1,0))</f>
        <v>#REF!</v>
      </c>
      <c r="N82" s="211" t="e">
        <f>IF('Crisis Indicator Data'!#REF!="No Data",1,IF(#REF!&lt;&gt;"",1,0))</f>
        <v>#REF!</v>
      </c>
      <c r="O82" s="211" t="e">
        <f>IF('Crisis Indicator Data'!#REF!="No Data",1,IF(#REF!&lt;&gt;"",1,0))</f>
        <v>#REF!</v>
      </c>
      <c r="P82" s="211" t="e">
        <f>IF('Crisis Indicator Data'!#REF!="No Data",1,IF(#REF!&lt;&gt;"",1,0))</f>
        <v>#REF!</v>
      </c>
      <c r="Q82" s="211" t="e">
        <f>IF('Crisis Indicator Data'!#REF!="No Data",1,IF(#REF!&lt;&gt;"",1,0))</f>
        <v>#REF!</v>
      </c>
      <c r="R82" s="211" t="e">
        <f>IF('Crisis Indicator Data'!#REF!="No Data",1,IF(#REF!&lt;&gt;"",1,0))</f>
        <v>#REF!</v>
      </c>
      <c r="S82" s="211" t="e">
        <f>IF('Crisis Indicator Data'!#REF!="No Data",1,IF(#REF!&lt;&gt;"",1,0))</f>
        <v>#REF!</v>
      </c>
      <c r="T82" s="211" t="e">
        <f>IF('Crisis Indicator Data'!#REF!="No Data",1,IF(#REF!&lt;&gt;"",1,0))</f>
        <v>#REF!</v>
      </c>
      <c r="U82" s="211" t="e">
        <f>IF('Crisis Indicator Data'!#REF!="No Data",1,IF(#REF!&lt;&gt;"",1,0))</f>
        <v>#REF!</v>
      </c>
      <c r="V82" s="211" t="e">
        <f>IF('Crisis Indicator Data'!#REF!="No Data",1,IF(#REF!&lt;&gt;"",1,0))</f>
        <v>#REF!</v>
      </c>
      <c r="W82" s="211" t="e">
        <f>IF('Crisis Indicator Data'!#REF!="No Data",1,IF(#REF!&lt;&gt;"",1,0))</f>
        <v>#REF!</v>
      </c>
      <c r="X82" s="211" t="e">
        <f>IF('Crisis Indicator Data'!#REF!="No Data",1,IF(#REF!&lt;&gt;"",1,0))</f>
        <v>#REF!</v>
      </c>
      <c r="Y82" s="211" t="e">
        <f>IF('Crisis Indicator Data'!#REF!="No Data",1,IF(#REF!&lt;&gt;"",1,0))</f>
        <v>#REF!</v>
      </c>
      <c r="Z82" s="211" t="e">
        <f>IF('Crisis Indicator Data'!#REF!="No Data",1,IF(#REF!&lt;&gt;"",1,0))</f>
        <v>#REF!</v>
      </c>
      <c r="AA82" s="211" t="e">
        <f>IF('Crisis Indicator Data'!#REF!="No Data",1,IF(#REF!&lt;&gt;"",1,0))</f>
        <v>#REF!</v>
      </c>
      <c r="AB82" s="211" t="e">
        <f>IF('Crisis Indicator Data'!#REF!="No Data",1,IF(#REF!&lt;&gt;"",1,0))</f>
        <v>#REF!</v>
      </c>
      <c r="AC82" s="211" t="e">
        <f>IF('Crisis Indicator Data'!#REF!="No Data",1,IF(#REF!&lt;&gt;"",1,0))</f>
        <v>#REF!</v>
      </c>
      <c r="AD82" s="211" t="e">
        <f>IF('Crisis Indicator Data'!#REF!="No Data",1,IF(#REF!&lt;&gt;"",1,0))</f>
        <v>#REF!</v>
      </c>
      <c r="AE82" s="211" t="e">
        <f>IF('Crisis Indicator Data'!#REF!="No Data",1,IF(#REF!&lt;&gt;"",1,0))</f>
        <v>#REF!</v>
      </c>
      <c r="AF82" s="211" t="e">
        <f>IF('Crisis Indicator Data'!#REF!="No Data",1,IF(#REF!&lt;&gt;"",1,0))</f>
        <v>#REF!</v>
      </c>
      <c r="AG82" s="211" t="e">
        <f>IF('Crisis Indicator Data'!#REF!="No Data",1,IF(#REF!&lt;&gt;"",1,0))</f>
        <v>#REF!</v>
      </c>
      <c r="AH82" s="211" t="e">
        <f>IF('Crisis Indicator Data'!#REF!="No Data",1,IF(#REF!&lt;&gt;"",1,0))</f>
        <v>#REF!</v>
      </c>
      <c r="AI82" s="211" t="e">
        <f>IF('Crisis Indicator Data'!#REF!="No Data",1,IF(#REF!&lt;&gt;"",1,0))</f>
        <v>#REF!</v>
      </c>
      <c r="AJ82" s="211" t="e">
        <f>IF('Crisis Indicator Data'!#REF!="No Data",1,IF(#REF!&lt;&gt;"",1,0))</f>
        <v>#REF!</v>
      </c>
      <c r="AK82" s="211" t="e">
        <f>IF('Crisis Indicator Data'!#REF!="No Data",1,IF(#REF!&lt;&gt;"",1,0))</f>
        <v>#REF!</v>
      </c>
      <c r="AL82" s="211" t="e">
        <f>IF('Crisis Indicator Data'!#REF!="No Data",1,IF(#REF!&lt;&gt;"",1,0))</f>
        <v>#REF!</v>
      </c>
      <c r="AM82" s="211" t="e">
        <f>IF('Crisis Indicator Data'!#REF!="No Data",1,IF(#REF!&lt;&gt;"",1,0))</f>
        <v>#REF!</v>
      </c>
      <c r="AN82" s="211" t="e">
        <f>IF('Crisis Indicator Data'!#REF!="No Data",1,IF(#REF!&lt;&gt;"",1,0))</f>
        <v>#REF!</v>
      </c>
      <c r="AO82" s="211" t="e">
        <f>IF('Crisis Indicator Data'!#REF!="No Data",1,IF(#REF!&lt;&gt;"",1,0))</f>
        <v>#REF!</v>
      </c>
      <c r="AP82" s="211" t="e">
        <f>IF('Crisis Indicator Data'!#REF!="No Data",1,IF(#REF!&lt;&gt;"",1,0))</f>
        <v>#REF!</v>
      </c>
      <c r="AQ82" s="211" t="e">
        <f>IF('Crisis Indicator Data'!#REF!="No Data",1,IF(#REF!&lt;&gt;"",1,0))</f>
        <v>#REF!</v>
      </c>
      <c r="AR82" s="211" t="e">
        <f>IF('Crisis Indicator Data'!#REF!="No Data",1,IF(#REF!&lt;&gt;"",1,0))</f>
        <v>#REF!</v>
      </c>
      <c r="AS82" s="211" t="e">
        <f>IF('Crisis Indicator Data'!#REF!="No Data",1,IF(#REF!&lt;&gt;"",1,0))</f>
        <v>#REF!</v>
      </c>
      <c r="AT82" s="211" t="e">
        <f>IF('Crisis Indicator Data'!#REF!="No Data",1,IF(#REF!&lt;&gt;"",1,0))</f>
        <v>#REF!</v>
      </c>
      <c r="AU82" s="211" t="e">
        <f>IF('Crisis Indicator Data'!#REF!="No Data",1,IF(#REF!&lt;&gt;"",1,0))</f>
        <v>#REF!</v>
      </c>
      <c r="AV82" s="211" t="e">
        <f>IF('Crisis Indicator Data'!#REF!="No Data",1,IF(#REF!&lt;&gt;"",1,0))</f>
        <v>#REF!</v>
      </c>
      <c r="AW82" s="211" t="e">
        <f>IF('Crisis Indicator Data'!#REF!="No Data",1,IF(#REF!&lt;&gt;"",1,0))</f>
        <v>#REF!</v>
      </c>
      <c r="AX82" s="211" t="e">
        <f>IF('Crisis Indicator Data'!#REF!="No Data",1,IF(#REF!&lt;&gt;"",1,0))</f>
        <v>#REF!</v>
      </c>
      <c r="AY82" s="211" t="e">
        <f>IF('Crisis Indicator Data'!#REF!="No Data",1,IF(#REF!&lt;&gt;"",1,0))</f>
        <v>#REF!</v>
      </c>
      <c r="AZ82" s="211" t="e">
        <f>IF('Crisis Indicator Data'!#REF!="No Data",1,IF(#REF!&lt;&gt;"",1,0))</f>
        <v>#REF!</v>
      </c>
      <c r="BA82" t="e">
        <f t="shared" si="4"/>
        <v>#REF!</v>
      </c>
      <c r="BB82" s="22" t="e">
        <f t="shared" si="5"/>
        <v>#REF!</v>
      </c>
    </row>
    <row r="83" spans="1:54" x14ac:dyDescent="0.25">
      <c r="A83" t="s">
        <v>8766</v>
      </c>
      <c r="B83" s="211" t="e">
        <f>IF('Crisis Indicator Data'!#REF!="No Data",1,IF(#REF!&lt;&gt;"",1,0))</f>
        <v>#REF!</v>
      </c>
      <c r="C83" s="211" t="e">
        <f>IF('Crisis Indicator Data'!#REF!="No Data",1,IF(#REF!&lt;&gt;"",1,0))</f>
        <v>#REF!</v>
      </c>
      <c r="D83" s="211" t="e">
        <f>IF('Crisis Indicator Data'!#REF!="No Data",1,IF(#REF!&lt;&gt;"",1,0))</f>
        <v>#REF!</v>
      </c>
      <c r="E83" s="211" t="e">
        <f>IF('Crisis Indicator Data'!#REF!="No Data",1,IF(#REF!&lt;&gt;"",1,0))</f>
        <v>#REF!</v>
      </c>
      <c r="F83" s="211" t="e">
        <f>IF('Crisis Indicator Data'!#REF!="No Data",1,IF(#REF!&lt;&gt;"",1,0))</f>
        <v>#REF!</v>
      </c>
      <c r="G83" s="211" t="e">
        <f>IF('Crisis Indicator Data'!#REF!="No Data",1,IF(#REF!&lt;&gt;"",1,0))</f>
        <v>#REF!</v>
      </c>
      <c r="H83" s="211" t="e">
        <f>IF('Crisis Indicator Data'!#REF!="No Data",1,IF(#REF!&lt;&gt;"",1,0))</f>
        <v>#REF!</v>
      </c>
      <c r="I83" s="211" t="e">
        <f>IF('Crisis Indicator Data'!#REF!="No Data",1,IF(#REF!&lt;&gt;"",1,0))</f>
        <v>#REF!</v>
      </c>
      <c r="J83" s="211" t="e">
        <f>IF('Crisis Indicator Data'!#REF!="No Data",1,IF(#REF!&lt;&gt;"",1,0))</f>
        <v>#REF!</v>
      </c>
      <c r="K83" s="211" t="e">
        <f>IF('Crisis Indicator Data'!#REF!="No Data",1,IF(#REF!&lt;&gt;"",1,0))</f>
        <v>#REF!</v>
      </c>
      <c r="L83" s="211" t="e">
        <f>IF('Crisis Indicator Data'!#REF!="No Data",1,IF(#REF!&lt;&gt;"",1,0))</f>
        <v>#REF!</v>
      </c>
      <c r="M83" s="211" t="e">
        <f>IF('Crisis Indicator Data'!#REF!="No Data",1,IF(#REF!&lt;&gt;"",1,0))</f>
        <v>#REF!</v>
      </c>
      <c r="N83" s="211" t="e">
        <f>IF('Crisis Indicator Data'!#REF!="No Data",1,IF(#REF!&lt;&gt;"",1,0))</f>
        <v>#REF!</v>
      </c>
      <c r="O83" s="211" t="e">
        <f>IF('Crisis Indicator Data'!#REF!="No Data",1,IF(#REF!&lt;&gt;"",1,0))</f>
        <v>#REF!</v>
      </c>
      <c r="P83" s="211" t="e">
        <f>IF('Crisis Indicator Data'!#REF!="No Data",1,IF(#REF!&lt;&gt;"",1,0))</f>
        <v>#REF!</v>
      </c>
      <c r="Q83" s="211" t="e">
        <f>IF('Crisis Indicator Data'!#REF!="No Data",1,IF(#REF!&lt;&gt;"",1,0))</f>
        <v>#REF!</v>
      </c>
      <c r="R83" s="211" t="e">
        <f>IF('Crisis Indicator Data'!#REF!="No Data",1,IF(#REF!&lt;&gt;"",1,0))</f>
        <v>#REF!</v>
      </c>
      <c r="S83" s="211" t="e">
        <f>IF('Crisis Indicator Data'!#REF!="No Data",1,IF(#REF!&lt;&gt;"",1,0))</f>
        <v>#REF!</v>
      </c>
      <c r="T83" s="211" t="e">
        <f>IF('Crisis Indicator Data'!#REF!="No Data",1,IF(#REF!&lt;&gt;"",1,0))</f>
        <v>#REF!</v>
      </c>
      <c r="U83" s="211" t="e">
        <f>IF('Crisis Indicator Data'!#REF!="No Data",1,IF(#REF!&lt;&gt;"",1,0))</f>
        <v>#REF!</v>
      </c>
      <c r="V83" s="211" t="e">
        <f>IF('Crisis Indicator Data'!#REF!="No Data",1,IF(#REF!&lt;&gt;"",1,0))</f>
        <v>#REF!</v>
      </c>
      <c r="W83" s="211" t="e">
        <f>IF('Crisis Indicator Data'!#REF!="No Data",1,IF(#REF!&lt;&gt;"",1,0))</f>
        <v>#REF!</v>
      </c>
      <c r="X83" s="211" t="e">
        <f>IF('Crisis Indicator Data'!#REF!="No Data",1,IF(#REF!&lt;&gt;"",1,0))</f>
        <v>#REF!</v>
      </c>
      <c r="Y83" s="211" t="e">
        <f>IF('Crisis Indicator Data'!#REF!="No Data",1,IF(#REF!&lt;&gt;"",1,0))</f>
        <v>#REF!</v>
      </c>
      <c r="Z83" s="211" t="e">
        <f>IF('Crisis Indicator Data'!#REF!="No Data",1,IF(#REF!&lt;&gt;"",1,0))</f>
        <v>#REF!</v>
      </c>
      <c r="AA83" s="211" t="e">
        <f>IF('Crisis Indicator Data'!#REF!="No Data",1,IF(#REF!&lt;&gt;"",1,0))</f>
        <v>#REF!</v>
      </c>
      <c r="AB83" s="211" t="e">
        <f>IF('Crisis Indicator Data'!#REF!="No Data",1,IF(#REF!&lt;&gt;"",1,0))</f>
        <v>#REF!</v>
      </c>
      <c r="AC83" s="211" t="e">
        <f>IF('Crisis Indicator Data'!#REF!="No Data",1,IF(#REF!&lt;&gt;"",1,0))</f>
        <v>#REF!</v>
      </c>
      <c r="AD83" s="211" t="e">
        <f>IF('Crisis Indicator Data'!#REF!="No Data",1,IF(#REF!&lt;&gt;"",1,0))</f>
        <v>#REF!</v>
      </c>
      <c r="AE83" s="211" t="e">
        <f>IF('Crisis Indicator Data'!#REF!="No Data",1,IF(#REF!&lt;&gt;"",1,0))</f>
        <v>#REF!</v>
      </c>
      <c r="AF83" s="211" t="e">
        <f>IF('Crisis Indicator Data'!#REF!="No Data",1,IF(#REF!&lt;&gt;"",1,0))</f>
        <v>#REF!</v>
      </c>
      <c r="AG83" s="211" t="e">
        <f>IF('Crisis Indicator Data'!#REF!="No Data",1,IF(#REF!&lt;&gt;"",1,0))</f>
        <v>#REF!</v>
      </c>
      <c r="AH83" s="211" t="e">
        <f>IF('Crisis Indicator Data'!#REF!="No Data",1,IF(#REF!&lt;&gt;"",1,0))</f>
        <v>#REF!</v>
      </c>
      <c r="AI83" s="211" t="e">
        <f>IF('Crisis Indicator Data'!#REF!="No Data",1,IF(#REF!&lt;&gt;"",1,0))</f>
        <v>#REF!</v>
      </c>
      <c r="AJ83" s="211" t="e">
        <f>IF('Crisis Indicator Data'!#REF!="No Data",1,IF(#REF!&lt;&gt;"",1,0))</f>
        <v>#REF!</v>
      </c>
      <c r="AK83" s="211" t="e">
        <f>IF('Crisis Indicator Data'!#REF!="No Data",1,IF(#REF!&lt;&gt;"",1,0))</f>
        <v>#REF!</v>
      </c>
      <c r="AL83" s="211" t="e">
        <f>IF('Crisis Indicator Data'!#REF!="No Data",1,IF(#REF!&lt;&gt;"",1,0))</f>
        <v>#REF!</v>
      </c>
      <c r="AM83" s="211" t="e">
        <f>IF('Crisis Indicator Data'!#REF!="No Data",1,IF(#REF!&lt;&gt;"",1,0))</f>
        <v>#REF!</v>
      </c>
      <c r="AN83" s="211" t="e">
        <f>IF('Crisis Indicator Data'!#REF!="No Data",1,IF(#REF!&lt;&gt;"",1,0))</f>
        <v>#REF!</v>
      </c>
      <c r="AO83" s="211" t="e">
        <f>IF('Crisis Indicator Data'!#REF!="No Data",1,IF(#REF!&lt;&gt;"",1,0))</f>
        <v>#REF!</v>
      </c>
      <c r="AP83" s="211" t="e">
        <f>IF('Crisis Indicator Data'!#REF!="No Data",1,IF(#REF!&lt;&gt;"",1,0))</f>
        <v>#REF!</v>
      </c>
      <c r="AQ83" s="211" t="e">
        <f>IF('Crisis Indicator Data'!#REF!="No Data",1,IF(#REF!&lt;&gt;"",1,0))</f>
        <v>#REF!</v>
      </c>
      <c r="AR83" s="211" t="e">
        <f>IF('Crisis Indicator Data'!#REF!="No Data",1,IF(#REF!&lt;&gt;"",1,0))</f>
        <v>#REF!</v>
      </c>
      <c r="AS83" s="211" t="e">
        <f>IF('Crisis Indicator Data'!#REF!="No Data",1,IF(#REF!&lt;&gt;"",1,0))</f>
        <v>#REF!</v>
      </c>
      <c r="AT83" s="211" t="e">
        <f>IF('Crisis Indicator Data'!#REF!="No Data",1,IF(#REF!&lt;&gt;"",1,0))</f>
        <v>#REF!</v>
      </c>
      <c r="AU83" s="211" t="e">
        <f>IF('Crisis Indicator Data'!#REF!="No Data",1,IF(#REF!&lt;&gt;"",1,0))</f>
        <v>#REF!</v>
      </c>
      <c r="AV83" s="211" t="e">
        <f>IF('Crisis Indicator Data'!#REF!="No Data",1,IF(#REF!&lt;&gt;"",1,0))</f>
        <v>#REF!</v>
      </c>
      <c r="AW83" s="211" t="e">
        <f>IF('Crisis Indicator Data'!#REF!="No Data",1,IF(#REF!&lt;&gt;"",1,0))</f>
        <v>#REF!</v>
      </c>
      <c r="AX83" s="211" t="e">
        <f>IF('Crisis Indicator Data'!#REF!="No Data",1,IF(#REF!&lt;&gt;"",1,0))</f>
        <v>#REF!</v>
      </c>
      <c r="AY83" s="211" t="e">
        <f>IF('Crisis Indicator Data'!#REF!="No Data",1,IF(#REF!&lt;&gt;"",1,0))</f>
        <v>#REF!</v>
      </c>
      <c r="AZ83" s="211" t="e">
        <f>IF('Crisis Indicator Data'!#REF!="No Data",1,IF(#REF!&lt;&gt;"",1,0))</f>
        <v>#REF!</v>
      </c>
      <c r="BA83" t="e">
        <f t="shared" si="4"/>
        <v>#REF!</v>
      </c>
      <c r="BB83" s="22" t="e">
        <f t="shared" si="5"/>
        <v>#REF!</v>
      </c>
    </row>
    <row r="84" spans="1:54" x14ac:dyDescent="0.25">
      <c r="A84" t="s">
        <v>8769</v>
      </c>
      <c r="B84" s="211" t="e">
        <f>IF('Crisis Indicator Data'!#REF!="No Data",1,IF(#REF!&lt;&gt;"",1,0))</f>
        <v>#REF!</v>
      </c>
      <c r="C84" s="211" t="e">
        <f>IF('Crisis Indicator Data'!#REF!="No Data",1,IF(#REF!&lt;&gt;"",1,0))</f>
        <v>#REF!</v>
      </c>
      <c r="D84" s="211" t="e">
        <f>IF('Crisis Indicator Data'!#REF!="No Data",1,IF(#REF!&lt;&gt;"",1,0))</f>
        <v>#REF!</v>
      </c>
      <c r="E84" s="211" t="e">
        <f>IF('Crisis Indicator Data'!#REF!="No Data",1,IF(#REF!&lt;&gt;"",1,0))</f>
        <v>#REF!</v>
      </c>
      <c r="F84" s="211" t="e">
        <f>IF('Crisis Indicator Data'!#REF!="No Data",1,IF(#REF!&lt;&gt;"",1,0))</f>
        <v>#REF!</v>
      </c>
      <c r="G84" s="211" t="e">
        <f>IF('Crisis Indicator Data'!#REF!="No Data",1,IF(#REF!&lt;&gt;"",1,0))</f>
        <v>#REF!</v>
      </c>
      <c r="H84" s="211" t="e">
        <f>IF('Crisis Indicator Data'!#REF!="No Data",1,IF(#REF!&lt;&gt;"",1,0))</f>
        <v>#REF!</v>
      </c>
      <c r="I84" s="211" t="e">
        <f>IF('Crisis Indicator Data'!#REF!="No Data",1,IF(#REF!&lt;&gt;"",1,0))</f>
        <v>#REF!</v>
      </c>
      <c r="J84" s="211" t="e">
        <f>IF('Crisis Indicator Data'!#REF!="No Data",1,IF(#REF!&lt;&gt;"",1,0))</f>
        <v>#REF!</v>
      </c>
      <c r="K84" s="211" t="e">
        <f>IF('Crisis Indicator Data'!#REF!="No Data",1,IF(#REF!&lt;&gt;"",1,0))</f>
        <v>#REF!</v>
      </c>
      <c r="L84" s="211" t="e">
        <f>IF('Crisis Indicator Data'!#REF!="No Data",1,IF(#REF!&lt;&gt;"",1,0))</f>
        <v>#REF!</v>
      </c>
      <c r="M84" s="211" t="e">
        <f>IF('Crisis Indicator Data'!#REF!="No Data",1,IF(#REF!&lt;&gt;"",1,0))</f>
        <v>#REF!</v>
      </c>
      <c r="N84" s="211" t="e">
        <f>IF('Crisis Indicator Data'!#REF!="No Data",1,IF(#REF!&lt;&gt;"",1,0))</f>
        <v>#REF!</v>
      </c>
      <c r="O84" s="211" t="e">
        <f>IF('Crisis Indicator Data'!#REF!="No Data",1,IF(#REF!&lt;&gt;"",1,0))</f>
        <v>#REF!</v>
      </c>
      <c r="P84" s="211" t="e">
        <f>IF('Crisis Indicator Data'!#REF!="No Data",1,IF(#REF!&lt;&gt;"",1,0))</f>
        <v>#REF!</v>
      </c>
      <c r="Q84" s="211" t="e">
        <f>IF('Crisis Indicator Data'!#REF!="No Data",1,IF(#REF!&lt;&gt;"",1,0))</f>
        <v>#REF!</v>
      </c>
      <c r="R84" s="211" t="e">
        <f>IF('Crisis Indicator Data'!#REF!="No Data",1,IF(#REF!&lt;&gt;"",1,0))</f>
        <v>#REF!</v>
      </c>
      <c r="S84" s="211" t="e">
        <f>IF('Crisis Indicator Data'!#REF!="No Data",1,IF(#REF!&lt;&gt;"",1,0))</f>
        <v>#REF!</v>
      </c>
      <c r="T84" s="211" t="e">
        <f>IF('Crisis Indicator Data'!#REF!="No Data",1,IF(#REF!&lt;&gt;"",1,0))</f>
        <v>#REF!</v>
      </c>
      <c r="U84" s="211" t="e">
        <f>IF('Crisis Indicator Data'!#REF!="No Data",1,IF(#REF!&lt;&gt;"",1,0))</f>
        <v>#REF!</v>
      </c>
      <c r="V84" s="211" t="e">
        <f>IF('Crisis Indicator Data'!#REF!="No Data",1,IF(#REF!&lt;&gt;"",1,0))</f>
        <v>#REF!</v>
      </c>
      <c r="W84" s="211" t="e">
        <f>IF('Crisis Indicator Data'!#REF!="No Data",1,IF(#REF!&lt;&gt;"",1,0))</f>
        <v>#REF!</v>
      </c>
      <c r="X84" s="211" t="e">
        <f>IF('Crisis Indicator Data'!#REF!="No Data",1,IF(#REF!&lt;&gt;"",1,0))</f>
        <v>#REF!</v>
      </c>
      <c r="Y84" s="211" t="e">
        <f>IF('Crisis Indicator Data'!#REF!="No Data",1,IF(#REF!&lt;&gt;"",1,0))</f>
        <v>#REF!</v>
      </c>
      <c r="Z84" s="211" t="e">
        <f>IF('Crisis Indicator Data'!#REF!="No Data",1,IF(#REF!&lt;&gt;"",1,0))</f>
        <v>#REF!</v>
      </c>
      <c r="AA84" s="211" t="e">
        <f>IF('Crisis Indicator Data'!#REF!="No Data",1,IF(#REF!&lt;&gt;"",1,0))</f>
        <v>#REF!</v>
      </c>
      <c r="AB84" s="211" t="e">
        <f>IF('Crisis Indicator Data'!#REF!="No Data",1,IF(#REF!&lt;&gt;"",1,0))</f>
        <v>#REF!</v>
      </c>
      <c r="AC84" s="211" t="e">
        <f>IF('Crisis Indicator Data'!#REF!="No Data",1,IF(#REF!&lt;&gt;"",1,0))</f>
        <v>#REF!</v>
      </c>
      <c r="AD84" s="211" t="e">
        <f>IF('Crisis Indicator Data'!#REF!="No Data",1,IF(#REF!&lt;&gt;"",1,0))</f>
        <v>#REF!</v>
      </c>
      <c r="AE84" s="211" t="e">
        <f>IF('Crisis Indicator Data'!#REF!="No Data",1,IF(#REF!&lt;&gt;"",1,0))</f>
        <v>#REF!</v>
      </c>
      <c r="AF84" s="211" t="e">
        <f>IF('Crisis Indicator Data'!#REF!="No Data",1,IF(#REF!&lt;&gt;"",1,0))</f>
        <v>#REF!</v>
      </c>
      <c r="AG84" s="211" t="e">
        <f>IF('Crisis Indicator Data'!#REF!="No Data",1,IF(#REF!&lt;&gt;"",1,0))</f>
        <v>#REF!</v>
      </c>
      <c r="AH84" s="211" t="e">
        <f>IF('Crisis Indicator Data'!#REF!="No Data",1,IF(#REF!&lt;&gt;"",1,0))</f>
        <v>#REF!</v>
      </c>
      <c r="AI84" s="211" t="e">
        <f>IF('Crisis Indicator Data'!#REF!="No Data",1,IF(#REF!&lt;&gt;"",1,0))</f>
        <v>#REF!</v>
      </c>
      <c r="AJ84" s="211" t="e">
        <f>IF('Crisis Indicator Data'!#REF!="No Data",1,IF(#REF!&lt;&gt;"",1,0))</f>
        <v>#REF!</v>
      </c>
      <c r="AK84" s="211" t="e">
        <f>IF('Crisis Indicator Data'!#REF!="No Data",1,IF(#REF!&lt;&gt;"",1,0))</f>
        <v>#REF!</v>
      </c>
      <c r="AL84" s="211" t="e">
        <f>IF('Crisis Indicator Data'!#REF!="No Data",1,IF(#REF!&lt;&gt;"",1,0))</f>
        <v>#REF!</v>
      </c>
      <c r="AM84" s="211" t="e">
        <f>IF('Crisis Indicator Data'!#REF!="No Data",1,IF(#REF!&lt;&gt;"",1,0))</f>
        <v>#REF!</v>
      </c>
      <c r="AN84" s="211" t="e">
        <f>IF('Crisis Indicator Data'!#REF!="No Data",1,IF(#REF!&lt;&gt;"",1,0))</f>
        <v>#REF!</v>
      </c>
      <c r="AO84" s="211" t="e">
        <f>IF('Crisis Indicator Data'!#REF!="No Data",1,IF(#REF!&lt;&gt;"",1,0))</f>
        <v>#REF!</v>
      </c>
      <c r="AP84" s="211" t="e">
        <f>IF('Crisis Indicator Data'!#REF!="No Data",1,IF(#REF!&lt;&gt;"",1,0))</f>
        <v>#REF!</v>
      </c>
      <c r="AQ84" s="211" t="e">
        <f>IF('Crisis Indicator Data'!#REF!="No Data",1,IF(#REF!&lt;&gt;"",1,0))</f>
        <v>#REF!</v>
      </c>
      <c r="AR84" s="211" t="e">
        <f>IF('Crisis Indicator Data'!#REF!="No Data",1,IF(#REF!&lt;&gt;"",1,0))</f>
        <v>#REF!</v>
      </c>
      <c r="AS84" s="211" t="e">
        <f>IF('Crisis Indicator Data'!#REF!="No Data",1,IF(#REF!&lt;&gt;"",1,0))</f>
        <v>#REF!</v>
      </c>
      <c r="AT84" s="211" t="e">
        <f>IF('Crisis Indicator Data'!#REF!="No Data",1,IF(#REF!&lt;&gt;"",1,0))</f>
        <v>#REF!</v>
      </c>
      <c r="AU84" s="211" t="e">
        <f>IF('Crisis Indicator Data'!#REF!="No Data",1,IF(#REF!&lt;&gt;"",1,0))</f>
        <v>#REF!</v>
      </c>
      <c r="AV84" s="211" t="e">
        <f>IF('Crisis Indicator Data'!#REF!="No Data",1,IF(#REF!&lt;&gt;"",1,0))</f>
        <v>#REF!</v>
      </c>
      <c r="AW84" s="211" t="e">
        <f>IF('Crisis Indicator Data'!#REF!="No Data",1,IF(#REF!&lt;&gt;"",1,0))</f>
        <v>#REF!</v>
      </c>
      <c r="AX84" s="211" t="e">
        <f>IF('Crisis Indicator Data'!#REF!="No Data",1,IF(#REF!&lt;&gt;"",1,0))</f>
        <v>#REF!</v>
      </c>
      <c r="AY84" s="211" t="e">
        <f>IF('Crisis Indicator Data'!#REF!="No Data",1,IF(#REF!&lt;&gt;"",1,0))</f>
        <v>#REF!</v>
      </c>
      <c r="AZ84" s="211" t="e">
        <f>IF('Crisis Indicator Data'!#REF!="No Data",1,IF(#REF!&lt;&gt;"",1,0))</f>
        <v>#REF!</v>
      </c>
      <c r="BA84" t="e">
        <f t="shared" si="4"/>
        <v>#REF!</v>
      </c>
      <c r="BB84" s="22" t="e">
        <f t="shared" si="5"/>
        <v>#REF!</v>
      </c>
    </row>
    <row r="85" spans="1:54" x14ac:dyDescent="0.25">
      <c r="A85" t="s">
        <v>8767</v>
      </c>
      <c r="B85" s="211" t="e">
        <f>IF('Crisis Indicator Data'!#REF!="No Data",1,IF(#REF!&lt;&gt;"",1,0))</f>
        <v>#REF!</v>
      </c>
      <c r="C85" s="211" t="e">
        <f>IF('Crisis Indicator Data'!#REF!="No Data",1,IF(#REF!&lt;&gt;"",1,0))</f>
        <v>#REF!</v>
      </c>
      <c r="D85" s="211" t="e">
        <f>IF('Crisis Indicator Data'!#REF!="No Data",1,IF(#REF!&lt;&gt;"",1,0))</f>
        <v>#REF!</v>
      </c>
      <c r="E85" s="211" t="e">
        <f>IF('Crisis Indicator Data'!#REF!="No Data",1,IF(#REF!&lt;&gt;"",1,0))</f>
        <v>#REF!</v>
      </c>
      <c r="F85" s="211" t="e">
        <f>IF('Crisis Indicator Data'!#REF!="No Data",1,IF(#REF!&lt;&gt;"",1,0))</f>
        <v>#REF!</v>
      </c>
      <c r="G85" s="211" t="e">
        <f>IF('Crisis Indicator Data'!#REF!="No Data",1,IF(#REF!&lt;&gt;"",1,0))</f>
        <v>#REF!</v>
      </c>
      <c r="H85" s="211" t="e">
        <f>IF('Crisis Indicator Data'!#REF!="No Data",1,IF(#REF!&lt;&gt;"",1,0))</f>
        <v>#REF!</v>
      </c>
      <c r="I85" s="211" t="e">
        <f>IF('Crisis Indicator Data'!#REF!="No Data",1,IF(#REF!&lt;&gt;"",1,0))</f>
        <v>#REF!</v>
      </c>
      <c r="J85" s="211" t="e">
        <f>IF('Crisis Indicator Data'!#REF!="No Data",1,IF(#REF!&lt;&gt;"",1,0))</f>
        <v>#REF!</v>
      </c>
      <c r="K85" s="211" t="e">
        <f>IF('Crisis Indicator Data'!#REF!="No Data",1,IF(#REF!&lt;&gt;"",1,0))</f>
        <v>#REF!</v>
      </c>
      <c r="L85" s="211" t="e">
        <f>IF('Crisis Indicator Data'!#REF!="No Data",1,IF(#REF!&lt;&gt;"",1,0))</f>
        <v>#REF!</v>
      </c>
      <c r="M85" s="211" t="e">
        <f>IF('Crisis Indicator Data'!#REF!="No Data",1,IF(#REF!&lt;&gt;"",1,0))</f>
        <v>#REF!</v>
      </c>
      <c r="N85" s="211" t="e">
        <f>IF('Crisis Indicator Data'!#REF!="No Data",1,IF(#REF!&lt;&gt;"",1,0))</f>
        <v>#REF!</v>
      </c>
      <c r="O85" s="211" t="e">
        <f>IF('Crisis Indicator Data'!#REF!="No Data",1,IF(#REF!&lt;&gt;"",1,0))</f>
        <v>#REF!</v>
      </c>
      <c r="P85" s="211" t="e">
        <f>IF('Crisis Indicator Data'!#REF!="No Data",1,IF(#REF!&lt;&gt;"",1,0))</f>
        <v>#REF!</v>
      </c>
      <c r="Q85" s="211" t="e">
        <f>IF('Crisis Indicator Data'!#REF!="No Data",1,IF(#REF!&lt;&gt;"",1,0))</f>
        <v>#REF!</v>
      </c>
      <c r="R85" s="211" t="e">
        <f>IF('Crisis Indicator Data'!#REF!="No Data",1,IF(#REF!&lt;&gt;"",1,0))</f>
        <v>#REF!</v>
      </c>
      <c r="S85" s="211" t="e">
        <f>IF('Crisis Indicator Data'!#REF!="No Data",1,IF(#REF!&lt;&gt;"",1,0))</f>
        <v>#REF!</v>
      </c>
      <c r="T85" s="211" t="e">
        <f>IF('Crisis Indicator Data'!#REF!="No Data",1,IF(#REF!&lt;&gt;"",1,0))</f>
        <v>#REF!</v>
      </c>
      <c r="U85" s="211" t="e">
        <f>IF('Crisis Indicator Data'!#REF!="No Data",1,IF(#REF!&lt;&gt;"",1,0))</f>
        <v>#REF!</v>
      </c>
      <c r="V85" s="211" t="e">
        <f>IF('Crisis Indicator Data'!#REF!="No Data",1,IF(#REF!&lt;&gt;"",1,0))</f>
        <v>#REF!</v>
      </c>
      <c r="W85" s="211" t="e">
        <f>IF('Crisis Indicator Data'!#REF!="No Data",1,IF(#REF!&lt;&gt;"",1,0))</f>
        <v>#REF!</v>
      </c>
      <c r="X85" s="211" t="e">
        <f>IF('Crisis Indicator Data'!#REF!="No Data",1,IF(#REF!&lt;&gt;"",1,0))</f>
        <v>#REF!</v>
      </c>
      <c r="Y85" s="211" t="e">
        <f>IF('Crisis Indicator Data'!#REF!="No Data",1,IF(#REF!&lt;&gt;"",1,0))</f>
        <v>#REF!</v>
      </c>
      <c r="Z85" s="211" t="e">
        <f>IF('Crisis Indicator Data'!#REF!="No Data",1,IF(#REF!&lt;&gt;"",1,0))</f>
        <v>#REF!</v>
      </c>
      <c r="AA85" s="211" t="e">
        <f>IF('Crisis Indicator Data'!#REF!="No Data",1,IF(#REF!&lt;&gt;"",1,0))</f>
        <v>#REF!</v>
      </c>
      <c r="AB85" s="211" t="e">
        <f>IF('Crisis Indicator Data'!#REF!="No Data",1,IF(#REF!&lt;&gt;"",1,0))</f>
        <v>#REF!</v>
      </c>
      <c r="AC85" s="211" t="e">
        <f>IF('Crisis Indicator Data'!#REF!="No Data",1,IF(#REF!&lt;&gt;"",1,0))</f>
        <v>#REF!</v>
      </c>
      <c r="AD85" s="211" t="e">
        <f>IF('Crisis Indicator Data'!#REF!="No Data",1,IF(#REF!&lt;&gt;"",1,0))</f>
        <v>#REF!</v>
      </c>
      <c r="AE85" s="211" t="e">
        <f>IF('Crisis Indicator Data'!#REF!="No Data",1,IF(#REF!&lt;&gt;"",1,0))</f>
        <v>#REF!</v>
      </c>
      <c r="AF85" s="211" t="e">
        <f>IF('Crisis Indicator Data'!#REF!="No Data",1,IF(#REF!&lt;&gt;"",1,0))</f>
        <v>#REF!</v>
      </c>
      <c r="AG85" s="211" t="e">
        <f>IF('Crisis Indicator Data'!#REF!="No Data",1,IF(#REF!&lt;&gt;"",1,0))</f>
        <v>#REF!</v>
      </c>
      <c r="AH85" s="211" t="e">
        <f>IF('Crisis Indicator Data'!#REF!="No Data",1,IF(#REF!&lt;&gt;"",1,0))</f>
        <v>#REF!</v>
      </c>
      <c r="AI85" s="211" t="e">
        <f>IF('Crisis Indicator Data'!#REF!="No Data",1,IF(#REF!&lt;&gt;"",1,0))</f>
        <v>#REF!</v>
      </c>
      <c r="AJ85" s="211" t="e">
        <f>IF('Crisis Indicator Data'!#REF!="No Data",1,IF(#REF!&lt;&gt;"",1,0))</f>
        <v>#REF!</v>
      </c>
      <c r="AK85" s="211" t="e">
        <f>IF('Crisis Indicator Data'!#REF!="No Data",1,IF(#REF!&lt;&gt;"",1,0))</f>
        <v>#REF!</v>
      </c>
      <c r="AL85" s="211" t="e">
        <f>IF('Crisis Indicator Data'!#REF!="No Data",1,IF(#REF!&lt;&gt;"",1,0))</f>
        <v>#REF!</v>
      </c>
      <c r="AM85" s="211" t="e">
        <f>IF('Crisis Indicator Data'!#REF!="No Data",1,IF(#REF!&lt;&gt;"",1,0))</f>
        <v>#REF!</v>
      </c>
      <c r="AN85" s="211" t="e">
        <f>IF('Crisis Indicator Data'!#REF!="No Data",1,IF(#REF!&lt;&gt;"",1,0))</f>
        <v>#REF!</v>
      </c>
      <c r="AO85" s="211" t="e">
        <f>IF('Crisis Indicator Data'!#REF!="No Data",1,IF(#REF!&lt;&gt;"",1,0))</f>
        <v>#REF!</v>
      </c>
      <c r="AP85" s="211" t="e">
        <f>IF('Crisis Indicator Data'!#REF!="No Data",1,IF(#REF!&lt;&gt;"",1,0))</f>
        <v>#REF!</v>
      </c>
      <c r="AQ85" s="211" t="e">
        <f>IF('Crisis Indicator Data'!#REF!="No Data",1,IF(#REF!&lt;&gt;"",1,0))</f>
        <v>#REF!</v>
      </c>
      <c r="AR85" s="211" t="e">
        <f>IF('Crisis Indicator Data'!#REF!="No Data",1,IF(#REF!&lt;&gt;"",1,0))</f>
        <v>#REF!</v>
      </c>
      <c r="AS85" s="211" t="e">
        <f>IF('Crisis Indicator Data'!#REF!="No Data",1,IF(#REF!&lt;&gt;"",1,0))</f>
        <v>#REF!</v>
      </c>
      <c r="AT85" s="211" t="e">
        <f>IF('Crisis Indicator Data'!#REF!="No Data",1,IF(#REF!&lt;&gt;"",1,0))</f>
        <v>#REF!</v>
      </c>
      <c r="AU85" s="211" t="e">
        <f>IF('Crisis Indicator Data'!#REF!="No Data",1,IF(#REF!&lt;&gt;"",1,0))</f>
        <v>#REF!</v>
      </c>
      <c r="AV85" s="211" t="e">
        <f>IF('Crisis Indicator Data'!#REF!="No Data",1,IF(#REF!&lt;&gt;"",1,0))</f>
        <v>#REF!</v>
      </c>
      <c r="AW85" s="211" t="e">
        <f>IF('Crisis Indicator Data'!#REF!="No Data",1,IF(#REF!&lt;&gt;"",1,0))</f>
        <v>#REF!</v>
      </c>
      <c r="AX85" s="211" t="e">
        <f>IF('Crisis Indicator Data'!#REF!="No Data",1,IF(#REF!&lt;&gt;"",1,0))</f>
        <v>#REF!</v>
      </c>
      <c r="AY85" s="211" t="e">
        <f>IF('Crisis Indicator Data'!#REF!="No Data",1,IF(#REF!&lt;&gt;"",1,0))</f>
        <v>#REF!</v>
      </c>
      <c r="AZ85" s="211" t="e">
        <f>IF('Crisis Indicator Data'!#REF!="No Data",1,IF(#REF!&lt;&gt;"",1,0))</f>
        <v>#REF!</v>
      </c>
      <c r="BA85" t="e">
        <f t="shared" si="4"/>
        <v>#REF!</v>
      </c>
      <c r="BB85" s="22" t="e">
        <f t="shared" si="5"/>
        <v>#REF!</v>
      </c>
    </row>
    <row r="86" spans="1:54" x14ac:dyDescent="0.25">
      <c r="A86" t="s">
        <v>8771</v>
      </c>
      <c r="B86" s="211" t="e">
        <f>IF('Crisis Indicator Data'!#REF!="No Data",1,IF(#REF!&lt;&gt;"",1,0))</f>
        <v>#REF!</v>
      </c>
      <c r="C86" s="211" t="e">
        <f>IF('Crisis Indicator Data'!#REF!="No Data",1,IF(#REF!&lt;&gt;"",1,0))</f>
        <v>#REF!</v>
      </c>
      <c r="D86" s="211" t="e">
        <f>IF('Crisis Indicator Data'!#REF!="No Data",1,IF(#REF!&lt;&gt;"",1,0))</f>
        <v>#REF!</v>
      </c>
      <c r="E86" s="211" t="e">
        <f>IF('Crisis Indicator Data'!#REF!="No Data",1,IF(#REF!&lt;&gt;"",1,0))</f>
        <v>#REF!</v>
      </c>
      <c r="F86" s="211" t="e">
        <f>IF('Crisis Indicator Data'!#REF!="No Data",1,IF(#REF!&lt;&gt;"",1,0))</f>
        <v>#REF!</v>
      </c>
      <c r="G86" s="211" t="e">
        <f>IF('Crisis Indicator Data'!#REF!="No Data",1,IF(#REF!&lt;&gt;"",1,0))</f>
        <v>#REF!</v>
      </c>
      <c r="H86" s="211" t="e">
        <f>IF('Crisis Indicator Data'!#REF!="No Data",1,IF(#REF!&lt;&gt;"",1,0))</f>
        <v>#REF!</v>
      </c>
      <c r="I86" s="211" t="e">
        <f>IF('Crisis Indicator Data'!#REF!="No Data",1,IF(#REF!&lt;&gt;"",1,0))</f>
        <v>#REF!</v>
      </c>
      <c r="J86" s="211" t="e">
        <f>IF('Crisis Indicator Data'!#REF!="No Data",1,IF(#REF!&lt;&gt;"",1,0))</f>
        <v>#REF!</v>
      </c>
      <c r="K86" s="211" t="e">
        <f>IF('Crisis Indicator Data'!#REF!="No Data",1,IF(#REF!&lt;&gt;"",1,0))</f>
        <v>#REF!</v>
      </c>
      <c r="L86" s="211" t="e">
        <f>IF('Crisis Indicator Data'!#REF!="No Data",1,IF(#REF!&lt;&gt;"",1,0))</f>
        <v>#REF!</v>
      </c>
      <c r="M86" s="211" t="e">
        <f>IF('Crisis Indicator Data'!#REF!="No Data",1,IF(#REF!&lt;&gt;"",1,0))</f>
        <v>#REF!</v>
      </c>
      <c r="N86" s="211" t="e">
        <f>IF('Crisis Indicator Data'!#REF!="No Data",1,IF(#REF!&lt;&gt;"",1,0))</f>
        <v>#REF!</v>
      </c>
      <c r="O86" s="211" t="e">
        <f>IF('Crisis Indicator Data'!#REF!="No Data",1,IF(#REF!&lt;&gt;"",1,0))</f>
        <v>#REF!</v>
      </c>
      <c r="P86" s="211" t="e">
        <f>IF('Crisis Indicator Data'!#REF!="No Data",1,IF(#REF!&lt;&gt;"",1,0))</f>
        <v>#REF!</v>
      </c>
      <c r="Q86" s="211" t="e">
        <f>IF('Crisis Indicator Data'!#REF!="No Data",1,IF(#REF!&lt;&gt;"",1,0))</f>
        <v>#REF!</v>
      </c>
      <c r="R86" s="211" t="e">
        <f>IF('Crisis Indicator Data'!#REF!="No Data",1,IF(#REF!&lt;&gt;"",1,0))</f>
        <v>#REF!</v>
      </c>
      <c r="S86" s="211" t="e">
        <f>IF('Crisis Indicator Data'!#REF!="No Data",1,IF(#REF!&lt;&gt;"",1,0))</f>
        <v>#REF!</v>
      </c>
      <c r="T86" s="211" t="e">
        <f>IF('Crisis Indicator Data'!#REF!="No Data",1,IF(#REF!&lt;&gt;"",1,0))</f>
        <v>#REF!</v>
      </c>
      <c r="U86" s="211" t="e">
        <f>IF('Crisis Indicator Data'!#REF!="No Data",1,IF(#REF!&lt;&gt;"",1,0))</f>
        <v>#REF!</v>
      </c>
      <c r="V86" s="211" t="e">
        <f>IF('Crisis Indicator Data'!#REF!="No Data",1,IF(#REF!&lt;&gt;"",1,0))</f>
        <v>#REF!</v>
      </c>
      <c r="W86" s="211" t="e">
        <f>IF('Crisis Indicator Data'!#REF!="No Data",1,IF(#REF!&lt;&gt;"",1,0))</f>
        <v>#REF!</v>
      </c>
      <c r="X86" s="211" t="e">
        <f>IF('Crisis Indicator Data'!#REF!="No Data",1,IF(#REF!&lt;&gt;"",1,0))</f>
        <v>#REF!</v>
      </c>
      <c r="Y86" s="211" t="e">
        <f>IF('Crisis Indicator Data'!#REF!="No Data",1,IF(#REF!&lt;&gt;"",1,0))</f>
        <v>#REF!</v>
      </c>
      <c r="Z86" s="211" t="e">
        <f>IF('Crisis Indicator Data'!#REF!="No Data",1,IF(#REF!&lt;&gt;"",1,0))</f>
        <v>#REF!</v>
      </c>
      <c r="AA86" s="211" t="e">
        <f>IF('Crisis Indicator Data'!#REF!="No Data",1,IF(#REF!&lt;&gt;"",1,0))</f>
        <v>#REF!</v>
      </c>
      <c r="AB86" s="211" t="e">
        <f>IF('Crisis Indicator Data'!#REF!="No Data",1,IF(#REF!&lt;&gt;"",1,0))</f>
        <v>#REF!</v>
      </c>
      <c r="AC86" s="211" t="e">
        <f>IF('Crisis Indicator Data'!#REF!="No Data",1,IF(#REF!&lt;&gt;"",1,0))</f>
        <v>#REF!</v>
      </c>
      <c r="AD86" s="211" t="e">
        <f>IF('Crisis Indicator Data'!#REF!="No Data",1,IF(#REF!&lt;&gt;"",1,0))</f>
        <v>#REF!</v>
      </c>
      <c r="AE86" s="211" t="e">
        <f>IF('Crisis Indicator Data'!#REF!="No Data",1,IF(#REF!&lt;&gt;"",1,0))</f>
        <v>#REF!</v>
      </c>
      <c r="AF86" s="211" t="e">
        <f>IF('Crisis Indicator Data'!#REF!="No Data",1,IF(#REF!&lt;&gt;"",1,0))</f>
        <v>#REF!</v>
      </c>
      <c r="AG86" s="211" t="e">
        <f>IF('Crisis Indicator Data'!#REF!="No Data",1,IF(#REF!&lt;&gt;"",1,0))</f>
        <v>#REF!</v>
      </c>
      <c r="AH86" s="211" t="e">
        <f>IF('Crisis Indicator Data'!#REF!="No Data",1,IF(#REF!&lt;&gt;"",1,0))</f>
        <v>#REF!</v>
      </c>
      <c r="AI86" s="211" t="e">
        <f>IF('Crisis Indicator Data'!#REF!="No Data",1,IF(#REF!&lt;&gt;"",1,0))</f>
        <v>#REF!</v>
      </c>
      <c r="AJ86" s="211" t="e">
        <f>IF('Crisis Indicator Data'!#REF!="No Data",1,IF(#REF!&lt;&gt;"",1,0))</f>
        <v>#REF!</v>
      </c>
      <c r="AK86" s="211" t="e">
        <f>IF('Crisis Indicator Data'!#REF!="No Data",1,IF(#REF!&lt;&gt;"",1,0))</f>
        <v>#REF!</v>
      </c>
      <c r="AL86" s="211" t="e">
        <f>IF('Crisis Indicator Data'!#REF!="No Data",1,IF(#REF!&lt;&gt;"",1,0))</f>
        <v>#REF!</v>
      </c>
      <c r="AM86" s="211" t="e">
        <f>IF('Crisis Indicator Data'!#REF!="No Data",1,IF(#REF!&lt;&gt;"",1,0))</f>
        <v>#REF!</v>
      </c>
      <c r="AN86" s="211" t="e">
        <f>IF('Crisis Indicator Data'!#REF!="No Data",1,IF(#REF!&lt;&gt;"",1,0))</f>
        <v>#REF!</v>
      </c>
      <c r="AO86" s="211" t="e">
        <f>IF('Crisis Indicator Data'!#REF!="No Data",1,IF(#REF!&lt;&gt;"",1,0))</f>
        <v>#REF!</v>
      </c>
      <c r="AP86" s="211" t="e">
        <f>IF('Crisis Indicator Data'!#REF!="No Data",1,IF(#REF!&lt;&gt;"",1,0))</f>
        <v>#REF!</v>
      </c>
      <c r="AQ86" s="211" t="e">
        <f>IF('Crisis Indicator Data'!#REF!="No Data",1,IF(#REF!&lt;&gt;"",1,0))</f>
        <v>#REF!</v>
      </c>
      <c r="AR86" s="211" t="e">
        <f>IF('Crisis Indicator Data'!#REF!="No Data",1,IF(#REF!&lt;&gt;"",1,0))</f>
        <v>#REF!</v>
      </c>
      <c r="AS86" s="211" t="e">
        <f>IF('Crisis Indicator Data'!#REF!="No Data",1,IF(#REF!&lt;&gt;"",1,0))</f>
        <v>#REF!</v>
      </c>
      <c r="AT86" s="211" t="e">
        <f>IF('Crisis Indicator Data'!#REF!="No Data",1,IF(#REF!&lt;&gt;"",1,0))</f>
        <v>#REF!</v>
      </c>
      <c r="AU86" s="211" t="e">
        <f>IF('Crisis Indicator Data'!#REF!="No Data",1,IF(#REF!&lt;&gt;"",1,0))</f>
        <v>#REF!</v>
      </c>
      <c r="AV86" s="211" t="e">
        <f>IF('Crisis Indicator Data'!#REF!="No Data",1,IF(#REF!&lt;&gt;"",1,0))</f>
        <v>#REF!</v>
      </c>
      <c r="AW86" s="211" t="e">
        <f>IF('Crisis Indicator Data'!#REF!="No Data",1,IF(#REF!&lt;&gt;"",1,0))</f>
        <v>#REF!</v>
      </c>
      <c r="AX86" s="211" t="e">
        <f>IF('Crisis Indicator Data'!#REF!="No Data",1,IF(#REF!&lt;&gt;"",1,0))</f>
        <v>#REF!</v>
      </c>
      <c r="AY86" s="211" t="e">
        <f>IF('Crisis Indicator Data'!#REF!="No Data",1,IF(#REF!&lt;&gt;"",1,0))</f>
        <v>#REF!</v>
      </c>
      <c r="AZ86" s="211" t="e">
        <f>IF('Crisis Indicator Data'!#REF!="No Data",1,IF(#REF!&lt;&gt;"",1,0))</f>
        <v>#REF!</v>
      </c>
      <c r="BA86" t="e">
        <f t="shared" si="4"/>
        <v>#REF!</v>
      </c>
      <c r="BB86" s="22" t="e">
        <f t="shared" si="5"/>
        <v>#REF!</v>
      </c>
    </row>
    <row r="87" spans="1:54" x14ac:dyDescent="0.25">
      <c r="A87" t="s">
        <v>8772</v>
      </c>
      <c r="B87" s="211" t="e">
        <f>IF('Crisis Indicator Data'!#REF!="No Data",1,IF(#REF!&lt;&gt;"",1,0))</f>
        <v>#REF!</v>
      </c>
      <c r="C87" s="211" t="e">
        <f>IF('Crisis Indicator Data'!#REF!="No Data",1,IF(#REF!&lt;&gt;"",1,0))</f>
        <v>#REF!</v>
      </c>
      <c r="D87" s="211" t="e">
        <f>IF('Crisis Indicator Data'!#REF!="No Data",1,IF(#REF!&lt;&gt;"",1,0))</f>
        <v>#REF!</v>
      </c>
      <c r="E87" s="211" t="e">
        <f>IF('Crisis Indicator Data'!#REF!="No Data",1,IF(#REF!&lt;&gt;"",1,0))</f>
        <v>#REF!</v>
      </c>
      <c r="F87" s="211" t="e">
        <f>IF('Crisis Indicator Data'!#REF!="No Data",1,IF(#REF!&lt;&gt;"",1,0))</f>
        <v>#REF!</v>
      </c>
      <c r="G87" s="211" t="e">
        <f>IF('Crisis Indicator Data'!#REF!="No Data",1,IF(#REF!&lt;&gt;"",1,0))</f>
        <v>#REF!</v>
      </c>
      <c r="H87" s="211" t="e">
        <f>IF('Crisis Indicator Data'!#REF!="No Data",1,IF(#REF!&lt;&gt;"",1,0))</f>
        <v>#REF!</v>
      </c>
      <c r="I87" s="211" t="e">
        <f>IF('Crisis Indicator Data'!#REF!="No Data",1,IF(#REF!&lt;&gt;"",1,0))</f>
        <v>#REF!</v>
      </c>
      <c r="J87" s="211" t="e">
        <f>IF('Crisis Indicator Data'!#REF!="No Data",1,IF(#REF!&lt;&gt;"",1,0))</f>
        <v>#REF!</v>
      </c>
      <c r="K87" s="211" t="e">
        <f>IF('Crisis Indicator Data'!#REF!="No Data",1,IF(#REF!&lt;&gt;"",1,0))</f>
        <v>#REF!</v>
      </c>
      <c r="L87" s="211" t="e">
        <f>IF('Crisis Indicator Data'!#REF!="No Data",1,IF(#REF!&lt;&gt;"",1,0))</f>
        <v>#REF!</v>
      </c>
      <c r="M87" s="211" t="e">
        <f>IF('Crisis Indicator Data'!#REF!="No Data",1,IF(#REF!&lt;&gt;"",1,0))</f>
        <v>#REF!</v>
      </c>
      <c r="N87" s="211" t="e">
        <f>IF('Crisis Indicator Data'!#REF!="No Data",1,IF(#REF!&lt;&gt;"",1,0))</f>
        <v>#REF!</v>
      </c>
      <c r="O87" s="211" t="e">
        <f>IF('Crisis Indicator Data'!#REF!="No Data",1,IF(#REF!&lt;&gt;"",1,0))</f>
        <v>#REF!</v>
      </c>
      <c r="P87" s="211" t="e">
        <f>IF('Crisis Indicator Data'!#REF!="No Data",1,IF(#REF!&lt;&gt;"",1,0))</f>
        <v>#REF!</v>
      </c>
      <c r="Q87" s="211" t="e">
        <f>IF('Crisis Indicator Data'!#REF!="No Data",1,IF(#REF!&lt;&gt;"",1,0))</f>
        <v>#REF!</v>
      </c>
      <c r="R87" s="211" t="e">
        <f>IF('Crisis Indicator Data'!#REF!="No Data",1,IF(#REF!&lt;&gt;"",1,0))</f>
        <v>#REF!</v>
      </c>
      <c r="S87" s="211" t="e">
        <f>IF('Crisis Indicator Data'!#REF!="No Data",1,IF(#REF!&lt;&gt;"",1,0))</f>
        <v>#REF!</v>
      </c>
      <c r="T87" s="211" t="e">
        <f>IF('Crisis Indicator Data'!#REF!="No Data",1,IF(#REF!&lt;&gt;"",1,0))</f>
        <v>#REF!</v>
      </c>
      <c r="U87" s="211" t="e">
        <f>IF('Crisis Indicator Data'!#REF!="No Data",1,IF(#REF!&lt;&gt;"",1,0))</f>
        <v>#REF!</v>
      </c>
      <c r="V87" s="211" t="e">
        <f>IF('Crisis Indicator Data'!#REF!="No Data",1,IF(#REF!&lt;&gt;"",1,0))</f>
        <v>#REF!</v>
      </c>
      <c r="W87" s="211" t="e">
        <f>IF('Crisis Indicator Data'!#REF!="No Data",1,IF(#REF!&lt;&gt;"",1,0))</f>
        <v>#REF!</v>
      </c>
      <c r="X87" s="211" t="e">
        <f>IF('Crisis Indicator Data'!#REF!="No Data",1,IF(#REF!&lt;&gt;"",1,0))</f>
        <v>#REF!</v>
      </c>
      <c r="Y87" s="211" t="e">
        <f>IF('Crisis Indicator Data'!#REF!="No Data",1,IF(#REF!&lt;&gt;"",1,0))</f>
        <v>#REF!</v>
      </c>
      <c r="Z87" s="211" t="e">
        <f>IF('Crisis Indicator Data'!#REF!="No Data",1,IF(#REF!&lt;&gt;"",1,0))</f>
        <v>#REF!</v>
      </c>
      <c r="AA87" s="211" t="e">
        <f>IF('Crisis Indicator Data'!#REF!="No Data",1,IF(#REF!&lt;&gt;"",1,0))</f>
        <v>#REF!</v>
      </c>
      <c r="AB87" s="211" t="e">
        <f>IF('Crisis Indicator Data'!#REF!="No Data",1,IF(#REF!&lt;&gt;"",1,0))</f>
        <v>#REF!</v>
      </c>
      <c r="AC87" s="211" t="e">
        <f>IF('Crisis Indicator Data'!#REF!="No Data",1,IF(#REF!&lt;&gt;"",1,0))</f>
        <v>#REF!</v>
      </c>
      <c r="AD87" s="211" t="e">
        <f>IF('Crisis Indicator Data'!#REF!="No Data",1,IF(#REF!&lt;&gt;"",1,0))</f>
        <v>#REF!</v>
      </c>
      <c r="AE87" s="211" t="e">
        <f>IF('Crisis Indicator Data'!#REF!="No Data",1,IF(#REF!&lt;&gt;"",1,0))</f>
        <v>#REF!</v>
      </c>
      <c r="AF87" s="211" t="e">
        <f>IF('Crisis Indicator Data'!#REF!="No Data",1,IF(#REF!&lt;&gt;"",1,0))</f>
        <v>#REF!</v>
      </c>
      <c r="AG87" s="211" t="e">
        <f>IF('Crisis Indicator Data'!#REF!="No Data",1,IF(#REF!&lt;&gt;"",1,0))</f>
        <v>#REF!</v>
      </c>
      <c r="AH87" s="211" t="e">
        <f>IF('Crisis Indicator Data'!#REF!="No Data",1,IF(#REF!&lt;&gt;"",1,0))</f>
        <v>#REF!</v>
      </c>
      <c r="AI87" s="211" t="e">
        <f>IF('Crisis Indicator Data'!#REF!="No Data",1,IF(#REF!&lt;&gt;"",1,0))</f>
        <v>#REF!</v>
      </c>
      <c r="AJ87" s="211" t="e">
        <f>IF('Crisis Indicator Data'!#REF!="No Data",1,IF(#REF!&lt;&gt;"",1,0))</f>
        <v>#REF!</v>
      </c>
      <c r="AK87" s="211" t="e">
        <f>IF('Crisis Indicator Data'!#REF!="No Data",1,IF(#REF!&lt;&gt;"",1,0))</f>
        <v>#REF!</v>
      </c>
      <c r="AL87" s="211" t="e">
        <f>IF('Crisis Indicator Data'!#REF!="No Data",1,IF(#REF!&lt;&gt;"",1,0))</f>
        <v>#REF!</v>
      </c>
      <c r="AM87" s="211" t="e">
        <f>IF('Crisis Indicator Data'!#REF!="No Data",1,IF(#REF!&lt;&gt;"",1,0))</f>
        <v>#REF!</v>
      </c>
      <c r="AN87" s="211" t="e">
        <f>IF('Crisis Indicator Data'!#REF!="No Data",1,IF(#REF!&lt;&gt;"",1,0))</f>
        <v>#REF!</v>
      </c>
      <c r="AO87" s="211" t="e">
        <f>IF('Crisis Indicator Data'!#REF!="No Data",1,IF(#REF!&lt;&gt;"",1,0))</f>
        <v>#REF!</v>
      </c>
      <c r="AP87" s="211" t="e">
        <f>IF('Crisis Indicator Data'!#REF!="No Data",1,IF(#REF!&lt;&gt;"",1,0))</f>
        <v>#REF!</v>
      </c>
      <c r="AQ87" s="211" t="e">
        <f>IF('Crisis Indicator Data'!#REF!="No Data",1,IF(#REF!&lt;&gt;"",1,0))</f>
        <v>#REF!</v>
      </c>
      <c r="AR87" s="211" t="e">
        <f>IF('Crisis Indicator Data'!#REF!="No Data",1,IF(#REF!&lt;&gt;"",1,0))</f>
        <v>#REF!</v>
      </c>
      <c r="AS87" s="211" t="e">
        <f>IF('Crisis Indicator Data'!#REF!="No Data",1,IF(#REF!&lt;&gt;"",1,0))</f>
        <v>#REF!</v>
      </c>
      <c r="AT87" s="211" t="e">
        <f>IF('Crisis Indicator Data'!#REF!="No Data",1,IF(#REF!&lt;&gt;"",1,0))</f>
        <v>#REF!</v>
      </c>
      <c r="AU87" s="211" t="e">
        <f>IF('Crisis Indicator Data'!#REF!="No Data",1,IF(#REF!&lt;&gt;"",1,0))</f>
        <v>#REF!</v>
      </c>
      <c r="AV87" s="211" t="e">
        <f>IF('Crisis Indicator Data'!#REF!="No Data",1,IF(#REF!&lt;&gt;"",1,0))</f>
        <v>#REF!</v>
      </c>
      <c r="AW87" s="211" t="e">
        <f>IF('Crisis Indicator Data'!#REF!="No Data",1,IF(#REF!&lt;&gt;"",1,0))</f>
        <v>#REF!</v>
      </c>
      <c r="AX87" s="211" t="e">
        <f>IF('Crisis Indicator Data'!#REF!="No Data",1,IF(#REF!&lt;&gt;"",1,0))</f>
        <v>#REF!</v>
      </c>
      <c r="AY87" s="211" t="e">
        <f>IF('Crisis Indicator Data'!#REF!="No Data",1,IF(#REF!&lt;&gt;"",1,0))</f>
        <v>#REF!</v>
      </c>
      <c r="AZ87" s="211" t="e">
        <f>IF('Crisis Indicator Data'!#REF!="No Data",1,IF(#REF!&lt;&gt;"",1,0))</f>
        <v>#REF!</v>
      </c>
      <c r="BA87" t="e">
        <f t="shared" si="4"/>
        <v>#REF!</v>
      </c>
      <c r="BB87" s="22" t="e">
        <f t="shared" si="5"/>
        <v>#REF!</v>
      </c>
    </row>
    <row r="88" spans="1:54" x14ac:dyDescent="0.25">
      <c r="A88" t="s">
        <v>8778</v>
      </c>
      <c r="B88" s="211" t="e">
        <f>IF('Crisis Indicator Data'!#REF!="No Data",1,IF(#REF!&lt;&gt;"",1,0))</f>
        <v>#REF!</v>
      </c>
      <c r="C88" s="211" t="e">
        <f>IF('Crisis Indicator Data'!#REF!="No Data",1,IF(#REF!&lt;&gt;"",1,0))</f>
        <v>#REF!</v>
      </c>
      <c r="D88" s="211" t="e">
        <f>IF('Crisis Indicator Data'!#REF!="No Data",1,IF(#REF!&lt;&gt;"",1,0))</f>
        <v>#REF!</v>
      </c>
      <c r="E88" s="211" t="e">
        <f>IF('Crisis Indicator Data'!#REF!="No Data",1,IF(#REF!&lt;&gt;"",1,0))</f>
        <v>#REF!</v>
      </c>
      <c r="F88" s="211" t="e">
        <f>IF('Crisis Indicator Data'!#REF!="No Data",1,IF(#REF!&lt;&gt;"",1,0))</f>
        <v>#REF!</v>
      </c>
      <c r="G88" s="211" t="e">
        <f>IF('Crisis Indicator Data'!#REF!="No Data",1,IF(#REF!&lt;&gt;"",1,0))</f>
        <v>#REF!</v>
      </c>
      <c r="H88" s="211" t="e">
        <f>IF('Crisis Indicator Data'!#REF!="No Data",1,IF(#REF!&lt;&gt;"",1,0))</f>
        <v>#REF!</v>
      </c>
      <c r="I88" s="211" t="e">
        <f>IF('Crisis Indicator Data'!#REF!="No Data",1,IF(#REF!&lt;&gt;"",1,0))</f>
        <v>#REF!</v>
      </c>
      <c r="J88" s="211" t="e">
        <f>IF('Crisis Indicator Data'!#REF!="No Data",1,IF(#REF!&lt;&gt;"",1,0))</f>
        <v>#REF!</v>
      </c>
      <c r="K88" s="211" t="e">
        <f>IF('Crisis Indicator Data'!#REF!="No Data",1,IF(#REF!&lt;&gt;"",1,0))</f>
        <v>#REF!</v>
      </c>
      <c r="L88" s="211" t="e">
        <f>IF('Crisis Indicator Data'!#REF!="No Data",1,IF(#REF!&lt;&gt;"",1,0))</f>
        <v>#REF!</v>
      </c>
      <c r="M88" s="211" t="e">
        <f>IF('Crisis Indicator Data'!#REF!="No Data",1,IF(#REF!&lt;&gt;"",1,0))</f>
        <v>#REF!</v>
      </c>
      <c r="N88" s="211" t="e">
        <f>IF('Crisis Indicator Data'!#REF!="No Data",1,IF(#REF!&lt;&gt;"",1,0))</f>
        <v>#REF!</v>
      </c>
      <c r="O88" s="211" t="e">
        <f>IF('Crisis Indicator Data'!#REF!="No Data",1,IF(#REF!&lt;&gt;"",1,0))</f>
        <v>#REF!</v>
      </c>
      <c r="P88" s="211" t="e">
        <f>IF('Crisis Indicator Data'!#REF!="No Data",1,IF(#REF!&lt;&gt;"",1,0))</f>
        <v>#REF!</v>
      </c>
      <c r="Q88" s="211" t="e">
        <f>IF('Crisis Indicator Data'!#REF!="No Data",1,IF(#REF!&lt;&gt;"",1,0))</f>
        <v>#REF!</v>
      </c>
      <c r="R88" s="211" t="e">
        <f>IF('Crisis Indicator Data'!#REF!="No Data",1,IF(#REF!&lt;&gt;"",1,0))</f>
        <v>#REF!</v>
      </c>
      <c r="S88" s="211" t="e">
        <f>IF('Crisis Indicator Data'!#REF!="No Data",1,IF(#REF!&lt;&gt;"",1,0))</f>
        <v>#REF!</v>
      </c>
      <c r="T88" s="211" t="e">
        <f>IF('Crisis Indicator Data'!#REF!="No Data",1,IF(#REF!&lt;&gt;"",1,0))</f>
        <v>#REF!</v>
      </c>
      <c r="U88" s="211" t="e">
        <f>IF('Crisis Indicator Data'!#REF!="No Data",1,IF(#REF!&lt;&gt;"",1,0))</f>
        <v>#REF!</v>
      </c>
      <c r="V88" s="211" t="e">
        <f>IF('Crisis Indicator Data'!#REF!="No Data",1,IF(#REF!&lt;&gt;"",1,0))</f>
        <v>#REF!</v>
      </c>
      <c r="W88" s="211" t="e">
        <f>IF('Crisis Indicator Data'!#REF!="No Data",1,IF(#REF!&lt;&gt;"",1,0))</f>
        <v>#REF!</v>
      </c>
      <c r="X88" s="211" t="e">
        <f>IF('Crisis Indicator Data'!#REF!="No Data",1,IF(#REF!&lt;&gt;"",1,0))</f>
        <v>#REF!</v>
      </c>
      <c r="Y88" s="211" t="e">
        <f>IF('Crisis Indicator Data'!#REF!="No Data",1,IF(#REF!&lt;&gt;"",1,0))</f>
        <v>#REF!</v>
      </c>
      <c r="Z88" s="211" t="e">
        <f>IF('Crisis Indicator Data'!#REF!="No Data",1,IF(#REF!&lt;&gt;"",1,0))</f>
        <v>#REF!</v>
      </c>
      <c r="AA88" s="211" t="e">
        <f>IF('Crisis Indicator Data'!#REF!="No Data",1,IF(#REF!&lt;&gt;"",1,0))</f>
        <v>#REF!</v>
      </c>
      <c r="AB88" s="211" t="e">
        <f>IF('Crisis Indicator Data'!#REF!="No Data",1,IF(#REF!&lt;&gt;"",1,0))</f>
        <v>#REF!</v>
      </c>
      <c r="AC88" s="211" t="e">
        <f>IF('Crisis Indicator Data'!#REF!="No Data",1,IF(#REF!&lt;&gt;"",1,0))</f>
        <v>#REF!</v>
      </c>
      <c r="AD88" s="211" t="e">
        <f>IF('Crisis Indicator Data'!#REF!="No Data",1,IF(#REF!&lt;&gt;"",1,0))</f>
        <v>#REF!</v>
      </c>
      <c r="AE88" s="211" t="e">
        <f>IF('Crisis Indicator Data'!#REF!="No Data",1,IF(#REF!&lt;&gt;"",1,0))</f>
        <v>#REF!</v>
      </c>
      <c r="AF88" s="211" t="e">
        <f>IF('Crisis Indicator Data'!#REF!="No Data",1,IF(#REF!&lt;&gt;"",1,0))</f>
        <v>#REF!</v>
      </c>
      <c r="AG88" s="211" t="e">
        <f>IF('Crisis Indicator Data'!#REF!="No Data",1,IF(#REF!&lt;&gt;"",1,0))</f>
        <v>#REF!</v>
      </c>
      <c r="AH88" s="211" t="e">
        <f>IF('Crisis Indicator Data'!#REF!="No Data",1,IF(#REF!&lt;&gt;"",1,0))</f>
        <v>#REF!</v>
      </c>
      <c r="AI88" s="211" t="e">
        <f>IF('Crisis Indicator Data'!#REF!="No Data",1,IF(#REF!&lt;&gt;"",1,0))</f>
        <v>#REF!</v>
      </c>
      <c r="AJ88" s="211" t="e">
        <f>IF('Crisis Indicator Data'!#REF!="No Data",1,IF(#REF!&lt;&gt;"",1,0))</f>
        <v>#REF!</v>
      </c>
      <c r="AK88" s="211" t="e">
        <f>IF('Crisis Indicator Data'!#REF!="No Data",1,IF(#REF!&lt;&gt;"",1,0))</f>
        <v>#REF!</v>
      </c>
      <c r="AL88" s="211" t="e">
        <f>IF('Crisis Indicator Data'!#REF!="No Data",1,IF(#REF!&lt;&gt;"",1,0))</f>
        <v>#REF!</v>
      </c>
      <c r="AM88" s="211" t="e">
        <f>IF('Crisis Indicator Data'!#REF!="No Data",1,IF(#REF!&lt;&gt;"",1,0))</f>
        <v>#REF!</v>
      </c>
      <c r="AN88" s="211" t="e">
        <f>IF('Crisis Indicator Data'!#REF!="No Data",1,IF(#REF!&lt;&gt;"",1,0))</f>
        <v>#REF!</v>
      </c>
      <c r="AO88" s="211" t="e">
        <f>IF('Crisis Indicator Data'!#REF!="No Data",1,IF(#REF!&lt;&gt;"",1,0))</f>
        <v>#REF!</v>
      </c>
      <c r="AP88" s="211" t="e">
        <f>IF('Crisis Indicator Data'!#REF!="No Data",1,IF(#REF!&lt;&gt;"",1,0))</f>
        <v>#REF!</v>
      </c>
      <c r="AQ88" s="211" t="e">
        <f>IF('Crisis Indicator Data'!#REF!="No Data",1,IF(#REF!&lt;&gt;"",1,0))</f>
        <v>#REF!</v>
      </c>
      <c r="AR88" s="211" t="e">
        <f>IF('Crisis Indicator Data'!#REF!="No Data",1,IF(#REF!&lt;&gt;"",1,0))</f>
        <v>#REF!</v>
      </c>
      <c r="AS88" s="211" t="e">
        <f>IF('Crisis Indicator Data'!#REF!="No Data",1,IF(#REF!&lt;&gt;"",1,0))</f>
        <v>#REF!</v>
      </c>
      <c r="AT88" s="211" t="e">
        <f>IF('Crisis Indicator Data'!#REF!="No Data",1,IF(#REF!&lt;&gt;"",1,0))</f>
        <v>#REF!</v>
      </c>
      <c r="AU88" s="211" t="e">
        <f>IF('Crisis Indicator Data'!#REF!="No Data",1,IF(#REF!&lt;&gt;"",1,0))</f>
        <v>#REF!</v>
      </c>
      <c r="AV88" s="211" t="e">
        <f>IF('Crisis Indicator Data'!#REF!="No Data",1,IF(#REF!&lt;&gt;"",1,0))</f>
        <v>#REF!</v>
      </c>
      <c r="AW88" s="211" t="e">
        <f>IF('Crisis Indicator Data'!#REF!="No Data",1,IF(#REF!&lt;&gt;"",1,0))</f>
        <v>#REF!</v>
      </c>
      <c r="AX88" s="211" t="e">
        <f>IF('Crisis Indicator Data'!#REF!="No Data",1,IF(#REF!&lt;&gt;"",1,0))</f>
        <v>#REF!</v>
      </c>
      <c r="AY88" s="211" t="e">
        <f>IF('Crisis Indicator Data'!#REF!="No Data",1,IF(#REF!&lt;&gt;"",1,0))</f>
        <v>#REF!</v>
      </c>
      <c r="AZ88" s="211" t="e">
        <f>IF('Crisis Indicator Data'!#REF!="No Data",1,IF(#REF!&lt;&gt;"",1,0))</f>
        <v>#REF!</v>
      </c>
      <c r="BA88" t="e">
        <f t="shared" si="4"/>
        <v>#REF!</v>
      </c>
      <c r="BB88" s="22" t="e">
        <f t="shared" si="5"/>
        <v>#REF!</v>
      </c>
    </row>
    <row r="89" spans="1:54" x14ac:dyDescent="0.25">
      <c r="A89" t="s">
        <v>8851</v>
      </c>
      <c r="B89" s="211" t="e">
        <f>IF('Crisis Indicator Data'!#REF!="No Data",1,IF(#REF!&lt;&gt;"",1,0))</f>
        <v>#REF!</v>
      </c>
      <c r="C89" s="211" t="e">
        <f>IF('Crisis Indicator Data'!#REF!="No Data",1,IF(#REF!&lt;&gt;"",1,0))</f>
        <v>#REF!</v>
      </c>
      <c r="D89" s="211" t="e">
        <f>IF('Crisis Indicator Data'!#REF!="No Data",1,IF(#REF!&lt;&gt;"",1,0))</f>
        <v>#REF!</v>
      </c>
      <c r="E89" s="211" t="e">
        <f>IF('Crisis Indicator Data'!#REF!="No Data",1,IF(#REF!&lt;&gt;"",1,0))</f>
        <v>#REF!</v>
      </c>
      <c r="F89" s="211" t="e">
        <f>IF('Crisis Indicator Data'!#REF!="No Data",1,IF(#REF!&lt;&gt;"",1,0))</f>
        <v>#REF!</v>
      </c>
      <c r="G89" s="211" t="e">
        <f>IF('Crisis Indicator Data'!#REF!="No Data",1,IF(#REF!&lt;&gt;"",1,0))</f>
        <v>#REF!</v>
      </c>
      <c r="H89" s="211" t="e">
        <f>IF('Crisis Indicator Data'!#REF!="No Data",1,IF(#REF!&lt;&gt;"",1,0))</f>
        <v>#REF!</v>
      </c>
      <c r="I89" s="211" t="e">
        <f>IF('Crisis Indicator Data'!#REF!="No Data",1,IF(#REF!&lt;&gt;"",1,0))</f>
        <v>#REF!</v>
      </c>
      <c r="J89" s="211" t="e">
        <f>IF('Crisis Indicator Data'!#REF!="No Data",1,IF(#REF!&lt;&gt;"",1,0))</f>
        <v>#REF!</v>
      </c>
      <c r="K89" s="211" t="e">
        <f>IF('Crisis Indicator Data'!#REF!="No Data",1,IF(#REF!&lt;&gt;"",1,0))</f>
        <v>#REF!</v>
      </c>
      <c r="L89" s="211" t="e">
        <f>IF('Crisis Indicator Data'!#REF!="No Data",1,IF(#REF!&lt;&gt;"",1,0))</f>
        <v>#REF!</v>
      </c>
      <c r="M89" s="211" t="e">
        <f>IF('Crisis Indicator Data'!#REF!="No Data",1,IF(#REF!&lt;&gt;"",1,0))</f>
        <v>#REF!</v>
      </c>
      <c r="N89" s="211" t="e">
        <f>IF('Crisis Indicator Data'!#REF!="No Data",1,IF(#REF!&lt;&gt;"",1,0))</f>
        <v>#REF!</v>
      </c>
      <c r="O89" s="211" t="e">
        <f>IF('Crisis Indicator Data'!#REF!="No Data",1,IF(#REF!&lt;&gt;"",1,0))</f>
        <v>#REF!</v>
      </c>
      <c r="P89" s="211" t="e">
        <f>IF('Crisis Indicator Data'!#REF!="No Data",1,IF(#REF!&lt;&gt;"",1,0))</f>
        <v>#REF!</v>
      </c>
      <c r="Q89" s="211" t="e">
        <f>IF('Crisis Indicator Data'!#REF!="No Data",1,IF(#REF!&lt;&gt;"",1,0))</f>
        <v>#REF!</v>
      </c>
      <c r="R89" s="211" t="e">
        <f>IF('Crisis Indicator Data'!#REF!="No Data",1,IF(#REF!&lt;&gt;"",1,0))</f>
        <v>#REF!</v>
      </c>
      <c r="S89" s="211" t="e">
        <f>IF('Crisis Indicator Data'!#REF!="No Data",1,IF(#REF!&lt;&gt;"",1,0))</f>
        <v>#REF!</v>
      </c>
      <c r="T89" s="211" t="e">
        <f>IF('Crisis Indicator Data'!#REF!="No Data",1,IF(#REF!&lt;&gt;"",1,0))</f>
        <v>#REF!</v>
      </c>
      <c r="U89" s="211" t="e">
        <f>IF('Crisis Indicator Data'!#REF!="No Data",1,IF(#REF!&lt;&gt;"",1,0))</f>
        <v>#REF!</v>
      </c>
      <c r="V89" s="211" t="e">
        <f>IF('Crisis Indicator Data'!#REF!="No Data",1,IF(#REF!&lt;&gt;"",1,0))</f>
        <v>#REF!</v>
      </c>
      <c r="W89" s="211" t="e">
        <f>IF('Crisis Indicator Data'!#REF!="No Data",1,IF(#REF!&lt;&gt;"",1,0))</f>
        <v>#REF!</v>
      </c>
      <c r="X89" s="211" t="e">
        <f>IF('Crisis Indicator Data'!#REF!="No Data",1,IF(#REF!&lt;&gt;"",1,0))</f>
        <v>#REF!</v>
      </c>
      <c r="Y89" s="211" t="e">
        <f>IF('Crisis Indicator Data'!#REF!="No Data",1,IF(#REF!&lt;&gt;"",1,0))</f>
        <v>#REF!</v>
      </c>
      <c r="Z89" s="211" t="e">
        <f>IF('Crisis Indicator Data'!#REF!="No Data",1,IF(#REF!&lt;&gt;"",1,0))</f>
        <v>#REF!</v>
      </c>
      <c r="AA89" s="211" t="e">
        <f>IF('Crisis Indicator Data'!#REF!="No Data",1,IF(#REF!&lt;&gt;"",1,0))</f>
        <v>#REF!</v>
      </c>
      <c r="AB89" s="211" t="e">
        <f>IF('Crisis Indicator Data'!#REF!="No Data",1,IF(#REF!&lt;&gt;"",1,0))</f>
        <v>#REF!</v>
      </c>
      <c r="AC89" s="211" t="e">
        <f>IF('Crisis Indicator Data'!#REF!="No Data",1,IF(#REF!&lt;&gt;"",1,0))</f>
        <v>#REF!</v>
      </c>
      <c r="AD89" s="211" t="e">
        <f>IF('Crisis Indicator Data'!#REF!="No Data",1,IF(#REF!&lt;&gt;"",1,0))</f>
        <v>#REF!</v>
      </c>
      <c r="AE89" s="211" t="e">
        <f>IF('Crisis Indicator Data'!#REF!="No Data",1,IF(#REF!&lt;&gt;"",1,0))</f>
        <v>#REF!</v>
      </c>
      <c r="AF89" s="211" t="e">
        <f>IF('Crisis Indicator Data'!#REF!="No Data",1,IF(#REF!&lt;&gt;"",1,0))</f>
        <v>#REF!</v>
      </c>
      <c r="AG89" s="211" t="e">
        <f>IF('Crisis Indicator Data'!#REF!="No Data",1,IF(#REF!&lt;&gt;"",1,0))</f>
        <v>#REF!</v>
      </c>
      <c r="AH89" s="211" t="e">
        <f>IF('Crisis Indicator Data'!#REF!="No Data",1,IF(#REF!&lt;&gt;"",1,0))</f>
        <v>#REF!</v>
      </c>
      <c r="AI89" s="211" t="e">
        <f>IF('Crisis Indicator Data'!#REF!="No Data",1,IF(#REF!&lt;&gt;"",1,0))</f>
        <v>#REF!</v>
      </c>
      <c r="AJ89" s="211" t="e">
        <f>IF('Crisis Indicator Data'!#REF!="No Data",1,IF(#REF!&lt;&gt;"",1,0))</f>
        <v>#REF!</v>
      </c>
      <c r="AK89" s="211" t="e">
        <f>IF('Crisis Indicator Data'!#REF!="No Data",1,IF(#REF!&lt;&gt;"",1,0))</f>
        <v>#REF!</v>
      </c>
      <c r="AL89" s="211" t="e">
        <f>IF('Crisis Indicator Data'!#REF!="No Data",1,IF(#REF!&lt;&gt;"",1,0))</f>
        <v>#REF!</v>
      </c>
      <c r="AM89" s="211" t="e">
        <f>IF('Crisis Indicator Data'!#REF!="No Data",1,IF(#REF!&lt;&gt;"",1,0))</f>
        <v>#REF!</v>
      </c>
      <c r="AN89" s="211" t="e">
        <f>IF('Crisis Indicator Data'!#REF!="No Data",1,IF(#REF!&lt;&gt;"",1,0))</f>
        <v>#REF!</v>
      </c>
      <c r="AO89" s="211" t="e">
        <f>IF('Crisis Indicator Data'!#REF!="No Data",1,IF(#REF!&lt;&gt;"",1,0))</f>
        <v>#REF!</v>
      </c>
      <c r="AP89" s="211" t="e">
        <f>IF('Crisis Indicator Data'!#REF!="No Data",1,IF(#REF!&lt;&gt;"",1,0))</f>
        <v>#REF!</v>
      </c>
      <c r="AQ89" s="211" t="e">
        <f>IF('Crisis Indicator Data'!#REF!="No Data",1,IF(#REF!&lt;&gt;"",1,0))</f>
        <v>#REF!</v>
      </c>
      <c r="AR89" s="211" t="e">
        <f>IF('Crisis Indicator Data'!#REF!="No Data",1,IF(#REF!&lt;&gt;"",1,0))</f>
        <v>#REF!</v>
      </c>
      <c r="AS89" s="211" t="e">
        <f>IF('Crisis Indicator Data'!#REF!="No Data",1,IF(#REF!&lt;&gt;"",1,0))</f>
        <v>#REF!</v>
      </c>
      <c r="AT89" s="211" t="e">
        <f>IF('Crisis Indicator Data'!#REF!="No Data",1,IF(#REF!&lt;&gt;"",1,0))</f>
        <v>#REF!</v>
      </c>
      <c r="AU89" s="211" t="e">
        <f>IF('Crisis Indicator Data'!#REF!="No Data",1,IF(#REF!&lt;&gt;"",1,0))</f>
        <v>#REF!</v>
      </c>
      <c r="AV89" s="211" t="e">
        <f>IF('Crisis Indicator Data'!#REF!="No Data",1,IF(#REF!&lt;&gt;"",1,0))</f>
        <v>#REF!</v>
      </c>
      <c r="AW89" s="211" t="e">
        <f>IF('Crisis Indicator Data'!#REF!="No Data",1,IF(#REF!&lt;&gt;"",1,0))</f>
        <v>#REF!</v>
      </c>
      <c r="AX89" s="211" t="e">
        <f>IF('Crisis Indicator Data'!#REF!="No Data",1,IF(#REF!&lt;&gt;"",1,0))</f>
        <v>#REF!</v>
      </c>
      <c r="AY89" s="211" t="e">
        <f>IF('Crisis Indicator Data'!#REF!="No Data",1,IF(#REF!&lt;&gt;"",1,0))</f>
        <v>#REF!</v>
      </c>
      <c r="AZ89" s="211" t="e">
        <f>IF('Crisis Indicator Data'!#REF!="No Data",1,IF(#REF!&lt;&gt;"",1,0))</f>
        <v>#REF!</v>
      </c>
      <c r="BA89" t="e">
        <f t="shared" si="4"/>
        <v>#REF!</v>
      </c>
      <c r="BB89" s="22" t="e">
        <f t="shared" si="5"/>
        <v>#REF!</v>
      </c>
    </row>
    <row r="90" spans="1:54" x14ac:dyDescent="0.25">
      <c r="A90" t="s">
        <v>8782</v>
      </c>
      <c r="B90" s="211" t="e">
        <f>IF('Crisis Indicator Data'!#REF!="No Data",1,IF(#REF!&lt;&gt;"",1,0))</f>
        <v>#REF!</v>
      </c>
      <c r="C90" s="211" t="e">
        <f>IF('Crisis Indicator Data'!#REF!="No Data",1,IF(#REF!&lt;&gt;"",1,0))</f>
        <v>#REF!</v>
      </c>
      <c r="D90" s="211" t="e">
        <f>IF('Crisis Indicator Data'!#REF!="No Data",1,IF(#REF!&lt;&gt;"",1,0))</f>
        <v>#REF!</v>
      </c>
      <c r="E90" s="211" t="e">
        <f>IF('Crisis Indicator Data'!#REF!="No Data",1,IF(#REF!&lt;&gt;"",1,0))</f>
        <v>#REF!</v>
      </c>
      <c r="F90" s="211" t="e">
        <f>IF('Crisis Indicator Data'!#REF!="No Data",1,IF(#REF!&lt;&gt;"",1,0))</f>
        <v>#REF!</v>
      </c>
      <c r="G90" s="211" t="e">
        <f>IF('Crisis Indicator Data'!#REF!="No Data",1,IF(#REF!&lt;&gt;"",1,0))</f>
        <v>#REF!</v>
      </c>
      <c r="H90" s="211" t="e">
        <f>IF('Crisis Indicator Data'!#REF!="No Data",1,IF(#REF!&lt;&gt;"",1,0))</f>
        <v>#REF!</v>
      </c>
      <c r="I90" s="211" t="e">
        <f>IF('Crisis Indicator Data'!#REF!="No Data",1,IF(#REF!&lt;&gt;"",1,0))</f>
        <v>#REF!</v>
      </c>
      <c r="J90" s="211" t="e">
        <f>IF('Crisis Indicator Data'!#REF!="No Data",1,IF(#REF!&lt;&gt;"",1,0))</f>
        <v>#REF!</v>
      </c>
      <c r="K90" s="211" t="e">
        <f>IF('Crisis Indicator Data'!#REF!="No Data",1,IF(#REF!&lt;&gt;"",1,0))</f>
        <v>#REF!</v>
      </c>
      <c r="L90" s="211" t="e">
        <f>IF('Crisis Indicator Data'!#REF!="No Data",1,IF(#REF!&lt;&gt;"",1,0))</f>
        <v>#REF!</v>
      </c>
      <c r="M90" s="211" t="e">
        <f>IF('Crisis Indicator Data'!#REF!="No Data",1,IF(#REF!&lt;&gt;"",1,0))</f>
        <v>#REF!</v>
      </c>
      <c r="N90" s="211" t="e">
        <f>IF('Crisis Indicator Data'!#REF!="No Data",1,IF(#REF!&lt;&gt;"",1,0))</f>
        <v>#REF!</v>
      </c>
      <c r="O90" s="211" t="e">
        <f>IF('Crisis Indicator Data'!#REF!="No Data",1,IF(#REF!&lt;&gt;"",1,0))</f>
        <v>#REF!</v>
      </c>
      <c r="P90" s="211" t="e">
        <f>IF('Crisis Indicator Data'!#REF!="No Data",1,IF(#REF!&lt;&gt;"",1,0))</f>
        <v>#REF!</v>
      </c>
      <c r="Q90" s="211" t="e">
        <f>IF('Crisis Indicator Data'!#REF!="No Data",1,IF(#REF!&lt;&gt;"",1,0))</f>
        <v>#REF!</v>
      </c>
      <c r="R90" s="211" t="e">
        <f>IF('Crisis Indicator Data'!#REF!="No Data",1,IF(#REF!&lt;&gt;"",1,0))</f>
        <v>#REF!</v>
      </c>
      <c r="S90" s="211" t="e">
        <f>IF('Crisis Indicator Data'!#REF!="No Data",1,IF(#REF!&lt;&gt;"",1,0))</f>
        <v>#REF!</v>
      </c>
      <c r="T90" s="211" t="e">
        <f>IF('Crisis Indicator Data'!#REF!="No Data",1,IF(#REF!&lt;&gt;"",1,0))</f>
        <v>#REF!</v>
      </c>
      <c r="U90" s="211" t="e">
        <f>IF('Crisis Indicator Data'!#REF!="No Data",1,IF(#REF!&lt;&gt;"",1,0))</f>
        <v>#REF!</v>
      </c>
      <c r="V90" s="211" t="e">
        <f>IF('Crisis Indicator Data'!#REF!="No Data",1,IF(#REF!&lt;&gt;"",1,0))</f>
        <v>#REF!</v>
      </c>
      <c r="W90" s="211" t="e">
        <f>IF('Crisis Indicator Data'!#REF!="No Data",1,IF(#REF!&lt;&gt;"",1,0))</f>
        <v>#REF!</v>
      </c>
      <c r="X90" s="211" t="e">
        <f>IF('Crisis Indicator Data'!#REF!="No Data",1,IF(#REF!&lt;&gt;"",1,0))</f>
        <v>#REF!</v>
      </c>
      <c r="Y90" s="211" t="e">
        <f>IF('Crisis Indicator Data'!#REF!="No Data",1,IF(#REF!&lt;&gt;"",1,0))</f>
        <v>#REF!</v>
      </c>
      <c r="Z90" s="211" t="e">
        <f>IF('Crisis Indicator Data'!#REF!="No Data",1,IF(#REF!&lt;&gt;"",1,0))</f>
        <v>#REF!</v>
      </c>
      <c r="AA90" s="211" t="e">
        <f>IF('Crisis Indicator Data'!#REF!="No Data",1,IF(#REF!&lt;&gt;"",1,0))</f>
        <v>#REF!</v>
      </c>
      <c r="AB90" s="211" t="e">
        <f>IF('Crisis Indicator Data'!#REF!="No Data",1,IF(#REF!&lt;&gt;"",1,0))</f>
        <v>#REF!</v>
      </c>
      <c r="AC90" s="211" t="e">
        <f>IF('Crisis Indicator Data'!#REF!="No Data",1,IF(#REF!&lt;&gt;"",1,0))</f>
        <v>#REF!</v>
      </c>
      <c r="AD90" s="211" t="e">
        <f>IF('Crisis Indicator Data'!#REF!="No Data",1,IF(#REF!&lt;&gt;"",1,0))</f>
        <v>#REF!</v>
      </c>
      <c r="AE90" s="211" t="e">
        <f>IF('Crisis Indicator Data'!#REF!="No Data",1,IF(#REF!&lt;&gt;"",1,0))</f>
        <v>#REF!</v>
      </c>
      <c r="AF90" s="211" t="e">
        <f>IF('Crisis Indicator Data'!#REF!="No Data",1,IF(#REF!&lt;&gt;"",1,0))</f>
        <v>#REF!</v>
      </c>
      <c r="AG90" s="211" t="e">
        <f>IF('Crisis Indicator Data'!#REF!="No Data",1,IF(#REF!&lt;&gt;"",1,0))</f>
        <v>#REF!</v>
      </c>
      <c r="AH90" s="211" t="e">
        <f>IF('Crisis Indicator Data'!#REF!="No Data",1,IF(#REF!&lt;&gt;"",1,0))</f>
        <v>#REF!</v>
      </c>
      <c r="AI90" s="211" t="e">
        <f>IF('Crisis Indicator Data'!#REF!="No Data",1,IF(#REF!&lt;&gt;"",1,0))</f>
        <v>#REF!</v>
      </c>
      <c r="AJ90" s="211" t="e">
        <f>IF('Crisis Indicator Data'!#REF!="No Data",1,IF(#REF!&lt;&gt;"",1,0))</f>
        <v>#REF!</v>
      </c>
      <c r="AK90" s="211" t="e">
        <f>IF('Crisis Indicator Data'!#REF!="No Data",1,IF(#REF!&lt;&gt;"",1,0))</f>
        <v>#REF!</v>
      </c>
      <c r="AL90" s="211" t="e">
        <f>IF('Crisis Indicator Data'!#REF!="No Data",1,IF(#REF!&lt;&gt;"",1,0))</f>
        <v>#REF!</v>
      </c>
      <c r="AM90" s="211" t="e">
        <f>IF('Crisis Indicator Data'!#REF!="No Data",1,IF(#REF!&lt;&gt;"",1,0))</f>
        <v>#REF!</v>
      </c>
      <c r="AN90" s="211" t="e">
        <f>IF('Crisis Indicator Data'!#REF!="No Data",1,IF(#REF!&lt;&gt;"",1,0))</f>
        <v>#REF!</v>
      </c>
      <c r="AO90" s="211" t="e">
        <f>IF('Crisis Indicator Data'!#REF!="No Data",1,IF(#REF!&lt;&gt;"",1,0))</f>
        <v>#REF!</v>
      </c>
      <c r="AP90" s="211" t="e">
        <f>IF('Crisis Indicator Data'!#REF!="No Data",1,IF(#REF!&lt;&gt;"",1,0))</f>
        <v>#REF!</v>
      </c>
      <c r="AQ90" s="211" t="e">
        <f>IF('Crisis Indicator Data'!#REF!="No Data",1,IF(#REF!&lt;&gt;"",1,0))</f>
        <v>#REF!</v>
      </c>
      <c r="AR90" s="211" t="e">
        <f>IF('Crisis Indicator Data'!#REF!="No Data",1,IF(#REF!&lt;&gt;"",1,0))</f>
        <v>#REF!</v>
      </c>
      <c r="AS90" s="211" t="e">
        <f>IF('Crisis Indicator Data'!#REF!="No Data",1,IF(#REF!&lt;&gt;"",1,0))</f>
        <v>#REF!</v>
      </c>
      <c r="AT90" s="211" t="e">
        <f>IF('Crisis Indicator Data'!#REF!="No Data",1,IF(#REF!&lt;&gt;"",1,0))</f>
        <v>#REF!</v>
      </c>
      <c r="AU90" s="211" t="e">
        <f>IF('Crisis Indicator Data'!#REF!="No Data",1,IF(#REF!&lt;&gt;"",1,0))</f>
        <v>#REF!</v>
      </c>
      <c r="AV90" s="211" t="e">
        <f>IF('Crisis Indicator Data'!#REF!="No Data",1,IF(#REF!&lt;&gt;"",1,0))</f>
        <v>#REF!</v>
      </c>
      <c r="AW90" s="211" t="e">
        <f>IF('Crisis Indicator Data'!#REF!="No Data",1,IF(#REF!&lt;&gt;"",1,0))</f>
        <v>#REF!</v>
      </c>
      <c r="AX90" s="211" t="e">
        <f>IF('Crisis Indicator Data'!#REF!="No Data",1,IF(#REF!&lt;&gt;"",1,0))</f>
        <v>#REF!</v>
      </c>
      <c r="AY90" s="211" t="e">
        <f>IF('Crisis Indicator Data'!#REF!="No Data",1,IF(#REF!&lt;&gt;"",1,0))</f>
        <v>#REF!</v>
      </c>
      <c r="AZ90" s="211" t="e">
        <f>IF('Crisis Indicator Data'!#REF!="No Data",1,IF(#REF!&lt;&gt;"",1,0))</f>
        <v>#REF!</v>
      </c>
      <c r="BA90" t="e">
        <f t="shared" si="4"/>
        <v>#REF!</v>
      </c>
      <c r="BB90" s="22" t="e">
        <f t="shared" si="5"/>
        <v>#REF!</v>
      </c>
    </row>
    <row r="91" spans="1:54" x14ac:dyDescent="0.25">
      <c r="A91" t="s">
        <v>8784</v>
      </c>
      <c r="B91" s="211" t="e">
        <f>IF('Crisis Indicator Data'!#REF!="No Data",1,IF(#REF!&lt;&gt;"",1,0))</f>
        <v>#REF!</v>
      </c>
      <c r="C91" s="211" t="e">
        <f>IF('Crisis Indicator Data'!#REF!="No Data",1,IF(#REF!&lt;&gt;"",1,0))</f>
        <v>#REF!</v>
      </c>
      <c r="D91" s="211" t="e">
        <f>IF('Crisis Indicator Data'!#REF!="No Data",1,IF(#REF!&lt;&gt;"",1,0))</f>
        <v>#REF!</v>
      </c>
      <c r="E91" s="211" t="e">
        <f>IF('Crisis Indicator Data'!#REF!="No Data",1,IF(#REF!&lt;&gt;"",1,0))</f>
        <v>#REF!</v>
      </c>
      <c r="F91" s="211" t="e">
        <f>IF('Crisis Indicator Data'!#REF!="No Data",1,IF(#REF!&lt;&gt;"",1,0))</f>
        <v>#REF!</v>
      </c>
      <c r="G91" s="211" t="e">
        <f>IF('Crisis Indicator Data'!#REF!="No Data",1,IF(#REF!&lt;&gt;"",1,0))</f>
        <v>#REF!</v>
      </c>
      <c r="H91" s="211" t="e">
        <f>IF('Crisis Indicator Data'!#REF!="No Data",1,IF(#REF!&lt;&gt;"",1,0))</f>
        <v>#REF!</v>
      </c>
      <c r="I91" s="211" t="e">
        <f>IF('Crisis Indicator Data'!#REF!="No Data",1,IF(#REF!&lt;&gt;"",1,0))</f>
        <v>#REF!</v>
      </c>
      <c r="J91" s="211" t="e">
        <f>IF('Crisis Indicator Data'!#REF!="No Data",1,IF(#REF!&lt;&gt;"",1,0))</f>
        <v>#REF!</v>
      </c>
      <c r="K91" s="211" t="e">
        <f>IF('Crisis Indicator Data'!#REF!="No Data",1,IF(#REF!&lt;&gt;"",1,0))</f>
        <v>#REF!</v>
      </c>
      <c r="L91" s="211" t="e">
        <f>IF('Crisis Indicator Data'!#REF!="No Data",1,IF(#REF!&lt;&gt;"",1,0))</f>
        <v>#REF!</v>
      </c>
      <c r="M91" s="211" t="e">
        <f>IF('Crisis Indicator Data'!#REF!="No Data",1,IF(#REF!&lt;&gt;"",1,0))</f>
        <v>#REF!</v>
      </c>
      <c r="N91" s="211" t="e">
        <f>IF('Crisis Indicator Data'!#REF!="No Data",1,IF(#REF!&lt;&gt;"",1,0))</f>
        <v>#REF!</v>
      </c>
      <c r="O91" s="211" t="e">
        <f>IF('Crisis Indicator Data'!#REF!="No Data",1,IF(#REF!&lt;&gt;"",1,0))</f>
        <v>#REF!</v>
      </c>
      <c r="P91" s="211" t="e">
        <f>IF('Crisis Indicator Data'!#REF!="No Data",1,IF(#REF!&lt;&gt;"",1,0))</f>
        <v>#REF!</v>
      </c>
      <c r="Q91" s="211" t="e">
        <f>IF('Crisis Indicator Data'!#REF!="No Data",1,IF(#REF!&lt;&gt;"",1,0))</f>
        <v>#REF!</v>
      </c>
      <c r="R91" s="211" t="e">
        <f>IF('Crisis Indicator Data'!#REF!="No Data",1,IF(#REF!&lt;&gt;"",1,0))</f>
        <v>#REF!</v>
      </c>
      <c r="S91" s="211" t="e">
        <f>IF('Crisis Indicator Data'!#REF!="No Data",1,IF(#REF!&lt;&gt;"",1,0))</f>
        <v>#REF!</v>
      </c>
      <c r="T91" s="211" t="e">
        <f>IF('Crisis Indicator Data'!#REF!="No Data",1,IF(#REF!&lt;&gt;"",1,0))</f>
        <v>#REF!</v>
      </c>
      <c r="U91" s="211" t="e">
        <f>IF('Crisis Indicator Data'!#REF!="No Data",1,IF(#REF!&lt;&gt;"",1,0))</f>
        <v>#REF!</v>
      </c>
      <c r="V91" s="211" t="e">
        <f>IF('Crisis Indicator Data'!#REF!="No Data",1,IF(#REF!&lt;&gt;"",1,0))</f>
        <v>#REF!</v>
      </c>
      <c r="W91" s="211" t="e">
        <f>IF('Crisis Indicator Data'!#REF!="No Data",1,IF(#REF!&lt;&gt;"",1,0))</f>
        <v>#REF!</v>
      </c>
      <c r="X91" s="211" t="e">
        <f>IF('Crisis Indicator Data'!#REF!="No Data",1,IF(#REF!&lt;&gt;"",1,0))</f>
        <v>#REF!</v>
      </c>
      <c r="Y91" s="211" t="e">
        <f>IF('Crisis Indicator Data'!#REF!="No Data",1,IF(#REF!&lt;&gt;"",1,0))</f>
        <v>#REF!</v>
      </c>
      <c r="Z91" s="211" t="e">
        <f>IF('Crisis Indicator Data'!#REF!="No Data",1,IF(#REF!&lt;&gt;"",1,0))</f>
        <v>#REF!</v>
      </c>
      <c r="AA91" s="211" t="e">
        <f>IF('Crisis Indicator Data'!#REF!="No Data",1,IF(#REF!&lt;&gt;"",1,0))</f>
        <v>#REF!</v>
      </c>
      <c r="AB91" s="211" t="e">
        <f>IF('Crisis Indicator Data'!#REF!="No Data",1,IF(#REF!&lt;&gt;"",1,0))</f>
        <v>#REF!</v>
      </c>
      <c r="AC91" s="211" t="e">
        <f>IF('Crisis Indicator Data'!#REF!="No Data",1,IF(#REF!&lt;&gt;"",1,0))</f>
        <v>#REF!</v>
      </c>
      <c r="AD91" s="211" t="e">
        <f>IF('Crisis Indicator Data'!#REF!="No Data",1,IF(#REF!&lt;&gt;"",1,0))</f>
        <v>#REF!</v>
      </c>
      <c r="AE91" s="211" t="e">
        <f>IF('Crisis Indicator Data'!#REF!="No Data",1,IF(#REF!&lt;&gt;"",1,0))</f>
        <v>#REF!</v>
      </c>
      <c r="AF91" s="211" t="e">
        <f>IF('Crisis Indicator Data'!#REF!="No Data",1,IF(#REF!&lt;&gt;"",1,0))</f>
        <v>#REF!</v>
      </c>
      <c r="AG91" s="211" t="e">
        <f>IF('Crisis Indicator Data'!#REF!="No Data",1,IF(#REF!&lt;&gt;"",1,0))</f>
        <v>#REF!</v>
      </c>
      <c r="AH91" s="211" t="e">
        <f>IF('Crisis Indicator Data'!#REF!="No Data",1,IF(#REF!&lt;&gt;"",1,0))</f>
        <v>#REF!</v>
      </c>
      <c r="AI91" s="211" t="e">
        <f>IF('Crisis Indicator Data'!#REF!="No Data",1,IF(#REF!&lt;&gt;"",1,0))</f>
        <v>#REF!</v>
      </c>
      <c r="AJ91" s="211" t="e">
        <f>IF('Crisis Indicator Data'!#REF!="No Data",1,IF(#REF!&lt;&gt;"",1,0))</f>
        <v>#REF!</v>
      </c>
      <c r="AK91" s="211" t="e">
        <f>IF('Crisis Indicator Data'!#REF!="No Data",1,IF(#REF!&lt;&gt;"",1,0))</f>
        <v>#REF!</v>
      </c>
      <c r="AL91" s="211" t="e">
        <f>IF('Crisis Indicator Data'!#REF!="No Data",1,IF(#REF!&lt;&gt;"",1,0))</f>
        <v>#REF!</v>
      </c>
      <c r="AM91" s="211" t="e">
        <f>IF('Crisis Indicator Data'!#REF!="No Data",1,IF(#REF!&lt;&gt;"",1,0))</f>
        <v>#REF!</v>
      </c>
      <c r="AN91" s="211" t="e">
        <f>IF('Crisis Indicator Data'!#REF!="No Data",1,IF(#REF!&lt;&gt;"",1,0))</f>
        <v>#REF!</v>
      </c>
      <c r="AO91" s="211" t="e">
        <f>IF('Crisis Indicator Data'!#REF!="No Data",1,IF(#REF!&lt;&gt;"",1,0))</f>
        <v>#REF!</v>
      </c>
      <c r="AP91" s="211" t="e">
        <f>IF('Crisis Indicator Data'!#REF!="No Data",1,IF(#REF!&lt;&gt;"",1,0))</f>
        <v>#REF!</v>
      </c>
      <c r="AQ91" s="211" t="e">
        <f>IF('Crisis Indicator Data'!#REF!="No Data",1,IF(#REF!&lt;&gt;"",1,0))</f>
        <v>#REF!</v>
      </c>
      <c r="AR91" s="211" t="e">
        <f>IF('Crisis Indicator Data'!#REF!="No Data",1,IF(#REF!&lt;&gt;"",1,0))</f>
        <v>#REF!</v>
      </c>
      <c r="AS91" s="211" t="e">
        <f>IF('Crisis Indicator Data'!#REF!="No Data",1,IF(#REF!&lt;&gt;"",1,0))</f>
        <v>#REF!</v>
      </c>
      <c r="AT91" s="211" t="e">
        <f>IF('Crisis Indicator Data'!#REF!="No Data",1,IF(#REF!&lt;&gt;"",1,0))</f>
        <v>#REF!</v>
      </c>
      <c r="AU91" s="211" t="e">
        <f>IF('Crisis Indicator Data'!#REF!="No Data",1,IF(#REF!&lt;&gt;"",1,0))</f>
        <v>#REF!</v>
      </c>
      <c r="AV91" s="211" t="e">
        <f>IF('Crisis Indicator Data'!#REF!="No Data",1,IF(#REF!&lt;&gt;"",1,0))</f>
        <v>#REF!</v>
      </c>
      <c r="AW91" s="211" t="e">
        <f>IF('Crisis Indicator Data'!#REF!="No Data",1,IF(#REF!&lt;&gt;"",1,0))</f>
        <v>#REF!</v>
      </c>
      <c r="AX91" s="211" t="e">
        <f>IF('Crisis Indicator Data'!#REF!="No Data",1,IF(#REF!&lt;&gt;"",1,0))</f>
        <v>#REF!</v>
      </c>
      <c r="AY91" s="211" t="e">
        <f>IF('Crisis Indicator Data'!#REF!="No Data",1,IF(#REF!&lt;&gt;"",1,0))</f>
        <v>#REF!</v>
      </c>
      <c r="AZ91" s="211" t="e">
        <f>IF('Crisis Indicator Data'!#REF!="No Data",1,IF(#REF!&lt;&gt;"",1,0))</f>
        <v>#REF!</v>
      </c>
      <c r="BA91" t="e">
        <f t="shared" si="4"/>
        <v>#REF!</v>
      </c>
      <c r="BB91" s="22" t="e">
        <f t="shared" si="5"/>
        <v>#REF!</v>
      </c>
    </row>
    <row r="92" spans="1:54" x14ac:dyDescent="0.25">
      <c r="A92" t="s">
        <v>8774</v>
      </c>
      <c r="B92" s="211" t="e">
        <f>IF('Crisis Indicator Data'!#REF!="No Data",1,IF(#REF!&lt;&gt;"",1,0))</f>
        <v>#REF!</v>
      </c>
      <c r="C92" s="211" t="e">
        <f>IF('Crisis Indicator Data'!#REF!="No Data",1,IF(#REF!&lt;&gt;"",1,0))</f>
        <v>#REF!</v>
      </c>
      <c r="D92" s="211" t="e">
        <f>IF('Crisis Indicator Data'!#REF!="No Data",1,IF(#REF!&lt;&gt;"",1,0))</f>
        <v>#REF!</v>
      </c>
      <c r="E92" s="211" t="e">
        <f>IF('Crisis Indicator Data'!#REF!="No Data",1,IF(#REF!&lt;&gt;"",1,0))</f>
        <v>#REF!</v>
      </c>
      <c r="F92" s="211" t="e">
        <f>IF('Crisis Indicator Data'!#REF!="No Data",1,IF(#REF!&lt;&gt;"",1,0))</f>
        <v>#REF!</v>
      </c>
      <c r="G92" s="211" t="e">
        <f>IF('Crisis Indicator Data'!#REF!="No Data",1,IF(#REF!&lt;&gt;"",1,0))</f>
        <v>#REF!</v>
      </c>
      <c r="H92" s="211" t="e">
        <f>IF('Crisis Indicator Data'!#REF!="No Data",1,IF(#REF!&lt;&gt;"",1,0))</f>
        <v>#REF!</v>
      </c>
      <c r="I92" s="211" t="e">
        <f>IF('Crisis Indicator Data'!#REF!="No Data",1,IF(#REF!&lt;&gt;"",1,0))</f>
        <v>#REF!</v>
      </c>
      <c r="J92" s="211" t="e">
        <f>IF('Crisis Indicator Data'!#REF!="No Data",1,IF(#REF!&lt;&gt;"",1,0))</f>
        <v>#REF!</v>
      </c>
      <c r="K92" s="211" t="e">
        <f>IF('Crisis Indicator Data'!#REF!="No Data",1,IF(#REF!&lt;&gt;"",1,0))</f>
        <v>#REF!</v>
      </c>
      <c r="L92" s="211" t="e">
        <f>IF('Crisis Indicator Data'!#REF!="No Data",1,IF(#REF!&lt;&gt;"",1,0))</f>
        <v>#REF!</v>
      </c>
      <c r="M92" s="211" t="e">
        <f>IF('Crisis Indicator Data'!#REF!="No Data",1,IF(#REF!&lt;&gt;"",1,0))</f>
        <v>#REF!</v>
      </c>
      <c r="N92" s="211" t="e">
        <f>IF('Crisis Indicator Data'!#REF!="No Data",1,IF(#REF!&lt;&gt;"",1,0))</f>
        <v>#REF!</v>
      </c>
      <c r="O92" s="211" t="e">
        <f>IF('Crisis Indicator Data'!#REF!="No Data",1,IF(#REF!&lt;&gt;"",1,0))</f>
        <v>#REF!</v>
      </c>
      <c r="P92" s="211" t="e">
        <f>IF('Crisis Indicator Data'!#REF!="No Data",1,IF(#REF!&lt;&gt;"",1,0))</f>
        <v>#REF!</v>
      </c>
      <c r="Q92" s="211" t="e">
        <f>IF('Crisis Indicator Data'!#REF!="No Data",1,IF(#REF!&lt;&gt;"",1,0))</f>
        <v>#REF!</v>
      </c>
      <c r="R92" s="211" t="e">
        <f>IF('Crisis Indicator Data'!#REF!="No Data",1,IF(#REF!&lt;&gt;"",1,0))</f>
        <v>#REF!</v>
      </c>
      <c r="S92" s="211" t="e">
        <f>IF('Crisis Indicator Data'!#REF!="No Data",1,IF(#REF!&lt;&gt;"",1,0))</f>
        <v>#REF!</v>
      </c>
      <c r="T92" s="211" t="e">
        <f>IF('Crisis Indicator Data'!#REF!="No Data",1,IF(#REF!&lt;&gt;"",1,0))</f>
        <v>#REF!</v>
      </c>
      <c r="U92" s="211" t="e">
        <f>IF('Crisis Indicator Data'!#REF!="No Data",1,IF(#REF!&lt;&gt;"",1,0))</f>
        <v>#REF!</v>
      </c>
      <c r="V92" s="211" t="e">
        <f>IF('Crisis Indicator Data'!#REF!="No Data",1,IF(#REF!&lt;&gt;"",1,0))</f>
        <v>#REF!</v>
      </c>
      <c r="W92" s="211" t="e">
        <f>IF('Crisis Indicator Data'!#REF!="No Data",1,IF(#REF!&lt;&gt;"",1,0))</f>
        <v>#REF!</v>
      </c>
      <c r="X92" s="211" t="e">
        <f>IF('Crisis Indicator Data'!#REF!="No Data",1,IF(#REF!&lt;&gt;"",1,0))</f>
        <v>#REF!</v>
      </c>
      <c r="Y92" s="211" t="e">
        <f>IF('Crisis Indicator Data'!#REF!="No Data",1,IF(#REF!&lt;&gt;"",1,0))</f>
        <v>#REF!</v>
      </c>
      <c r="Z92" s="211" t="e">
        <f>IF('Crisis Indicator Data'!#REF!="No Data",1,IF(#REF!&lt;&gt;"",1,0))</f>
        <v>#REF!</v>
      </c>
      <c r="AA92" s="211" t="e">
        <f>IF('Crisis Indicator Data'!#REF!="No Data",1,IF(#REF!&lt;&gt;"",1,0))</f>
        <v>#REF!</v>
      </c>
      <c r="AB92" s="211" t="e">
        <f>IF('Crisis Indicator Data'!#REF!="No Data",1,IF(#REF!&lt;&gt;"",1,0))</f>
        <v>#REF!</v>
      </c>
      <c r="AC92" s="211" t="e">
        <f>IF('Crisis Indicator Data'!#REF!="No Data",1,IF(#REF!&lt;&gt;"",1,0))</f>
        <v>#REF!</v>
      </c>
      <c r="AD92" s="211" t="e">
        <f>IF('Crisis Indicator Data'!#REF!="No Data",1,IF(#REF!&lt;&gt;"",1,0))</f>
        <v>#REF!</v>
      </c>
      <c r="AE92" s="211" t="e">
        <f>IF('Crisis Indicator Data'!#REF!="No Data",1,IF(#REF!&lt;&gt;"",1,0))</f>
        <v>#REF!</v>
      </c>
      <c r="AF92" s="211" t="e">
        <f>IF('Crisis Indicator Data'!#REF!="No Data",1,IF(#REF!&lt;&gt;"",1,0))</f>
        <v>#REF!</v>
      </c>
      <c r="AG92" s="211" t="e">
        <f>IF('Crisis Indicator Data'!#REF!="No Data",1,IF(#REF!&lt;&gt;"",1,0))</f>
        <v>#REF!</v>
      </c>
      <c r="AH92" s="211" t="e">
        <f>IF('Crisis Indicator Data'!#REF!="No Data",1,IF(#REF!&lt;&gt;"",1,0))</f>
        <v>#REF!</v>
      </c>
      <c r="AI92" s="211" t="e">
        <f>IF('Crisis Indicator Data'!#REF!="No Data",1,IF(#REF!&lt;&gt;"",1,0))</f>
        <v>#REF!</v>
      </c>
      <c r="AJ92" s="211" t="e">
        <f>IF('Crisis Indicator Data'!#REF!="No Data",1,IF(#REF!&lt;&gt;"",1,0))</f>
        <v>#REF!</v>
      </c>
      <c r="AK92" s="211" t="e">
        <f>IF('Crisis Indicator Data'!#REF!="No Data",1,IF(#REF!&lt;&gt;"",1,0))</f>
        <v>#REF!</v>
      </c>
      <c r="AL92" s="211" t="e">
        <f>IF('Crisis Indicator Data'!#REF!="No Data",1,IF(#REF!&lt;&gt;"",1,0))</f>
        <v>#REF!</v>
      </c>
      <c r="AM92" s="211" t="e">
        <f>IF('Crisis Indicator Data'!#REF!="No Data",1,IF(#REF!&lt;&gt;"",1,0))</f>
        <v>#REF!</v>
      </c>
      <c r="AN92" s="211" t="e">
        <f>IF('Crisis Indicator Data'!#REF!="No Data",1,IF(#REF!&lt;&gt;"",1,0))</f>
        <v>#REF!</v>
      </c>
      <c r="AO92" s="211" t="e">
        <f>IF('Crisis Indicator Data'!#REF!="No Data",1,IF(#REF!&lt;&gt;"",1,0))</f>
        <v>#REF!</v>
      </c>
      <c r="AP92" s="211" t="e">
        <f>IF('Crisis Indicator Data'!#REF!="No Data",1,IF(#REF!&lt;&gt;"",1,0))</f>
        <v>#REF!</v>
      </c>
      <c r="AQ92" s="211" t="e">
        <f>IF('Crisis Indicator Data'!#REF!="No Data",1,IF(#REF!&lt;&gt;"",1,0))</f>
        <v>#REF!</v>
      </c>
      <c r="AR92" s="211" t="e">
        <f>IF('Crisis Indicator Data'!#REF!="No Data",1,IF(#REF!&lt;&gt;"",1,0))</f>
        <v>#REF!</v>
      </c>
      <c r="AS92" s="211" t="e">
        <f>IF('Crisis Indicator Data'!#REF!="No Data",1,IF(#REF!&lt;&gt;"",1,0))</f>
        <v>#REF!</v>
      </c>
      <c r="AT92" s="211" t="e">
        <f>IF('Crisis Indicator Data'!#REF!="No Data",1,IF(#REF!&lt;&gt;"",1,0))</f>
        <v>#REF!</v>
      </c>
      <c r="AU92" s="211" t="e">
        <f>IF('Crisis Indicator Data'!#REF!="No Data",1,IF(#REF!&lt;&gt;"",1,0))</f>
        <v>#REF!</v>
      </c>
      <c r="AV92" s="211" t="e">
        <f>IF('Crisis Indicator Data'!#REF!="No Data",1,IF(#REF!&lt;&gt;"",1,0))</f>
        <v>#REF!</v>
      </c>
      <c r="AW92" s="211" t="e">
        <f>IF('Crisis Indicator Data'!#REF!="No Data",1,IF(#REF!&lt;&gt;"",1,0))</f>
        <v>#REF!</v>
      </c>
      <c r="AX92" s="211" t="e">
        <f>IF('Crisis Indicator Data'!#REF!="No Data",1,IF(#REF!&lt;&gt;"",1,0))</f>
        <v>#REF!</v>
      </c>
      <c r="AY92" s="211" t="e">
        <f>IF('Crisis Indicator Data'!#REF!="No Data",1,IF(#REF!&lt;&gt;"",1,0))</f>
        <v>#REF!</v>
      </c>
      <c r="AZ92" s="211" t="e">
        <f>IF('Crisis Indicator Data'!#REF!="No Data",1,IF(#REF!&lt;&gt;"",1,0))</f>
        <v>#REF!</v>
      </c>
      <c r="BA92" t="e">
        <f t="shared" si="4"/>
        <v>#REF!</v>
      </c>
      <c r="BB92" s="22" t="e">
        <f t="shared" si="5"/>
        <v>#REF!</v>
      </c>
    </row>
    <row r="93" spans="1:54" x14ac:dyDescent="0.25">
      <c r="A93" t="s">
        <v>8786</v>
      </c>
      <c r="B93" s="211" t="e">
        <f>IF('Crisis Indicator Data'!#REF!="No Data",1,IF(#REF!&lt;&gt;"",1,0))</f>
        <v>#REF!</v>
      </c>
      <c r="C93" s="211" t="e">
        <f>IF('Crisis Indicator Data'!#REF!="No Data",1,IF(#REF!&lt;&gt;"",1,0))</f>
        <v>#REF!</v>
      </c>
      <c r="D93" s="211" t="e">
        <f>IF('Crisis Indicator Data'!#REF!="No Data",1,IF(#REF!&lt;&gt;"",1,0))</f>
        <v>#REF!</v>
      </c>
      <c r="E93" s="211" t="e">
        <f>IF('Crisis Indicator Data'!#REF!="No Data",1,IF(#REF!&lt;&gt;"",1,0))</f>
        <v>#REF!</v>
      </c>
      <c r="F93" s="211" t="e">
        <f>IF('Crisis Indicator Data'!#REF!="No Data",1,IF(#REF!&lt;&gt;"",1,0))</f>
        <v>#REF!</v>
      </c>
      <c r="G93" s="211" t="e">
        <f>IF('Crisis Indicator Data'!#REF!="No Data",1,IF(#REF!&lt;&gt;"",1,0))</f>
        <v>#REF!</v>
      </c>
      <c r="H93" s="211" t="e">
        <f>IF('Crisis Indicator Data'!#REF!="No Data",1,IF(#REF!&lt;&gt;"",1,0))</f>
        <v>#REF!</v>
      </c>
      <c r="I93" s="211" t="e">
        <f>IF('Crisis Indicator Data'!#REF!="No Data",1,IF(#REF!&lt;&gt;"",1,0))</f>
        <v>#REF!</v>
      </c>
      <c r="J93" s="211" t="e">
        <f>IF('Crisis Indicator Data'!#REF!="No Data",1,IF(#REF!&lt;&gt;"",1,0))</f>
        <v>#REF!</v>
      </c>
      <c r="K93" s="211" t="e">
        <f>IF('Crisis Indicator Data'!#REF!="No Data",1,IF(#REF!&lt;&gt;"",1,0))</f>
        <v>#REF!</v>
      </c>
      <c r="L93" s="211" t="e">
        <f>IF('Crisis Indicator Data'!#REF!="No Data",1,IF(#REF!&lt;&gt;"",1,0))</f>
        <v>#REF!</v>
      </c>
      <c r="M93" s="211" t="e">
        <f>IF('Crisis Indicator Data'!#REF!="No Data",1,IF(#REF!&lt;&gt;"",1,0))</f>
        <v>#REF!</v>
      </c>
      <c r="N93" s="211" t="e">
        <f>IF('Crisis Indicator Data'!#REF!="No Data",1,IF(#REF!&lt;&gt;"",1,0))</f>
        <v>#REF!</v>
      </c>
      <c r="O93" s="211" t="e">
        <f>IF('Crisis Indicator Data'!#REF!="No Data",1,IF(#REF!&lt;&gt;"",1,0))</f>
        <v>#REF!</v>
      </c>
      <c r="P93" s="211" t="e">
        <f>IF('Crisis Indicator Data'!#REF!="No Data",1,IF(#REF!&lt;&gt;"",1,0))</f>
        <v>#REF!</v>
      </c>
      <c r="Q93" s="211" t="e">
        <f>IF('Crisis Indicator Data'!#REF!="No Data",1,IF(#REF!&lt;&gt;"",1,0))</f>
        <v>#REF!</v>
      </c>
      <c r="R93" s="211" t="e">
        <f>IF('Crisis Indicator Data'!#REF!="No Data",1,IF(#REF!&lt;&gt;"",1,0))</f>
        <v>#REF!</v>
      </c>
      <c r="S93" s="211" t="e">
        <f>IF('Crisis Indicator Data'!#REF!="No Data",1,IF(#REF!&lt;&gt;"",1,0))</f>
        <v>#REF!</v>
      </c>
      <c r="T93" s="211" t="e">
        <f>IF('Crisis Indicator Data'!#REF!="No Data",1,IF(#REF!&lt;&gt;"",1,0))</f>
        <v>#REF!</v>
      </c>
      <c r="U93" s="211" t="e">
        <f>IF('Crisis Indicator Data'!#REF!="No Data",1,IF(#REF!&lt;&gt;"",1,0))</f>
        <v>#REF!</v>
      </c>
      <c r="V93" s="211" t="e">
        <f>IF('Crisis Indicator Data'!#REF!="No Data",1,IF(#REF!&lt;&gt;"",1,0))</f>
        <v>#REF!</v>
      </c>
      <c r="W93" s="211" t="e">
        <f>IF('Crisis Indicator Data'!#REF!="No Data",1,IF(#REF!&lt;&gt;"",1,0))</f>
        <v>#REF!</v>
      </c>
      <c r="X93" s="211" t="e">
        <f>IF('Crisis Indicator Data'!#REF!="No Data",1,IF(#REF!&lt;&gt;"",1,0))</f>
        <v>#REF!</v>
      </c>
      <c r="Y93" s="211" t="e">
        <f>IF('Crisis Indicator Data'!#REF!="No Data",1,IF(#REF!&lt;&gt;"",1,0))</f>
        <v>#REF!</v>
      </c>
      <c r="Z93" s="211" t="e">
        <f>IF('Crisis Indicator Data'!#REF!="No Data",1,IF(#REF!&lt;&gt;"",1,0))</f>
        <v>#REF!</v>
      </c>
      <c r="AA93" s="211" t="e">
        <f>IF('Crisis Indicator Data'!#REF!="No Data",1,IF(#REF!&lt;&gt;"",1,0))</f>
        <v>#REF!</v>
      </c>
      <c r="AB93" s="211" t="e">
        <f>IF('Crisis Indicator Data'!#REF!="No Data",1,IF(#REF!&lt;&gt;"",1,0))</f>
        <v>#REF!</v>
      </c>
      <c r="AC93" s="211" t="e">
        <f>IF('Crisis Indicator Data'!#REF!="No Data",1,IF(#REF!&lt;&gt;"",1,0))</f>
        <v>#REF!</v>
      </c>
      <c r="AD93" s="211" t="e">
        <f>IF('Crisis Indicator Data'!#REF!="No Data",1,IF(#REF!&lt;&gt;"",1,0))</f>
        <v>#REF!</v>
      </c>
      <c r="AE93" s="211" t="e">
        <f>IF('Crisis Indicator Data'!#REF!="No Data",1,IF(#REF!&lt;&gt;"",1,0))</f>
        <v>#REF!</v>
      </c>
      <c r="AF93" s="211" t="e">
        <f>IF('Crisis Indicator Data'!#REF!="No Data",1,IF(#REF!&lt;&gt;"",1,0))</f>
        <v>#REF!</v>
      </c>
      <c r="AG93" s="211" t="e">
        <f>IF('Crisis Indicator Data'!#REF!="No Data",1,IF(#REF!&lt;&gt;"",1,0))</f>
        <v>#REF!</v>
      </c>
      <c r="AH93" s="211" t="e">
        <f>IF('Crisis Indicator Data'!#REF!="No Data",1,IF(#REF!&lt;&gt;"",1,0))</f>
        <v>#REF!</v>
      </c>
      <c r="AI93" s="211" t="e">
        <f>IF('Crisis Indicator Data'!#REF!="No Data",1,IF(#REF!&lt;&gt;"",1,0))</f>
        <v>#REF!</v>
      </c>
      <c r="AJ93" s="211" t="e">
        <f>IF('Crisis Indicator Data'!#REF!="No Data",1,IF(#REF!&lt;&gt;"",1,0))</f>
        <v>#REF!</v>
      </c>
      <c r="AK93" s="211" t="e">
        <f>IF('Crisis Indicator Data'!#REF!="No Data",1,IF(#REF!&lt;&gt;"",1,0))</f>
        <v>#REF!</v>
      </c>
      <c r="AL93" s="211" t="e">
        <f>IF('Crisis Indicator Data'!#REF!="No Data",1,IF(#REF!&lt;&gt;"",1,0))</f>
        <v>#REF!</v>
      </c>
      <c r="AM93" s="211" t="e">
        <f>IF('Crisis Indicator Data'!#REF!="No Data",1,IF(#REF!&lt;&gt;"",1,0))</f>
        <v>#REF!</v>
      </c>
      <c r="AN93" s="211" t="e">
        <f>IF('Crisis Indicator Data'!#REF!="No Data",1,IF(#REF!&lt;&gt;"",1,0))</f>
        <v>#REF!</v>
      </c>
      <c r="AO93" s="211" t="e">
        <f>IF('Crisis Indicator Data'!#REF!="No Data",1,IF(#REF!&lt;&gt;"",1,0))</f>
        <v>#REF!</v>
      </c>
      <c r="AP93" s="211" t="e">
        <f>IF('Crisis Indicator Data'!#REF!="No Data",1,IF(#REF!&lt;&gt;"",1,0))</f>
        <v>#REF!</v>
      </c>
      <c r="AQ93" s="211" t="e">
        <f>IF('Crisis Indicator Data'!#REF!="No Data",1,IF(#REF!&lt;&gt;"",1,0))</f>
        <v>#REF!</v>
      </c>
      <c r="AR93" s="211" t="e">
        <f>IF('Crisis Indicator Data'!#REF!="No Data",1,IF(#REF!&lt;&gt;"",1,0))</f>
        <v>#REF!</v>
      </c>
      <c r="AS93" s="211" t="e">
        <f>IF('Crisis Indicator Data'!#REF!="No Data",1,IF(#REF!&lt;&gt;"",1,0))</f>
        <v>#REF!</v>
      </c>
      <c r="AT93" s="211" t="e">
        <f>IF('Crisis Indicator Data'!#REF!="No Data",1,IF(#REF!&lt;&gt;"",1,0))</f>
        <v>#REF!</v>
      </c>
      <c r="AU93" s="211" t="e">
        <f>IF('Crisis Indicator Data'!#REF!="No Data",1,IF(#REF!&lt;&gt;"",1,0))</f>
        <v>#REF!</v>
      </c>
      <c r="AV93" s="211" t="e">
        <f>IF('Crisis Indicator Data'!#REF!="No Data",1,IF(#REF!&lt;&gt;"",1,0))</f>
        <v>#REF!</v>
      </c>
      <c r="AW93" s="211" t="e">
        <f>IF('Crisis Indicator Data'!#REF!="No Data",1,IF(#REF!&lt;&gt;"",1,0))</f>
        <v>#REF!</v>
      </c>
      <c r="AX93" s="211" t="e">
        <f>IF('Crisis Indicator Data'!#REF!="No Data",1,IF(#REF!&lt;&gt;"",1,0))</f>
        <v>#REF!</v>
      </c>
      <c r="AY93" s="211" t="e">
        <f>IF('Crisis Indicator Data'!#REF!="No Data",1,IF(#REF!&lt;&gt;"",1,0))</f>
        <v>#REF!</v>
      </c>
      <c r="AZ93" s="211" t="e">
        <f>IF('Crisis Indicator Data'!#REF!="No Data",1,IF(#REF!&lt;&gt;"",1,0))</f>
        <v>#REF!</v>
      </c>
      <c r="BA93" t="e">
        <f t="shared" si="4"/>
        <v>#REF!</v>
      </c>
      <c r="BB93" s="22" t="e">
        <f t="shared" si="5"/>
        <v>#REF!</v>
      </c>
    </row>
    <row r="94" spans="1:54" x14ac:dyDescent="0.25">
      <c r="A94" t="s">
        <v>8802</v>
      </c>
      <c r="B94" s="211" t="e">
        <f>IF('Crisis Indicator Data'!#REF!="No Data",1,IF(#REF!&lt;&gt;"",1,0))</f>
        <v>#REF!</v>
      </c>
      <c r="C94" s="211" t="e">
        <f>IF('Crisis Indicator Data'!#REF!="No Data",1,IF(#REF!&lt;&gt;"",1,0))</f>
        <v>#REF!</v>
      </c>
      <c r="D94" s="211" t="e">
        <f>IF('Crisis Indicator Data'!#REF!="No Data",1,IF(#REF!&lt;&gt;"",1,0))</f>
        <v>#REF!</v>
      </c>
      <c r="E94" s="211" t="e">
        <f>IF('Crisis Indicator Data'!#REF!="No Data",1,IF(#REF!&lt;&gt;"",1,0))</f>
        <v>#REF!</v>
      </c>
      <c r="F94" s="211" t="e">
        <f>IF('Crisis Indicator Data'!#REF!="No Data",1,IF(#REF!&lt;&gt;"",1,0))</f>
        <v>#REF!</v>
      </c>
      <c r="G94" s="211" t="e">
        <f>IF('Crisis Indicator Data'!#REF!="No Data",1,IF(#REF!&lt;&gt;"",1,0))</f>
        <v>#REF!</v>
      </c>
      <c r="H94" s="211" t="e">
        <f>IF('Crisis Indicator Data'!#REF!="No Data",1,IF(#REF!&lt;&gt;"",1,0))</f>
        <v>#REF!</v>
      </c>
      <c r="I94" s="211" t="e">
        <f>IF('Crisis Indicator Data'!#REF!="No Data",1,IF(#REF!&lt;&gt;"",1,0))</f>
        <v>#REF!</v>
      </c>
      <c r="J94" s="211" t="e">
        <f>IF('Crisis Indicator Data'!#REF!="No Data",1,IF(#REF!&lt;&gt;"",1,0))</f>
        <v>#REF!</v>
      </c>
      <c r="K94" s="211" t="e">
        <f>IF('Crisis Indicator Data'!#REF!="No Data",1,IF(#REF!&lt;&gt;"",1,0))</f>
        <v>#REF!</v>
      </c>
      <c r="L94" s="211" t="e">
        <f>IF('Crisis Indicator Data'!#REF!="No Data",1,IF(#REF!&lt;&gt;"",1,0))</f>
        <v>#REF!</v>
      </c>
      <c r="M94" s="211" t="e">
        <f>IF('Crisis Indicator Data'!#REF!="No Data",1,IF(#REF!&lt;&gt;"",1,0))</f>
        <v>#REF!</v>
      </c>
      <c r="N94" s="211" t="e">
        <f>IF('Crisis Indicator Data'!#REF!="No Data",1,IF(#REF!&lt;&gt;"",1,0))</f>
        <v>#REF!</v>
      </c>
      <c r="O94" s="211" t="e">
        <f>IF('Crisis Indicator Data'!#REF!="No Data",1,IF(#REF!&lt;&gt;"",1,0))</f>
        <v>#REF!</v>
      </c>
      <c r="P94" s="211" t="e">
        <f>IF('Crisis Indicator Data'!#REF!="No Data",1,IF(#REF!&lt;&gt;"",1,0))</f>
        <v>#REF!</v>
      </c>
      <c r="Q94" s="211" t="e">
        <f>IF('Crisis Indicator Data'!#REF!="No Data",1,IF(#REF!&lt;&gt;"",1,0))</f>
        <v>#REF!</v>
      </c>
      <c r="R94" s="211" t="e">
        <f>IF('Crisis Indicator Data'!#REF!="No Data",1,IF(#REF!&lt;&gt;"",1,0))</f>
        <v>#REF!</v>
      </c>
      <c r="S94" s="211" t="e">
        <f>IF('Crisis Indicator Data'!#REF!="No Data",1,IF(#REF!&lt;&gt;"",1,0))</f>
        <v>#REF!</v>
      </c>
      <c r="T94" s="211" t="e">
        <f>IF('Crisis Indicator Data'!#REF!="No Data",1,IF(#REF!&lt;&gt;"",1,0))</f>
        <v>#REF!</v>
      </c>
      <c r="U94" s="211" t="e">
        <f>IF('Crisis Indicator Data'!#REF!="No Data",1,IF(#REF!&lt;&gt;"",1,0))</f>
        <v>#REF!</v>
      </c>
      <c r="V94" s="211" t="e">
        <f>IF('Crisis Indicator Data'!#REF!="No Data",1,IF(#REF!&lt;&gt;"",1,0))</f>
        <v>#REF!</v>
      </c>
      <c r="W94" s="211" t="e">
        <f>IF('Crisis Indicator Data'!#REF!="No Data",1,IF(#REF!&lt;&gt;"",1,0))</f>
        <v>#REF!</v>
      </c>
      <c r="X94" s="211" t="e">
        <f>IF('Crisis Indicator Data'!#REF!="No Data",1,IF(#REF!&lt;&gt;"",1,0))</f>
        <v>#REF!</v>
      </c>
      <c r="Y94" s="211" t="e">
        <f>IF('Crisis Indicator Data'!#REF!="No Data",1,IF(#REF!&lt;&gt;"",1,0))</f>
        <v>#REF!</v>
      </c>
      <c r="Z94" s="211" t="e">
        <f>IF('Crisis Indicator Data'!#REF!="No Data",1,IF(#REF!&lt;&gt;"",1,0))</f>
        <v>#REF!</v>
      </c>
      <c r="AA94" s="211" t="e">
        <f>IF('Crisis Indicator Data'!#REF!="No Data",1,IF(#REF!&lt;&gt;"",1,0))</f>
        <v>#REF!</v>
      </c>
      <c r="AB94" s="211" t="e">
        <f>IF('Crisis Indicator Data'!#REF!="No Data",1,IF(#REF!&lt;&gt;"",1,0))</f>
        <v>#REF!</v>
      </c>
      <c r="AC94" s="211" t="e">
        <f>IF('Crisis Indicator Data'!#REF!="No Data",1,IF(#REF!&lt;&gt;"",1,0))</f>
        <v>#REF!</v>
      </c>
      <c r="AD94" s="211" t="e">
        <f>IF('Crisis Indicator Data'!#REF!="No Data",1,IF(#REF!&lt;&gt;"",1,0))</f>
        <v>#REF!</v>
      </c>
      <c r="AE94" s="211" t="e">
        <f>IF('Crisis Indicator Data'!#REF!="No Data",1,IF(#REF!&lt;&gt;"",1,0))</f>
        <v>#REF!</v>
      </c>
      <c r="AF94" s="211" t="e">
        <f>IF('Crisis Indicator Data'!#REF!="No Data",1,IF(#REF!&lt;&gt;"",1,0))</f>
        <v>#REF!</v>
      </c>
      <c r="AG94" s="211" t="e">
        <f>IF('Crisis Indicator Data'!#REF!="No Data",1,IF(#REF!&lt;&gt;"",1,0))</f>
        <v>#REF!</v>
      </c>
      <c r="AH94" s="211" t="e">
        <f>IF('Crisis Indicator Data'!#REF!="No Data",1,IF(#REF!&lt;&gt;"",1,0))</f>
        <v>#REF!</v>
      </c>
      <c r="AI94" s="211" t="e">
        <f>IF('Crisis Indicator Data'!#REF!="No Data",1,IF(#REF!&lt;&gt;"",1,0))</f>
        <v>#REF!</v>
      </c>
      <c r="AJ94" s="211" t="e">
        <f>IF('Crisis Indicator Data'!#REF!="No Data",1,IF(#REF!&lt;&gt;"",1,0))</f>
        <v>#REF!</v>
      </c>
      <c r="AK94" s="211" t="e">
        <f>IF('Crisis Indicator Data'!#REF!="No Data",1,IF(#REF!&lt;&gt;"",1,0))</f>
        <v>#REF!</v>
      </c>
      <c r="AL94" s="211" t="e">
        <f>IF('Crisis Indicator Data'!#REF!="No Data",1,IF(#REF!&lt;&gt;"",1,0))</f>
        <v>#REF!</v>
      </c>
      <c r="AM94" s="211" t="e">
        <f>IF('Crisis Indicator Data'!#REF!="No Data",1,IF(#REF!&lt;&gt;"",1,0))</f>
        <v>#REF!</v>
      </c>
      <c r="AN94" s="211" t="e">
        <f>IF('Crisis Indicator Data'!#REF!="No Data",1,IF(#REF!&lt;&gt;"",1,0))</f>
        <v>#REF!</v>
      </c>
      <c r="AO94" s="211" t="e">
        <f>IF('Crisis Indicator Data'!#REF!="No Data",1,IF(#REF!&lt;&gt;"",1,0))</f>
        <v>#REF!</v>
      </c>
      <c r="AP94" s="211" t="e">
        <f>IF('Crisis Indicator Data'!#REF!="No Data",1,IF(#REF!&lt;&gt;"",1,0))</f>
        <v>#REF!</v>
      </c>
      <c r="AQ94" s="211" t="e">
        <f>IF('Crisis Indicator Data'!#REF!="No Data",1,IF(#REF!&lt;&gt;"",1,0))</f>
        <v>#REF!</v>
      </c>
      <c r="AR94" s="211" t="e">
        <f>IF('Crisis Indicator Data'!#REF!="No Data",1,IF(#REF!&lt;&gt;"",1,0))</f>
        <v>#REF!</v>
      </c>
      <c r="AS94" s="211" t="e">
        <f>IF('Crisis Indicator Data'!#REF!="No Data",1,IF(#REF!&lt;&gt;"",1,0))</f>
        <v>#REF!</v>
      </c>
      <c r="AT94" s="211" t="e">
        <f>IF('Crisis Indicator Data'!#REF!="No Data",1,IF(#REF!&lt;&gt;"",1,0))</f>
        <v>#REF!</v>
      </c>
      <c r="AU94" s="211" t="e">
        <f>IF('Crisis Indicator Data'!#REF!="No Data",1,IF(#REF!&lt;&gt;"",1,0))</f>
        <v>#REF!</v>
      </c>
      <c r="AV94" s="211" t="e">
        <f>IF('Crisis Indicator Data'!#REF!="No Data",1,IF(#REF!&lt;&gt;"",1,0))</f>
        <v>#REF!</v>
      </c>
      <c r="AW94" s="211" t="e">
        <f>IF('Crisis Indicator Data'!#REF!="No Data",1,IF(#REF!&lt;&gt;"",1,0))</f>
        <v>#REF!</v>
      </c>
      <c r="AX94" s="211" t="e">
        <f>IF('Crisis Indicator Data'!#REF!="No Data",1,IF(#REF!&lt;&gt;"",1,0))</f>
        <v>#REF!</v>
      </c>
      <c r="AY94" s="211" t="e">
        <f>IF('Crisis Indicator Data'!#REF!="No Data",1,IF(#REF!&lt;&gt;"",1,0))</f>
        <v>#REF!</v>
      </c>
      <c r="AZ94" s="211" t="e">
        <f>IF('Crisis Indicator Data'!#REF!="No Data",1,IF(#REF!&lt;&gt;"",1,0))</f>
        <v>#REF!</v>
      </c>
      <c r="BA94" t="e">
        <f t="shared" si="4"/>
        <v>#REF!</v>
      </c>
      <c r="BB94" s="22" t="e">
        <f t="shared" si="5"/>
        <v>#REF!</v>
      </c>
    </row>
    <row r="95" spans="1:54" x14ac:dyDescent="0.25">
      <c r="A95" t="s">
        <v>8787</v>
      </c>
      <c r="B95" s="211" t="e">
        <f>IF('Crisis Indicator Data'!#REF!="No Data",1,IF(#REF!&lt;&gt;"",1,0))</f>
        <v>#REF!</v>
      </c>
      <c r="C95" s="211" t="e">
        <f>IF('Crisis Indicator Data'!#REF!="No Data",1,IF(#REF!&lt;&gt;"",1,0))</f>
        <v>#REF!</v>
      </c>
      <c r="D95" s="211" t="e">
        <f>IF('Crisis Indicator Data'!#REF!="No Data",1,IF(#REF!&lt;&gt;"",1,0))</f>
        <v>#REF!</v>
      </c>
      <c r="E95" s="211" t="e">
        <f>IF('Crisis Indicator Data'!#REF!="No Data",1,IF(#REF!&lt;&gt;"",1,0))</f>
        <v>#REF!</v>
      </c>
      <c r="F95" s="211" t="e">
        <f>IF('Crisis Indicator Data'!#REF!="No Data",1,IF(#REF!&lt;&gt;"",1,0))</f>
        <v>#REF!</v>
      </c>
      <c r="G95" s="211" t="e">
        <f>IF('Crisis Indicator Data'!#REF!="No Data",1,IF(#REF!&lt;&gt;"",1,0))</f>
        <v>#REF!</v>
      </c>
      <c r="H95" s="211" t="e">
        <f>IF('Crisis Indicator Data'!#REF!="No Data",1,IF(#REF!&lt;&gt;"",1,0))</f>
        <v>#REF!</v>
      </c>
      <c r="I95" s="211" t="e">
        <f>IF('Crisis Indicator Data'!#REF!="No Data",1,IF(#REF!&lt;&gt;"",1,0))</f>
        <v>#REF!</v>
      </c>
      <c r="J95" s="211" t="e">
        <f>IF('Crisis Indicator Data'!#REF!="No Data",1,IF(#REF!&lt;&gt;"",1,0))</f>
        <v>#REF!</v>
      </c>
      <c r="K95" s="211" t="e">
        <f>IF('Crisis Indicator Data'!#REF!="No Data",1,IF(#REF!&lt;&gt;"",1,0))</f>
        <v>#REF!</v>
      </c>
      <c r="L95" s="211" t="e">
        <f>IF('Crisis Indicator Data'!#REF!="No Data",1,IF(#REF!&lt;&gt;"",1,0))</f>
        <v>#REF!</v>
      </c>
      <c r="M95" s="211" t="e">
        <f>IF('Crisis Indicator Data'!#REF!="No Data",1,IF(#REF!&lt;&gt;"",1,0))</f>
        <v>#REF!</v>
      </c>
      <c r="N95" s="211" t="e">
        <f>IF('Crisis Indicator Data'!#REF!="No Data",1,IF(#REF!&lt;&gt;"",1,0))</f>
        <v>#REF!</v>
      </c>
      <c r="O95" s="211" t="e">
        <f>IF('Crisis Indicator Data'!#REF!="No Data",1,IF(#REF!&lt;&gt;"",1,0))</f>
        <v>#REF!</v>
      </c>
      <c r="P95" s="211" t="e">
        <f>IF('Crisis Indicator Data'!#REF!="No Data",1,IF(#REF!&lt;&gt;"",1,0))</f>
        <v>#REF!</v>
      </c>
      <c r="Q95" s="211" t="e">
        <f>IF('Crisis Indicator Data'!#REF!="No Data",1,IF(#REF!&lt;&gt;"",1,0))</f>
        <v>#REF!</v>
      </c>
      <c r="R95" s="211" t="e">
        <f>IF('Crisis Indicator Data'!#REF!="No Data",1,IF(#REF!&lt;&gt;"",1,0))</f>
        <v>#REF!</v>
      </c>
      <c r="S95" s="211" t="e">
        <f>IF('Crisis Indicator Data'!#REF!="No Data",1,IF(#REF!&lt;&gt;"",1,0))</f>
        <v>#REF!</v>
      </c>
      <c r="T95" s="211" t="e">
        <f>IF('Crisis Indicator Data'!#REF!="No Data",1,IF(#REF!&lt;&gt;"",1,0))</f>
        <v>#REF!</v>
      </c>
      <c r="U95" s="211" t="e">
        <f>IF('Crisis Indicator Data'!#REF!="No Data",1,IF(#REF!&lt;&gt;"",1,0))</f>
        <v>#REF!</v>
      </c>
      <c r="V95" s="211" t="e">
        <f>IF('Crisis Indicator Data'!#REF!="No Data",1,IF(#REF!&lt;&gt;"",1,0))</f>
        <v>#REF!</v>
      </c>
      <c r="W95" s="211" t="e">
        <f>IF('Crisis Indicator Data'!#REF!="No Data",1,IF(#REF!&lt;&gt;"",1,0))</f>
        <v>#REF!</v>
      </c>
      <c r="X95" s="211" t="e">
        <f>IF('Crisis Indicator Data'!#REF!="No Data",1,IF(#REF!&lt;&gt;"",1,0))</f>
        <v>#REF!</v>
      </c>
      <c r="Y95" s="211" t="e">
        <f>IF('Crisis Indicator Data'!#REF!="No Data",1,IF(#REF!&lt;&gt;"",1,0))</f>
        <v>#REF!</v>
      </c>
      <c r="Z95" s="211" t="e">
        <f>IF('Crisis Indicator Data'!#REF!="No Data",1,IF(#REF!&lt;&gt;"",1,0))</f>
        <v>#REF!</v>
      </c>
      <c r="AA95" s="211" t="e">
        <f>IF('Crisis Indicator Data'!#REF!="No Data",1,IF(#REF!&lt;&gt;"",1,0))</f>
        <v>#REF!</v>
      </c>
      <c r="AB95" s="211" t="e">
        <f>IF('Crisis Indicator Data'!#REF!="No Data",1,IF(#REF!&lt;&gt;"",1,0))</f>
        <v>#REF!</v>
      </c>
      <c r="AC95" s="211" t="e">
        <f>IF('Crisis Indicator Data'!#REF!="No Data",1,IF(#REF!&lt;&gt;"",1,0))</f>
        <v>#REF!</v>
      </c>
      <c r="AD95" s="211" t="e">
        <f>IF('Crisis Indicator Data'!#REF!="No Data",1,IF(#REF!&lt;&gt;"",1,0))</f>
        <v>#REF!</v>
      </c>
      <c r="AE95" s="211" t="e">
        <f>IF('Crisis Indicator Data'!#REF!="No Data",1,IF(#REF!&lt;&gt;"",1,0))</f>
        <v>#REF!</v>
      </c>
      <c r="AF95" s="211" t="e">
        <f>IF('Crisis Indicator Data'!#REF!="No Data",1,IF(#REF!&lt;&gt;"",1,0))</f>
        <v>#REF!</v>
      </c>
      <c r="AG95" s="211" t="e">
        <f>IF('Crisis Indicator Data'!#REF!="No Data",1,IF(#REF!&lt;&gt;"",1,0))</f>
        <v>#REF!</v>
      </c>
      <c r="AH95" s="211" t="e">
        <f>IF('Crisis Indicator Data'!#REF!="No Data",1,IF(#REF!&lt;&gt;"",1,0))</f>
        <v>#REF!</v>
      </c>
      <c r="AI95" s="211" t="e">
        <f>IF('Crisis Indicator Data'!#REF!="No Data",1,IF(#REF!&lt;&gt;"",1,0))</f>
        <v>#REF!</v>
      </c>
      <c r="AJ95" s="211" t="e">
        <f>IF('Crisis Indicator Data'!#REF!="No Data",1,IF(#REF!&lt;&gt;"",1,0))</f>
        <v>#REF!</v>
      </c>
      <c r="AK95" s="211" t="e">
        <f>IF('Crisis Indicator Data'!#REF!="No Data",1,IF(#REF!&lt;&gt;"",1,0))</f>
        <v>#REF!</v>
      </c>
      <c r="AL95" s="211" t="e">
        <f>IF('Crisis Indicator Data'!#REF!="No Data",1,IF(#REF!&lt;&gt;"",1,0))</f>
        <v>#REF!</v>
      </c>
      <c r="AM95" s="211" t="e">
        <f>IF('Crisis Indicator Data'!#REF!="No Data",1,IF(#REF!&lt;&gt;"",1,0))</f>
        <v>#REF!</v>
      </c>
      <c r="AN95" s="211" t="e">
        <f>IF('Crisis Indicator Data'!#REF!="No Data",1,IF(#REF!&lt;&gt;"",1,0))</f>
        <v>#REF!</v>
      </c>
      <c r="AO95" s="211" t="e">
        <f>IF('Crisis Indicator Data'!#REF!="No Data",1,IF(#REF!&lt;&gt;"",1,0))</f>
        <v>#REF!</v>
      </c>
      <c r="AP95" s="211" t="e">
        <f>IF('Crisis Indicator Data'!#REF!="No Data",1,IF(#REF!&lt;&gt;"",1,0))</f>
        <v>#REF!</v>
      </c>
      <c r="AQ95" s="211" t="e">
        <f>IF('Crisis Indicator Data'!#REF!="No Data",1,IF(#REF!&lt;&gt;"",1,0))</f>
        <v>#REF!</v>
      </c>
      <c r="AR95" s="211" t="e">
        <f>IF('Crisis Indicator Data'!#REF!="No Data",1,IF(#REF!&lt;&gt;"",1,0))</f>
        <v>#REF!</v>
      </c>
      <c r="AS95" s="211" t="e">
        <f>IF('Crisis Indicator Data'!#REF!="No Data",1,IF(#REF!&lt;&gt;"",1,0))</f>
        <v>#REF!</v>
      </c>
      <c r="AT95" s="211" t="e">
        <f>IF('Crisis Indicator Data'!#REF!="No Data",1,IF(#REF!&lt;&gt;"",1,0))</f>
        <v>#REF!</v>
      </c>
      <c r="AU95" s="211" t="e">
        <f>IF('Crisis Indicator Data'!#REF!="No Data",1,IF(#REF!&lt;&gt;"",1,0))</f>
        <v>#REF!</v>
      </c>
      <c r="AV95" s="211" t="e">
        <f>IF('Crisis Indicator Data'!#REF!="No Data",1,IF(#REF!&lt;&gt;"",1,0))</f>
        <v>#REF!</v>
      </c>
      <c r="AW95" s="211" t="e">
        <f>IF('Crisis Indicator Data'!#REF!="No Data",1,IF(#REF!&lt;&gt;"",1,0))</f>
        <v>#REF!</v>
      </c>
      <c r="AX95" s="211" t="e">
        <f>IF('Crisis Indicator Data'!#REF!="No Data",1,IF(#REF!&lt;&gt;"",1,0))</f>
        <v>#REF!</v>
      </c>
      <c r="AY95" s="211" t="e">
        <f>IF('Crisis Indicator Data'!#REF!="No Data",1,IF(#REF!&lt;&gt;"",1,0))</f>
        <v>#REF!</v>
      </c>
      <c r="AZ95" s="211" t="e">
        <f>IF('Crisis Indicator Data'!#REF!="No Data",1,IF(#REF!&lt;&gt;"",1,0))</f>
        <v>#REF!</v>
      </c>
      <c r="BA95" t="e">
        <f t="shared" si="4"/>
        <v>#REF!</v>
      </c>
      <c r="BB95" s="22" t="e">
        <f t="shared" si="5"/>
        <v>#REF!</v>
      </c>
    </row>
    <row r="96" spans="1:54" x14ac:dyDescent="0.25">
      <c r="A96" t="s">
        <v>8796</v>
      </c>
      <c r="B96" s="211" t="e">
        <f>IF('Crisis Indicator Data'!#REF!="No Data",1,IF(#REF!&lt;&gt;"",1,0))</f>
        <v>#REF!</v>
      </c>
      <c r="C96" s="211" t="e">
        <f>IF('Crisis Indicator Data'!#REF!="No Data",1,IF(#REF!&lt;&gt;"",1,0))</f>
        <v>#REF!</v>
      </c>
      <c r="D96" s="211" t="e">
        <f>IF('Crisis Indicator Data'!#REF!="No Data",1,IF(#REF!&lt;&gt;"",1,0))</f>
        <v>#REF!</v>
      </c>
      <c r="E96" s="211" t="e">
        <f>IF('Crisis Indicator Data'!#REF!="No Data",1,IF(#REF!&lt;&gt;"",1,0))</f>
        <v>#REF!</v>
      </c>
      <c r="F96" s="211" t="e">
        <f>IF('Crisis Indicator Data'!#REF!="No Data",1,IF(#REF!&lt;&gt;"",1,0))</f>
        <v>#REF!</v>
      </c>
      <c r="G96" s="211" t="e">
        <f>IF('Crisis Indicator Data'!#REF!="No Data",1,IF(#REF!&lt;&gt;"",1,0))</f>
        <v>#REF!</v>
      </c>
      <c r="H96" s="211" t="e">
        <f>IF('Crisis Indicator Data'!#REF!="No Data",1,IF(#REF!&lt;&gt;"",1,0))</f>
        <v>#REF!</v>
      </c>
      <c r="I96" s="211" t="e">
        <f>IF('Crisis Indicator Data'!#REF!="No Data",1,IF(#REF!&lt;&gt;"",1,0))</f>
        <v>#REF!</v>
      </c>
      <c r="J96" s="211" t="e">
        <f>IF('Crisis Indicator Data'!#REF!="No Data",1,IF(#REF!&lt;&gt;"",1,0))</f>
        <v>#REF!</v>
      </c>
      <c r="K96" s="211" t="e">
        <f>IF('Crisis Indicator Data'!#REF!="No Data",1,IF(#REF!&lt;&gt;"",1,0))</f>
        <v>#REF!</v>
      </c>
      <c r="L96" s="211" t="e">
        <f>IF('Crisis Indicator Data'!#REF!="No Data",1,IF(#REF!&lt;&gt;"",1,0))</f>
        <v>#REF!</v>
      </c>
      <c r="M96" s="211" t="e">
        <f>IF('Crisis Indicator Data'!#REF!="No Data",1,IF(#REF!&lt;&gt;"",1,0))</f>
        <v>#REF!</v>
      </c>
      <c r="N96" s="211" t="e">
        <f>IF('Crisis Indicator Data'!#REF!="No Data",1,IF(#REF!&lt;&gt;"",1,0))</f>
        <v>#REF!</v>
      </c>
      <c r="O96" s="211" t="e">
        <f>IF('Crisis Indicator Data'!#REF!="No Data",1,IF(#REF!&lt;&gt;"",1,0))</f>
        <v>#REF!</v>
      </c>
      <c r="P96" s="211" t="e">
        <f>IF('Crisis Indicator Data'!#REF!="No Data",1,IF(#REF!&lt;&gt;"",1,0))</f>
        <v>#REF!</v>
      </c>
      <c r="Q96" s="211" t="e">
        <f>IF('Crisis Indicator Data'!#REF!="No Data",1,IF(#REF!&lt;&gt;"",1,0))</f>
        <v>#REF!</v>
      </c>
      <c r="R96" s="211" t="e">
        <f>IF('Crisis Indicator Data'!#REF!="No Data",1,IF(#REF!&lt;&gt;"",1,0))</f>
        <v>#REF!</v>
      </c>
      <c r="S96" s="211" t="e">
        <f>IF('Crisis Indicator Data'!#REF!="No Data",1,IF(#REF!&lt;&gt;"",1,0))</f>
        <v>#REF!</v>
      </c>
      <c r="T96" s="211" t="e">
        <f>IF('Crisis Indicator Data'!#REF!="No Data",1,IF(#REF!&lt;&gt;"",1,0))</f>
        <v>#REF!</v>
      </c>
      <c r="U96" s="211" t="e">
        <f>IF('Crisis Indicator Data'!#REF!="No Data",1,IF(#REF!&lt;&gt;"",1,0))</f>
        <v>#REF!</v>
      </c>
      <c r="V96" s="211" t="e">
        <f>IF('Crisis Indicator Data'!#REF!="No Data",1,IF(#REF!&lt;&gt;"",1,0))</f>
        <v>#REF!</v>
      </c>
      <c r="W96" s="211" t="e">
        <f>IF('Crisis Indicator Data'!#REF!="No Data",1,IF(#REF!&lt;&gt;"",1,0))</f>
        <v>#REF!</v>
      </c>
      <c r="X96" s="211" t="e">
        <f>IF('Crisis Indicator Data'!#REF!="No Data",1,IF(#REF!&lt;&gt;"",1,0))</f>
        <v>#REF!</v>
      </c>
      <c r="Y96" s="211" t="e">
        <f>IF('Crisis Indicator Data'!#REF!="No Data",1,IF(#REF!&lt;&gt;"",1,0))</f>
        <v>#REF!</v>
      </c>
      <c r="Z96" s="211" t="e">
        <f>IF('Crisis Indicator Data'!#REF!="No Data",1,IF(#REF!&lt;&gt;"",1,0))</f>
        <v>#REF!</v>
      </c>
      <c r="AA96" s="211" t="e">
        <f>IF('Crisis Indicator Data'!#REF!="No Data",1,IF(#REF!&lt;&gt;"",1,0))</f>
        <v>#REF!</v>
      </c>
      <c r="AB96" s="211" t="e">
        <f>IF('Crisis Indicator Data'!#REF!="No Data",1,IF(#REF!&lt;&gt;"",1,0))</f>
        <v>#REF!</v>
      </c>
      <c r="AC96" s="211" t="e">
        <f>IF('Crisis Indicator Data'!#REF!="No Data",1,IF(#REF!&lt;&gt;"",1,0))</f>
        <v>#REF!</v>
      </c>
      <c r="AD96" s="211" t="e">
        <f>IF('Crisis Indicator Data'!#REF!="No Data",1,IF(#REF!&lt;&gt;"",1,0))</f>
        <v>#REF!</v>
      </c>
      <c r="AE96" s="211" t="e">
        <f>IF('Crisis Indicator Data'!#REF!="No Data",1,IF(#REF!&lt;&gt;"",1,0))</f>
        <v>#REF!</v>
      </c>
      <c r="AF96" s="211" t="e">
        <f>IF('Crisis Indicator Data'!#REF!="No Data",1,IF(#REF!&lt;&gt;"",1,0))</f>
        <v>#REF!</v>
      </c>
      <c r="AG96" s="211" t="e">
        <f>IF('Crisis Indicator Data'!#REF!="No Data",1,IF(#REF!&lt;&gt;"",1,0))</f>
        <v>#REF!</v>
      </c>
      <c r="AH96" s="211" t="e">
        <f>IF('Crisis Indicator Data'!#REF!="No Data",1,IF(#REF!&lt;&gt;"",1,0))</f>
        <v>#REF!</v>
      </c>
      <c r="AI96" s="211" t="e">
        <f>IF('Crisis Indicator Data'!#REF!="No Data",1,IF(#REF!&lt;&gt;"",1,0))</f>
        <v>#REF!</v>
      </c>
      <c r="AJ96" s="211" t="e">
        <f>IF('Crisis Indicator Data'!#REF!="No Data",1,IF(#REF!&lt;&gt;"",1,0))</f>
        <v>#REF!</v>
      </c>
      <c r="AK96" s="211" t="e">
        <f>IF('Crisis Indicator Data'!#REF!="No Data",1,IF(#REF!&lt;&gt;"",1,0))</f>
        <v>#REF!</v>
      </c>
      <c r="AL96" s="211" t="e">
        <f>IF('Crisis Indicator Data'!#REF!="No Data",1,IF(#REF!&lt;&gt;"",1,0))</f>
        <v>#REF!</v>
      </c>
      <c r="AM96" s="211" t="e">
        <f>IF('Crisis Indicator Data'!#REF!="No Data",1,IF(#REF!&lt;&gt;"",1,0))</f>
        <v>#REF!</v>
      </c>
      <c r="AN96" s="211" t="e">
        <f>IF('Crisis Indicator Data'!#REF!="No Data",1,IF(#REF!&lt;&gt;"",1,0))</f>
        <v>#REF!</v>
      </c>
      <c r="AO96" s="211" t="e">
        <f>IF('Crisis Indicator Data'!#REF!="No Data",1,IF(#REF!&lt;&gt;"",1,0))</f>
        <v>#REF!</v>
      </c>
      <c r="AP96" s="211" t="e">
        <f>IF('Crisis Indicator Data'!#REF!="No Data",1,IF(#REF!&lt;&gt;"",1,0))</f>
        <v>#REF!</v>
      </c>
      <c r="AQ96" s="211" t="e">
        <f>IF('Crisis Indicator Data'!#REF!="No Data",1,IF(#REF!&lt;&gt;"",1,0))</f>
        <v>#REF!</v>
      </c>
      <c r="AR96" s="211" t="e">
        <f>IF('Crisis Indicator Data'!#REF!="No Data",1,IF(#REF!&lt;&gt;"",1,0))</f>
        <v>#REF!</v>
      </c>
      <c r="AS96" s="211" t="e">
        <f>IF('Crisis Indicator Data'!#REF!="No Data",1,IF(#REF!&lt;&gt;"",1,0))</f>
        <v>#REF!</v>
      </c>
      <c r="AT96" s="211" t="e">
        <f>IF('Crisis Indicator Data'!#REF!="No Data",1,IF(#REF!&lt;&gt;"",1,0))</f>
        <v>#REF!</v>
      </c>
      <c r="AU96" s="211" t="e">
        <f>IF('Crisis Indicator Data'!#REF!="No Data",1,IF(#REF!&lt;&gt;"",1,0))</f>
        <v>#REF!</v>
      </c>
      <c r="AV96" s="211" t="e">
        <f>IF('Crisis Indicator Data'!#REF!="No Data",1,IF(#REF!&lt;&gt;"",1,0))</f>
        <v>#REF!</v>
      </c>
      <c r="AW96" s="211" t="e">
        <f>IF('Crisis Indicator Data'!#REF!="No Data",1,IF(#REF!&lt;&gt;"",1,0))</f>
        <v>#REF!</v>
      </c>
      <c r="AX96" s="211" t="e">
        <f>IF('Crisis Indicator Data'!#REF!="No Data",1,IF(#REF!&lt;&gt;"",1,0))</f>
        <v>#REF!</v>
      </c>
      <c r="AY96" s="211" t="e">
        <f>IF('Crisis Indicator Data'!#REF!="No Data",1,IF(#REF!&lt;&gt;"",1,0))</f>
        <v>#REF!</v>
      </c>
      <c r="AZ96" s="211" t="e">
        <f>IF('Crisis Indicator Data'!#REF!="No Data",1,IF(#REF!&lt;&gt;"",1,0))</f>
        <v>#REF!</v>
      </c>
      <c r="BA96" t="e">
        <f t="shared" si="4"/>
        <v>#REF!</v>
      </c>
      <c r="BB96" s="22" t="e">
        <f t="shared" si="5"/>
        <v>#REF!</v>
      </c>
    </row>
    <row r="97" spans="1:54" x14ac:dyDescent="0.25">
      <c r="A97" t="s">
        <v>8789</v>
      </c>
      <c r="B97" s="211" t="e">
        <f>IF('Crisis Indicator Data'!#REF!="No Data",1,IF(#REF!&lt;&gt;"",1,0))</f>
        <v>#REF!</v>
      </c>
      <c r="C97" s="211" t="e">
        <f>IF('Crisis Indicator Data'!#REF!="No Data",1,IF(#REF!&lt;&gt;"",1,0))</f>
        <v>#REF!</v>
      </c>
      <c r="D97" s="211" t="e">
        <f>IF('Crisis Indicator Data'!#REF!="No Data",1,IF(#REF!&lt;&gt;"",1,0))</f>
        <v>#REF!</v>
      </c>
      <c r="E97" s="211" t="e">
        <f>IF('Crisis Indicator Data'!#REF!="No Data",1,IF(#REF!&lt;&gt;"",1,0))</f>
        <v>#REF!</v>
      </c>
      <c r="F97" s="211" t="e">
        <f>IF('Crisis Indicator Data'!#REF!="No Data",1,IF(#REF!&lt;&gt;"",1,0))</f>
        <v>#REF!</v>
      </c>
      <c r="G97" s="211" t="e">
        <f>IF('Crisis Indicator Data'!#REF!="No Data",1,IF(#REF!&lt;&gt;"",1,0))</f>
        <v>#REF!</v>
      </c>
      <c r="H97" s="211" t="e">
        <f>IF('Crisis Indicator Data'!#REF!="No Data",1,IF(#REF!&lt;&gt;"",1,0))</f>
        <v>#REF!</v>
      </c>
      <c r="I97" s="211" t="e">
        <f>IF('Crisis Indicator Data'!#REF!="No Data",1,IF(#REF!&lt;&gt;"",1,0))</f>
        <v>#REF!</v>
      </c>
      <c r="J97" s="211" t="e">
        <f>IF('Crisis Indicator Data'!#REF!="No Data",1,IF(#REF!&lt;&gt;"",1,0))</f>
        <v>#REF!</v>
      </c>
      <c r="K97" s="211" t="e">
        <f>IF('Crisis Indicator Data'!#REF!="No Data",1,IF(#REF!&lt;&gt;"",1,0))</f>
        <v>#REF!</v>
      </c>
      <c r="L97" s="211" t="e">
        <f>IF('Crisis Indicator Data'!#REF!="No Data",1,IF(#REF!&lt;&gt;"",1,0))</f>
        <v>#REF!</v>
      </c>
      <c r="M97" s="211" t="e">
        <f>IF('Crisis Indicator Data'!#REF!="No Data",1,IF(#REF!&lt;&gt;"",1,0))</f>
        <v>#REF!</v>
      </c>
      <c r="N97" s="211" t="e">
        <f>IF('Crisis Indicator Data'!#REF!="No Data",1,IF(#REF!&lt;&gt;"",1,0))</f>
        <v>#REF!</v>
      </c>
      <c r="O97" s="211" t="e">
        <f>IF('Crisis Indicator Data'!#REF!="No Data",1,IF(#REF!&lt;&gt;"",1,0))</f>
        <v>#REF!</v>
      </c>
      <c r="P97" s="211" t="e">
        <f>IF('Crisis Indicator Data'!#REF!="No Data",1,IF(#REF!&lt;&gt;"",1,0))</f>
        <v>#REF!</v>
      </c>
      <c r="Q97" s="211" t="e">
        <f>IF('Crisis Indicator Data'!#REF!="No Data",1,IF(#REF!&lt;&gt;"",1,0))</f>
        <v>#REF!</v>
      </c>
      <c r="R97" s="211" t="e">
        <f>IF('Crisis Indicator Data'!#REF!="No Data",1,IF(#REF!&lt;&gt;"",1,0))</f>
        <v>#REF!</v>
      </c>
      <c r="S97" s="211" t="e">
        <f>IF('Crisis Indicator Data'!#REF!="No Data",1,IF(#REF!&lt;&gt;"",1,0))</f>
        <v>#REF!</v>
      </c>
      <c r="T97" s="211" t="e">
        <f>IF('Crisis Indicator Data'!#REF!="No Data",1,IF(#REF!&lt;&gt;"",1,0))</f>
        <v>#REF!</v>
      </c>
      <c r="U97" s="211" t="e">
        <f>IF('Crisis Indicator Data'!#REF!="No Data",1,IF(#REF!&lt;&gt;"",1,0))</f>
        <v>#REF!</v>
      </c>
      <c r="V97" s="211" t="e">
        <f>IF('Crisis Indicator Data'!#REF!="No Data",1,IF(#REF!&lt;&gt;"",1,0))</f>
        <v>#REF!</v>
      </c>
      <c r="W97" s="211" t="e">
        <f>IF('Crisis Indicator Data'!#REF!="No Data",1,IF(#REF!&lt;&gt;"",1,0))</f>
        <v>#REF!</v>
      </c>
      <c r="X97" s="211" t="e">
        <f>IF('Crisis Indicator Data'!#REF!="No Data",1,IF(#REF!&lt;&gt;"",1,0))</f>
        <v>#REF!</v>
      </c>
      <c r="Y97" s="211" t="e">
        <f>IF('Crisis Indicator Data'!#REF!="No Data",1,IF(#REF!&lt;&gt;"",1,0))</f>
        <v>#REF!</v>
      </c>
      <c r="Z97" s="211" t="e">
        <f>IF('Crisis Indicator Data'!#REF!="No Data",1,IF(#REF!&lt;&gt;"",1,0))</f>
        <v>#REF!</v>
      </c>
      <c r="AA97" s="211" t="e">
        <f>IF('Crisis Indicator Data'!#REF!="No Data",1,IF(#REF!&lt;&gt;"",1,0))</f>
        <v>#REF!</v>
      </c>
      <c r="AB97" s="211" t="e">
        <f>IF('Crisis Indicator Data'!#REF!="No Data",1,IF(#REF!&lt;&gt;"",1,0))</f>
        <v>#REF!</v>
      </c>
      <c r="AC97" s="211" t="e">
        <f>IF('Crisis Indicator Data'!#REF!="No Data",1,IF(#REF!&lt;&gt;"",1,0))</f>
        <v>#REF!</v>
      </c>
      <c r="AD97" s="211" t="e">
        <f>IF('Crisis Indicator Data'!#REF!="No Data",1,IF(#REF!&lt;&gt;"",1,0))</f>
        <v>#REF!</v>
      </c>
      <c r="AE97" s="211" t="e">
        <f>IF('Crisis Indicator Data'!#REF!="No Data",1,IF(#REF!&lt;&gt;"",1,0))</f>
        <v>#REF!</v>
      </c>
      <c r="AF97" s="211" t="e">
        <f>IF('Crisis Indicator Data'!#REF!="No Data",1,IF(#REF!&lt;&gt;"",1,0))</f>
        <v>#REF!</v>
      </c>
      <c r="AG97" s="211" t="e">
        <f>IF('Crisis Indicator Data'!#REF!="No Data",1,IF(#REF!&lt;&gt;"",1,0))</f>
        <v>#REF!</v>
      </c>
      <c r="AH97" s="211" t="e">
        <f>IF('Crisis Indicator Data'!#REF!="No Data",1,IF(#REF!&lt;&gt;"",1,0))</f>
        <v>#REF!</v>
      </c>
      <c r="AI97" s="211" t="e">
        <f>IF('Crisis Indicator Data'!#REF!="No Data",1,IF(#REF!&lt;&gt;"",1,0))</f>
        <v>#REF!</v>
      </c>
      <c r="AJ97" s="211" t="e">
        <f>IF('Crisis Indicator Data'!#REF!="No Data",1,IF(#REF!&lt;&gt;"",1,0))</f>
        <v>#REF!</v>
      </c>
      <c r="AK97" s="211" t="e">
        <f>IF('Crisis Indicator Data'!#REF!="No Data",1,IF(#REF!&lt;&gt;"",1,0))</f>
        <v>#REF!</v>
      </c>
      <c r="AL97" s="211" t="e">
        <f>IF('Crisis Indicator Data'!#REF!="No Data",1,IF(#REF!&lt;&gt;"",1,0))</f>
        <v>#REF!</v>
      </c>
      <c r="AM97" s="211" t="e">
        <f>IF('Crisis Indicator Data'!#REF!="No Data",1,IF(#REF!&lt;&gt;"",1,0))</f>
        <v>#REF!</v>
      </c>
      <c r="AN97" s="211" t="e">
        <f>IF('Crisis Indicator Data'!#REF!="No Data",1,IF(#REF!&lt;&gt;"",1,0))</f>
        <v>#REF!</v>
      </c>
      <c r="AO97" s="211" t="e">
        <f>IF('Crisis Indicator Data'!#REF!="No Data",1,IF(#REF!&lt;&gt;"",1,0))</f>
        <v>#REF!</v>
      </c>
      <c r="AP97" s="211" t="e">
        <f>IF('Crisis Indicator Data'!#REF!="No Data",1,IF(#REF!&lt;&gt;"",1,0))</f>
        <v>#REF!</v>
      </c>
      <c r="AQ97" s="211" t="e">
        <f>IF('Crisis Indicator Data'!#REF!="No Data",1,IF(#REF!&lt;&gt;"",1,0))</f>
        <v>#REF!</v>
      </c>
      <c r="AR97" s="211" t="e">
        <f>IF('Crisis Indicator Data'!#REF!="No Data",1,IF(#REF!&lt;&gt;"",1,0))</f>
        <v>#REF!</v>
      </c>
      <c r="AS97" s="211" t="e">
        <f>IF('Crisis Indicator Data'!#REF!="No Data",1,IF(#REF!&lt;&gt;"",1,0))</f>
        <v>#REF!</v>
      </c>
      <c r="AT97" s="211" t="e">
        <f>IF('Crisis Indicator Data'!#REF!="No Data",1,IF(#REF!&lt;&gt;"",1,0))</f>
        <v>#REF!</v>
      </c>
      <c r="AU97" s="211" t="e">
        <f>IF('Crisis Indicator Data'!#REF!="No Data",1,IF(#REF!&lt;&gt;"",1,0))</f>
        <v>#REF!</v>
      </c>
      <c r="AV97" s="211" t="e">
        <f>IF('Crisis Indicator Data'!#REF!="No Data",1,IF(#REF!&lt;&gt;"",1,0))</f>
        <v>#REF!</v>
      </c>
      <c r="AW97" s="211" t="e">
        <f>IF('Crisis Indicator Data'!#REF!="No Data",1,IF(#REF!&lt;&gt;"",1,0))</f>
        <v>#REF!</v>
      </c>
      <c r="AX97" s="211" t="e">
        <f>IF('Crisis Indicator Data'!#REF!="No Data",1,IF(#REF!&lt;&gt;"",1,0))</f>
        <v>#REF!</v>
      </c>
      <c r="AY97" s="211" t="e">
        <f>IF('Crisis Indicator Data'!#REF!="No Data",1,IF(#REF!&lt;&gt;"",1,0))</f>
        <v>#REF!</v>
      </c>
      <c r="AZ97" s="211" t="e">
        <f>IF('Crisis Indicator Data'!#REF!="No Data",1,IF(#REF!&lt;&gt;"",1,0))</f>
        <v>#REF!</v>
      </c>
      <c r="BA97" t="e">
        <f t="shared" si="4"/>
        <v>#REF!</v>
      </c>
      <c r="BB97" s="22" t="e">
        <f t="shared" si="5"/>
        <v>#REF!</v>
      </c>
    </row>
    <row r="98" spans="1:54" x14ac:dyDescent="0.25">
      <c r="A98" t="s">
        <v>8790</v>
      </c>
      <c r="B98" s="211" t="e">
        <f>IF('Crisis Indicator Data'!#REF!="No Data",1,IF(#REF!&lt;&gt;"",1,0))</f>
        <v>#REF!</v>
      </c>
      <c r="C98" s="211" t="e">
        <f>IF('Crisis Indicator Data'!#REF!="No Data",1,IF(#REF!&lt;&gt;"",1,0))</f>
        <v>#REF!</v>
      </c>
      <c r="D98" s="211" t="e">
        <f>IF('Crisis Indicator Data'!#REF!="No Data",1,IF(#REF!&lt;&gt;"",1,0))</f>
        <v>#REF!</v>
      </c>
      <c r="E98" s="211" t="e">
        <f>IF('Crisis Indicator Data'!#REF!="No Data",1,IF(#REF!&lt;&gt;"",1,0))</f>
        <v>#REF!</v>
      </c>
      <c r="F98" s="211" t="e">
        <f>IF('Crisis Indicator Data'!#REF!="No Data",1,IF(#REF!&lt;&gt;"",1,0))</f>
        <v>#REF!</v>
      </c>
      <c r="G98" s="211" t="e">
        <f>IF('Crisis Indicator Data'!#REF!="No Data",1,IF(#REF!&lt;&gt;"",1,0))</f>
        <v>#REF!</v>
      </c>
      <c r="H98" s="211" t="e">
        <f>IF('Crisis Indicator Data'!#REF!="No Data",1,IF(#REF!&lt;&gt;"",1,0))</f>
        <v>#REF!</v>
      </c>
      <c r="I98" s="211" t="e">
        <f>IF('Crisis Indicator Data'!#REF!="No Data",1,IF(#REF!&lt;&gt;"",1,0))</f>
        <v>#REF!</v>
      </c>
      <c r="J98" s="211" t="e">
        <f>IF('Crisis Indicator Data'!#REF!="No Data",1,IF(#REF!&lt;&gt;"",1,0))</f>
        <v>#REF!</v>
      </c>
      <c r="K98" s="211" t="e">
        <f>IF('Crisis Indicator Data'!#REF!="No Data",1,IF(#REF!&lt;&gt;"",1,0))</f>
        <v>#REF!</v>
      </c>
      <c r="L98" s="211" t="e">
        <f>IF('Crisis Indicator Data'!#REF!="No Data",1,IF(#REF!&lt;&gt;"",1,0))</f>
        <v>#REF!</v>
      </c>
      <c r="M98" s="211" t="e">
        <f>IF('Crisis Indicator Data'!#REF!="No Data",1,IF(#REF!&lt;&gt;"",1,0))</f>
        <v>#REF!</v>
      </c>
      <c r="N98" s="211" t="e">
        <f>IF('Crisis Indicator Data'!#REF!="No Data",1,IF(#REF!&lt;&gt;"",1,0))</f>
        <v>#REF!</v>
      </c>
      <c r="O98" s="211" t="e">
        <f>IF('Crisis Indicator Data'!#REF!="No Data",1,IF(#REF!&lt;&gt;"",1,0))</f>
        <v>#REF!</v>
      </c>
      <c r="P98" s="211" t="e">
        <f>IF('Crisis Indicator Data'!#REF!="No Data",1,IF(#REF!&lt;&gt;"",1,0))</f>
        <v>#REF!</v>
      </c>
      <c r="Q98" s="211" t="e">
        <f>IF('Crisis Indicator Data'!#REF!="No Data",1,IF(#REF!&lt;&gt;"",1,0))</f>
        <v>#REF!</v>
      </c>
      <c r="R98" s="211" t="e">
        <f>IF('Crisis Indicator Data'!#REF!="No Data",1,IF(#REF!&lt;&gt;"",1,0))</f>
        <v>#REF!</v>
      </c>
      <c r="S98" s="211" t="e">
        <f>IF('Crisis Indicator Data'!#REF!="No Data",1,IF(#REF!&lt;&gt;"",1,0))</f>
        <v>#REF!</v>
      </c>
      <c r="T98" s="211" t="e">
        <f>IF('Crisis Indicator Data'!#REF!="No Data",1,IF(#REF!&lt;&gt;"",1,0))</f>
        <v>#REF!</v>
      </c>
      <c r="U98" s="211" t="e">
        <f>IF('Crisis Indicator Data'!#REF!="No Data",1,IF(#REF!&lt;&gt;"",1,0))</f>
        <v>#REF!</v>
      </c>
      <c r="V98" s="211" t="e">
        <f>IF('Crisis Indicator Data'!#REF!="No Data",1,IF(#REF!&lt;&gt;"",1,0))</f>
        <v>#REF!</v>
      </c>
      <c r="W98" s="211" t="e">
        <f>IF('Crisis Indicator Data'!#REF!="No Data",1,IF(#REF!&lt;&gt;"",1,0))</f>
        <v>#REF!</v>
      </c>
      <c r="X98" s="211" t="e">
        <f>IF('Crisis Indicator Data'!#REF!="No Data",1,IF(#REF!&lt;&gt;"",1,0))</f>
        <v>#REF!</v>
      </c>
      <c r="Y98" s="211" t="e">
        <f>IF('Crisis Indicator Data'!#REF!="No Data",1,IF(#REF!&lt;&gt;"",1,0))</f>
        <v>#REF!</v>
      </c>
      <c r="Z98" s="211" t="e">
        <f>IF('Crisis Indicator Data'!#REF!="No Data",1,IF(#REF!&lt;&gt;"",1,0))</f>
        <v>#REF!</v>
      </c>
      <c r="AA98" s="211" t="e">
        <f>IF('Crisis Indicator Data'!#REF!="No Data",1,IF(#REF!&lt;&gt;"",1,0))</f>
        <v>#REF!</v>
      </c>
      <c r="AB98" s="211" t="e">
        <f>IF('Crisis Indicator Data'!#REF!="No Data",1,IF(#REF!&lt;&gt;"",1,0))</f>
        <v>#REF!</v>
      </c>
      <c r="AC98" s="211" t="e">
        <f>IF('Crisis Indicator Data'!#REF!="No Data",1,IF(#REF!&lt;&gt;"",1,0))</f>
        <v>#REF!</v>
      </c>
      <c r="AD98" s="211" t="e">
        <f>IF('Crisis Indicator Data'!#REF!="No Data",1,IF(#REF!&lt;&gt;"",1,0))</f>
        <v>#REF!</v>
      </c>
      <c r="AE98" s="211" t="e">
        <f>IF('Crisis Indicator Data'!#REF!="No Data",1,IF(#REF!&lt;&gt;"",1,0))</f>
        <v>#REF!</v>
      </c>
      <c r="AF98" s="211" t="e">
        <f>IF('Crisis Indicator Data'!#REF!="No Data",1,IF(#REF!&lt;&gt;"",1,0))</f>
        <v>#REF!</v>
      </c>
      <c r="AG98" s="211" t="e">
        <f>IF('Crisis Indicator Data'!#REF!="No Data",1,IF(#REF!&lt;&gt;"",1,0))</f>
        <v>#REF!</v>
      </c>
      <c r="AH98" s="211" t="e">
        <f>IF('Crisis Indicator Data'!#REF!="No Data",1,IF(#REF!&lt;&gt;"",1,0))</f>
        <v>#REF!</v>
      </c>
      <c r="AI98" s="211" t="e">
        <f>IF('Crisis Indicator Data'!#REF!="No Data",1,IF(#REF!&lt;&gt;"",1,0))</f>
        <v>#REF!</v>
      </c>
      <c r="AJ98" s="211" t="e">
        <f>IF('Crisis Indicator Data'!#REF!="No Data",1,IF(#REF!&lt;&gt;"",1,0))</f>
        <v>#REF!</v>
      </c>
      <c r="AK98" s="211" t="e">
        <f>IF('Crisis Indicator Data'!#REF!="No Data",1,IF(#REF!&lt;&gt;"",1,0))</f>
        <v>#REF!</v>
      </c>
      <c r="AL98" s="211" t="e">
        <f>IF('Crisis Indicator Data'!#REF!="No Data",1,IF(#REF!&lt;&gt;"",1,0))</f>
        <v>#REF!</v>
      </c>
      <c r="AM98" s="211" t="e">
        <f>IF('Crisis Indicator Data'!#REF!="No Data",1,IF(#REF!&lt;&gt;"",1,0))</f>
        <v>#REF!</v>
      </c>
      <c r="AN98" s="211" t="e">
        <f>IF('Crisis Indicator Data'!#REF!="No Data",1,IF(#REF!&lt;&gt;"",1,0))</f>
        <v>#REF!</v>
      </c>
      <c r="AO98" s="211" t="e">
        <f>IF('Crisis Indicator Data'!#REF!="No Data",1,IF(#REF!&lt;&gt;"",1,0))</f>
        <v>#REF!</v>
      </c>
      <c r="AP98" s="211" t="e">
        <f>IF('Crisis Indicator Data'!#REF!="No Data",1,IF(#REF!&lt;&gt;"",1,0))</f>
        <v>#REF!</v>
      </c>
      <c r="AQ98" s="211" t="e">
        <f>IF('Crisis Indicator Data'!#REF!="No Data",1,IF(#REF!&lt;&gt;"",1,0))</f>
        <v>#REF!</v>
      </c>
      <c r="AR98" s="211" t="e">
        <f>IF('Crisis Indicator Data'!#REF!="No Data",1,IF(#REF!&lt;&gt;"",1,0))</f>
        <v>#REF!</v>
      </c>
      <c r="AS98" s="211" t="e">
        <f>IF('Crisis Indicator Data'!#REF!="No Data",1,IF(#REF!&lt;&gt;"",1,0))</f>
        <v>#REF!</v>
      </c>
      <c r="AT98" s="211" t="e">
        <f>IF('Crisis Indicator Data'!#REF!="No Data",1,IF(#REF!&lt;&gt;"",1,0))</f>
        <v>#REF!</v>
      </c>
      <c r="AU98" s="211" t="e">
        <f>IF('Crisis Indicator Data'!#REF!="No Data",1,IF(#REF!&lt;&gt;"",1,0))</f>
        <v>#REF!</v>
      </c>
      <c r="AV98" s="211" t="e">
        <f>IF('Crisis Indicator Data'!#REF!="No Data",1,IF(#REF!&lt;&gt;"",1,0))</f>
        <v>#REF!</v>
      </c>
      <c r="AW98" s="211" t="e">
        <f>IF('Crisis Indicator Data'!#REF!="No Data",1,IF(#REF!&lt;&gt;"",1,0))</f>
        <v>#REF!</v>
      </c>
      <c r="AX98" s="211" t="e">
        <f>IF('Crisis Indicator Data'!#REF!="No Data",1,IF(#REF!&lt;&gt;"",1,0))</f>
        <v>#REF!</v>
      </c>
      <c r="AY98" s="211" t="e">
        <f>IF('Crisis Indicator Data'!#REF!="No Data",1,IF(#REF!&lt;&gt;"",1,0))</f>
        <v>#REF!</v>
      </c>
      <c r="AZ98" s="211" t="e">
        <f>IF('Crisis Indicator Data'!#REF!="No Data",1,IF(#REF!&lt;&gt;"",1,0))</f>
        <v>#REF!</v>
      </c>
      <c r="BA98" t="e">
        <f t="shared" ref="BA98:BA129" si="6">SUM(B98:AZ98)</f>
        <v>#REF!</v>
      </c>
      <c r="BB98" s="22" t="e">
        <f t="shared" ref="BB98:BB129" si="7">BA98/51</f>
        <v>#REF!</v>
      </c>
    </row>
    <row r="99" spans="1:54" x14ac:dyDescent="0.25">
      <c r="A99" t="s">
        <v>8794</v>
      </c>
      <c r="B99" s="211" t="e">
        <f>IF('Crisis Indicator Data'!#REF!="No Data",1,IF(#REF!&lt;&gt;"",1,0))</f>
        <v>#REF!</v>
      </c>
      <c r="C99" s="211" t="e">
        <f>IF('Crisis Indicator Data'!#REF!="No Data",1,IF(#REF!&lt;&gt;"",1,0))</f>
        <v>#REF!</v>
      </c>
      <c r="D99" s="211" t="e">
        <f>IF('Crisis Indicator Data'!#REF!="No Data",1,IF(#REF!&lt;&gt;"",1,0))</f>
        <v>#REF!</v>
      </c>
      <c r="E99" s="211" t="e">
        <f>IF('Crisis Indicator Data'!#REF!="No Data",1,IF(#REF!&lt;&gt;"",1,0))</f>
        <v>#REF!</v>
      </c>
      <c r="F99" s="211" t="e">
        <f>IF('Crisis Indicator Data'!#REF!="No Data",1,IF(#REF!&lt;&gt;"",1,0))</f>
        <v>#REF!</v>
      </c>
      <c r="G99" s="211" t="e">
        <f>IF('Crisis Indicator Data'!#REF!="No Data",1,IF(#REF!&lt;&gt;"",1,0))</f>
        <v>#REF!</v>
      </c>
      <c r="H99" s="211" t="e">
        <f>IF('Crisis Indicator Data'!#REF!="No Data",1,IF(#REF!&lt;&gt;"",1,0))</f>
        <v>#REF!</v>
      </c>
      <c r="I99" s="211" t="e">
        <f>IF('Crisis Indicator Data'!#REF!="No Data",1,IF(#REF!&lt;&gt;"",1,0))</f>
        <v>#REF!</v>
      </c>
      <c r="J99" s="211" t="e">
        <f>IF('Crisis Indicator Data'!#REF!="No Data",1,IF(#REF!&lt;&gt;"",1,0))</f>
        <v>#REF!</v>
      </c>
      <c r="K99" s="211" t="e">
        <f>IF('Crisis Indicator Data'!#REF!="No Data",1,IF(#REF!&lt;&gt;"",1,0))</f>
        <v>#REF!</v>
      </c>
      <c r="L99" s="211" t="e">
        <f>IF('Crisis Indicator Data'!#REF!="No Data",1,IF(#REF!&lt;&gt;"",1,0))</f>
        <v>#REF!</v>
      </c>
      <c r="M99" s="211" t="e">
        <f>IF('Crisis Indicator Data'!#REF!="No Data",1,IF(#REF!&lt;&gt;"",1,0))</f>
        <v>#REF!</v>
      </c>
      <c r="N99" s="211" t="e">
        <f>IF('Crisis Indicator Data'!#REF!="No Data",1,IF(#REF!&lt;&gt;"",1,0))</f>
        <v>#REF!</v>
      </c>
      <c r="O99" s="211" t="e">
        <f>IF('Crisis Indicator Data'!#REF!="No Data",1,IF(#REF!&lt;&gt;"",1,0))</f>
        <v>#REF!</v>
      </c>
      <c r="P99" s="211" t="e">
        <f>IF('Crisis Indicator Data'!#REF!="No Data",1,IF(#REF!&lt;&gt;"",1,0))</f>
        <v>#REF!</v>
      </c>
      <c r="Q99" s="211" t="e">
        <f>IF('Crisis Indicator Data'!#REF!="No Data",1,IF(#REF!&lt;&gt;"",1,0))</f>
        <v>#REF!</v>
      </c>
      <c r="R99" s="211" t="e">
        <f>IF('Crisis Indicator Data'!#REF!="No Data",1,IF(#REF!&lt;&gt;"",1,0))</f>
        <v>#REF!</v>
      </c>
      <c r="S99" s="211" t="e">
        <f>IF('Crisis Indicator Data'!#REF!="No Data",1,IF(#REF!&lt;&gt;"",1,0))</f>
        <v>#REF!</v>
      </c>
      <c r="T99" s="211" t="e">
        <f>IF('Crisis Indicator Data'!#REF!="No Data",1,IF(#REF!&lt;&gt;"",1,0))</f>
        <v>#REF!</v>
      </c>
      <c r="U99" s="211" t="e">
        <f>IF('Crisis Indicator Data'!#REF!="No Data",1,IF(#REF!&lt;&gt;"",1,0))</f>
        <v>#REF!</v>
      </c>
      <c r="V99" s="211" t="e">
        <f>IF('Crisis Indicator Data'!#REF!="No Data",1,IF(#REF!&lt;&gt;"",1,0))</f>
        <v>#REF!</v>
      </c>
      <c r="W99" s="211" t="e">
        <f>IF('Crisis Indicator Data'!#REF!="No Data",1,IF(#REF!&lt;&gt;"",1,0))</f>
        <v>#REF!</v>
      </c>
      <c r="X99" s="211" t="e">
        <f>IF('Crisis Indicator Data'!#REF!="No Data",1,IF(#REF!&lt;&gt;"",1,0))</f>
        <v>#REF!</v>
      </c>
      <c r="Y99" s="211" t="e">
        <f>IF('Crisis Indicator Data'!#REF!="No Data",1,IF(#REF!&lt;&gt;"",1,0))</f>
        <v>#REF!</v>
      </c>
      <c r="Z99" s="211" t="e">
        <f>IF('Crisis Indicator Data'!#REF!="No Data",1,IF(#REF!&lt;&gt;"",1,0))</f>
        <v>#REF!</v>
      </c>
      <c r="AA99" s="211" t="e">
        <f>IF('Crisis Indicator Data'!#REF!="No Data",1,IF(#REF!&lt;&gt;"",1,0))</f>
        <v>#REF!</v>
      </c>
      <c r="AB99" s="211" t="e">
        <f>IF('Crisis Indicator Data'!#REF!="No Data",1,IF(#REF!&lt;&gt;"",1,0))</f>
        <v>#REF!</v>
      </c>
      <c r="AC99" s="211" t="e">
        <f>IF('Crisis Indicator Data'!#REF!="No Data",1,IF(#REF!&lt;&gt;"",1,0))</f>
        <v>#REF!</v>
      </c>
      <c r="AD99" s="211" t="e">
        <f>IF('Crisis Indicator Data'!#REF!="No Data",1,IF(#REF!&lt;&gt;"",1,0))</f>
        <v>#REF!</v>
      </c>
      <c r="AE99" s="211" t="e">
        <f>IF('Crisis Indicator Data'!#REF!="No Data",1,IF(#REF!&lt;&gt;"",1,0))</f>
        <v>#REF!</v>
      </c>
      <c r="AF99" s="211" t="e">
        <f>IF('Crisis Indicator Data'!#REF!="No Data",1,IF(#REF!&lt;&gt;"",1,0))</f>
        <v>#REF!</v>
      </c>
      <c r="AG99" s="211" t="e">
        <f>IF('Crisis Indicator Data'!#REF!="No Data",1,IF(#REF!&lt;&gt;"",1,0))</f>
        <v>#REF!</v>
      </c>
      <c r="AH99" s="211" t="e">
        <f>IF('Crisis Indicator Data'!#REF!="No Data",1,IF(#REF!&lt;&gt;"",1,0))</f>
        <v>#REF!</v>
      </c>
      <c r="AI99" s="211" t="e">
        <f>IF('Crisis Indicator Data'!#REF!="No Data",1,IF(#REF!&lt;&gt;"",1,0))</f>
        <v>#REF!</v>
      </c>
      <c r="AJ99" s="211" t="e">
        <f>IF('Crisis Indicator Data'!#REF!="No Data",1,IF(#REF!&lt;&gt;"",1,0))</f>
        <v>#REF!</v>
      </c>
      <c r="AK99" s="211" t="e">
        <f>IF('Crisis Indicator Data'!#REF!="No Data",1,IF(#REF!&lt;&gt;"",1,0))</f>
        <v>#REF!</v>
      </c>
      <c r="AL99" s="211" t="e">
        <f>IF('Crisis Indicator Data'!#REF!="No Data",1,IF(#REF!&lt;&gt;"",1,0))</f>
        <v>#REF!</v>
      </c>
      <c r="AM99" s="211" t="e">
        <f>IF('Crisis Indicator Data'!#REF!="No Data",1,IF(#REF!&lt;&gt;"",1,0))</f>
        <v>#REF!</v>
      </c>
      <c r="AN99" s="211" t="e">
        <f>IF('Crisis Indicator Data'!#REF!="No Data",1,IF(#REF!&lt;&gt;"",1,0))</f>
        <v>#REF!</v>
      </c>
      <c r="AO99" s="211" t="e">
        <f>IF('Crisis Indicator Data'!#REF!="No Data",1,IF(#REF!&lt;&gt;"",1,0))</f>
        <v>#REF!</v>
      </c>
      <c r="AP99" s="211" t="e">
        <f>IF('Crisis Indicator Data'!#REF!="No Data",1,IF(#REF!&lt;&gt;"",1,0))</f>
        <v>#REF!</v>
      </c>
      <c r="AQ99" s="211" t="e">
        <f>IF('Crisis Indicator Data'!#REF!="No Data",1,IF(#REF!&lt;&gt;"",1,0))</f>
        <v>#REF!</v>
      </c>
      <c r="AR99" s="211" t="e">
        <f>IF('Crisis Indicator Data'!#REF!="No Data",1,IF(#REF!&lt;&gt;"",1,0))</f>
        <v>#REF!</v>
      </c>
      <c r="AS99" s="211" t="e">
        <f>IF('Crisis Indicator Data'!#REF!="No Data",1,IF(#REF!&lt;&gt;"",1,0))</f>
        <v>#REF!</v>
      </c>
      <c r="AT99" s="211" t="e">
        <f>IF('Crisis Indicator Data'!#REF!="No Data",1,IF(#REF!&lt;&gt;"",1,0))</f>
        <v>#REF!</v>
      </c>
      <c r="AU99" s="211" t="e">
        <f>IF('Crisis Indicator Data'!#REF!="No Data",1,IF(#REF!&lt;&gt;"",1,0))</f>
        <v>#REF!</v>
      </c>
      <c r="AV99" s="211" t="e">
        <f>IF('Crisis Indicator Data'!#REF!="No Data",1,IF(#REF!&lt;&gt;"",1,0))</f>
        <v>#REF!</v>
      </c>
      <c r="AW99" s="211" t="e">
        <f>IF('Crisis Indicator Data'!#REF!="No Data",1,IF(#REF!&lt;&gt;"",1,0))</f>
        <v>#REF!</v>
      </c>
      <c r="AX99" s="211" t="e">
        <f>IF('Crisis Indicator Data'!#REF!="No Data",1,IF(#REF!&lt;&gt;"",1,0))</f>
        <v>#REF!</v>
      </c>
      <c r="AY99" s="211" t="e">
        <f>IF('Crisis Indicator Data'!#REF!="No Data",1,IF(#REF!&lt;&gt;"",1,0))</f>
        <v>#REF!</v>
      </c>
      <c r="AZ99" s="211" t="e">
        <f>IF('Crisis Indicator Data'!#REF!="No Data",1,IF(#REF!&lt;&gt;"",1,0))</f>
        <v>#REF!</v>
      </c>
      <c r="BA99" t="e">
        <f t="shared" si="6"/>
        <v>#REF!</v>
      </c>
      <c r="BB99" s="22" t="e">
        <f t="shared" si="7"/>
        <v>#REF!</v>
      </c>
    </row>
    <row r="100" spans="1:54" x14ac:dyDescent="0.25">
      <c r="A100" t="s">
        <v>8798</v>
      </c>
      <c r="B100" s="211" t="e">
        <f>IF('Crisis Indicator Data'!#REF!="No Data",1,IF(#REF!&lt;&gt;"",1,0))</f>
        <v>#REF!</v>
      </c>
      <c r="C100" s="211" t="e">
        <f>IF('Crisis Indicator Data'!#REF!="No Data",1,IF(#REF!&lt;&gt;"",1,0))</f>
        <v>#REF!</v>
      </c>
      <c r="D100" s="211" t="e">
        <f>IF('Crisis Indicator Data'!#REF!="No Data",1,IF(#REF!&lt;&gt;"",1,0))</f>
        <v>#REF!</v>
      </c>
      <c r="E100" s="211" t="e">
        <f>IF('Crisis Indicator Data'!#REF!="No Data",1,IF(#REF!&lt;&gt;"",1,0))</f>
        <v>#REF!</v>
      </c>
      <c r="F100" s="211" t="e">
        <f>IF('Crisis Indicator Data'!#REF!="No Data",1,IF(#REF!&lt;&gt;"",1,0))</f>
        <v>#REF!</v>
      </c>
      <c r="G100" s="211" t="e">
        <f>IF('Crisis Indicator Data'!#REF!="No Data",1,IF(#REF!&lt;&gt;"",1,0))</f>
        <v>#REF!</v>
      </c>
      <c r="H100" s="211" t="e">
        <f>IF('Crisis Indicator Data'!#REF!="No Data",1,IF(#REF!&lt;&gt;"",1,0))</f>
        <v>#REF!</v>
      </c>
      <c r="I100" s="211" t="e">
        <f>IF('Crisis Indicator Data'!#REF!="No Data",1,IF(#REF!&lt;&gt;"",1,0))</f>
        <v>#REF!</v>
      </c>
      <c r="J100" s="211" t="e">
        <f>IF('Crisis Indicator Data'!#REF!="No Data",1,IF(#REF!&lt;&gt;"",1,0))</f>
        <v>#REF!</v>
      </c>
      <c r="K100" s="211" t="e">
        <f>IF('Crisis Indicator Data'!#REF!="No Data",1,IF(#REF!&lt;&gt;"",1,0))</f>
        <v>#REF!</v>
      </c>
      <c r="L100" s="211" t="e">
        <f>IF('Crisis Indicator Data'!#REF!="No Data",1,IF(#REF!&lt;&gt;"",1,0))</f>
        <v>#REF!</v>
      </c>
      <c r="M100" s="211" t="e">
        <f>IF('Crisis Indicator Data'!#REF!="No Data",1,IF(#REF!&lt;&gt;"",1,0))</f>
        <v>#REF!</v>
      </c>
      <c r="N100" s="211" t="e">
        <f>IF('Crisis Indicator Data'!#REF!="No Data",1,IF(#REF!&lt;&gt;"",1,0))</f>
        <v>#REF!</v>
      </c>
      <c r="O100" s="211" t="e">
        <f>IF('Crisis Indicator Data'!#REF!="No Data",1,IF(#REF!&lt;&gt;"",1,0))</f>
        <v>#REF!</v>
      </c>
      <c r="P100" s="211" t="e">
        <f>IF('Crisis Indicator Data'!#REF!="No Data",1,IF(#REF!&lt;&gt;"",1,0))</f>
        <v>#REF!</v>
      </c>
      <c r="Q100" s="211" t="e">
        <f>IF('Crisis Indicator Data'!#REF!="No Data",1,IF(#REF!&lt;&gt;"",1,0))</f>
        <v>#REF!</v>
      </c>
      <c r="R100" s="211" t="e">
        <f>IF('Crisis Indicator Data'!#REF!="No Data",1,IF(#REF!&lt;&gt;"",1,0))</f>
        <v>#REF!</v>
      </c>
      <c r="S100" s="211" t="e">
        <f>IF('Crisis Indicator Data'!#REF!="No Data",1,IF(#REF!&lt;&gt;"",1,0))</f>
        <v>#REF!</v>
      </c>
      <c r="T100" s="211" t="e">
        <f>IF('Crisis Indicator Data'!#REF!="No Data",1,IF(#REF!&lt;&gt;"",1,0))</f>
        <v>#REF!</v>
      </c>
      <c r="U100" s="211" t="e">
        <f>IF('Crisis Indicator Data'!#REF!="No Data",1,IF(#REF!&lt;&gt;"",1,0))</f>
        <v>#REF!</v>
      </c>
      <c r="V100" s="211" t="e">
        <f>IF('Crisis Indicator Data'!#REF!="No Data",1,IF(#REF!&lt;&gt;"",1,0))</f>
        <v>#REF!</v>
      </c>
      <c r="W100" s="211" t="e">
        <f>IF('Crisis Indicator Data'!#REF!="No Data",1,IF(#REF!&lt;&gt;"",1,0))</f>
        <v>#REF!</v>
      </c>
      <c r="X100" s="211" t="e">
        <f>IF('Crisis Indicator Data'!#REF!="No Data",1,IF(#REF!&lt;&gt;"",1,0))</f>
        <v>#REF!</v>
      </c>
      <c r="Y100" s="211" t="e">
        <f>IF('Crisis Indicator Data'!#REF!="No Data",1,IF(#REF!&lt;&gt;"",1,0))</f>
        <v>#REF!</v>
      </c>
      <c r="Z100" s="211" t="e">
        <f>IF('Crisis Indicator Data'!#REF!="No Data",1,IF(#REF!&lt;&gt;"",1,0))</f>
        <v>#REF!</v>
      </c>
      <c r="AA100" s="211" t="e">
        <f>IF('Crisis Indicator Data'!#REF!="No Data",1,IF(#REF!&lt;&gt;"",1,0))</f>
        <v>#REF!</v>
      </c>
      <c r="AB100" s="211" t="e">
        <f>IF('Crisis Indicator Data'!#REF!="No Data",1,IF(#REF!&lt;&gt;"",1,0))</f>
        <v>#REF!</v>
      </c>
      <c r="AC100" s="211" t="e">
        <f>IF('Crisis Indicator Data'!#REF!="No Data",1,IF(#REF!&lt;&gt;"",1,0))</f>
        <v>#REF!</v>
      </c>
      <c r="AD100" s="211" t="e">
        <f>IF('Crisis Indicator Data'!#REF!="No Data",1,IF(#REF!&lt;&gt;"",1,0))</f>
        <v>#REF!</v>
      </c>
      <c r="AE100" s="211" t="e">
        <f>IF('Crisis Indicator Data'!#REF!="No Data",1,IF(#REF!&lt;&gt;"",1,0))</f>
        <v>#REF!</v>
      </c>
      <c r="AF100" s="211" t="e">
        <f>IF('Crisis Indicator Data'!#REF!="No Data",1,IF(#REF!&lt;&gt;"",1,0))</f>
        <v>#REF!</v>
      </c>
      <c r="AG100" s="211" t="e">
        <f>IF('Crisis Indicator Data'!#REF!="No Data",1,IF(#REF!&lt;&gt;"",1,0))</f>
        <v>#REF!</v>
      </c>
      <c r="AH100" s="211" t="e">
        <f>IF('Crisis Indicator Data'!#REF!="No Data",1,IF(#REF!&lt;&gt;"",1,0))</f>
        <v>#REF!</v>
      </c>
      <c r="AI100" s="211" t="e">
        <f>IF('Crisis Indicator Data'!#REF!="No Data",1,IF(#REF!&lt;&gt;"",1,0))</f>
        <v>#REF!</v>
      </c>
      <c r="AJ100" s="211" t="e">
        <f>IF('Crisis Indicator Data'!#REF!="No Data",1,IF(#REF!&lt;&gt;"",1,0))</f>
        <v>#REF!</v>
      </c>
      <c r="AK100" s="211" t="e">
        <f>IF('Crisis Indicator Data'!#REF!="No Data",1,IF(#REF!&lt;&gt;"",1,0))</f>
        <v>#REF!</v>
      </c>
      <c r="AL100" s="211" t="e">
        <f>IF('Crisis Indicator Data'!#REF!="No Data",1,IF(#REF!&lt;&gt;"",1,0))</f>
        <v>#REF!</v>
      </c>
      <c r="AM100" s="211" t="e">
        <f>IF('Crisis Indicator Data'!#REF!="No Data",1,IF(#REF!&lt;&gt;"",1,0))</f>
        <v>#REF!</v>
      </c>
      <c r="AN100" s="211" t="e">
        <f>IF('Crisis Indicator Data'!#REF!="No Data",1,IF(#REF!&lt;&gt;"",1,0))</f>
        <v>#REF!</v>
      </c>
      <c r="AO100" s="211" t="e">
        <f>IF('Crisis Indicator Data'!#REF!="No Data",1,IF(#REF!&lt;&gt;"",1,0))</f>
        <v>#REF!</v>
      </c>
      <c r="AP100" s="211" t="e">
        <f>IF('Crisis Indicator Data'!#REF!="No Data",1,IF(#REF!&lt;&gt;"",1,0))</f>
        <v>#REF!</v>
      </c>
      <c r="AQ100" s="211" t="e">
        <f>IF('Crisis Indicator Data'!#REF!="No Data",1,IF(#REF!&lt;&gt;"",1,0))</f>
        <v>#REF!</v>
      </c>
      <c r="AR100" s="211" t="e">
        <f>IF('Crisis Indicator Data'!#REF!="No Data",1,IF(#REF!&lt;&gt;"",1,0))</f>
        <v>#REF!</v>
      </c>
      <c r="AS100" s="211" t="e">
        <f>IF('Crisis Indicator Data'!#REF!="No Data",1,IF(#REF!&lt;&gt;"",1,0))</f>
        <v>#REF!</v>
      </c>
      <c r="AT100" s="211" t="e">
        <f>IF('Crisis Indicator Data'!#REF!="No Data",1,IF(#REF!&lt;&gt;"",1,0))</f>
        <v>#REF!</v>
      </c>
      <c r="AU100" s="211" t="e">
        <f>IF('Crisis Indicator Data'!#REF!="No Data",1,IF(#REF!&lt;&gt;"",1,0))</f>
        <v>#REF!</v>
      </c>
      <c r="AV100" s="211" t="e">
        <f>IF('Crisis Indicator Data'!#REF!="No Data",1,IF(#REF!&lt;&gt;"",1,0))</f>
        <v>#REF!</v>
      </c>
      <c r="AW100" s="211" t="e">
        <f>IF('Crisis Indicator Data'!#REF!="No Data",1,IF(#REF!&lt;&gt;"",1,0))</f>
        <v>#REF!</v>
      </c>
      <c r="AX100" s="211" t="e">
        <f>IF('Crisis Indicator Data'!#REF!="No Data",1,IF(#REF!&lt;&gt;"",1,0))</f>
        <v>#REF!</v>
      </c>
      <c r="AY100" s="211" t="e">
        <f>IF('Crisis Indicator Data'!#REF!="No Data",1,IF(#REF!&lt;&gt;"",1,0))</f>
        <v>#REF!</v>
      </c>
      <c r="AZ100" s="211" t="e">
        <f>IF('Crisis Indicator Data'!#REF!="No Data",1,IF(#REF!&lt;&gt;"",1,0))</f>
        <v>#REF!</v>
      </c>
      <c r="BA100" t="e">
        <f t="shared" si="6"/>
        <v>#REF!</v>
      </c>
      <c r="BB100" s="22" t="e">
        <f t="shared" si="7"/>
        <v>#REF!</v>
      </c>
    </row>
    <row r="101" spans="1:54" x14ac:dyDescent="0.25">
      <c r="A101" t="s">
        <v>8800</v>
      </c>
      <c r="B101" s="211" t="e">
        <f>IF('Crisis Indicator Data'!#REF!="No Data",1,IF(#REF!&lt;&gt;"",1,0))</f>
        <v>#REF!</v>
      </c>
      <c r="C101" s="211" t="e">
        <f>IF('Crisis Indicator Data'!#REF!="No Data",1,IF(#REF!&lt;&gt;"",1,0))</f>
        <v>#REF!</v>
      </c>
      <c r="D101" s="211" t="e">
        <f>IF('Crisis Indicator Data'!#REF!="No Data",1,IF(#REF!&lt;&gt;"",1,0))</f>
        <v>#REF!</v>
      </c>
      <c r="E101" s="211" t="e">
        <f>IF('Crisis Indicator Data'!#REF!="No Data",1,IF(#REF!&lt;&gt;"",1,0))</f>
        <v>#REF!</v>
      </c>
      <c r="F101" s="211" t="e">
        <f>IF('Crisis Indicator Data'!#REF!="No Data",1,IF(#REF!&lt;&gt;"",1,0))</f>
        <v>#REF!</v>
      </c>
      <c r="G101" s="211" t="e">
        <f>IF('Crisis Indicator Data'!#REF!="No Data",1,IF(#REF!&lt;&gt;"",1,0))</f>
        <v>#REF!</v>
      </c>
      <c r="H101" s="211" t="e">
        <f>IF('Crisis Indicator Data'!#REF!="No Data",1,IF(#REF!&lt;&gt;"",1,0))</f>
        <v>#REF!</v>
      </c>
      <c r="I101" s="211" t="e">
        <f>IF('Crisis Indicator Data'!#REF!="No Data",1,IF(#REF!&lt;&gt;"",1,0))</f>
        <v>#REF!</v>
      </c>
      <c r="J101" s="211" t="e">
        <f>IF('Crisis Indicator Data'!#REF!="No Data",1,IF(#REF!&lt;&gt;"",1,0))</f>
        <v>#REF!</v>
      </c>
      <c r="K101" s="211" t="e">
        <f>IF('Crisis Indicator Data'!#REF!="No Data",1,IF(#REF!&lt;&gt;"",1,0))</f>
        <v>#REF!</v>
      </c>
      <c r="L101" s="211" t="e">
        <f>IF('Crisis Indicator Data'!#REF!="No Data",1,IF(#REF!&lt;&gt;"",1,0))</f>
        <v>#REF!</v>
      </c>
      <c r="M101" s="211" t="e">
        <f>IF('Crisis Indicator Data'!#REF!="No Data",1,IF(#REF!&lt;&gt;"",1,0))</f>
        <v>#REF!</v>
      </c>
      <c r="N101" s="211" t="e">
        <f>IF('Crisis Indicator Data'!#REF!="No Data",1,IF(#REF!&lt;&gt;"",1,0))</f>
        <v>#REF!</v>
      </c>
      <c r="O101" s="211" t="e">
        <f>IF('Crisis Indicator Data'!#REF!="No Data",1,IF(#REF!&lt;&gt;"",1,0))</f>
        <v>#REF!</v>
      </c>
      <c r="P101" s="211" t="e">
        <f>IF('Crisis Indicator Data'!#REF!="No Data",1,IF(#REF!&lt;&gt;"",1,0))</f>
        <v>#REF!</v>
      </c>
      <c r="Q101" s="211" t="e">
        <f>IF('Crisis Indicator Data'!#REF!="No Data",1,IF(#REF!&lt;&gt;"",1,0))</f>
        <v>#REF!</v>
      </c>
      <c r="R101" s="211" t="e">
        <f>IF('Crisis Indicator Data'!#REF!="No Data",1,IF(#REF!&lt;&gt;"",1,0))</f>
        <v>#REF!</v>
      </c>
      <c r="S101" s="211" t="e">
        <f>IF('Crisis Indicator Data'!#REF!="No Data",1,IF(#REF!&lt;&gt;"",1,0))</f>
        <v>#REF!</v>
      </c>
      <c r="T101" s="211" t="e">
        <f>IF('Crisis Indicator Data'!#REF!="No Data",1,IF(#REF!&lt;&gt;"",1,0))</f>
        <v>#REF!</v>
      </c>
      <c r="U101" s="211" t="e">
        <f>IF('Crisis Indicator Data'!#REF!="No Data",1,IF(#REF!&lt;&gt;"",1,0))</f>
        <v>#REF!</v>
      </c>
      <c r="V101" s="211" t="e">
        <f>IF('Crisis Indicator Data'!#REF!="No Data",1,IF(#REF!&lt;&gt;"",1,0))</f>
        <v>#REF!</v>
      </c>
      <c r="W101" s="211" t="e">
        <f>IF('Crisis Indicator Data'!#REF!="No Data",1,IF(#REF!&lt;&gt;"",1,0))</f>
        <v>#REF!</v>
      </c>
      <c r="X101" s="211" t="e">
        <f>IF('Crisis Indicator Data'!#REF!="No Data",1,IF(#REF!&lt;&gt;"",1,0))</f>
        <v>#REF!</v>
      </c>
      <c r="Y101" s="211" t="e">
        <f>IF('Crisis Indicator Data'!#REF!="No Data",1,IF(#REF!&lt;&gt;"",1,0))</f>
        <v>#REF!</v>
      </c>
      <c r="Z101" s="211" t="e">
        <f>IF('Crisis Indicator Data'!#REF!="No Data",1,IF(#REF!&lt;&gt;"",1,0))</f>
        <v>#REF!</v>
      </c>
      <c r="AA101" s="211" t="e">
        <f>IF('Crisis Indicator Data'!#REF!="No Data",1,IF(#REF!&lt;&gt;"",1,0))</f>
        <v>#REF!</v>
      </c>
      <c r="AB101" s="211" t="e">
        <f>IF('Crisis Indicator Data'!#REF!="No Data",1,IF(#REF!&lt;&gt;"",1,0))</f>
        <v>#REF!</v>
      </c>
      <c r="AC101" s="211" t="e">
        <f>IF('Crisis Indicator Data'!#REF!="No Data",1,IF(#REF!&lt;&gt;"",1,0))</f>
        <v>#REF!</v>
      </c>
      <c r="AD101" s="211" t="e">
        <f>IF('Crisis Indicator Data'!#REF!="No Data",1,IF(#REF!&lt;&gt;"",1,0))</f>
        <v>#REF!</v>
      </c>
      <c r="AE101" s="211" t="e">
        <f>IF('Crisis Indicator Data'!#REF!="No Data",1,IF(#REF!&lt;&gt;"",1,0))</f>
        <v>#REF!</v>
      </c>
      <c r="AF101" s="211" t="e">
        <f>IF('Crisis Indicator Data'!#REF!="No Data",1,IF(#REF!&lt;&gt;"",1,0))</f>
        <v>#REF!</v>
      </c>
      <c r="AG101" s="211" t="e">
        <f>IF('Crisis Indicator Data'!#REF!="No Data",1,IF(#REF!&lt;&gt;"",1,0))</f>
        <v>#REF!</v>
      </c>
      <c r="AH101" s="211" t="e">
        <f>IF('Crisis Indicator Data'!#REF!="No Data",1,IF(#REF!&lt;&gt;"",1,0))</f>
        <v>#REF!</v>
      </c>
      <c r="AI101" s="211" t="e">
        <f>IF('Crisis Indicator Data'!#REF!="No Data",1,IF(#REF!&lt;&gt;"",1,0))</f>
        <v>#REF!</v>
      </c>
      <c r="AJ101" s="211" t="e">
        <f>IF('Crisis Indicator Data'!#REF!="No Data",1,IF(#REF!&lt;&gt;"",1,0))</f>
        <v>#REF!</v>
      </c>
      <c r="AK101" s="211" t="e">
        <f>IF('Crisis Indicator Data'!#REF!="No Data",1,IF(#REF!&lt;&gt;"",1,0))</f>
        <v>#REF!</v>
      </c>
      <c r="AL101" s="211" t="e">
        <f>IF('Crisis Indicator Data'!#REF!="No Data",1,IF(#REF!&lt;&gt;"",1,0))</f>
        <v>#REF!</v>
      </c>
      <c r="AM101" s="211" t="e">
        <f>IF('Crisis Indicator Data'!#REF!="No Data",1,IF(#REF!&lt;&gt;"",1,0))</f>
        <v>#REF!</v>
      </c>
      <c r="AN101" s="211" t="e">
        <f>IF('Crisis Indicator Data'!#REF!="No Data",1,IF(#REF!&lt;&gt;"",1,0))</f>
        <v>#REF!</v>
      </c>
      <c r="AO101" s="211" t="e">
        <f>IF('Crisis Indicator Data'!#REF!="No Data",1,IF(#REF!&lt;&gt;"",1,0))</f>
        <v>#REF!</v>
      </c>
      <c r="AP101" s="211" t="e">
        <f>IF('Crisis Indicator Data'!#REF!="No Data",1,IF(#REF!&lt;&gt;"",1,0))</f>
        <v>#REF!</v>
      </c>
      <c r="AQ101" s="211" t="e">
        <f>IF('Crisis Indicator Data'!#REF!="No Data",1,IF(#REF!&lt;&gt;"",1,0))</f>
        <v>#REF!</v>
      </c>
      <c r="AR101" s="211" t="e">
        <f>IF('Crisis Indicator Data'!#REF!="No Data",1,IF(#REF!&lt;&gt;"",1,0))</f>
        <v>#REF!</v>
      </c>
      <c r="AS101" s="211" t="e">
        <f>IF('Crisis Indicator Data'!#REF!="No Data",1,IF(#REF!&lt;&gt;"",1,0))</f>
        <v>#REF!</v>
      </c>
      <c r="AT101" s="211" t="e">
        <f>IF('Crisis Indicator Data'!#REF!="No Data",1,IF(#REF!&lt;&gt;"",1,0))</f>
        <v>#REF!</v>
      </c>
      <c r="AU101" s="211" t="e">
        <f>IF('Crisis Indicator Data'!#REF!="No Data",1,IF(#REF!&lt;&gt;"",1,0))</f>
        <v>#REF!</v>
      </c>
      <c r="AV101" s="211" t="e">
        <f>IF('Crisis Indicator Data'!#REF!="No Data",1,IF(#REF!&lt;&gt;"",1,0))</f>
        <v>#REF!</v>
      </c>
      <c r="AW101" s="211" t="e">
        <f>IF('Crisis Indicator Data'!#REF!="No Data",1,IF(#REF!&lt;&gt;"",1,0))</f>
        <v>#REF!</v>
      </c>
      <c r="AX101" s="211" t="e">
        <f>IF('Crisis Indicator Data'!#REF!="No Data",1,IF(#REF!&lt;&gt;"",1,0))</f>
        <v>#REF!</v>
      </c>
      <c r="AY101" s="211" t="e">
        <f>IF('Crisis Indicator Data'!#REF!="No Data",1,IF(#REF!&lt;&gt;"",1,0))</f>
        <v>#REF!</v>
      </c>
      <c r="AZ101" s="211" t="e">
        <f>IF('Crisis Indicator Data'!#REF!="No Data",1,IF(#REF!&lt;&gt;"",1,0))</f>
        <v>#REF!</v>
      </c>
      <c r="BA101" t="e">
        <f t="shared" si="6"/>
        <v>#REF!</v>
      </c>
      <c r="BB101" s="22" t="e">
        <f t="shared" si="7"/>
        <v>#REF!</v>
      </c>
    </row>
    <row r="102" spans="1:54" x14ac:dyDescent="0.25">
      <c r="A102" t="s">
        <v>8805</v>
      </c>
      <c r="B102" s="211" t="e">
        <f>IF('Crisis Indicator Data'!#REF!="No Data",1,IF(#REF!&lt;&gt;"",1,0))</f>
        <v>#REF!</v>
      </c>
      <c r="C102" s="211" t="e">
        <f>IF('Crisis Indicator Data'!#REF!="No Data",1,IF(#REF!&lt;&gt;"",1,0))</f>
        <v>#REF!</v>
      </c>
      <c r="D102" s="211" t="e">
        <f>IF('Crisis Indicator Data'!#REF!="No Data",1,IF(#REF!&lt;&gt;"",1,0))</f>
        <v>#REF!</v>
      </c>
      <c r="E102" s="211" t="e">
        <f>IF('Crisis Indicator Data'!#REF!="No Data",1,IF(#REF!&lt;&gt;"",1,0))</f>
        <v>#REF!</v>
      </c>
      <c r="F102" s="211" t="e">
        <f>IF('Crisis Indicator Data'!#REF!="No Data",1,IF(#REF!&lt;&gt;"",1,0))</f>
        <v>#REF!</v>
      </c>
      <c r="G102" s="211" t="e">
        <f>IF('Crisis Indicator Data'!#REF!="No Data",1,IF(#REF!&lt;&gt;"",1,0))</f>
        <v>#REF!</v>
      </c>
      <c r="H102" s="211" t="e">
        <f>IF('Crisis Indicator Data'!#REF!="No Data",1,IF(#REF!&lt;&gt;"",1,0))</f>
        <v>#REF!</v>
      </c>
      <c r="I102" s="211" t="e">
        <f>IF('Crisis Indicator Data'!#REF!="No Data",1,IF(#REF!&lt;&gt;"",1,0))</f>
        <v>#REF!</v>
      </c>
      <c r="J102" s="211" t="e">
        <f>IF('Crisis Indicator Data'!#REF!="No Data",1,IF(#REF!&lt;&gt;"",1,0))</f>
        <v>#REF!</v>
      </c>
      <c r="K102" s="211" t="e">
        <f>IF('Crisis Indicator Data'!#REF!="No Data",1,IF(#REF!&lt;&gt;"",1,0))</f>
        <v>#REF!</v>
      </c>
      <c r="L102" s="211" t="e">
        <f>IF('Crisis Indicator Data'!#REF!="No Data",1,IF(#REF!&lt;&gt;"",1,0))</f>
        <v>#REF!</v>
      </c>
      <c r="M102" s="211" t="e">
        <f>IF('Crisis Indicator Data'!#REF!="No Data",1,IF(#REF!&lt;&gt;"",1,0))</f>
        <v>#REF!</v>
      </c>
      <c r="N102" s="211" t="e">
        <f>IF('Crisis Indicator Data'!#REF!="No Data",1,IF(#REF!&lt;&gt;"",1,0))</f>
        <v>#REF!</v>
      </c>
      <c r="O102" s="211" t="e">
        <f>IF('Crisis Indicator Data'!#REF!="No Data",1,IF(#REF!&lt;&gt;"",1,0))</f>
        <v>#REF!</v>
      </c>
      <c r="P102" s="211" t="e">
        <f>IF('Crisis Indicator Data'!#REF!="No Data",1,IF(#REF!&lt;&gt;"",1,0))</f>
        <v>#REF!</v>
      </c>
      <c r="Q102" s="211" t="e">
        <f>IF('Crisis Indicator Data'!#REF!="No Data",1,IF(#REF!&lt;&gt;"",1,0))</f>
        <v>#REF!</v>
      </c>
      <c r="R102" s="211" t="e">
        <f>IF('Crisis Indicator Data'!#REF!="No Data",1,IF(#REF!&lt;&gt;"",1,0))</f>
        <v>#REF!</v>
      </c>
      <c r="S102" s="211" t="e">
        <f>IF('Crisis Indicator Data'!#REF!="No Data",1,IF(#REF!&lt;&gt;"",1,0))</f>
        <v>#REF!</v>
      </c>
      <c r="T102" s="211" t="e">
        <f>IF('Crisis Indicator Data'!#REF!="No Data",1,IF(#REF!&lt;&gt;"",1,0))</f>
        <v>#REF!</v>
      </c>
      <c r="U102" s="211" t="e">
        <f>IF('Crisis Indicator Data'!#REF!="No Data",1,IF(#REF!&lt;&gt;"",1,0))</f>
        <v>#REF!</v>
      </c>
      <c r="V102" s="211" t="e">
        <f>IF('Crisis Indicator Data'!#REF!="No Data",1,IF(#REF!&lt;&gt;"",1,0))</f>
        <v>#REF!</v>
      </c>
      <c r="W102" s="211" t="e">
        <f>IF('Crisis Indicator Data'!#REF!="No Data",1,IF(#REF!&lt;&gt;"",1,0))</f>
        <v>#REF!</v>
      </c>
      <c r="X102" s="211" t="e">
        <f>IF('Crisis Indicator Data'!#REF!="No Data",1,IF(#REF!&lt;&gt;"",1,0))</f>
        <v>#REF!</v>
      </c>
      <c r="Y102" s="211" t="e">
        <f>IF('Crisis Indicator Data'!#REF!="No Data",1,IF(#REF!&lt;&gt;"",1,0))</f>
        <v>#REF!</v>
      </c>
      <c r="Z102" s="211" t="e">
        <f>IF('Crisis Indicator Data'!#REF!="No Data",1,IF(#REF!&lt;&gt;"",1,0))</f>
        <v>#REF!</v>
      </c>
      <c r="AA102" s="211" t="e">
        <f>IF('Crisis Indicator Data'!#REF!="No Data",1,IF(#REF!&lt;&gt;"",1,0))</f>
        <v>#REF!</v>
      </c>
      <c r="AB102" s="211" t="e">
        <f>IF('Crisis Indicator Data'!#REF!="No Data",1,IF(#REF!&lt;&gt;"",1,0))</f>
        <v>#REF!</v>
      </c>
      <c r="AC102" s="211" t="e">
        <f>IF('Crisis Indicator Data'!#REF!="No Data",1,IF(#REF!&lt;&gt;"",1,0))</f>
        <v>#REF!</v>
      </c>
      <c r="AD102" s="211" t="e">
        <f>IF('Crisis Indicator Data'!#REF!="No Data",1,IF(#REF!&lt;&gt;"",1,0))</f>
        <v>#REF!</v>
      </c>
      <c r="AE102" s="211" t="e">
        <f>IF('Crisis Indicator Data'!#REF!="No Data",1,IF(#REF!&lt;&gt;"",1,0))</f>
        <v>#REF!</v>
      </c>
      <c r="AF102" s="211" t="e">
        <f>IF('Crisis Indicator Data'!#REF!="No Data",1,IF(#REF!&lt;&gt;"",1,0))</f>
        <v>#REF!</v>
      </c>
      <c r="AG102" s="211" t="e">
        <f>IF('Crisis Indicator Data'!#REF!="No Data",1,IF(#REF!&lt;&gt;"",1,0))</f>
        <v>#REF!</v>
      </c>
      <c r="AH102" s="211" t="e">
        <f>IF('Crisis Indicator Data'!#REF!="No Data",1,IF(#REF!&lt;&gt;"",1,0))</f>
        <v>#REF!</v>
      </c>
      <c r="AI102" s="211" t="e">
        <f>IF('Crisis Indicator Data'!#REF!="No Data",1,IF(#REF!&lt;&gt;"",1,0))</f>
        <v>#REF!</v>
      </c>
      <c r="AJ102" s="211" t="e">
        <f>IF('Crisis Indicator Data'!#REF!="No Data",1,IF(#REF!&lt;&gt;"",1,0))</f>
        <v>#REF!</v>
      </c>
      <c r="AK102" s="211" t="e">
        <f>IF('Crisis Indicator Data'!#REF!="No Data",1,IF(#REF!&lt;&gt;"",1,0))</f>
        <v>#REF!</v>
      </c>
      <c r="AL102" s="211" t="e">
        <f>IF('Crisis Indicator Data'!#REF!="No Data",1,IF(#REF!&lt;&gt;"",1,0))</f>
        <v>#REF!</v>
      </c>
      <c r="AM102" s="211" t="e">
        <f>IF('Crisis Indicator Data'!#REF!="No Data",1,IF(#REF!&lt;&gt;"",1,0))</f>
        <v>#REF!</v>
      </c>
      <c r="AN102" s="211" t="e">
        <f>IF('Crisis Indicator Data'!#REF!="No Data",1,IF(#REF!&lt;&gt;"",1,0))</f>
        <v>#REF!</v>
      </c>
      <c r="AO102" s="211" t="e">
        <f>IF('Crisis Indicator Data'!#REF!="No Data",1,IF(#REF!&lt;&gt;"",1,0))</f>
        <v>#REF!</v>
      </c>
      <c r="AP102" s="211" t="e">
        <f>IF('Crisis Indicator Data'!#REF!="No Data",1,IF(#REF!&lt;&gt;"",1,0))</f>
        <v>#REF!</v>
      </c>
      <c r="AQ102" s="211" t="e">
        <f>IF('Crisis Indicator Data'!#REF!="No Data",1,IF(#REF!&lt;&gt;"",1,0))</f>
        <v>#REF!</v>
      </c>
      <c r="AR102" s="211" t="e">
        <f>IF('Crisis Indicator Data'!#REF!="No Data",1,IF(#REF!&lt;&gt;"",1,0))</f>
        <v>#REF!</v>
      </c>
      <c r="AS102" s="211" t="e">
        <f>IF('Crisis Indicator Data'!#REF!="No Data",1,IF(#REF!&lt;&gt;"",1,0))</f>
        <v>#REF!</v>
      </c>
      <c r="AT102" s="211" t="e">
        <f>IF('Crisis Indicator Data'!#REF!="No Data",1,IF(#REF!&lt;&gt;"",1,0))</f>
        <v>#REF!</v>
      </c>
      <c r="AU102" s="211" t="e">
        <f>IF('Crisis Indicator Data'!#REF!="No Data",1,IF(#REF!&lt;&gt;"",1,0))</f>
        <v>#REF!</v>
      </c>
      <c r="AV102" s="211" t="e">
        <f>IF('Crisis Indicator Data'!#REF!="No Data",1,IF(#REF!&lt;&gt;"",1,0))</f>
        <v>#REF!</v>
      </c>
      <c r="AW102" s="211" t="e">
        <f>IF('Crisis Indicator Data'!#REF!="No Data",1,IF(#REF!&lt;&gt;"",1,0))</f>
        <v>#REF!</v>
      </c>
      <c r="AX102" s="211" t="e">
        <f>IF('Crisis Indicator Data'!#REF!="No Data",1,IF(#REF!&lt;&gt;"",1,0))</f>
        <v>#REF!</v>
      </c>
      <c r="AY102" s="211" t="e">
        <f>IF('Crisis Indicator Data'!#REF!="No Data",1,IF(#REF!&lt;&gt;"",1,0))</f>
        <v>#REF!</v>
      </c>
      <c r="AZ102" s="211" t="e">
        <f>IF('Crisis Indicator Data'!#REF!="No Data",1,IF(#REF!&lt;&gt;"",1,0))</f>
        <v>#REF!</v>
      </c>
      <c r="BA102" t="e">
        <f t="shared" si="6"/>
        <v>#REF!</v>
      </c>
      <c r="BB102" s="22" t="e">
        <f t="shared" si="7"/>
        <v>#REF!</v>
      </c>
    </row>
    <row r="103" spans="1:54" x14ac:dyDescent="0.25">
      <c r="A103" t="s">
        <v>8825</v>
      </c>
      <c r="B103" s="211" t="e">
        <f>IF('Crisis Indicator Data'!#REF!="No Data",1,IF(#REF!&lt;&gt;"",1,0))</f>
        <v>#REF!</v>
      </c>
      <c r="C103" s="211" t="e">
        <f>IF('Crisis Indicator Data'!#REF!="No Data",1,IF(#REF!&lt;&gt;"",1,0))</f>
        <v>#REF!</v>
      </c>
      <c r="D103" s="211" t="e">
        <f>IF('Crisis Indicator Data'!#REF!="No Data",1,IF(#REF!&lt;&gt;"",1,0))</f>
        <v>#REF!</v>
      </c>
      <c r="E103" s="211" t="e">
        <f>IF('Crisis Indicator Data'!#REF!="No Data",1,IF(#REF!&lt;&gt;"",1,0))</f>
        <v>#REF!</v>
      </c>
      <c r="F103" s="211" t="e">
        <f>IF('Crisis Indicator Data'!#REF!="No Data",1,IF(#REF!&lt;&gt;"",1,0))</f>
        <v>#REF!</v>
      </c>
      <c r="G103" s="211" t="e">
        <f>IF('Crisis Indicator Data'!#REF!="No Data",1,IF(#REF!&lt;&gt;"",1,0))</f>
        <v>#REF!</v>
      </c>
      <c r="H103" s="211" t="e">
        <f>IF('Crisis Indicator Data'!#REF!="No Data",1,IF(#REF!&lt;&gt;"",1,0))</f>
        <v>#REF!</v>
      </c>
      <c r="I103" s="211" t="e">
        <f>IF('Crisis Indicator Data'!#REF!="No Data",1,IF(#REF!&lt;&gt;"",1,0))</f>
        <v>#REF!</v>
      </c>
      <c r="J103" s="211" t="e">
        <f>IF('Crisis Indicator Data'!#REF!="No Data",1,IF(#REF!&lt;&gt;"",1,0))</f>
        <v>#REF!</v>
      </c>
      <c r="K103" s="211" t="e">
        <f>IF('Crisis Indicator Data'!#REF!="No Data",1,IF(#REF!&lt;&gt;"",1,0))</f>
        <v>#REF!</v>
      </c>
      <c r="L103" s="211" t="e">
        <f>IF('Crisis Indicator Data'!#REF!="No Data",1,IF(#REF!&lt;&gt;"",1,0))</f>
        <v>#REF!</v>
      </c>
      <c r="M103" s="211" t="e">
        <f>IF('Crisis Indicator Data'!#REF!="No Data",1,IF(#REF!&lt;&gt;"",1,0))</f>
        <v>#REF!</v>
      </c>
      <c r="N103" s="211" t="e">
        <f>IF('Crisis Indicator Data'!#REF!="No Data",1,IF(#REF!&lt;&gt;"",1,0))</f>
        <v>#REF!</v>
      </c>
      <c r="O103" s="211" t="e">
        <f>IF('Crisis Indicator Data'!#REF!="No Data",1,IF(#REF!&lt;&gt;"",1,0))</f>
        <v>#REF!</v>
      </c>
      <c r="P103" s="211" t="e">
        <f>IF('Crisis Indicator Data'!#REF!="No Data",1,IF(#REF!&lt;&gt;"",1,0))</f>
        <v>#REF!</v>
      </c>
      <c r="Q103" s="211" t="e">
        <f>IF('Crisis Indicator Data'!#REF!="No Data",1,IF(#REF!&lt;&gt;"",1,0))</f>
        <v>#REF!</v>
      </c>
      <c r="R103" s="211" t="e">
        <f>IF('Crisis Indicator Data'!#REF!="No Data",1,IF(#REF!&lt;&gt;"",1,0))</f>
        <v>#REF!</v>
      </c>
      <c r="S103" s="211" t="e">
        <f>IF('Crisis Indicator Data'!#REF!="No Data",1,IF(#REF!&lt;&gt;"",1,0))</f>
        <v>#REF!</v>
      </c>
      <c r="T103" s="211" t="e">
        <f>IF('Crisis Indicator Data'!#REF!="No Data",1,IF(#REF!&lt;&gt;"",1,0))</f>
        <v>#REF!</v>
      </c>
      <c r="U103" s="211" t="e">
        <f>IF('Crisis Indicator Data'!#REF!="No Data",1,IF(#REF!&lt;&gt;"",1,0))</f>
        <v>#REF!</v>
      </c>
      <c r="V103" s="211" t="e">
        <f>IF('Crisis Indicator Data'!#REF!="No Data",1,IF(#REF!&lt;&gt;"",1,0))</f>
        <v>#REF!</v>
      </c>
      <c r="W103" s="211" t="e">
        <f>IF('Crisis Indicator Data'!#REF!="No Data",1,IF(#REF!&lt;&gt;"",1,0))</f>
        <v>#REF!</v>
      </c>
      <c r="X103" s="211" t="e">
        <f>IF('Crisis Indicator Data'!#REF!="No Data",1,IF(#REF!&lt;&gt;"",1,0))</f>
        <v>#REF!</v>
      </c>
      <c r="Y103" s="211" t="e">
        <f>IF('Crisis Indicator Data'!#REF!="No Data",1,IF(#REF!&lt;&gt;"",1,0))</f>
        <v>#REF!</v>
      </c>
      <c r="Z103" s="211" t="e">
        <f>IF('Crisis Indicator Data'!#REF!="No Data",1,IF(#REF!&lt;&gt;"",1,0))</f>
        <v>#REF!</v>
      </c>
      <c r="AA103" s="211" t="e">
        <f>IF('Crisis Indicator Data'!#REF!="No Data",1,IF(#REF!&lt;&gt;"",1,0))</f>
        <v>#REF!</v>
      </c>
      <c r="AB103" s="211" t="e">
        <f>IF('Crisis Indicator Data'!#REF!="No Data",1,IF(#REF!&lt;&gt;"",1,0))</f>
        <v>#REF!</v>
      </c>
      <c r="AC103" s="211" t="e">
        <f>IF('Crisis Indicator Data'!#REF!="No Data",1,IF(#REF!&lt;&gt;"",1,0))</f>
        <v>#REF!</v>
      </c>
      <c r="AD103" s="211" t="e">
        <f>IF('Crisis Indicator Data'!#REF!="No Data",1,IF(#REF!&lt;&gt;"",1,0))</f>
        <v>#REF!</v>
      </c>
      <c r="AE103" s="211" t="e">
        <f>IF('Crisis Indicator Data'!#REF!="No Data",1,IF(#REF!&lt;&gt;"",1,0))</f>
        <v>#REF!</v>
      </c>
      <c r="AF103" s="211" t="e">
        <f>IF('Crisis Indicator Data'!#REF!="No Data",1,IF(#REF!&lt;&gt;"",1,0))</f>
        <v>#REF!</v>
      </c>
      <c r="AG103" s="211" t="e">
        <f>IF('Crisis Indicator Data'!#REF!="No Data",1,IF(#REF!&lt;&gt;"",1,0))</f>
        <v>#REF!</v>
      </c>
      <c r="AH103" s="211" t="e">
        <f>IF('Crisis Indicator Data'!#REF!="No Data",1,IF(#REF!&lt;&gt;"",1,0))</f>
        <v>#REF!</v>
      </c>
      <c r="AI103" s="211" t="e">
        <f>IF('Crisis Indicator Data'!#REF!="No Data",1,IF(#REF!&lt;&gt;"",1,0))</f>
        <v>#REF!</v>
      </c>
      <c r="AJ103" s="211" t="e">
        <f>IF('Crisis Indicator Data'!#REF!="No Data",1,IF(#REF!&lt;&gt;"",1,0))</f>
        <v>#REF!</v>
      </c>
      <c r="AK103" s="211" t="e">
        <f>IF('Crisis Indicator Data'!#REF!="No Data",1,IF(#REF!&lt;&gt;"",1,0))</f>
        <v>#REF!</v>
      </c>
      <c r="AL103" s="211" t="e">
        <f>IF('Crisis Indicator Data'!#REF!="No Data",1,IF(#REF!&lt;&gt;"",1,0))</f>
        <v>#REF!</v>
      </c>
      <c r="AM103" s="211" t="e">
        <f>IF('Crisis Indicator Data'!#REF!="No Data",1,IF(#REF!&lt;&gt;"",1,0))</f>
        <v>#REF!</v>
      </c>
      <c r="AN103" s="211" t="e">
        <f>IF('Crisis Indicator Data'!#REF!="No Data",1,IF(#REF!&lt;&gt;"",1,0))</f>
        <v>#REF!</v>
      </c>
      <c r="AO103" s="211" t="e">
        <f>IF('Crisis Indicator Data'!#REF!="No Data",1,IF(#REF!&lt;&gt;"",1,0))</f>
        <v>#REF!</v>
      </c>
      <c r="AP103" s="211" t="e">
        <f>IF('Crisis Indicator Data'!#REF!="No Data",1,IF(#REF!&lt;&gt;"",1,0))</f>
        <v>#REF!</v>
      </c>
      <c r="AQ103" s="211" t="e">
        <f>IF('Crisis Indicator Data'!#REF!="No Data",1,IF(#REF!&lt;&gt;"",1,0))</f>
        <v>#REF!</v>
      </c>
      <c r="AR103" s="211" t="e">
        <f>IF('Crisis Indicator Data'!#REF!="No Data",1,IF(#REF!&lt;&gt;"",1,0))</f>
        <v>#REF!</v>
      </c>
      <c r="AS103" s="211" t="e">
        <f>IF('Crisis Indicator Data'!#REF!="No Data",1,IF(#REF!&lt;&gt;"",1,0))</f>
        <v>#REF!</v>
      </c>
      <c r="AT103" s="211" t="e">
        <f>IF('Crisis Indicator Data'!#REF!="No Data",1,IF(#REF!&lt;&gt;"",1,0))</f>
        <v>#REF!</v>
      </c>
      <c r="AU103" s="211" t="e">
        <f>IF('Crisis Indicator Data'!#REF!="No Data",1,IF(#REF!&lt;&gt;"",1,0))</f>
        <v>#REF!</v>
      </c>
      <c r="AV103" s="211" t="e">
        <f>IF('Crisis Indicator Data'!#REF!="No Data",1,IF(#REF!&lt;&gt;"",1,0))</f>
        <v>#REF!</v>
      </c>
      <c r="AW103" s="211" t="e">
        <f>IF('Crisis Indicator Data'!#REF!="No Data",1,IF(#REF!&lt;&gt;"",1,0))</f>
        <v>#REF!</v>
      </c>
      <c r="AX103" s="211" t="e">
        <f>IF('Crisis Indicator Data'!#REF!="No Data",1,IF(#REF!&lt;&gt;"",1,0))</f>
        <v>#REF!</v>
      </c>
      <c r="AY103" s="211" t="e">
        <f>IF('Crisis Indicator Data'!#REF!="No Data",1,IF(#REF!&lt;&gt;"",1,0))</f>
        <v>#REF!</v>
      </c>
      <c r="AZ103" s="211" t="e">
        <f>IF('Crisis Indicator Data'!#REF!="No Data",1,IF(#REF!&lt;&gt;"",1,0))</f>
        <v>#REF!</v>
      </c>
      <c r="BA103" t="e">
        <f t="shared" si="6"/>
        <v>#REF!</v>
      </c>
      <c r="BB103" s="22" t="e">
        <f t="shared" si="7"/>
        <v>#REF!</v>
      </c>
    </row>
    <row r="104" spans="1:54" x14ac:dyDescent="0.25">
      <c r="A104" t="s">
        <v>8826</v>
      </c>
      <c r="B104" s="211" t="e">
        <f>IF('Crisis Indicator Data'!#REF!="No Data",1,IF(#REF!&lt;&gt;"",1,0))</f>
        <v>#REF!</v>
      </c>
      <c r="C104" s="211" t="e">
        <f>IF('Crisis Indicator Data'!#REF!="No Data",1,IF(#REF!&lt;&gt;"",1,0))</f>
        <v>#REF!</v>
      </c>
      <c r="D104" s="211" t="e">
        <f>IF('Crisis Indicator Data'!#REF!="No Data",1,IF(#REF!&lt;&gt;"",1,0))</f>
        <v>#REF!</v>
      </c>
      <c r="E104" s="211" t="e">
        <f>IF('Crisis Indicator Data'!#REF!="No Data",1,IF(#REF!&lt;&gt;"",1,0))</f>
        <v>#REF!</v>
      </c>
      <c r="F104" s="211" t="e">
        <f>IF('Crisis Indicator Data'!#REF!="No Data",1,IF(#REF!&lt;&gt;"",1,0))</f>
        <v>#REF!</v>
      </c>
      <c r="G104" s="211" t="e">
        <f>IF('Crisis Indicator Data'!#REF!="No Data",1,IF(#REF!&lt;&gt;"",1,0))</f>
        <v>#REF!</v>
      </c>
      <c r="H104" s="211" t="e">
        <f>IF('Crisis Indicator Data'!#REF!="No Data",1,IF(#REF!&lt;&gt;"",1,0))</f>
        <v>#REF!</v>
      </c>
      <c r="I104" s="211" t="e">
        <f>IF('Crisis Indicator Data'!#REF!="No Data",1,IF(#REF!&lt;&gt;"",1,0))</f>
        <v>#REF!</v>
      </c>
      <c r="J104" s="211" t="e">
        <f>IF('Crisis Indicator Data'!#REF!="No Data",1,IF(#REF!&lt;&gt;"",1,0))</f>
        <v>#REF!</v>
      </c>
      <c r="K104" s="211" t="e">
        <f>IF('Crisis Indicator Data'!#REF!="No Data",1,IF(#REF!&lt;&gt;"",1,0))</f>
        <v>#REF!</v>
      </c>
      <c r="L104" s="211" t="e">
        <f>IF('Crisis Indicator Data'!#REF!="No Data",1,IF(#REF!&lt;&gt;"",1,0))</f>
        <v>#REF!</v>
      </c>
      <c r="M104" s="211" t="e">
        <f>IF('Crisis Indicator Data'!#REF!="No Data",1,IF(#REF!&lt;&gt;"",1,0))</f>
        <v>#REF!</v>
      </c>
      <c r="N104" s="211" t="e">
        <f>IF('Crisis Indicator Data'!#REF!="No Data",1,IF(#REF!&lt;&gt;"",1,0))</f>
        <v>#REF!</v>
      </c>
      <c r="O104" s="211" t="e">
        <f>IF('Crisis Indicator Data'!#REF!="No Data",1,IF(#REF!&lt;&gt;"",1,0))</f>
        <v>#REF!</v>
      </c>
      <c r="P104" s="211" t="e">
        <f>IF('Crisis Indicator Data'!#REF!="No Data",1,IF(#REF!&lt;&gt;"",1,0))</f>
        <v>#REF!</v>
      </c>
      <c r="Q104" s="211" t="e">
        <f>IF('Crisis Indicator Data'!#REF!="No Data",1,IF(#REF!&lt;&gt;"",1,0))</f>
        <v>#REF!</v>
      </c>
      <c r="R104" s="211" t="e">
        <f>IF('Crisis Indicator Data'!#REF!="No Data",1,IF(#REF!&lt;&gt;"",1,0))</f>
        <v>#REF!</v>
      </c>
      <c r="S104" s="211" t="e">
        <f>IF('Crisis Indicator Data'!#REF!="No Data",1,IF(#REF!&lt;&gt;"",1,0))</f>
        <v>#REF!</v>
      </c>
      <c r="T104" s="211" t="e">
        <f>IF('Crisis Indicator Data'!#REF!="No Data",1,IF(#REF!&lt;&gt;"",1,0))</f>
        <v>#REF!</v>
      </c>
      <c r="U104" s="211" t="e">
        <f>IF('Crisis Indicator Data'!#REF!="No Data",1,IF(#REF!&lt;&gt;"",1,0))</f>
        <v>#REF!</v>
      </c>
      <c r="V104" s="211" t="e">
        <f>IF('Crisis Indicator Data'!#REF!="No Data",1,IF(#REF!&lt;&gt;"",1,0))</f>
        <v>#REF!</v>
      </c>
      <c r="W104" s="211" t="e">
        <f>IF('Crisis Indicator Data'!#REF!="No Data",1,IF(#REF!&lt;&gt;"",1,0))</f>
        <v>#REF!</v>
      </c>
      <c r="X104" s="211" t="e">
        <f>IF('Crisis Indicator Data'!#REF!="No Data",1,IF(#REF!&lt;&gt;"",1,0))</f>
        <v>#REF!</v>
      </c>
      <c r="Y104" s="211" t="e">
        <f>IF('Crisis Indicator Data'!#REF!="No Data",1,IF(#REF!&lt;&gt;"",1,0))</f>
        <v>#REF!</v>
      </c>
      <c r="Z104" s="211" t="e">
        <f>IF('Crisis Indicator Data'!#REF!="No Data",1,IF(#REF!&lt;&gt;"",1,0))</f>
        <v>#REF!</v>
      </c>
      <c r="AA104" s="211" t="e">
        <f>IF('Crisis Indicator Data'!#REF!="No Data",1,IF(#REF!&lt;&gt;"",1,0))</f>
        <v>#REF!</v>
      </c>
      <c r="AB104" s="211" t="e">
        <f>IF('Crisis Indicator Data'!#REF!="No Data",1,IF(#REF!&lt;&gt;"",1,0))</f>
        <v>#REF!</v>
      </c>
      <c r="AC104" s="211" t="e">
        <f>IF('Crisis Indicator Data'!#REF!="No Data",1,IF(#REF!&lt;&gt;"",1,0))</f>
        <v>#REF!</v>
      </c>
      <c r="AD104" s="211" t="e">
        <f>IF('Crisis Indicator Data'!#REF!="No Data",1,IF(#REF!&lt;&gt;"",1,0))</f>
        <v>#REF!</v>
      </c>
      <c r="AE104" s="211" t="e">
        <f>IF('Crisis Indicator Data'!#REF!="No Data",1,IF(#REF!&lt;&gt;"",1,0))</f>
        <v>#REF!</v>
      </c>
      <c r="AF104" s="211" t="e">
        <f>IF('Crisis Indicator Data'!#REF!="No Data",1,IF(#REF!&lt;&gt;"",1,0))</f>
        <v>#REF!</v>
      </c>
      <c r="AG104" s="211" t="e">
        <f>IF('Crisis Indicator Data'!#REF!="No Data",1,IF(#REF!&lt;&gt;"",1,0))</f>
        <v>#REF!</v>
      </c>
      <c r="AH104" s="211" t="e">
        <f>IF('Crisis Indicator Data'!#REF!="No Data",1,IF(#REF!&lt;&gt;"",1,0))</f>
        <v>#REF!</v>
      </c>
      <c r="AI104" s="211" t="e">
        <f>IF('Crisis Indicator Data'!#REF!="No Data",1,IF(#REF!&lt;&gt;"",1,0))</f>
        <v>#REF!</v>
      </c>
      <c r="AJ104" s="211" t="e">
        <f>IF('Crisis Indicator Data'!#REF!="No Data",1,IF(#REF!&lt;&gt;"",1,0))</f>
        <v>#REF!</v>
      </c>
      <c r="AK104" s="211" t="e">
        <f>IF('Crisis Indicator Data'!#REF!="No Data",1,IF(#REF!&lt;&gt;"",1,0))</f>
        <v>#REF!</v>
      </c>
      <c r="AL104" s="211" t="e">
        <f>IF('Crisis Indicator Data'!#REF!="No Data",1,IF(#REF!&lt;&gt;"",1,0))</f>
        <v>#REF!</v>
      </c>
      <c r="AM104" s="211" t="e">
        <f>IF('Crisis Indicator Data'!#REF!="No Data",1,IF(#REF!&lt;&gt;"",1,0))</f>
        <v>#REF!</v>
      </c>
      <c r="AN104" s="211" t="e">
        <f>IF('Crisis Indicator Data'!#REF!="No Data",1,IF(#REF!&lt;&gt;"",1,0))</f>
        <v>#REF!</v>
      </c>
      <c r="AO104" s="211" t="e">
        <f>IF('Crisis Indicator Data'!#REF!="No Data",1,IF(#REF!&lt;&gt;"",1,0))</f>
        <v>#REF!</v>
      </c>
      <c r="AP104" s="211" t="e">
        <f>IF('Crisis Indicator Data'!#REF!="No Data",1,IF(#REF!&lt;&gt;"",1,0))</f>
        <v>#REF!</v>
      </c>
      <c r="AQ104" s="211" t="e">
        <f>IF('Crisis Indicator Data'!#REF!="No Data",1,IF(#REF!&lt;&gt;"",1,0))</f>
        <v>#REF!</v>
      </c>
      <c r="AR104" s="211" t="e">
        <f>IF('Crisis Indicator Data'!#REF!="No Data",1,IF(#REF!&lt;&gt;"",1,0))</f>
        <v>#REF!</v>
      </c>
      <c r="AS104" s="211" t="e">
        <f>IF('Crisis Indicator Data'!#REF!="No Data",1,IF(#REF!&lt;&gt;"",1,0))</f>
        <v>#REF!</v>
      </c>
      <c r="AT104" s="211" t="e">
        <f>IF('Crisis Indicator Data'!#REF!="No Data",1,IF(#REF!&lt;&gt;"",1,0))</f>
        <v>#REF!</v>
      </c>
      <c r="AU104" s="211" t="e">
        <f>IF('Crisis Indicator Data'!#REF!="No Data",1,IF(#REF!&lt;&gt;"",1,0))</f>
        <v>#REF!</v>
      </c>
      <c r="AV104" s="211" t="e">
        <f>IF('Crisis Indicator Data'!#REF!="No Data",1,IF(#REF!&lt;&gt;"",1,0))</f>
        <v>#REF!</v>
      </c>
      <c r="AW104" s="211" t="e">
        <f>IF('Crisis Indicator Data'!#REF!="No Data",1,IF(#REF!&lt;&gt;"",1,0))</f>
        <v>#REF!</v>
      </c>
      <c r="AX104" s="211" t="e">
        <f>IF('Crisis Indicator Data'!#REF!="No Data",1,IF(#REF!&lt;&gt;"",1,0))</f>
        <v>#REF!</v>
      </c>
      <c r="AY104" s="211" t="e">
        <f>IF('Crisis Indicator Data'!#REF!="No Data",1,IF(#REF!&lt;&gt;"",1,0))</f>
        <v>#REF!</v>
      </c>
      <c r="AZ104" s="211" t="e">
        <f>IF('Crisis Indicator Data'!#REF!="No Data",1,IF(#REF!&lt;&gt;"",1,0))</f>
        <v>#REF!</v>
      </c>
      <c r="BA104" t="e">
        <f t="shared" si="6"/>
        <v>#REF!</v>
      </c>
      <c r="BB104" s="22" t="e">
        <f t="shared" si="7"/>
        <v>#REF!</v>
      </c>
    </row>
    <row r="105" spans="1:54" x14ac:dyDescent="0.25">
      <c r="A105" t="s">
        <v>8807</v>
      </c>
      <c r="B105" s="211" t="e">
        <f>IF('Crisis Indicator Data'!#REF!="No Data",1,IF(#REF!&lt;&gt;"",1,0))</f>
        <v>#REF!</v>
      </c>
      <c r="C105" s="211" t="e">
        <f>IF('Crisis Indicator Data'!#REF!="No Data",1,IF(#REF!&lt;&gt;"",1,0))</f>
        <v>#REF!</v>
      </c>
      <c r="D105" s="211" t="e">
        <f>IF('Crisis Indicator Data'!#REF!="No Data",1,IF(#REF!&lt;&gt;"",1,0))</f>
        <v>#REF!</v>
      </c>
      <c r="E105" s="211" t="e">
        <f>IF('Crisis Indicator Data'!#REF!="No Data",1,IF(#REF!&lt;&gt;"",1,0))</f>
        <v>#REF!</v>
      </c>
      <c r="F105" s="211" t="e">
        <f>IF('Crisis Indicator Data'!#REF!="No Data",1,IF(#REF!&lt;&gt;"",1,0))</f>
        <v>#REF!</v>
      </c>
      <c r="G105" s="211" t="e">
        <f>IF('Crisis Indicator Data'!#REF!="No Data",1,IF(#REF!&lt;&gt;"",1,0))</f>
        <v>#REF!</v>
      </c>
      <c r="H105" s="211" t="e">
        <f>IF('Crisis Indicator Data'!#REF!="No Data",1,IF(#REF!&lt;&gt;"",1,0))</f>
        <v>#REF!</v>
      </c>
      <c r="I105" s="211" t="e">
        <f>IF('Crisis Indicator Data'!#REF!="No Data",1,IF(#REF!&lt;&gt;"",1,0))</f>
        <v>#REF!</v>
      </c>
      <c r="J105" s="211" t="e">
        <f>IF('Crisis Indicator Data'!#REF!="No Data",1,IF(#REF!&lt;&gt;"",1,0))</f>
        <v>#REF!</v>
      </c>
      <c r="K105" s="211" t="e">
        <f>IF('Crisis Indicator Data'!#REF!="No Data",1,IF(#REF!&lt;&gt;"",1,0))</f>
        <v>#REF!</v>
      </c>
      <c r="L105" s="211" t="e">
        <f>IF('Crisis Indicator Data'!#REF!="No Data",1,IF(#REF!&lt;&gt;"",1,0))</f>
        <v>#REF!</v>
      </c>
      <c r="M105" s="211" t="e">
        <f>IF('Crisis Indicator Data'!#REF!="No Data",1,IF(#REF!&lt;&gt;"",1,0))</f>
        <v>#REF!</v>
      </c>
      <c r="N105" s="211" t="e">
        <f>IF('Crisis Indicator Data'!#REF!="No Data",1,IF(#REF!&lt;&gt;"",1,0))</f>
        <v>#REF!</v>
      </c>
      <c r="O105" s="211" t="e">
        <f>IF('Crisis Indicator Data'!#REF!="No Data",1,IF(#REF!&lt;&gt;"",1,0))</f>
        <v>#REF!</v>
      </c>
      <c r="P105" s="211" t="e">
        <f>IF('Crisis Indicator Data'!#REF!="No Data",1,IF(#REF!&lt;&gt;"",1,0))</f>
        <v>#REF!</v>
      </c>
      <c r="Q105" s="211" t="e">
        <f>IF('Crisis Indicator Data'!#REF!="No Data",1,IF(#REF!&lt;&gt;"",1,0))</f>
        <v>#REF!</v>
      </c>
      <c r="R105" s="211" t="e">
        <f>IF('Crisis Indicator Data'!#REF!="No Data",1,IF(#REF!&lt;&gt;"",1,0))</f>
        <v>#REF!</v>
      </c>
      <c r="S105" s="211" t="e">
        <f>IF('Crisis Indicator Data'!#REF!="No Data",1,IF(#REF!&lt;&gt;"",1,0))</f>
        <v>#REF!</v>
      </c>
      <c r="T105" s="211" t="e">
        <f>IF('Crisis Indicator Data'!#REF!="No Data",1,IF(#REF!&lt;&gt;"",1,0))</f>
        <v>#REF!</v>
      </c>
      <c r="U105" s="211" t="e">
        <f>IF('Crisis Indicator Data'!#REF!="No Data",1,IF(#REF!&lt;&gt;"",1,0))</f>
        <v>#REF!</v>
      </c>
      <c r="V105" s="211" t="e">
        <f>IF('Crisis Indicator Data'!#REF!="No Data",1,IF(#REF!&lt;&gt;"",1,0))</f>
        <v>#REF!</v>
      </c>
      <c r="W105" s="211" t="e">
        <f>IF('Crisis Indicator Data'!#REF!="No Data",1,IF(#REF!&lt;&gt;"",1,0))</f>
        <v>#REF!</v>
      </c>
      <c r="X105" s="211" t="e">
        <f>IF('Crisis Indicator Data'!#REF!="No Data",1,IF(#REF!&lt;&gt;"",1,0))</f>
        <v>#REF!</v>
      </c>
      <c r="Y105" s="211" t="e">
        <f>IF('Crisis Indicator Data'!#REF!="No Data",1,IF(#REF!&lt;&gt;"",1,0))</f>
        <v>#REF!</v>
      </c>
      <c r="Z105" s="211" t="e">
        <f>IF('Crisis Indicator Data'!#REF!="No Data",1,IF(#REF!&lt;&gt;"",1,0))</f>
        <v>#REF!</v>
      </c>
      <c r="AA105" s="211" t="e">
        <f>IF('Crisis Indicator Data'!#REF!="No Data",1,IF(#REF!&lt;&gt;"",1,0))</f>
        <v>#REF!</v>
      </c>
      <c r="AB105" s="211" t="e">
        <f>IF('Crisis Indicator Data'!#REF!="No Data",1,IF(#REF!&lt;&gt;"",1,0))</f>
        <v>#REF!</v>
      </c>
      <c r="AC105" s="211" t="e">
        <f>IF('Crisis Indicator Data'!#REF!="No Data",1,IF(#REF!&lt;&gt;"",1,0))</f>
        <v>#REF!</v>
      </c>
      <c r="AD105" s="211" t="e">
        <f>IF('Crisis Indicator Data'!#REF!="No Data",1,IF(#REF!&lt;&gt;"",1,0))</f>
        <v>#REF!</v>
      </c>
      <c r="AE105" s="211" t="e">
        <f>IF('Crisis Indicator Data'!#REF!="No Data",1,IF(#REF!&lt;&gt;"",1,0))</f>
        <v>#REF!</v>
      </c>
      <c r="AF105" s="211" t="e">
        <f>IF('Crisis Indicator Data'!#REF!="No Data",1,IF(#REF!&lt;&gt;"",1,0))</f>
        <v>#REF!</v>
      </c>
      <c r="AG105" s="211" t="e">
        <f>IF('Crisis Indicator Data'!#REF!="No Data",1,IF(#REF!&lt;&gt;"",1,0))</f>
        <v>#REF!</v>
      </c>
      <c r="AH105" s="211" t="e">
        <f>IF('Crisis Indicator Data'!#REF!="No Data",1,IF(#REF!&lt;&gt;"",1,0))</f>
        <v>#REF!</v>
      </c>
      <c r="AI105" s="211" t="e">
        <f>IF('Crisis Indicator Data'!#REF!="No Data",1,IF(#REF!&lt;&gt;"",1,0))</f>
        <v>#REF!</v>
      </c>
      <c r="AJ105" s="211" t="e">
        <f>IF('Crisis Indicator Data'!#REF!="No Data",1,IF(#REF!&lt;&gt;"",1,0))</f>
        <v>#REF!</v>
      </c>
      <c r="AK105" s="211" t="e">
        <f>IF('Crisis Indicator Data'!#REF!="No Data",1,IF(#REF!&lt;&gt;"",1,0))</f>
        <v>#REF!</v>
      </c>
      <c r="AL105" s="211" t="e">
        <f>IF('Crisis Indicator Data'!#REF!="No Data",1,IF(#REF!&lt;&gt;"",1,0))</f>
        <v>#REF!</v>
      </c>
      <c r="AM105" s="211" t="e">
        <f>IF('Crisis Indicator Data'!#REF!="No Data",1,IF(#REF!&lt;&gt;"",1,0))</f>
        <v>#REF!</v>
      </c>
      <c r="AN105" s="211" t="e">
        <f>IF('Crisis Indicator Data'!#REF!="No Data",1,IF(#REF!&lt;&gt;"",1,0))</f>
        <v>#REF!</v>
      </c>
      <c r="AO105" s="211" t="e">
        <f>IF('Crisis Indicator Data'!#REF!="No Data",1,IF(#REF!&lt;&gt;"",1,0))</f>
        <v>#REF!</v>
      </c>
      <c r="AP105" s="211" t="e">
        <f>IF('Crisis Indicator Data'!#REF!="No Data",1,IF(#REF!&lt;&gt;"",1,0))</f>
        <v>#REF!</v>
      </c>
      <c r="AQ105" s="211" t="e">
        <f>IF('Crisis Indicator Data'!#REF!="No Data",1,IF(#REF!&lt;&gt;"",1,0))</f>
        <v>#REF!</v>
      </c>
      <c r="AR105" s="211" t="e">
        <f>IF('Crisis Indicator Data'!#REF!="No Data",1,IF(#REF!&lt;&gt;"",1,0))</f>
        <v>#REF!</v>
      </c>
      <c r="AS105" s="211" t="e">
        <f>IF('Crisis Indicator Data'!#REF!="No Data",1,IF(#REF!&lt;&gt;"",1,0))</f>
        <v>#REF!</v>
      </c>
      <c r="AT105" s="211" t="e">
        <f>IF('Crisis Indicator Data'!#REF!="No Data",1,IF(#REF!&lt;&gt;"",1,0))</f>
        <v>#REF!</v>
      </c>
      <c r="AU105" s="211" t="e">
        <f>IF('Crisis Indicator Data'!#REF!="No Data",1,IF(#REF!&lt;&gt;"",1,0))</f>
        <v>#REF!</v>
      </c>
      <c r="AV105" s="211" t="e">
        <f>IF('Crisis Indicator Data'!#REF!="No Data",1,IF(#REF!&lt;&gt;"",1,0))</f>
        <v>#REF!</v>
      </c>
      <c r="AW105" s="211" t="e">
        <f>IF('Crisis Indicator Data'!#REF!="No Data",1,IF(#REF!&lt;&gt;"",1,0))</f>
        <v>#REF!</v>
      </c>
      <c r="AX105" s="211" t="e">
        <f>IF('Crisis Indicator Data'!#REF!="No Data",1,IF(#REF!&lt;&gt;"",1,0))</f>
        <v>#REF!</v>
      </c>
      <c r="AY105" s="211" t="e">
        <f>IF('Crisis Indicator Data'!#REF!="No Data",1,IF(#REF!&lt;&gt;"",1,0))</f>
        <v>#REF!</v>
      </c>
      <c r="AZ105" s="211" t="e">
        <f>IF('Crisis Indicator Data'!#REF!="No Data",1,IF(#REF!&lt;&gt;"",1,0))</f>
        <v>#REF!</v>
      </c>
      <c r="BA105" t="e">
        <f t="shared" si="6"/>
        <v>#REF!</v>
      </c>
      <c r="BB105" s="22" t="e">
        <f t="shared" si="7"/>
        <v>#REF!</v>
      </c>
    </row>
    <row r="106" spans="1:54" x14ac:dyDescent="0.25">
      <c r="A106" t="s">
        <v>8813</v>
      </c>
      <c r="B106" s="211" t="e">
        <f>IF('Crisis Indicator Data'!#REF!="No Data",1,IF(#REF!&lt;&gt;"",1,0))</f>
        <v>#REF!</v>
      </c>
      <c r="C106" s="211" t="e">
        <f>IF('Crisis Indicator Data'!#REF!="No Data",1,IF(#REF!&lt;&gt;"",1,0))</f>
        <v>#REF!</v>
      </c>
      <c r="D106" s="211" t="e">
        <f>IF('Crisis Indicator Data'!#REF!="No Data",1,IF(#REF!&lt;&gt;"",1,0))</f>
        <v>#REF!</v>
      </c>
      <c r="E106" s="211" t="e">
        <f>IF('Crisis Indicator Data'!#REF!="No Data",1,IF(#REF!&lt;&gt;"",1,0))</f>
        <v>#REF!</v>
      </c>
      <c r="F106" s="211" t="e">
        <f>IF('Crisis Indicator Data'!#REF!="No Data",1,IF(#REF!&lt;&gt;"",1,0))</f>
        <v>#REF!</v>
      </c>
      <c r="G106" s="211" t="e">
        <f>IF('Crisis Indicator Data'!#REF!="No Data",1,IF(#REF!&lt;&gt;"",1,0))</f>
        <v>#REF!</v>
      </c>
      <c r="H106" s="211" t="e">
        <f>IF('Crisis Indicator Data'!#REF!="No Data",1,IF(#REF!&lt;&gt;"",1,0))</f>
        <v>#REF!</v>
      </c>
      <c r="I106" s="211" t="e">
        <f>IF('Crisis Indicator Data'!#REF!="No Data",1,IF(#REF!&lt;&gt;"",1,0))</f>
        <v>#REF!</v>
      </c>
      <c r="J106" s="211" t="e">
        <f>IF('Crisis Indicator Data'!#REF!="No Data",1,IF(#REF!&lt;&gt;"",1,0))</f>
        <v>#REF!</v>
      </c>
      <c r="K106" s="211" t="e">
        <f>IF('Crisis Indicator Data'!#REF!="No Data",1,IF(#REF!&lt;&gt;"",1,0))</f>
        <v>#REF!</v>
      </c>
      <c r="L106" s="211" t="e">
        <f>IF('Crisis Indicator Data'!#REF!="No Data",1,IF(#REF!&lt;&gt;"",1,0))</f>
        <v>#REF!</v>
      </c>
      <c r="M106" s="211" t="e">
        <f>IF('Crisis Indicator Data'!#REF!="No Data",1,IF(#REF!&lt;&gt;"",1,0))</f>
        <v>#REF!</v>
      </c>
      <c r="N106" s="211" t="e">
        <f>IF('Crisis Indicator Data'!#REF!="No Data",1,IF(#REF!&lt;&gt;"",1,0))</f>
        <v>#REF!</v>
      </c>
      <c r="O106" s="211" t="e">
        <f>IF('Crisis Indicator Data'!#REF!="No Data",1,IF(#REF!&lt;&gt;"",1,0))</f>
        <v>#REF!</v>
      </c>
      <c r="P106" s="211" t="e">
        <f>IF('Crisis Indicator Data'!#REF!="No Data",1,IF(#REF!&lt;&gt;"",1,0))</f>
        <v>#REF!</v>
      </c>
      <c r="Q106" s="211" t="e">
        <f>IF('Crisis Indicator Data'!#REF!="No Data",1,IF(#REF!&lt;&gt;"",1,0))</f>
        <v>#REF!</v>
      </c>
      <c r="R106" s="211" t="e">
        <f>IF('Crisis Indicator Data'!#REF!="No Data",1,IF(#REF!&lt;&gt;"",1,0))</f>
        <v>#REF!</v>
      </c>
      <c r="S106" s="211" t="e">
        <f>IF('Crisis Indicator Data'!#REF!="No Data",1,IF(#REF!&lt;&gt;"",1,0))</f>
        <v>#REF!</v>
      </c>
      <c r="T106" s="211" t="e">
        <f>IF('Crisis Indicator Data'!#REF!="No Data",1,IF(#REF!&lt;&gt;"",1,0))</f>
        <v>#REF!</v>
      </c>
      <c r="U106" s="211" t="e">
        <f>IF('Crisis Indicator Data'!#REF!="No Data",1,IF(#REF!&lt;&gt;"",1,0))</f>
        <v>#REF!</v>
      </c>
      <c r="V106" s="211" t="e">
        <f>IF('Crisis Indicator Data'!#REF!="No Data",1,IF(#REF!&lt;&gt;"",1,0))</f>
        <v>#REF!</v>
      </c>
      <c r="W106" s="211" t="e">
        <f>IF('Crisis Indicator Data'!#REF!="No Data",1,IF(#REF!&lt;&gt;"",1,0))</f>
        <v>#REF!</v>
      </c>
      <c r="X106" s="211" t="e">
        <f>IF('Crisis Indicator Data'!#REF!="No Data",1,IF(#REF!&lt;&gt;"",1,0))</f>
        <v>#REF!</v>
      </c>
      <c r="Y106" s="211" t="e">
        <f>IF('Crisis Indicator Data'!#REF!="No Data",1,IF(#REF!&lt;&gt;"",1,0))</f>
        <v>#REF!</v>
      </c>
      <c r="Z106" s="211" t="e">
        <f>IF('Crisis Indicator Data'!#REF!="No Data",1,IF(#REF!&lt;&gt;"",1,0))</f>
        <v>#REF!</v>
      </c>
      <c r="AA106" s="211" t="e">
        <f>IF('Crisis Indicator Data'!#REF!="No Data",1,IF(#REF!&lt;&gt;"",1,0))</f>
        <v>#REF!</v>
      </c>
      <c r="AB106" s="211" t="e">
        <f>IF('Crisis Indicator Data'!#REF!="No Data",1,IF(#REF!&lt;&gt;"",1,0))</f>
        <v>#REF!</v>
      </c>
      <c r="AC106" s="211" t="e">
        <f>IF('Crisis Indicator Data'!#REF!="No Data",1,IF(#REF!&lt;&gt;"",1,0))</f>
        <v>#REF!</v>
      </c>
      <c r="AD106" s="211" t="e">
        <f>IF('Crisis Indicator Data'!#REF!="No Data",1,IF(#REF!&lt;&gt;"",1,0))</f>
        <v>#REF!</v>
      </c>
      <c r="AE106" s="211" t="e">
        <f>IF('Crisis Indicator Data'!#REF!="No Data",1,IF(#REF!&lt;&gt;"",1,0))</f>
        <v>#REF!</v>
      </c>
      <c r="AF106" s="211" t="e">
        <f>IF('Crisis Indicator Data'!#REF!="No Data",1,IF(#REF!&lt;&gt;"",1,0))</f>
        <v>#REF!</v>
      </c>
      <c r="AG106" s="211" t="e">
        <f>IF('Crisis Indicator Data'!#REF!="No Data",1,IF(#REF!&lt;&gt;"",1,0))</f>
        <v>#REF!</v>
      </c>
      <c r="AH106" s="211" t="e">
        <f>IF('Crisis Indicator Data'!#REF!="No Data",1,IF(#REF!&lt;&gt;"",1,0))</f>
        <v>#REF!</v>
      </c>
      <c r="AI106" s="211" t="e">
        <f>IF('Crisis Indicator Data'!#REF!="No Data",1,IF(#REF!&lt;&gt;"",1,0))</f>
        <v>#REF!</v>
      </c>
      <c r="AJ106" s="211" t="e">
        <f>IF('Crisis Indicator Data'!#REF!="No Data",1,IF(#REF!&lt;&gt;"",1,0))</f>
        <v>#REF!</v>
      </c>
      <c r="AK106" s="211" t="e">
        <f>IF('Crisis Indicator Data'!#REF!="No Data",1,IF(#REF!&lt;&gt;"",1,0))</f>
        <v>#REF!</v>
      </c>
      <c r="AL106" s="211" t="e">
        <f>IF('Crisis Indicator Data'!#REF!="No Data",1,IF(#REF!&lt;&gt;"",1,0))</f>
        <v>#REF!</v>
      </c>
      <c r="AM106" s="211" t="e">
        <f>IF('Crisis Indicator Data'!#REF!="No Data",1,IF(#REF!&lt;&gt;"",1,0))</f>
        <v>#REF!</v>
      </c>
      <c r="AN106" s="211" t="e">
        <f>IF('Crisis Indicator Data'!#REF!="No Data",1,IF(#REF!&lt;&gt;"",1,0))</f>
        <v>#REF!</v>
      </c>
      <c r="AO106" s="211" t="e">
        <f>IF('Crisis Indicator Data'!#REF!="No Data",1,IF(#REF!&lt;&gt;"",1,0))</f>
        <v>#REF!</v>
      </c>
      <c r="AP106" s="211" t="e">
        <f>IF('Crisis Indicator Data'!#REF!="No Data",1,IF(#REF!&lt;&gt;"",1,0))</f>
        <v>#REF!</v>
      </c>
      <c r="AQ106" s="211" t="e">
        <f>IF('Crisis Indicator Data'!#REF!="No Data",1,IF(#REF!&lt;&gt;"",1,0))</f>
        <v>#REF!</v>
      </c>
      <c r="AR106" s="211" t="e">
        <f>IF('Crisis Indicator Data'!#REF!="No Data",1,IF(#REF!&lt;&gt;"",1,0))</f>
        <v>#REF!</v>
      </c>
      <c r="AS106" s="211" t="e">
        <f>IF('Crisis Indicator Data'!#REF!="No Data",1,IF(#REF!&lt;&gt;"",1,0))</f>
        <v>#REF!</v>
      </c>
      <c r="AT106" s="211" t="e">
        <f>IF('Crisis Indicator Data'!#REF!="No Data",1,IF(#REF!&lt;&gt;"",1,0))</f>
        <v>#REF!</v>
      </c>
      <c r="AU106" s="211" t="e">
        <f>IF('Crisis Indicator Data'!#REF!="No Data",1,IF(#REF!&lt;&gt;"",1,0))</f>
        <v>#REF!</v>
      </c>
      <c r="AV106" s="211" t="e">
        <f>IF('Crisis Indicator Data'!#REF!="No Data",1,IF(#REF!&lt;&gt;"",1,0))</f>
        <v>#REF!</v>
      </c>
      <c r="AW106" s="211" t="e">
        <f>IF('Crisis Indicator Data'!#REF!="No Data",1,IF(#REF!&lt;&gt;"",1,0))</f>
        <v>#REF!</v>
      </c>
      <c r="AX106" s="211" t="e">
        <f>IF('Crisis Indicator Data'!#REF!="No Data",1,IF(#REF!&lt;&gt;"",1,0))</f>
        <v>#REF!</v>
      </c>
      <c r="AY106" s="211" t="e">
        <f>IF('Crisis Indicator Data'!#REF!="No Data",1,IF(#REF!&lt;&gt;"",1,0))</f>
        <v>#REF!</v>
      </c>
      <c r="AZ106" s="211" t="e">
        <f>IF('Crisis Indicator Data'!#REF!="No Data",1,IF(#REF!&lt;&gt;"",1,0))</f>
        <v>#REF!</v>
      </c>
      <c r="BA106" t="e">
        <f t="shared" si="6"/>
        <v>#REF!</v>
      </c>
      <c r="BB106" s="22" t="e">
        <f t="shared" si="7"/>
        <v>#REF!</v>
      </c>
    </row>
    <row r="107" spans="1:54" x14ac:dyDescent="0.25">
      <c r="A107" t="s">
        <v>8815</v>
      </c>
      <c r="B107" s="211" t="e">
        <f>IF('Crisis Indicator Data'!#REF!="No Data",1,IF(#REF!&lt;&gt;"",1,0))</f>
        <v>#REF!</v>
      </c>
      <c r="C107" s="211" t="e">
        <f>IF('Crisis Indicator Data'!#REF!="No Data",1,IF(#REF!&lt;&gt;"",1,0))</f>
        <v>#REF!</v>
      </c>
      <c r="D107" s="211" t="e">
        <f>IF('Crisis Indicator Data'!#REF!="No Data",1,IF(#REF!&lt;&gt;"",1,0))</f>
        <v>#REF!</v>
      </c>
      <c r="E107" s="211" t="e">
        <f>IF('Crisis Indicator Data'!#REF!="No Data",1,IF(#REF!&lt;&gt;"",1,0))</f>
        <v>#REF!</v>
      </c>
      <c r="F107" s="211" t="e">
        <f>IF('Crisis Indicator Data'!#REF!="No Data",1,IF(#REF!&lt;&gt;"",1,0))</f>
        <v>#REF!</v>
      </c>
      <c r="G107" s="211" t="e">
        <f>IF('Crisis Indicator Data'!#REF!="No Data",1,IF(#REF!&lt;&gt;"",1,0))</f>
        <v>#REF!</v>
      </c>
      <c r="H107" s="211" t="e">
        <f>IF('Crisis Indicator Data'!#REF!="No Data",1,IF(#REF!&lt;&gt;"",1,0))</f>
        <v>#REF!</v>
      </c>
      <c r="I107" s="211" t="e">
        <f>IF('Crisis Indicator Data'!#REF!="No Data",1,IF(#REF!&lt;&gt;"",1,0))</f>
        <v>#REF!</v>
      </c>
      <c r="J107" s="211" t="e">
        <f>IF('Crisis Indicator Data'!#REF!="No Data",1,IF(#REF!&lt;&gt;"",1,0))</f>
        <v>#REF!</v>
      </c>
      <c r="K107" s="211" t="e">
        <f>IF('Crisis Indicator Data'!#REF!="No Data",1,IF(#REF!&lt;&gt;"",1,0))</f>
        <v>#REF!</v>
      </c>
      <c r="L107" s="211" t="e">
        <f>IF('Crisis Indicator Data'!#REF!="No Data",1,IF(#REF!&lt;&gt;"",1,0))</f>
        <v>#REF!</v>
      </c>
      <c r="M107" s="211" t="e">
        <f>IF('Crisis Indicator Data'!#REF!="No Data",1,IF(#REF!&lt;&gt;"",1,0))</f>
        <v>#REF!</v>
      </c>
      <c r="N107" s="211" t="e">
        <f>IF('Crisis Indicator Data'!#REF!="No Data",1,IF(#REF!&lt;&gt;"",1,0))</f>
        <v>#REF!</v>
      </c>
      <c r="O107" s="211" t="e">
        <f>IF('Crisis Indicator Data'!#REF!="No Data",1,IF(#REF!&lt;&gt;"",1,0))</f>
        <v>#REF!</v>
      </c>
      <c r="P107" s="211" t="e">
        <f>IF('Crisis Indicator Data'!#REF!="No Data",1,IF(#REF!&lt;&gt;"",1,0))</f>
        <v>#REF!</v>
      </c>
      <c r="Q107" s="211" t="e">
        <f>IF('Crisis Indicator Data'!#REF!="No Data",1,IF(#REF!&lt;&gt;"",1,0))</f>
        <v>#REF!</v>
      </c>
      <c r="R107" s="211" t="e">
        <f>IF('Crisis Indicator Data'!#REF!="No Data",1,IF(#REF!&lt;&gt;"",1,0))</f>
        <v>#REF!</v>
      </c>
      <c r="S107" s="211" t="e">
        <f>IF('Crisis Indicator Data'!#REF!="No Data",1,IF(#REF!&lt;&gt;"",1,0))</f>
        <v>#REF!</v>
      </c>
      <c r="T107" s="211" t="e">
        <f>IF('Crisis Indicator Data'!#REF!="No Data",1,IF(#REF!&lt;&gt;"",1,0))</f>
        <v>#REF!</v>
      </c>
      <c r="U107" s="211" t="e">
        <f>IF('Crisis Indicator Data'!#REF!="No Data",1,IF(#REF!&lt;&gt;"",1,0))</f>
        <v>#REF!</v>
      </c>
      <c r="V107" s="211" t="e">
        <f>IF('Crisis Indicator Data'!#REF!="No Data",1,IF(#REF!&lt;&gt;"",1,0))</f>
        <v>#REF!</v>
      </c>
      <c r="W107" s="211" t="e">
        <f>IF('Crisis Indicator Data'!#REF!="No Data",1,IF(#REF!&lt;&gt;"",1,0))</f>
        <v>#REF!</v>
      </c>
      <c r="X107" s="211" t="e">
        <f>IF('Crisis Indicator Data'!#REF!="No Data",1,IF(#REF!&lt;&gt;"",1,0))</f>
        <v>#REF!</v>
      </c>
      <c r="Y107" s="211" t="e">
        <f>IF('Crisis Indicator Data'!#REF!="No Data",1,IF(#REF!&lt;&gt;"",1,0))</f>
        <v>#REF!</v>
      </c>
      <c r="Z107" s="211" t="e">
        <f>IF('Crisis Indicator Data'!#REF!="No Data",1,IF(#REF!&lt;&gt;"",1,0))</f>
        <v>#REF!</v>
      </c>
      <c r="AA107" s="211" t="e">
        <f>IF('Crisis Indicator Data'!#REF!="No Data",1,IF(#REF!&lt;&gt;"",1,0))</f>
        <v>#REF!</v>
      </c>
      <c r="AB107" s="211" t="e">
        <f>IF('Crisis Indicator Data'!#REF!="No Data",1,IF(#REF!&lt;&gt;"",1,0))</f>
        <v>#REF!</v>
      </c>
      <c r="AC107" s="211" t="e">
        <f>IF('Crisis Indicator Data'!#REF!="No Data",1,IF(#REF!&lt;&gt;"",1,0))</f>
        <v>#REF!</v>
      </c>
      <c r="AD107" s="211" t="e">
        <f>IF('Crisis Indicator Data'!#REF!="No Data",1,IF(#REF!&lt;&gt;"",1,0))</f>
        <v>#REF!</v>
      </c>
      <c r="AE107" s="211" t="e">
        <f>IF('Crisis Indicator Data'!#REF!="No Data",1,IF(#REF!&lt;&gt;"",1,0))</f>
        <v>#REF!</v>
      </c>
      <c r="AF107" s="211" t="e">
        <f>IF('Crisis Indicator Data'!#REF!="No Data",1,IF(#REF!&lt;&gt;"",1,0))</f>
        <v>#REF!</v>
      </c>
      <c r="AG107" s="211" t="e">
        <f>IF('Crisis Indicator Data'!#REF!="No Data",1,IF(#REF!&lt;&gt;"",1,0))</f>
        <v>#REF!</v>
      </c>
      <c r="AH107" s="211" t="e">
        <f>IF('Crisis Indicator Data'!#REF!="No Data",1,IF(#REF!&lt;&gt;"",1,0))</f>
        <v>#REF!</v>
      </c>
      <c r="AI107" s="211" t="e">
        <f>IF('Crisis Indicator Data'!#REF!="No Data",1,IF(#REF!&lt;&gt;"",1,0))</f>
        <v>#REF!</v>
      </c>
      <c r="AJ107" s="211" t="e">
        <f>IF('Crisis Indicator Data'!#REF!="No Data",1,IF(#REF!&lt;&gt;"",1,0))</f>
        <v>#REF!</v>
      </c>
      <c r="AK107" s="211" t="e">
        <f>IF('Crisis Indicator Data'!#REF!="No Data",1,IF(#REF!&lt;&gt;"",1,0))</f>
        <v>#REF!</v>
      </c>
      <c r="AL107" s="211" t="e">
        <f>IF('Crisis Indicator Data'!#REF!="No Data",1,IF(#REF!&lt;&gt;"",1,0))</f>
        <v>#REF!</v>
      </c>
      <c r="AM107" s="211" t="e">
        <f>IF('Crisis Indicator Data'!#REF!="No Data",1,IF(#REF!&lt;&gt;"",1,0))</f>
        <v>#REF!</v>
      </c>
      <c r="AN107" s="211" t="e">
        <f>IF('Crisis Indicator Data'!#REF!="No Data",1,IF(#REF!&lt;&gt;"",1,0))</f>
        <v>#REF!</v>
      </c>
      <c r="AO107" s="211" t="e">
        <f>IF('Crisis Indicator Data'!#REF!="No Data",1,IF(#REF!&lt;&gt;"",1,0))</f>
        <v>#REF!</v>
      </c>
      <c r="AP107" s="211" t="e">
        <f>IF('Crisis Indicator Data'!#REF!="No Data",1,IF(#REF!&lt;&gt;"",1,0))</f>
        <v>#REF!</v>
      </c>
      <c r="AQ107" s="211" t="e">
        <f>IF('Crisis Indicator Data'!#REF!="No Data",1,IF(#REF!&lt;&gt;"",1,0))</f>
        <v>#REF!</v>
      </c>
      <c r="AR107" s="211" t="e">
        <f>IF('Crisis Indicator Data'!#REF!="No Data",1,IF(#REF!&lt;&gt;"",1,0))</f>
        <v>#REF!</v>
      </c>
      <c r="AS107" s="211" t="e">
        <f>IF('Crisis Indicator Data'!#REF!="No Data",1,IF(#REF!&lt;&gt;"",1,0))</f>
        <v>#REF!</v>
      </c>
      <c r="AT107" s="211" t="e">
        <f>IF('Crisis Indicator Data'!#REF!="No Data",1,IF(#REF!&lt;&gt;"",1,0))</f>
        <v>#REF!</v>
      </c>
      <c r="AU107" s="211" t="e">
        <f>IF('Crisis Indicator Data'!#REF!="No Data",1,IF(#REF!&lt;&gt;"",1,0))</f>
        <v>#REF!</v>
      </c>
      <c r="AV107" s="211" t="e">
        <f>IF('Crisis Indicator Data'!#REF!="No Data",1,IF(#REF!&lt;&gt;"",1,0))</f>
        <v>#REF!</v>
      </c>
      <c r="AW107" s="211" t="e">
        <f>IF('Crisis Indicator Data'!#REF!="No Data",1,IF(#REF!&lt;&gt;"",1,0))</f>
        <v>#REF!</v>
      </c>
      <c r="AX107" s="211" t="e">
        <f>IF('Crisis Indicator Data'!#REF!="No Data",1,IF(#REF!&lt;&gt;"",1,0))</f>
        <v>#REF!</v>
      </c>
      <c r="AY107" s="211" t="e">
        <f>IF('Crisis Indicator Data'!#REF!="No Data",1,IF(#REF!&lt;&gt;"",1,0))</f>
        <v>#REF!</v>
      </c>
      <c r="AZ107" s="211" t="e">
        <f>IF('Crisis Indicator Data'!#REF!="No Data",1,IF(#REF!&lt;&gt;"",1,0))</f>
        <v>#REF!</v>
      </c>
      <c r="BA107" t="e">
        <f t="shared" si="6"/>
        <v>#REF!</v>
      </c>
      <c r="BB107" s="22" t="e">
        <f t="shared" si="7"/>
        <v>#REF!</v>
      </c>
    </row>
    <row r="108" spans="1:54" x14ac:dyDescent="0.25">
      <c r="A108" t="s">
        <v>8810</v>
      </c>
      <c r="B108" s="211" t="e">
        <f>IF('Crisis Indicator Data'!#REF!="No Data",1,IF(#REF!&lt;&gt;"",1,0))</f>
        <v>#REF!</v>
      </c>
      <c r="C108" s="211" t="e">
        <f>IF('Crisis Indicator Data'!#REF!="No Data",1,IF(#REF!&lt;&gt;"",1,0))</f>
        <v>#REF!</v>
      </c>
      <c r="D108" s="211" t="e">
        <f>IF('Crisis Indicator Data'!#REF!="No Data",1,IF(#REF!&lt;&gt;"",1,0))</f>
        <v>#REF!</v>
      </c>
      <c r="E108" s="211" t="e">
        <f>IF('Crisis Indicator Data'!#REF!="No Data",1,IF(#REF!&lt;&gt;"",1,0))</f>
        <v>#REF!</v>
      </c>
      <c r="F108" s="211" t="e">
        <f>IF('Crisis Indicator Data'!#REF!="No Data",1,IF(#REF!&lt;&gt;"",1,0))</f>
        <v>#REF!</v>
      </c>
      <c r="G108" s="211" t="e">
        <f>IF('Crisis Indicator Data'!#REF!="No Data",1,IF(#REF!&lt;&gt;"",1,0))</f>
        <v>#REF!</v>
      </c>
      <c r="H108" s="211" t="e">
        <f>IF('Crisis Indicator Data'!#REF!="No Data",1,IF(#REF!&lt;&gt;"",1,0))</f>
        <v>#REF!</v>
      </c>
      <c r="I108" s="211" t="e">
        <f>IF('Crisis Indicator Data'!#REF!="No Data",1,IF(#REF!&lt;&gt;"",1,0))</f>
        <v>#REF!</v>
      </c>
      <c r="J108" s="211" t="e">
        <f>IF('Crisis Indicator Data'!#REF!="No Data",1,IF(#REF!&lt;&gt;"",1,0))</f>
        <v>#REF!</v>
      </c>
      <c r="K108" s="211" t="e">
        <f>IF('Crisis Indicator Data'!#REF!="No Data",1,IF(#REF!&lt;&gt;"",1,0))</f>
        <v>#REF!</v>
      </c>
      <c r="L108" s="211" t="e">
        <f>IF('Crisis Indicator Data'!#REF!="No Data",1,IF(#REF!&lt;&gt;"",1,0))</f>
        <v>#REF!</v>
      </c>
      <c r="M108" s="211" t="e">
        <f>IF('Crisis Indicator Data'!#REF!="No Data",1,IF(#REF!&lt;&gt;"",1,0))</f>
        <v>#REF!</v>
      </c>
      <c r="N108" s="211" t="e">
        <f>IF('Crisis Indicator Data'!#REF!="No Data",1,IF(#REF!&lt;&gt;"",1,0))</f>
        <v>#REF!</v>
      </c>
      <c r="O108" s="211" t="e">
        <f>IF('Crisis Indicator Data'!#REF!="No Data",1,IF(#REF!&lt;&gt;"",1,0))</f>
        <v>#REF!</v>
      </c>
      <c r="P108" s="211" t="e">
        <f>IF('Crisis Indicator Data'!#REF!="No Data",1,IF(#REF!&lt;&gt;"",1,0))</f>
        <v>#REF!</v>
      </c>
      <c r="Q108" s="211" t="e">
        <f>IF('Crisis Indicator Data'!#REF!="No Data",1,IF(#REF!&lt;&gt;"",1,0))</f>
        <v>#REF!</v>
      </c>
      <c r="R108" s="211" t="e">
        <f>IF('Crisis Indicator Data'!#REF!="No Data",1,IF(#REF!&lt;&gt;"",1,0))</f>
        <v>#REF!</v>
      </c>
      <c r="S108" s="211" t="e">
        <f>IF('Crisis Indicator Data'!#REF!="No Data",1,IF(#REF!&lt;&gt;"",1,0))</f>
        <v>#REF!</v>
      </c>
      <c r="T108" s="211" t="e">
        <f>IF('Crisis Indicator Data'!#REF!="No Data",1,IF(#REF!&lt;&gt;"",1,0))</f>
        <v>#REF!</v>
      </c>
      <c r="U108" s="211" t="e">
        <f>IF('Crisis Indicator Data'!#REF!="No Data",1,IF(#REF!&lt;&gt;"",1,0))</f>
        <v>#REF!</v>
      </c>
      <c r="V108" s="211" t="e">
        <f>IF('Crisis Indicator Data'!#REF!="No Data",1,IF(#REF!&lt;&gt;"",1,0))</f>
        <v>#REF!</v>
      </c>
      <c r="W108" s="211" t="e">
        <f>IF('Crisis Indicator Data'!#REF!="No Data",1,IF(#REF!&lt;&gt;"",1,0))</f>
        <v>#REF!</v>
      </c>
      <c r="X108" s="211" t="e">
        <f>IF('Crisis Indicator Data'!#REF!="No Data",1,IF(#REF!&lt;&gt;"",1,0))</f>
        <v>#REF!</v>
      </c>
      <c r="Y108" s="211" t="e">
        <f>IF('Crisis Indicator Data'!#REF!="No Data",1,IF(#REF!&lt;&gt;"",1,0))</f>
        <v>#REF!</v>
      </c>
      <c r="Z108" s="211" t="e">
        <f>IF('Crisis Indicator Data'!#REF!="No Data",1,IF(#REF!&lt;&gt;"",1,0))</f>
        <v>#REF!</v>
      </c>
      <c r="AA108" s="211" t="e">
        <f>IF('Crisis Indicator Data'!#REF!="No Data",1,IF(#REF!&lt;&gt;"",1,0))</f>
        <v>#REF!</v>
      </c>
      <c r="AB108" s="211" t="e">
        <f>IF('Crisis Indicator Data'!#REF!="No Data",1,IF(#REF!&lt;&gt;"",1,0))</f>
        <v>#REF!</v>
      </c>
      <c r="AC108" s="211" t="e">
        <f>IF('Crisis Indicator Data'!#REF!="No Data",1,IF(#REF!&lt;&gt;"",1,0))</f>
        <v>#REF!</v>
      </c>
      <c r="AD108" s="211" t="e">
        <f>IF('Crisis Indicator Data'!#REF!="No Data",1,IF(#REF!&lt;&gt;"",1,0))</f>
        <v>#REF!</v>
      </c>
      <c r="AE108" s="211" t="e">
        <f>IF('Crisis Indicator Data'!#REF!="No Data",1,IF(#REF!&lt;&gt;"",1,0))</f>
        <v>#REF!</v>
      </c>
      <c r="AF108" s="211" t="e">
        <f>IF('Crisis Indicator Data'!#REF!="No Data",1,IF(#REF!&lt;&gt;"",1,0))</f>
        <v>#REF!</v>
      </c>
      <c r="AG108" s="211" t="e">
        <f>IF('Crisis Indicator Data'!#REF!="No Data",1,IF(#REF!&lt;&gt;"",1,0))</f>
        <v>#REF!</v>
      </c>
      <c r="AH108" s="211" t="e">
        <f>IF('Crisis Indicator Data'!#REF!="No Data",1,IF(#REF!&lt;&gt;"",1,0))</f>
        <v>#REF!</v>
      </c>
      <c r="AI108" s="211" t="e">
        <f>IF('Crisis Indicator Data'!#REF!="No Data",1,IF(#REF!&lt;&gt;"",1,0))</f>
        <v>#REF!</v>
      </c>
      <c r="AJ108" s="211" t="e">
        <f>IF('Crisis Indicator Data'!#REF!="No Data",1,IF(#REF!&lt;&gt;"",1,0))</f>
        <v>#REF!</v>
      </c>
      <c r="AK108" s="211" t="e">
        <f>IF('Crisis Indicator Data'!#REF!="No Data",1,IF(#REF!&lt;&gt;"",1,0))</f>
        <v>#REF!</v>
      </c>
      <c r="AL108" s="211" t="e">
        <f>IF('Crisis Indicator Data'!#REF!="No Data",1,IF(#REF!&lt;&gt;"",1,0))</f>
        <v>#REF!</v>
      </c>
      <c r="AM108" s="211" t="e">
        <f>IF('Crisis Indicator Data'!#REF!="No Data",1,IF(#REF!&lt;&gt;"",1,0))</f>
        <v>#REF!</v>
      </c>
      <c r="AN108" s="211" t="e">
        <f>IF('Crisis Indicator Data'!#REF!="No Data",1,IF(#REF!&lt;&gt;"",1,0))</f>
        <v>#REF!</v>
      </c>
      <c r="AO108" s="211" t="e">
        <f>IF('Crisis Indicator Data'!#REF!="No Data",1,IF(#REF!&lt;&gt;"",1,0))</f>
        <v>#REF!</v>
      </c>
      <c r="AP108" s="211" t="e">
        <f>IF('Crisis Indicator Data'!#REF!="No Data",1,IF(#REF!&lt;&gt;"",1,0))</f>
        <v>#REF!</v>
      </c>
      <c r="AQ108" s="211" t="e">
        <f>IF('Crisis Indicator Data'!#REF!="No Data",1,IF(#REF!&lt;&gt;"",1,0))</f>
        <v>#REF!</v>
      </c>
      <c r="AR108" s="211" t="e">
        <f>IF('Crisis Indicator Data'!#REF!="No Data",1,IF(#REF!&lt;&gt;"",1,0))</f>
        <v>#REF!</v>
      </c>
      <c r="AS108" s="211" t="e">
        <f>IF('Crisis Indicator Data'!#REF!="No Data",1,IF(#REF!&lt;&gt;"",1,0))</f>
        <v>#REF!</v>
      </c>
      <c r="AT108" s="211" t="e">
        <f>IF('Crisis Indicator Data'!#REF!="No Data",1,IF(#REF!&lt;&gt;"",1,0))</f>
        <v>#REF!</v>
      </c>
      <c r="AU108" s="211" t="e">
        <f>IF('Crisis Indicator Data'!#REF!="No Data",1,IF(#REF!&lt;&gt;"",1,0))</f>
        <v>#REF!</v>
      </c>
      <c r="AV108" s="211" t="e">
        <f>IF('Crisis Indicator Data'!#REF!="No Data",1,IF(#REF!&lt;&gt;"",1,0))</f>
        <v>#REF!</v>
      </c>
      <c r="AW108" s="211" t="e">
        <f>IF('Crisis Indicator Data'!#REF!="No Data",1,IF(#REF!&lt;&gt;"",1,0))</f>
        <v>#REF!</v>
      </c>
      <c r="AX108" s="211" t="e">
        <f>IF('Crisis Indicator Data'!#REF!="No Data",1,IF(#REF!&lt;&gt;"",1,0))</f>
        <v>#REF!</v>
      </c>
      <c r="AY108" s="211" t="e">
        <f>IF('Crisis Indicator Data'!#REF!="No Data",1,IF(#REF!&lt;&gt;"",1,0))</f>
        <v>#REF!</v>
      </c>
      <c r="AZ108" s="211" t="e">
        <f>IF('Crisis Indicator Data'!#REF!="No Data",1,IF(#REF!&lt;&gt;"",1,0))</f>
        <v>#REF!</v>
      </c>
      <c r="BA108" t="e">
        <f t="shared" si="6"/>
        <v>#REF!</v>
      </c>
      <c r="BB108" s="22" t="e">
        <f t="shared" si="7"/>
        <v>#REF!</v>
      </c>
    </row>
    <row r="109" spans="1:54" x14ac:dyDescent="0.25">
      <c r="A109" t="s">
        <v>8822</v>
      </c>
      <c r="B109" s="211" t="e">
        <f>IF('Crisis Indicator Data'!#REF!="No Data",1,IF(#REF!&lt;&gt;"",1,0))</f>
        <v>#REF!</v>
      </c>
      <c r="C109" s="211" t="e">
        <f>IF('Crisis Indicator Data'!#REF!="No Data",1,IF(#REF!&lt;&gt;"",1,0))</f>
        <v>#REF!</v>
      </c>
      <c r="D109" s="211" t="e">
        <f>IF('Crisis Indicator Data'!#REF!="No Data",1,IF(#REF!&lt;&gt;"",1,0))</f>
        <v>#REF!</v>
      </c>
      <c r="E109" s="211" t="e">
        <f>IF('Crisis Indicator Data'!#REF!="No Data",1,IF(#REF!&lt;&gt;"",1,0))</f>
        <v>#REF!</v>
      </c>
      <c r="F109" s="211" t="e">
        <f>IF('Crisis Indicator Data'!#REF!="No Data",1,IF(#REF!&lt;&gt;"",1,0))</f>
        <v>#REF!</v>
      </c>
      <c r="G109" s="211" t="e">
        <f>IF('Crisis Indicator Data'!#REF!="No Data",1,IF(#REF!&lt;&gt;"",1,0))</f>
        <v>#REF!</v>
      </c>
      <c r="H109" s="211" t="e">
        <f>IF('Crisis Indicator Data'!#REF!="No Data",1,IF(#REF!&lt;&gt;"",1,0))</f>
        <v>#REF!</v>
      </c>
      <c r="I109" s="211" t="e">
        <f>IF('Crisis Indicator Data'!#REF!="No Data",1,IF(#REF!&lt;&gt;"",1,0))</f>
        <v>#REF!</v>
      </c>
      <c r="J109" s="211" t="e">
        <f>IF('Crisis Indicator Data'!#REF!="No Data",1,IF(#REF!&lt;&gt;"",1,0))</f>
        <v>#REF!</v>
      </c>
      <c r="K109" s="211" t="e">
        <f>IF('Crisis Indicator Data'!#REF!="No Data",1,IF(#REF!&lt;&gt;"",1,0))</f>
        <v>#REF!</v>
      </c>
      <c r="L109" s="211" t="e">
        <f>IF('Crisis Indicator Data'!#REF!="No Data",1,IF(#REF!&lt;&gt;"",1,0))</f>
        <v>#REF!</v>
      </c>
      <c r="M109" s="211" t="e">
        <f>IF('Crisis Indicator Data'!#REF!="No Data",1,IF(#REF!&lt;&gt;"",1,0))</f>
        <v>#REF!</v>
      </c>
      <c r="N109" s="211" t="e">
        <f>IF('Crisis Indicator Data'!#REF!="No Data",1,IF(#REF!&lt;&gt;"",1,0))</f>
        <v>#REF!</v>
      </c>
      <c r="O109" s="211" t="e">
        <f>IF('Crisis Indicator Data'!#REF!="No Data",1,IF(#REF!&lt;&gt;"",1,0))</f>
        <v>#REF!</v>
      </c>
      <c r="P109" s="211" t="e">
        <f>IF('Crisis Indicator Data'!#REF!="No Data",1,IF(#REF!&lt;&gt;"",1,0))</f>
        <v>#REF!</v>
      </c>
      <c r="Q109" s="211" t="e">
        <f>IF('Crisis Indicator Data'!#REF!="No Data",1,IF(#REF!&lt;&gt;"",1,0))</f>
        <v>#REF!</v>
      </c>
      <c r="R109" s="211" t="e">
        <f>IF('Crisis Indicator Data'!#REF!="No Data",1,IF(#REF!&lt;&gt;"",1,0))</f>
        <v>#REF!</v>
      </c>
      <c r="S109" s="211" t="e">
        <f>IF('Crisis Indicator Data'!#REF!="No Data",1,IF(#REF!&lt;&gt;"",1,0))</f>
        <v>#REF!</v>
      </c>
      <c r="T109" s="211" t="e">
        <f>IF('Crisis Indicator Data'!#REF!="No Data",1,IF(#REF!&lt;&gt;"",1,0))</f>
        <v>#REF!</v>
      </c>
      <c r="U109" s="211" t="e">
        <f>IF('Crisis Indicator Data'!#REF!="No Data",1,IF(#REF!&lt;&gt;"",1,0))</f>
        <v>#REF!</v>
      </c>
      <c r="V109" s="211" t="e">
        <f>IF('Crisis Indicator Data'!#REF!="No Data",1,IF(#REF!&lt;&gt;"",1,0))</f>
        <v>#REF!</v>
      </c>
      <c r="W109" s="211" t="e">
        <f>IF('Crisis Indicator Data'!#REF!="No Data",1,IF(#REF!&lt;&gt;"",1,0))</f>
        <v>#REF!</v>
      </c>
      <c r="X109" s="211" t="e">
        <f>IF('Crisis Indicator Data'!#REF!="No Data",1,IF(#REF!&lt;&gt;"",1,0))</f>
        <v>#REF!</v>
      </c>
      <c r="Y109" s="211" t="e">
        <f>IF('Crisis Indicator Data'!#REF!="No Data",1,IF(#REF!&lt;&gt;"",1,0))</f>
        <v>#REF!</v>
      </c>
      <c r="Z109" s="211" t="e">
        <f>IF('Crisis Indicator Data'!#REF!="No Data",1,IF(#REF!&lt;&gt;"",1,0))</f>
        <v>#REF!</v>
      </c>
      <c r="AA109" s="211" t="e">
        <f>IF('Crisis Indicator Data'!#REF!="No Data",1,IF(#REF!&lt;&gt;"",1,0))</f>
        <v>#REF!</v>
      </c>
      <c r="AB109" s="211" t="e">
        <f>IF('Crisis Indicator Data'!#REF!="No Data",1,IF(#REF!&lt;&gt;"",1,0))</f>
        <v>#REF!</v>
      </c>
      <c r="AC109" s="211" t="e">
        <f>IF('Crisis Indicator Data'!#REF!="No Data",1,IF(#REF!&lt;&gt;"",1,0))</f>
        <v>#REF!</v>
      </c>
      <c r="AD109" s="211" t="e">
        <f>IF('Crisis Indicator Data'!#REF!="No Data",1,IF(#REF!&lt;&gt;"",1,0))</f>
        <v>#REF!</v>
      </c>
      <c r="AE109" s="211" t="e">
        <f>IF('Crisis Indicator Data'!#REF!="No Data",1,IF(#REF!&lt;&gt;"",1,0))</f>
        <v>#REF!</v>
      </c>
      <c r="AF109" s="211" t="e">
        <f>IF('Crisis Indicator Data'!#REF!="No Data",1,IF(#REF!&lt;&gt;"",1,0))</f>
        <v>#REF!</v>
      </c>
      <c r="AG109" s="211" t="e">
        <f>IF('Crisis Indicator Data'!#REF!="No Data",1,IF(#REF!&lt;&gt;"",1,0))</f>
        <v>#REF!</v>
      </c>
      <c r="AH109" s="211" t="e">
        <f>IF('Crisis Indicator Data'!#REF!="No Data",1,IF(#REF!&lt;&gt;"",1,0))</f>
        <v>#REF!</v>
      </c>
      <c r="AI109" s="211" t="e">
        <f>IF('Crisis Indicator Data'!#REF!="No Data",1,IF(#REF!&lt;&gt;"",1,0))</f>
        <v>#REF!</v>
      </c>
      <c r="AJ109" s="211" t="e">
        <f>IF('Crisis Indicator Data'!#REF!="No Data",1,IF(#REF!&lt;&gt;"",1,0))</f>
        <v>#REF!</v>
      </c>
      <c r="AK109" s="211" t="e">
        <f>IF('Crisis Indicator Data'!#REF!="No Data",1,IF(#REF!&lt;&gt;"",1,0))</f>
        <v>#REF!</v>
      </c>
      <c r="AL109" s="211" t="e">
        <f>IF('Crisis Indicator Data'!#REF!="No Data",1,IF(#REF!&lt;&gt;"",1,0))</f>
        <v>#REF!</v>
      </c>
      <c r="AM109" s="211" t="e">
        <f>IF('Crisis Indicator Data'!#REF!="No Data",1,IF(#REF!&lt;&gt;"",1,0))</f>
        <v>#REF!</v>
      </c>
      <c r="AN109" s="211" t="e">
        <f>IF('Crisis Indicator Data'!#REF!="No Data",1,IF(#REF!&lt;&gt;"",1,0))</f>
        <v>#REF!</v>
      </c>
      <c r="AO109" s="211" t="e">
        <f>IF('Crisis Indicator Data'!#REF!="No Data",1,IF(#REF!&lt;&gt;"",1,0))</f>
        <v>#REF!</v>
      </c>
      <c r="AP109" s="211" t="e">
        <f>IF('Crisis Indicator Data'!#REF!="No Data",1,IF(#REF!&lt;&gt;"",1,0))</f>
        <v>#REF!</v>
      </c>
      <c r="AQ109" s="211" t="e">
        <f>IF('Crisis Indicator Data'!#REF!="No Data",1,IF(#REF!&lt;&gt;"",1,0))</f>
        <v>#REF!</v>
      </c>
      <c r="AR109" s="211" t="e">
        <f>IF('Crisis Indicator Data'!#REF!="No Data",1,IF(#REF!&lt;&gt;"",1,0))</f>
        <v>#REF!</v>
      </c>
      <c r="AS109" s="211" t="e">
        <f>IF('Crisis Indicator Data'!#REF!="No Data",1,IF(#REF!&lt;&gt;"",1,0))</f>
        <v>#REF!</v>
      </c>
      <c r="AT109" s="211" t="e">
        <f>IF('Crisis Indicator Data'!#REF!="No Data",1,IF(#REF!&lt;&gt;"",1,0))</f>
        <v>#REF!</v>
      </c>
      <c r="AU109" s="211" t="e">
        <f>IF('Crisis Indicator Data'!#REF!="No Data",1,IF(#REF!&lt;&gt;"",1,0))</f>
        <v>#REF!</v>
      </c>
      <c r="AV109" s="211" t="e">
        <f>IF('Crisis Indicator Data'!#REF!="No Data",1,IF(#REF!&lt;&gt;"",1,0))</f>
        <v>#REF!</v>
      </c>
      <c r="AW109" s="211" t="e">
        <f>IF('Crisis Indicator Data'!#REF!="No Data",1,IF(#REF!&lt;&gt;"",1,0))</f>
        <v>#REF!</v>
      </c>
      <c r="AX109" s="211" t="e">
        <f>IF('Crisis Indicator Data'!#REF!="No Data",1,IF(#REF!&lt;&gt;"",1,0))</f>
        <v>#REF!</v>
      </c>
      <c r="AY109" s="211" t="e">
        <f>IF('Crisis Indicator Data'!#REF!="No Data",1,IF(#REF!&lt;&gt;"",1,0))</f>
        <v>#REF!</v>
      </c>
      <c r="AZ109" s="211" t="e">
        <f>IF('Crisis Indicator Data'!#REF!="No Data",1,IF(#REF!&lt;&gt;"",1,0))</f>
        <v>#REF!</v>
      </c>
      <c r="BA109" t="e">
        <f t="shared" si="6"/>
        <v>#REF!</v>
      </c>
      <c r="BB109" s="22" t="e">
        <f t="shared" si="7"/>
        <v>#REF!</v>
      </c>
    </row>
    <row r="110" spans="1:54" x14ac:dyDescent="0.25">
      <c r="A110" t="s">
        <v>8824</v>
      </c>
      <c r="B110" s="211" t="e">
        <f>IF('Crisis Indicator Data'!#REF!="No Data",1,IF(#REF!&lt;&gt;"",1,0))</f>
        <v>#REF!</v>
      </c>
      <c r="C110" s="211" t="e">
        <f>IF('Crisis Indicator Data'!#REF!="No Data",1,IF(#REF!&lt;&gt;"",1,0))</f>
        <v>#REF!</v>
      </c>
      <c r="D110" s="211" t="e">
        <f>IF('Crisis Indicator Data'!#REF!="No Data",1,IF(#REF!&lt;&gt;"",1,0))</f>
        <v>#REF!</v>
      </c>
      <c r="E110" s="211" t="e">
        <f>IF('Crisis Indicator Data'!#REF!="No Data",1,IF(#REF!&lt;&gt;"",1,0))</f>
        <v>#REF!</v>
      </c>
      <c r="F110" s="211" t="e">
        <f>IF('Crisis Indicator Data'!#REF!="No Data",1,IF(#REF!&lt;&gt;"",1,0))</f>
        <v>#REF!</v>
      </c>
      <c r="G110" s="211" t="e">
        <f>IF('Crisis Indicator Data'!#REF!="No Data",1,IF(#REF!&lt;&gt;"",1,0))</f>
        <v>#REF!</v>
      </c>
      <c r="H110" s="211" t="e">
        <f>IF('Crisis Indicator Data'!#REF!="No Data",1,IF(#REF!&lt;&gt;"",1,0))</f>
        <v>#REF!</v>
      </c>
      <c r="I110" s="211" t="e">
        <f>IF('Crisis Indicator Data'!#REF!="No Data",1,IF(#REF!&lt;&gt;"",1,0))</f>
        <v>#REF!</v>
      </c>
      <c r="J110" s="211" t="e">
        <f>IF('Crisis Indicator Data'!#REF!="No Data",1,IF(#REF!&lt;&gt;"",1,0))</f>
        <v>#REF!</v>
      </c>
      <c r="K110" s="211" t="e">
        <f>IF('Crisis Indicator Data'!#REF!="No Data",1,IF(#REF!&lt;&gt;"",1,0))</f>
        <v>#REF!</v>
      </c>
      <c r="L110" s="211" t="e">
        <f>IF('Crisis Indicator Data'!#REF!="No Data",1,IF(#REF!&lt;&gt;"",1,0))</f>
        <v>#REF!</v>
      </c>
      <c r="M110" s="211" t="e">
        <f>IF('Crisis Indicator Data'!#REF!="No Data",1,IF(#REF!&lt;&gt;"",1,0))</f>
        <v>#REF!</v>
      </c>
      <c r="N110" s="211" t="e">
        <f>IF('Crisis Indicator Data'!#REF!="No Data",1,IF(#REF!&lt;&gt;"",1,0))</f>
        <v>#REF!</v>
      </c>
      <c r="O110" s="211" t="e">
        <f>IF('Crisis Indicator Data'!#REF!="No Data",1,IF(#REF!&lt;&gt;"",1,0))</f>
        <v>#REF!</v>
      </c>
      <c r="P110" s="211" t="e">
        <f>IF('Crisis Indicator Data'!#REF!="No Data",1,IF(#REF!&lt;&gt;"",1,0))</f>
        <v>#REF!</v>
      </c>
      <c r="Q110" s="211" t="e">
        <f>IF('Crisis Indicator Data'!#REF!="No Data",1,IF(#REF!&lt;&gt;"",1,0))</f>
        <v>#REF!</v>
      </c>
      <c r="R110" s="211" t="e">
        <f>IF('Crisis Indicator Data'!#REF!="No Data",1,IF(#REF!&lt;&gt;"",1,0))</f>
        <v>#REF!</v>
      </c>
      <c r="S110" s="211" t="e">
        <f>IF('Crisis Indicator Data'!#REF!="No Data",1,IF(#REF!&lt;&gt;"",1,0))</f>
        <v>#REF!</v>
      </c>
      <c r="T110" s="211" t="e">
        <f>IF('Crisis Indicator Data'!#REF!="No Data",1,IF(#REF!&lt;&gt;"",1,0))</f>
        <v>#REF!</v>
      </c>
      <c r="U110" s="211" t="e">
        <f>IF('Crisis Indicator Data'!#REF!="No Data",1,IF(#REF!&lt;&gt;"",1,0))</f>
        <v>#REF!</v>
      </c>
      <c r="V110" s="211" t="e">
        <f>IF('Crisis Indicator Data'!#REF!="No Data",1,IF(#REF!&lt;&gt;"",1,0))</f>
        <v>#REF!</v>
      </c>
      <c r="W110" s="211" t="e">
        <f>IF('Crisis Indicator Data'!#REF!="No Data",1,IF(#REF!&lt;&gt;"",1,0))</f>
        <v>#REF!</v>
      </c>
      <c r="X110" s="211" t="e">
        <f>IF('Crisis Indicator Data'!#REF!="No Data",1,IF(#REF!&lt;&gt;"",1,0))</f>
        <v>#REF!</v>
      </c>
      <c r="Y110" s="211" t="e">
        <f>IF('Crisis Indicator Data'!#REF!="No Data",1,IF(#REF!&lt;&gt;"",1,0))</f>
        <v>#REF!</v>
      </c>
      <c r="Z110" s="211" t="e">
        <f>IF('Crisis Indicator Data'!#REF!="No Data",1,IF(#REF!&lt;&gt;"",1,0))</f>
        <v>#REF!</v>
      </c>
      <c r="AA110" s="211" t="e">
        <f>IF('Crisis Indicator Data'!#REF!="No Data",1,IF(#REF!&lt;&gt;"",1,0))</f>
        <v>#REF!</v>
      </c>
      <c r="AB110" s="211" t="e">
        <f>IF('Crisis Indicator Data'!#REF!="No Data",1,IF(#REF!&lt;&gt;"",1,0))</f>
        <v>#REF!</v>
      </c>
      <c r="AC110" s="211" t="e">
        <f>IF('Crisis Indicator Data'!#REF!="No Data",1,IF(#REF!&lt;&gt;"",1,0))</f>
        <v>#REF!</v>
      </c>
      <c r="AD110" s="211" t="e">
        <f>IF('Crisis Indicator Data'!#REF!="No Data",1,IF(#REF!&lt;&gt;"",1,0))</f>
        <v>#REF!</v>
      </c>
      <c r="AE110" s="211" t="e">
        <f>IF('Crisis Indicator Data'!#REF!="No Data",1,IF(#REF!&lt;&gt;"",1,0))</f>
        <v>#REF!</v>
      </c>
      <c r="AF110" s="211" t="e">
        <f>IF('Crisis Indicator Data'!#REF!="No Data",1,IF(#REF!&lt;&gt;"",1,0))</f>
        <v>#REF!</v>
      </c>
      <c r="AG110" s="211" t="e">
        <f>IF('Crisis Indicator Data'!#REF!="No Data",1,IF(#REF!&lt;&gt;"",1,0))</f>
        <v>#REF!</v>
      </c>
      <c r="AH110" s="211" t="e">
        <f>IF('Crisis Indicator Data'!#REF!="No Data",1,IF(#REF!&lt;&gt;"",1,0))</f>
        <v>#REF!</v>
      </c>
      <c r="AI110" s="211" t="e">
        <f>IF('Crisis Indicator Data'!#REF!="No Data",1,IF(#REF!&lt;&gt;"",1,0))</f>
        <v>#REF!</v>
      </c>
      <c r="AJ110" s="211" t="e">
        <f>IF('Crisis Indicator Data'!#REF!="No Data",1,IF(#REF!&lt;&gt;"",1,0))</f>
        <v>#REF!</v>
      </c>
      <c r="AK110" s="211" t="e">
        <f>IF('Crisis Indicator Data'!#REF!="No Data",1,IF(#REF!&lt;&gt;"",1,0))</f>
        <v>#REF!</v>
      </c>
      <c r="AL110" s="211" t="e">
        <f>IF('Crisis Indicator Data'!#REF!="No Data",1,IF(#REF!&lt;&gt;"",1,0))</f>
        <v>#REF!</v>
      </c>
      <c r="AM110" s="211" t="e">
        <f>IF('Crisis Indicator Data'!#REF!="No Data",1,IF(#REF!&lt;&gt;"",1,0))</f>
        <v>#REF!</v>
      </c>
      <c r="AN110" s="211" t="e">
        <f>IF('Crisis Indicator Data'!#REF!="No Data",1,IF(#REF!&lt;&gt;"",1,0))</f>
        <v>#REF!</v>
      </c>
      <c r="AO110" s="211" t="e">
        <f>IF('Crisis Indicator Data'!#REF!="No Data",1,IF(#REF!&lt;&gt;"",1,0))</f>
        <v>#REF!</v>
      </c>
      <c r="AP110" s="211" t="e">
        <f>IF('Crisis Indicator Data'!#REF!="No Data",1,IF(#REF!&lt;&gt;"",1,0))</f>
        <v>#REF!</v>
      </c>
      <c r="AQ110" s="211" t="e">
        <f>IF('Crisis Indicator Data'!#REF!="No Data",1,IF(#REF!&lt;&gt;"",1,0))</f>
        <v>#REF!</v>
      </c>
      <c r="AR110" s="211" t="e">
        <f>IF('Crisis Indicator Data'!#REF!="No Data",1,IF(#REF!&lt;&gt;"",1,0))</f>
        <v>#REF!</v>
      </c>
      <c r="AS110" s="211" t="e">
        <f>IF('Crisis Indicator Data'!#REF!="No Data",1,IF(#REF!&lt;&gt;"",1,0))</f>
        <v>#REF!</v>
      </c>
      <c r="AT110" s="211" t="e">
        <f>IF('Crisis Indicator Data'!#REF!="No Data",1,IF(#REF!&lt;&gt;"",1,0))</f>
        <v>#REF!</v>
      </c>
      <c r="AU110" s="211" t="e">
        <f>IF('Crisis Indicator Data'!#REF!="No Data",1,IF(#REF!&lt;&gt;"",1,0))</f>
        <v>#REF!</v>
      </c>
      <c r="AV110" s="211" t="e">
        <f>IF('Crisis Indicator Data'!#REF!="No Data",1,IF(#REF!&lt;&gt;"",1,0))</f>
        <v>#REF!</v>
      </c>
      <c r="AW110" s="211" t="e">
        <f>IF('Crisis Indicator Data'!#REF!="No Data",1,IF(#REF!&lt;&gt;"",1,0))</f>
        <v>#REF!</v>
      </c>
      <c r="AX110" s="211" t="e">
        <f>IF('Crisis Indicator Data'!#REF!="No Data",1,IF(#REF!&lt;&gt;"",1,0))</f>
        <v>#REF!</v>
      </c>
      <c r="AY110" s="211" t="e">
        <f>IF('Crisis Indicator Data'!#REF!="No Data",1,IF(#REF!&lt;&gt;"",1,0))</f>
        <v>#REF!</v>
      </c>
      <c r="AZ110" s="211" t="e">
        <f>IF('Crisis Indicator Data'!#REF!="No Data",1,IF(#REF!&lt;&gt;"",1,0))</f>
        <v>#REF!</v>
      </c>
      <c r="BA110" t="e">
        <f t="shared" si="6"/>
        <v>#REF!</v>
      </c>
      <c r="BB110" s="22" t="e">
        <f t="shared" si="7"/>
        <v>#REF!</v>
      </c>
    </row>
    <row r="111" spans="1:54" x14ac:dyDescent="0.25">
      <c r="A111" t="s">
        <v>8808</v>
      </c>
      <c r="B111" s="211" t="e">
        <f>IF('Crisis Indicator Data'!#REF!="No Data",1,IF(#REF!&lt;&gt;"",1,0))</f>
        <v>#REF!</v>
      </c>
      <c r="C111" s="211" t="e">
        <f>IF('Crisis Indicator Data'!#REF!="No Data",1,IF(#REF!&lt;&gt;"",1,0))</f>
        <v>#REF!</v>
      </c>
      <c r="D111" s="211" t="e">
        <f>IF('Crisis Indicator Data'!#REF!="No Data",1,IF(#REF!&lt;&gt;"",1,0))</f>
        <v>#REF!</v>
      </c>
      <c r="E111" s="211" t="e">
        <f>IF('Crisis Indicator Data'!#REF!="No Data",1,IF(#REF!&lt;&gt;"",1,0))</f>
        <v>#REF!</v>
      </c>
      <c r="F111" s="211" t="e">
        <f>IF('Crisis Indicator Data'!#REF!="No Data",1,IF(#REF!&lt;&gt;"",1,0))</f>
        <v>#REF!</v>
      </c>
      <c r="G111" s="211" t="e">
        <f>IF('Crisis Indicator Data'!#REF!="No Data",1,IF(#REF!&lt;&gt;"",1,0))</f>
        <v>#REF!</v>
      </c>
      <c r="H111" s="211" t="e">
        <f>IF('Crisis Indicator Data'!#REF!="No Data",1,IF(#REF!&lt;&gt;"",1,0))</f>
        <v>#REF!</v>
      </c>
      <c r="I111" s="211" t="e">
        <f>IF('Crisis Indicator Data'!#REF!="No Data",1,IF(#REF!&lt;&gt;"",1,0))</f>
        <v>#REF!</v>
      </c>
      <c r="J111" s="211" t="e">
        <f>IF('Crisis Indicator Data'!#REF!="No Data",1,IF(#REF!&lt;&gt;"",1,0))</f>
        <v>#REF!</v>
      </c>
      <c r="K111" s="211" t="e">
        <f>IF('Crisis Indicator Data'!#REF!="No Data",1,IF(#REF!&lt;&gt;"",1,0))</f>
        <v>#REF!</v>
      </c>
      <c r="L111" s="211" t="e">
        <f>IF('Crisis Indicator Data'!#REF!="No Data",1,IF(#REF!&lt;&gt;"",1,0))</f>
        <v>#REF!</v>
      </c>
      <c r="M111" s="211" t="e">
        <f>IF('Crisis Indicator Data'!#REF!="No Data",1,IF(#REF!&lt;&gt;"",1,0))</f>
        <v>#REF!</v>
      </c>
      <c r="N111" s="211" t="e">
        <f>IF('Crisis Indicator Data'!#REF!="No Data",1,IF(#REF!&lt;&gt;"",1,0))</f>
        <v>#REF!</v>
      </c>
      <c r="O111" s="211" t="e">
        <f>IF('Crisis Indicator Data'!#REF!="No Data",1,IF(#REF!&lt;&gt;"",1,0))</f>
        <v>#REF!</v>
      </c>
      <c r="P111" s="211" t="e">
        <f>IF('Crisis Indicator Data'!#REF!="No Data",1,IF(#REF!&lt;&gt;"",1,0))</f>
        <v>#REF!</v>
      </c>
      <c r="Q111" s="211" t="e">
        <f>IF('Crisis Indicator Data'!#REF!="No Data",1,IF(#REF!&lt;&gt;"",1,0))</f>
        <v>#REF!</v>
      </c>
      <c r="R111" s="211" t="e">
        <f>IF('Crisis Indicator Data'!#REF!="No Data",1,IF(#REF!&lt;&gt;"",1,0))</f>
        <v>#REF!</v>
      </c>
      <c r="S111" s="211" t="e">
        <f>IF('Crisis Indicator Data'!#REF!="No Data",1,IF(#REF!&lt;&gt;"",1,0))</f>
        <v>#REF!</v>
      </c>
      <c r="T111" s="211" t="e">
        <f>IF('Crisis Indicator Data'!#REF!="No Data",1,IF(#REF!&lt;&gt;"",1,0))</f>
        <v>#REF!</v>
      </c>
      <c r="U111" s="211" t="e">
        <f>IF('Crisis Indicator Data'!#REF!="No Data",1,IF(#REF!&lt;&gt;"",1,0))</f>
        <v>#REF!</v>
      </c>
      <c r="V111" s="211" t="e">
        <f>IF('Crisis Indicator Data'!#REF!="No Data",1,IF(#REF!&lt;&gt;"",1,0))</f>
        <v>#REF!</v>
      </c>
      <c r="W111" s="211" t="e">
        <f>IF('Crisis Indicator Data'!#REF!="No Data",1,IF(#REF!&lt;&gt;"",1,0))</f>
        <v>#REF!</v>
      </c>
      <c r="X111" s="211" t="e">
        <f>IF('Crisis Indicator Data'!#REF!="No Data",1,IF(#REF!&lt;&gt;"",1,0))</f>
        <v>#REF!</v>
      </c>
      <c r="Y111" s="211" t="e">
        <f>IF('Crisis Indicator Data'!#REF!="No Data",1,IF(#REF!&lt;&gt;"",1,0))</f>
        <v>#REF!</v>
      </c>
      <c r="Z111" s="211" t="e">
        <f>IF('Crisis Indicator Data'!#REF!="No Data",1,IF(#REF!&lt;&gt;"",1,0))</f>
        <v>#REF!</v>
      </c>
      <c r="AA111" s="211" t="e">
        <f>IF('Crisis Indicator Data'!#REF!="No Data",1,IF(#REF!&lt;&gt;"",1,0))</f>
        <v>#REF!</v>
      </c>
      <c r="AB111" s="211" t="e">
        <f>IF('Crisis Indicator Data'!#REF!="No Data",1,IF(#REF!&lt;&gt;"",1,0))</f>
        <v>#REF!</v>
      </c>
      <c r="AC111" s="211" t="e">
        <f>IF('Crisis Indicator Data'!#REF!="No Data",1,IF(#REF!&lt;&gt;"",1,0))</f>
        <v>#REF!</v>
      </c>
      <c r="AD111" s="211" t="e">
        <f>IF('Crisis Indicator Data'!#REF!="No Data",1,IF(#REF!&lt;&gt;"",1,0))</f>
        <v>#REF!</v>
      </c>
      <c r="AE111" s="211" t="e">
        <f>IF('Crisis Indicator Data'!#REF!="No Data",1,IF(#REF!&lt;&gt;"",1,0))</f>
        <v>#REF!</v>
      </c>
      <c r="AF111" s="211" t="e">
        <f>IF('Crisis Indicator Data'!#REF!="No Data",1,IF(#REF!&lt;&gt;"",1,0))</f>
        <v>#REF!</v>
      </c>
      <c r="AG111" s="211" t="e">
        <f>IF('Crisis Indicator Data'!#REF!="No Data",1,IF(#REF!&lt;&gt;"",1,0))</f>
        <v>#REF!</v>
      </c>
      <c r="AH111" s="211" t="e">
        <f>IF('Crisis Indicator Data'!#REF!="No Data",1,IF(#REF!&lt;&gt;"",1,0))</f>
        <v>#REF!</v>
      </c>
      <c r="AI111" s="211" t="e">
        <f>IF('Crisis Indicator Data'!#REF!="No Data",1,IF(#REF!&lt;&gt;"",1,0))</f>
        <v>#REF!</v>
      </c>
      <c r="AJ111" s="211" t="e">
        <f>IF('Crisis Indicator Data'!#REF!="No Data",1,IF(#REF!&lt;&gt;"",1,0))</f>
        <v>#REF!</v>
      </c>
      <c r="AK111" s="211" t="e">
        <f>IF('Crisis Indicator Data'!#REF!="No Data",1,IF(#REF!&lt;&gt;"",1,0))</f>
        <v>#REF!</v>
      </c>
      <c r="AL111" s="211" t="e">
        <f>IF('Crisis Indicator Data'!#REF!="No Data",1,IF(#REF!&lt;&gt;"",1,0))</f>
        <v>#REF!</v>
      </c>
      <c r="AM111" s="211" t="e">
        <f>IF('Crisis Indicator Data'!#REF!="No Data",1,IF(#REF!&lt;&gt;"",1,0))</f>
        <v>#REF!</v>
      </c>
      <c r="AN111" s="211" t="e">
        <f>IF('Crisis Indicator Data'!#REF!="No Data",1,IF(#REF!&lt;&gt;"",1,0))</f>
        <v>#REF!</v>
      </c>
      <c r="AO111" s="211" t="e">
        <f>IF('Crisis Indicator Data'!#REF!="No Data",1,IF(#REF!&lt;&gt;"",1,0))</f>
        <v>#REF!</v>
      </c>
      <c r="AP111" s="211" t="e">
        <f>IF('Crisis Indicator Data'!#REF!="No Data",1,IF(#REF!&lt;&gt;"",1,0))</f>
        <v>#REF!</v>
      </c>
      <c r="AQ111" s="211" t="e">
        <f>IF('Crisis Indicator Data'!#REF!="No Data",1,IF(#REF!&lt;&gt;"",1,0))</f>
        <v>#REF!</v>
      </c>
      <c r="AR111" s="211" t="e">
        <f>IF('Crisis Indicator Data'!#REF!="No Data",1,IF(#REF!&lt;&gt;"",1,0))</f>
        <v>#REF!</v>
      </c>
      <c r="AS111" s="211" t="e">
        <f>IF('Crisis Indicator Data'!#REF!="No Data",1,IF(#REF!&lt;&gt;"",1,0))</f>
        <v>#REF!</v>
      </c>
      <c r="AT111" s="211" t="e">
        <f>IF('Crisis Indicator Data'!#REF!="No Data",1,IF(#REF!&lt;&gt;"",1,0))</f>
        <v>#REF!</v>
      </c>
      <c r="AU111" s="211" t="e">
        <f>IF('Crisis Indicator Data'!#REF!="No Data",1,IF(#REF!&lt;&gt;"",1,0))</f>
        <v>#REF!</v>
      </c>
      <c r="AV111" s="211" t="e">
        <f>IF('Crisis Indicator Data'!#REF!="No Data",1,IF(#REF!&lt;&gt;"",1,0))</f>
        <v>#REF!</v>
      </c>
      <c r="AW111" s="211" t="e">
        <f>IF('Crisis Indicator Data'!#REF!="No Data",1,IF(#REF!&lt;&gt;"",1,0))</f>
        <v>#REF!</v>
      </c>
      <c r="AX111" s="211" t="e">
        <f>IF('Crisis Indicator Data'!#REF!="No Data",1,IF(#REF!&lt;&gt;"",1,0))</f>
        <v>#REF!</v>
      </c>
      <c r="AY111" s="211" t="e">
        <f>IF('Crisis Indicator Data'!#REF!="No Data",1,IF(#REF!&lt;&gt;"",1,0))</f>
        <v>#REF!</v>
      </c>
      <c r="AZ111" s="211" t="e">
        <f>IF('Crisis Indicator Data'!#REF!="No Data",1,IF(#REF!&lt;&gt;"",1,0))</f>
        <v>#REF!</v>
      </c>
      <c r="BA111" t="e">
        <f t="shared" si="6"/>
        <v>#REF!</v>
      </c>
      <c r="BB111" s="22" t="e">
        <f t="shared" si="7"/>
        <v>#REF!</v>
      </c>
    </row>
    <row r="112" spans="1:54" x14ac:dyDescent="0.25">
      <c r="A112" t="s">
        <v>8727</v>
      </c>
      <c r="B112" s="211" t="e">
        <f>IF('Crisis Indicator Data'!#REF!="No Data",1,IF(#REF!&lt;&gt;"",1,0))</f>
        <v>#REF!</v>
      </c>
      <c r="C112" s="211" t="e">
        <f>IF('Crisis Indicator Data'!#REF!="No Data",1,IF(#REF!&lt;&gt;"",1,0))</f>
        <v>#REF!</v>
      </c>
      <c r="D112" s="211" t="e">
        <f>IF('Crisis Indicator Data'!#REF!="No Data",1,IF(#REF!&lt;&gt;"",1,0))</f>
        <v>#REF!</v>
      </c>
      <c r="E112" s="211" t="e">
        <f>IF('Crisis Indicator Data'!#REF!="No Data",1,IF(#REF!&lt;&gt;"",1,0))</f>
        <v>#REF!</v>
      </c>
      <c r="F112" s="211" t="e">
        <f>IF('Crisis Indicator Data'!#REF!="No Data",1,IF(#REF!&lt;&gt;"",1,0))</f>
        <v>#REF!</v>
      </c>
      <c r="G112" s="211" t="e">
        <f>IF('Crisis Indicator Data'!#REF!="No Data",1,IF(#REF!&lt;&gt;"",1,0))</f>
        <v>#REF!</v>
      </c>
      <c r="H112" s="211" t="e">
        <f>IF('Crisis Indicator Data'!#REF!="No Data",1,IF(#REF!&lt;&gt;"",1,0))</f>
        <v>#REF!</v>
      </c>
      <c r="I112" s="211" t="e">
        <f>IF('Crisis Indicator Data'!#REF!="No Data",1,IF(#REF!&lt;&gt;"",1,0))</f>
        <v>#REF!</v>
      </c>
      <c r="J112" s="211" t="e">
        <f>IF('Crisis Indicator Data'!#REF!="No Data",1,IF(#REF!&lt;&gt;"",1,0))</f>
        <v>#REF!</v>
      </c>
      <c r="K112" s="211" t="e">
        <f>IF('Crisis Indicator Data'!#REF!="No Data",1,IF(#REF!&lt;&gt;"",1,0))</f>
        <v>#REF!</v>
      </c>
      <c r="L112" s="211" t="e">
        <f>IF('Crisis Indicator Data'!#REF!="No Data",1,IF(#REF!&lt;&gt;"",1,0))</f>
        <v>#REF!</v>
      </c>
      <c r="M112" s="211" t="e">
        <f>IF('Crisis Indicator Data'!#REF!="No Data",1,IF(#REF!&lt;&gt;"",1,0))</f>
        <v>#REF!</v>
      </c>
      <c r="N112" s="211" t="e">
        <f>IF('Crisis Indicator Data'!#REF!="No Data",1,IF(#REF!&lt;&gt;"",1,0))</f>
        <v>#REF!</v>
      </c>
      <c r="O112" s="211" t="e">
        <f>IF('Crisis Indicator Data'!#REF!="No Data",1,IF(#REF!&lt;&gt;"",1,0))</f>
        <v>#REF!</v>
      </c>
      <c r="P112" s="211" t="e">
        <f>IF('Crisis Indicator Data'!#REF!="No Data",1,IF(#REF!&lt;&gt;"",1,0))</f>
        <v>#REF!</v>
      </c>
      <c r="Q112" s="211" t="e">
        <f>IF('Crisis Indicator Data'!#REF!="No Data",1,IF(#REF!&lt;&gt;"",1,0))</f>
        <v>#REF!</v>
      </c>
      <c r="R112" s="211" t="e">
        <f>IF('Crisis Indicator Data'!#REF!="No Data",1,IF(#REF!&lt;&gt;"",1,0))</f>
        <v>#REF!</v>
      </c>
      <c r="S112" s="211" t="e">
        <f>IF('Crisis Indicator Data'!#REF!="No Data",1,IF(#REF!&lt;&gt;"",1,0))</f>
        <v>#REF!</v>
      </c>
      <c r="T112" s="211" t="e">
        <f>IF('Crisis Indicator Data'!#REF!="No Data",1,IF(#REF!&lt;&gt;"",1,0))</f>
        <v>#REF!</v>
      </c>
      <c r="U112" s="211" t="e">
        <f>IF('Crisis Indicator Data'!#REF!="No Data",1,IF(#REF!&lt;&gt;"",1,0))</f>
        <v>#REF!</v>
      </c>
      <c r="V112" s="211" t="e">
        <f>IF('Crisis Indicator Data'!#REF!="No Data",1,IF(#REF!&lt;&gt;"",1,0))</f>
        <v>#REF!</v>
      </c>
      <c r="W112" s="211" t="e">
        <f>IF('Crisis Indicator Data'!#REF!="No Data",1,IF(#REF!&lt;&gt;"",1,0))</f>
        <v>#REF!</v>
      </c>
      <c r="X112" s="211" t="e">
        <f>IF('Crisis Indicator Data'!#REF!="No Data",1,IF(#REF!&lt;&gt;"",1,0))</f>
        <v>#REF!</v>
      </c>
      <c r="Y112" s="211" t="e">
        <f>IF('Crisis Indicator Data'!#REF!="No Data",1,IF(#REF!&lt;&gt;"",1,0))</f>
        <v>#REF!</v>
      </c>
      <c r="Z112" s="211" t="e">
        <f>IF('Crisis Indicator Data'!#REF!="No Data",1,IF(#REF!&lt;&gt;"",1,0))</f>
        <v>#REF!</v>
      </c>
      <c r="AA112" s="211" t="e">
        <f>IF('Crisis Indicator Data'!#REF!="No Data",1,IF(#REF!&lt;&gt;"",1,0))</f>
        <v>#REF!</v>
      </c>
      <c r="AB112" s="211" t="e">
        <f>IF('Crisis Indicator Data'!#REF!="No Data",1,IF(#REF!&lt;&gt;"",1,0))</f>
        <v>#REF!</v>
      </c>
      <c r="AC112" s="211" t="e">
        <f>IF('Crisis Indicator Data'!#REF!="No Data",1,IF(#REF!&lt;&gt;"",1,0))</f>
        <v>#REF!</v>
      </c>
      <c r="AD112" s="211" t="e">
        <f>IF('Crisis Indicator Data'!#REF!="No Data",1,IF(#REF!&lt;&gt;"",1,0))</f>
        <v>#REF!</v>
      </c>
      <c r="AE112" s="211" t="e">
        <f>IF('Crisis Indicator Data'!#REF!="No Data",1,IF(#REF!&lt;&gt;"",1,0))</f>
        <v>#REF!</v>
      </c>
      <c r="AF112" s="211" t="e">
        <f>IF('Crisis Indicator Data'!#REF!="No Data",1,IF(#REF!&lt;&gt;"",1,0))</f>
        <v>#REF!</v>
      </c>
      <c r="AG112" s="211" t="e">
        <f>IF('Crisis Indicator Data'!#REF!="No Data",1,IF(#REF!&lt;&gt;"",1,0))</f>
        <v>#REF!</v>
      </c>
      <c r="AH112" s="211" t="e">
        <f>IF('Crisis Indicator Data'!#REF!="No Data",1,IF(#REF!&lt;&gt;"",1,0))</f>
        <v>#REF!</v>
      </c>
      <c r="AI112" s="211" t="e">
        <f>IF('Crisis Indicator Data'!#REF!="No Data",1,IF(#REF!&lt;&gt;"",1,0))</f>
        <v>#REF!</v>
      </c>
      <c r="AJ112" s="211" t="e">
        <f>IF('Crisis Indicator Data'!#REF!="No Data",1,IF(#REF!&lt;&gt;"",1,0))</f>
        <v>#REF!</v>
      </c>
      <c r="AK112" s="211" t="e">
        <f>IF('Crisis Indicator Data'!#REF!="No Data",1,IF(#REF!&lt;&gt;"",1,0))</f>
        <v>#REF!</v>
      </c>
      <c r="AL112" s="211" t="e">
        <f>IF('Crisis Indicator Data'!#REF!="No Data",1,IF(#REF!&lt;&gt;"",1,0))</f>
        <v>#REF!</v>
      </c>
      <c r="AM112" s="211" t="e">
        <f>IF('Crisis Indicator Data'!#REF!="No Data",1,IF(#REF!&lt;&gt;"",1,0))</f>
        <v>#REF!</v>
      </c>
      <c r="AN112" s="211" t="e">
        <f>IF('Crisis Indicator Data'!#REF!="No Data",1,IF(#REF!&lt;&gt;"",1,0))</f>
        <v>#REF!</v>
      </c>
      <c r="AO112" s="211" t="e">
        <f>IF('Crisis Indicator Data'!#REF!="No Data",1,IF(#REF!&lt;&gt;"",1,0))</f>
        <v>#REF!</v>
      </c>
      <c r="AP112" s="211" t="e">
        <f>IF('Crisis Indicator Data'!#REF!="No Data",1,IF(#REF!&lt;&gt;"",1,0))</f>
        <v>#REF!</v>
      </c>
      <c r="AQ112" s="211" t="e">
        <f>IF('Crisis Indicator Data'!#REF!="No Data",1,IF(#REF!&lt;&gt;"",1,0))</f>
        <v>#REF!</v>
      </c>
      <c r="AR112" s="211" t="e">
        <f>IF('Crisis Indicator Data'!#REF!="No Data",1,IF(#REF!&lt;&gt;"",1,0))</f>
        <v>#REF!</v>
      </c>
      <c r="AS112" s="211" t="e">
        <f>IF('Crisis Indicator Data'!#REF!="No Data",1,IF(#REF!&lt;&gt;"",1,0))</f>
        <v>#REF!</v>
      </c>
      <c r="AT112" s="211" t="e">
        <f>IF('Crisis Indicator Data'!#REF!="No Data",1,IF(#REF!&lt;&gt;"",1,0))</f>
        <v>#REF!</v>
      </c>
      <c r="AU112" s="211" t="e">
        <f>IF('Crisis Indicator Data'!#REF!="No Data",1,IF(#REF!&lt;&gt;"",1,0))</f>
        <v>#REF!</v>
      </c>
      <c r="AV112" s="211" t="e">
        <f>IF('Crisis Indicator Data'!#REF!="No Data",1,IF(#REF!&lt;&gt;"",1,0))</f>
        <v>#REF!</v>
      </c>
      <c r="AW112" s="211" t="e">
        <f>IF('Crisis Indicator Data'!#REF!="No Data",1,IF(#REF!&lt;&gt;"",1,0))</f>
        <v>#REF!</v>
      </c>
      <c r="AX112" s="211" t="e">
        <f>IF('Crisis Indicator Data'!#REF!="No Data",1,IF(#REF!&lt;&gt;"",1,0))</f>
        <v>#REF!</v>
      </c>
      <c r="AY112" s="211" t="e">
        <f>IF('Crisis Indicator Data'!#REF!="No Data",1,IF(#REF!&lt;&gt;"",1,0))</f>
        <v>#REF!</v>
      </c>
      <c r="AZ112" s="211" t="e">
        <f>IF('Crisis Indicator Data'!#REF!="No Data",1,IF(#REF!&lt;&gt;"",1,0))</f>
        <v>#REF!</v>
      </c>
      <c r="BA112" t="e">
        <f t="shared" si="6"/>
        <v>#REF!</v>
      </c>
      <c r="BB112" s="22" t="e">
        <f t="shared" si="7"/>
        <v>#REF!</v>
      </c>
    </row>
    <row r="113" spans="1:54" x14ac:dyDescent="0.25">
      <c r="A113" t="s">
        <v>8804</v>
      </c>
      <c r="B113" s="211" t="e">
        <f>IF('Crisis Indicator Data'!#REF!="No Data",1,IF(#REF!&lt;&gt;"",1,0))</f>
        <v>#REF!</v>
      </c>
      <c r="C113" s="211" t="e">
        <f>IF('Crisis Indicator Data'!#REF!="No Data",1,IF(#REF!&lt;&gt;"",1,0))</f>
        <v>#REF!</v>
      </c>
      <c r="D113" s="211" t="e">
        <f>IF('Crisis Indicator Data'!#REF!="No Data",1,IF(#REF!&lt;&gt;"",1,0))</f>
        <v>#REF!</v>
      </c>
      <c r="E113" s="211" t="e">
        <f>IF('Crisis Indicator Data'!#REF!="No Data",1,IF(#REF!&lt;&gt;"",1,0))</f>
        <v>#REF!</v>
      </c>
      <c r="F113" s="211" t="e">
        <f>IF('Crisis Indicator Data'!#REF!="No Data",1,IF(#REF!&lt;&gt;"",1,0))</f>
        <v>#REF!</v>
      </c>
      <c r="G113" s="211" t="e">
        <f>IF('Crisis Indicator Data'!#REF!="No Data",1,IF(#REF!&lt;&gt;"",1,0))</f>
        <v>#REF!</v>
      </c>
      <c r="H113" s="211" t="e">
        <f>IF('Crisis Indicator Data'!#REF!="No Data",1,IF(#REF!&lt;&gt;"",1,0))</f>
        <v>#REF!</v>
      </c>
      <c r="I113" s="211" t="e">
        <f>IF('Crisis Indicator Data'!#REF!="No Data",1,IF(#REF!&lt;&gt;"",1,0))</f>
        <v>#REF!</v>
      </c>
      <c r="J113" s="211" t="e">
        <f>IF('Crisis Indicator Data'!#REF!="No Data",1,IF(#REF!&lt;&gt;"",1,0))</f>
        <v>#REF!</v>
      </c>
      <c r="K113" s="211" t="e">
        <f>IF('Crisis Indicator Data'!#REF!="No Data",1,IF(#REF!&lt;&gt;"",1,0))</f>
        <v>#REF!</v>
      </c>
      <c r="L113" s="211" t="e">
        <f>IF('Crisis Indicator Data'!#REF!="No Data",1,IF(#REF!&lt;&gt;"",1,0))</f>
        <v>#REF!</v>
      </c>
      <c r="M113" s="211" t="e">
        <f>IF('Crisis Indicator Data'!#REF!="No Data",1,IF(#REF!&lt;&gt;"",1,0))</f>
        <v>#REF!</v>
      </c>
      <c r="N113" s="211" t="e">
        <f>IF('Crisis Indicator Data'!#REF!="No Data",1,IF(#REF!&lt;&gt;"",1,0))</f>
        <v>#REF!</v>
      </c>
      <c r="O113" s="211" t="e">
        <f>IF('Crisis Indicator Data'!#REF!="No Data",1,IF(#REF!&lt;&gt;"",1,0))</f>
        <v>#REF!</v>
      </c>
      <c r="P113" s="211" t="e">
        <f>IF('Crisis Indicator Data'!#REF!="No Data",1,IF(#REF!&lt;&gt;"",1,0))</f>
        <v>#REF!</v>
      </c>
      <c r="Q113" s="211" t="e">
        <f>IF('Crisis Indicator Data'!#REF!="No Data",1,IF(#REF!&lt;&gt;"",1,0))</f>
        <v>#REF!</v>
      </c>
      <c r="R113" s="211" t="e">
        <f>IF('Crisis Indicator Data'!#REF!="No Data",1,IF(#REF!&lt;&gt;"",1,0))</f>
        <v>#REF!</v>
      </c>
      <c r="S113" s="211" t="e">
        <f>IF('Crisis Indicator Data'!#REF!="No Data",1,IF(#REF!&lt;&gt;"",1,0))</f>
        <v>#REF!</v>
      </c>
      <c r="T113" s="211" t="e">
        <f>IF('Crisis Indicator Data'!#REF!="No Data",1,IF(#REF!&lt;&gt;"",1,0))</f>
        <v>#REF!</v>
      </c>
      <c r="U113" s="211" t="e">
        <f>IF('Crisis Indicator Data'!#REF!="No Data",1,IF(#REF!&lt;&gt;"",1,0))</f>
        <v>#REF!</v>
      </c>
      <c r="V113" s="211" t="e">
        <f>IF('Crisis Indicator Data'!#REF!="No Data",1,IF(#REF!&lt;&gt;"",1,0))</f>
        <v>#REF!</v>
      </c>
      <c r="W113" s="211" t="e">
        <f>IF('Crisis Indicator Data'!#REF!="No Data",1,IF(#REF!&lt;&gt;"",1,0))</f>
        <v>#REF!</v>
      </c>
      <c r="X113" s="211" t="e">
        <f>IF('Crisis Indicator Data'!#REF!="No Data",1,IF(#REF!&lt;&gt;"",1,0))</f>
        <v>#REF!</v>
      </c>
      <c r="Y113" s="211" t="e">
        <f>IF('Crisis Indicator Data'!#REF!="No Data",1,IF(#REF!&lt;&gt;"",1,0))</f>
        <v>#REF!</v>
      </c>
      <c r="Z113" s="211" t="e">
        <f>IF('Crisis Indicator Data'!#REF!="No Data",1,IF(#REF!&lt;&gt;"",1,0))</f>
        <v>#REF!</v>
      </c>
      <c r="AA113" s="211" t="e">
        <f>IF('Crisis Indicator Data'!#REF!="No Data",1,IF(#REF!&lt;&gt;"",1,0))</f>
        <v>#REF!</v>
      </c>
      <c r="AB113" s="211" t="e">
        <f>IF('Crisis Indicator Data'!#REF!="No Data",1,IF(#REF!&lt;&gt;"",1,0))</f>
        <v>#REF!</v>
      </c>
      <c r="AC113" s="211" t="e">
        <f>IF('Crisis Indicator Data'!#REF!="No Data",1,IF(#REF!&lt;&gt;"",1,0))</f>
        <v>#REF!</v>
      </c>
      <c r="AD113" s="211" t="e">
        <f>IF('Crisis Indicator Data'!#REF!="No Data",1,IF(#REF!&lt;&gt;"",1,0))</f>
        <v>#REF!</v>
      </c>
      <c r="AE113" s="211" t="e">
        <f>IF('Crisis Indicator Data'!#REF!="No Data",1,IF(#REF!&lt;&gt;"",1,0))</f>
        <v>#REF!</v>
      </c>
      <c r="AF113" s="211" t="e">
        <f>IF('Crisis Indicator Data'!#REF!="No Data",1,IF(#REF!&lt;&gt;"",1,0))</f>
        <v>#REF!</v>
      </c>
      <c r="AG113" s="211" t="e">
        <f>IF('Crisis Indicator Data'!#REF!="No Data",1,IF(#REF!&lt;&gt;"",1,0))</f>
        <v>#REF!</v>
      </c>
      <c r="AH113" s="211" t="e">
        <f>IF('Crisis Indicator Data'!#REF!="No Data",1,IF(#REF!&lt;&gt;"",1,0))</f>
        <v>#REF!</v>
      </c>
      <c r="AI113" s="211" t="e">
        <f>IF('Crisis Indicator Data'!#REF!="No Data",1,IF(#REF!&lt;&gt;"",1,0))</f>
        <v>#REF!</v>
      </c>
      <c r="AJ113" s="211" t="e">
        <f>IF('Crisis Indicator Data'!#REF!="No Data",1,IF(#REF!&lt;&gt;"",1,0))</f>
        <v>#REF!</v>
      </c>
      <c r="AK113" s="211" t="e">
        <f>IF('Crisis Indicator Data'!#REF!="No Data",1,IF(#REF!&lt;&gt;"",1,0))</f>
        <v>#REF!</v>
      </c>
      <c r="AL113" s="211" t="e">
        <f>IF('Crisis Indicator Data'!#REF!="No Data",1,IF(#REF!&lt;&gt;"",1,0))</f>
        <v>#REF!</v>
      </c>
      <c r="AM113" s="211" t="e">
        <f>IF('Crisis Indicator Data'!#REF!="No Data",1,IF(#REF!&lt;&gt;"",1,0))</f>
        <v>#REF!</v>
      </c>
      <c r="AN113" s="211" t="e">
        <f>IF('Crisis Indicator Data'!#REF!="No Data",1,IF(#REF!&lt;&gt;"",1,0))</f>
        <v>#REF!</v>
      </c>
      <c r="AO113" s="211" t="e">
        <f>IF('Crisis Indicator Data'!#REF!="No Data",1,IF(#REF!&lt;&gt;"",1,0))</f>
        <v>#REF!</v>
      </c>
      <c r="AP113" s="211" t="e">
        <f>IF('Crisis Indicator Data'!#REF!="No Data",1,IF(#REF!&lt;&gt;"",1,0))</f>
        <v>#REF!</v>
      </c>
      <c r="AQ113" s="211" t="e">
        <f>IF('Crisis Indicator Data'!#REF!="No Data",1,IF(#REF!&lt;&gt;"",1,0))</f>
        <v>#REF!</v>
      </c>
      <c r="AR113" s="211" t="e">
        <f>IF('Crisis Indicator Data'!#REF!="No Data",1,IF(#REF!&lt;&gt;"",1,0))</f>
        <v>#REF!</v>
      </c>
      <c r="AS113" s="211" t="e">
        <f>IF('Crisis Indicator Data'!#REF!="No Data",1,IF(#REF!&lt;&gt;"",1,0))</f>
        <v>#REF!</v>
      </c>
      <c r="AT113" s="211" t="e">
        <f>IF('Crisis Indicator Data'!#REF!="No Data",1,IF(#REF!&lt;&gt;"",1,0))</f>
        <v>#REF!</v>
      </c>
      <c r="AU113" s="211" t="e">
        <f>IF('Crisis Indicator Data'!#REF!="No Data",1,IF(#REF!&lt;&gt;"",1,0))</f>
        <v>#REF!</v>
      </c>
      <c r="AV113" s="211" t="e">
        <f>IF('Crisis Indicator Data'!#REF!="No Data",1,IF(#REF!&lt;&gt;"",1,0))</f>
        <v>#REF!</v>
      </c>
      <c r="AW113" s="211" t="e">
        <f>IF('Crisis Indicator Data'!#REF!="No Data",1,IF(#REF!&lt;&gt;"",1,0))</f>
        <v>#REF!</v>
      </c>
      <c r="AX113" s="211" t="e">
        <f>IF('Crisis Indicator Data'!#REF!="No Data",1,IF(#REF!&lt;&gt;"",1,0))</f>
        <v>#REF!</v>
      </c>
      <c r="AY113" s="211" t="e">
        <f>IF('Crisis Indicator Data'!#REF!="No Data",1,IF(#REF!&lt;&gt;"",1,0))</f>
        <v>#REF!</v>
      </c>
      <c r="AZ113" s="211" t="e">
        <f>IF('Crisis Indicator Data'!#REF!="No Data",1,IF(#REF!&lt;&gt;"",1,0))</f>
        <v>#REF!</v>
      </c>
      <c r="BA113" t="e">
        <f t="shared" si="6"/>
        <v>#REF!</v>
      </c>
      <c r="BB113" s="22" t="e">
        <f t="shared" si="7"/>
        <v>#REF!</v>
      </c>
    </row>
    <row r="114" spans="1:54" x14ac:dyDescent="0.25">
      <c r="A114" t="s">
        <v>8820</v>
      </c>
      <c r="B114" s="211" t="e">
        <f>IF('Crisis Indicator Data'!#REF!="No Data",1,IF(#REF!&lt;&gt;"",1,0))</f>
        <v>#REF!</v>
      </c>
      <c r="C114" s="211" t="e">
        <f>IF('Crisis Indicator Data'!#REF!="No Data",1,IF(#REF!&lt;&gt;"",1,0))</f>
        <v>#REF!</v>
      </c>
      <c r="D114" s="211" t="e">
        <f>IF('Crisis Indicator Data'!#REF!="No Data",1,IF(#REF!&lt;&gt;"",1,0))</f>
        <v>#REF!</v>
      </c>
      <c r="E114" s="211" t="e">
        <f>IF('Crisis Indicator Data'!#REF!="No Data",1,IF(#REF!&lt;&gt;"",1,0))</f>
        <v>#REF!</v>
      </c>
      <c r="F114" s="211" t="e">
        <f>IF('Crisis Indicator Data'!#REF!="No Data",1,IF(#REF!&lt;&gt;"",1,0))</f>
        <v>#REF!</v>
      </c>
      <c r="G114" s="211" t="e">
        <f>IF('Crisis Indicator Data'!#REF!="No Data",1,IF(#REF!&lt;&gt;"",1,0))</f>
        <v>#REF!</v>
      </c>
      <c r="H114" s="211" t="e">
        <f>IF('Crisis Indicator Data'!#REF!="No Data",1,IF(#REF!&lt;&gt;"",1,0))</f>
        <v>#REF!</v>
      </c>
      <c r="I114" s="211" t="e">
        <f>IF('Crisis Indicator Data'!#REF!="No Data",1,IF(#REF!&lt;&gt;"",1,0))</f>
        <v>#REF!</v>
      </c>
      <c r="J114" s="211" t="e">
        <f>IF('Crisis Indicator Data'!#REF!="No Data",1,IF(#REF!&lt;&gt;"",1,0))</f>
        <v>#REF!</v>
      </c>
      <c r="K114" s="211" t="e">
        <f>IF('Crisis Indicator Data'!#REF!="No Data",1,IF(#REF!&lt;&gt;"",1,0))</f>
        <v>#REF!</v>
      </c>
      <c r="L114" s="211" t="e">
        <f>IF('Crisis Indicator Data'!#REF!="No Data",1,IF(#REF!&lt;&gt;"",1,0))</f>
        <v>#REF!</v>
      </c>
      <c r="M114" s="211" t="e">
        <f>IF('Crisis Indicator Data'!#REF!="No Data",1,IF(#REF!&lt;&gt;"",1,0))</f>
        <v>#REF!</v>
      </c>
      <c r="N114" s="211" t="e">
        <f>IF('Crisis Indicator Data'!#REF!="No Data",1,IF(#REF!&lt;&gt;"",1,0))</f>
        <v>#REF!</v>
      </c>
      <c r="O114" s="211" t="e">
        <f>IF('Crisis Indicator Data'!#REF!="No Data",1,IF(#REF!&lt;&gt;"",1,0))</f>
        <v>#REF!</v>
      </c>
      <c r="P114" s="211" t="e">
        <f>IF('Crisis Indicator Data'!#REF!="No Data",1,IF(#REF!&lt;&gt;"",1,0))</f>
        <v>#REF!</v>
      </c>
      <c r="Q114" s="211" t="e">
        <f>IF('Crisis Indicator Data'!#REF!="No Data",1,IF(#REF!&lt;&gt;"",1,0))</f>
        <v>#REF!</v>
      </c>
      <c r="R114" s="211" t="e">
        <f>IF('Crisis Indicator Data'!#REF!="No Data",1,IF(#REF!&lt;&gt;"",1,0))</f>
        <v>#REF!</v>
      </c>
      <c r="S114" s="211" t="e">
        <f>IF('Crisis Indicator Data'!#REF!="No Data",1,IF(#REF!&lt;&gt;"",1,0))</f>
        <v>#REF!</v>
      </c>
      <c r="T114" s="211" t="e">
        <f>IF('Crisis Indicator Data'!#REF!="No Data",1,IF(#REF!&lt;&gt;"",1,0))</f>
        <v>#REF!</v>
      </c>
      <c r="U114" s="211" t="e">
        <f>IF('Crisis Indicator Data'!#REF!="No Data",1,IF(#REF!&lt;&gt;"",1,0))</f>
        <v>#REF!</v>
      </c>
      <c r="V114" s="211" t="e">
        <f>IF('Crisis Indicator Data'!#REF!="No Data",1,IF(#REF!&lt;&gt;"",1,0))</f>
        <v>#REF!</v>
      </c>
      <c r="W114" s="211" t="e">
        <f>IF('Crisis Indicator Data'!#REF!="No Data",1,IF(#REF!&lt;&gt;"",1,0))</f>
        <v>#REF!</v>
      </c>
      <c r="X114" s="211" t="e">
        <f>IF('Crisis Indicator Data'!#REF!="No Data",1,IF(#REF!&lt;&gt;"",1,0))</f>
        <v>#REF!</v>
      </c>
      <c r="Y114" s="211" t="e">
        <f>IF('Crisis Indicator Data'!#REF!="No Data",1,IF(#REF!&lt;&gt;"",1,0))</f>
        <v>#REF!</v>
      </c>
      <c r="Z114" s="211" t="e">
        <f>IF('Crisis Indicator Data'!#REF!="No Data",1,IF(#REF!&lt;&gt;"",1,0))</f>
        <v>#REF!</v>
      </c>
      <c r="AA114" s="211" t="e">
        <f>IF('Crisis Indicator Data'!#REF!="No Data",1,IF(#REF!&lt;&gt;"",1,0))</f>
        <v>#REF!</v>
      </c>
      <c r="AB114" s="211" t="e">
        <f>IF('Crisis Indicator Data'!#REF!="No Data",1,IF(#REF!&lt;&gt;"",1,0))</f>
        <v>#REF!</v>
      </c>
      <c r="AC114" s="211" t="e">
        <f>IF('Crisis Indicator Data'!#REF!="No Data",1,IF(#REF!&lt;&gt;"",1,0))</f>
        <v>#REF!</v>
      </c>
      <c r="AD114" s="211" t="e">
        <f>IF('Crisis Indicator Data'!#REF!="No Data",1,IF(#REF!&lt;&gt;"",1,0))</f>
        <v>#REF!</v>
      </c>
      <c r="AE114" s="211" t="e">
        <f>IF('Crisis Indicator Data'!#REF!="No Data",1,IF(#REF!&lt;&gt;"",1,0))</f>
        <v>#REF!</v>
      </c>
      <c r="AF114" s="211" t="e">
        <f>IF('Crisis Indicator Data'!#REF!="No Data",1,IF(#REF!&lt;&gt;"",1,0))</f>
        <v>#REF!</v>
      </c>
      <c r="AG114" s="211" t="e">
        <f>IF('Crisis Indicator Data'!#REF!="No Data",1,IF(#REF!&lt;&gt;"",1,0))</f>
        <v>#REF!</v>
      </c>
      <c r="AH114" s="211" t="e">
        <f>IF('Crisis Indicator Data'!#REF!="No Data",1,IF(#REF!&lt;&gt;"",1,0))</f>
        <v>#REF!</v>
      </c>
      <c r="AI114" s="211" t="e">
        <f>IF('Crisis Indicator Data'!#REF!="No Data",1,IF(#REF!&lt;&gt;"",1,0))</f>
        <v>#REF!</v>
      </c>
      <c r="AJ114" s="211" t="e">
        <f>IF('Crisis Indicator Data'!#REF!="No Data",1,IF(#REF!&lt;&gt;"",1,0))</f>
        <v>#REF!</v>
      </c>
      <c r="AK114" s="211" t="e">
        <f>IF('Crisis Indicator Data'!#REF!="No Data",1,IF(#REF!&lt;&gt;"",1,0))</f>
        <v>#REF!</v>
      </c>
      <c r="AL114" s="211" t="e">
        <f>IF('Crisis Indicator Data'!#REF!="No Data",1,IF(#REF!&lt;&gt;"",1,0))</f>
        <v>#REF!</v>
      </c>
      <c r="AM114" s="211" t="e">
        <f>IF('Crisis Indicator Data'!#REF!="No Data",1,IF(#REF!&lt;&gt;"",1,0))</f>
        <v>#REF!</v>
      </c>
      <c r="AN114" s="211" t="e">
        <f>IF('Crisis Indicator Data'!#REF!="No Data",1,IF(#REF!&lt;&gt;"",1,0))</f>
        <v>#REF!</v>
      </c>
      <c r="AO114" s="211" t="e">
        <f>IF('Crisis Indicator Data'!#REF!="No Data",1,IF(#REF!&lt;&gt;"",1,0))</f>
        <v>#REF!</v>
      </c>
      <c r="AP114" s="211" t="e">
        <f>IF('Crisis Indicator Data'!#REF!="No Data",1,IF(#REF!&lt;&gt;"",1,0))</f>
        <v>#REF!</v>
      </c>
      <c r="AQ114" s="211" t="e">
        <f>IF('Crisis Indicator Data'!#REF!="No Data",1,IF(#REF!&lt;&gt;"",1,0))</f>
        <v>#REF!</v>
      </c>
      <c r="AR114" s="211" t="e">
        <f>IF('Crisis Indicator Data'!#REF!="No Data",1,IF(#REF!&lt;&gt;"",1,0))</f>
        <v>#REF!</v>
      </c>
      <c r="AS114" s="211" t="e">
        <f>IF('Crisis Indicator Data'!#REF!="No Data",1,IF(#REF!&lt;&gt;"",1,0))</f>
        <v>#REF!</v>
      </c>
      <c r="AT114" s="211" t="e">
        <f>IF('Crisis Indicator Data'!#REF!="No Data",1,IF(#REF!&lt;&gt;"",1,0))</f>
        <v>#REF!</v>
      </c>
      <c r="AU114" s="211" t="e">
        <f>IF('Crisis Indicator Data'!#REF!="No Data",1,IF(#REF!&lt;&gt;"",1,0))</f>
        <v>#REF!</v>
      </c>
      <c r="AV114" s="211" t="e">
        <f>IF('Crisis Indicator Data'!#REF!="No Data",1,IF(#REF!&lt;&gt;"",1,0))</f>
        <v>#REF!</v>
      </c>
      <c r="AW114" s="211" t="e">
        <f>IF('Crisis Indicator Data'!#REF!="No Data",1,IF(#REF!&lt;&gt;"",1,0))</f>
        <v>#REF!</v>
      </c>
      <c r="AX114" s="211" t="e">
        <f>IF('Crisis Indicator Data'!#REF!="No Data",1,IF(#REF!&lt;&gt;"",1,0))</f>
        <v>#REF!</v>
      </c>
      <c r="AY114" s="211" t="e">
        <f>IF('Crisis Indicator Data'!#REF!="No Data",1,IF(#REF!&lt;&gt;"",1,0))</f>
        <v>#REF!</v>
      </c>
      <c r="AZ114" s="211" t="e">
        <f>IF('Crisis Indicator Data'!#REF!="No Data",1,IF(#REF!&lt;&gt;"",1,0))</f>
        <v>#REF!</v>
      </c>
      <c r="BA114" t="e">
        <f t="shared" si="6"/>
        <v>#REF!</v>
      </c>
      <c r="BB114" s="22" t="e">
        <f t="shared" si="7"/>
        <v>#REF!</v>
      </c>
    </row>
    <row r="115" spans="1:54" x14ac:dyDescent="0.25">
      <c r="A115" t="s">
        <v>8818</v>
      </c>
      <c r="B115" s="211" t="e">
        <f>IF('Crisis Indicator Data'!#REF!="No Data",1,IF(#REF!&lt;&gt;"",1,0))</f>
        <v>#REF!</v>
      </c>
      <c r="C115" s="211" t="e">
        <f>IF('Crisis Indicator Data'!#REF!="No Data",1,IF(#REF!&lt;&gt;"",1,0))</f>
        <v>#REF!</v>
      </c>
      <c r="D115" s="211" t="e">
        <f>IF('Crisis Indicator Data'!#REF!="No Data",1,IF(#REF!&lt;&gt;"",1,0))</f>
        <v>#REF!</v>
      </c>
      <c r="E115" s="211" t="e">
        <f>IF('Crisis Indicator Data'!#REF!="No Data",1,IF(#REF!&lt;&gt;"",1,0))</f>
        <v>#REF!</v>
      </c>
      <c r="F115" s="211" t="e">
        <f>IF('Crisis Indicator Data'!#REF!="No Data",1,IF(#REF!&lt;&gt;"",1,0))</f>
        <v>#REF!</v>
      </c>
      <c r="G115" s="211" t="e">
        <f>IF('Crisis Indicator Data'!#REF!="No Data",1,IF(#REF!&lt;&gt;"",1,0))</f>
        <v>#REF!</v>
      </c>
      <c r="H115" s="211" t="e">
        <f>IF('Crisis Indicator Data'!#REF!="No Data",1,IF(#REF!&lt;&gt;"",1,0))</f>
        <v>#REF!</v>
      </c>
      <c r="I115" s="211" t="e">
        <f>IF('Crisis Indicator Data'!#REF!="No Data",1,IF(#REF!&lt;&gt;"",1,0))</f>
        <v>#REF!</v>
      </c>
      <c r="J115" s="211" t="e">
        <f>IF('Crisis Indicator Data'!#REF!="No Data",1,IF(#REF!&lt;&gt;"",1,0))</f>
        <v>#REF!</v>
      </c>
      <c r="K115" s="211" t="e">
        <f>IF('Crisis Indicator Data'!#REF!="No Data",1,IF(#REF!&lt;&gt;"",1,0))</f>
        <v>#REF!</v>
      </c>
      <c r="L115" s="211" t="e">
        <f>IF('Crisis Indicator Data'!#REF!="No Data",1,IF(#REF!&lt;&gt;"",1,0))</f>
        <v>#REF!</v>
      </c>
      <c r="M115" s="211" t="e">
        <f>IF('Crisis Indicator Data'!#REF!="No Data",1,IF(#REF!&lt;&gt;"",1,0))</f>
        <v>#REF!</v>
      </c>
      <c r="N115" s="211" t="e">
        <f>IF('Crisis Indicator Data'!#REF!="No Data",1,IF(#REF!&lt;&gt;"",1,0))</f>
        <v>#REF!</v>
      </c>
      <c r="O115" s="211" t="e">
        <f>IF('Crisis Indicator Data'!#REF!="No Data",1,IF(#REF!&lt;&gt;"",1,0))</f>
        <v>#REF!</v>
      </c>
      <c r="P115" s="211" t="e">
        <f>IF('Crisis Indicator Data'!#REF!="No Data",1,IF(#REF!&lt;&gt;"",1,0))</f>
        <v>#REF!</v>
      </c>
      <c r="Q115" s="211" t="e">
        <f>IF('Crisis Indicator Data'!#REF!="No Data",1,IF(#REF!&lt;&gt;"",1,0))</f>
        <v>#REF!</v>
      </c>
      <c r="R115" s="211" t="e">
        <f>IF('Crisis Indicator Data'!#REF!="No Data",1,IF(#REF!&lt;&gt;"",1,0))</f>
        <v>#REF!</v>
      </c>
      <c r="S115" s="211" t="e">
        <f>IF('Crisis Indicator Data'!#REF!="No Data",1,IF(#REF!&lt;&gt;"",1,0))</f>
        <v>#REF!</v>
      </c>
      <c r="T115" s="211" t="e">
        <f>IF('Crisis Indicator Data'!#REF!="No Data",1,IF(#REF!&lt;&gt;"",1,0))</f>
        <v>#REF!</v>
      </c>
      <c r="U115" s="211" t="e">
        <f>IF('Crisis Indicator Data'!#REF!="No Data",1,IF(#REF!&lt;&gt;"",1,0))</f>
        <v>#REF!</v>
      </c>
      <c r="V115" s="211" t="e">
        <f>IF('Crisis Indicator Data'!#REF!="No Data",1,IF(#REF!&lt;&gt;"",1,0))</f>
        <v>#REF!</v>
      </c>
      <c r="W115" s="211" t="e">
        <f>IF('Crisis Indicator Data'!#REF!="No Data",1,IF(#REF!&lt;&gt;"",1,0))</f>
        <v>#REF!</v>
      </c>
      <c r="X115" s="211" t="e">
        <f>IF('Crisis Indicator Data'!#REF!="No Data",1,IF(#REF!&lt;&gt;"",1,0))</f>
        <v>#REF!</v>
      </c>
      <c r="Y115" s="211" t="e">
        <f>IF('Crisis Indicator Data'!#REF!="No Data",1,IF(#REF!&lt;&gt;"",1,0))</f>
        <v>#REF!</v>
      </c>
      <c r="Z115" s="211" t="e">
        <f>IF('Crisis Indicator Data'!#REF!="No Data",1,IF(#REF!&lt;&gt;"",1,0))</f>
        <v>#REF!</v>
      </c>
      <c r="AA115" s="211" t="e">
        <f>IF('Crisis Indicator Data'!#REF!="No Data",1,IF(#REF!&lt;&gt;"",1,0))</f>
        <v>#REF!</v>
      </c>
      <c r="AB115" s="211" t="e">
        <f>IF('Crisis Indicator Data'!#REF!="No Data",1,IF(#REF!&lt;&gt;"",1,0))</f>
        <v>#REF!</v>
      </c>
      <c r="AC115" s="211" t="e">
        <f>IF('Crisis Indicator Data'!#REF!="No Data",1,IF(#REF!&lt;&gt;"",1,0))</f>
        <v>#REF!</v>
      </c>
      <c r="AD115" s="211" t="e">
        <f>IF('Crisis Indicator Data'!#REF!="No Data",1,IF(#REF!&lt;&gt;"",1,0))</f>
        <v>#REF!</v>
      </c>
      <c r="AE115" s="211" t="e">
        <f>IF('Crisis Indicator Data'!#REF!="No Data",1,IF(#REF!&lt;&gt;"",1,0))</f>
        <v>#REF!</v>
      </c>
      <c r="AF115" s="211" t="e">
        <f>IF('Crisis Indicator Data'!#REF!="No Data",1,IF(#REF!&lt;&gt;"",1,0))</f>
        <v>#REF!</v>
      </c>
      <c r="AG115" s="211" t="e">
        <f>IF('Crisis Indicator Data'!#REF!="No Data",1,IF(#REF!&lt;&gt;"",1,0))</f>
        <v>#REF!</v>
      </c>
      <c r="AH115" s="211" t="e">
        <f>IF('Crisis Indicator Data'!#REF!="No Data",1,IF(#REF!&lt;&gt;"",1,0))</f>
        <v>#REF!</v>
      </c>
      <c r="AI115" s="211" t="e">
        <f>IF('Crisis Indicator Data'!#REF!="No Data",1,IF(#REF!&lt;&gt;"",1,0))</f>
        <v>#REF!</v>
      </c>
      <c r="AJ115" s="211" t="e">
        <f>IF('Crisis Indicator Data'!#REF!="No Data",1,IF(#REF!&lt;&gt;"",1,0))</f>
        <v>#REF!</v>
      </c>
      <c r="AK115" s="211" t="e">
        <f>IF('Crisis Indicator Data'!#REF!="No Data",1,IF(#REF!&lt;&gt;"",1,0))</f>
        <v>#REF!</v>
      </c>
      <c r="AL115" s="211" t="e">
        <f>IF('Crisis Indicator Data'!#REF!="No Data",1,IF(#REF!&lt;&gt;"",1,0))</f>
        <v>#REF!</v>
      </c>
      <c r="AM115" s="211" t="e">
        <f>IF('Crisis Indicator Data'!#REF!="No Data",1,IF(#REF!&lt;&gt;"",1,0))</f>
        <v>#REF!</v>
      </c>
      <c r="AN115" s="211" t="e">
        <f>IF('Crisis Indicator Data'!#REF!="No Data",1,IF(#REF!&lt;&gt;"",1,0))</f>
        <v>#REF!</v>
      </c>
      <c r="AO115" s="211" t="e">
        <f>IF('Crisis Indicator Data'!#REF!="No Data",1,IF(#REF!&lt;&gt;"",1,0))</f>
        <v>#REF!</v>
      </c>
      <c r="AP115" s="211" t="e">
        <f>IF('Crisis Indicator Data'!#REF!="No Data",1,IF(#REF!&lt;&gt;"",1,0))</f>
        <v>#REF!</v>
      </c>
      <c r="AQ115" s="211" t="e">
        <f>IF('Crisis Indicator Data'!#REF!="No Data",1,IF(#REF!&lt;&gt;"",1,0))</f>
        <v>#REF!</v>
      </c>
      <c r="AR115" s="211" t="e">
        <f>IF('Crisis Indicator Data'!#REF!="No Data",1,IF(#REF!&lt;&gt;"",1,0))</f>
        <v>#REF!</v>
      </c>
      <c r="AS115" s="211" t="e">
        <f>IF('Crisis Indicator Data'!#REF!="No Data",1,IF(#REF!&lt;&gt;"",1,0))</f>
        <v>#REF!</v>
      </c>
      <c r="AT115" s="211" t="e">
        <f>IF('Crisis Indicator Data'!#REF!="No Data",1,IF(#REF!&lt;&gt;"",1,0))</f>
        <v>#REF!</v>
      </c>
      <c r="AU115" s="211" t="e">
        <f>IF('Crisis Indicator Data'!#REF!="No Data",1,IF(#REF!&lt;&gt;"",1,0))</f>
        <v>#REF!</v>
      </c>
      <c r="AV115" s="211" t="e">
        <f>IF('Crisis Indicator Data'!#REF!="No Data",1,IF(#REF!&lt;&gt;"",1,0))</f>
        <v>#REF!</v>
      </c>
      <c r="AW115" s="211" t="e">
        <f>IF('Crisis Indicator Data'!#REF!="No Data",1,IF(#REF!&lt;&gt;"",1,0))</f>
        <v>#REF!</v>
      </c>
      <c r="AX115" s="211" t="e">
        <f>IF('Crisis Indicator Data'!#REF!="No Data",1,IF(#REF!&lt;&gt;"",1,0))</f>
        <v>#REF!</v>
      </c>
      <c r="AY115" s="211" t="e">
        <f>IF('Crisis Indicator Data'!#REF!="No Data",1,IF(#REF!&lt;&gt;"",1,0))</f>
        <v>#REF!</v>
      </c>
      <c r="AZ115" s="211" t="e">
        <f>IF('Crisis Indicator Data'!#REF!="No Data",1,IF(#REF!&lt;&gt;"",1,0))</f>
        <v>#REF!</v>
      </c>
      <c r="BA115" t="e">
        <f t="shared" si="6"/>
        <v>#REF!</v>
      </c>
      <c r="BB115" s="22" t="e">
        <f t="shared" si="7"/>
        <v>#REF!</v>
      </c>
    </row>
    <row r="116" spans="1:54" x14ac:dyDescent="0.25">
      <c r="A116" t="s">
        <v>8803</v>
      </c>
      <c r="B116" s="211" t="e">
        <f>IF('Crisis Indicator Data'!#REF!="No Data",1,IF(#REF!&lt;&gt;"",1,0))</f>
        <v>#REF!</v>
      </c>
      <c r="C116" s="211" t="e">
        <f>IF('Crisis Indicator Data'!#REF!="No Data",1,IF(#REF!&lt;&gt;"",1,0))</f>
        <v>#REF!</v>
      </c>
      <c r="D116" s="211" t="e">
        <f>IF('Crisis Indicator Data'!#REF!="No Data",1,IF(#REF!&lt;&gt;"",1,0))</f>
        <v>#REF!</v>
      </c>
      <c r="E116" s="211" t="e">
        <f>IF('Crisis Indicator Data'!#REF!="No Data",1,IF(#REF!&lt;&gt;"",1,0))</f>
        <v>#REF!</v>
      </c>
      <c r="F116" s="211" t="e">
        <f>IF('Crisis Indicator Data'!#REF!="No Data",1,IF(#REF!&lt;&gt;"",1,0))</f>
        <v>#REF!</v>
      </c>
      <c r="G116" s="211" t="e">
        <f>IF('Crisis Indicator Data'!#REF!="No Data",1,IF(#REF!&lt;&gt;"",1,0))</f>
        <v>#REF!</v>
      </c>
      <c r="H116" s="211" t="e">
        <f>IF('Crisis Indicator Data'!#REF!="No Data",1,IF(#REF!&lt;&gt;"",1,0))</f>
        <v>#REF!</v>
      </c>
      <c r="I116" s="211" t="e">
        <f>IF('Crisis Indicator Data'!#REF!="No Data",1,IF(#REF!&lt;&gt;"",1,0))</f>
        <v>#REF!</v>
      </c>
      <c r="J116" s="211" t="e">
        <f>IF('Crisis Indicator Data'!#REF!="No Data",1,IF(#REF!&lt;&gt;"",1,0))</f>
        <v>#REF!</v>
      </c>
      <c r="K116" s="211" t="e">
        <f>IF('Crisis Indicator Data'!#REF!="No Data",1,IF(#REF!&lt;&gt;"",1,0))</f>
        <v>#REF!</v>
      </c>
      <c r="L116" s="211" t="e">
        <f>IF('Crisis Indicator Data'!#REF!="No Data",1,IF(#REF!&lt;&gt;"",1,0))</f>
        <v>#REF!</v>
      </c>
      <c r="M116" s="211" t="e">
        <f>IF('Crisis Indicator Data'!#REF!="No Data",1,IF(#REF!&lt;&gt;"",1,0))</f>
        <v>#REF!</v>
      </c>
      <c r="N116" s="211" t="e">
        <f>IF('Crisis Indicator Data'!#REF!="No Data",1,IF(#REF!&lt;&gt;"",1,0))</f>
        <v>#REF!</v>
      </c>
      <c r="O116" s="211" t="e">
        <f>IF('Crisis Indicator Data'!#REF!="No Data",1,IF(#REF!&lt;&gt;"",1,0))</f>
        <v>#REF!</v>
      </c>
      <c r="P116" s="211" t="e">
        <f>IF('Crisis Indicator Data'!#REF!="No Data",1,IF(#REF!&lt;&gt;"",1,0))</f>
        <v>#REF!</v>
      </c>
      <c r="Q116" s="211" t="e">
        <f>IF('Crisis Indicator Data'!#REF!="No Data",1,IF(#REF!&lt;&gt;"",1,0))</f>
        <v>#REF!</v>
      </c>
      <c r="R116" s="211" t="e">
        <f>IF('Crisis Indicator Data'!#REF!="No Data",1,IF(#REF!&lt;&gt;"",1,0))</f>
        <v>#REF!</v>
      </c>
      <c r="S116" s="211" t="e">
        <f>IF('Crisis Indicator Data'!#REF!="No Data",1,IF(#REF!&lt;&gt;"",1,0))</f>
        <v>#REF!</v>
      </c>
      <c r="T116" s="211" t="e">
        <f>IF('Crisis Indicator Data'!#REF!="No Data",1,IF(#REF!&lt;&gt;"",1,0))</f>
        <v>#REF!</v>
      </c>
      <c r="U116" s="211" t="e">
        <f>IF('Crisis Indicator Data'!#REF!="No Data",1,IF(#REF!&lt;&gt;"",1,0))</f>
        <v>#REF!</v>
      </c>
      <c r="V116" s="211" t="e">
        <f>IF('Crisis Indicator Data'!#REF!="No Data",1,IF(#REF!&lt;&gt;"",1,0))</f>
        <v>#REF!</v>
      </c>
      <c r="W116" s="211" t="e">
        <f>IF('Crisis Indicator Data'!#REF!="No Data",1,IF(#REF!&lt;&gt;"",1,0))</f>
        <v>#REF!</v>
      </c>
      <c r="X116" s="211" t="e">
        <f>IF('Crisis Indicator Data'!#REF!="No Data",1,IF(#REF!&lt;&gt;"",1,0))</f>
        <v>#REF!</v>
      </c>
      <c r="Y116" s="211" t="e">
        <f>IF('Crisis Indicator Data'!#REF!="No Data",1,IF(#REF!&lt;&gt;"",1,0))</f>
        <v>#REF!</v>
      </c>
      <c r="Z116" s="211" t="e">
        <f>IF('Crisis Indicator Data'!#REF!="No Data",1,IF(#REF!&lt;&gt;"",1,0))</f>
        <v>#REF!</v>
      </c>
      <c r="AA116" s="211" t="e">
        <f>IF('Crisis Indicator Data'!#REF!="No Data",1,IF(#REF!&lt;&gt;"",1,0))</f>
        <v>#REF!</v>
      </c>
      <c r="AB116" s="211" t="e">
        <f>IF('Crisis Indicator Data'!#REF!="No Data",1,IF(#REF!&lt;&gt;"",1,0))</f>
        <v>#REF!</v>
      </c>
      <c r="AC116" s="211" t="e">
        <f>IF('Crisis Indicator Data'!#REF!="No Data",1,IF(#REF!&lt;&gt;"",1,0))</f>
        <v>#REF!</v>
      </c>
      <c r="AD116" s="211" t="e">
        <f>IF('Crisis Indicator Data'!#REF!="No Data",1,IF(#REF!&lt;&gt;"",1,0))</f>
        <v>#REF!</v>
      </c>
      <c r="AE116" s="211" t="e">
        <f>IF('Crisis Indicator Data'!#REF!="No Data",1,IF(#REF!&lt;&gt;"",1,0))</f>
        <v>#REF!</v>
      </c>
      <c r="AF116" s="211" t="e">
        <f>IF('Crisis Indicator Data'!#REF!="No Data",1,IF(#REF!&lt;&gt;"",1,0))</f>
        <v>#REF!</v>
      </c>
      <c r="AG116" s="211" t="e">
        <f>IF('Crisis Indicator Data'!#REF!="No Data",1,IF(#REF!&lt;&gt;"",1,0))</f>
        <v>#REF!</v>
      </c>
      <c r="AH116" s="211" t="e">
        <f>IF('Crisis Indicator Data'!#REF!="No Data",1,IF(#REF!&lt;&gt;"",1,0))</f>
        <v>#REF!</v>
      </c>
      <c r="AI116" s="211" t="e">
        <f>IF('Crisis Indicator Data'!#REF!="No Data",1,IF(#REF!&lt;&gt;"",1,0))</f>
        <v>#REF!</v>
      </c>
      <c r="AJ116" s="211" t="e">
        <f>IF('Crisis Indicator Data'!#REF!="No Data",1,IF(#REF!&lt;&gt;"",1,0))</f>
        <v>#REF!</v>
      </c>
      <c r="AK116" s="211" t="e">
        <f>IF('Crisis Indicator Data'!#REF!="No Data",1,IF(#REF!&lt;&gt;"",1,0))</f>
        <v>#REF!</v>
      </c>
      <c r="AL116" s="211" t="e">
        <f>IF('Crisis Indicator Data'!#REF!="No Data",1,IF(#REF!&lt;&gt;"",1,0))</f>
        <v>#REF!</v>
      </c>
      <c r="AM116" s="211" t="e">
        <f>IF('Crisis Indicator Data'!#REF!="No Data",1,IF(#REF!&lt;&gt;"",1,0))</f>
        <v>#REF!</v>
      </c>
      <c r="AN116" s="211" t="e">
        <f>IF('Crisis Indicator Data'!#REF!="No Data",1,IF(#REF!&lt;&gt;"",1,0))</f>
        <v>#REF!</v>
      </c>
      <c r="AO116" s="211" t="e">
        <f>IF('Crisis Indicator Data'!#REF!="No Data",1,IF(#REF!&lt;&gt;"",1,0))</f>
        <v>#REF!</v>
      </c>
      <c r="AP116" s="211" t="e">
        <f>IF('Crisis Indicator Data'!#REF!="No Data",1,IF(#REF!&lt;&gt;"",1,0))</f>
        <v>#REF!</v>
      </c>
      <c r="AQ116" s="211" t="e">
        <f>IF('Crisis Indicator Data'!#REF!="No Data",1,IF(#REF!&lt;&gt;"",1,0))</f>
        <v>#REF!</v>
      </c>
      <c r="AR116" s="211" t="e">
        <f>IF('Crisis Indicator Data'!#REF!="No Data",1,IF(#REF!&lt;&gt;"",1,0))</f>
        <v>#REF!</v>
      </c>
      <c r="AS116" s="211" t="e">
        <f>IF('Crisis Indicator Data'!#REF!="No Data",1,IF(#REF!&lt;&gt;"",1,0))</f>
        <v>#REF!</v>
      </c>
      <c r="AT116" s="211" t="e">
        <f>IF('Crisis Indicator Data'!#REF!="No Data",1,IF(#REF!&lt;&gt;"",1,0))</f>
        <v>#REF!</v>
      </c>
      <c r="AU116" s="211" t="e">
        <f>IF('Crisis Indicator Data'!#REF!="No Data",1,IF(#REF!&lt;&gt;"",1,0))</f>
        <v>#REF!</v>
      </c>
      <c r="AV116" s="211" t="e">
        <f>IF('Crisis Indicator Data'!#REF!="No Data",1,IF(#REF!&lt;&gt;"",1,0))</f>
        <v>#REF!</v>
      </c>
      <c r="AW116" s="211" t="e">
        <f>IF('Crisis Indicator Data'!#REF!="No Data",1,IF(#REF!&lt;&gt;"",1,0))</f>
        <v>#REF!</v>
      </c>
      <c r="AX116" s="211" t="e">
        <f>IF('Crisis Indicator Data'!#REF!="No Data",1,IF(#REF!&lt;&gt;"",1,0))</f>
        <v>#REF!</v>
      </c>
      <c r="AY116" s="211" t="e">
        <f>IF('Crisis Indicator Data'!#REF!="No Data",1,IF(#REF!&lt;&gt;"",1,0))</f>
        <v>#REF!</v>
      </c>
      <c r="AZ116" s="211" t="e">
        <f>IF('Crisis Indicator Data'!#REF!="No Data",1,IF(#REF!&lt;&gt;"",1,0))</f>
        <v>#REF!</v>
      </c>
      <c r="BA116" t="e">
        <f t="shared" si="6"/>
        <v>#REF!</v>
      </c>
      <c r="BB116" s="22" t="e">
        <f t="shared" si="7"/>
        <v>#REF!</v>
      </c>
    </row>
    <row r="117" spans="1:54" x14ac:dyDescent="0.25">
      <c r="A117" t="s">
        <v>8821</v>
      </c>
      <c r="B117" s="211" t="e">
        <f>IF('Crisis Indicator Data'!#REF!="No Data",1,IF(#REF!&lt;&gt;"",1,0))</f>
        <v>#REF!</v>
      </c>
      <c r="C117" s="211" t="e">
        <f>IF('Crisis Indicator Data'!#REF!="No Data",1,IF(#REF!&lt;&gt;"",1,0))</f>
        <v>#REF!</v>
      </c>
      <c r="D117" s="211" t="e">
        <f>IF('Crisis Indicator Data'!#REF!="No Data",1,IF(#REF!&lt;&gt;"",1,0))</f>
        <v>#REF!</v>
      </c>
      <c r="E117" s="211" t="e">
        <f>IF('Crisis Indicator Data'!#REF!="No Data",1,IF(#REF!&lt;&gt;"",1,0))</f>
        <v>#REF!</v>
      </c>
      <c r="F117" s="211" t="e">
        <f>IF('Crisis Indicator Data'!#REF!="No Data",1,IF(#REF!&lt;&gt;"",1,0))</f>
        <v>#REF!</v>
      </c>
      <c r="G117" s="211" t="e">
        <f>IF('Crisis Indicator Data'!#REF!="No Data",1,IF(#REF!&lt;&gt;"",1,0))</f>
        <v>#REF!</v>
      </c>
      <c r="H117" s="211" t="e">
        <f>IF('Crisis Indicator Data'!#REF!="No Data",1,IF(#REF!&lt;&gt;"",1,0))</f>
        <v>#REF!</v>
      </c>
      <c r="I117" s="211" t="e">
        <f>IF('Crisis Indicator Data'!#REF!="No Data",1,IF(#REF!&lt;&gt;"",1,0))</f>
        <v>#REF!</v>
      </c>
      <c r="J117" s="211" t="e">
        <f>IF('Crisis Indicator Data'!#REF!="No Data",1,IF(#REF!&lt;&gt;"",1,0))</f>
        <v>#REF!</v>
      </c>
      <c r="K117" s="211" t="e">
        <f>IF('Crisis Indicator Data'!#REF!="No Data",1,IF(#REF!&lt;&gt;"",1,0))</f>
        <v>#REF!</v>
      </c>
      <c r="L117" s="211" t="e">
        <f>IF('Crisis Indicator Data'!#REF!="No Data",1,IF(#REF!&lt;&gt;"",1,0))</f>
        <v>#REF!</v>
      </c>
      <c r="M117" s="211" t="e">
        <f>IF('Crisis Indicator Data'!#REF!="No Data",1,IF(#REF!&lt;&gt;"",1,0))</f>
        <v>#REF!</v>
      </c>
      <c r="N117" s="211" t="e">
        <f>IF('Crisis Indicator Data'!#REF!="No Data",1,IF(#REF!&lt;&gt;"",1,0))</f>
        <v>#REF!</v>
      </c>
      <c r="O117" s="211" t="e">
        <f>IF('Crisis Indicator Data'!#REF!="No Data",1,IF(#REF!&lt;&gt;"",1,0))</f>
        <v>#REF!</v>
      </c>
      <c r="P117" s="211" t="e">
        <f>IF('Crisis Indicator Data'!#REF!="No Data",1,IF(#REF!&lt;&gt;"",1,0))</f>
        <v>#REF!</v>
      </c>
      <c r="Q117" s="211" t="e">
        <f>IF('Crisis Indicator Data'!#REF!="No Data",1,IF(#REF!&lt;&gt;"",1,0))</f>
        <v>#REF!</v>
      </c>
      <c r="R117" s="211" t="e">
        <f>IF('Crisis Indicator Data'!#REF!="No Data",1,IF(#REF!&lt;&gt;"",1,0))</f>
        <v>#REF!</v>
      </c>
      <c r="S117" s="211" t="e">
        <f>IF('Crisis Indicator Data'!#REF!="No Data",1,IF(#REF!&lt;&gt;"",1,0))</f>
        <v>#REF!</v>
      </c>
      <c r="T117" s="211" t="e">
        <f>IF('Crisis Indicator Data'!#REF!="No Data",1,IF(#REF!&lt;&gt;"",1,0))</f>
        <v>#REF!</v>
      </c>
      <c r="U117" s="211" t="e">
        <f>IF('Crisis Indicator Data'!#REF!="No Data",1,IF(#REF!&lt;&gt;"",1,0))</f>
        <v>#REF!</v>
      </c>
      <c r="V117" s="211" t="e">
        <f>IF('Crisis Indicator Data'!#REF!="No Data",1,IF(#REF!&lt;&gt;"",1,0))</f>
        <v>#REF!</v>
      </c>
      <c r="W117" s="211" t="e">
        <f>IF('Crisis Indicator Data'!#REF!="No Data",1,IF(#REF!&lt;&gt;"",1,0))</f>
        <v>#REF!</v>
      </c>
      <c r="X117" s="211" t="e">
        <f>IF('Crisis Indicator Data'!#REF!="No Data",1,IF(#REF!&lt;&gt;"",1,0))</f>
        <v>#REF!</v>
      </c>
      <c r="Y117" s="211" t="e">
        <f>IF('Crisis Indicator Data'!#REF!="No Data",1,IF(#REF!&lt;&gt;"",1,0))</f>
        <v>#REF!</v>
      </c>
      <c r="Z117" s="211" t="e">
        <f>IF('Crisis Indicator Data'!#REF!="No Data",1,IF(#REF!&lt;&gt;"",1,0))</f>
        <v>#REF!</v>
      </c>
      <c r="AA117" s="211" t="e">
        <f>IF('Crisis Indicator Data'!#REF!="No Data",1,IF(#REF!&lt;&gt;"",1,0))</f>
        <v>#REF!</v>
      </c>
      <c r="AB117" s="211" t="e">
        <f>IF('Crisis Indicator Data'!#REF!="No Data",1,IF(#REF!&lt;&gt;"",1,0))</f>
        <v>#REF!</v>
      </c>
      <c r="AC117" s="211" t="e">
        <f>IF('Crisis Indicator Data'!#REF!="No Data",1,IF(#REF!&lt;&gt;"",1,0))</f>
        <v>#REF!</v>
      </c>
      <c r="AD117" s="211" t="e">
        <f>IF('Crisis Indicator Data'!#REF!="No Data",1,IF(#REF!&lt;&gt;"",1,0))</f>
        <v>#REF!</v>
      </c>
      <c r="AE117" s="211" t="e">
        <f>IF('Crisis Indicator Data'!#REF!="No Data",1,IF(#REF!&lt;&gt;"",1,0))</f>
        <v>#REF!</v>
      </c>
      <c r="AF117" s="211" t="e">
        <f>IF('Crisis Indicator Data'!#REF!="No Data",1,IF(#REF!&lt;&gt;"",1,0))</f>
        <v>#REF!</v>
      </c>
      <c r="AG117" s="211" t="e">
        <f>IF('Crisis Indicator Data'!#REF!="No Data",1,IF(#REF!&lt;&gt;"",1,0))</f>
        <v>#REF!</v>
      </c>
      <c r="AH117" s="211" t="e">
        <f>IF('Crisis Indicator Data'!#REF!="No Data",1,IF(#REF!&lt;&gt;"",1,0))</f>
        <v>#REF!</v>
      </c>
      <c r="AI117" s="211" t="e">
        <f>IF('Crisis Indicator Data'!#REF!="No Data",1,IF(#REF!&lt;&gt;"",1,0))</f>
        <v>#REF!</v>
      </c>
      <c r="AJ117" s="211" t="e">
        <f>IF('Crisis Indicator Data'!#REF!="No Data",1,IF(#REF!&lt;&gt;"",1,0))</f>
        <v>#REF!</v>
      </c>
      <c r="AK117" s="211" t="e">
        <f>IF('Crisis Indicator Data'!#REF!="No Data",1,IF(#REF!&lt;&gt;"",1,0))</f>
        <v>#REF!</v>
      </c>
      <c r="AL117" s="211" t="e">
        <f>IF('Crisis Indicator Data'!#REF!="No Data",1,IF(#REF!&lt;&gt;"",1,0))</f>
        <v>#REF!</v>
      </c>
      <c r="AM117" s="211" t="e">
        <f>IF('Crisis Indicator Data'!#REF!="No Data",1,IF(#REF!&lt;&gt;"",1,0))</f>
        <v>#REF!</v>
      </c>
      <c r="AN117" s="211" t="e">
        <f>IF('Crisis Indicator Data'!#REF!="No Data",1,IF(#REF!&lt;&gt;"",1,0))</f>
        <v>#REF!</v>
      </c>
      <c r="AO117" s="211" t="e">
        <f>IF('Crisis Indicator Data'!#REF!="No Data",1,IF(#REF!&lt;&gt;"",1,0))</f>
        <v>#REF!</v>
      </c>
      <c r="AP117" s="211" t="e">
        <f>IF('Crisis Indicator Data'!#REF!="No Data",1,IF(#REF!&lt;&gt;"",1,0))</f>
        <v>#REF!</v>
      </c>
      <c r="AQ117" s="211" t="e">
        <f>IF('Crisis Indicator Data'!#REF!="No Data",1,IF(#REF!&lt;&gt;"",1,0))</f>
        <v>#REF!</v>
      </c>
      <c r="AR117" s="211" t="e">
        <f>IF('Crisis Indicator Data'!#REF!="No Data",1,IF(#REF!&lt;&gt;"",1,0))</f>
        <v>#REF!</v>
      </c>
      <c r="AS117" s="211" t="e">
        <f>IF('Crisis Indicator Data'!#REF!="No Data",1,IF(#REF!&lt;&gt;"",1,0))</f>
        <v>#REF!</v>
      </c>
      <c r="AT117" s="211" t="e">
        <f>IF('Crisis Indicator Data'!#REF!="No Data",1,IF(#REF!&lt;&gt;"",1,0))</f>
        <v>#REF!</v>
      </c>
      <c r="AU117" s="211" t="e">
        <f>IF('Crisis Indicator Data'!#REF!="No Data",1,IF(#REF!&lt;&gt;"",1,0))</f>
        <v>#REF!</v>
      </c>
      <c r="AV117" s="211" t="e">
        <f>IF('Crisis Indicator Data'!#REF!="No Data",1,IF(#REF!&lt;&gt;"",1,0))</f>
        <v>#REF!</v>
      </c>
      <c r="AW117" s="211" t="e">
        <f>IF('Crisis Indicator Data'!#REF!="No Data",1,IF(#REF!&lt;&gt;"",1,0))</f>
        <v>#REF!</v>
      </c>
      <c r="AX117" s="211" t="e">
        <f>IF('Crisis Indicator Data'!#REF!="No Data",1,IF(#REF!&lt;&gt;"",1,0))</f>
        <v>#REF!</v>
      </c>
      <c r="AY117" s="211" t="e">
        <f>IF('Crisis Indicator Data'!#REF!="No Data",1,IF(#REF!&lt;&gt;"",1,0))</f>
        <v>#REF!</v>
      </c>
      <c r="AZ117" s="211" t="e">
        <f>IF('Crisis Indicator Data'!#REF!="No Data",1,IF(#REF!&lt;&gt;"",1,0))</f>
        <v>#REF!</v>
      </c>
      <c r="BA117" t="e">
        <f t="shared" si="6"/>
        <v>#REF!</v>
      </c>
      <c r="BB117" s="22" t="e">
        <f t="shared" si="7"/>
        <v>#REF!</v>
      </c>
    </row>
    <row r="118" spans="1:54" x14ac:dyDescent="0.25">
      <c r="A118" t="s">
        <v>8816</v>
      </c>
      <c r="B118" s="211" t="e">
        <f>IF('Crisis Indicator Data'!#REF!="No Data",1,IF(#REF!&lt;&gt;"",1,0))</f>
        <v>#REF!</v>
      </c>
      <c r="C118" s="211" t="e">
        <f>IF('Crisis Indicator Data'!#REF!="No Data",1,IF(#REF!&lt;&gt;"",1,0))</f>
        <v>#REF!</v>
      </c>
      <c r="D118" s="211" t="e">
        <f>IF('Crisis Indicator Data'!#REF!="No Data",1,IF(#REF!&lt;&gt;"",1,0))</f>
        <v>#REF!</v>
      </c>
      <c r="E118" s="211" t="e">
        <f>IF('Crisis Indicator Data'!#REF!="No Data",1,IF(#REF!&lt;&gt;"",1,0))</f>
        <v>#REF!</v>
      </c>
      <c r="F118" s="211" t="e">
        <f>IF('Crisis Indicator Data'!#REF!="No Data",1,IF(#REF!&lt;&gt;"",1,0))</f>
        <v>#REF!</v>
      </c>
      <c r="G118" s="211" t="e">
        <f>IF('Crisis Indicator Data'!#REF!="No Data",1,IF(#REF!&lt;&gt;"",1,0))</f>
        <v>#REF!</v>
      </c>
      <c r="H118" s="211" t="e">
        <f>IF('Crisis Indicator Data'!#REF!="No Data",1,IF(#REF!&lt;&gt;"",1,0))</f>
        <v>#REF!</v>
      </c>
      <c r="I118" s="211" t="e">
        <f>IF('Crisis Indicator Data'!#REF!="No Data",1,IF(#REF!&lt;&gt;"",1,0))</f>
        <v>#REF!</v>
      </c>
      <c r="J118" s="211" t="e">
        <f>IF('Crisis Indicator Data'!#REF!="No Data",1,IF(#REF!&lt;&gt;"",1,0))</f>
        <v>#REF!</v>
      </c>
      <c r="K118" s="211" t="e">
        <f>IF('Crisis Indicator Data'!#REF!="No Data",1,IF(#REF!&lt;&gt;"",1,0))</f>
        <v>#REF!</v>
      </c>
      <c r="L118" s="211" t="e">
        <f>IF('Crisis Indicator Data'!#REF!="No Data",1,IF(#REF!&lt;&gt;"",1,0))</f>
        <v>#REF!</v>
      </c>
      <c r="M118" s="211" t="e">
        <f>IF('Crisis Indicator Data'!#REF!="No Data",1,IF(#REF!&lt;&gt;"",1,0))</f>
        <v>#REF!</v>
      </c>
      <c r="N118" s="211" t="e">
        <f>IF('Crisis Indicator Data'!#REF!="No Data",1,IF(#REF!&lt;&gt;"",1,0))</f>
        <v>#REF!</v>
      </c>
      <c r="O118" s="211" t="e">
        <f>IF('Crisis Indicator Data'!#REF!="No Data",1,IF(#REF!&lt;&gt;"",1,0))</f>
        <v>#REF!</v>
      </c>
      <c r="P118" s="211" t="e">
        <f>IF('Crisis Indicator Data'!#REF!="No Data",1,IF(#REF!&lt;&gt;"",1,0))</f>
        <v>#REF!</v>
      </c>
      <c r="Q118" s="211" t="e">
        <f>IF('Crisis Indicator Data'!#REF!="No Data",1,IF(#REF!&lt;&gt;"",1,0))</f>
        <v>#REF!</v>
      </c>
      <c r="R118" s="211" t="e">
        <f>IF('Crisis Indicator Data'!#REF!="No Data",1,IF(#REF!&lt;&gt;"",1,0))</f>
        <v>#REF!</v>
      </c>
      <c r="S118" s="211" t="e">
        <f>IF('Crisis Indicator Data'!#REF!="No Data",1,IF(#REF!&lt;&gt;"",1,0))</f>
        <v>#REF!</v>
      </c>
      <c r="T118" s="211" t="e">
        <f>IF('Crisis Indicator Data'!#REF!="No Data",1,IF(#REF!&lt;&gt;"",1,0))</f>
        <v>#REF!</v>
      </c>
      <c r="U118" s="211" t="e">
        <f>IF('Crisis Indicator Data'!#REF!="No Data",1,IF(#REF!&lt;&gt;"",1,0))</f>
        <v>#REF!</v>
      </c>
      <c r="V118" s="211" t="e">
        <f>IF('Crisis Indicator Data'!#REF!="No Data",1,IF(#REF!&lt;&gt;"",1,0))</f>
        <v>#REF!</v>
      </c>
      <c r="W118" s="211" t="e">
        <f>IF('Crisis Indicator Data'!#REF!="No Data",1,IF(#REF!&lt;&gt;"",1,0))</f>
        <v>#REF!</v>
      </c>
      <c r="X118" s="211" t="e">
        <f>IF('Crisis Indicator Data'!#REF!="No Data",1,IF(#REF!&lt;&gt;"",1,0))</f>
        <v>#REF!</v>
      </c>
      <c r="Y118" s="211" t="e">
        <f>IF('Crisis Indicator Data'!#REF!="No Data",1,IF(#REF!&lt;&gt;"",1,0))</f>
        <v>#REF!</v>
      </c>
      <c r="Z118" s="211" t="e">
        <f>IF('Crisis Indicator Data'!#REF!="No Data",1,IF(#REF!&lt;&gt;"",1,0))</f>
        <v>#REF!</v>
      </c>
      <c r="AA118" s="211" t="e">
        <f>IF('Crisis Indicator Data'!#REF!="No Data",1,IF(#REF!&lt;&gt;"",1,0))</f>
        <v>#REF!</v>
      </c>
      <c r="AB118" s="211" t="e">
        <f>IF('Crisis Indicator Data'!#REF!="No Data",1,IF(#REF!&lt;&gt;"",1,0))</f>
        <v>#REF!</v>
      </c>
      <c r="AC118" s="211" t="e">
        <f>IF('Crisis Indicator Data'!#REF!="No Data",1,IF(#REF!&lt;&gt;"",1,0))</f>
        <v>#REF!</v>
      </c>
      <c r="AD118" s="211" t="e">
        <f>IF('Crisis Indicator Data'!#REF!="No Data",1,IF(#REF!&lt;&gt;"",1,0))</f>
        <v>#REF!</v>
      </c>
      <c r="AE118" s="211" t="e">
        <f>IF('Crisis Indicator Data'!#REF!="No Data",1,IF(#REF!&lt;&gt;"",1,0))</f>
        <v>#REF!</v>
      </c>
      <c r="AF118" s="211" t="e">
        <f>IF('Crisis Indicator Data'!#REF!="No Data",1,IF(#REF!&lt;&gt;"",1,0))</f>
        <v>#REF!</v>
      </c>
      <c r="AG118" s="211" t="e">
        <f>IF('Crisis Indicator Data'!#REF!="No Data",1,IF(#REF!&lt;&gt;"",1,0))</f>
        <v>#REF!</v>
      </c>
      <c r="AH118" s="211" t="e">
        <f>IF('Crisis Indicator Data'!#REF!="No Data",1,IF(#REF!&lt;&gt;"",1,0))</f>
        <v>#REF!</v>
      </c>
      <c r="AI118" s="211" t="e">
        <f>IF('Crisis Indicator Data'!#REF!="No Data",1,IF(#REF!&lt;&gt;"",1,0))</f>
        <v>#REF!</v>
      </c>
      <c r="AJ118" s="211" t="e">
        <f>IF('Crisis Indicator Data'!#REF!="No Data",1,IF(#REF!&lt;&gt;"",1,0))</f>
        <v>#REF!</v>
      </c>
      <c r="AK118" s="211" t="e">
        <f>IF('Crisis Indicator Data'!#REF!="No Data",1,IF(#REF!&lt;&gt;"",1,0))</f>
        <v>#REF!</v>
      </c>
      <c r="AL118" s="211" t="e">
        <f>IF('Crisis Indicator Data'!#REF!="No Data",1,IF(#REF!&lt;&gt;"",1,0))</f>
        <v>#REF!</v>
      </c>
      <c r="AM118" s="211" t="e">
        <f>IF('Crisis Indicator Data'!#REF!="No Data",1,IF(#REF!&lt;&gt;"",1,0))</f>
        <v>#REF!</v>
      </c>
      <c r="AN118" s="211" t="e">
        <f>IF('Crisis Indicator Data'!#REF!="No Data",1,IF(#REF!&lt;&gt;"",1,0))</f>
        <v>#REF!</v>
      </c>
      <c r="AO118" s="211" t="e">
        <f>IF('Crisis Indicator Data'!#REF!="No Data",1,IF(#REF!&lt;&gt;"",1,0))</f>
        <v>#REF!</v>
      </c>
      <c r="AP118" s="211" t="e">
        <f>IF('Crisis Indicator Data'!#REF!="No Data",1,IF(#REF!&lt;&gt;"",1,0))</f>
        <v>#REF!</v>
      </c>
      <c r="AQ118" s="211" t="e">
        <f>IF('Crisis Indicator Data'!#REF!="No Data",1,IF(#REF!&lt;&gt;"",1,0))</f>
        <v>#REF!</v>
      </c>
      <c r="AR118" s="211" t="e">
        <f>IF('Crisis Indicator Data'!#REF!="No Data",1,IF(#REF!&lt;&gt;"",1,0))</f>
        <v>#REF!</v>
      </c>
      <c r="AS118" s="211" t="e">
        <f>IF('Crisis Indicator Data'!#REF!="No Data",1,IF(#REF!&lt;&gt;"",1,0))</f>
        <v>#REF!</v>
      </c>
      <c r="AT118" s="211" t="e">
        <f>IF('Crisis Indicator Data'!#REF!="No Data",1,IF(#REF!&lt;&gt;"",1,0))</f>
        <v>#REF!</v>
      </c>
      <c r="AU118" s="211" t="e">
        <f>IF('Crisis Indicator Data'!#REF!="No Data",1,IF(#REF!&lt;&gt;"",1,0))</f>
        <v>#REF!</v>
      </c>
      <c r="AV118" s="211" t="e">
        <f>IF('Crisis Indicator Data'!#REF!="No Data",1,IF(#REF!&lt;&gt;"",1,0))</f>
        <v>#REF!</v>
      </c>
      <c r="AW118" s="211" t="e">
        <f>IF('Crisis Indicator Data'!#REF!="No Data",1,IF(#REF!&lt;&gt;"",1,0))</f>
        <v>#REF!</v>
      </c>
      <c r="AX118" s="211" t="e">
        <f>IF('Crisis Indicator Data'!#REF!="No Data",1,IF(#REF!&lt;&gt;"",1,0))</f>
        <v>#REF!</v>
      </c>
      <c r="AY118" s="211" t="e">
        <f>IF('Crisis Indicator Data'!#REF!="No Data",1,IF(#REF!&lt;&gt;"",1,0))</f>
        <v>#REF!</v>
      </c>
      <c r="AZ118" s="211" t="e">
        <f>IF('Crisis Indicator Data'!#REF!="No Data",1,IF(#REF!&lt;&gt;"",1,0))</f>
        <v>#REF!</v>
      </c>
      <c r="BA118" t="e">
        <f t="shared" si="6"/>
        <v>#REF!</v>
      </c>
      <c r="BB118" s="22" t="e">
        <f t="shared" si="7"/>
        <v>#REF!</v>
      </c>
    </row>
    <row r="119" spans="1:54" x14ac:dyDescent="0.25">
      <c r="A119" t="s">
        <v>8827</v>
      </c>
      <c r="B119" s="211" t="e">
        <f>IF('Crisis Indicator Data'!#REF!="No Data",1,IF(#REF!&lt;&gt;"",1,0))</f>
        <v>#REF!</v>
      </c>
      <c r="C119" s="211" t="e">
        <f>IF('Crisis Indicator Data'!#REF!="No Data",1,IF(#REF!&lt;&gt;"",1,0))</f>
        <v>#REF!</v>
      </c>
      <c r="D119" s="211" t="e">
        <f>IF('Crisis Indicator Data'!#REF!="No Data",1,IF(#REF!&lt;&gt;"",1,0))</f>
        <v>#REF!</v>
      </c>
      <c r="E119" s="211" t="e">
        <f>IF('Crisis Indicator Data'!#REF!="No Data",1,IF(#REF!&lt;&gt;"",1,0))</f>
        <v>#REF!</v>
      </c>
      <c r="F119" s="211" t="e">
        <f>IF('Crisis Indicator Data'!#REF!="No Data",1,IF(#REF!&lt;&gt;"",1,0))</f>
        <v>#REF!</v>
      </c>
      <c r="G119" s="211" t="e">
        <f>IF('Crisis Indicator Data'!#REF!="No Data",1,IF(#REF!&lt;&gt;"",1,0))</f>
        <v>#REF!</v>
      </c>
      <c r="H119" s="211" t="e">
        <f>IF('Crisis Indicator Data'!#REF!="No Data",1,IF(#REF!&lt;&gt;"",1,0))</f>
        <v>#REF!</v>
      </c>
      <c r="I119" s="211" t="e">
        <f>IF('Crisis Indicator Data'!#REF!="No Data",1,IF(#REF!&lt;&gt;"",1,0))</f>
        <v>#REF!</v>
      </c>
      <c r="J119" s="211" t="e">
        <f>IF('Crisis Indicator Data'!#REF!="No Data",1,IF(#REF!&lt;&gt;"",1,0))</f>
        <v>#REF!</v>
      </c>
      <c r="K119" s="211" t="e">
        <f>IF('Crisis Indicator Data'!#REF!="No Data",1,IF(#REF!&lt;&gt;"",1,0))</f>
        <v>#REF!</v>
      </c>
      <c r="L119" s="211" t="e">
        <f>IF('Crisis Indicator Data'!#REF!="No Data",1,IF(#REF!&lt;&gt;"",1,0))</f>
        <v>#REF!</v>
      </c>
      <c r="M119" s="211" t="e">
        <f>IF('Crisis Indicator Data'!#REF!="No Data",1,IF(#REF!&lt;&gt;"",1,0))</f>
        <v>#REF!</v>
      </c>
      <c r="N119" s="211" t="e">
        <f>IF('Crisis Indicator Data'!#REF!="No Data",1,IF(#REF!&lt;&gt;"",1,0))</f>
        <v>#REF!</v>
      </c>
      <c r="O119" s="211" t="e">
        <f>IF('Crisis Indicator Data'!#REF!="No Data",1,IF(#REF!&lt;&gt;"",1,0))</f>
        <v>#REF!</v>
      </c>
      <c r="P119" s="211" t="e">
        <f>IF('Crisis Indicator Data'!#REF!="No Data",1,IF(#REF!&lt;&gt;"",1,0))</f>
        <v>#REF!</v>
      </c>
      <c r="Q119" s="211" t="e">
        <f>IF('Crisis Indicator Data'!#REF!="No Data",1,IF(#REF!&lt;&gt;"",1,0))</f>
        <v>#REF!</v>
      </c>
      <c r="R119" s="211" t="e">
        <f>IF('Crisis Indicator Data'!#REF!="No Data",1,IF(#REF!&lt;&gt;"",1,0))</f>
        <v>#REF!</v>
      </c>
      <c r="S119" s="211" t="e">
        <f>IF('Crisis Indicator Data'!#REF!="No Data",1,IF(#REF!&lt;&gt;"",1,0))</f>
        <v>#REF!</v>
      </c>
      <c r="T119" s="211" t="e">
        <f>IF('Crisis Indicator Data'!#REF!="No Data",1,IF(#REF!&lt;&gt;"",1,0))</f>
        <v>#REF!</v>
      </c>
      <c r="U119" s="211" t="e">
        <f>IF('Crisis Indicator Data'!#REF!="No Data",1,IF(#REF!&lt;&gt;"",1,0))</f>
        <v>#REF!</v>
      </c>
      <c r="V119" s="211" t="e">
        <f>IF('Crisis Indicator Data'!#REF!="No Data",1,IF(#REF!&lt;&gt;"",1,0))</f>
        <v>#REF!</v>
      </c>
      <c r="W119" s="211" t="e">
        <f>IF('Crisis Indicator Data'!#REF!="No Data",1,IF(#REF!&lt;&gt;"",1,0))</f>
        <v>#REF!</v>
      </c>
      <c r="X119" s="211" t="e">
        <f>IF('Crisis Indicator Data'!#REF!="No Data",1,IF(#REF!&lt;&gt;"",1,0))</f>
        <v>#REF!</v>
      </c>
      <c r="Y119" s="211" t="e">
        <f>IF('Crisis Indicator Data'!#REF!="No Data",1,IF(#REF!&lt;&gt;"",1,0))</f>
        <v>#REF!</v>
      </c>
      <c r="Z119" s="211" t="e">
        <f>IF('Crisis Indicator Data'!#REF!="No Data",1,IF(#REF!&lt;&gt;"",1,0))</f>
        <v>#REF!</v>
      </c>
      <c r="AA119" s="211" t="e">
        <f>IF('Crisis Indicator Data'!#REF!="No Data",1,IF(#REF!&lt;&gt;"",1,0))</f>
        <v>#REF!</v>
      </c>
      <c r="AB119" s="211" t="e">
        <f>IF('Crisis Indicator Data'!#REF!="No Data",1,IF(#REF!&lt;&gt;"",1,0))</f>
        <v>#REF!</v>
      </c>
      <c r="AC119" s="211" t="e">
        <f>IF('Crisis Indicator Data'!#REF!="No Data",1,IF(#REF!&lt;&gt;"",1,0))</f>
        <v>#REF!</v>
      </c>
      <c r="AD119" s="211" t="e">
        <f>IF('Crisis Indicator Data'!#REF!="No Data",1,IF(#REF!&lt;&gt;"",1,0))</f>
        <v>#REF!</v>
      </c>
      <c r="AE119" s="211" t="e">
        <f>IF('Crisis Indicator Data'!#REF!="No Data",1,IF(#REF!&lt;&gt;"",1,0))</f>
        <v>#REF!</v>
      </c>
      <c r="AF119" s="211" t="e">
        <f>IF('Crisis Indicator Data'!#REF!="No Data",1,IF(#REF!&lt;&gt;"",1,0))</f>
        <v>#REF!</v>
      </c>
      <c r="AG119" s="211" t="e">
        <f>IF('Crisis Indicator Data'!#REF!="No Data",1,IF(#REF!&lt;&gt;"",1,0))</f>
        <v>#REF!</v>
      </c>
      <c r="AH119" s="211" t="e">
        <f>IF('Crisis Indicator Data'!#REF!="No Data",1,IF(#REF!&lt;&gt;"",1,0))</f>
        <v>#REF!</v>
      </c>
      <c r="AI119" s="211" t="e">
        <f>IF('Crisis Indicator Data'!#REF!="No Data",1,IF(#REF!&lt;&gt;"",1,0))</f>
        <v>#REF!</v>
      </c>
      <c r="AJ119" s="211" t="e">
        <f>IF('Crisis Indicator Data'!#REF!="No Data",1,IF(#REF!&lt;&gt;"",1,0))</f>
        <v>#REF!</v>
      </c>
      <c r="AK119" s="211" t="e">
        <f>IF('Crisis Indicator Data'!#REF!="No Data",1,IF(#REF!&lt;&gt;"",1,0))</f>
        <v>#REF!</v>
      </c>
      <c r="AL119" s="211" t="e">
        <f>IF('Crisis Indicator Data'!#REF!="No Data",1,IF(#REF!&lt;&gt;"",1,0))</f>
        <v>#REF!</v>
      </c>
      <c r="AM119" s="211" t="e">
        <f>IF('Crisis Indicator Data'!#REF!="No Data",1,IF(#REF!&lt;&gt;"",1,0))</f>
        <v>#REF!</v>
      </c>
      <c r="AN119" s="211" t="e">
        <f>IF('Crisis Indicator Data'!#REF!="No Data",1,IF(#REF!&lt;&gt;"",1,0))</f>
        <v>#REF!</v>
      </c>
      <c r="AO119" s="211" t="e">
        <f>IF('Crisis Indicator Data'!#REF!="No Data",1,IF(#REF!&lt;&gt;"",1,0))</f>
        <v>#REF!</v>
      </c>
      <c r="AP119" s="211" t="e">
        <f>IF('Crisis Indicator Data'!#REF!="No Data",1,IF(#REF!&lt;&gt;"",1,0))</f>
        <v>#REF!</v>
      </c>
      <c r="AQ119" s="211" t="e">
        <f>IF('Crisis Indicator Data'!#REF!="No Data",1,IF(#REF!&lt;&gt;"",1,0))</f>
        <v>#REF!</v>
      </c>
      <c r="AR119" s="211" t="e">
        <f>IF('Crisis Indicator Data'!#REF!="No Data",1,IF(#REF!&lt;&gt;"",1,0))</f>
        <v>#REF!</v>
      </c>
      <c r="AS119" s="211" t="e">
        <f>IF('Crisis Indicator Data'!#REF!="No Data",1,IF(#REF!&lt;&gt;"",1,0))</f>
        <v>#REF!</v>
      </c>
      <c r="AT119" s="211" t="e">
        <f>IF('Crisis Indicator Data'!#REF!="No Data",1,IF(#REF!&lt;&gt;"",1,0))</f>
        <v>#REF!</v>
      </c>
      <c r="AU119" s="211" t="e">
        <f>IF('Crisis Indicator Data'!#REF!="No Data",1,IF(#REF!&lt;&gt;"",1,0))</f>
        <v>#REF!</v>
      </c>
      <c r="AV119" s="211" t="e">
        <f>IF('Crisis Indicator Data'!#REF!="No Data",1,IF(#REF!&lt;&gt;"",1,0))</f>
        <v>#REF!</v>
      </c>
      <c r="AW119" s="211" t="e">
        <f>IF('Crisis Indicator Data'!#REF!="No Data",1,IF(#REF!&lt;&gt;"",1,0))</f>
        <v>#REF!</v>
      </c>
      <c r="AX119" s="211" t="e">
        <f>IF('Crisis Indicator Data'!#REF!="No Data",1,IF(#REF!&lt;&gt;"",1,0))</f>
        <v>#REF!</v>
      </c>
      <c r="AY119" s="211" t="e">
        <f>IF('Crisis Indicator Data'!#REF!="No Data",1,IF(#REF!&lt;&gt;"",1,0))</f>
        <v>#REF!</v>
      </c>
      <c r="AZ119" s="211" t="e">
        <f>IF('Crisis Indicator Data'!#REF!="No Data",1,IF(#REF!&lt;&gt;"",1,0))</f>
        <v>#REF!</v>
      </c>
      <c r="BA119" t="e">
        <f t="shared" si="6"/>
        <v>#REF!</v>
      </c>
      <c r="BB119" s="22" t="e">
        <f t="shared" si="7"/>
        <v>#REF!</v>
      </c>
    </row>
    <row r="120" spans="1:54" x14ac:dyDescent="0.25">
      <c r="A120" t="s">
        <v>8838</v>
      </c>
      <c r="B120" s="211" t="e">
        <f>IF('Crisis Indicator Data'!#REF!="No Data",1,IF(#REF!&lt;&gt;"",1,0))</f>
        <v>#REF!</v>
      </c>
      <c r="C120" s="211" t="e">
        <f>IF('Crisis Indicator Data'!#REF!="No Data",1,IF(#REF!&lt;&gt;"",1,0))</f>
        <v>#REF!</v>
      </c>
      <c r="D120" s="211" t="e">
        <f>IF('Crisis Indicator Data'!#REF!="No Data",1,IF(#REF!&lt;&gt;"",1,0))</f>
        <v>#REF!</v>
      </c>
      <c r="E120" s="211" t="e">
        <f>IF('Crisis Indicator Data'!#REF!="No Data",1,IF(#REF!&lt;&gt;"",1,0))</f>
        <v>#REF!</v>
      </c>
      <c r="F120" s="211" t="e">
        <f>IF('Crisis Indicator Data'!#REF!="No Data",1,IF(#REF!&lt;&gt;"",1,0))</f>
        <v>#REF!</v>
      </c>
      <c r="G120" s="211" t="e">
        <f>IF('Crisis Indicator Data'!#REF!="No Data",1,IF(#REF!&lt;&gt;"",1,0))</f>
        <v>#REF!</v>
      </c>
      <c r="H120" s="211" t="e">
        <f>IF('Crisis Indicator Data'!#REF!="No Data",1,IF(#REF!&lt;&gt;"",1,0))</f>
        <v>#REF!</v>
      </c>
      <c r="I120" s="211" t="e">
        <f>IF('Crisis Indicator Data'!#REF!="No Data",1,IF(#REF!&lt;&gt;"",1,0))</f>
        <v>#REF!</v>
      </c>
      <c r="J120" s="211" t="e">
        <f>IF('Crisis Indicator Data'!#REF!="No Data",1,IF(#REF!&lt;&gt;"",1,0))</f>
        <v>#REF!</v>
      </c>
      <c r="K120" s="211" t="e">
        <f>IF('Crisis Indicator Data'!#REF!="No Data",1,IF(#REF!&lt;&gt;"",1,0))</f>
        <v>#REF!</v>
      </c>
      <c r="L120" s="211" t="e">
        <f>IF('Crisis Indicator Data'!#REF!="No Data",1,IF(#REF!&lt;&gt;"",1,0))</f>
        <v>#REF!</v>
      </c>
      <c r="M120" s="211" t="e">
        <f>IF('Crisis Indicator Data'!#REF!="No Data",1,IF(#REF!&lt;&gt;"",1,0))</f>
        <v>#REF!</v>
      </c>
      <c r="N120" s="211" t="e">
        <f>IF('Crisis Indicator Data'!#REF!="No Data",1,IF(#REF!&lt;&gt;"",1,0))</f>
        <v>#REF!</v>
      </c>
      <c r="O120" s="211" t="e">
        <f>IF('Crisis Indicator Data'!#REF!="No Data",1,IF(#REF!&lt;&gt;"",1,0))</f>
        <v>#REF!</v>
      </c>
      <c r="P120" s="211" t="e">
        <f>IF('Crisis Indicator Data'!#REF!="No Data",1,IF(#REF!&lt;&gt;"",1,0))</f>
        <v>#REF!</v>
      </c>
      <c r="Q120" s="211" t="e">
        <f>IF('Crisis Indicator Data'!#REF!="No Data",1,IF(#REF!&lt;&gt;"",1,0))</f>
        <v>#REF!</v>
      </c>
      <c r="R120" s="211" t="e">
        <f>IF('Crisis Indicator Data'!#REF!="No Data",1,IF(#REF!&lt;&gt;"",1,0))</f>
        <v>#REF!</v>
      </c>
      <c r="S120" s="211" t="e">
        <f>IF('Crisis Indicator Data'!#REF!="No Data",1,IF(#REF!&lt;&gt;"",1,0))</f>
        <v>#REF!</v>
      </c>
      <c r="T120" s="211" t="e">
        <f>IF('Crisis Indicator Data'!#REF!="No Data",1,IF(#REF!&lt;&gt;"",1,0))</f>
        <v>#REF!</v>
      </c>
      <c r="U120" s="211" t="e">
        <f>IF('Crisis Indicator Data'!#REF!="No Data",1,IF(#REF!&lt;&gt;"",1,0))</f>
        <v>#REF!</v>
      </c>
      <c r="V120" s="211" t="e">
        <f>IF('Crisis Indicator Data'!#REF!="No Data",1,IF(#REF!&lt;&gt;"",1,0))</f>
        <v>#REF!</v>
      </c>
      <c r="W120" s="211" t="e">
        <f>IF('Crisis Indicator Data'!#REF!="No Data",1,IF(#REF!&lt;&gt;"",1,0))</f>
        <v>#REF!</v>
      </c>
      <c r="X120" s="211" t="e">
        <f>IF('Crisis Indicator Data'!#REF!="No Data",1,IF(#REF!&lt;&gt;"",1,0))</f>
        <v>#REF!</v>
      </c>
      <c r="Y120" s="211" t="e">
        <f>IF('Crisis Indicator Data'!#REF!="No Data",1,IF(#REF!&lt;&gt;"",1,0))</f>
        <v>#REF!</v>
      </c>
      <c r="Z120" s="211" t="e">
        <f>IF('Crisis Indicator Data'!#REF!="No Data",1,IF(#REF!&lt;&gt;"",1,0))</f>
        <v>#REF!</v>
      </c>
      <c r="AA120" s="211" t="e">
        <f>IF('Crisis Indicator Data'!#REF!="No Data",1,IF(#REF!&lt;&gt;"",1,0))</f>
        <v>#REF!</v>
      </c>
      <c r="AB120" s="211" t="e">
        <f>IF('Crisis Indicator Data'!#REF!="No Data",1,IF(#REF!&lt;&gt;"",1,0))</f>
        <v>#REF!</v>
      </c>
      <c r="AC120" s="211" t="e">
        <f>IF('Crisis Indicator Data'!#REF!="No Data",1,IF(#REF!&lt;&gt;"",1,0))</f>
        <v>#REF!</v>
      </c>
      <c r="AD120" s="211" t="e">
        <f>IF('Crisis Indicator Data'!#REF!="No Data",1,IF(#REF!&lt;&gt;"",1,0))</f>
        <v>#REF!</v>
      </c>
      <c r="AE120" s="211" t="e">
        <f>IF('Crisis Indicator Data'!#REF!="No Data",1,IF(#REF!&lt;&gt;"",1,0))</f>
        <v>#REF!</v>
      </c>
      <c r="AF120" s="211" t="e">
        <f>IF('Crisis Indicator Data'!#REF!="No Data",1,IF(#REF!&lt;&gt;"",1,0))</f>
        <v>#REF!</v>
      </c>
      <c r="AG120" s="211" t="e">
        <f>IF('Crisis Indicator Data'!#REF!="No Data",1,IF(#REF!&lt;&gt;"",1,0))</f>
        <v>#REF!</v>
      </c>
      <c r="AH120" s="211" t="e">
        <f>IF('Crisis Indicator Data'!#REF!="No Data",1,IF(#REF!&lt;&gt;"",1,0))</f>
        <v>#REF!</v>
      </c>
      <c r="AI120" s="211" t="e">
        <f>IF('Crisis Indicator Data'!#REF!="No Data",1,IF(#REF!&lt;&gt;"",1,0))</f>
        <v>#REF!</v>
      </c>
      <c r="AJ120" s="211" t="e">
        <f>IF('Crisis Indicator Data'!#REF!="No Data",1,IF(#REF!&lt;&gt;"",1,0))</f>
        <v>#REF!</v>
      </c>
      <c r="AK120" s="211" t="e">
        <f>IF('Crisis Indicator Data'!#REF!="No Data",1,IF(#REF!&lt;&gt;"",1,0))</f>
        <v>#REF!</v>
      </c>
      <c r="AL120" s="211" t="e">
        <f>IF('Crisis Indicator Data'!#REF!="No Data",1,IF(#REF!&lt;&gt;"",1,0))</f>
        <v>#REF!</v>
      </c>
      <c r="AM120" s="211" t="e">
        <f>IF('Crisis Indicator Data'!#REF!="No Data",1,IF(#REF!&lt;&gt;"",1,0))</f>
        <v>#REF!</v>
      </c>
      <c r="AN120" s="211" t="e">
        <f>IF('Crisis Indicator Data'!#REF!="No Data",1,IF(#REF!&lt;&gt;"",1,0))</f>
        <v>#REF!</v>
      </c>
      <c r="AO120" s="211" t="e">
        <f>IF('Crisis Indicator Data'!#REF!="No Data",1,IF(#REF!&lt;&gt;"",1,0))</f>
        <v>#REF!</v>
      </c>
      <c r="AP120" s="211" t="e">
        <f>IF('Crisis Indicator Data'!#REF!="No Data",1,IF(#REF!&lt;&gt;"",1,0))</f>
        <v>#REF!</v>
      </c>
      <c r="AQ120" s="211" t="e">
        <f>IF('Crisis Indicator Data'!#REF!="No Data",1,IF(#REF!&lt;&gt;"",1,0))</f>
        <v>#REF!</v>
      </c>
      <c r="AR120" s="211" t="e">
        <f>IF('Crisis Indicator Data'!#REF!="No Data",1,IF(#REF!&lt;&gt;"",1,0))</f>
        <v>#REF!</v>
      </c>
      <c r="AS120" s="211" t="e">
        <f>IF('Crisis Indicator Data'!#REF!="No Data",1,IF(#REF!&lt;&gt;"",1,0))</f>
        <v>#REF!</v>
      </c>
      <c r="AT120" s="211" t="e">
        <f>IF('Crisis Indicator Data'!#REF!="No Data",1,IF(#REF!&lt;&gt;"",1,0))</f>
        <v>#REF!</v>
      </c>
      <c r="AU120" s="211" t="e">
        <f>IF('Crisis Indicator Data'!#REF!="No Data",1,IF(#REF!&lt;&gt;"",1,0))</f>
        <v>#REF!</v>
      </c>
      <c r="AV120" s="211" t="e">
        <f>IF('Crisis Indicator Data'!#REF!="No Data",1,IF(#REF!&lt;&gt;"",1,0))</f>
        <v>#REF!</v>
      </c>
      <c r="AW120" s="211" t="e">
        <f>IF('Crisis Indicator Data'!#REF!="No Data",1,IF(#REF!&lt;&gt;"",1,0))</f>
        <v>#REF!</v>
      </c>
      <c r="AX120" s="211" t="e">
        <f>IF('Crisis Indicator Data'!#REF!="No Data",1,IF(#REF!&lt;&gt;"",1,0))</f>
        <v>#REF!</v>
      </c>
      <c r="AY120" s="211" t="e">
        <f>IF('Crisis Indicator Data'!#REF!="No Data",1,IF(#REF!&lt;&gt;"",1,0))</f>
        <v>#REF!</v>
      </c>
      <c r="AZ120" s="211" t="e">
        <f>IF('Crisis Indicator Data'!#REF!="No Data",1,IF(#REF!&lt;&gt;"",1,0))</f>
        <v>#REF!</v>
      </c>
      <c r="BA120" t="e">
        <f t="shared" si="6"/>
        <v>#REF!</v>
      </c>
      <c r="BB120" s="22" t="e">
        <f t="shared" si="7"/>
        <v>#REF!</v>
      </c>
    </row>
    <row r="121" spans="1:54" x14ac:dyDescent="0.25">
      <c r="A121" t="s">
        <v>8836</v>
      </c>
      <c r="B121" s="211" t="e">
        <f>IF('Crisis Indicator Data'!#REF!="No Data",1,IF(#REF!&lt;&gt;"",1,0))</f>
        <v>#REF!</v>
      </c>
      <c r="C121" s="211" t="e">
        <f>IF('Crisis Indicator Data'!#REF!="No Data",1,IF(#REF!&lt;&gt;"",1,0))</f>
        <v>#REF!</v>
      </c>
      <c r="D121" s="211" t="e">
        <f>IF('Crisis Indicator Data'!#REF!="No Data",1,IF(#REF!&lt;&gt;"",1,0))</f>
        <v>#REF!</v>
      </c>
      <c r="E121" s="211" t="e">
        <f>IF('Crisis Indicator Data'!#REF!="No Data",1,IF(#REF!&lt;&gt;"",1,0))</f>
        <v>#REF!</v>
      </c>
      <c r="F121" s="211" t="e">
        <f>IF('Crisis Indicator Data'!#REF!="No Data",1,IF(#REF!&lt;&gt;"",1,0))</f>
        <v>#REF!</v>
      </c>
      <c r="G121" s="211" t="e">
        <f>IF('Crisis Indicator Data'!#REF!="No Data",1,IF(#REF!&lt;&gt;"",1,0))</f>
        <v>#REF!</v>
      </c>
      <c r="H121" s="211" t="e">
        <f>IF('Crisis Indicator Data'!#REF!="No Data",1,IF(#REF!&lt;&gt;"",1,0))</f>
        <v>#REF!</v>
      </c>
      <c r="I121" s="211" t="e">
        <f>IF('Crisis Indicator Data'!#REF!="No Data",1,IF(#REF!&lt;&gt;"",1,0))</f>
        <v>#REF!</v>
      </c>
      <c r="J121" s="211" t="e">
        <f>IF('Crisis Indicator Data'!#REF!="No Data",1,IF(#REF!&lt;&gt;"",1,0))</f>
        <v>#REF!</v>
      </c>
      <c r="K121" s="211" t="e">
        <f>IF('Crisis Indicator Data'!#REF!="No Data",1,IF(#REF!&lt;&gt;"",1,0))</f>
        <v>#REF!</v>
      </c>
      <c r="L121" s="211" t="e">
        <f>IF('Crisis Indicator Data'!#REF!="No Data",1,IF(#REF!&lt;&gt;"",1,0))</f>
        <v>#REF!</v>
      </c>
      <c r="M121" s="211" t="e">
        <f>IF('Crisis Indicator Data'!#REF!="No Data",1,IF(#REF!&lt;&gt;"",1,0))</f>
        <v>#REF!</v>
      </c>
      <c r="N121" s="211" t="e">
        <f>IF('Crisis Indicator Data'!#REF!="No Data",1,IF(#REF!&lt;&gt;"",1,0))</f>
        <v>#REF!</v>
      </c>
      <c r="O121" s="211" t="e">
        <f>IF('Crisis Indicator Data'!#REF!="No Data",1,IF(#REF!&lt;&gt;"",1,0))</f>
        <v>#REF!</v>
      </c>
      <c r="P121" s="211" t="e">
        <f>IF('Crisis Indicator Data'!#REF!="No Data",1,IF(#REF!&lt;&gt;"",1,0))</f>
        <v>#REF!</v>
      </c>
      <c r="Q121" s="211" t="e">
        <f>IF('Crisis Indicator Data'!#REF!="No Data",1,IF(#REF!&lt;&gt;"",1,0))</f>
        <v>#REF!</v>
      </c>
      <c r="R121" s="211" t="e">
        <f>IF('Crisis Indicator Data'!#REF!="No Data",1,IF(#REF!&lt;&gt;"",1,0))</f>
        <v>#REF!</v>
      </c>
      <c r="S121" s="211" t="e">
        <f>IF('Crisis Indicator Data'!#REF!="No Data",1,IF(#REF!&lt;&gt;"",1,0))</f>
        <v>#REF!</v>
      </c>
      <c r="T121" s="211" t="e">
        <f>IF('Crisis Indicator Data'!#REF!="No Data",1,IF(#REF!&lt;&gt;"",1,0))</f>
        <v>#REF!</v>
      </c>
      <c r="U121" s="211" t="e">
        <f>IF('Crisis Indicator Data'!#REF!="No Data",1,IF(#REF!&lt;&gt;"",1,0))</f>
        <v>#REF!</v>
      </c>
      <c r="V121" s="211" t="e">
        <f>IF('Crisis Indicator Data'!#REF!="No Data",1,IF(#REF!&lt;&gt;"",1,0))</f>
        <v>#REF!</v>
      </c>
      <c r="W121" s="211" t="e">
        <f>IF('Crisis Indicator Data'!#REF!="No Data",1,IF(#REF!&lt;&gt;"",1,0))</f>
        <v>#REF!</v>
      </c>
      <c r="X121" s="211" t="e">
        <f>IF('Crisis Indicator Data'!#REF!="No Data",1,IF(#REF!&lt;&gt;"",1,0))</f>
        <v>#REF!</v>
      </c>
      <c r="Y121" s="211" t="e">
        <f>IF('Crisis Indicator Data'!#REF!="No Data",1,IF(#REF!&lt;&gt;"",1,0))</f>
        <v>#REF!</v>
      </c>
      <c r="Z121" s="211" t="e">
        <f>IF('Crisis Indicator Data'!#REF!="No Data",1,IF(#REF!&lt;&gt;"",1,0))</f>
        <v>#REF!</v>
      </c>
      <c r="AA121" s="211" t="e">
        <f>IF('Crisis Indicator Data'!#REF!="No Data",1,IF(#REF!&lt;&gt;"",1,0))</f>
        <v>#REF!</v>
      </c>
      <c r="AB121" s="211" t="e">
        <f>IF('Crisis Indicator Data'!#REF!="No Data",1,IF(#REF!&lt;&gt;"",1,0))</f>
        <v>#REF!</v>
      </c>
      <c r="AC121" s="211" t="e">
        <f>IF('Crisis Indicator Data'!#REF!="No Data",1,IF(#REF!&lt;&gt;"",1,0))</f>
        <v>#REF!</v>
      </c>
      <c r="AD121" s="211" t="e">
        <f>IF('Crisis Indicator Data'!#REF!="No Data",1,IF(#REF!&lt;&gt;"",1,0))</f>
        <v>#REF!</v>
      </c>
      <c r="AE121" s="211" t="e">
        <f>IF('Crisis Indicator Data'!#REF!="No Data",1,IF(#REF!&lt;&gt;"",1,0))</f>
        <v>#REF!</v>
      </c>
      <c r="AF121" s="211" t="e">
        <f>IF('Crisis Indicator Data'!#REF!="No Data",1,IF(#REF!&lt;&gt;"",1,0))</f>
        <v>#REF!</v>
      </c>
      <c r="AG121" s="211" t="e">
        <f>IF('Crisis Indicator Data'!#REF!="No Data",1,IF(#REF!&lt;&gt;"",1,0))</f>
        <v>#REF!</v>
      </c>
      <c r="AH121" s="211" t="e">
        <f>IF('Crisis Indicator Data'!#REF!="No Data",1,IF(#REF!&lt;&gt;"",1,0))</f>
        <v>#REF!</v>
      </c>
      <c r="AI121" s="211" t="e">
        <f>IF('Crisis Indicator Data'!#REF!="No Data",1,IF(#REF!&lt;&gt;"",1,0))</f>
        <v>#REF!</v>
      </c>
      <c r="AJ121" s="211" t="e">
        <f>IF('Crisis Indicator Data'!#REF!="No Data",1,IF(#REF!&lt;&gt;"",1,0))</f>
        <v>#REF!</v>
      </c>
      <c r="AK121" s="211" t="e">
        <f>IF('Crisis Indicator Data'!#REF!="No Data",1,IF(#REF!&lt;&gt;"",1,0))</f>
        <v>#REF!</v>
      </c>
      <c r="AL121" s="211" t="e">
        <f>IF('Crisis Indicator Data'!#REF!="No Data",1,IF(#REF!&lt;&gt;"",1,0))</f>
        <v>#REF!</v>
      </c>
      <c r="AM121" s="211" t="e">
        <f>IF('Crisis Indicator Data'!#REF!="No Data",1,IF(#REF!&lt;&gt;"",1,0))</f>
        <v>#REF!</v>
      </c>
      <c r="AN121" s="211" t="e">
        <f>IF('Crisis Indicator Data'!#REF!="No Data",1,IF(#REF!&lt;&gt;"",1,0))</f>
        <v>#REF!</v>
      </c>
      <c r="AO121" s="211" t="e">
        <f>IF('Crisis Indicator Data'!#REF!="No Data",1,IF(#REF!&lt;&gt;"",1,0))</f>
        <v>#REF!</v>
      </c>
      <c r="AP121" s="211" t="e">
        <f>IF('Crisis Indicator Data'!#REF!="No Data",1,IF(#REF!&lt;&gt;"",1,0))</f>
        <v>#REF!</v>
      </c>
      <c r="AQ121" s="211" t="e">
        <f>IF('Crisis Indicator Data'!#REF!="No Data",1,IF(#REF!&lt;&gt;"",1,0))</f>
        <v>#REF!</v>
      </c>
      <c r="AR121" s="211" t="e">
        <f>IF('Crisis Indicator Data'!#REF!="No Data",1,IF(#REF!&lt;&gt;"",1,0))</f>
        <v>#REF!</v>
      </c>
      <c r="AS121" s="211" t="e">
        <f>IF('Crisis Indicator Data'!#REF!="No Data",1,IF(#REF!&lt;&gt;"",1,0))</f>
        <v>#REF!</v>
      </c>
      <c r="AT121" s="211" t="e">
        <f>IF('Crisis Indicator Data'!#REF!="No Data",1,IF(#REF!&lt;&gt;"",1,0))</f>
        <v>#REF!</v>
      </c>
      <c r="AU121" s="211" t="e">
        <f>IF('Crisis Indicator Data'!#REF!="No Data",1,IF(#REF!&lt;&gt;"",1,0))</f>
        <v>#REF!</v>
      </c>
      <c r="AV121" s="211" t="e">
        <f>IF('Crisis Indicator Data'!#REF!="No Data",1,IF(#REF!&lt;&gt;"",1,0))</f>
        <v>#REF!</v>
      </c>
      <c r="AW121" s="211" t="e">
        <f>IF('Crisis Indicator Data'!#REF!="No Data",1,IF(#REF!&lt;&gt;"",1,0))</f>
        <v>#REF!</v>
      </c>
      <c r="AX121" s="211" t="e">
        <f>IF('Crisis Indicator Data'!#REF!="No Data",1,IF(#REF!&lt;&gt;"",1,0))</f>
        <v>#REF!</v>
      </c>
      <c r="AY121" s="211" t="e">
        <f>IF('Crisis Indicator Data'!#REF!="No Data",1,IF(#REF!&lt;&gt;"",1,0))</f>
        <v>#REF!</v>
      </c>
      <c r="AZ121" s="211" t="e">
        <f>IF('Crisis Indicator Data'!#REF!="No Data",1,IF(#REF!&lt;&gt;"",1,0))</f>
        <v>#REF!</v>
      </c>
      <c r="BA121" t="e">
        <f t="shared" si="6"/>
        <v>#REF!</v>
      </c>
      <c r="BB121" s="22" t="e">
        <f t="shared" si="7"/>
        <v>#REF!</v>
      </c>
    </row>
    <row r="122" spans="1:54" x14ac:dyDescent="0.25">
      <c r="A122" t="s">
        <v>8832</v>
      </c>
      <c r="B122" s="211" t="e">
        <f>IF('Crisis Indicator Data'!#REF!="No Data",1,IF(#REF!&lt;&gt;"",1,0))</f>
        <v>#REF!</v>
      </c>
      <c r="C122" s="211" t="e">
        <f>IF('Crisis Indicator Data'!#REF!="No Data",1,IF(#REF!&lt;&gt;"",1,0))</f>
        <v>#REF!</v>
      </c>
      <c r="D122" s="211" t="e">
        <f>IF('Crisis Indicator Data'!#REF!="No Data",1,IF(#REF!&lt;&gt;"",1,0))</f>
        <v>#REF!</v>
      </c>
      <c r="E122" s="211" t="e">
        <f>IF('Crisis Indicator Data'!#REF!="No Data",1,IF(#REF!&lt;&gt;"",1,0))</f>
        <v>#REF!</v>
      </c>
      <c r="F122" s="211" t="e">
        <f>IF('Crisis Indicator Data'!#REF!="No Data",1,IF(#REF!&lt;&gt;"",1,0))</f>
        <v>#REF!</v>
      </c>
      <c r="G122" s="211" t="e">
        <f>IF('Crisis Indicator Data'!#REF!="No Data",1,IF(#REF!&lt;&gt;"",1,0))</f>
        <v>#REF!</v>
      </c>
      <c r="H122" s="211" t="e">
        <f>IF('Crisis Indicator Data'!#REF!="No Data",1,IF(#REF!&lt;&gt;"",1,0))</f>
        <v>#REF!</v>
      </c>
      <c r="I122" s="211" t="e">
        <f>IF('Crisis Indicator Data'!#REF!="No Data",1,IF(#REF!&lt;&gt;"",1,0))</f>
        <v>#REF!</v>
      </c>
      <c r="J122" s="211" t="e">
        <f>IF('Crisis Indicator Data'!#REF!="No Data",1,IF(#REF!&lt;&gt;"",1,0))</f>
        <v>#REF!</v>
      </c>
      <c r="K122" s="211" t="e">
        <f>IF('Crisis Indicator Data'!#REF!="No Data",1,IF(#REF!&lt;&gt;"",1,0))</f>
        <v>#REF!</v>
      </c>
      <c r="L122" s="211" t="e">
        <f>IF('Crisis Indicator Data'!#REF!="No Data",1,IF(#REF!&lt;&gt;"",1,0))</f>
        <v>#REF!</v>
      </c>
      <c r="M122" s="211" t="e">
        <f>IF('Crisis Indicator Data'!#REF!="No Data",1,IF(#REF!&lt;&gt;"",1,0))</f>
        <v>#REF!</v>
      </c>
      <c r="N122" s="211" t="e">
        <f>IF('Crisis Indicator Data'!#REF!="No Data",1,IF(#REF!&lt;&gt;"",1,0))</f>
        <v>#REF!</v>
      </c>
      <c r="O122" s="211" t="e">
        <f>IF('Crisis Indicator Data'!#REF!="No Data",1,IF(#REF!&lt;&gt;"",1,0))</f>
        <v>#REF!</v>
      </c>
      <c r="P122" s="211" t="e">
        <f>IF('Crisis Indicator Data'!#REF!="No Data",1,IF(#REF!&lt;&gt;"",1,0))</f>
        <v>#REF!</v>
      </c>
      <c r="Q122" s="211" t="e">
        <f>IF('Crisis Indicator Data'!#REF!="No Data",1,IF(#REF!&lt;&gt;"",1,0))</f>
        <v>#REF!</v>
      </c>
      <c r="R122" s="211" t="e">
        <f>IF('Crisis Indicator Data'!#REF!="No Data",1,IF(#REF!&lt;&gt;"",1,0))</f>
        <v>#REF!</v>
      </c>
      <c r="S122" s="211" t="e">
        <f>IF('Crisis Indicator Data'!#REF!="No Data",1,IF(#REF!&lt;&gt;"",1,0))</f>
        <v>#REF!</v>
      </c>
      <c r="T122" s="211" t="e">
        <f>IF('Crisis Indicator Data'!#REF!="No Data",1,IF(#REF!&lt;&gt;"",1,0))</f>
        <v>#REF!</v>
      </c>
      <c r="U122" s="211" t="e">
        <f>IF('Crisis Indicator Data'!#REF!="No Data",1,IF(#REF!&lt;&gt;"",1,0))</f>
        <v>#REF!</v>
      </c>
      <c r="V122" s="211" t="e">
        <f>IF('Crisis Indicator Data'!#REF!="No Data",1,IF(#REF!&lt;&gt;"",1,0))</f>
        <v>#REF!</v>
      </c>
      <c r="W122" s="211" t="e">
        <f>IF('Crisis Indicator Data'!#REF!="No Data",1,IF(#REF!&lt;&gt;"",1,0))</f>
        <v>#REF!</v>
      </c>
      <c r="X122" s="211" t="e">
        <f>IF('Crisis Indicator Data'!#REF!="No Data",1,IF(#REF!&lt;&gt;"",1,0))</f>
        <v>#REF!</v>
      </c>
      <c r="Y122" s="211" t="e">
        <f>IF('Crisis Indicator Data'!#REF!="No Data",1,IF(#REF!&lt;&gt;"",1,0))</f>
        <v>#REF!</v>
      </c>
      <c r="Z122" s="211" t="e">
        <f>IF('Crisis Indicator Data'!#REF!="No Data",1,IF(#REF!&lt;&gt;"",1,0))</f>
        <v>#REF!</v>
      </c>
      <c r="AA122" s="211" t="e">
        <f>IF('Crisis Indicator Data'!#REF!="No Data",1,IF(#REF!&lt;&gt;"",1,0))</f>
        <v>#REF!</v>
      </c>
      <c r="AB122" s="211" t="e">
        <f>IF('Crisis Indicator Data'!#REF!="No Data",1,IF(#REF!&lt;&gt;"",1,0))</f>
        <v>#REF!</v>
      </c>
      <c r="AC122" s="211" t="e">
        <f>IF('Crisis Indicator Data'!#REF!="No Data",1,IF(#REF!&lt;&gt;"",1,0))</f>
        <v>#REF!</v>
      </c>
      <c r="AD122" s="211" t="e">
        <f>IF('Crisis Indicator Data'!#REF!="No Data",1,IF(#REF!&lt;&gt;"",1,0))</f>
        <v>#REF!</v>
      </c>
      <c r="AE122" s="211" t="e">
        <f>IF('Crisis Indicator Data'!#REF!="No Data",1,IF(#REF!&lt;&gt;"",1,0))</f>
        <v>#REF!</v>
      </c>
      <c r="AF122" s="211" t="e">
        <f>IF('Crisis Indicator Data'!#REF!="No Data",1,IF(#REF!&lt;&gt;"",1,0))</f>
        <v>#REF!</v>
      </c>
      <c r="AG122" s="211" t="e">
        <f>IF('Crisis Indicator Data'!#REF!="No Data",1,IF(#REF!&lt;&gt;"",1,0))</f>
        <v>#REF!</v>
      </c>
      <c r="AH122" s="211" t="e">
        <f>IF('Crisis Indicator Data'!#REF!="No Data",1,IF(#REF!&lt;&gt;"",1,0))</f>
        <v>#REF!</v>
      </c>
      <c r="AI122" s="211" t="e">
        <f>IF('Crisis Indicator Data'!#REF!="No Data",1,IF(#REF!&lt;&gt;"",1,0))</f>
        <v>#REF!</v>
      </c>
      <c r="AJ122" s="211" t="e">
        <f>IF('Crisis Indicator Data'!#REF!="No Data",1,IF(#REF!&lt;&gt;"",1,0))</f>
        <v>#REF!</v>
      </c>
      <c r="AK122" s="211" t="e">
        <f>IF('Crisis Indicator Data'!#REF!="No Data",1,IF(#REF!&lt;&gt;"",1,0))</f>
        <v>#REF!</v>
      </c>
      <c r="AL122" s="211" t="e">
        <f>IF('Crisis Indicator Data'!#REF!="No Data",1,IF(#REF!&lt;&gt;"",1,0))</f>
        <v>#REF!</v>
      </c>
      <c r="AM122" s="211" t="e">
        <f>IF('Crisis Indicator Data'!#REF!="No Data",1,IF(#REF!&lt;&gt;"",1,0))</f>
        <v>#REF!</v>
      </c>
      <c r="AN122" s="211" t="e">
        <f>IF('Crisis Indicator Data'!#REF!="No Data",1,IF(#REF!&lt;&gt;"",1,0))</f>
        <v>#REF!</v>
      </c>
      <c r="AO122" s="211" t="e">
        <f>IF('Crisis Indicator Data'!#REF!="No Data",1,IF(#REF!&lt;&gt;"",1,0))</f>
        <v>#REF!</v>
      </c>
      <c r="AP122" s="211" t="e">
        <f>IF('Crisis Indicator Data'!#REF!="No Data",1,IF(#REF!&lt;&gt;"",1,0))</f>
        <v>#REF!</v>
      </c>
      <c r="AQ122" s="211" t="e">
        <f>IF('Crisis Indicator Data'!#REF!="No Data",1,IF(#REF!&lt;&gt;"",1,0))</f>
        <v>#REF!</v>
      </c>
      <c r="AR122" s="211" t="e">
        <f>IF('Crisis Indicator Data'!#REF!="No Data",1,IF(#REF!&lt;&gt;"",1,0))</f>
        <v>#REF!</v>
      </c>
      <c r="AS122" s="211" t="e">
        <f>IF('Crisis Indicator Data'!#REF!="No Data",1,IF(#REF!&lt;&gt;"",1,0))</f>
        <v>#REF!</v>
      </c>
      <c r="AT122" s="211" t="e">
        <f>IF('Crisis Indicator Data'!#REF!="No Data",1,IF(#REF!&lt;&gt;"",1,0))</f>
        <v>#REF!</v>
      </c>
      <c r="AU122" s="211" t="e">
        <f>IF('Crisis Indicator Data'!#REF!="No Data",1,IF(#REF!&lt;&gt;"",1,0))</f>
        <v>#REF!</v>
      </c>
      <c r="AV122" s="211" t="e">
        <f>IF('Crisis Indicator Data'!#REF!="No Data",1,IF(#REF!&lt;&gt;"",1,0))</f>
        <v>#REF!</v>
      </c>
      <c r="AW122" s="211" t="e">
        <f>IF('Crisis Indicator Data'!#REF!="No Data",1,IF(#REF!&lt;&gt;"",1,0))</f>
        <v>#REF!</v>
      </c>
      <c r="AX122" s="211" t="e">
        <f>IF('Crisis Indicator Data'!#REF!="No Data",1,IF(#REF!&lt;&gt;"",1,0))</f>
        <v>#REF!</v>
      </c>
      <c r="AY122" s="211" t="e">
        <f>IF('Crisis Indicator Data'!#REF!="No Data",1,IF(#REF!&lt;&gt;"",1,0))</f>
        <v>#REF!</v>
      </c>
      <c r="AZ122" s="211" t="e">
        <f>IF('Crisis Indicator Data'!#REF!="No Data",1,IF(#REF!&lt;&gt;"",1,0))</f>
        <v>#REF!</v>
      </c>
      <c r="BA122" t="e">
        <f t="shared" si="6"/>
        <v>#REF!</v>
      </c>
      <c r="BB122" s="22" t="e">
        <f t="shared" si="7"/>
        <v>#REF!</v>
      </c>
    </row>
    <row r="123" spans="1:54" x14ac:dyDescent="0.25">
      <c r="A123" t="s">
        <v>8840</v>
      </c>
      <c r="B123" s="211" t="e">
        <f>IF('Crisis Indicator Data'!#REF!="No Data",1,IF(#REF!&lt;&gt;"",1,0))</f>
        <v>#REF!</v>
      </c>
      <c r="C123" s="211" t="e">
        <f>IF('Crisis Indicator Data'!#REF!="No Data",1,IF(#REF!&lt;&gt;"",1,0))</f>
        <v>#REF!</v>
      </c>
      <c r="D123" s="211" t="e">
        <f>IF('Crisis Indicator Data'!#REF!="No Data",1,IF(#REF!&lt;&gt;"",1,0))</f>
        <v>#REF!</v>
      </c>
      <c r="E123" s="211" t="e">
        <f>IF('Crisis Indicator Data'!#REF!="No Data",1,IF(#REF!&lt;&gt;"",1,0))</f>
        <v>#REF!</v>
      </c>
      <c r="F123" s="211" t="e">
        <f>IF('Crisis Indicator Data'!#REF!="No Data",1,IF(#REF!&lt;&gt;"",1,0))</f>
        <v>#REF!</v>
      </c>
      <c r="G123" s="211" t="e">
        <f>IF('Crisis Indicator Data'!#REF!="No Data",1,IF(#REF!&lt;&gt;"",1,0))</f>
        <v>#REF!</v>
      </c>
      <c r="H123" s="211" t="e">
        <f>IF('Crisis Indicator Data'!#REF!="No Data",1,IF(#REF!&lt;&gt;"",1,0))</f>
        <v>#REF!</v>
      </c>
      <c r="I123" s="211" t="e">
        <f>IF('Crisis Indicator Data'!#REF!="No Data",1,IF(#REF!&lt;&gt;"",1,0))</f>
        <v>#REF!</v>
      </c>
      <c r="J123" s="211" t="e">
        <f>IF('Crisis Indicator Data'!#REF!="No Data",1,IF(#REF!&lt;&gt;"",1,0))</f>
        <v>#REF!</v>
      </c>
      <c r="K123" s="211" t="e">
        <f>IF('Crisis Indicator Data'!#REF!="No Data",1,IF(#REF!&lt;&gt;"",1,0))</f>
        <v>#REF!</v>
      </c>
      <c r="L123" s="211" t="e">
        <f>IF('Crisis Indicator Data'!#REF!="No Data",1,IF(#REF!&lt;&gt;"",1,0))</f>
        <v>#REF!</v>
      </c>
      <c r="M123" s="211" t="e">
        <f>IF('Crisis Indicator Data'!#REF!="No Data",1,IF(#REF!&lt;&gt;"",1,0))</f>
        <v>#REF!</v>
      </c>
      <c r="N123" s="211" t="e">
        <f>IF('Crisis Indicator Data'!#REF!="No Data",1,IF(#REF!&lt;&gt;"",1,0))</f>
        <v>#REF!</v>
      </c>
      <c r="O123" s="211" t="e">
        <f>IF('Crisis Indicator Data'!#REF!="No Data",1,IF(#REF!&lt;&gt;"",1,0))</f>
        <v>#REF!</v>
      </c>
      <c r="P123" s="211" t="e">
        <f>IF('Crisis Indicator Data'!#REF!="No Data",1,IF(#REF!&lt;&gt;"",1,0))</f>
        <v>#REF!</v>
      </c>
      <c r="Q123" s="211" t="e">
        <f>IF('Crisis Indicator Data'!#REF!="No Data",1,IF(#REF!&lt;&gt;"",1,0))</f>
        <v>#REF!</v>
      </c>
      <c r="R123" s="211" t="e">
        <f>IF('Crisis Indicator Data'!#REF!="No Data",1,IF(#REF!&lt;&gt;"",1,0))</f>
        <v>#REF!</v>
      </c>
      <c r="S123" s="211" t="e">
        <f>IF('Crisis Indicator Data'!#REF!="No Data",1,IF(#REF!&lt;&gt;"",1,0))</f>
        <v>#REF!</v>
      </c>
      <c r="T123" s="211" t="e">
        <f>IF('Crisis Indicator Data'!#REF!="No Data",1,IF(#REF!&lt;&gt;"",1,0))</f>
        <v>#REF!</v>
      </c>
      <c r="U123" s="211" t="e">
        <f>IF('Crisis Indicator Data'!#REF!="No Data",1,IF(#REF!&lt;&gt;"",1,0))</f>
        <v>#REF!</v>
      </c>
      <c r="V123" s="211" t="e">
        <f>IF('Crisis Indicator Data'!#REF!="No Data",1,IF(#REF!&lt;&gt;"",1,0))</f>
        <v>#REF!</v>
      </c>
      <c r="W123" s="211" t="e">
        <f>IF('Crisis Indicator Data'!#REF!="No Data",1,IF(#REF!&lt;&gt;"",1,0))</f>
        <v>#REF!</v>
      </c>
      <c r="X123" s="211" t="e">
        <f>IF('Crisis Indicator Data'!#REF!="No Data",1,IF(#REF!&lt;&gt;"",1,0))</f>
        <v>#REF!</v>
      </c>
      <c r="Y123" s="211" t="e">
        <f>IF('Crisis Indicator Data'!#REF!="No Data",1,IF(#REF!&lt;&gt;"",1,0))</f>
        <v>#REF!</v>
      </c>
      <c r="Z123" s="211" t="e">
        <f>IF('Crisis Indicator Data'!#REF!="No Data",1,IF(#REF!&lt;&gt;"",1,0))</f>
        <v>#REF!</v>
      </c>
      <c r="AA123" s="211" t="e">
        <f>IF('Crisis Indicator Data'!#REF!="No Data",1,IF(#REF!&lt;&gt;"",1,0))</f>
        <v>#REF!</v>
      </c>
      <c r="AB123" s="211" t="e">
        <f>IF('Crisis Indicator Data'!#REF!="No Data",1,IF(#REF!&lt;&gt;"",1,0))</f>
        <v>#REF!</v>
      </c>
      <c r="AC123" s="211" t="e">
        <f>IF('Crisis Indicator Data'!#REF!="No Data",1,IF(#REF!&lt;&gt;"",1,0))</f>
        <v>#REF!</v>
      </c>
      <c r="AD123" s="211" t="e">
        <f>IF('Crisis Indicator Data'!#REF!="No Data",1,IF(#REF!&lt;&gt;"",1,0))</f>
        <v>#REF!</v>
      </c>
      <c r="AE123" s="211" t="e">
        <f>IF('Crisis Indicator Data'!#REF!="No Data",1,IF(#REF!&lt;&gt;"",1,0))</f>
        <v>#REF!</v>
      </c>
      <c r="AF123" s="211" t="e">
        <f>IF('Crisis Indicator Data'!#REF!="No Data",1,IF(#REF!&lt;&gt;"",1,0))</f>
        <v>#REF!</v>
      </c>
      <c r="AG123" s="211" t="e">
        <f>IF('Crisis Indicator Data'!#REF!="No Data",1,IF(#REF!&lt;&gt;"",1,0))</f>
        <v>#REF!</v>
      </c>
      <c r="AH123" s="211" t="e">
        <f>IF('Crisis Indicator Data'!#REF!="No Data",1,IF(#REF!&lt;&gt;"",1,0))</f>
        <v>#REF!</v>
      </c>
      <c r="AI123" s="211" t="e">
        <f>IF('Crisis Indicator Data'!#REF!="No Data",1,IF(#REF!&lt;&gt;"",1,0))</f>
        <v>#REF!</v>
      </c>
      <c r="AJ123" s="211" t="e">
        <f>IF('Crisis Indicator Data'!#REF!="No Data",1,IF(#REF!&lt;&gt;"",1,0))</f>
        <v>#REF!</v>
      </c>
      <c r="AK123" s="211" t="e">
        <f>IF('Crisis Indicator Data'!#REF!="No Data",1,IF(#REF!&lt;&gt;"",1,0))</f>
        <v>#REF!</v>
      </c>
      <c r="AL123" s="211" t="e">
        <f>IF('Crisis Indicator Data'!#REF!="No Data",1,IF(#REF!&lt;&gt;"",1,0))</f>
        <v>#REF!</v>
      </c>
      <c r="AM123" s="211" t="e">
        <f>IF('Crisis Indicator Data'!#REF!="No Data",1,IF(#REF!&lt;&gt;"",1,0))</f>
        <v>#REF!</v>
      </c>
      <c r="AN123" s="211" t="e">
        <f>IF('Crisis Indicator Data'!#REF!="No Data",1,IF(#REF!&lt;&gt;"",1,0))</f>
        <v>#REF!</v>
      </c>
      <c r="AO123" s="211" t="e">
        <f>IF('Crisis Indicator Data'!#REF!="No Data",1,IF(#REF!&lt;&gt;"",1,0))</f>
        <v>#REF!</v>
      </c>
      <c r="AP123" s="211" t="e">
        <f>IF('Crisis Indicator Data'!#REF!="No Data",1,IF(#REF!&lt;&gt;"",1,0))</f>
        <v>#REF!</v>
      </c>
      <c r="AQ123" s="211" t="e">
        <f>IF('Crisis Indicator Data'!#REF!="No Data",1,IF(#REF!&lt;&gt;"",1,0))</f>
        <v>#REF!</v>
      </c>
      <c r="AR123" s="211" t="e">
        <f>IF('Crisis Indicator Data'!#REF!="No Data",1,IF(#REF!&lt;&gt;"",1,0))</f>
        <v>#REF!</v>
      </c>
      <c r="AS123" s="211" t="e">
        <f>IF('Crisis Indicator Data'!#REF!="No Data",1,IF(#REF!&lt;&gt;"",1,0))</f>
        <v>#REF!</v>
      </c>
      <c r="AT123" s="211" t="e">
        <f>IF('Crisis Indicator Data'!#REF!="No Data",1,IF(#REF!&lt;&gt;"",1,0))</f>
        <v>#REF!</v>
      </c>
      <c r="AU123" s="211" t="e">
        <f>IF('Crisis Indicator Data'!#REF!="No Data",1,IF(#REF!&lt;&gt;"",1,0))</f>
        <v>#REF!</v>
      </c>
      <c r="AV123" s="211" t="e">
        <f>IF('Crisis Indicator Data'!#REF!="No Data",1,IF(#REF!&lt;&gt;"",1,0))</f>
        <v>#REF!</v>
      </c>
      <c r="AW123" s="211" t="e">
        <f>IF('Crisis Indicator Data'!#REF!="No Data",1,IF(#REF!&lt;&gt;"",1,0))</f>
        <v>#REF!</v>
      </c>
      <c r="AX123" s="211" t="e">
        <f>IF('Crisis Indicator Data'!#REF!="No Data",1,IF(#REF!&lt;&gt;"",1,0))</f>
        <v>#REF!</v>
      </c>
      <c r="AY123" s="211" t="e">
        <f>IF('Crisis Indicator Data'!#REF!="No Data",1,IF(#REF!&lt;&gt;"",1,0))</f>
        <v>#REF!</v>
      </c>
      <c r="AZ123" s="211" t="e">
        <f>IF('Crisis Indicator Data'!#REF!="No Data",1,IF(#REF!&lt;&gt;"",1,0))</f>
        <v>#REF!</v>
      </c>
      <c r="BA123" t="e">
        <f t="shared" si="6"/>
        <v>#REF!</v>
      </c>
      <c r="BB123" s="22" t="e">
        <f t="shared" si="7"/>
        <v>#REF!</v>
      </c>
    </row>
    <row r="124" spans="1:54" x14ac:dyDescent="0.25">
      <c r="A124" t="s">
        <v>8830</v>
      </c>
      <c r="B124" s="211" t="e">
        <f>IF('Crisis Indicator Data'!#REF!="No Data",1,IF(#REF!&lt;&gt;"",1,0))</f>
        <v>#REF!</v>
      </c>
      <c r="C124" s="211" t="e">
        <f>IF('Crisis Indicator Data'!#REF!="No Data",1,IF(#REF!&lt;&gt;"",1,0))</f>
        <v>#REF!</v>
      </c>
      <c r="D124" s="211" t="e">
        <f>IF('Crisis Indicator Data'!#REF!="No Data",1,IF(#REF!&lt;&gt;"",1,0))</f>
        <v>#REF!</v>
      </c>
      <c r="E124" s="211" t="e">
        <f>IF('Crisis Indicator Data'!#REF!="No Data",1,IF(#REF!&lt;&gt;"",1,0))</f>
        <v>#REF!</v>
      </c>
      <c r="F124" s="211" t="e">
        <f>IF('Crisis Indicator Data'!#REF!="No Data",1,IF(#REF!&lt;&gt;"",1,0))</f>
        <v>#REF!</v>
      </c>
      <c r="G124" s="211" t="e">
        <f>IF('Crisis Indicator Data'!#REF!="No Data",1,IF(#REF!&lt;&gt;"",1,0))</f>
        <v>#REF!</v>
      </c>
      <c r="H124" s="211" t="e">
        <f>IF('Crisis Indicator Data'!#REF!="No Data",1,IF(#REF!&lt;&gt;"",1,0))</f>
        <v>#REF!</v>
      </c>
      <c r="I124" s="211" t="e">
        <f>IF('Crisis Indicator Data'!#REF!="No Data",1,IF(#REF!&lt;&gt;"",1,0))</f>
        <v>#REF!</v>
      </c>
      <c r="J124" s="211" t="e">
        <f>IF('Crisis Indicator Data'!#REF!="No Data",1,IF(#REF!&lt;&gt;"",1,0))</f>
        <v>#REF!</v>
      </c>
      <c r="K124" s="211" t="e">
        <f>IF('Crisis Indicator Data'!#REF!="No Data",1,IF(#REF!&lt;&gt;"",1,0))</f>
        <v>#REF!</v>
      </c>
      <c r="L124" s="211" t="e">
        <f>IF('Crisis Indicator Data'!#REF!="No Data",1,IF(#REF!&lt;&gt;"",1,0))</f>
        <v>#REF!</v>
      </c>
      <c r="M124" s="211" t="e">
        <f>IF('Crisis Indicator Data'!#REF!="No Data",1,IF(#REF!&lt;&gt;"",1,0))</f>
        <v>#REF!</v>
      </c>
      <c r="N124" s="211" t="e">
        <f>IF('Crisis Indicator Data'!#REF!="No Data",1,IF(#REF!&lt;&gt;"",1,0))</f>
        <v>#REF!</v>
      </c>
      <c r="O124" s="211" t="e">
        <f>IF('Crisis Indicator Data'!#REF!="No Data",1,IF(#REF!&lt;&gt;"",1,0))</f>
        <v>#REF!</v>
      </c>
      <c r="P124" s="211" t="e">
        <f>IF('Crisis Indicator Data'!#REF!="No Data",1,IF(#REF!&lt;&gt;"",1,0))</f>
        <v>#REF!</v>
      </c>
      <c r="Q124" s="211" t="e">
        <f>IF('Crisis Indicator Data'!#REF!="No Data",1,IF(#REF!&lt;&gt;"",1,0))</f>
        <v>#REF!</v>
      </c>
      <c r="R124" s="211" t="e">
        <f>IF('Crisis Indicator Data'!#REF!="No Data",1,IF(#REF!&lt;&gt;"",1,0))</f>
        <v>#REF!</v>
      </c>
      <c r="S124" s="211" t="e">
        <f>IF('Crisis Indicator Data'!#REF!="No Data",1,IF(#REF!&lt;&gt;"",1,0))</f>
        <v>#REF!</v>
      </c>
      <c r="T124" s="211" t="e">
        <f>IF('Crisis Indicator Data'!#REF!="No Data",1,IF(#REF!&lt;&gt;"",1,0))</f>
        <v>#REF!</v>
      </c>
      <c r="U124" s="211" t="e">
        <f>IF('Crisis Indicator Data'!#REF!="No Data",1,IF(#REF!&lt;&gt;"",1,0))</f>
        <v>#REF!</v>
      </c>
      <c r="V124" s="211" t="e">
        <f>IF('Crisis Indicator Data'!#REF!="No Data",1,IF(#REF!&lt;&gt;"",1,0))</f>
        <v>#REF!</v>
      </c>
      <c r="W124" s="211" t="e">
        <f>IF('Crisis Indicator Data'!#REF!="No Data",1,IF(#REF!&lt;&gt;"",1,0))</f>
        <v>#REF!</v>
      </c>
      <c r="X124" s="211" t="e">
        <f>IF('Crisis Indicator Data'!#REF!="No Data",1,IF(#REF!&lt;&gt;"",1,0))</f>
        <v>#REF!</v>
      </c>
      <c r="Y124" s="211" t="e">
        <f>IF('Crisis Indicator Data'!#REF!="No Data",1,IF(#REF!&lt;&gt;"",1,0))</f>
        <v>#REF!</v>
      </c>
      <c r="Z124" s="211" t="e">
        <f>IF('Crisis Indicator Data'!#REF!="No Data",1,IF(#REF!&lt;&gt;"",1,0))</f>
        <v>#REF!</v>
      </c>
      <c r="AA124" s="211" t="e">
        <f>IF('Crisis Indicator Data'!#REF!="No Data",1,IF(#REF!&lt;&gt;"",1,0))</f>
        <v>#REF!</v>
      </c>
      <c r="AB124" s="211" t="e">
        <f>IF('Crisis Indicator Data'!#REF!="No Data",1,IF(#REF!&lt;&gt;"",1,0))</f>
        <v>#REF!</v>
      </c>
      <c r="AC124" s="211" t="e">
        <f>IF('Crisis Indicator Data'!#REF!="No Data",1,IF(#REF!&lt;&gt;"",1,0))</f>
        <v>#REF!</v>
      </c>
      <c r="AD124" s="211" t="e">
        <f>IF('Crisis Indicator Data'!#REF!="No Data",1,IF(#REF!&lt;&gt;"",1,0))</f>
        <v>#REF!</v>
      </c>
      <c r="AE124" s="211" t="e">
        <f>IF('Crisis Indicator Data'!#REF!="No Data",1,IF(#REF!&lt;&gt;"",1,0))</f>
        <v>#REF!</v>
      </c>
      <c r="AF124" s="211" t="e">
        <f>IF('Crisis Indicator Data'!#REF!="No Data",1,IF(#REF!&lt;&gt;"",1,0))</f>
        <v>#REF!</v>
      </c>
      <c r="AG124" s="211" t="e">
        <f>IF('Crisis Indicator Data'!#REF!="No Data",1,IF(#REF!&lt;&gt;"",1,0))</f>
        <v>#REF!</v>
      </c>
      <c r="AH124" s="211" t="e">
        <f>IF('Crisis Indicator Data'!#REF!="No Data",1,IF(#REF!&lt;&gt;"",1,0))</f>
        <v>#REF!</v>
      </c>
      <c r="AI124" s="211" t="e">
        <f>IF('Crisis Indicator Data'!#REF!="No Data",1,IF(#REF!&lt;&gt;"",1,0))</f>
        <v>#REF!</v>
      </c>
      <c r="AJ124" s="211" t="e">
        <f>IF('Crisis Indicator Data'!#REF!="No Data",1,IF(#REF!&lt;&gt;"",1,0))</f>
        <v>#REF!</v>
      </c>
      <c r="AK124" s="211" t="e">
        <f>IF('Crisis Indicator Data'!#REF!="No Data",1,IF(#REF!&lt;&gt;"",1,0))</f>
        <v>#REF!</v>
      </c>
      <c r="AL124" s="211" t="e">
        <f>IF('Crisis Indicator Data'!#REF!="No Data",1,IF(#REF!&lt;&gt;"",1,0))</f>
        <v>#REF!</v>
      </c>
      <c r="AM124" s="211" t="e">
        <f>IF('Crisis Indicator Data'!#REF!="No Data",1,IF(#REF!&lt;&gt;"",1,0))</f>
        <v>#REF!</v>
      </c>
      <c r="AN124" s="211" t="e">
        <f>IF('Crisis Indicator Data'!#REF!="No Data",1,IF(#REF!&lt;&gt;"",1,0))</f>
        <v>#REF!</v>
      </c>
      <c r="AO124" s="211" t="e">
        <f>IF('Crisis Indicator Data'!#REF!="No Data",1,IF(#REF!&lt;&gt;"",1,0))</f>
        <v>#REF!</v>
      </c>
      <c r="AP124" s="211" t="e">
        <f>IF('Crisis Indicator Data'!#REF!="No Data",1,IF(#REF!&lt;&gt;"",1,0))</f>
        <v>#REF!</v>
      </c>
      <c r="AQ124" s="211" t="e">
        <f>IF('Crisis Indicator Data'!#REF!="No Data",1,IF(#REF!&lt;&gt;"",1,0))</f>
        <v>#REF!</v>
      </c>
      <c r="AR124" s="211" t="e">
        <f>IF('Crisis Indicator Data'!#REF!="No Data",1,IF(#REF!&lt;&gt;"",1,0))</f>
        <v>#REF!</v>
      </c>
      <c r="AS124" s="211" t="e">
        <f>IF('Crisis Indicator Data'!#REF!="No Data",1,IF(#REF!&lt;&gt;"",1,0))</f>
        <v>#REF!</v>
      </c>
      <c r="AT124" s="211" t="e">
        <f>IF('Crisis Indicator Data'!#REF!="No Data",1,IF(#REF!&lt;&gt;"",1,0))</f>
        <v>#REF!</v>
      </c>
      <c r="AU124" s="211" t="e">
        <f>IF('Crisis Indicator Data'!#REF!="No Data",1,IF(#REF!&lt;&gt;"",1,0))</f>
        <v>#REF!</v>
      </c>
      <c r="AV124" s="211" t="e">
        <f>IF('Crisis Indicator Data'!#REF!="No Data",1,IF(#REF!&lt;&gt;"",1,0))</f>
        <v>#REF!</v>
      </c>
      <c r="AW124" s="211" t="e">
        <f>IF('Crisis Indicator Data'!#REF!="No Data",1,IF(#REF!&lt;&gt;"",1,0))</f>
        <v>#REF!</v>
      </c>
      <c r="AX124" s="211" t="e">
        <f>IF('Crisis Indicator Data'!#REF!="No Data",1,IF(#REF!&lt;&gt;"",1,0))</f>
        <v>#REF!</v>
      </c>
      <c r="AY124" s="211" t="e">
        <f>IF('Crisis Indicator Data'!#REF!="No Data",1,IF(#REF!&lt;&gt;"",1,0))</f>
        <v>#REF!</v>
      </c>
      <c r="AZ124" s="211" t="e">
        <f>IF('Crisis Indicator Data'!#REF!="No Data",1,IF(#REF!&lt;&gt;"",1,0))</f>
        <v>#REF!</v>
      </c>
      <c r="BA124" t="e">
        <f t="shared" si="6"/>
        <v>#REF!</v>
      </c>
      <c r="BB124" s="22" t="e">
        <f t="shared" si="7"/>
        <v>#REF!</v>
      </c>
    </row>
    <row r="125" spans="1:54" x14ac:dyDescent="0.25">
      <c r="A125" t="s">
        <v>8828</v>
      </c>
      <c r="B125" s="211" t="e">
        <f>IF('Crisis Indicator Data'!#REF!="No Data",1,IF(#REF!&lt;&gt;"",1,0))</f>
        <v>#REF!</v>
      </c>
      <c r="C125" s="211" t="e">
        <f>IF('Crisis Indicator Data'!#REF!="No Data",1,IF(#REF!&lt;&gt;"",1,0))</f>
        <v>#REF!</v>
      </c>
      <c r="D125" s="211" t="e">
        <f>IF('Crisis Indicator Data'!#REF!="No Data",1,IF(#REF!&lt;&gt;"",1,0))</f>
        <v>#REF!</v>
      </c>
      <c r="E125" s="211" t="e">
        <f>IF('Crisis Indicator Data'!#REF!="No Data",1,IF(#REF!&lt;&gt;"",1,0))</f>
        <v>#REF!</v>
      </c>
      <c r="F125" s="211" t="e">
        <f>IF('Crisis Indicator Data'!#REF!="No Data",1,IF(#REF!&lt;&gt;"",1,0))</f>
        <v>#REF!</v>
      </c>
      <c r="G125" s="211" t="e">
        <f>IF('Crisis Indicator Data'!#REF!="No Data",1,IF(#REF!&lt;&gt;"",1,0))</f>
        <v>#REF!</v>
      </c>
      <c r="H125" s="211" t="e">
        <f>IF('Crisis Indicator Data'!#REF!="No Data",1,IF(#REF!&lt;&gt;"",1,0))</f>
        <v>#REF!</v>
      </c>
      <c r="I125" s="211" t="e">
        <f>IF('Crisis Indicator Data'!#REF!="No Data",1,IF(#REF!&lt;&gt;"",1,0))</f>
        <v>#REF!</v>
      </c>
      <c r="J125" s="211" t="e">
        <f>IF('Crisis Indicator Data'!#REF!="No Data",1,IF(#REF!&lt;&gt;"",1,0))</f>
        <v>#REF!</v>
      </c>
      <c r="K125" s="211" t="e">
        <f>IF('Crisis Indicator Data'!#REF!="No Data",1,IF(#REF!&lt;&gt;"",1,0))</f>
        <v>#REF!</v>
      </c>
      <c r="L125" s="211" t="e">
        <f>IF('Crisis Indicator Data'!#REF!="No Data",1,IF(#REF!&lt;&gt;"",1,0))</f>
        <v>#REF!</v>
      </c>
      <c r="M125" s="211" t="e">
        <f>IF('Crisis Indicator Data'!#REF!="No Data",1,IF(#REF!&lt;&gt;"",1,0))</f>
        <v>#REF!</v>
      </c>
      <c r="N125" s="211" t="e">
        <f>IF('Crisis Indicator Data'!#REF!="No Data",1,IF(#REF!&lt;&gt;"",1,0))</f>
        <v>#REF!</v>
      </c>
      <c r="O125" s="211" t="e">
        <f>IF('Crisis Indicator Data'!#REF!="No Data",1,IF(#REF!&lt;&gt;"",1,0))</f>
        <v>#REF!</v>
      </c>
      <c r="P125" s="211" t="e">
        <f>IF('Crisis Indicator Data'!#REF!="No Data",1,IF(#REF!&lt;&gt;"",1,0))</f>
        <v>#REF!</v>
      </c>
      <c r="Q125" s="211" t="e">
        <f>IF('Crisis Indicator Data'!#REF!="No Data",1,IF(#REF!&lt;&gt;"",1,0))</f>
        <v>#REF!</v>
      </c>
      <c r="R125" s="211" t="e">
        <f>IF('Crisis Indicator Data'!#REF!="No Data",1,IF(#REF!&lt;&gt;"",1,0))</f>
        <v>#REF!</v>
      </c>
      <c r="S125" s="211" t="e">
        <f>IF('Crisis Indicator Data'!#REF!="No Data",1,IF(#REF!&lt;&gt;"",1,0))</f>
        <v>#REF!</v>
      </c>
      <c r="T125" s="211" t="e">
        <f>IF('Crisis Indicator Data'!#REF!="No Data",1,IF(#REF!&lt;&gt;"",1,0))</f>
        <v>#REF!</v>
      </c>
      <c r="U125" s="211" t="e">
        <f>IF('Crisis Indicator Data'!#REF!="No Data",1,IF(#REF!&lt;&gt;"",1,0))</f>
        <v>#REF!</v>
      </c>
      <c r="V125" s="211" t="e">
        <f>IF('Crisis Indicator Data'!#REF!="No Data",1,IF(#REF!&lt;&gt;"",1,0))</f>
        <v>#REF!</v>
      </c>
      <c r="W125" s="211" t="e">
        <f>IF('Crisis Indicator Data'!#REF!="No Data",1,IF(#REF!&lt;&gt;"",1,0))</f>
        <v>#REF!</v>
      </c>
      <c r="X125" s="211" t="e">
        <f>IF('Crisis Indicator Data'!#REF!="No Data",1,IF(#REF!&lt;&gt;"",1,0))</f>
        <v>#REF!</v>
      </c>
      <c r="Y125" s="211" t="e">
        <f>IF('Crisis Indicator Data'!#REF!="No Data",1,IF(#REF!&lt;&gt;"",1,0))</f>
        <v>#REF!</v>
      </c>
      <c r="Z125" s="211" t="e">
        <f>IF('Crisis Indicator Data'!#REF!="No Data",1,IF(#REF!&lt;&gt;"",1,0))</f>
        <v>#REF!</v>
      </c>
      <c r="AA125" s="211" t="e">
        <f>IF('Crisis Indicator Data'!#REF!="No Data",1,IF(#REF!&lt;&gt;"",1,0))</f>
        <v>#REF!</v>
      </c>
      <c r="AB125" s="211" t="e">
        <f>IF('Crisis Indicator Data'!#REF!="No Data",1,IF(#REF!&lt;&gt;"",1,0))</f>
        <v>#REF!</v>
      </c>
      <c r="AC125" s="211" t="e">
        <f>IF('Crisis Indicator Data'!#REF!="No Data",1,IF(#REF!&lt;&gt;"",1,0))</f>
        <v>#REF!</v>
      </c>
      <c r="AD125" s="211" t="e">
        <f>IF('Crisis Indicator Data'!#REF!="No Data",1,IF(#REF!&lt;&gt;"",1,0))</f>
        <v>#REF!</v>
      </c>
      <c r="AE125" s="211" t="e">
        <f>IF('Crisis Indicator Data'!#REF!="No Data",1,IF(#REF!&lt;&gt;"",1,0))</f>
        <v>#REF!</v>
      </c>
      <c r="AF125" s="211" t="e">
        <f>IF('Crisis Indicator Data'!#REF!="No Data",1,IF(#REF!&lt;&gt;"",1,0))</f>
        <v>#REF!</v>
      </c>
      <c r="AG125" s="211" t="e">
        <f>IF('Crisis Indicator Data'!#REF!="No Data",1,IF(#REF!&lt;&gt;"",1,0))</f>
        <v>#REF!</v>
      </c>
      <c r="AH125" s="211" t="e">
        <f>IF('Crisis Indicator Data'!#REF!="No Data",1,IF(#REF!&lt;&gt;"",1,0))</f>
        <v>#REF!</v>
      </c>
      <c r="AI125" s="211" t="e">
        <f>IF('Crisis Indicator Data'!#REF!="No Data",1,IF(#REF!&lt;&gt;"",1,0))</f>
        <v>#REF!</v>
      </c>
      <c r="AJ125" s="211" t="e">
        <f>IF('Crisis Indicator Data'!#REF!="No Data",1,IF(#REF!&lt;&gt;"",1,0))</f>
        <v>#REF!</v>
      </c>
      <c r="AK125" s="211" t="e">
        <f>IF('Crisis Indicator Data'!#REF!="No Data",1,IF(#REF!&lt;&gt;"",1,0))</f>
        <v>#REF!</v>
      </c>
      <c r="AL125" s="211" t="e">
        <f>IF('Crisis Indicator Data'!#REF!="No Data",1,IF(#REF!&lt;&gt;"",1,0))</f>
        <v>#REF!</v>
      </c>
      <c r="AM125" s="211" t="e">
        <f>IF('Crisis Indicator Data'!#REF!="No Data",1,IF(#REF!&lt;&gt;"",1,0))</f>
        <v>#REF!</v>
      </c>
      <c r="AN125" s="211" t="e">
        <f>IF('Crisis Indicator Data'!#REF!="No Data",1,IF(#REF!&lt;&gt;"",1,0))</f>
        <v>#REF!</v>
      </c>
      <c r="AO125" s="211" t="e">
        <f>IF('Crisis Indicator Data'!#REF!="No Data",1,IF(#REF!&lt;&gt;"",1,0))</f>
        <v>#REF!</v>
      </c>
      <c r="AP125" s="211" t="e">
        <f>IF('Crisis Indicator Data'!#REF!="No Data",1,IF(#REF!&lt;&gt;"",1,0))</f>
        <v>#REF!</v>
      </c>
      <c r="AQ125" s="211" t="e">
        <f>IF('Crisis Indicator Data'!#REF!="No Data",1,IF(#REF!&lt;&gt;"",1,0))</f>
        <v>#REF!</v>
      </c>
      <c r="AR125" s="211" t="e">
        <f>IF('Crisis Indicator Data'!#REF!="No Data",1,IF(#REF!&lt;&gt;"",1,0))</f>
        <v>#REF!</v>
      </c>
      <c r="AS125" s="211" t="e">
        <f>IF('Crisis Indicator Data'!#REF!="No Data",1,IF(#REF!&lt;&gt;"",1,0))</f>
        <v>#REF!</v>
      </c>
      <c r="AT125" s="211" t="e">
        <f>IF('Crisis Indicator Data'!#REF!="No Data",1,IF(#REF!&lt;&gt;"",1,0))</f>
        <v>#REF!</v>
      </c>
      <c r="AU125" s="211" t="e">
        <f>IF('Crisis Indicator Data'!#REF!="No Data",1,IF(#REF!&lt;&gt;"",1,0))</f>
        <v>#REF!</v>
      </c>
      <c r="AV125" s="211" t="e">
        <f>IF('Crisis Indicator Data'!#REF!="No Data",1,IF(#REF!&lt;&gt;"",1,0))</f>
        <v>#REF!</v>
      </c>
      <c r="AW125" s="211" t="e">
        <f>IF('Crisis Indicator Data'!#REF!="No Data",1,IF(#REF!&lt;&gt;"",1,0))</f>
        <v>#REF!</v>
      </c>
      <c r="AX125" s="211" t="e">
        <f>IF('Crisis Indicator Data'!#REF!="No Data",1,IF(#REF!&lt;&gt;"",1,0))</f>
        <v>#REF!</v>
      </c>
      <c r="AY125" s="211" t="e">
        <f>IF('Crisis Indicator Data'!#REF!="No Data",1,IF(#REF!&lt;&gt;"",1,0))</f>
        <v>#REF!</v>
      </c>
      <c r="AZ125" s="211" t="e">
        <f>IF('Crisis Indicator Data'!#REF!="No Data",1,IF(#REF!&lt;&gt;"",1,0))</f>
        <v>#REF!</v>
      </c>
      <c r="BA125" t="e">
        <f t="shared" si="6"/>
        <v>#REF!</v>
      </c>
      <c r="BB125" s="22" t="e">
        <f t="shared" si="7"/>
        <v>#REF!</v>
      </c>
    </row>
    <row r="126" spans="1:54" x14ac:dyDescent="0.25">
      <c r="A126" t="s">
        <v>8829</v>
      </c>
      <c r="B126" s="211" t="e">
        <f>IF('Crisis Indicator Data'!#REF!="No Data",1,IF(#REF!&lt;&gt;"",1,0))</f>
        <v>#REF!</v>
      </c>
      <c r="C126" s="211" t="e">
        <f>IF('Crisis Indicator Data'!#REF!="No Data",1,IF(#REF!&lt;&gt;"",1,0))</f>
        <v>#REF!</v>
      </c>
      <c r="D126" s="211" t="e">
        <f>IF('Crisis Indicator Data'!#REF!="No Data",1,IF(#REF!&lt;&gt;"",1,0))</f>
        <v>#REF!</v>
      </c>
      <c r="E126" s="211" t="e">
        <f>IF('Crisis Indicator Data'!#REF!="No Data",1,IF(#REF!&lt;&gt;"",1,0))</f>
        <v>#REF!</v>
      </c>
      <c r="F126" s="211" t="e">
        <f>IF('Crisis Indicator Data'!#REF!="No Data",1,IF(#REF!&lt;&gt;"",1,0))</f>
        <v>#REF!</v>
      </c>
      <c r="G126" s="211" t="e">
        <f>IF('Crisis Indicator Data'!#REF!="No Data",1,IF(#REF!&lt;&gt;"",1,0))</f>
        <v>#REF!</v>
      </c>
      <c r="H126" s="211" t="e">
        <f>IF('Crisis Indicator Data'!#REF!="No Data",1,IF(#REF!&lt;&gt;"",1,0))</f>
        <v>#REF!</v>
      </c>
      <c r="I126" s="211" t="e">
        <f>IF('Crisis Indicator Data'!#REF!="No Data",1,IF(#REF!&lt;&gt;"",1,0))</f>
        <v>#REF!</v>
      </c>
      <c r="J126" s="211" t="e">
        <f>IF('Crisis Indicator Data'!#REF!="No Data",1,IF(#REF!&lt;&gt;"",1,0))</f>
        <v>#REF!</v>
      </c>
      <c r="K126" s="211" t="e">
        <f>IF('Crisis Indicator Data'!#REF!="No Data",1,IF(#REF!&lt;&gt;"",1,0))</f>
        <v>#REF!</v>
      </c>
      <c r="L126" s="211" t="e">
        <f>IF('Crisis Indicator Data'!#REF!="No Data",1,IF(#REF!&lt;&gt;"",1,0))</f>
        <v>#REF!</v>
      </c>
      <c r="M126" s="211" t="e">
        <f>IF('Crisis Indicator Data'!#REF!="No Data",1,IF(#REF!&lt;&gt;"",1,0))</f>
        <v>#REF!</v>
      </c>
      <c r="N126" s="211" t="e">
        <f>IF('Crisis Indicator Data'!#REF!="No Data",1,IF(#REF!&lt;&gt;"",1,0))</f>
        <v>#REF!</v>
      </c>
      <c r="O126" s="211" t="e">
        <f>IF('Crisis Indicator Data'!#REF!="No Data",1,IF(#REF!&lt;&gt;"",1,0))</f>
        <v>#REF!</v>
      </c>
      <c r="P126" s="211" t="e">
        <f>IF('Crisis Indicator Data'!#REF!="No Data",1,IF(#REF!&lt;&gt;"",1,0))</f>
        <v>#REF!</v>
      </c>
      <c r="Q126" s="211" t="e">
        <f>IF('Crisis Indicator Data'!#REF!="No Data",1,IF(#REF!&lt;&gt;"",1,0))</f>
        <v>#REF!</v>
      </c>
      <c r="R126" s="211" t="e">
        <f>IF('Crisis Indicator Data'!#REF!="No Data",1,IF(#REF!&lt;&gt;"",1,0))</f>
        <v>#REF!</v>
      </c>
      <c r="S126" s="211" t="e">
        <f>IF('Crisis Indicator Data'!#REF!="No Data",1,IF(#REF!&lt;&gt;"",1,0))</f>
        <v>#REF!</v>
      </c>
      <c r="T126" s="211" t="e">
        <f>IF('Crisis Indicator Data'!#REF!="No Data",1,IF(#REF!&lt;&gt;"",1,0))</f>
        <v>#REF!</v>
      </c>
      <c r="U126" s="211" t="e">
        <f>IF('Crisis Indicator Data'!#REF!="No Data",1,IF(#REF!&lt;&gt;"",1,0))</f>
        <v>#REF!</v>
      </c>
      <c r="V126" s="211" t="e">
        <f>IF('Crisis Indicator Data'!#REF!="No Data",1,IF(#REF!&lt;&gt;"",1,0))</f>
        <v>#REF!</v>
      </c>
      <c r="W126" s="211" t="e">
        <f>IF('Crisis Indicator Data'!#REF!="No Data",1,IF(#REF!&lt;&gt;"",1,0))</f>
        <v>#REF!</v>
      </c>
      <c r="X126" s="211" t="e">
        <f>IF('Crisis Indicator Data'!#REF!="No Data",1,IF(#REF!&lt;&gt;"",1,0))</f>
        <v>#REF!</v>
      </c>
      <c r="Y126" s="211" t="e">
        <f>IF('Crisis Indicator Data'!#REF!="No Data",1,IF(#REF!&lt;&gt;"",1,0))</f>
        <v>#REF!</v>
      </c>
      <c r="Z126" s="211" t="e">
        <f>IF('Crisis Indicator Data'!#REF!="No Data",1,IF(#REF!&lt;&gt;"",1,0))</f>
        <v>#REF!</v>
      </c>
      <c r="AA126" s="211" t="e">
        <f>IF('Crisis Indicator Data'!#REF!="No Data",1,IF(#REF!&lt;&gt;"",1,0))</f>
        <v>#REF!</v>
      </c>
      <c r="AB126" s="211" t="e">
        <f>IF('Crisis Indicator Data'!#REF!="No Data",1,IF(#REF!&lt;&gt;"",1,0))</f>
        <v>#REF!</v>
      </c>
      <c r="AC126" s="211" t="e">
        <f>IF('Crisis Indicator Data'!#REF!="No Data",1,IF(#REF!&lt;&gt;"",1,0))</f>
        <v>#REF!</v>
      </c>
      <c r="AD126" s="211" t="e">
        <f>IF('Crisis Indicator Data'!#REF!="No Data",1,IF(#REF!&lt;&gt;"",1,0))</f>
        <v>#REF!</v>
      </c>
      <c r="AE126" s="211" t="e">
        <f>IF('Crisis Indicator Data'!#REF!="No Data",1,IF(#REF!&lt;&gt;"",1,0))</f>
        <v>#REF!</v>
      </c>
      <c r="AF126" s="211" t="e">
        <f>IF('Crisis Indicator Data'!#REF!="No Data",1,IF(#REF!&lt;&gt;"",1,0))</f>
        <v>#REF!</v>
      </c>
      <c r="AG126" s="211" t="e">
        <f>IF('Crisis Indicator Data'!#REF!="No Data",1,IF(#REF!&lt;&gt;"",1,0))</f>
        <v>#REF!</v>
      </c>
      <c r="AH126" s="211" t="e">
        <f>IF('Crisis Indicator Data'!#REF!="No Data",1,IF(#REF!&lt;&gt;"",1,0))</f>
        <v>#REF!</v>
      </c>
      <c r="AI126" s="211" t="e">
        <f>IF('Crisis Indicator Data'!#REF!="No Data",1,IF(#REF!&lt;&gt;"",1,0))</f>
        <v>#REF!</v>
      </c>
      <c r="AJ126" s="211" t="e">
        <f>IF('Crisis Indicator Data'!#REF!="No Data",1,IF(#REF!&lt;&gt;"",1,0))</f>
        <v>#REF!</v>
      </c>
      <c r="AK126" s="211" t="e">
        <f>IF('Crisis Indicator Data'!#REF!="No Data",1,IF(#REF!&lt;&gt;"",1,0))</f>
        <v>#REF!</v>
      </c>
      <c r="AL126" s="211" t="e">
        <f>IF('Crisis Indicator Data'!#REF!="No Data",1,IF(#REF!&lt;&gt;"",1,0))</f>
        <v>#REF!</v>
      </c>
      <c r="AM126" s="211" t="e">
        <f>IF('Crisis Indicator Data'!#REF!="No Data",1,IF(#REF!&lt;&gt;"",1,0))</f>
        <v>#REF!</v>
      </c>
      <c r="AN126" s="211" t="e">
        <f>IF('Crisis Indicator Data'!#REF!="No Data",1,IF(#REF!&lt;&gt;"",1,0))</f>
        <v>#REF!</v>
      </c>
      <c r="AO126" s="211" t="e">
        <f>IF('Crisis Indicator Data'!#REF!="No Data",1,IF(#REF!&lt;&gt;"",1,0))</f>
        <v>#REF!</v>
      </c>
      <c r="AP126" s="211" t="e">
        <f>IF('Crisis Indicator Data'!#REF!="No Data",1,IF(#REF!&lt;&gt;"",1,0))</f>
        <v>#REF!</v>
      </c>
      <c r="AQ126" s="211" t="e">
        <f>IF('Crisis Indicator Data'!#REF!="No Data",1,IF(#REF!&lt;&gt;"",1,0))</f>
        <v>#REF!</v>
      </c>
      <c r="AR126" s="211" t="e">
        <f>IF('Crisis Indicator Data'!#REF!="No Data",1,IF(#REF!&lt;&gt;"",1,0))</f>
        <v>#REF!</v>
      </c>
      <c r="AS126" s="211" t="e">
        <f>IF('Crisis Indicator Data'!#REF!="No Data",1,IF(#REF!&lt;&gt;"",1,0))</f>
        <v>#REF!</v>
      </c>
      <c r="AT126" s="211" t="e">
        <f>IF('Crisis Indicator Data'!#REF!="No Data",1,IF(#REF!&lt;&gt;"",1,0))</f>
        <v>#REF!</v>
      </c>
      <c r="AU126" s="211" t="e">
        <f>IF('Crisis Indicator Data'!#REF!="No Data",1,IF(#REF!&lt;&gt;"",1,0))</f>
        <v>#REF!</v>
      </c>
      <c r="AV126" s="211" t="e">
        <f>IF('Crisis Indicator Data'!#REF!="No Data",1,IF(#REF!&lt;&gt;"",1,0))</f>
        <v>#REF!</v>
      </c>
      <c r="AW126" s="211" t="e">
        <f>IF('Crisis Indicator Data'!#REF!="No Data",1,IF(#REF!&lt;&gt;"",1,0))</f>
        <v>#REF!</v>
      </c>
      <c r="AX126" s="211" t="e">
        <f>IF('Crisis Indicator Data'!#REF!="No Data",1,IF(#REF!&lt;&gt;"",1,0))</f>
        <v>#REF!</v>
      </c>
      <c r="AY126" s="211" t="e">
        <f>IF('Crisis Indicator Data'!#REF!="No Data",1,IF(#REF!&lt;&gt;"",1,0))</f>
        <v>#REF!</v>
      </c>
      <c r="AZ126" s="211" t="e">
        <f>IF('Crisis Indicator Data'!#REF!="No Data",1,IF(#REF!&lt;&gt;"",1,0))</f>
        <v>#REF!</v>
      </c>
      <c r="BA126" t="e">
        <f t="shared" si="6"/>
        <v>#REF!</v>
      </c>
      <c r="BB126" s="22" t="e">
        <f t="shared" si="7"/>
        <v>#REF!</v>
      </c>
    </row>
    <row r="127" spans="1:54" x14ac:dyDescent="0.25">
      <c r="A127" t="s">
        <v>8834</v>
      </c>
      <c r="B127" s="211" t="e">
        <f>IF('Crisis Indicator Data'!#REF!="No Data",1,IF(#REF!&lt;&gt;"",1,0))</f>
        <v>#REF!</v>
      </c>
      <c r="C127" s="211" t="e">
        <f>IF('Crisis Indicator Data'!#REF!="No Data",1,IF(#REF!&lt;&gt;"",1,0))</f>
        <v>#REF!</v>
      </c>
      <c r="D127" s="211" t="e">
        <f>IF('Crisis Indicator Data'!#REF!="No Data",1,IF(#REF!&lt;&gt;"",1,0))</f>
        <v>#REF!</v>
      </c>
      <c r="E127" s="211" t="e">
        <f>IF('Crisis Indicator Data'!#REF!="No Data",1,IF(#REF!&lt;&gt;"",1,0))</f>
        <v>#REF!</v>
      </c>
      <c r="F127" s="211" t="e">
        <f>IF('Crisis Indicator Data'!#REF!="No Data",1,IF(#REF!&lt;&gt;"",1,0))</f>
        <v>#REF!</v>
      </c>
      <c r="G127" s="211" t="e">
        <f>IF('Crisis Indicator Data'!#REF!="No Data",1,IF(#REF!&lt;&gt;"",1,0))</f>
        <v>#REF!</v>
      </c>
      <c r="H127" s="211" t="e">
        <f>IF('Crisis Indicator Data'!#REF!="No Data",1,IF(#REF!&lt;&gt;"",1,0))</f>
        <v>#REF!</v>
      </c>
      <c r="I127" s="211" t="e">
        <f>IF('Crisis Indicator Data'!#REF!="No Data",1,IF(#REF!&lt;&gt;"",1,0))</f>
        <v>#REF!</v>
      </c>
      <c r="J127" s="211" t="e">
        <f>IF('Crisis Indicator Data'!#REF!="No Data",1,IF(#REF!&lt;&gt;"",1,0))</f>
        <v>#REF!</v>
      </c>
      <c r="K127" s="211" t="e">
        <f>IF('Crisis Indicator Data'!#REF!="No Data",1,IF(#REF!&lt;&gt;"",1,0))</f>
        <v>#REF!</v>
      </c>
      <c r="L127" s="211" t="e">
        <f>IF('Crisis Indicator Data'!#REF!="No Data",1,IF(#REF!&lt;&gt;"",1,0))</f>
        <v>#REF!</v>
      </c>
      <c r="M127" s="211" t="e">
        <f>IF('Crisis Indicator Data'!#REF!="No Data",1,IF(#REF!&lt;&gt;"",1,0))</f>
        <v>#REF!</v>
      </c>
      <c r="N127" s="211" t="e">
        <f>IF('Crisis Indicator Data'!#REF!="No Data",1,IF(#REF!&lt;&gt;"",1,0))</f>
        <v>#REF!</v>
      </c>
      <c r="O127" s="211" t="e">
        <f>IF('Crisis Indicator Data'!#REF!="No Data",1,IF(#REF!&lt;&gt;"",1,0))</f>
        <v>#REF!</v>
      </c>
      <c r="P127" s="211" t="e">
        <f>IF('Crisis Indicator Data'!#REF!="No Data",1,IF(#REF!&lt;&gt;"",1,0))</f>
        <v>#REF!</v>
      </c>
      <c r="Q127" s="211" t="e">
        <f>IF('Crisis Indicator Data'!#REF!="No Data",1,IF(#REF!&lt;&gt;"",1,0))</f>
        <v>#REF!</v>
      </c>
      <c r="R127" s="211" t="e">
        <f>IF('Crisis Indicator Data'!#REF!="No Data",1,IF(#REF!&lt;&gt;"",1,0))</f>
        <v>#REF!</v>
      </c>
      <c r="S127" s="211" t="e">
        <f>IF('Crisis Indicator Data'!#REF!="No Data",1,IF(#REF!&lt;&gt;"",1,0))</f>
        <v>#REF!</v>
      </c>
      <c r="T127" s="211" t="e">
        <f>IF('Crisis Indicator Data'!#REF!="No Data",1,IF(#REF!&lt;&gt;"",1,0))</f>
        <v>#REF!</v>
      </c>
      <c r="U127" s="211" t="e">
        <f>IF('Crisis Indicator Data'!#REF!="No Data",1,IF(#REF!&lt;&gt;"",1,0))</f>
        <v>#REF!</v>
      </c>
      <c r="V127" s="211" t="e">
        <f>IF('Crisis Indicator Data'!#REF!="No Data",1,IF(#REF!&lt;&gt;"",1,0))</f>
        <v>#REF!</v>
      </c>
      <c r="W127" s="211" t="e">
        <f>IF('Crisis Indicator Data'!#REF!="No Data",1,IF(#REF!&lt;&gt;"",1,0))</f>
        <v>#REF!</v>
      </c>
      <c r="X127" s="211" t="e">
        <f>IF('Crisis Indicator Data'!#REF!="No Data",1,IF(#REF!&lt;&gt;"",1,0))</f>
        <v>#REF!</v>
      </c>
      <c r="Y127" s="211" t="e">
        <f>IF('Crisis Indicator Data'!#REF!="No Data",1,IF(#REF!&lt;&gt;"",1,0))</f>
        <v>#REF!</v>
      </c>
      <c r="Z127" s="211" t="e">
        <f>IF('Crisis Indicator Data'!#REF!="No Data",1,IF(#REF!&lt;&gt;"",1,0))</f>
        <v>#REF!</v>
      </c>
      <c r="AA127" s="211" t="e">
        <f>IF('Crisis Indicator Data'!#REF!="No Data",1,IF(#REF!&lt;&gt;"",1,0))</f>
        <v>#REF!</v>
      </c>
      <c r="AB127" s="211" t="e">
        <f>IF('Crisis Indicator Data'!#REF!="No Data",1,IF(#REF!&lt;&gt;"",1,0))</f>
        <v>#REF!</v>
      </c>
      <c r="AC127" s="211" t="e">
        <f>IF('Crisis Indicator Data'!#REF!="No Data",1,IF(#REF!&lt;&gt;"",1,0))</f>
        <v>#REF!</v>
      </c>
      <c r="AD127" s="211" t="e">
        <f>IF('Crisis Indicator Data'!#REF!="No Data",1,IF(#REF!&lt;&gt;"",1,0))</f>
        <v>#REF!</v>
      </c>
      <c r="AE127" s="211" t="e">
        <f>IF('Crisis Indicator Data'!#REF!="No Data",1,IF(#REF!&lt;&gt;"",1,0))</f>
        <v>#REF!</v>
      </c>
      <c r="AF127" s="211" t="e">
        <f>IF('Crisis Indicator Data'!#REF!="No Data",1,IF(#REF!&lt;&gt;"",1,0))</f>
        <v>#REF!</v>
      </c>
      <c r="AG127" s="211" t="e">
        <f>IF('Crisis Indicator Data'!#REF!="No Data",1,IF(#REF!&lt;&gt;"",1,0))</f>
        <v>#REF!</v>
      </c>
      <c r="AH127" s="211" t="e">
        <f>IF('Crisis Indicator Data'!#REF!="No Data",1,IF(#REF!&lt;&gt;"",1,0))</f>
        <v>#REF!</v>
      </c>
      <c r="AI127" s="211" t="e">
        <f>IF('Crisis Indicator Data'!#REF!="No Data",1,IF(#REF!&lt;&gt;"",1,0))</f>
        <v>#REF!</v>
      </c>
      <c r="AJ127" s="211" t="e">
        <f>IF('Crisis Indicator Data'!#REF!="No Data",1,IF(#REF!&lt;&gt;"",1,0))</f>
        <v>#REF!</v>
      </c>
      <c r="AK127" s="211" t="e">
        <f>IF('Crisis Indicator Data'!#REF!="No Data",1,IF(#REF!&lt;&gt;"",1,0))</f>
        <v>#REF!</v>
      </c>
      <c r="AL127" s="211" t="e">
        <f>IF('Crisis Indicator Data'!#REF!="No Data",1,IF(#REF!&lt;&gt;"",1,0))</f>
        <v>#REF!</v>
      </c>
      <c r="AM127" s="211" t="e">
        <f>IF('Crisis Indicator Data'!#REF!="No Data",1,IF(#REF!&lt;&gt;"",1,0))</f>
        <v>#REF!</v>
      </c>
      <c r="AN127" s="211" t="e">
        <f>IF('Crisis Indicator Data'!#REF!="No Data",1,IF(#REF!&lt;&gt;"",1,0))</f>
        <v>#REF!</v>
      </c>
      <c r="AO127" s="211" t="e">
        <f>IF('Crisis Indicator Data'!#REF!="No Data",1,IF(#REF!&lt;&gt;"",1,0))</f>
        <v>#REF!</v>
      </c>
      <c r="AP127" s="211" t="e">
        <f>IF('Crisis Indicator Data'!#REF!="No Data",1,IF(#REF!&lt;&gt;"",1,0))</f>
        <v>#REF!</v>
      </c>
      <c r="AQ127" s="211" t="e">
        <f>IF('Crisis Indicator Data'!#REF!="No Data",1,IF(#REF!&lt;&gt;"",1,0))</f>
        <v>#REF!</v>
      </c>
      <c r="AR127" s="211" t="e">
        <f>IF('Crisis Indicator Data'!#REF!="No Data",1,IF(#REF!&lt;&gt;"",1,0))</f>
        <v>#REF!</v>
      </c>
      <c r="AS127" s="211" t="e">
        <f>IF('Crisis Indicator Data'!#REF!="No Data",1,IF(#REF!&lt;&gt;"",1,0))</f>
        <v>#REF!</v>
      </c>
      <c r="AT127" s="211" t="e">
        <f>IF('Crisis Indicator Data'!#REF!="No Data",1,IF(#REF!&lt;&gt;"",1,0))</f>
        <v>#REF!</v>
      </c>
      <c r="AU127" s="211" t="e">
        <f>IF('Crisis Indicator Data'!#REF!="No Data",1,IF(#REF!&lt;&gt;"",1,0))</f>
        <v>#REF!</v>
      </c>
      <c r="AV127" s="211" t="e">
        <f>IF('Crisis Indicator Data'!#REF!="No Data",1,IF(#REF!&lt;&gt;"",1,0))</f>
        <v>#REF!</v>
      </c>
      <c r="AW127" s="211" t="e">
        <f>IF('Crisis Indicator Data'!#REF!="No Data",1,IF(#REF!&lt;&gt;"",1,0))</f>
        <v>#REF!</v>
      </c>
      <c r="AX127" s="211" t="e">
        <f>IF('Crisis Indicator Data'!#REF!="No Data",1,IF(#REF!&lt;&gt;"",1,0))</f>
        <v>#REF!</v>
      </c>
      <c r="AY127" s="211" t="e">
        <f>IF('Crisis Indicator Data'!#REF!="No Data",1,IF(#REF!&lt;&gt;"",1,0))</f>
        <v>#REF!</v>
      </c>
      <c r="AZ127" s="211" t="e">
        <f>IF('Crisis Indicator Data'!#REF!="No Data",1,IF(#REF!&lt;&gt;"",1,0))</f>
        <v>#REF!</v>
      </c>
      <c r="BA127" t="e">
        <f t="shared" si="6"/>
        <v>#REF!</v>
      </c>
      <c r="BB127" s="22" t="e">
        <f t="shared" si="7"/>
        <v>#REF!</v>
      </c>
    </row>
    <row r="128" spans="1:54" x14ac:dyDescent="0.25">
      <c r="A128" t="s">
        <v>8842</v>
      </c>
      <c r="B128" s="211" t="e">
        <f>IF('Crisis Indicator Data'!#REF!="No Data",1,IF(#REF!&lt;&gt;"",1,0))</f>
        <v>#REF!</v>
      </c>
      <c r="C128" s="211" t="e">
        <f>IF('Crisis Indicator Data'!#REF!="No Data",1,IF(#REF!&lt;&gt;"",1,0))</f>
        <v>#REF!</v>
      </c>
      <c r="D128" s="211" t="e">
        <f>IF('Crisis Indicator Data'!#REF!="No Data",1,IF(#REF!&lt;&gt;"",1,0))</f>
        <v>#REF!</v>
      </c>
      <c r="E128" s="211" t="e">
        <f>IF('Crisis Indicator Data'!#REF!="No Data",1,IF(#REF!&lt;&gt;"",1,0))</f>
        <v>#REF!</v>
      </c>
      <c r="F128" s="211" t="e">
        <f>IF('Crisis Indicator Data'!#REF!="No Data",1,IF(#REF!&lt;&gt;"",1,0))</f>
        <v>#REF!</v>
      </c>
      <c r="G128" s="211" t="e">
        <f>IF('Crisis Indicator Data'!#REF!="No Data",1,IF(#REF!&lt;&gt;"",1,0))</f>
        <v>#REF!</v>
      </c>
      <c r="H128" s="211" t="e">
        <f>IF('Crisis Indicator Data'!#REF!="No Data",1,IF(#REF!&lt;&gt;"",1,0))</f>
        <v>#REF!</v>
      </c>
      <c r="I128" s="211" t="e">
        <f>IF('Crisis Indicator Data'!#REF!="No Data",1,IF(#REF!&lt;&gt;"",1,0))</f>
        <v>#REF!</v>
      </c>
      <c r="J128" s="211" t="e">
        <f>IF('Crisis Indicator Data'!#REF!="No Data",1,IF(#REF!&lt;&gt;"",1,0))</f>
        <v>#REF!</v>
      </c>
      <c r="K128" s="211" t="e">
        <f>IF('Crisis Indicator Data'!#REF!="No Data",1,IF(#REF!&lt;&gt;"",1,0))</f>
        <v>#REF!</v>
      </c>
      <c r="L128" s="211" t="e">
        <f>IF('Crisis Indicator Data'!#REF!="No Data",1,IF(#REF!&lt;&gt;"",1,0))</f>
        <v>#REF!</v>
      </c>
      <c r="M128" s="211" t="e">
        <f>IF('Crisis Indicator Data'!#REF!="No Data",1,IF(#REF!&lt;&gt;"",1,0))</f>
        <v>#REF!</v>
      </c>
      <c r="N128" s="211" t="e">
        <f>IF('Crisis Indicator Data'!#REF!="No Data",1,IF(#REF!&lt;&gt;"",1,0))</f>
        <v>#REF!</v>
      </c>
      <c r="O128" s="211" t="e">
        <f>IF('Crisis Indicator Data'!#REF!="No Data",1,IF(#REF!&lt;&gt;"",1,0))</f>
        <v>#REF!</v>
      </c>
      <c r="P128" s="211" t="e">
        <f>IF('Crisis Indicator Data'!#REF!="No Data",1,IF(#REF!&lt;&gt;"",1,0))</f>
        <v>#REF!</v>
      </c>
      <c r="Q128" s="211" t="e">
        <f>IF('Crisis Indicator Data'!#REF!="No Data",1,IF(#REF!&lt;&gt;"",1,0))</f>
        <v>#REF!</v>
      </c>
      <c r="R128" s="211" t="e">
        <f>IF('Crisis Indicator Data'!#REF!="No Data",1,IF(#REF!&lt;&gt;"",1,0))</f>
        <v>#REF!</v>
      </c>
      <c r="S128" s="211" t="e">
        <f>IF('Crisis Indicator Data'!#REF!="No Data",1,IF(#REF!&lt;&gt;"",1,0))</f>
        <v>#REF!</v>
      </c>
      <c r="T128" s="211" t="e">
        <f>IF('Crisis Indicator Data'!#REF!="No Data",1,IF(#REF!&lt;&gt;"",1,0))</f>
        <v>#REF!</v>
      </c>
      <c r="U128" s="211" t="e">
        <f>IF('Crisis Indicator Data'!#REF!="No Data",1,IF(#REF!&lt;&gt;"",1,0))</f>
        <v>#REF!</v>
      </c>
      <c r="V128" s="211" t="e">
        <f>IF('Crisis Indicator Data'!#REF!="No Data",1,IF(#REF!&lt;&gt;"",1,0))</f>
        <v>#REF!</v>
      </c>
      <c r="W128" s="211" t="e">
        <f>IF('Crisis Indicator Data'!#REF!="No Data",1,IF(#REF!&lt;&gt;"",1,0))</f>
        <v>#REF!</v>
      </c>
      <c r="X128" s="211" t="e">
        <f>IF('Crisis Indicator Data'!#REF!="No Data",1,IF(#REF!&lt;&gt;"",1,0))</f>
        <v>#REF!</v>
      </c>
      <c r="Y128" s="211" t="e">
        <f>IF('Crisis Indicator Data'!#REF!="No Data",1,IF(#REF!&lt;&gt;"",1,0))</f>
        <v>#REF!</v>
      </c>
      <c r="Z128" s="211" t="e">
        <f>IF('Crisis Indicator Data'!#REF!="No Data",1,IF(#REF!&lt;&gt;"",1,0))</f>
        <v>#REF!</v>
      </c>
      <c r="AA128" s="211" t="e">
        <f>IF('Crisis Indicator Data'!#REF!="No Data",1,IF(#REF!&lt;&gt;"",1,0))</f>
        <v>#REF!</v>
      </c>
      <c r="AB128" s="211" t="e">
        <f>IF('Crisis Indicator Data'!#REF!="No Data",1,IF(#REF!&lt;&gt;"",1,0))</f>
        <v>#REF!</v>
      </c>
      <c r="AC128" s="211" t="e">
        <f>IF('Crisis Indicator Data'!#REF!="No Data",1,IF(#REF!&lt;&gt;"",1,0))</f>
        <v>#REF!</v>
      </c>
      <c r="AD128" s="211" t="e">
        <f>IF('Crisis Indicator Data'!#REF!="No Data",1,IF(#REF!&lt;&gt;"",1,0))</f>
        <v>#REF!</v>
      </c>
      <c r="AE128" s="211" t="e">
        <f>IF('Crisis Indicator Data'!#REF!="No Data",1,IF(#REF!&lt;&gt;"",1,0))</f>
        <v>#REF!</v>
      </c>
      <c r="AF128" s="211" t="e">
        <f>IF('Crisis Indicator Data'!#REF!="No Data",1,IF(#REF!&lt;&gt;"",1,0))</f>
        <v>#REF!</v>
      </c>
      <c r="AG128" s="211" t="e">
        <f>IF('Crisis Indicator Data'!#REF!="No Data",1,IF(#REF!&lt;&gt;"",1,0))</f>
        <v>#REF!</v>
      </c>
      <c r="AH128" s="211" t="e">
        <f>IF('Crisis Indicator Data'!#REF!="No Data",1,IF(#REF!&lt;&gt;"",1,0))</f>
        <v>#REF!</v>
      </c>
      <c r="AI128" s="211" t="e">
        <f>IF('Crisis Indicator Data'!#REF!="No Data",1,IF(#REF!&lt;&gt;"",1,0))</f>
        <v>#REF!</v>
      </c>
      <c r="AJ128" s="211" t="e">
        <f>IF('Crisis Indicator Data'!#REF!="No Data",1,IF(#REF!&lt;&gt;"",1,0))</f>
        <v>#REF!</v>
      </c>
      <c r="AK128" s="211" t="e">
        <f>IF('Crisis Indicator Data'!#REF!="No Data",1,IF(#REF!&lt;&gt;"",1,0))</f>
        <v>#REF!</v>
      </c>
      <c r="AL128" s="211" t="e">
        <f>IF('Crisis Indicator Data'!#REF!="No Data",1,IF(#REF!&lt;&gt;"",1,0))</f>
        <v>#REF!</v>
      </c>
      <c r="AM128" s="211" t="e">
        <f>IF('Crisis Indicator Data'!#REF!="No Data",1,IF(#REF!&lt;&gt;"",1,0))</f>
        <v>#REF!</v>
      </c>
      <c r="AN128" s="211" t="e">
        <f>IF('Crisis Indicator Data'!#REF!="No Data",1,IF(#REF!&lt;&gt;"",1,0))</f>
        <v>#REF!</v>
      </c>
      <c r="AO128" s="211" t="e">
        <f>IF('Crisis Indicator Data'!#REF!="No Data",1,IF(#REF!&lt;&gt;"",1,0))</f>
        <v>#REF!</v>
      </c>
      <c r="AP128" s="211" t="e">
        <f>IF('Crisis Indicator Data'!#REF!="No Data",1,IF(#REF!&lt;&gt;"",1,0))</f>
        <v>#REF!</v>
      </c>
      <c r="AQ128" s="211" t="e">
        <f>IF('Crisis Indicator Data'!#REF!="No Data",1,IF(#REF!&lt;&gt;"",1,0))</f>
        <v>#REF!</v>
      </c>
      <c r="AR128" s="211" t="e">
        <f>IF('Crisis Indicator Data'!#REF!="No Data",1,IF(#REF!&lt;&gt;"",1,0))</f>
        <v>#REF!</v>
      </c>
      <c r="AS128" s="211" t="e">
        <f>IF('Crisis Indicator Data'!#REF!="No Data",1,IF(#REF!&lt;&gt;"",1,0))</f>
        <v>#REF!</v>
      </c>
      <c r="AT128" s="211" t="e">
        <f>IF('Crisis Indicator Data'!#REF!="No Data",1,IF(#REF!&lt;&gt;"",1,0))</f>
        <v>#REF!</v>
      </c>
      <c r="AU128" s="211" t="e">
        <f>IF('Crisis Indicator Data'!#REF!="No Data",1,IF(#REF!&lt;&gt;"",1,0))</f>
        <v>#REF!</v>
      </c>
      <c r="AV128" s="211" t="e">
        <f>IF('Crisis Indicator Data'!#REF!="No Data",1,IF(#REF!&lt;&gt;"",1,0))</f>
        <v>#REF!</v>
      </c>
      <c r="AW128" s="211" t="e">
        <f>IF('Crisis Indicator Data'!#REF!="No Data",1,IF(#REF!&lt;&gt;"",1,0))</f>
        <v>#REF!</v>
      </c>
      <c r="AX128" s="211" t="e">
        <f>IF('Crisis Indicator Data'!#REF!="No Data",1,IF(#REF!&lt;&gt;"",1,0))</f>
        <v>#REF!</v>
      </c>
      <c r="AY128" s="211" t="e">
        <f>IF('Crisis Indicator Data'!#REF!="No Data",1,IF(#REF!&lt;&gt;"",1,0))</f>
        <v>#REF!</v>
      </c>
      <c r="AZ128" s="211" t="e">
        <f>IF('Crisis Indicator Data'!#REF!="No Data",1,IF(#REF!&lt;&gt;"",1,0))</f>
        <v>#REF!</v>
      </c>
      <c r="BA128" t="e">
        <f t="shared" si="6"/>
        <v>#REF!</v>
      </c>
      <c r="BB128" s="22" t="e">
        <f t="shared" si="7"/>
        <v>#REF!</v>
      </c>
    </row>
    <row r="129" spans="1:54" x14ac:dyDescent="0.25">
      <c r="A129" t="s">
        <v>8843</v>
      </c>
      <c r="B129" s="211" t="e">
        <f>IF('Crisis Indicator Data'!#REF!="No Data",1,IF(#REF!&lt;&gt;"",1,0))</f>
        <v>#REF!</v>
      </c>
      <c r="C129" s="211" t="e">
        <f>IF('Crisis Indicator Data'!#REF!="No Data",1,IF(#REF!&lt;&gt;"",1,0))</f>
        <v>#REF!</v>
      </c>
      <c r="D129" s="211" t="e">
        <f>IF('Crisis Indicator Data'!#REF!="No Data",1,IF(#REF!&lt;&gt;"",1,0))</f>
        <v>#REF!</v>
      </c>
      <c r="E129" s="211" t="e">
        <f>IF('Crisis Indicator Data'!#REF!="No Data",1,IF(#REF!&lt;&gt;"",1,0))</f>
        <v>#REF!</v>
      </c>
      <c r="F129" s="211" t="e">
        <f>IF('Crisis Indicator Data'!#REF!="No Data",1,IF(#REF!&lt;&gt;"",1,0))</f>
        <v>#REF!</v>
      </c>
      <c r="G129" s="211" t="e">
        <f>IF('Crisis Indicator Data'!#REF!="No Data",1,IF(#REF!&lt;&gt;"",1,0))</f>
        <v>#REF!</v>
      </c>
      <c r="H129" s="211" t="e">
        <f>IF('Crisis Indicator Data'!#REF!="No Data",1,IF(#REF!&lt;&gt;"",1,0))</f>
        <v>#REF!</v>
      </c>
      <c r="I129" s="211" t="e">
        <f>IF('Crisis Indicator Data'!#REF!="No Data",1,IF(#REF!&lt;&gt;"",1,0))</f>
        <v>#REF!</v>
      </c>
      <c r="J129" s="211" t="e">
        <f>IF('Crisis Indicator Data'!#REF!="No Data",1,IF(#REF!&lt;&gt;"",1,0))</f>
        <v>#REF!</v>
      </c>
      <c r="K129" s="211" t="e">
        <f>IF('Crisis Indicator Data'!#REF!="No Data",1,IF(#REF!&lt;&gt;"",1,0))</f>
        <v>#REF!</v>
      </c>
      <c r="L129" s="211" t="e">
        <f>IF('Crisis Indicator Data'!#REF!="No Data",1,IF(#REF!&lt;&gt;"",1,0))</f>
        <v>#REF!</v>
      </c>
      <c r="M129" s="211" t="e">
        <f>IF('Crisis Indicator Data'!#REF!="No Data",1,IF(#REF!&lt;&gt;"",1,0))</f>
        <v>#REF!</v>
      </c>
      <c r="N129" s="211" t="e">
        <f>IF('Crisis Indicator Data'!#REF!="No Data",1,IF(#REF!&lt;&gt;"",1,0))</f>
        <v>#REF!</v>
      </c>
      <c r="O129" s="211" t="e">
        <f>IF('Crisis Indicator Data'!#REF!="No Data",1,IF(#REF!&lt;&gt;"",1,0))</f>
        <v>#REF!</v>
      </c>
      <c r="P129" s="211" t="e">
        <f>IF('Crisis Indicator Data'!#REF!="No Data",1,IF(#REF!&lt;&gt;"",1,0))</f>
        <v>#REF!</v>
      </c>
      <c r="Q129" s="211" t="e">
        <f>IF('Crisis Indicator Data'!#REF!="No Data",1,IF(#REF!&lt;&gt;"",1,0))</f>
        <v>#REF!</v>
      </c>
      <c r="R129" s="211" t="e">
        <f>IF('Crisis Indicator Data'!#REF!="No Data",1,IF(#REF!&lt;&gt;"",1,0))</f>
        <v>#REF!</v>
      </c>
      <c r="S129" s="211" t="e">
        <f>IF('Crisis Indicator Data'!#REF!="No Data",1,IF(#REF!&lt;&gt;"",1,0))</f>
        <v>#REF!</v>
      </c>
      <c r="T129" s="211" t="e">
        <f>IF('Crisis Indicator Data'!#REF!="No Data",1,IF(#REF!&lt;&gt;"",1,0))</f>
        <v>#REF!</v>
      </c>
      <c r="U129" s="211" t="e">
        <f>IF('Crisis Indicator Data'!#REF!="No Data",1,IF(#REF!&lt;&gt;"",1,0))</f>
        <v>#REF!</v>
      </c>
      <c r="V129" s="211" t="e">
        <f>IF('Crisis Indicator Data'!#REF!="No Data",1,IF(#REF!&lt;&gt;"",1,0))</f>
        <v>#REF!</v>
      </c>
      <c r="W129" s="211" t="e">
        <f>IF('Crisis Indicator Data'!#REF!="No Data",1,IF(#REF!&lt;&gt;"",1,0))</f>
        <v>#REF!</v>
      </c>
      <c r="X129" s="211" t="e">
        <f>IF('Crisis Indicator Data'!#REF!="No Data",1,IF(#REF!&lt;&gt;"",1,0))</f>
        <v>#REF!</v>
      </c>
      <c r="Y129" s="211" t="e">
        <f>IF('Crisis Indicator Data'!#REF!="No Data",1,IF(#REF!&lt;&gt;"",1,0))</f>
        <v>#REF!</v>
      </c>
      <c r="Z129" s="211" t="e">
        <f>IF('Crisis Indicator Data'!#REF!="No Data",1,IF(#REF!&lt;&gt;"",1,0))</f>
        <v>#REF!</v>
      </c>
      <c r="AA129" s="211" t="e">
        <f>IF('Crisis Indicator Data'!#REF!="No Data",1,IF(#REF!&lt;&gt;"",1,0))</f>
        <v>#REF!</v>
      </c>
      <c r="AB129" s="211" t="e">
        <f>IF('Crisis Indicator Data'!#REF!="No Data",1,IF(#REF!&lt;&gt;"",1,0))</f>
        <v>#REF!</v>
      </c>
      <c r="AC129" s="211" t="e">
        <f>IF('Crisis Indicator Data'!#REF!="No Data",1,IF(#REF!&lt;&gt;"",1,0))</f>
        <v>#REF!</v>
      </c>
      <c r="AD129" s="211" t="e">
        <f>IF('Crisis Indicator Data'!#REF!="No Data",1,IF(#REF!&lt;&gt;"",1,0))</f>
        <v>#REF!</v>
      </c>
      <c r="AE129" s="211" t="e">
        <f>IF('Crisis Indicator Data'!#REF!="No Data",1,IF(#REF!&lt;&gt;"",1,0))</f>
        <v>#REF!</v>
      </c>
      <c r="AF129" s="211" t="e">
        <f>IF('Crisis Indicator Data'!#REF!="No Data",1,IF(#REF!&lt;&gt;"",1,0))</f>
        <v>#REF!</v>
      </c>
      <c r="AG129" s="211" t="e">
        <f>IF('Crisis Indicator Data'!#REF!="No Data",1,IF(#REF!&lt;&gt;"",1,0))</f>
        <v>#REF!</v>
      </c>
      <c r="AH129" s="211" t="e">
        <f>IF('Crisis Indicator Data'!#REF!="No Data",1,IF(#REF!&lt;&gt;"",1,0))</f>
        <v>#REF!</v>
      </c>
      <c r="AI129" s="211" t="e">
        <f>IF('Crisis Indicator Data'!#REF!="No Data",1,IF(#REF!&lt;&gt;"",1,0))</f>
        <v>#REF!</v>
      </c>
      <c r="AJ129" s="211" t="e">
        <f>IF('Crisis Indicator Data'!#REF!="No Data",1,IF(#REF!&lt;&gt;"",1,0))</f>
        <v>#REF!</v>
      </c>
      <c r="AK129" s="211" t="e">
        <f>IF('Crisis Indicator Data'!#REF!="No Data",1,IF(#REF!&lt;&gt;"",1,0))</f>
        <v>#REF!</v>
      </c>
      <c r="AL129" s="211" t="e">
        <f>IF('Crisis Indicator Data'!#REF!="No Data",1,IF(#REF!&lt;&gt;"",1,0))</f>
        <v>#REF!</v>
      </c>
      <c r="AM129" s="211" t="e">
        <f>IF('Crisis Indicator Data'!#REF!="No Data",1,IF(#REF!&lt;&gt;"",1,0))</f>
        <v>#REF!</v>
      </c>
      <c r="AN129" s="211" t="e">
        <f>IF('Crisis Indicator Data'!#REF!="No Data",1,IF(#REF!&lt;&gt;"",1,0))</f>
        <v>#REF!</v>
      </c>
      <c r="AO129" s="211" t="e">
        <f>IF('Crisis Indicator Data'!#REF!="No Data",1,IF(#REF!&lt;&gt;"",1,0))</f>
        <v>#REF!</v>
      </c>
      <c r="AP129" s="211" t="e">
        <f>IF('Crisis Indicator Data'!#REF!="No Data",1,IF(#REF!&lt;&gt;"",1,0))</f>
        <v>#REF!</v>
      </c>
      <c r="AQ129" s="211" t="e">
        <f>IF('Crisis Indicator Data'!#REF!="No Data",1,IF(#REF!&lt;&gt;"",1,0))</f>
        <v>#REF!</v>
      </c>
      <c r="AR129" s="211" t="e">
        <f>IF('Crisis Indicator Data'!#REF!="No Data",1,IF(#REF!&lt;&gt;"",1,0))</f>
        <v>#REF!</v>
      </c>
      <c r="AS129" s="211" t="e">
        <f>IF('Crisis Indicator Data'!#REF!="No Data",1,IF(#REF!&lt;&gt;"",1,0))</f>
        <v>#REF!</v>
      </c>
      <c r="AT129" s="211" t="e">
        <f>IF('Crisis Indicator Data'!#REF!="No Data",1,IF(#REF!&lt;&gt;"",1,0))</f>
        <v>#REF!</v>
      </c>
      <c r="AU129" s="211" t="e">
        <f>IF('Crisis Indicator Data'!#REF!="No Data",1,IF(#REF!&lt;&gt;"",1,0))</f>
        <v>#REF!</v>
      </c>
      <c r="AV129" s="211" t="e">
        <f>IF('Crisis Indicator Data'!#REF!="No Data",1,IF(#REF!&lt;&gt;"",1,0))</f>
        <v>#REF!</v>
      </c>
      <c r="AW129" s="211" t="e">
        <f>IF('Crisis Indicator Data'!#REF!="No Data",1,IF(#REF!&lt;&gt;"",1,0))</f>
        <v>#REF!</v>
      </c>
      <c r="AX129" s="211" t="e">
        <f>IF('Crisis Indicator Data'!#REF!="No Data",1,IF(#REF!&lt;&gt;"",1,0))</f>
        <v>#REF!</v>
      </c>
      <c r="AY129" s="211" t="e">
        <f>IF('Crisis Indicator Data'!#REF!="No Data",1,IF(#REF!&lt;&gt;"",1,0))</f>
        <v>#REF!</v>
      </c>
      <c r="AZ129" s="211" t="e">
        <f>IF('Crisis Indicator Data'!#REF!="No Data",1,IF(#REF!&lt;&gt;"",1,0))</f>
        <v>#REF!</v>
      </c>
      <c r="BA129" t="e">
        <f t="shared" si="6"/>
        <v>#REF!</v>
      </c>
      <c r="BB129" s="22" t="e">
        <f t="shared" si="7"/>
        <v>#REF!</v>
      </c>
    </row>
    <row r="130" spans="1:54" x14ac:dyDescent="0.25">
      <c r="A130" t="s">
        <v>8848</v>
      </c>
      <c r="B130" s="211" t="e">
        <f>IF('Crisis Indicator Data'!#REF!="No Data",1,IF(#REF!&lt;&gt;"",1,0))</f>
        <v>#REF!</v>
      </c>
      <c r="C130" s="211" t="e">
        <f>IF('Crisis Indicator Data'!#REF!="No Data",1,IF(#REF!&lt;&gt;"",1,0))</f>
        <v>#REF!</v>
      </c>
      <c r="D130" s="211" t="e">
        <f>IF('Crisis Indicator Data'!#REF!="No Data",1,IF(#REF!&lt;&gt;"",1,0))</f>
        <v>#REF!</v>
      </c>
      <c r="E130" s="211" t="e">
        <f>IF('Crisis Indicator Data'!#REF!="No Data",1,IF(#REF!&lt;&gt;"",1,0))</f>
        <v>#REF!</v>
      </c>
      <c r="F130" s="211" t="e">
        <f>IF('Crisis Indicator Data'!#REF!="No Data",1,IF(#REF!&lt;&gt;"",1,0))</f>
        <v>#REF!</v>
      </c>
      <c r="G130" s="211" t="e">
        <f>IF('Crisis Indicator Data'!#REF!="No Data",1,IF(#REF!&lt;&gt;"",1,0))</f>
        <v>#REF!</v>
      </c>
      <c r="H130" s="211" t="e">
        <f>IF('Crisis Indicator Data'!#REF!="No Data",1,IF(#REF!&lt;&gt;"",1,0))</f>
        <v>#REF!</v>
      </c>
      <c r="I130" s="211" t="e">
        <f>IF('Crisis Indicator Data'!#REF!="No Data",1,IF(#REF!&lt;&gt;"",1,0))</f>
        <v>#REF!</v>
      </c>
      <c r="J130" s="211" t="e">
        <f>IF('Crisis Indicator Data'!#REF!="No Data",1,IF(#REF!&lt;&gt;"",1,0))</f>
        <v>#REF!</v>
      </c>
      <c r="K130" s="211" t="e">
        <f>IF('Crisis Indicator Data'!#REF!="No Data",1,IF(#REF!&lt;&gt;"",1,0))</f>
        <v>#REF!</v>
      </c>
      <c r="L130" s="211" t="e">
        <f>IF('Crisis Indicator Data'!#REF!="No Data",1,IF(#REF!&lt;&gt;"",1,0))</f>
        <v>#REF!</v>
      </c>
      <c r="M130" s="211" t="e">
        <f>IF('Crisis Indicator Data'!#REF!="No Data",1,IF(#REF!&lt;&gt;"",1,0))</f>
        <v>#REF!</v>
      </c>
      <c r="N130" s="211" t="e">
        <f>IF('Crisis Indicator Data'!#REF!="No Data",1,IF(#REF!&lt;&gt;"",1,0))</f>
        <v>#REF!</v>
      </c>
      <c r="O130" s="211" t="e">
        <f>IF('Crisis Indicator Data'!#REF!="No Data",1,IF(#REF!&lt;&gt;"",1,0))</f>
        <v>#REF!</v>
      </c>
      <c r="P130" s="211" t="e">
        <f>IF('Crisis Indicator Data'!#REF!="No Data",1,IF(#REF!&lt;&gt;"",1,0))</f>
        <v>#REF!</v>
      </c>
      <c r="Q130" s="211" t="e">
        <f>IF('Crisis Indicator Data'!#REF!="No Data",1,IF(#REF!&lt;&gt;"",1,0))</f>
        <v>#REF!</v>
      </c>
      <c r="R130" s="211" t="e">
        <f>IF('Crisis Indicator Data'!#REF!="No Data",1,IF(#REF!&lt;&gt;"",1,0))</f>
        <v>#REF!</v>
      </c>
      <c r="S130" s="211" t="e">
        <f>IF('Crisis Indicator Data'!#REF!="No Data",1,IF(#REF!&lt;&gt;"",1,0))</f>
        <v>#REF!</v>
      </c>
      <c r="T130" s="211" t="e">
        <f>IF('Crisis Indicator Data'!#REF!="No Data",1,IF(#REF!&lt;&gt;"",1,0))</f>
        <v>#REF!</v>
      </c>
      <c r="U130" s="211" t="e">
        <f>IF('Crisis Indicator Data'!#REF!="No Data",1,IF(#REF!&lt;&gt;"",1,0))</f>
        <v>#REF!</v>
      </c>
      <c r="V130" s="211" t="e">
        <f>IF('Crisis Indicator Data'!#REF!="No Data",1,IF(#REF!&lt;&gt;"",1,0))</f>
        <v>#REF!</v>
      </c>
      <c r="W130" s="211" t="e">
        <f>IF('Crisis Indicator Data'!#REF!="No Data",1,IF(#REF!&lt;&gt;"",1,0))</f>
        <v>#REF!</v>
      </c>
      <c r="X130" s="211" t="e">
        <f>IF('Crisis Indicator Data'!#REF!="No Data",1,IF(#REF!&lt;&gt;"",1,0))</f>
        <v>#REF!</v>
      </c>
      <c r="Y130" s="211" t="e">
        <f>IF('Crisis Indicator Data'!#REF!="No Data",1,IF(#REF!&lt;&gt;"",1,0))</f>
        <v>#REF!</v>
      </c>
      <c r="Z130" s="211" t="e">
        <f>IF('Crisis Indicator Data'!#REF!="No Data",1,IF(#REF!&lt;&gt;"",1,0))</f>
        <v>#REF!</v>
      </c>
      <c r="AA130" s="211" t="e">
        <f>IF('Crisis Indicator Data'!#REF!="No Data",1,IF(#REF!&lt;&gt;"",1,0))</f>
        <v>#REF!</v>
      </c>
      <c r="AB130" s="211" t="e">
        <f>IF('Crisis Indicator Data'!#REF!="No Data",1,IF(#REF!&lt;&gt;"",1,0))</f>
        <v>#REF!</v>
      </c>
      <c r="AC130" s="211" t="e">
        <f>IF('Crisis Indicator Data'!#REF!="No Data",1,IF(#REF!&lt;&gt;"",1,0))</f>
        <v>#REF!</v>
      </c>
      <c r="AD130" s="211" t="e">
        <f>IF('Crisis Indicator Data'!#REF!="No Data",1,IF(#REF!&lt;&gt;"",1,0))</f>
        <v>#REF!</v>
      </c>
      <c r="AE130" s="211" t="e">
        <f>IF('Crisis Indicator Data'!#REF!="No Data",1,IF(#REF!&lt;&gt;"",1,0))</f>
        <v>#REF!</v>
      </c>
      <c r="AF130" s="211" t="e">
        <f>IF('Crisis Indicator Data'!#REF!="No Data",1,IF(#REF!&lt;&gt;"",1,0))</f>
        <v>#REF!</v>
      </c>
      <c r="AG130" s="211" t="e">
        <f>IF('Crisis Indicator Data'!#REF!="No Data",1,IF(#REF!&lt;&gt;"",1,0))</f>
        <v>#REF!</v>
      </c>
      <c r="AH130" s="211" t="e">
        <f>IF('Crisis Indicator Data'!#REF!="No Data",1,IF(#REF!&lt;&gt;"",1,0))</f>
        <v>#REF!</v>
      </c>
      <c r="AI130" s="211" t="e">
        <f>IF('Crisis Indicator Data'!#REF!="No Data",1,IF(#REF!&lt;&gt;"",1,0))</f>
        <v>#REF!</v>
      </c>
      <c r="AJ130" s="211" t="e">
        <f>IF('Crisis Indicator Data'!#REF!="No Data",1,IF(#REF!&lt;&gt;"",1,0))</f>
        <v>#REF!</v>
      </c>
      <c r="AK130" s="211" t="e">
        <f>IF('Crisis Indicator Data'!#REF!="No Data",1,IF(#REF!&lt;&gt;"",1,0))</f>
        <v>#REF!</v>
      </c>
      <c r="AL130" s="211" t="e">
        <f>IF('Crisis Indicator Data'!#REF!="No Data",1,IF(#REF!&lt;&gt;"",1,0))</f>
        <v>#REF!</v>
      </c>
      <c r="AM130" s="211" t="e">
        <f>IF('Crisis Indicator Data'!#REF!="No Data",1,IF(#REF!&lt;&gt;"",1,0))</f>
        <v>#REF!</v>
      </c>
      <c r="AN130" s="211" t="e">
        <f>IF('Crisis Indicator Data'!#REF!="No Data",1,IF(#REF!&lt;&gt;"",1,0))</f>
        <v>#REF!</v>
      </c>
      <c r="AO130" s="211" t="e">
        <f>IF('Crisis Indicator Data'!#REF!="No Data",1,IF(#REF!&lt;&gt;"",1,0))</f>
        <v>#REF!</v>
      </c>
      <c r="AP130" s="211" t="e">
        <f>IF('Crisis Indicator Data'!#REF!="No Data",1,IF(#REF!&lt;&gt;"",1,0))</f>
        <v>#REF!</v>
      </c>
      <c r="AQ130" s="211" t="e">
        <f>IF('Crisis Indicator Data'!#REF!="No Data",1,IF(#REF!&lt;&gt;"",1,0))</f>
        <v>#REF!</v>
      </c>
      <c r="AR130" s="211" t="e">
        <f>IF('Crisis Indicator Data'!#REF!="No Data",1,IF(#REF!&lt;&gt;"",1,0))</f>
        <v>#REF!</v>
      </c>
      <c r="AS130" s="211" t="e">
        <f>IF('Crisis Indicator Data'!#REF!="No Data",1,IF(#REF!&lt;&gt;"",1,0))</f>
        <v>#REF!</v>
      </c>
      <c r="AT130" s="211" t="e">
        <f>IF('Crisis Indicator Data'!#REF!="No Data",1,IF(#REF!&lt;&gt;"",1,0))</f>
        <v>#REF!</v>
      </c>
      <c r="AU130" s="211" t="e">
        <f>IF('Crisis Indicator Data'!#REF!="No Data",1,IF(#REF!&lt;&gt;"",1,0))</f>
        <v>#REF!</v>
      </c>
      <c r="AV130" s="211" t="e">
        <f>IF('Crisis Indicator Data'!#REF!="No Data",1,IF(#REF!&lt;&gt;"",1,0))</f>
        <v>#REF!</v>
      </c>
      <c r="AW130" s="211" t="e">
        <f>IF('Crisis Indicator Data'!#REF!="No Data",1,IF(#REF!&lt;&gt;"",1,0))</f>
        <v>#REF!</v>
      </c>
      <c r="AX130" s="211" t="e">
        <f>IF('Crisis Indicator Data'!#REF!="No Data",1,IF(#REF!&lt;&gt;"",1,0))</f>
        <v>#REF!</v>
      </c>
      <c r="AY130" s="211" t="e">
        <f>IF('Crisis Indicator Data'!#REF!="No Data",1,IF(#REF!&lt;&gt;"",1,0))</f>
        <v>#REF!</v>
      </c>
      <c r="AZ130" s="211" t="e">
        <f>IF('Crisis Indicator Data'!#REF!="No Data",1,IF(#REF!&lt;&gt;"",1,0))</f>
        <v>#REF!</v>
      </c>
      <c r="BA130" t="e">
        <f t="shared" ref="BA130:BA161" si="8">SUM(B130:AZ130)</f>
        <v>#REF!</v>
      </c>
      <c r="BB130" s="22" t="e">
        <f t="shared" ref="BB130:BB161" si="9">BA130/51</f>
        <v>#REF!</v>
      </c>
    </row>
    <row r="131" spans="1:54" x14ac:dyDescent="0.25">
      <c r="A131" t="s">
        <v>8856</v>
      </c>
      <c r="B131" s="211" t="e">
        <f>IF('Crisis Indicator Data'!#REF!="No Data",1,IF(#REF!&lt;&gt;"",1,0))</f>
        <v>#REF!</v>
      </c>
      <c r="C131" s="211" t="e">
        <f>IF('Crisis Indicator Data'!#REF!="No Data",1,IF(#REF!&lt;&gt;"",1,0))</f>
        <v>#REF!</v>
      </c>
      <c r="D131" s="211" t="e">
        <f>IF('Crisis Indicator Data'!#REF!="No Data",1,IF(#REF!&lt;&gt;"",1,0))</f>
        <v>#REF!</v>
      </c>
      <c r="E131" s="211" t="e">
        <f>IF('Crisis Indicator Data'!#REF!="No Data",1,IF(#REF!&lt;&gt;"",1,0))</f>
        <v>#REF!</v>
      </c>
      <c r="F131" s="211" t="e">
        <f>IF('Crisis Indicator Data'!#REF!="No Data",1,IF(#REF!&lt;&gt;"",1,0))</f>
        <v>#REF!</v>
      </c>
      <c r="G131" s="211" t="e">
        <f>IF('Crisis Indicator Data'!#REF!="No Data",1,IF(#REF!&lt;&gt;"",1,0))</f>
        <v>#REF!</v>
      </c>
      <c r="H131" s="211" t="e">
        <f>IF('Crisis Indicator Data'!#REF!="No Data",1,IF(#REF!&lt;&gt;"",1,0))</f>
        <v>#REF!</v>
      </c>
      <c r="I131" s="211" t="e">
        <f>IF('Crisis Indicator Data'!#REF!="No Data",1,IF(#REF!&lt;&gt;"",1,0))</f>
        <v>#REF!</v>
      </c>
      <c r="J131" s="211" t="e">
        <f>IF('Crisis Indicator Data'!#REF!="No Data",1,IF(#REF!&lt;&gt;"",1,0))</f>
        <v>#REF!</v>
      </c>
      <c r="K131" s="211" t="e">
        <f>IF('Crisis Indicator Data'!#REF!="No Data",1,IF(#REF!&lt;&gt;"",1,0))</f>
        <v>#REF!</v>
      </c>
      <c r="L131" s="211" t="e">
        <f>IF('Crisis Indicator Data'!#REF!="No Data",1,IF(#REF!&lt;&gt;"",1,0))</f>
        <v>#REF!</v>
      </c>
      <c r="M131" s="211" t="e">
        <f>IF('Crisis Indicator Data'!#REF!="No Data",1,IF(#REF!&lt;&gt;"",1,0))</f>
        <v>#REF!</v>
      </c>
      <c r="N131" s="211" t="e">
        <f>IF('Crisis Indicator Data'!#REF!="No Data",1,IF(#REF!&lt;&gt;"",1,0))</f>
        <v>#REF!</v>
      </c>
      <c r="O131" s="211" t="e">
        <f>IF('Crisis Indicator Data'!#REF!="No Data",1,IF(#REF!&lt;&gt;"",1,0))</f>
        <v>#REF!</v>
      </c>
      <c r="P131" s="211" t="e">
        <f>IF('Crisis Indicator Data'!#REF!="No Data",1,IF(#REF!&lt;&gt;"",1,0))</f>
        <v>#REF!</v>
      </c>
      <c r="Q131" s="211" t="e">
        <f>IF('Crisis Indicator Data'!#REF!="No Data",1,IF(#REF!&lt;&gt;"",1,0))</f>
        <v>#REF!</v>
      </c>
      <c r="R131" s="211" t="e">
        <f>IF('Crisis Indicator Data'!#REF!="No Data",1,IF(#REF!&lt;&gt;"",1,0))</f>
        <v>#REF!</v>
      </c>
      <c r="S131" s="211" t="e">
        <f>IF('Crisis Indicator Data'!#REF!="No Data",1,IF(#REF!&lt;&gt;"",1,0))</f>
        <v>#REF!</v>
      </c>
      <c r="T131" s="211" t="e">
        <f>IF('Crisis Indicator Data'!#REF!="No Data",1,IF(#REF!&lt;&gt;"",1,0))</f>
        <v>#REF!</v>
      </c>
      <c r="U131" s="211" t="e">
        <f>IF('Crisis Indicator Data'!#REF!="No Data",1,IF(#REF!&lt;&gt;"",1,0))</f>
        <v>#REF!</v>
      </c>
      <c r="V131" s="211" t="e">
        <f>IF('Crisis Indicator Data'!#REF!="No Data",1,IF(#REF!&lt;&gt;"",1,0))</f>
        <v>#REF!</v>
      </c>
      <c r="W131" s="211" t="e">
        <f>IF('Crisis Indicator Data'!#REF!="No Data",1,IF(#REF!&lt;&gt;"",1,0))</f>
        <v>#REF!</v>
      </c>
      <c r="X131" s="211" t="e">
        <f>IF('Crisis Indicator Data'!#REF!="No Data",1,IF(#REF!&lt;&gt;"",1,0))</f>
        <v>#REF!</v>
      </c>
      <c r="Y131" s="211" t="e">
        <f>IF('Crisis Indicator Data'!#REF!="No Data",1,IF(#REF!&lt;&gt;"",1,0))</f>
        <v>#REF!</v>
      </c>
      <c r="Z131" s="211" t="e">
        <f>IF('Crisis Indicator Data'!#REF!="No Data",1,IF(#REF!&lt;&gt;"",1,0))</f>
        <v>#REF!</v>
      </c>
      <c r="AA131" s="211" t="e">
        <f>IF('Crisis Indicator Data'!#REF!="No Data",1,IF(#REF!&lt;&gt;"",1,0))</f>
        <v>#REF!</v>
      </c>
      <c r="AB131" s="211" t="e">
        <f>IF('Crisis Indicator Data'!#REF!="No Data",1,IF(#REF!&lt;&gt;"",1,0))</f>
        <v>#REF!</v>
      </c>
      <c r="AC131" s="211" t="e">
        <f>IF('Crisis Indicator Data'!#REF!="No Data",1,IF(#REF!&lt;&gt;"",1,0))</f>
        <v>#REF!</v>
      </c>
      <c r="AD131" s="211" t="e">
        <f>IF('Crisis Indicator Data'!#REF!="No Data",1,IF(#REF!&lt;&gt;"",1,0))</f>
        <v>#REF!</v>
      </c>
      <c r="AE131" s="211" t="e">
        <f>IF('Crisis Indicator Data'!#REF!="No Data",1,IF(#REF!&lt;&gt;"",1,0))</f>
        <v>#REF!</v>
      </c>
      <c r="AF131" s="211" t="e">
        <f>IF('Crisis Indicator Data'!#REF!="No Data",1,IF(#REF!&lt;&gt;"",1,0))</f>
        <v>#REF!</v>
      </c>
      <c r="AG131" s="211" t="e">
        <f>IF('Crisis Indicator Data'!#REF!="No Data",1,IF(#REF!&lt;&gt;"",1,0))</f>
        <v>#REF!</v>
      </c>
      <c r="AH131" s="211" t="e">
        <f>IF('Crisis Indicator Data'!#REF!="No Data",1,IF(#REF!&lt;&gt;"",1,0))</f>
        <v>#REF!</v>
      </c>
      <c r="AI131" s="211" t="e">
        <f>IF('Crisis Indicator Data'!#REF!="No Data",1,IF(#REF!&lt;&gt;"",1,0))</f>
        <v>#REF!</v>
      </c>
      <c r="AJ131" s="211" t="e">
        <f>IF('Crisis Indicator Data'!#REF!="No Data",1,IF(#REF!&lt;&gt;"",1,0))</f>
        <v>#REF!</v>
      </c>
      <c r="AK131" s="211" t="e">
        <f>IF('Crisis Indicator Data'!#REF!="No Data",1,IF(#REF!&lt;&gt;"",1,0))</f>
        <v>#REF!</v>
      </c>
      <c r="AL131" s="211" t="e">
        <f>IF('Crisis Indicator Data'!#REF!="No Data",1,IF(#REF!&lt;&gt;"",1,0))</f>
        <v>#REF!</v>
      </c>
      <c r="AM131" s="211" t="e">
        <f>IF('Crisis Indicator Data'!#REF!="No Data",1,IF(#REF!&lt;&gt;"",1,0))</f>
        <v>#REF!</v>
      </c>
      <c r="AN131" s="211" t="e">
        <f>IF('Crisis Indicator Data'!#REF!="No Data",1,IF(#REF!&lt;&gt;"",1,0))</f>
        <v>#REF!</v>
      </c>
      <c r="AO131" s="211" t="e">
        <f>IF('Crisis Indicator Data'!#REF!="No Data",1,IF(#REF!&lt;&gt;"",1,0))</f>
        <v>#REF!</v>
      </c>
      <c r="AP131" s="211" t="e">
        <f>IF('Crisis Indicator Data'!#REF!="No Data",1,IF(#REF!&lt;&gt;"",1,0))</f>
        <v>#REF!</v>
      </c>
      <c r="AQ131" s="211" t="e">
        <f>IF('Crisis Indicator Data'!#REF!="No Data",1,IF(#REF!&lt;&gt;"",1,0))</f>
        <v>#REF!</v>
      </c>
      <c r="AR131" s="211" t="e">
        <f>IF('Crisis Indicator Data'!#REF!="No Data",1,IF(#REF!&lt;&gt;"",1,0))</f>
        <v>#REF!</v>
      </c>
      <c r="AS131" s="211" t="e">
        <f>IF('Crisis Indicator Data'!#REF!="No Data",1,IF(#REF!&lt;&gt;"",1,0))</f>
        <v>#REF!</v>
      </c>
      <c r="AT131" s="211" t="e">
        <f>IF('Crisis Indicator Data'!#REF!="No Data",1,IF(#REF!&lt;&gt;"",1,0))</f>
        <v>#REF!</v>
      </c>
      <c r="AU131" s="211" t="e">
        <f>IF('Crisis Indicator Data'!#REF!="No Data",1,IF(#REF!&lt;&gt;"",1,0))</f>
        <v>#REF!</v>
      </c>
      <c r="AV131" s="211" t="e">
        <f>IF('Crisis Indicator Data'!#REF!="No Data",1,IF(#REF!&lt;&gt;"",1,0))</f>
        <v>#REF!</v>
      </c>
      <c r="AW131" s="211" t="e">
        <f>IF('Crisis Indicator Data'!#REF!="No Data",1,IF(#REF!&lt;&gt;"",1,0))</f>
        <v>#REF!</v>
      </c>
      <c r="AX131" s="211" t="e">
        <f>IF('Crisis Indicator Data'!#REF!="No Data",1,IF(#REF!&lt;&gt;"",1,0))</f>
        <v>#REF!</v>
      </c>
      <c r="AY131" s="211" t="e">
        <f>IF('Crisis Indicator Data'!#REF!="No Data",1,IF(#REF!&lt;&gt;"",1,0))</f>
        <v>#REF!</v>
      </c>
      <c r="AZ131" s="211" t="e">
        <f>IF('Crisis Indicator Data'!#REF!="No Data",1,IF(#REF!&lt;&gt;"",1,0))</f>
        <v>#REF!</v>
      </c>
      <c r="BA131" t="e">
        <f t="shared" si="8"/>
        <v>#REF!</v>
      </c>
      <c r="BB131" s="22" t="e">
        <f t="shared" si="9"/>
        <v>#REF!</v>
      </c>
    </row>
    <row r="132" spans="1:54" x14ac:dyDescent="0.25">
      <c r="A132" t="s">
        <v>8844</v>
      </c>
      <c r="B132" s="211" t="e">
        <f>IF('Crisis Indicator Data'!#REF!="No Data",1,IF(#REF!&lt;&gt;"",1,0))</f>
        <v>#REF!</v>
      </c>
      <c r="C132" s="211" t="e">
        <f>IF('Crisis Indicator Data'!#REF!="No Data",1,IF(#REF!&lt;&gt;"",1,0))</f>
        <v>#REF!</v>
      </c>
      <c r="D132" s="211" t="e">
        <f>IF('Crisis Indicator Data'!#REF!="No Data",1,IF(#REF!&lt;&gt;"",1,0))</f>
        <v>#REF!</v>
      </c>
      <c r="E132" s="211" t="e">
        <f>IF('Crisis Indicator Data'!#REF!="No Data",1,IF(#REF!&lt;&gt;"",1,0))</f>
        <v>#REF!</v>
      </c>
      <c r="F132" s="211" t="e">
        <f>IF('Crisis Indicator Data'!#REF!="No Data",1,IF(#REF!&lt;&gt;"",1,0))</f>
        <v>#REF!</v>
      </c>
      <c r="G132" s="211" t="e">
        <f>IF('Crisis Indicator Data'!#REF!="No Data",1,IF(#REF!&lt;&gt;"",1,0))</f>
        <v>#REF!</v>
      </c>
      <c r="H132" s="211" t="e">
        <f>IF('Crisis Indicator Data'!#REF!="No Data",1,IF(#REF!&lt;&gt;"",1,0))</f>
        <v>#REF!</v>
      </c>
      <c r="I132" s="211" t="e">
        <f>IF('Crisis Indicator Data'!#REF!="No Data",1,IF(#REF!&lt;&gt;"",1,0))</f>
        <v>#REF!</v>
      </c>
      <c r="J132" s="211" t="e">
        <f>IF('Crisis Indicator Data'!#REF!="No Data",1,IF(#REF!&lt;&gt;"",1,0))</f>
        <v>#REF!</v>
      </c>
      <c r="K132" s="211" t="e">
        <f>IF('Crisis Indicator Data'!#REF!="No Data",1,IF(#REF!&lt;&gt;"",1,0))</f>
        <v>#REF!</v>
      </c>
      <c r="L132" s="211" t="e">
        <f>IF('Crisis Indicator Data'!#REF!="No Data",1,IF(#REF!&lt;&gt;"",1,0))</f>
        <v>#REF!</v>
      </c>
      <c r="M132" s="211" t="e">
        <f>IF('Crisis Indicator Data'!#REF!="No Data",1,IF(#REF!&lt;&gt;"",1,0))</f>
        <v>#REF!</v>
      </c>
      <c r="N132" s="211" t="e">
        <f>IF('Crisis Indicator Data'!#REF!="No Data",1,IF(#REF!&lt;&gt;"",1,0))</f>
        <v>#REF!</v>
      </c>
      <c r="O132" s="211" t="e">
        <f>IF('Crisis Indicator Data'!#REF!="No Data",1,IF(#REF!&lt;&gt;"",1,0))</f>
        <v>#REF!</v>
      </c>
      <c r="P132" s="211" t="e">
        <f>IF('Crisis Indicator Data'!#REF!="No Data",1,IF(#REF!&lt;&gt;"",1,0))</f>
        <v>#REF!</v>
      </c>
      <c r="Q132" s="211" t="e">
        <f>IF('Crisis Indicator Data'!#REF!="No Data",1,IF(#REF!&lt;&gt;"",1,0))</f>
        <v>#REF!</v>
      </c>
      <c r="R132" s="211" t="e">
        <f>IF('Crisis Indicator Data'!#REF!="No Data",1,IF(#REF!&lt;&gt;"",1,0))</f>
        <v>#REF!</v>
      </c>
      <c r="S132" s="211" t="e">
        <f>IF('Crisis Indicator Data'!#REF!="No Data",1,IF(#REF!&lt;&gt;"",1,0))</f>
        <v>#REF!</v>
      </c>
      <c r="T132" s="211" t="e">
        <f>IF('Crisis Indicator Data'!#REF!="No Data",1,IF(#REF!&lt;&gt;"",1,0))</f>
        <v>#REF!</v>
      </c>
      <c r="U132" s="211" t="e">
        <f>IF('Crisis Indicator Data'!#REF!="No Data",1,IF(#REF!&lt;&gt;"",1,0))</f>
        <v>#REF!</v>
      </c>
      <c r="V132" s="211" t="e">
        <f>IF('Crisis Indicator Data'!#REF!="No Data",1,IF(#REF!&lt;&gt;"",1,0))</f>
        <v>#REF!</v>
      </c>
      <c r="W132" s="211" t="e">
        <f>IF('Crisis Indicator Data'!#REF!="No Data",1,IF(#REF!&lt;&gt;"",1,0))</f>
        <v>#REF!</v>
      </c>
      <c r="X132" s="211" t="e">
        <f>IF('Crisis Indicator Data'!#REF!="No Data",1,IF(#REF!&lt;&gt;"",1,0))</f>
        <v>#REF!</v>
      </c>
      <c r="Y132" s="211" t="e">
        <f>IF('Crisis Indicator Data'!#REF!="No Data",1,IF(#REF!&lt;&gt;"",1,0))</f>
        <v>#REF!</v>
      </c>
      <c r="Z132" s="211" t="e">
        <f>IF('Crisis Indicator Data'!#REF!="No Data",1,IF(#REF!&lt;&gt;"",1,0))</f>
        <v>#REF!</v>
      </c>
      <c r="AA132" s="211" t="e">
        <f>IF('Crisis Indicator Data'!#REF!="No Data",1,IF(#REF!&lt;&gt;"",1,0))</f>
        <v>#REF!</v>
      </c>
      <c r="AB132" s="211" t="e">
        <f>IF('Crisis Indicator Data'!#REF!="No Data",1,IF(#REF!&lt;&gt;"",1,0))</f>
        <v>#REF!</v>
      </c>
      <c r="AC132" s="211" t="e">
        <f>IF('Crisis Indicator Data'!#REF!="No Data",1,IF(#REF!&lt;&gt;"",1,0))</f>
        <v>#REF!</v>
      </c>
      <c r="AD132" s="211" t="e">
        <f>IF('Crisis Indicator Data'!#REF!="No Data",1,IF(#REF!&lt;&gt;"",1,0))</f>
        <v>#REF!</v>
      </c>
      <c r="AE132" s="211" t="e">
        <f>IF('Crisis Indicator Data'!#REF!="No Data",1,IF(#REF!&lt;&gt;"",1,0))</f>
        <v>#REF!</v>
      </c>
      <c r="AF132" s="211" t="e">
        <f>IF('Crisis Indicator Data'!#REF!="No Data",1,IF(#REF!&lt;&gt;"",1,0))</f>
        <v>#REF!</v>
      </c>
      <c r="AG132" s="211" t="e">
        <f>IF('Crisis Indicator Data'!#REF!="No Data",1,IF(#REF!&lt;&gt;"",1,0))</f>
        <v>#REF!</v>
      </c>
      <c r="AH132" s="211" t="e">
        <f>IF('Crisis Indicator Data'!#REF!="No Data",1,IF(#REF!&lt;&gt;"",1,0))</f>
        <v>#REF!</v>
      </c>
      <c r="AI132" s="211" t="e">
        <f>IF('Crisis Indicator Data'!#REF!="No Data",1,IF(#REF!&lt;&gt;"",1,0))</f>
        <v>#REF!</v>
      </c>
      <c r="AJ132" s="211" t="e">
        <f>IF('Crisis Indicator Data'!#REF!="No Data",1,IF(#REF!&lt;&gt;"",1,0))</f>
        <v>#REF!</v>
      </c>
      <c r="AK132" s="211" t="e">
        <f>IF('Crisis Indicator Data'!#REF!="No Data",1,IF(#REF!&lt;&gt;"",1,0))</f>
        <v>#REF!</v>
      </c>
      <c r="AL132" s="211" t="e">
        <f>IF('Crisis Indicator Data'!#REF!="No Data",1,IF(#REF!&lt;&gt;"",1,0))</f>
        <v>#REF!</v>
      </c>
      <c r="AM132" s="211" t="e">
        <f>IF('Crisis Indicator Data'!#REF!="No Data",1,IF(#REF!&lt;&gt;"",1,0))</f>
        <v>#REF!</v>
      </c>
      <c r="AN132" s="211" t="e">
        <f>IF('Crisis Indicator Data'!#REF!="No Data",1,IF(#REF!&lt;&gt;"",1,0))</f>
        <v>#REF!</v>
      </c>
      <c r="AO132" s="211" t="e">
        <f>IF('Crisis Indicator Data'!#REF!="No Data",1,IF(#REF!&lt;&gt;"",1,0))</f>
        <v>#REF!</v>
      </c>
      <c r="AP132" s="211" t="e">
        <f>IF('Crisis Indicator Data'!#REF!="No Data",1,IF(#REF!&lt;&gt;"",1,0))</f>
        <v>#REF!</v>
      </c>
      <c r="AQ132" s="211" t="e">
        <f>IF('Crisis Indicator Data'!#REF!="No Data",1,IF(#REF!&lt;&gt;"",1,0))</f>
        <v>#REF!</v>
      </c>
      <c r="AR132" s="211" t="e">
        <f>IF('Crisis Indicator Data'!#REF!="No Data",1,IF(#REF!&lt;&gt;"",1,0))</f>
        <v>#REF!</v>
      </c>
      <c r="AS132" s="211" t="e">
        <f>IF('Crisis Indicator Data'!#REF!="No Data",1,IF(#REF!&lt;&gt;"",1,0))</f>
        <v>#REF!</v>
      </c>
      <c r="AT132" s="211" t="e">
        <f>IF('Crisis Indicator Data'!#REF!="No Data",1,IF(#REF!&lt;&gt;"",1,0))</f>
        <v>#REF!</v>
      </c>
      <c r="AU132" s="211" t="e">
        <f>IF('Crisis Indicator Data'!#REF!="No Data",1,IF(#REF!&lt;&gt;"",1,0))</f>
        <v>#REF!</v>
      </c>
      <c r="AV132" s="211" t="e">
        <f>IF('Crisis Indicator Data'!#REF!="No Data",1,IF(#REF!&lt;&gt;"",1,0))</f>
        <v>#REF!</v>
      </c>
      <c r="AW132" s="211" t="e">
        <f>IF('Crisis Indicator Data'!#REF!="No Data",1,IF(#REF!&lt;&gt;"",1,0))</f>
        <v>#REF!</v>
      </c>
      <c r="AX132" s="211" t="e">
        <f>IF('Crisis Indicator Data'!#REF!="No Data",1,IF(#REF!&lt;&gt;"",1,0))</f>
        <v>#REF!</v>
      </c>
      <c r="AY132" s="211" t="e">
        <f>IF('Crisis Indicator Data'!#REF!="No Data",1,IF(#REF!&lt;&gt;"",1,0))</f>
        <v>#REF!</v>
      </c>
      <c r="AZ132" s="211" t="e">
        <f>IF('Crisis Indicator Data'!#REF!="No Data",1,IF(#REF!&lt;&gt;"",1,0))</f>
        <v>#REF!</v>
      </c>
      <c r="BA132" t="e">
        <f t="shared" si="8"/>
        <v>#REF!</v>
      </c>
      <c r="BB132" s="22" t="e">
        <f t="shared" si="9"/>
        <v>#REF!</v>
      </c>
    </row>
    <row r="133" spans="1:54" x14ac:dyDescent="0.25">
      <c r="A133" t="s">
        <v>8849</v>
      </c>
      <c r="B133" s="211" t="e">
        <f>IF('Crisis Indicator Data'!#REF!="No Data",1,IF(#REF!&lt;&gt;"",1,0))</f>
        <v>#REF!</v>
      </c>
      <c r="C133" s="211" t="e">
        <f>IF('Crisis Indicator Data'!#REF!="No Data",1,IF(#REF!&lt;&gt;"",1,0))</f>
        <v>#REF!</v>
      </c>
      <c r="D133" s="211" t="e">
        <f>IF('Crisis Indicator Data'!#REF!="No Data",1,IF(#REF!&lt;&gt;"",1,0))</f>
        <v>#REF!</v>
      </c>
      <c r="E133" s="211" t="e">
        <f>IF('Crisis Indicator Data'!#REF!="No Data",1,IF(#REF!&lt;&gt;"",1,0))</f>
        <v>#REF!</v>
      </c>
      <c r="F133" s="211" t="e">
        <f>IF('Crisis Indicator Data'!#REF!="No Data",1,IF(#REF!&lt;&gt;"",1,0))</f>
        <v>#REF!</v>
      </c>
      <c r="G133" s="211" t="e">
        <f>IF('Crisis Indicator Data'!#REF!="No Data",1,IF(#REF!&lt;&gt;"",1,0))</f>
        <v>#REF!</v>
      </c>
      <c r="H133" s="211" t="e">
        <f>IF('Crisis Indicator Data'!#REF!="No Data",1,IF(#REF!&lt;&gt;"",1,0))</f>
        <v>#REF!</v>
      </c>
      <c r="I133" s="211" t="e">
        <f>IF('Crisis Indicator Data'!#REF!="No Data",1,IF(#REF!&lt;&gt;"",1,0))</f>
        <v>#REF!</v>
      </c>
      <c r="J133" s="211" t="e">
        <f>IF('Crisis Indicator Data'!#REF!="No Data",1,IF(#REF!&lt;&gt;"",1,0))</f>
        <v>#REF!</v>
      </c>
      <c r="K133" s="211" t="e">
        <f>IF('Crisis Indicator Data'!#REF!="No Data",1,IF(#REF!&lt;&gt;"",1,0))</f>
        <v>#REF!</v>
      </c>
      <c r="L133" s="211" t="e">
        <f>IF('Crisis Indicator Data'!#REF!="No Data",1,IF(#REF!&lt;&gt;"",1,0))</f>
        <v>#REF!</v>
      </c>
      <c r="M133" s="211" t="e">
        <f>IF('Crisis Indicator Data'!#REF!="No Data",1,IF(#REF!&lt;&gt;"",1,0))</f>
        <v>#REF!</v>
      </c>
      <c r="N133" s="211" t="e">
        <f>IF('Crisis Indicator Data'!#REF!="No Data",1,IF(#REF!&lt;&gt;"",1,0))</f>
        <v>#REF!</v>
      </c>
      <c r="O133" s="211" t="e">
        <f>IF('Crisis Indicator Data'!#REF!="No Data",1,IF(#REF!&lt;&gt;"",1,0))</f>
        <v>#REF!</v>
      </c>
      <c r="P133" s="211" t="e">
        <f>IF('Crisis Indicator Data'!#REF!="No Data",1,IF(#REF!&lt;&gt;"",1,0))</f>
        <v>#REF!</v>
      </c>
      <c r="Q133" s="211" t="e">
        <f>IF('Crisis Indicator Data'!#REF!="No Data",1,IF(#REF!&lt;&gt;"",1,0))</f>
        <v>#REF!</v>
      </c>
      <c r="R133" s="211" t="e">
        <f>IF('Crisis Indicator Data'!#REF!="No Data",1,IF(#REF!&lt;&gt;"",1,0))</f>
        <v>#REF!</v>
      </c>
      <c r="S133" s="211" t="e">
        <f>IF('Crisis Indicator Data'!#REF!="No Data",1,IF(#REF!&lt;&gt;"",1,0))</f>
        <v>#REF!</v>
      </c>
      <c r="T133" s="211" t="e">
        <f>IF('Crisis Indicator Data'!#REF!="No Data",1,IF(#REF!&lt;&gt;"",1,0))</f>
        <v>#REF!</v>
      </c>
      <c r="U133" s="211" t="e">
        <f>IF('Crisis Indicator Data'!#REF!="No Data",1,IF(#REF!&lt;&gt;"",1,0))</f>
        <v>#REF!</v>
      </c>
      <c r="V133" s="211" t="e">
        <f>IF('Crisis Indicator Data'!#REF!="No Data",1,IF(#REF!&lt;&gt;"",1,0))</f>
        <v>#REF!</v>
      </c>
      <c r="W133" s="211" t="e">
        <f>IF('Crisis Indicator Data'!#REF!="No Data",1,IF(#REF!&lt;&gt;"",1,0))</f>
        <v>#REF!</v>
      </c>
      <c r="X133" s="211" t="e">
        <f>IF('Crisis Indicator Data'!#REF!="No Data",1,IF(#REF!&lt;&gt;"",1,0))</f>
        <v>#REF!</v>
      </c>
      <c r="Y133" s="211" t="e">
        <f>IF('Crisis Indicator Data'!#REF!="No Data",1,IF(#REF!&lt;&gt;"",1,0))</f>
        <v>#REF!</v>
      </c>
      <c r="Z133" s="211" t="e">
        <f>IF('Crisis Indicator Data'!#REF!="No Data",1,IF(#REF!&lt;&gt;"",1,0))</f>
        <v>#REF!</v>
      </c>
      <c r="AA133" s="211" t="e">
        <f>IF('Crisis Indicator Data'!#REF!="No Data",1,IF(#REF!&lt;&gt;"",1,0))</f>
        <v>#REF!</v>
      </c>
      <c r="AB133" s="211" t="e">
        <f>IF('Crisis Indicator Data'!#REF!="No Data",1,IF(#REF!&lt;&gt;"",1,0))</f>
        <v>#REF!</v>
      </c>
      <c r="AC133" s="211" t="e">
        <f>IF('Crisis Indicator Data'!#REF!="No Data",1,IF(#REF!&lt;&gt;"",1,0))</f>
        <v>#REF!</v>
      </c>
      <c r="AD133" s="211" t="e">
        <f>IF('Crisis Indicator Data'!#REF!="No Data",1,IF(#REF!&lt;&gt;"",1,0))</f>
        <v>#REF!</v>
      </c>
      <c r="AE133" s="211" t="e">
        <f>IF('Crisis Indicator Data'!#REF!="No Data",1,IF(#REF!&lt;&gt;"",1,0))</f>
        <v>#REF!</v>
      </c>
      <c r="AF133" s="211" t="e">
        <f>IF('Crisis Indicator Data'!#REF!="No Data",1,IF(#REF!&lt;&gt;"",1,0))</f>
        <v>#REF!</v>
      </c>
      <c r="AG133" s="211" t="e">
        <f>IF('Crisis Indicator Data'!#REF!="No Data",1,IF(#REF!&lt;&gt;"",1,0))</f>
        <v>#REF!</v>
      </c>
      <c r="AH133" s="211" t="e">
        <f>IF('Crisis Indicator Data'!#REF!="No Data",1,IF(#REF!&lt;&gt;"",1,0))</f>
        <v>#REF!</v>
      </c>
      <c r="AI133" s="211" t="e">
        <f>IF('Crisis Indicator Data'!#REF!="No Data",1,IF(#REF!&lt;&gt;"",1,0))</f>
        <v>#REF!</v>
      </c>
      <c r="AJ133" s="211" t="e">
        <f>IF('Crisis Indicator Data'!#REF!="No Data",1,IF(#REF!&lt;&gt;"",1,0))</f>
        <v>#REF!</v>
      </c>
      <c r="AK133" s="211" t="e">
        <f>IF('Crisis Indicator Data'!#REF!="No Data",1,IF(#REF!&lt;&gt;"",1,0))</f>
        <v>#REF!</v>
      </c>
      <c r="AL133" s="211" t="e">
        <f>IF('Crisis Indicator Data'!#REF!="No Data",1,IF(#REF!&lt;&gt;"",1,0))</f>
        <v>#REF!</v>
      </c>
      <c r="AM133" s="211" t="e">
        <f>IF('Crisis Indicator Data'!#REF!="No Data",1,IF(#REF!&lt;&gt;"",1,0))</f>
        <v>#REF!</v>
      </c>
      <c r="AN133" s="211" t="e">
        <f>IF('Crisis Indicator Data'!#REF!="No Data",1,IF(#REF!&lt;&gt;"",1,0))</f>
        <v>#REF!</v>
      </c>
      <c r="AO133" s="211" t="e">
        <f>IF('Crisis Indicator Data'!#REF!="No Data",1,IF(#REF!&lt;&gt;"",1,0))</f>
        <v>#REF!</v>
      </c>
      <c r="AP133" s="211" t="e">
        <f>IF('Crisis Indicator Data'!#REF!="No Data",1,IF(#REF!&lt;&gt;"",1,0))</f>
        <v>#REF!</v>
      </c>
      <c r="AQ133" s="211" t="e">
        <f>IF('Crisis Indicator Data'!#REF!="No Data",1,IF(#REF!&lt;&gt;"",1,0))</f>
        <v>#REF!</v>
      </c>
      <c r="AR133" s="211" t="e">
        <f>IF('Crisis Indicator Data'!#REF!="No Data",1,IF(#REF!&lt;&gt;"",1,0))</f>
        <v>#REF!</v>
      </c>
      <c r="AS133" s="211" t="e">
        <f>IF('Crisis Indicator Data'!#REF!="No Data",1,IF(#REF!&lt;&gt;"",1,0))</f>
        <v>#REF!</v>
      </c>
      <c r="AT133" s="211" t="e">
        <f>IF('Crisis Indicator Data'!#REF!="No Data",1,IF(#REF!&lt;&gt;"",1,0))</f>
        <v>#REF!</v>
      </c>
      <c r="AU133" s="211" t="e">
        <f>IF('Crisis Indicator Data'!#REF!="No Data",1,IF(#REF!&lt;&gt;"",1,0))</f>
        <v>#REF!</v>
      </c>
      <c r="AV133" s="211" t="e">
        <f>IF('Crisis Indicator Data'!#REF!="No Data",1,IF(#REF!&lt;&gt;"",1,0))</f>
        <v>#REF!</v>
      </c>
      <c r="AW133" s="211" t="e">
        <f>IF('Crisis Indicator Data'!#REF!="No Data",1,IF(#REF!&lt;&gt;"",1,0))</f>
        <v>#REF!</v>
      </c>
      <c r="AX133" s="211" t="e">
        <f>IF('Crisis Indicator Data'!#REF!="No Data",1,IF(#REF!&lt;&gt;"",1,0))</f>
        <v>#REF!</v>
      </c>
      <c r="AY133" s="211" t="e">
        <f>IF('Crisis Indicator Data'!#REF!="No Data",1,IF(#REF!&lt;&gt;"",1,0))</f>
        <v>#REF!</v>
      </c>
      <c r="AZ133" s="211" t="e">
        <f>IF('Crisis Indicator Data'!#REF!="No Data",1,IF(#REF!&lt;&gt;"",1,0))</f>
        <v>#REF!</v>
      </c>
      <c r="BA133" t="e">
        <f t="shared" si="8"/>
        <v>#REF!</v>
      </c>
      <c r="BB133" s="22" t="e">
        <f t="shared" si="9"/>
        <v>#REF!</v>
      </c>
    </row>
    <row r="134" spans="1:54" x14ac:dyDescent="0.25">
      <c r="A134" t="s">
        <v>8855</v>
      </c>
      <c r="B134" s="211" t="e">
        <f>IF('Crisis Indicator Data'!#REF!="No Data",1,IF(#REF!&lt;&gt;"",1,0))</f>
        <v>#REF!</v>
      </c>
      <c r="C134" s="211" t="e">
        <f>IF('Crisis Indicator Data'!#REF!="No Data",1,IF(#REF!&lt;&gt;"",1,0))</f>
        <v>#REF!</v>
      </c>
      <c r="D134" s="211" t="e">
        <f>IF('Crisis Indicator Data'!#REF!="No Data",1,IF(#REF!&lt;&gt;"",1,0))</f>
        <v>#REF!</v>
      </c>
      <c r="E134" s="211" t="e">
        <f>IF('Crisis Indicator Data'!#REF!="No Data",1,IF(#REF!&lt;&gt;"",1,0))</f>
        <v>#REF!</v>
      </c>
      <c r="F134" s="211" t="e">
        <f>IF('Crisis Indicator Data'!#REF!="No Data",1,IF(#REF!&lt;&gt;"",1,0))</f>
        <v>#REF!</v>
      </c>
      <c r="G134" s="211" t="e">
        <f>IF('Crisis Indicator Data'!#REF!="No Data",1,IF(#REF!&lt;&gt;"",1,0))</f>
        <v>#REF!</v>
      </c>
      <c r="H134" s="211" t="e">
        <f>IF('Crisis Indicator Data'!#REF!="No Data",1,IF(#REF!&lt;&gt;"",1,0))</f>
        <v>#REF!</v>
      </c>
      <c r="I134" s="211" t="e">
        <f>IF('Crisis Indicator Data'!#REF!="No Data",1,IF(#REF!&lt;&gt;"",1,0))</f>
        <v>#REF!</v>
      </c>
      <c r="J134" s="211" t="e">
        <f>IF('Crisis Indicator Data'!#REF!="No Data",1,IF(#REF!&lt;&gt;"",1,0))</f>
        <v>#REF!</v>
      </c>
      <c r="K134" s="211" t="e">
        <f>IF('Crisis Indicator Data'!#REF!="No Data",1,IF(#REF!&lt;&gt;"",1,0))</f>
        <v>#REF!</v>
      </c>
      <c r="L134" s="211" t="e">
        <f>IF('Crisis Indicator Data'!#REF!="No Data",1,IF(#REF!&lt;&gt;"",1,0))</f>
        <v>#REF!</v>
      </c>
      <c r="M134" s="211" t="e">
        <f>IF('Crisis Indicator Data'!#REF!="No Data",1,IF(#REF!&lt;&gt;"",1,0))</f>
        <v>#REF!</v>
      </c>
      <c r="N134" s="211" t="e">
        <f>IF('Crisis Indicator Data'!#REF!="No Data",1,IF(#REF!&lt;&gt;"",1,0))</f>
        <v>#REF!</v>
      </c>
      <c r="O134" s="211" t="e">
        <f>IF('Crisis Indicator Data'!#REF!="No Data",1,IF(#REF!&lt;&gt;"",1,0))</f>
        <v>#REF!</v>
      </c>
      <c r="P134" s="211" t="e">
        <f>IF('Crisis Indicator Data'!#REF!="No Data",1,IF(#REF!&lt;&gt;"",1,0))</f>
        <v>#REF!</v>
      </c>
      <c r="Q134" s="211" t="e">
        <f>IF('Crisis Indicator Data'!#REF!="No Data",1,IF(#REF!&lt;&gt;"",1,0))</f>
        <v>#REF!</v>
      </c>
      <c r="R134" s="211" t="e">
        <f>IF('Crisis Indicator Data'!#REF!="No Data",1,IF(#REF!&lt;&gt;"",1,0))</f>
        <v>#REF!</v>
      </c>
      <c r="S134" s="211" t="e">
        <f>IF('Crisis Indicator Data'!#REF!="No Data",1,IF(#REF!&lt;&gt;"",1,0))</f>
        <v>#REF!</v>
      </c>
      <c r="T134" s="211" t="e">
        <f>IF('Crisis Indicator Data'!#REF!="No Data",1,IF(#REF!&lt;&gt;"",1,0))</f>
        <v>#REF!</v>
      </c>
      <c r="U134" s="211" t="e">
        <f>IF('Crisis Indicator Data'!#REF!="No Data",1,IF(#REF!&lt;&gt;"",1,0))</f>
        <v>#REF!</v>
      </c>
      <c r="V134" s="211" t="e">
        <f>IF('Crisis Indicator Data'!#REF!="No Data",1,IF(#REF!&lt;&gt;"",1,0))</f>
        <v>#REF!</v>
      </c>
      <c r="W134" s="211" t="e">
        <f>IF('Crisis Indicator Data'!#REF!="No Data",1,IF(#REF!&lt;&gt;"",1,0))</f>
        <v>#REF!</v>
      </c>
      <c r="X134" s="211" t="e">
        <f>IF('Crisis Indicator Data'!#REF!="No Data",1,IF(#REF!&lt;&gt;"",1,0))</f>
        <v>#REF!</v>
      </c>
      <c r="Y134" s="211" t="e">
        <f>IF('Crisis Indicator Data'!#REF!="No Data",1,IF(#REF!&lt;&gt;"",1,0))</f>
        <v>#REF!</v>
      </c>
      <c r="Z134" s="211" t="e">
        <f>IF('Crisis Indicator Data'!#REF!="No Data",1,IF(#REF!&lt;&gt;"",1,0))</f>
        <v>#REF!</v>
      </c>
      <c r="AA134" s="211" t="e">
        <f>IF('Crisis Indicator Data'!#REF!="No Data",1,IF(#REF!&lt;&gt;"",1,0))</f>
        <v>#REF!</v>
      </c>
      <c r="AB134" s="211" t="e">
        <f>IF('Crisis Indicator Data'!#REF!="No Data",1,IF(#REF!&lt;&gt;"",1,0))</f>
        <v>#REF!</v>
      </c>
      <c r="AC134" s="211" t="e">
        <f>IF('Crisis Indicator Data'!#REF!="No Data",1,IF(#REF!&lt;&gt;"",1,0))</f>
        <v>#REF!</v>
      </c>
      <c r="AD134" s="211" t="e">
        <f>IF('Crisis Indicator Data'!#REF!="No Data",1,IF(#REF!&lt;&gt;"",1,0))</f>
        <v>#REF!</v>
      </c>
      <c r="AE134" s="211" t="e">
        <f>IF('Crisis Indicator Data'!#REF!="No Data",1,IF(#REF!&lt;&gt;"",1,0))</f>
        <v>#REF!</v>
      </c>
      <c r="AF134" s="211" t="e">
        <f>IF('Crisis Indicator Data'!#REF!="No Data",1,IF(#REF!&lt;&gt;"",1,0))</f>
        <v>#REF!</v>
      </c>
      <c r="AG134" s="211" t="e">
        <f>IF('Crisis Indicator Data'!#REF!="No Data",1,IF(#REF!&lt;&gt;"",1,0))</f>
        <v>#REF!</v>
      </c>
      <c r="AH134" s="211" t="e">
        <f>IF('Crisis Indicator Data'!#REF!="No Data",1,IF(#REF!&lt;&gt;"",1,0))</f>
        <v>#REF!</v>
      </c>
      <c r="AI134" s="211" t="e">
        <f>IF('Crisis Indicator Data'!#REF!="No Data",1,IF(#REF!&lt;&gt;"",1,0))</f>
        <v>#REF!</v>
      </c>
      <c r="AJ134" s="211" t="e">
        <f>IF('Crisis Indicator Data'!#REF!="No Data",1,IF(#REF!&lt;&gt;"",1,0))</f>
        <v>#REF!</v>
      </c>
      <c r="AK134" s="211" t="e">
        <f>IF('Crisis Indicator Data'!#REF!="No Data",1,IF(#REF!&lt;&gt;"",1,0))</f>
        <v>#REF!</v>
      </c>
      <c r="AL134" s="211" t="e">
        <f>IF('Crisis Indicator Data'!#REF!="No Data",1,IF(#REF!&lt;&gt;"",1,0))</f>
        <v>#REF!</v>
      </c>
      <c r="AM134" s="211" t="e">
        <f>IF('Crisis Indicator Data'!#REF!="No Data",1,IF(#REF!&lt;&gt;"",1,0))</f>
        <v>#REF!</v>
      </c>
      <c r="AN134" s="211" t="e">
        <f>IF('Crisis Indicator Data'!#REF!="No Data",1,IF(#REF!&lt;&gt;"",1,0))</f>
        <v>#REF!</v>
      </c>
      <c r="AO134" s="211" t="e">
        <f>IF('Crisis Indicator Data'!#REF!="No Data",1,IF(#REF!&lt;&gt;"",1,0))</f>
        <v>#REF!</v>
      </c>
      <c r="AP134" s="211" t="e">
        <f>IF('Crisis Indicator Data'!#REF!="No Data",1,IF(#REF!&lt;&gt;"",1,0))</f>
        <v>#REF!</v>
      </c>
      <c r="AQ134" s="211" t="e">
        <f>IF('Crisis Indicator Data'!#REF!="No Data",1,IF(#REF!&lt;&gt;"",1,0))</f>
        <v>#REF!</v>
      </c>
      <c r="AR134" s="211" t="e">
        <f>IF('Crisis Indicator Data'!#REF!="No Data",1,IF(#REF!&lt;&gt;"",1,0))</f>
        <v>#REF!</v>
      </c>
      <c r="AS134" s="211" t="e">
        <f>IF('Crisis Indicator Data'!#REF!="No Data",1,IF(#REF!&lt;&gt;"",1,0))</f>
        <v>#REF!</v>
      </c>
      <c r="AT134" s="211" t="e">
        <f>IF('Crisis Indicator Data'!#REF!="No Data",1,IF(#REF!&lt;&gt;"",1,0))</f>
        <v>#REF!</v>
      </c>
      <c r="AU134" s="211" t="e">
        <f>IF('Crisis Indicator Data'!#REF!="No Data",1,IF(#REF!&lt;&gt;"",1,0))</f>
        <v>#REF!</v>
      </c>
      <c r="AV134" s="211" t="e">
        <f>IF('Crisis Indicator Data'!#REF!="No Data",1,IF(#REF!&lt;&gt;"",1,0))</f>
        <v>#REF!</v>
      </c>
      <c r="AW134" s="211" t="e">
        <f>IF('Crisis Indicator Data'!#REF!="No Data",1,IF(#REF!&lt;&gt;"",1,0))</f>
        <v>#REF!</v>
      </c>
      <c r="AX134" s="211" t="e">
        <f>IF('Crisis Indicator Data'!#REF!="No Data",1,IF(#REF!&lt;&gt;"",1,0))</f>
        <v>#REF!</v>
      </c>
      <c r="AY134" s="211" t="e">
        <f>IF('Crisis Indicator Data'!#REF!="No Data",1,IF(#REF!&lt;&gt;"",1,0))</f>
        <v>#REF!</v>
      </c>
      <c r="AZ134" s="211" t="e">
        <f>IF('Crisis Indicator Data'!#REF!="No Data",1,IF(#REF!&lt;&gt;"",1,0))</f>
        <v>#REF!</v>
      </c>
      <c r="BA134" t="e">
        <f t="shared" si="8"/>
        <v>#REF!</v>
      </c>
      <c r="BB134" s="22" t="e">
        <f t="shared" si="9"/>
        <v>#REF!</v>
      </c>
    </row>
    <row r="135" spans="1:54" x14ac:dyDescent="0.25">
      <c r="A135" t="s">
        <v>8845</v>
      </c>
      <c r="B135" s="211" t="e">
        <f>IF('Crisis Indicator Data'!#REF!="No Data",1,IF(#REF!&lt;&gt;"",1,0))</f>
        <v>#REF!</v>
      </c>
      <c r="C135" s="211" t="e">
        <f>IF('Crisis Indicator Data'!#REF!="No Data",1,IF(#REF!&lt;&gt;"",1,0))</f>
        <v>#REF!</v>
      </c>
      <c r="D135" s="211" t="e">
        <f>IF('Crisis Indicator Data'!#REF!="No Data",1,IF(#REF!&lt;&gt;"",1,0))</f>
        <v>#REF!</v>
      </c>
      <c r="E135" s="211" t="e">
        <f>IF('Crisis Indicator Data'!#REF!="No Data",1,IF(#REF!&lt;&gt;"",1,0))</f>
        <v>#REF!</v>
      </c>
      <c r="F135" s="211" t="e">
        <f>IF('Crisis Indicator Data'!#REF!="No Data",1,IF(#REF!&lt;&gt;"",1,0))</f>
        <v>#REF!</v>
      </c>
      <c r="G135" s="211" t="e">
        <f>IF('Crisis Indicator Data'!#REF!="No Data",1,IF(#REF!&lt;&gt;"",1,0))</f>
        <v>#REF!</v>
      </c>
      <c r="H135" s="211" t="e">
        <f>IF('Crisis Indicator Data'!#REF!="No Data",1,IF(#REF!&lt;&gt;"",1,0))</f>
        <v>#REF!</v>
      </c>
      <c r="I135" s="211" t="e">
        <f>IF('Crisis Indicator Data'!#REF!="No Data",1,IF(#REF!&lt;&gt;"",1,0))</f>
        <v>#REF!</v>
      </c>
      <c r="J135" s="211" t="e">
        <f>IF('Crisis Indicator Data'!#REF!="No Data",1,IF(#REF!&lt;&gt;"",1,0))</f>
        <v>#REF!</v>
      </c>
      <c r="K135" s="211" t="e">
        <f>IF('Crisis Indicator Data'!#REF!="No Data",1,IF(#REF!&lt;&gt;"",1,0))</f>
        <v>#REF!</v>
      </c>
      <c r="L135" s="211" t="e">
        <f>IF('Crisis Indicator Data'!#REF!="No Data",1,IF(#REF!&lt;&gt;"",1,0))</f>
        <v>#REF!</v>
      </c>
      <c r="M135" s="211" t="e">
        <f>IF('Crisis Indicator Data'!#REF!="No Data",1,IF(#REF!&lt;&gt;"",1,0))</f>
        <v>#REF!</v>
      </c>
      <c r="N135" s="211" t="e">
        <f>IF('Crisis Indicator Data'!#REF!="No Data",1,IF(#REF!&lt;&gt;"",1,0))</f>
        <v>#REF!</v>
      </c>
      <c r="O135" s="211" t="e">
        <f>IF('Crisis Indicator Data'!#REF!="No Data",1,IF(#REF!&lt;&gt;"",1,0))</f>
        <v>#REF!</v>
      </c>
      <c r="P135" s="211" t="e">
        <f>IF('Crisis Indicator Data'!#REF!="No Data",1,IF(#REF!&lt;&gt;"",1,0))</f>
        <v>#REF!</v>
      </c>
      <c r="Q135" s="211" t="e">
        <f>IF('Crisis Indicator Data'!#REF!="No Data",1,IF(#REF!&lt;&gt;"",1,0))</f>
        <v>#REF!</v>
      </c>
      <c r="R135" s="211" t="e">
        <f>IF('Crisis Indicator Data'!#REF!="No Data",1,IF(#REF!&lt;&gt;"",1,0))</f>
        <v>#REF!</v>
      </c>
      <c r="S135" s="211" t="e">
        <f>IF('Crisis Indicator Data'!#REF!="No Data",1,IF(#REF!&lt;&gt;"",1,0))</f>
        <v>#REF!</v>
      </c>
      <c r="T135" s="211" t="e">
        <f>IF('Crisis Indicator Data'!#REF!="No Data",1,IF(#REF!&lt;&gt;"",1,0))</f>
        <v>#REF!</v>
      </c>
      <c r="U135" s="211" t="e">
        <f>IF('Crisis Indicator Data'!#REF!="No Data",1,IF(#REF!&lt;&gt;"",1,0))</f>
        <v>#REF!</v>
      </c>
      <c r="V135" s="211" t="e">
        <f>IF('Crisis Indicator Data'!#REF!="No Data",1,IF(#REF!&lt;&gt;"",1,0))</f>
        <v>#REF!</v>
      </c>
      <c r="W135" s="211" t="e">
        <f>IF('Crisis Indicator Data'!#REF!="No Data",1,IF(#REF!&lt;&gt;"",1,0))</f>
        <v>#REF!</v>
      </c>
      <c r="X135" s="211" t="e">
        <f>IF('Crisis Indicator Data'!#REF!="No Data",1,IF(#REF!&lt;&gt;"",1,0))</f>
        <v>#REF!</v>
      </c>
      <c r="Y135" s="211" t="e">
        <f>IF('Crisis Indicator Data'!#REF!="No Data",1,IF(#REF!&lt;&gt;"",1,0))</f>
        <v>#REF!</v>
      </c>
      <c r="Z135" s="211" t="e">
        <f>IF('Crisis Indicator Data'!#REF!="No Data",1,IF(#REF!&lt;&gt;"",1,0))</f>
        <v>#REF!</v>
      </c>
      <c r="AA135" s="211" t="e">
        <f>IF('Crisis Indicator Data'!#REF!="No Data",1,IF(#REF!&lt;&gt;"",1,0))</f>
        <v>#REF!</v>
      </c>
      <c r="AB135" s="211" t="e">
        <f>IF('Crisis Indicator Data'!#REF!="No Data",1,IF(#REF!&lt;&gt;"",1,0))</f>
        <v>#REF!</v>
      </c>
      <c r="AC135" s="211" t="e">
        <f>IF('Crisis Indicator Data'!#REF!="No Data",1,IF(#REF!&lt;&gt;"",1,0))</f>
        <v>#REF!</v>
      </c>
      <c r="AD135" s="211" t="e">
        <f>IF('Crisis Indicator Data'!#REF!="No Data",1,IF(#REF!&lt;&gt;"",1,0))</f>
        <v>#REF!</v>
      </c>
      <c r="AE135" s="211" t="e">
        <f>IF('Crisis Indicator Data'!#REF!="No Data",1,IF(#REF!&lt;&gt;"",1,0))</f>
        <v>#REF!</v>
      </c>
      <c r="AF135" s="211" t="e">
        <f>IF('Crisis Indicator Data'!#REF!="No Data",1,IF(#REF!&lt;&gt;"",1,0))</f>
        <v>#REF!</v>
      </c>
      <c r="AG135" s="211" t="e">
        <f>IF('Crisis Indicator Data'!#REF!="No Data",1,IF(#REF!&lt;&gt;"",1,0))</f>
        <v>#REF!</v>
      </c>
      <c r="AH135" s="211" t="e">
        <f>IF('Crisis Indicator Data'!#REF!="No Data",1,IF(#REF!&lt;&gt;"",1,0))</f>
        <v>#REF!</v>
      </c>
      <c r="AI135" s="211" t="e">
        <f>IF('Crisis Indicator Data'!#REF!="No Data",1,IF(#REF!&lt;&gt;"",1,0))</f>
        <v>#REF!</v>
      </c>
      <c r="AJ135" s="211" t="e">
        <f>IF('Crisis Indicator Data'!#REF!="No Data",1,IF(#REF!&lt;&gt;"",1,0))</f>
        <v>#REF!</v>
      </c>
      <c r="AK135" s="211" t="e">
        <f>IF('Crisis Indicator Data'!#REF!="No Data",1,IF(#REF!&lt;&gt;"",1,0))</f>
        <v>#REF!</v>
      </c>
      <c r="AL135" s="211" t="e">
        <f>IF('Crisis Indicator Data'!#REF!="No Data",1,IF(#REF!&lt;&gt;"",1,0))</f>
        <v>#REF!</v>
      </c>
      <c r="AM135" s="211" t="e">
        <f>IF('Crisis Indicator Data'!#REF!="No Data",1,IF(#REF!&lt;&gt;"",1,0))</f>
        <v>#REF!</v>
      </c>
      <c r="AN135" s="211" t="e">
        <f>IF('Crisis Indicator Data'!#REF!="No Data",1,IF(#REF!&lt;&gt;"",1,0))</f>
        <v>#REF!</v>
      </c>
      <c r="AO135" s="211" t="e">
        <f>IF('Crisis Indicator Data'!#REF!="No Data",1,IF(#REF!&lt;&gt;"",1,0))</f>
        <v>#REF!</v>
      </c>
      <c r="AP135" s="211" t="e">
        <f>IF('Crisis Indicator Data'!#REF!="No Data",1,IF(#REF!&lt;&gt;"",1,0))</f>
        <v>#REF!</v>
      </c>
      <c r="AQ135" s="211" t="e">
        <f>IF('Crisis Indicator Data'!#REF!="No Data",1,IF(#REF!&lt;&gt;"",1,0))</f>
        <v>#REF!</v>
      </c>
      <c r="AR135" s="211" t="e">
        <f>IF('Crisis Indicator Data'!#REF!="No Data",1,IF(#REF!&lt;&gt;"",1,0))</f>
        <v>#REF!</v>
      </c>
      <c r="AS135" s="211" t="e">
        <f>IF('Crisis Indicator Data'!#REF!="No Data",1,IF(#REF!&lt;&gt;"",1,0))</f>
        <v>#REF!</v>
      </c>
      <c r="AT135" s="211" t="e">
        <f>IF('Crisis Indicator Data'!#REF!="No Data",1,IF(#REF!&lt;&gt;"",1,0))</f>
        <v>#REF!</v>
      </c>
      <c r="AU135" s="211" t="e">
        <f>IF('Crisis Indicator Data'!#REF!="No Data",1,IF(#REF!&lt;&gt;"",1,0))</f>
        <v>#REF!</v>
      </c>
      <c r="AV135" s="211" t="e">
        <f>IF('Crisis Indicator Data'!#REF!="No Data",1,IF(#REF!&lt;&gt;"",1,0))</f>
        <v>#REF!</v>
      </c>
      <c r="AW135" s="211" t="e">
        <f>IF('Crisis Indicator Data'!#REF!="No Data",1,IF(#REF!&lt;&gt;"",1,0))</f>
        <v>#REF!</v>
      </c>
      <c r="AX135" s="211" t="e">
        <f>IF('Crisis Indicator Data'!#REF!="No Data",1,IF(#REF!&lt;&gt;"",1,0))</f>
        <v>#REF!</v>
      </c>
      <c r="AY135" s="211" t="e">
        <f>IF('Crisis Indicator Data'!#REF!="No Data",1,IF(#REF!&lt;&gt;"",1,0))</f>
        <v>#REF!</v>
      </c>
      <c r="AZ135" s="211" t="e">
        <f>IF('Crisis Indicator Data'!#REF!="No Data",1,IF(#REF!&lt;&gt;"",1,0))</f>
        <v>#REF!</v>
      </c>
      <c r="BA135" t="e">
        <f t="shared" si="8"/>
        <v>#REF!</v>
      </c>
      <c r="BB135" s="22" t="e">
        <f t="shared" si="9"/>
        <v>#REF!</v>
      </c>
    </row>
    <row r="136" spans="1:54" x14ac:dyDescent="0.25">
      <c r="A136" t="s">
        <v>8846</v>
      </c>
      <c r="B136" s="211" t="e">
        <f>IF('Crisis Indicator Data'!#REF!="No Data",1,IF(#REF!&lt;&gt;"",1,0))</f>
        <v>#REF!</v>
      </c>
      <c r="C136" s="211" t="e">
        <f>IF('Crisis Indicator Data'!#REF!="No Data",1,IF(#REF!&lt;&gt;"",1,0))</f>
        <v>#REF!</v>
      </c>
      <c r="D136" s="211" t="e">
        <f>IF('Crisis Indicator Data'!#REF!="No Data",1,IF(#REF!&lt;&gt;"",1,0))</f>
        <v>#REF!</v>
      </c>
      <c r="E136" s="211" t="e">
        <f>IF('Crisis Indicator Data'!#REF!="No Data",1,IF(#REF!&lt;&gt;"",1,0))</f>
        <v>#REF!</v>
      </c>
      <c r="F136" s="211" t="e">
        <f>IF('Crisis Indicator Data'!#REF!="No Data",1,IF(#REF!&lt;&gt;"",1,0))</f>
        <v>#REF!</v>
      </c>
      <c r="G136" s="211" t="e">
        <f>IF('Crisis Indicator Data'!#REF!="No Data",1,IF(#REF!&lt;&gt;"",1,0))</f>
        <v>#REF!</v>
      </c>
      <c r="H136" s="211" t="e">
        <f>IF('Crisis Indicator Data'!#REF!="No Data",1,IF(#REF!&lt;&gt;"",1,0))</f>
        <v>#REF!</v>
      </c>
      <c r="I136" s="211" t="e">
        <f>IF('Crisis Indicator Data'!#REF!="No Data",1,IF(#REF!&lt;&gt;"",1,0))</f>
        <v>#REF!</v>
      </c>
      <c r="J136" s="211" t="e">
        <f>IF('Crisis Indicator Data'!#REF!="No Data",1,IF(#REF!&lt;&gt;"",1,0))</f>
        <v>#REF!</v>
      </c>
      <c r="K136" s="211" t="e">
        <f>IF('Crisis Indicator Data'!#REF!="No Data",1,IF(#REF!&lt;&gt;"",1,0))</f>
        <v>#REF!</v>
      </c>
      <c r="L136" s="211" t="e">
        <f>IF('Crisis Indicator Data'!#REF!="No Data",1,IF(#REF!&lt;&gt;"",1,0))</f>
        <v>#REF!</v>
      </c>
      <c r="M136" s="211" t="e">
        <f>IF('Crisis Indicator Data'!#REF!="No Data",1,IF(#REF!&lt;&gt;"",1,0))</f>
        <v>#REF!</v>
      </c>
      <c r="N136" s="211" t="e">
        <f>IF('Crisis Indicator Data'!#REF!="No Data",1,IF(#REF!&lt;&gt;"",1,0))</f>
        <v>#REF!</v>
      </c>
      <c r="O136" s="211" t="e">
        <f>IF('Crisis Indicator Data'!#REF!="No Data",1,IF(#REF!&lt;&gt;"",1,0))</f>
        <v>#REF!</v>
      </c>
      <c r="P136" s="211" t="e">
        <f>IF('Crisis Indicator Data'!#REF!="No Data",1,IF(#REF!&lt;&gt;"",1,0))</f>
        <v>#REF!</v>
      </c>
      <c r="Q136" s="211" t="e">
        <f>IF('Crisis Indicator Data'!#REF!="No Data",1,IF(#REF!&lt;&gt;"",1,0))</f>
        <v>#REF!</v>
      </c>
      <c r="R136" s="211" t="e">
        <f>IF('Crisis Indicator Data'!#REF!="No Data",1,IF(#REF!&lt;&gt;"",1,0))</f>
        <v>#REF!</v>
      </c>
      <c r="S136" s="211" t="e">
        <f>IF('Crisis Indicator Data'!#REF!="No Data",1,IF(#REF!&lt;&gt;"",1,0))</f>
        <v>#REF!</v>
      </c>
      <c r="T136" s="211" t="e">
        <f>IF('Crisis Indicator Data'!#REF!="No Data",1,IF(#REF!&lt;&gt;"",1,0))</f>
        <v>#REF!</v>
      </c>
      <c r="U136" s="211" t="e">
        <f>IF('Crisis Indicator Data'!#REF!="No Data",1,IF(#REF!&lt;&gt;"",1,0))</f>
        <v>#REF!</v>
      </c>
      <c r="V136" s="211" t="e">
        <f>IF('Crisis Indicator Data'!#REF!="No Data",1,IF(#REF!&lt;&gt;"",1,0))</f>
        <v>#REF!</v>
      </c>
      <c r="W136" s="211" t="e">
        <f>IF('Crisis Indicator Data'!#REF!="No Data",1,IF(#REF!&lt;&gt;"",1,0))</f>
        <v>#REF!</v>
      </c>
      <c r="X136" s="211" t="e">
        <f>IF('Crisis Indicator Data'!#REF!="No Data",1,IF(#REF!&lt;&gt;"",1,0))</f>
        <v>#REF!</v>
      </c>
      <c r="Y136" s="211" t="e">
        <f>IF('Crisis Indicator Data'!#REF!="No Data",1,IF(#REF!&lt;&gt;"",1,0))</f>
        <v>#REF!</v>
      </c>
      <c r="Z136" s="211" t="e">
        <f>IF('Crisis Indicator Data'!#REF!="No Data",1,IF(#REF!&lt;&gt;"",1,0))</f>
        <v>#REF!</v>
      </c>
      <c r="AA136" s="211" t="e">
        <f>IF('Crisis Indicator Data'!#REF!="No Data",1,IF(#REF!&lt;&gt;"",1,0))</f>
        <v>#REF!</v>
      </c>
      <c r="AB136" s="211" t="e">
        <f>IF('Crisis Indicator Data'!#REF!="No Data",1,IF(#REF!&lt;&gt;"",1,0))</f>
        <v>#REF!</v>
      </c>
      <c r="AC136" s="211" t="e">
        <f>IF('Crisis Indicator Data'!#REF!="No Data",1,IF(#REF!&lt;&gt;"",1,0))</f>
        <v>#REF!</v>
      </c>
      <c r="AD136" s="211" t="e">
        <f>IF('Crisis Indicator Data'!#REF!="No Data",1,IF(#REF!&lt;&gt;"",1,0))</f>
        <v>#REF!</v>
      </c>
      <c r="AE136" s="211" t="e">
        <f>IF('Crisis Indicator Data'!#REF!="No Data",1,IF(#REF!&lt;&gt;"",1,0))</f>
        <v>#REF!</v>
      </c>
      <c r="AF136" s="211" t="e">
        <f>IF('Crisis Indicator Data'!#REF!="No Data",1,IF(#REF!&lt;&gt;"",1,0))</f>
        <v>#REF!</v>
      </c>
      <c r="AG136" s="211" t="e">
        <f>IF('Crisis Indicator Data'!#REF!="No Data",1,IF(#REF!&lt;&gt;"",1,0))</f>
        <v>#REF!</v>
      </c>
      <c r="AH136" s="211" t="e">
        <f>IF('Crisis Indicator Data'!#REF!="No Data",1,IF(#REF!&lt;&gt;"",1,0))</f>
        <v>#REF!</v>
      </c>
      <c r="AI136" s="211" t="e">
        <f>IF('Crisis Indicator Data'!#REF!="No Data",1,IF(#REF!&lt;&gt;"",1,0))</f>
        <v>#REF!</v>
      </c>
      <c r="AJ136" s="211" t="e">
        <f>IF('Crisis Indicator Data'!#REF!="No Data",1,IF(#REF!&lt;&gt;"",1,0))</f>
        <v>#REF!</v>
      </c>
      <c r="AK136" s="211" t="e">
        <f>IF('Crisis Indicator Data'!#REF!="No Data",1,IF(#REF!&lt;&gt;"",1,0))</f>
        <v>#REF!</v>
      </c>
      <c r="AL136" s="211" t="e">
        <f>IF('Crisis Indicator Data'!#REF!="No Data",1,IF(#REF!&lt;&gt;"",1,0))</f>
        <v>#REF!</v>
      </c>
      <c r="AM136" s="211" t="e">
        <f>IF('Crisis Indicator Data'!#REF!="No Data",1,IF(#REF!&lt;&gt;"",1,0))</f>
        <v>#REF!</v>
      </c>
      <c r="AN136" s="211" t="e">
        <f>IF('Crisis Indicator Data'!#REF!="No Data",1,IF(#REF!&lt;&gt;"",1,0))</f>
        <v>#REF!</v>
      </c>
      <c r="AO136" s="211" t="e">
        <f>IF('Crisis Indicator Data'!#REF!="No Data",1,IF(#REF!&lt;&gt;"",1,0))</f>
        <v>#REF!</v>
      </c>
      <c r="AP136" s="211" t="e">
        <f>IF('Crisis Indicator Data'!#REF!="No Data",1,IF(#REF!&lt;&gt;"",1,0))</f>
        <v>#REF!</v>
      </c>
      <c r="AQ136" s="211" t="e">
        <f>IF('Crisis Indicator Data'!#REF!="No Data",1,IF(#REF!&lt;&gt;"",1,0))</f>
        <v>#REF!</v>
      </c>
      <c r="AR136" s="211" t="e">
        <f>IF('Crisis Indicator Data'!#REF!="No Data",1,IF(#REF!&lt;&gt;"",1,0))</f>
        <v>#REF!</v>
      </c>
      <c r="AS136" s="211" t="e">
        <f>IF('Crisis Indicator Data'!#REF!="No Data",1,IF(#REF!&lt;&gt;"",1,0))</f>
        <v>#REF!</v>
      </c>
      <c r="AT136" s="211" t="e">
        <f>IF('Crisis Indicator Data'!#REF!="No Data",1,IF(#REF!&lt;&gt;"",1,0))</f>
        <v>#REF!</v>
      </c>
      <c r="AU136" s="211" t="e">
        <f>IF('Crisis Indicator Data'!#REF!="No Data",1,IF(#REF!&lt;&gt;"",1,0))</f>
        <v>#REF!</v>
      </c>
      <c r="AV136" s="211" t="e">
        <f>IF('Crisis Indicator Data'!#REF!="No Data",1,IF(#REF!&lt;&gt;"",1,0))</f>
        <v>#REF!</v>
      </c>
      <c r="AW136" s="211" t="e">
        <f>IF('Crisis Indicator Data'!#REF!="No Data",1,IF(#REF!&lt;&gt;"",1,0))</f>
        <v>#REF!</v>
      </c>
      <c r="AX136" s="211" t="e">
        <f>IF('Crisis Indicator Data'!#REF!="No Data",1,IF(#REF!&lt;&gt;"",1,0))</f>
        <v>#REF!</v>
      </c>
      <c r="AY136" s="211" t="e">
        <f>IF('Crisis Indicator Data'!#REF!="No Data",1,IF(#REF!&lt;&gt;"",1,0))</f>
        <v>#REF!</v>
      </c>
      <c r="AZ136" s="211" t="e">
        <f>IF('Crisis Indicator Data'!#REF!="No Data",1,IF(#REF!&lt;&gt;"",1,0))</f>
        <v>#REF!</v>
      </c>
      <c r="BA136" t="e">
        <f t="shared" si="8"/>
        <v>#REF!</v>
      </c>
      <c r="BB136" s="22" t="e">
        <f t="shared" si="9"/>
        <v>#REF!</v>
      </c>
    </row>
    <row r="137" spans="1:54" x14ac:dyDescent="0.25">
      <c r="A137" t="s">
        <v>8850</v>
      </c>
      <c r="B137" s="211" t="e">
        <f>IF('Crisis Indicator Data'!#REF!="No Data",1,IF(#REF!&lt;&gt;"",1,0))</f>
        <v>#REF!</v>
      </c>
      <c r="C137" s="211" t="e">
        <f>IF('Crisis Indicator Data'!#REF!="No Data",1,IF(#REF!&lt;&gt;"",1,0))</f>
        <v>#REF!</v>
      </c>
      <c r="D137" s="211" t="e">
        <f>IF('Crisis Indicator Data'!#REF!="No Data",1,IF(#REF!&lt;&gt;"",1,0))</f>
        <v>#REF!</v>
      </c>
      <c r="E137" s="211" t="e">
        <f>IF('Crisis Indicator Data'!#REF!="No Data",1,IF(#REF!&lt;&gt;"",1,0))</f>
        <v>#REF!</v>
      </c>
      <c r="F137" s="211" t="e">
        <f>IF('Crisis Indicator Data'!#REF!="No Data",1,IF(#REF!&lt;&gt;"",1,0))</f>
        <v>#REF!</v>
      </c>
      <c r="G137" s="211" t="e">
        <f>IF('Crisis Indicator Data'!#REF!="No Data",1,IF(#REF!&lt;&gt;"",1,0))</f>
        <v>#REF!</v>
      </c>
      <c r="H137" s="211" t="e">
        <f>IF('Crisis Indicator Data'!#REF!="No Data",1,IF(#REF!&lt;&gt;"",1,0))</f>
        <v>#REF!</v>
      </c>
      <c r="I137" s="211" t="e">
        <f>IF('Crisis Indicator Data'!#REF!="No Data",1,IF(#REF!&lt;&gt;"",1,0))</f>
        <v>#REF!</v>
      </c>
      <c r="J137" s="211" t="e">
        <f>IF('Crisis Indicator Data'!#REF!="No Data",1,IF(#REF!&lt;&gt;"",1,0))</f>
        <v>#REF!</v>
      </c>
      <c r="K137" s="211" t="e">
        <f>IF('Crisis Indicator Data'!#REF!="No Data",1,IF(#REF!&lt;&gt;"",1,0))</f>
        <v>#REF!</v>
      </c>
      <c r="L137" s="211" t="e">
        <f>IF('Crisis Indicator Data'!#REF!="No Data",1,IF(#REF!&lt;&gt;"",1,0))</f>
        <v>#REF!</v>
      </c>
      <c r="M137" s="211" t="e">
        <f>IF('Crisis Indicator Data'!#REF!="No Data",1,IF(#REF!&lt;&gt;"",1,0))</f>
        <v>#REF!</v>
      </c>
      <c r="N137" s="211" t="e">
        <f>IF('Crisis Indicator Data'!#REF!="No Data",1,IF(#REF!&lt;&gt;"",1,0))</f>
        <v>#REF!</v>
      </c>
      <c r="O137" s="211" t="e">
        <f>IF('Crisis Indicator Data'!#REF!="No Data",1,IF(#REF!&lt;&gt;"",1,0))</f>
        <v>#REF!</v>
      </c>
      <c r="P137" s="211" t="e">
        <f>IF('Crisis Indicator Data'!#REF!="No Data",1,IF(#REF!&lt;&gt;"",1,0))</f>
        <v>#REF!</v>
      </c>
      <c r="Q137" s="211" t="e">
        <f>IF('Crisis Indicator Data'!#REF!="No Data",1,IF(#REF!&lt;&gt;"",1,0))</f>
        <v>#REF!</v>
      </c>
      <c r="R137" s="211" t="e">
        <f>IF('Crisis Indicator Data'!#REF!="No Data",1,IF(#REF!&lt;&gt;"",1,0))</f>
        <v>#REF!</v>
      </c>
      <c r="S137" s="211" t="e">
        <f>IF('Crisis Indicator Data'!#REF!="No Data",1,IF(#REF!&lt;&gt;"",1,0))</f>
        <v>#REF!</v>
      </c>
      <c r="T137" s="211" t="e">
        <f>IF('Crisis Indicator Data'!#REF!="No Data",1,IF(#REF!&lt;&gt;"",1,0))</f>
        <v>#REF!</v>
      </c>
      <c r="U137" s="211" t="e">
        <f>IF('Crisis Indicator Data'!#REF!="No Data",1,IF(#REF!&lt;&gt;"",1,0))</f>
        <v>#REF!</v>
      </c>
      <c r="V137" s="211" t="e">
        <f>IF('Crisis Indicator Data'!#REF!="No Data",1,IF(#REF!&lt;&gt;"",1,0))</f>
        <v>#REF!</v>
      </c>
      <c r="W137" s="211" t="e">
        <f>IF('Crisis Indicator Data'!#REF!="No Data",1,IF(#REF!&lt;&gt;"",1,0))</f>
        <v>#REF!</v>
      </c>
      <c r="X137" s="211" t="e">
        <f>IF('Crisis Indicator Data'!#REF!="No Data",1,IF(#REF!&lt;&gt;"",1,0))</f>
        <v>#REF!</v>
      </c>
      <c r="Y137" s="211" t="e">
        <f>IF('Crisis Indicator Data'!#REF!="No Data",1,IF(#REF!&lt;&gt;"",1,0))</f>
        <v>#REF!</v>
      </c>
      <c r="Z137" s="211" t="e">
        <f>IF('Crisis Indicator Data'!#REF!="No Data",1,IF(#REF!&lt;&gt;"",1,0))</f>
        <v>#REF!</v>
      </c>
      <c r="AA137" s="211" t="e">
        <f>IF('Crisis Indicator Data'!#REF!="No Data",1,IF(#REF!&lt;&gt;"",1,0))</f>
        <v>#REF!</v>
      </c>
      <c r="AB137" s="211" t="e">
        <f>IF('Crisis Indicator Data'!#REF!="No Data",1,IF(#REF!&lt;&gt;"",1,0))</f>
        <v>#REF!</v>
      </c>
      <c r="AC137" s="211" t="e">
        <f>IF('Crisis Indicator Data'!#REF!="No Data",1,IF(#REF!&lt;&gt;"",1,0))</f>
        <v>#REF!</v>
      </c>
      <c r="AD137" s="211" t="e">
        <f>IF('Crisis Indicator Data'!#REF!="No Data",1,IF(#REF!&lt;&gt;"",1,0))</f>
        <v>#REF!</v>
      </c>
      <c r="AE137" s="211" t="e">
        <f>IF('Crisis Indicator Data'!#REF!="No Data",1,IF(#REF!&lt;&gt;"",1,0))</f>
        <v>#REF!</v>
      </c>
      <c r="AF137" s="211" t="e">
        <f>IF('Crisis Indicator Data'!#REF!="No Data",1,IF(#REF!&lt;&gt;"",1,0))</f>
        <v>#REF!</v>
      </c>
      <c r="AG137" s="211" t="e">
        <f>IF('Crisis Indicator Data'!#REF!="No Data",1,IF(#REF!&lt;&gt;"",1,0))</f>
        <v>#REF!</v>
      </c>
      <c r="AH137" s="211" t="e">
        <f>IF('Crisis Indicator Data'!#REF!="No Data",1,IF(#REF!&lt;&gt;"",1,0))</f>
        <v>#REF!</v>
      </c>
      <c r="AI137" s="211" t="e">
        <f>IF('Crisis Indicator Data'!#REF!="No Data",1,IF(#REF!&lt;&gt;"",1,0))</f>
        <v>#REF!</v>
      </c>
      <c r="AJ137" s="211" t="e">
        <f>IF('Crisis Indicator Data'!#REF!="No Data",1,IF(#REF!&lt;&gt;"",1,0))</f>
        <v>#REF!</v>
      </c>
      <c r="AK137" s="211" t="e">
        <f>IF('Crisis Indicator Data'!#REF!="No Data",1,IF(#REF!&lt;&gt;"",1,0))</f>
        <v>#REF!</v>
      </c>
      <c r="AL137" s="211" t="e">
        <f>IF('Crisis Indicator Data'!#REF!="No Data",1,IF(#REF!&lt;&gt;"",1,0))</f>
        <v>#REF!</v>
      </c>
      <c r="AM137" s="211" t="e">
        <f>IF('Crisis Indicator Data'!#REF!="No Data",1,IF(#REF!&lt;&gt;"",1,0))</f>
        <v>#REF!</v>
      </c>
      <c r="AN137" s="211" t="e">
        <f>IF('Crisis Indicator Data'!#REF!="No Data",1,IF(#REF!&lt;&gt;"",1,0))</f>
        <v>#REF!</v>
      </c>
      <c r="AO137" s="211" t="e">
        <f>IF('Crisis Indicator Data'!#REF!="No Data",1,IF(#REF!&lt;&gt;"",1,0))</f>
        <v>#REF!</v>
      </c>
      <c r="AP137" s="211" t="e">
        <f>IF('Crisis Indicator Data'!#REF!="No Data",1,IF(#REF!&lt;&gt;"",1,0))</f>
        <v>#REF!</v>
      </c>
      <c r="AQ137" s="211" t="e">
        <f>IF('Crisis Indicator Data'!#REF!="No Data",1,IF(#REF!&lt;&gt;"",1,0))</f>
        <v>#REF!</v>
      </c>
      <c r="AR137" s="211" t="e">
        <f>IF('Crisis Indicator Data'!#REF!="No Data",1,IF(#REF!&lt;&gt;"",1,0))</f>
        <v>#REF!</v>
      </c>
      <c r="AS137" s="211" t="e">
        <f>IF('Crisis Indicator Data'!#REF!="No Data",1,IF(#REF!&lt;&gt;"",1,0))</f>
        <v>#REF!</v>
      </c>
      <c r="AT137" s="211" t="e">
        <f>IF('Crisis Indicator Data'!#REF!="No Data",1,IF(#REF!&lt;&gt;"",1,0))</f>
        <v>#REF!</v>
      </c>
      <c r="AU137" s="211" t="e">
        <f>IF('Crisis Indicator Data'!#REF!="No Data",1,IF(#REF!&lt;&gt;"",1,0))</f>
        <v>#REF!</v>
      </c>
      <c r="AV137" s="211" t="e">
        <f>IF('Crisis Indicator Data'!#REF!="No Data",1,IF(#REF!&lt;&gt;"",1,0))</f>
        <v>#REF!</v>
      </c>
      <c r="AW137" s="211" t="e">
        <f>IF('Crisis Indicator Data'!#REF!="No Data",1,IF(#REF!&lt;&gt;"",1,0))</f>
        <v>#REF!</v>
      </c>
      <c r="AX137" s="211" t="e">
        <f>IF('Crisis Indicator Data'!#REF!="No Data",1,IF(#REF!&lt;&gt;"",1,0))</f>
        <v>#REF!</v>
      </c>
      <c r="AY137" s="211" t="e">
        <f>IF('Crisis Indicator Data'!#REF!="No Data",1,IF(#REF!&lt;&gt;"",1,0))</f>
        <v>#REF!</v>
      </c>
      <c r="AZ137" s="211" t="e">
        <f>IF('Crisis Indicator Data'!#REF!="No Data",1,IF(#REF!&lt;&gt;"",1,0))</f>
        <v>#REF!</v>
      </c>
      <c r="BA137" t="e">
        <f t="shared" si="8"/>
        <v>#REF!</v>
      </c>
      <c r="BB137" s="22" t="e">
        <f t="shared" si="9"/>
        <v>#REF!</v>
      </c>
    </row>
    <row r="138" spans="1:54" x14ac:dyDescent="0.25">
      <c r="A138" t="s">
        <v>8853</v>
      </c>
      <c r="B138" s="211" t="e">
        <f>IF('Crisis Indicator Data'!#REF!="No Data",1,IF(#REF!&lt;&gt;"",1,0))</f>
        <v>#REF!</v>
      </c>
      <c r="C138" s="211" t="e">
        <f>IF('Crisis Indicator Data'!#REF!="No Data",1,IF(#REF!&lt;&gt;"",1,0))</f>
        <v>#REF!</v>
      </c>
      <c r="D138" s="211" t="e">
        <f>IF('Crisis Indicator Data'!#REF!="No Data",1,IF(#REF!&lt;&gt;"",1,0))</f>
        <v>#REF!</v>
      </c>
      <c r="E138" s="211" t="e">
        <f>IF('Crisis Indicator Data'!#REF!="No Data",1,IF(#REF!&lt;&gt;"",1,0))</f>
        <v>#REF!</v>
      </c>
      <c r="F138" s="211" t="e">
        <f>IF('Crisis Indicator Data'!#REF!="No Data",1,IF(#REF!&lt;&gt;"",1,0))</f>
        <v>#REF!</v>
      </c>
      <c r="G138" s="211" t="e">
        <f>IF('Crisis Indicator Data'!#REF!="No Data",1,IF(#REF!&lt;&gt;"",1,0))</f>
        <v>#REF!</v>
      </c>
      <c r="H138" s="211" t="e">
        <f>IF('Crisis Indicator Data'!#REF!="No Data",1,IF(#REF!&lt;&gt;"",1,0))</f>
        <v>#REF!</v>
      </c>
      <c r="I138" s="211" t="e">
        <f>IF('Crisis Indicator Data'!#REF!="No Data",1,IF(#REF!&lt;&gt;"",1,0))</f>
        <v>#REF!</v>
      </c>
      <c r="J138" s="211" t="e">
        <f>IF('Crisis Indicator Data'!#REF!="No Data",1,IF(#REF!&lt;&gt;"",1,0))</f>
        <v>#REF!</v>
      </c>
      <c r="K138" s="211" t="e">
        <f>IF('Crisis Indicator Data'!#REF!="No Data",1,IF(#REF!&lt;&gt;"",1,0))</f>
        <v>#REF!</v>
      </c>
      <c r="L138" s="211" t="e">
        <f>IF('Crisis Indicator Data'!#REF!="No Data",1,IF(#REF!&lt;&gt;"",1,0))</f>
        <v>#REF!</v>
      </c>
      <c r="M138" s="211" t="e">
        <f>IF('Crisis Indicator Data'!#REF!="No Data",1,IF(#REF!&lt;&gt;"",1,0))</f>
        <v>#REF!</v>
      </c>
      <c r="N138" s="211" t="e">
        <f>IF('Crisis Indicator Data'!#REF!="No Data",1,IF(#REF!&lt;&gt;"",1,0))</f>
        <v>#REF!</v>
      </c>
      <c r="O138" s="211" t="e">
        <f>IF('Crisis Indicator Data'!#REF!="No Data",1,IF(#REF!&lt;&gt;"",1,0))</f>
        <v>#REF!</v>
      </c>
      <c r="P138" s="211" t="e">
        <f>IF('Crisis Indicator Data'!#REF!="No Data",1,IF(#REF!&lt;&gt;"",1,0))</f>
        <v>#REF!</v>
      </c>
      <c r="Q138" s="211" t="e">
        <f>IF('Crisis Indicator Data'!#REF!="No Data",1,IF(#REF!&lt;&gt;"",1,0))</f>
        <v>#REF!</v>
      </c>
      <c r="R138" s="211" t="e">
        <f>IF('Crisis Indicator Data'!#REF!="No Data",1,IF(#REF!&lt;&gt;"",1,0))</f>
        <v>#REF!</v>
      </c>
      <c r="S138" s="211" t="e">
        <f>IF('Crisis Indicator Data'!#REF!="No Data",1,IF(#REF!&lt;&gt;"",1,0))</f>
        <v>#REF!</v>
      </c>
      <c r="T138" s="211" t="e">
        <f>IF('Crisis Indicator Data'!#REF!="No Data",1,IF(#REF!&lt;&gt;"",1,0))</f>
        <v>#REF!</v>
      </c>
      <c r="U138" s="211" t="e">
        <f>IF('Crisis Indicator Data'!#REF!="No Data",1,IF(#REF!&lt;&gt;"",1,0))</f>
        <v>#REF!</v>
      </c>
      <c r="V138" s="211" t="e">
        <f>IF('Crisis Indicator Data'!#REF!="No Data",1,IF(#REF!&lt;&gt;"",1,0))</f>
        <v>#REF!</v>
      </c>
      <c r="W138" s="211" t="e">
        <f>IF('Crisis Indicator Data'!#REF!="No Data",1,IF(#REF!&lt;&gt;"",1,0))</f>
        <v>#REF!</v>
      </c>
      <c r="X138" s="211" t="e">
        <f>IF('Crisis Indicator Data'!#REF!="No Data",1,IF(#REF!&lt;&gt;"",1,0))</f>
        <v>#REF!</v>
      </c>
      <c r="Y138" s="211" t="e">
        <f>IF('Crisis Indicator Data'!#REF!="No Data",1,IF(#REF!&lt;&gt;"",1,0))</f>
        <v>#REF!</v>
      </c>
      <c r="Z138" s="211" t="e">
        <f>IF('Crisis Indicator Data'!#REF!="No Data",1,IF(#REF!&lt;&gt;"",1,0))</f>
        <v>#REF!</v>
      </c>
      <c r="AA138" s="211" t="e">
        <f>IF('Crisis Indicator Data'!#REF!="No Data",1,IF(#REF!&lt;&gt;"",1,0))</f>
        <v>#REF!</v>
      </c>
      <c r="AB138" s="211" t="e">
        <f>IF('Crisis Indicator Data'!#REF!="No Data",1,IF(#REF!&lt;&gt;"",1,0))</f>
        <v>#REF!</v>
      </c>
      <c r="AC138" s="211" t="e">
        <f>IF('Crisis Indicator Data'!#REF!="No Data",1,IF(#REF!&lt;&gt;"",1,0))</f>
        <v>#REF!</v>
      </c>
      <c r="AD138" s="211" t="e">
        <f>IF('Crisis Indicator Data'!#REF!="No Data",1,IF(#REF!&lt;&gt;"",1,0))</f>
        <v>#REF!</v>
      </c>
      <c r="AE138" s="211" t="e">
        <f>IF('Crisis Indicator Data'!#REF!="No Data",1,IF(#REF!&lt;&gt;"",1,0))</f>
        <v>#REF!</v>
      </c>
      <c r="AF138" s="211" t="e">
        <f>IF('Crisis Indicator Data'!#REF!="No Data",1,IF(#REF!&lt;&gt;"",1,0))</f>
        <v>#REF!</v>
      </c>
      <c r="AG138" s="211" t="e">
        <f>IF('Crisis Indicator Data'!#REF!="No Data",1,IF(#REF!&lt;&gt;"",1,0))</f>
        <v>#REF!</v>
      </c>
      <c r="AH138" s="211" t="e">
        <f>IF('Crisis Indicator Data'!#REF!="No Data",1,IF(#REF!&lt;&gt;"",1,0))</f>
        <v>#REF!</v>
      </c>
      <c r="AI138" s="211" t="e">
        <f>IF('Crisis Indicator Data'!#REF!="No Data",1,IF(#REF!&lt;&gt;"",1,0))</f>
        <v>#REF!</v>
      </c>
      <c r="AJ138" s="211" t="e">
        <f>IF('Crisis Indicator Data'!#REF!="No Data",1,IF(#REF!&lt;&gt;"",1,0))</f>
        <v>#REF!</v>
      </c>
      <c r="AK138" s="211" t="e">
        <f>IF('Crisis Indicator Data'!#REF!="No Data",1,IF(#REF!&lt;&gt;"",1,0))</f>
        <v>#REF!</v>
      </c>
      <c r="AL138" s="211" t="e">
        <f>IF('Crisis Indicator Data'!#REF!="No Data",1,IF(#REF!&lt;&gt;"",1,0))</f>
        <v>#REF!</v>
      </c>
      <c r="AM138" s="211" t="e">
        <f>IF('Crisis Indicator Data'!#REF!="No Data",1,IF(#REF!&lt;&gt;"",1,0))</f>
        <v>#REF!</v>
      </c>
      <c r="AN138" s="211" t="e">
        <f>IF('Crisis Indicator Data'!#REF!="No Data",1,IF(#REF!&lt;&gt;"",1,0))</f>
        <v>#REF!</v>
      </c>
      <c r="AO138" s="211" t="e">
        <f>IF('Crisis Indicator Data'!#REF!="No Data",1,IF(#REF!&lt;&gt;"",1,0))</f>
        <v>#REF!</v>
      </c>
      <c r="AP138" s="211" t="e">
        <f>IF('Crisis Indicator Data'!#REF!="No Data",1,IF(#REF!&lt;&gt;"",1,0))</f>
        <v>#REF!</v>
      </c>
      <c r="AQ138" s="211" t="e">
        <f>IF('Crisis Indicator Data'!#REF!="No Data",1,IF(#REF!&lt;&gt;"",1,0))</f>
        <v>#REF!</v>
      </c>
      <c r="AR138" s="211" t="e">
        <f>IF('Crisis Indicator Data'!#REF!="No Data",1,IF(#REF!&lt;&gt;"",1,0))</f>
        <v>#REF!</v>
      </c>
      <c r="AS138" s="211" t="e">
        <f>IF('Crisis Indicator Data'!#REF!="No Data",1,IF(#REF!&lt;&gt;"",1,0))</f>
        <v>#REF!</v>
      </c>
      <c r="AT138" s="211" t="e">
        <f>IF('Crisis Indicator Data'!#REF!="No Data",1,IF(#REF!&lt;&gt;"",1,0))</f>
        <v>#REF!</v>
      </c>
      <c r="AU138" s="211" t="e">
        <f>IF('Crisis Indicator Data'!#REF!="No Data",1,IF(#REF!&lt;&gt;"",1,0))</f>
        <v>#REF!</v>
      </c>
      <c r="AV138" s="211" t="e">
        <f>IF('Crisis Indicator Data'!#REF!="No Data",1,IF(#REF!&lt;&gt;"",1,0))</f>
        <v>#REF!</v>
      </c>
      <c r="AW138" s="211" t="e">
        <f>IF('Crisis Indicator Data'!#REF!="No Data",1,IF(#REF!&lt;&gt;"",1,0))</f>
        <v>#REF!</v>
      </c>
      <c r="AX138" s="211" t="e">
        <f>IF('Crisis Indicator Data'!#REF!="No Data",1,IF(#REF!&lt;&gt;"",1,0))</f>
        <v>#REF!</v>
      </c>
      <c r="AY138" s="211" t="e">
        <f>IF('Crisis Indicator Data'!#REF!="No Data",1,IF(#REF!&lt;&gt;"",1,0))</f>
        <v>#REF!</v>
      </c>
      <c r="AZ138" s="211" t="e">
        <f>IF('Crisis Indicator Data'!#REF!="No Data",1,IF(#REF!&lt;&gt;"",1,0))</f>
        <v>#REF!</v>
      </c>
      <c r="BA138" t="e">
        <f t="shared" si="8"/>
        <v>#REF!</v>
      </c>
      <c r="BB138" s="22" t="e">
        <f t="shared" si="9"/>
        <v>#REF!</v>
      </c>
    </row>
    <row r="139" spans="1:54" x14ac:dyDescent="0.25">
      <c r="A139" t="s">
        <v>8858</v>
      </c>
      <c r="B139" s="211" t="e">
        <f>IF('Crisis Indicator Data'!#REF!="No Data",1,IF(#REF!&lt;&gt;"",1,0))</f>
        <v>#REF!</v>
      </c>
      <c r="C139" s="211" t="e">
        <f>IF('Crisis Indicator Data'!#REF!="No Data",1,IF(#REF!&lt;&gt;"",1,0))</f>
        <v>#REF!</v>
      </c>
      <c r="D139" s="211" t="e">
        <f>IF('Crisis Indicator Data'!#REF!="No Data",1,IF(#REF!&lt;&gt;"",1,0))</f>
        <v>#REF!</v>
      </c>
      <c r="E139" s="211" t="e">
        <f>IF('Crisis Indicator Data'!#REF!="No Data",1,IF(#REF!&lt;&gt;"",1,0))</f>
        <v>#REF!</v>
      </c>
      <c r="F139" s="211" t="e">
        <f>IF('Crisis Indicator Data'!#REF!="No Data",1,IF(#REF!&lt;&gt;"",1,0))</f>
        <v>#REF!</v>
      </c>
      <c r="G139" s="211" t="e">
        <f>IF('Crisis Indicator Data'!#REF!="No Data",1,IF(#REF!&lt;&gt;"",1,0))</f>
        <v>#REF!</v>
      </c>
      <c r="H139" s="211" t="e">
        <f>IF('Crisis Indicator Data'!#REF!="No Data",1,IF(#REF!&lt;&gt;"",1,0))</f>
        <v>#REF!</v>
      </c>
      <c r="I139" s="211" t="e">
        <f>IF('Crisis Indicator Data'!#REF!="No Data",1,IF(#REF!&lt;&gt;"",1,0))</f>
        <v>#REF!</v>
      </c>
      <c r="J139" s="211" t="e">
        <f>IF('Crisis Indicator Data'!#REF!="No Data",1,IF(#REF!&lt;&gt;"",1,0))</f>
        <v>#REF!</v>
      </c>
      <c r="K139" s="211" t="e">
        <f>IF('Crisis Indicator Data'!#REF!="No Data",1,IF(#REF!&lt;&gt;"",1,0))</f>
        <v>#REF!</v>
      </c>
      <c r="L139" s="211" t="e">
        <f>IF('Crisis Indicator Data'!#REF!="No Data",1,IF(#REF!&lt;&gt;"",1,0))</f>
        <v>#REF!</v>
      </c>
      <c r="M139" s="211" t="e">
        <f>IF('Crisis Indicator Data'!#REF!="No Data",1,IF(#REF!&lt;&gt;"",1,0))</f>
        <v>#REF!</v>
      </c>
      <c r="N139" s="211" t="e">
        <f>IF('Crisis Indicator Data'!#REF!="No Data",1,IF(#REF!&lt;&gt;"",1,0))</f>
        <v>#REF!</v>
      </c>
      <c r="O139" s="211" t="e">
        <f>IF('Crisis Indicator Data'!#REF!="No Data",1,IF(#REF!&lt;&gt;"",1,0))</f>
        <v>#REF!</v>
      </c>
      <c r="P139" s="211" t="e">
        <f>IF('Crisis Indicator Data'!#REF!="No Data",1,IF(#REF!&lt;&gt;"",1,0))</f>
        <v>#REF!</v>
      </c>
      <c r="Q139" s="211" t="e">
        <f>IF('Crisis Indicator Data'!#REF!="No Data",1,IF(#REF!&lt;&gt;"",1,0))</f>
        <v>#REF!</v>
      </c>
      <c r="R139" s="211" t="e">
        <f>IF('Crisis Indicator Data'!#REF!="No Data",1,IF(#REF!&lt;&gt;"",1,0))</f>
        <v>#REF!</v>
      </c>
      <c r="S139" s="211" t="e">
        <f>IF('Crisis Indicator Data'!#REF!="No Data",1,IF(#REF!&lt;&gt;"",1,0))</f>
        <v>#REF!</v>
      </c>
      <c r="T139" s="211" t="e">
        <f>IF('Crisis Indicator Data'!#REF!="No Data",1,IF(#REF!&lt;&gt;"",1,0))</f>
        <v>#REF!</v>
      </c>
      <c r="U139" s="211" t="e">
        <f>IF('Crisis Indicator Data'!#REF!="No Data",1,IF(#REF!&lt;&gt;"",1,0))</f>
        <v>#REF!</v>
      </c>
      <c r="V139" s="211" t="e">
        <f>IF('Crisis Indicator Data'!#REF!="No Data",1,IF(#REF!&lt;&gt;"",1,0))</f>
        <v>#REF!</v>
      </c>
      <c r="W139" s="211" t="e">
        <f>IF('Crisis Indicator Data'!#REF!="No Data",1,IF(#REF!&lt;&gt;"",1,0))</f>
        <v>#REF!</v>
      </c>
      <c r="X139" s="211" t="e">
        <f>IF('Crisis Indicator Data'!#REF!="No Data",1,IF(#REF!&lt;&gt;"",1,0))</f>
        <v>#REF!</v>
      </c>
      <c r="Y139" s="211" t="e">
        <f>IF('Crisis Indicator Data'!#REF!="No Data",1,IF(#REF!&lt;&gt;"",1,0))</f>
        <v>#REF!</v>
      </c>
      <c r="Z139" s="211" t="e">
        <f>IF('Crisis Indicator Data'!#REF!="No Data",1,IF(#REF!&lt;&gt;"",1,0))</f>
        <v>#REF!</v>
      </c>
      <c r="AA139" s="211" t="e">
        <f>IF('Crisis Indicator Data'!#REF!="No Data",1,IF(#REF!&lt;&gt;"",1,0))</f>
        <v>#REF!</v>
      </c>
      <c r="AB139" s="211" t="e">
        <f>IF('Crisis Indicator Data'!#REF!="No Data",1,IF(#REF!&lt;&gt;"",1,0))</f>
        <v>#REF!</v>
      </c>
      <c r="AC139" s="211" t="e">
        <f>IF('Crisis Indicator Data'!#REF!="No Data",1,IF(#REF!&lt;&gt;"",1,0))</f>
        <v>#REF!</v>
      </c>
      <c r="AD139" s="211" t="e">
        <f>IF('Crisis Indicator Data'!#REF!="No Data",1,IF(#REF!&lt;&gt;"",1,0))</f>
        <v>#REF!</v>
      </c>
      <c r="AE139" s="211" t="e">
        <f>IF('Crisis Indicator Data'!#REF!="No Data",1,IF(#REF!&lt;&gt;"",1,0))</f>
        <v>#REF!</v>
      </c>
      <c r="AF139" s="211" t="e">
        <f>IF('Crisis Indicator Data'!#REF!="No Data",1,IF(#REF!&lt;&gt;"",1,0))</f>
        <v>#REF!</v>
      </c>
      <c r="AG139" s="211" t="e">
        <f>IF('Crisis Indicator Data'!#REF!="No Data",1,IF(#REF!&lt;&gt;"",1,0))</f>
        <v>#REF!</v>
      </c>
      <c r="AH139" s="211" t="e">
        <f>IF('Crisis Indicator Data'!#REF!="No Data",1,IF(#REF!&lt;&gt;"",1,0))</f>
        <v>#REF!</v>
      </c>
      <c r="AI139" s="211" t="e">
        <f>IF('Crisis Indicator Data'!#REF!="No Data",1,IF(#REF!&lt;&gt;"",1,0))</f>
        <v>#REF!</v>
      </c>
      <c r="AJ139" s="211" t="e">
        <f>IF('Crisis Indicator Data'!#REF!="No Data",1,IF(#REF!&lt;&gt;"",1,0))</f>
        <v>#REF!</v>
      </c>
      <c r="AK139" s="211" t="e">
        <f>IF('Crisis Indicator Data'!#REF!="No Data",1,IF(#REF!&lt;&gt;"",1,0))</f>
        <v>#REF!</v>
      </c>
      <c r="AL139" s="211" t="e">
        <f>IF('Crisis Indicator Data'!#REF!="No Data",1,IF(#REF!&lt;&gt;"",1,0))</f>
        <v>#REF!</v>
      </c>
      <c r="AM139" s="211" t="e">
        <f>IF('Crisis Indicator Data'!#REF!="No Data",1,IF(#REF!&lt;&gt;"",1,0))</f>
        <v>#REF!</v>
      </c>
      <c r="AN139" s="211" t="e">
        <f>IF('Crisis Indicator Data'!#REF!="No Data",1,IF(#REF!&lt;&gt;"",1,0))</f>
        <v>#REF!</v>
      </c>
      <c r="AO139" s="211" t="e">
        <f>IF('Crisis Indicator Data'!#REF!="No Data",1,IF(#REF!&lt;&gt;"",1,0))</f>
        <v>#REF!</v>
      </c>
      <c r="AP139" s="211" t="e">
        <f>IF('Crisis Indicator Data'!#REF!="No Data",1,IF(#REF!&lt;&gt;"",1,0))</f>
        <v>#REF!</v>
      </c>
      <c r="AQ139" s="211" t="e">
        <f>IF('Crisis Indicator Data'!#REF!="No Data",1,IF(#REF!&lt;&gt;"",1,0))</f>
        <v>#REF!</v>
      </c>
      <c r="AR139" s="211" t="e">
        <f>IF('Crisis Indicator Data'!#REF!="No Data",1,IF(#REF!&lt;&gt;"",1,0))</f>
        <v>#REF!</v>
      </c>
      <c r="AS139" s="211" t="e">
        <f>IF('Crisis Indicator Data'!#REF!="No Data",1,IF(#REF!&lt;&gt;"",1,0))</f>
        <v>#REF!</v>
      </c>
      <c r="AT139" s="211" t="e">
        <f>IF('Crisis Indicator Data'!#REF!="No Data",1,IF(#REF!&lt;&gt;"",1,0))</f>
        <v>#REF!</v>
      </c>
      <c r="AU139" s="211" t="e">
        <f>IF('Crisis Indicator Data'!#REF!="No Data",1,IF(#REF!&lt;&gt;"",1,0))</f>
        <v>#REF!</v>
      </c>
      <c r="AV139" s="211" t="e">
        <f>IF('Crisis Indicator Data'!#REF!="No Data",1,IF(#REF!&lt;&gt;"",1,0))</f>
        <v>#REF!</v>
      </c>
      <c r="AW139" s="211" t="e">
        <f>IF('Crisis Indicator Data'!#REF!="No Data",1,IF(#REF!&lt;&gt;"",1,0))</f>
        <v>#REF!</v>
      </c>
      <c r="AX139" s="211" t="e">
        <f>IF('Crisis Indicator Data'!#REF!="No Data",1,IF(#REF!&lt;&gt;"",1,0))</f>
        <v>#REF!</v>
      </c>
      <c r="AY139" s="211" t="e">
        <f>IF('Crisis Indicator Data'!#REF!="No Data",1,IF(#REF!&lt;&gt;"",1,0))</f>
        <v>#REF!</v>
      </c>
      <c r="AZ139" s="211" t="e">
        <f>IF('Crisis Indicator Data'!#REF!="No Data",1,IF(#REF!&lt;&gt;"",1,0))</f>
        <v>#REF!</v>
      </c>
      <c r="BA139" t="e">
        <f t="shared" si="8"/>
        <v>#REF!</v>
      </c>
      <c r="BB139" s="22" t="e">
        <f t="shared" si="9"/>
        <v>#REF!</v>
      </c>
    </row>
    <row r="140" spans="1:54" x14ac:dyDescent="0.25">
      <c r="A140" t="s">
        <v>8861</v>
      </c>
      <c r="B140" s="211" t="e">
        <f>IF('Crisis Indicator Data'!#REF!="No Data",1,IF(#REF!&lt;&gt;"",1,0))</f>
        <v>#REF!</v>
      </c>
      <c r="C140" s="211" t="e">
        <f>IF('Crisis Indicator Data'!#REF!="No Data",1,IF(#REF!&lt;&gt;"",1,0))</f>
        <v>#REF!</v>
      </c>
      <c r="D140" s="211" t="e">
        <f>IF('Crisis Indicator Data'!#REF!="No Data",1,IF(#REF!&lt;&gt;"",1,0))</f>
        <v>#REF!</v>
      </c>
      <c r="E140" s="211" t="e">
        <f>IF('Crisis Indicator Data'!#REF!="No Data",1,IF(#REF!&lt;&gt;"",1,0))</f>
        <v>#REF!</v>
      </c>
      <c r="F140" s="211" t="e">
        <f>IF('Crisis Indicator Data'!#REF!="No Data",1,IF(#REF!&lt;&gt;"",1,0))</f>
        <v>#REF!</v>
      </c>
      <c r="G140" s="211" t="e">
        <f>IF('Crisis Indicator Data'!#REF!="No Data",1,IF(#REF!&lt;&gt;"",1,0))</f>
        <v>#REF!</v>
      </c>
      <c r="H140" s="211" t="e">
        <f>IF('Crisis Indicator Data'!#REF!="No Data",1,IF(#REF!&lt;&gt;"",1,0))</f>
        <v>#REF!</v>
      </c>
      <c r="I140" s="211" t="e">
        <f>IF('Crisis Indicator Data'!#REF!="No Data",1,IF(#REF!&lt;&gt;"",1,0))</f>
        <v>#REF!</v>
      </c>
      <c r="J140" s="211" t="e">
        <f>IF('Crisis Indicator Data'!#REF!="No Data",1,IF(#REF!&lt;&gt;"",1,0))</f>
        <v>#REF!</v>
      </c>
      <c r="K140" s="211" t="e">
        <f>IF('Crisis Indicator Data'!#REF!="No Data",1,IF(#REF!&lt;&gt;"",1,0))</f>
        <v>#REF!</v>
      </c>
      <c r="L140" s="211" t="e">
        <f>IF('Crisis Indicator Data'!#REF!="No Data",1,IF(#REF!&lt;&gt;"",1,0))</f>
        <v>#REF!</v>
      </c>
      <c r="M140" s="211" t="e">
        <f>IF('Crisis Indicator Data'!#REF!="No Data",1,IF(#REF!&lt;&gt;"",1,0))</f>
        <v>#REF!</v>
      </c>
      <c r="N140" s="211" t="e">
        <f>IF('Crisis Indicator Data'!#REF!="No Data",1,IF(#REF!&lt;&gt;"",1,0))</f>
        <v>#REF!</v>
      </c>
      <c r="O140" s="211" t="e">
        <f>IF('Crisis Indicator Data'!#REF!="No Data",1,IF(#REF!&lt;&gt;"",1,0))</f>
        <v>#REF!</v>
      </c>
      <c r="P140" s="211" t="e">
        <f>IF('Crisis Indicator Data'!#REF!="No Data",1,IF(#REF!&lt;&gt;"",1,0))</f>
        <v>#REF!</v>
      </c>
      <c r="Q140" s="211" t="e">
        <f>IF('Crisis Indicator Data'!#REF!="No Data",1,IF(#REF!&lt;&gt;"",1,0))</f>
        <v>#REF!</v>
      </c>
      <c r="R140" s="211" t="e">
        <f>IF('Crisis Indicator Data'!#REF!="No Data",1,IF(#REF!&lt;&gt;"",1,0))</f>
        <v>#REF!</v>
      </c>
      <c r="S140" s="211" t="e">
        <f>IF('Crisis Indicator Data'!#REF!="No Data",1,IF(#REF!&lt;&gt;"",1,0))</f>
        <v>#REF!</v>
      </c>
      <c r="T140" s="211" t="e">
        <f>IF('Crisis Indicator Data'!#REF!="No Data",1,IF(#REF!&lt;&gt;"",1,0))</f>
        <v>#REF!</v>
      </c>
      <c r="U140" s="211" t="e">
        <f>IF('Crisis Indicator Data'!#REF!="No Data",1,IF(#REF!&lt;&gt;"",1,0))</f>
        <v>#REF!</v>
      </c>
      <c r="V140" s="211" t="e">
        <f>IF('Crisis Indicator Data'!#REF!="No Data",1,IF(#REF!&lt;&gt;"",1,0))</f>
        <v>#REF!</v>
      </c>
      <c r="W140" s="211" t="e">
        <f>IF('Crisis Indicator Data'!#REF!="No Data",1,IF(#REF!&lt;&gt;"",1,0))</f>
        <v>#REF!</v>
      </c>
      <c r="X140" s="211" t="e">
        <f>IF('Crisis Indicator Data'!#REF!="No Data",1,IF(#REF!&lt;&gt;"",1,0))</f>
        <v>#REF!</v>
      </c>
      <c r="Y140" s="211" t="e">
        <f>IF('Crisis Indicator Data'!#REF!="No Data",1,IF(#REF!&lt;&gt;"",1,0))</f>
        <v>#REF!</v>
      </c>
      <c r="Z140" s="211" t="e">
        <f>IF('Crisis Indicator Data'!#REF!="No Data",1,IF(#REF!&lt;&gt;"",1,0))</f>
        <v>#REF!</v>
      </c>
      <c r="AA140" s="211" t="e">
        <f>IF('Crisis Indicator Data'!#REF!="No Data",1,IF(#REF!&lt;&gt;"",1,0))</f>
        <v>#REF!</v>
      </c>
      <c r="AB140" s="211" t="e">
        <f>IF('Crisis Indicator Data'!#REF!="No Data",1,IF(#REF!&lt;&gt;"",1,0))</f>
        <v>#REF!</v>
      </c>
      <c r="AC140" s="211" t="e">
        <f>IF('Crisis Indicator Data'!#REF!="No Data",1,IF(#REF!&lt;&gt;"",1,0))</f>
        <v>#REF!</v>
      </c>
      <c r="AD140" s="211" t="e">
        <f>IF('Crisis Indicator Data'!#REF!="No Data",1,IF(#REF!&lt;&gt;"",1,0))</f>
        <v>#REF!</v>
      </c>
      <c r="AE140" s="211" t="e">
        <f>IF('Crisis Indicator Data'!#REF!="No Data",1,IF(#REF!&lt;&gt;"",1,0))</f>
        <v>#REF!</v>
      </c>
      <c r="AF140" s="211" t="e">
        <f>IF('Crisis Indicator Data'!#REF!="No Data",1,IF(#REF!&lt;&gt;"",1,0))</f>
        <v>#REF!</v>
      </c>
      <c r="AG140" s="211" t="e">
        <f>IF('Crisis Indicator Data'!#REF!="No Data",1,IF(#REF!&lt;&gt;"",1,0))</f>
        <v>#REF!</v>
      </c>
      <c r="AH140" s="211" t="e">
        <f>IF('Crisis Indicator Data'!#REF!="No Data",1,IF(#REF!&lt;&gt;"",1,0))</f>
        <v>#REF!</v>
      </c>
      <c r="AI140" s="211" t="e">
        <f>IF('Crisis Indicator Data'!#REF!="No Data",1,IF(#REF!&lt;&gt;"",1,0))</f>
        <v>#REF!</v>
      </c>
      <c r="AJ140" s="211" t="e">
        <f>IF('Crisis Indicator Data'!#REF!="No Data",1,IF(#REF!&lt;&gt;"",1,0))</f>
        <v>#REF!</v>
      </c>
      <c r="AK140" s="211" t="e">
        <f>IF('Crisis Indicator Data'!#REF!="No Data",1,IF(#REF!&lt;&gt;"",1,0))</f>
        <v>#REF!</v>
      </c>
      <c r="AL140" s="211" t="e">
        <f>IF('Crisis Indicator Data'!#REF!="No Data",1,IF(#REF!&lt;&gt;"",1,0))</f>
        <v>#REF!</v>
      </c>
      <c r="AM140" s="211" t="e">
        <f>IF('Crisis Indicator Data'!#REF!="No Data",1,IF(#REF!&lt;&gt;"",1,0))</f>
        <v>#REF!</v>
      </c>
      <c r="AN140" s="211" t="e">
        <f>IF('Crisis Indicator Data'!#REF!="No Data",1,IF(#REF!&lt;&gt;"",1,0))</f>
        <v>#REF!</v>
      </c>
      <c r="AO140" s="211" t="e">
        <f>IF('Crisis Indicator Data'!#REF!="No Data",1,IF(#REF!&lt;&gt;"",1,0))</f>
        <v>#REF!</v>
      </c>
      <c r="AP140" s="211" t="e">
        <f>IF('Crisis Indicator Data'!#REF!="No Data",1,IF(#REF!&lt;&gt;"",1,0))</f>
        <v>#REF!</v>
      </c>
      <c r="AQ140" s="211" t="e">
        <f>IF('Crisis Indicator Data'!#REF!="No Data",1,IF(#REF!&lt;&gt;"",1,0))</f>
        <v>#REF!</v>
      </c>
      <c r="AR140" s="211" t="e">
        <f>IF('Crisis Indicator Data'!#REF!="No Data",1,IF(#REF!&lt;&gt;"",1,0))</f>
        <v>#REF!</v>
      </c>
      <c r="AS140" s="211" t="e">
        <f>IF('Crisis Indicator Data'!#REF!="No Data",1,IF(#REF!&lt;&gt;"",1,0))</f>
        <v>#REF!</v>
      </c>
      <c r="AT140" s="211" t="e">
        <f>IF('Crisis Indicator Data'!#REF!="No Data",1,IF(#REF!&lt;&gt;"",1,0))</f>
        <v>#REF!</v>
      </c>
      <c r="AU140" s="211" t="e">
        <f>IF('Crisis Indicator Data'!#REF!="No Data",1,IF(#REF!&lt;&gt;"",1,0))</f>
        <v>#REF!</v>
      </c>
      <c r="AV140" s="211" t="e">
        <f>IF('Crisis Indicator Data'!#REF!="No Data",1,IF(#REF!&lt;&gt;"",1,0))</f>
        <v>#REF!</v>
      </c>
      <c r="AW140" s="211" t="e">
        <f>IF('Crisis Indicator Data'!#REF!="No Data",1,IF(#REF!&lt;&gt;"",1,0))</f>
        <v>#REF!</v>
      </c>
      <c r="AX140" s="211" t="e">
        <f>IF('Crisis Indicator Data'!#REF!="No Data",1,IF(#REF!&lt;&gt;"",1,0))</f>
        <v>#REF!</v>
      </c>
      <c r="AY140" s="211" t="e">
        <f>IF('Crisis Indicator Data'!#REF!="No Data",1,IF(#REF!&lt;&gt;"",1,0))</f>
        <v>#REF!</v>
      </c>
      <c r="AZ140" s="211" t="e">
        <f>IF('Crisis Indicator Data'!#REF!="No Data",1,IF(#REF!&lt;&gt;"",1,0))</f>
        <v>#REF!</v>
      </c>
      <c r="BA140" t="e">
        <f t="shared" si="8"/>
        <v>#REF!</v>
      </c>
      <c r="BB140" s="22" t="e">
        <f t="shared" si="9"/>
        <v>#REF!</v>
      </c>
    </row>
    <row r="141" spans="1:54" x14ac:dyDescent="0.25">
      <c r="A141" t="s">
        <v>8863</v>
      </c>
      <c r="B141" s="211" t="e">
        <f>IF('Crisis Indicator Data'!#REF!="No Data",1,IF(#REF!&lt;&gt;"",1,0))</f>
        <v>#REF!</v>
      </c>
      <c r="C141" s="211" t="e">
        <f>IF('Crisis Indicator Data'!#REF!="No Data",1,IF(#REF!&lt;&gt;"",1,0))</f>
        <v>#REF!</v>
      </c>
      <c r="D141" s="211" t="e">
        <f>IF('Crisis Indicator Data'!#REF!="No Data",1,IF(#REF!&lt;&gt;"",1,0))</f>
        <v>#REF!</v>
      </c>
      <c r="E141" s="211" t="e">
        <f>IF('Crisis Indicator Data'!#REF!="No Data",1,IF(#REF!&lt;&gt;"",1,0))</f>
        <v>#REF!</v>
      </c>
      <c r="F141" s="211" t="e">
        <f>IF('Crisis Indicator Data'!#REF!="No Data",1,IF(#REF!&lt;&gt;"",1,0))</f>
        <v>#REF!</v>
      </c>
      <c r="G141" s="211" t="e">
        <f>IF('Crisis Indicator Data'!#REF!="No Data",1,IF(#REF!&lt;&gt;"",1,0))</f>
        <v>#REF!</v>
      </c>
      <c r="H141" s="211" t="e">
        <f>IF('Crisis Indicator Data'!#REF!="No Data",1,IF(#REF!&lt;&gt;"",1,0))</f>
        <v>#REF!</v>
      </c>
      <c r="I141" s="211" t="e">
        <f>IF('Crisis Indicator Data'!#REF!="No Data",1,IF(#REF!&lt;&gt;"",1,0))</f>
        <v>#REF!</v>
      </c>
      <c r="J141" s="211" t="e">
        <f>IF('Crisis Indicator Data'!#REF!="No Data",1,IF(#REF!&lt;&gt;"",1,0))</f>
        <v>#REF!</v>
      </c>
      <c r="K141" s="211" t="e">
        <f>IF('Crisis Indicator Data'!#REF!="No Data",1,IF(#REF!&lt;&gt;"",1,0))</f>
        <v>#REF!</v>
      </c>
      <c r="L141" s="211" t="e">
        <f>IF('Crisis Indicator Data'!#REF!="No Data",1,IF(#REF!&lt;&gt;"",1,0))</f>
        <v>#REF!</v>
      </c>
      <c r="M141" s="211" t="e">
        <f>IF('Crisis Indicator Data'!#REF!="No Data",1,IF(#REF!&lt;&gt;"",1,0))</f>
        <v>#REF!</v>
      </c>
      <c r="N141" s="211" t="e">
        <f>IF('Crisis Indicator Data'!#REF!="No Data",1,IF(#REF!&lt;&gt;"",1,0))</f>
        <v>#REF!</v>
      </c>
      <c r="O141" s="211" t="e">
        <f>IF('Crisis Indicator Data'!#REF!="No Data",1,IF(#REF!&lt;&gt;"",1,0))</f>
        <v>#REF!</v>
      </c>
      <c r="P141" s="211" t="e">
        <f>IF('Crisis Indicator Data'!#REF!="No Data",1,IF(#REF!&lt;&gt;"",1,0))</f>
        <v>#REF!</v>
      </c>
      <c r="Q141" s="211" t="e">
        <f>IF('Crisis Indicator Data'!#REF!="No Data",1,IF(#REF!&lt;&gt;"",1,0))</f>
        <v>#REF!</v>
      </c>
      <c r="R141" s="211" t="e">
        <f>IF('Crisis Indicator Data'!#REF!="No Data",1,IF(#REF!&lt;&gt;"",1,0))</f>
        <v>#REF!</v>
      </c>
      <c r="S141" s="211" t="e">
        <f>IF('Crisis Indicator Data'!#REF!="No Data",1,IF(#REF!&lt;&gt;"",1,0))</f>
        <v>#REF!</v>
      </c>
      <c r="T141" s="211" t="e">
        <f>IF('Crisis Indicator Data'!#REF!="No Data",1,IF(#REF!&lt;&gt;"",1,0))</f>
        <v>#REF!</v>
      </c>
      <c r="U141" s="211" t="e">
        <f>IF('Crisis Indicator Data'!#REF!="No Data",1,IF(#REF!&lt;&gt;"",1,0))</f>
        <v>#REF!</v>
      </c>
      <c r="V141" s="211" t="e">
        <f>IF('Crisis Indicator Data'!#REF!="No Data",1,IF(#REF!&lt;&gt;"",1,0))</f>
        <v>#REF!</v>
      </c>
      <c r="W141" s="211" t="e">
        <f>IF('Crisis Indicator Data'!#REF!="No Data",1,IF(#REF!&lt;&gt;"",1,0))</f>
        <v>#REF!</v>
      </c>
      <c r="X141" s="211" t="e">
        <f>IF('Crisis Indicator Data'!#REF!="No Data",1,IF(#REF!&lt;&gt;"",1,0))</f>
        <v>#REF!</v>
      </c>
      <c r="Y141" s="211" t="e">
        <f>IF('Crisis Indicator Data'!#REF!="No Data",1,IF(#REF!&lt;&gt;"",1,0))</f>
        <v>#REF!</v>
      </c>
      <c r="Z141" s="211" t="e">
        <f>IF('Crisis Indicator Data'!#REF!="No Data",1,IF(#REF!&lt;&gt;"",1,0))</f>
        <v>#REF!</v>
      </c>
      <c r="AA141" s="211" t="e">
        <f>IF('Crisis Indicator Data'!#REF!="No Data",1,IF(#REF!&lt;&gt;"",1,0))</f>
        <v>#REF!</v>
      </c>
      <c r="AB141" s="211" t="e">
        <f>IF('Crisis Indicator Data'!#REF!="No Data",1,IF(#REF!&lt;&gt;"",1,0))</f>
        <v>#REF!</v>
      </c>
      <c r="AC141" s="211" t="e">
        <f>IF('Crisis Indicator Data'!#REF!="No Data",1,IF(#REF!&lt;&gt;"",1,0))</f>
        <v>#REF!</v>
      </c>
      <c r="AD141" s="211" t="e">
        <f>IF('Crisis Indicator Data'!#REF!="No Data",1,IF(#REF!&lt;&gt;"",1,0))</f>
        <v>#REF!</v>
      </c>
      <c r="AE141" s="211" t="e">
        <f>IF('Crisis Indicator Data'!#REF!="No Data",1,IF(#REF!&lt;&gt;"",1,0))</f>
        <v>#REF!</v>
      </c>
      <c r="AF141" s="211" t="e">
        <f>IF('Crisis Indicator Data'!#REF!="No Data",1,IF(#REF!&lt;&gt;"",1,0))</f>
        <v>#REF!</v>
      </c>
      <c r="AG141" s="211" t="e">
        <f>IF('Crisis Indicator Data'!#REF!="No Data",1,IF(#REF!&lt;&gt;"",1,0))</f>
        <v>#REF!</v>
      </c>
      <c r="AH141" s="211" t="e">
        <f>IF('Crisis Indicator Data'!#REF!="No Data",1,IF(#REF!&lt;&gt;"",1,0))</f>
        <v>#REF!</v>
      </c>
      <c r="AI141" s="211" t="e">
        <f>IF('Crisis Indicator Data'!#REF!="No Data",1,IF(#REF!&lt;&gt;"",1,0))</f>
        <v>#REF!</v>
      </c>
      <c r="AJ141" s="211" t="e">
        <f>IF('Crisis Indicator Data'!#REF!="No Data",1,IF(#REF!&lt;&gt;"",1,0))</f>
        <v>#REF!</v>
      </c>
      <c r="AK141" s="211" t="e">
        <f>IF('Crisis Indicator Data'!#REF!="No Data",1,IF(#REF!&lt;&gt;"",1,0))</f>
        <v>#REF!</v>
      </c>
      <c r="AL141" s="211" t="e">
        <f>IF('Crisis Indicator Data'!#REF!="No Data",1,IF(#REF!&lt;&gt;"",1,0))</f>
        <v>#REF!</v>
      </c>
      <c r="AM141" s="211" t="e">
        <f>IF('Crisis Indicator Data'!#REF!="No Data",1,IF(#REF!&lt;&gt;"",1,0))</f>
        <v>#REF!</v>
      </c>
      <c r="AN141" s="211" t="e">
        <f>IF('Crisis Indicator Data'!#REF!="No Data",1,IF(#REF!&lt;&gt;"",1,0))</f>
        <v>#REF!</v>
      </c>
      <c r="AO141" s="211" t="e">
        <f>IF('Crisis Indicator Data'!#REF!="No Data",1,IF(#REF!&lt;&gt;"",1,0))</f>
        <v>#REF!</v>
      </c>
      <c r="AP141" s="211" t="e">
        <f>IF('Crisis Indicator Data'!#REF!="No Data",1,IF(#REF!&lt;&gt;"",1,0))</f>
        <v>#REF!</v>
      </c>
      <c r="AQ141" s="211" t="e">
        <f>IF('Crisis Indicator Data'!#REF!="No Data",1,IF(#REF!&lt;&gt;"",1,0))</f>
        <v>#REF!</v>
      </c>
      <c r="AR141" s="211" t="e">
        <f>IF('Crisis Indicator Data'!#REF!="No Data",1,IF(#REF!&lt;&gt;"",1,0))</f>
        <v>#REF!</v>
      </c>
      <c r="AS141" s="211" t="e">
        <f>IF('Crisis Indicator Data'!#REF!="No Data",1,IF(#REF!&lt;&gt;"",1,0))</f>
        <v>#REF!</v>
      </c>
      <c r="AT141" s="211" t="e">
        <f>IF('Crisis Indicator Data'!#REF!="No Data",1,IF(#REF!&lt;&gt;"",1,0))</f>
        <v>#REF!</v>
      </c>
      <c r="AU141" s="211" t="e">
        <f>IF('Crisis Indicator Data'!#REF!="No Data",1,IF(#REF!&lt;&gt;"",1,0))</f>
        <v>#REF!</v>
      </c>
      <c r="AV141" s="211" t="e">
        <f>IF('Crisis Indicator Data'!#REF!="No Data",1,IF(#REF!&lt;&gt;"",1,0))</f>
        <v>#REF!</v>
      </c>
      <c r="AW141" s="211" t="e">
        <f>IF('Crisis Indicator Data'!#REF!="No Data",1,IF(#REF!&lt;&gt;"",1,0))</f>
        <v>#REF!</v>
      </c>
      <c r="AX141" s="211" t="e">
        <f>IF('Crisis Indicator Data'!#REF!="No Data",1,IF(#REF!&lt;&gt;"",1,0))</f>
        <v>#REF!</v>
      </c>
      <c r="AY141" s="211" t="e">
        <f>IF('Crisis Indicator Data'!#REF!="No Data",1,IF(#REF!&lt;&gt;"",1,0))</f>
        <v>#REF!</v>
      </c>
      <c r="AZ141" s="211" t="e">
        <f>IF('Crisis Indicator Data'!#REF!="No Data",1,IF(#REF!&lt;&gt;"",1,0))</f>
        <v>#REF!</v>
      </c>
      <c r="BA141" t="e">
        <f t="shared" si="8"/>
        <v>#REF!</v>
      </c>
      <c r="BB141" s="22" t="e">
        <f t="shared" si="9"/>
        <v>#REF!</v>
      </c>
    </row>
    <row r="142" spans="1:54" x14ac:dyDescent="0.25">
      <c r="A142" t="s">
        <v>8864</v>
      </c>
      <c r="B142" s="211" t="e">
        <f>IF('Crisis Indicator Data'!#REF!="No Data",1,IF(#REF!&lt;&gt;"",1,0))</f>
        <v>#REF!</v>
      </c>
      <c r="C142" s="211" t="e">
        <f>IF('Crisis Indicator Data'!#REF!="No Data",1,IF(#REF!&lt;&gt;"",1,0))</f>
        <v>#REF!</v>
      </c>
      <c r="D142" s="211" t="e">
        <f>IF('Crisis Indicator Data'!#REF!="No Data",1,IF(#REF!&lt;&gt;"",1,0))</f>
        <v>#REF!</v>
      </c>
      <c r="E142" s="211" t="e">
        <f>IF('Crisis Indicator Data'!#REF!="No Data",1,IF(#REF!&lt;&gt;"",1,0))</f>
        <v>#REF!</v>
      </c>
      <c r="F142" s="211" t="e">
        <f>IF('Crisis Indicator Data'!#REF!="No Data",1,IF(#REF!&lt;&gt;"",1,0))</f>
        <v>#REF!</v>
      </c>
      <c r="G142" s="211" t="e">
        <f>IF('Crisis Indicator Data'!#REF!="No Data",1,IF(#REF!&lt;&gt;"",1,0))</f>
        <v>#REF!</v>
      </c>
      <c r="H142" s="211" t="e">
        <f>IF('Crisis Indicator Data'!#REF!="No Data",1,IF(#REF!&lt;&gt;"",1,0))</f>
        <v>#REF!</v>
      </c>
      <c r="I142" s="211" t="e">
        <f>IF('Crisis Indicator Data'!#REF!="No Data",1,IF(#REF!&lt;&gt;"",1,0))</f>
        <v>#REF!</v>
      </c>
      <c r="J142" s="211" t="e">
        <f>IF('Crisis Indicator Data'!#REF!="No Data",1,IF(#REF!&lt;&gt;"",1,0))</f>
        <v>#REF!</v>
      </c>
      <c r="K142" s="211" t="e">
        <f>IF('Crisis Indicator Data'!#REF!="No Data",1,IF(#REF!&lt;&gt;"",1,0))</f>
        <v>#REF!</v>
      </c>
      <c r="L142" s="211" t="e">
        <f>IF('Crisis Indicator Data'!#REF!="No Data",1,IF(#REF!&lt;&gt;"",1,0))</f>
        <v>#REF!</v>
      </c>
      <c r="M142" s="211" t="e">
        <f>IF('Crisis Indicator Data'!#REF!="No Data",1,IF(#REF!&lt;&gt;"",1,0))</f>
        <v>#REF!</v>
      </c>
      <c r="N142" s="211" t="e">
        <f>IF('Crisis Indicator Data'!#REF!="No Data",1,IF(#REF!&lt;&gt;"",1,0))</f>
        <v>#REF!</v>
      </c>
      <c r="O142" s="211" t="e">
        <f>IF('Crisis Indicator Data'!#REF!="No Data",1,IF(#REF!&lt;&gt;"",1,0))</f>
        <v>#REF!</v>
      </c>
      <c r="P142" s="211" t="e">
        <f>IF('Crisis Indicator Data'!#REF!="No Data",1,IF(#REF!&lt;&gt;"",1,0))</f>
        <v>#REF!</v>
      </c>
      <c r="Q142" s="211" t="e">
        <f>IF('Crisis Indicator Data'!#REF!="No Data",1,IF(#REF!&lt;&gt;"",1,0))</f>
        <v>#REF!</v>
      </c>
      <c r="R142" s="211" t="e">
        <f>IF('Crisis Indicator Data'!#REF!="No Data",1,IF(#REF!&lt;&gt;"",1,0))</f>
        <v>#REF!</v>
      </c>
      <c r="S142" s="211" t="e">
        <f>IF('Crisis Indicator Data'!#REF!="No Data",1,IF(#REF!&lt;&gt;"",1,0))</f>
        <v>#REF!</v>
      </c>
      <c r="T142" s="211" t="e">
        <f>IF('Crisis Indicator Data'!#REF!="No Data",1,IF(#REF!&lt;&gt;"",1,0))</f>
        <v>#REF!</v>
      </c>
      <c r="U142" s="211" t="e">
        <f>IF('Crisis Indicator Data'!#REF!="No Data",1,IF(#REF!&lt;&gt;"",1,0))</f>
        <v>#REF!</v>
      </c>
      <c r="V142" s="211" t="e">
        <f>IF('Crisis Indicator Data'!#REF!="No Data",1,IF(#REF!&lt;&gt;"",1,0))</f>
        <v>#REF!</v>
      </c>
      <c r="W142" s="211" t="e">
        <f>IF('Crisis Indicator Data'!#REF!="No Data",1,IF(#REF!&lt;&gt;"",1,0))</f>
        <v>#REF!</v>
      </c>
      <c r="X142" s="211" t="e">
        <f>IF('Crisis Indicator Data'!#REF!="No Data",1,IF(#REF!&lt;&gt;"",1,0))</f>
        <v>#REF!</v>
      </c>
      <c r="Y142" s="211" t="e">
        <f>IF('Crisis Indicator Data'!#REF!="No Data",1,IF(#REF!&lt;&gt;"",1,0))</f>
        <v>#REF!</v>
      </c>
      <c r="Z142" s="211" t="e">
        <f>IF('Crisis Indicator Data'!#REF!="No Data",1,IF(#REF!&lt;&gt;"",1,0))</f>
        <v>#REF!</v>
      </c>
      <c r="AA142" s="211" t="e">
        <f>IF('Crisis Indicator Data'!#REF!="No Data",1,IF(#REF!&lt;&gt;"",1,0))</f>
        <v>#REF!</v>
      </c>
      <c r="AB142" s="211" t="e">
        <f>IF('Crisis Indicator Data'!#REF!="No Data",1,IF(#REF!&lt;&gt;"",1,0))</f>
        <v>#REF!</v>
      </c>
      <c r="AC142" s="211" t="e">
        <f>IF('Crisis Indicator Data'!#REF!="No Data",1,IF(#REF!&lt;&gt;"",1,0))</f>
        <v>#REF!</v>
      </c>
      <c r="AD142" s="211" t="e">
        <f>IF('Crisis Indicator Data'!#REF!="No Data",1,IF(#REF!&lt;&gt;"",1,0))</f>
        <v>#REF!</v>
      </c>
      <c r="AE142" s="211" t="e">
        <f>IF('Crisis Indicator Data'!#REF!="No Data",1,IF(#REF!&lt;&gt;"",1,0))</f>
        <v>#REF!</v>
      </c>
      <c r="AF142" s="211" t="e">
        <f>IF('Crisis Indicator Data'!#REF!="No Data",1,IF(#REF!&lt;&gt;"",1,0))</f>
        <v>#REF!</v>
      </c>
      <c r="AG142" s="211" t="e">
        <f>IF('Crisis Indicator Data'!#REF!="No Data",1,IF(#REF!&lt;&gt;"",1,0))</f>
        <v>#REF!</v>
      </c>
      <c r="AH142" s="211" t="e">
        <f>IF('Crisis Indicator Data'!#REF!="No Data",1,IF(#REF!&lt;&gt;"",1,0))</f>
        <v>#REF!</v>
      </c>
      <c r="AI142" s="211" t="e">
        <f>IF('Crisis Indicator Data'!#REF!="No Data",1,IF(#REF!&lt;&gt;"",1,0))</f>
        <v>#REF!</v>
      </c>
      <c r="AJ142" s="211" t="e">
        <f>IF('Crisis Indicator Data'!#REF!="No Data",1,IF(#REF!&lt;&gt;"",1,0))</f>
        <v>#REF!</v>
      </c>
      <c r="AK142" s="211" t="e">
        <f>IF('Crisis Indicator Data'!#REF!="No Data",1,IF(#REF!&lt;&gt;"",1,0))</f>
        <v>#REF!</v>
      </c>
      <c r="AL142" s="211" t="e">
        <f>IF('Crisis Indicator Data'!#REF!="No Data",1,IF(#REF!&lt;&gt;"",1,0))</f>
        <v>#REF!</v>
      </c>
      <c r="AM142" s="211" t="e">
        <f>IF('Crisis Indicator Data'!#REF!="No Data",1,IF(#REF!&lt;&gt;"",1,0))</f>
        <v>#REF!</v>
      </c>
      <c r="AN142" s="211" t="e">
        <f>IF('Crisis Indicator Data'!#REF!="No Data",1,IF(#REF!&lt;&gt;"",1,0))</f>
        <v>#REF!</v>
      </c>
      <c r="AO142" s="211" t="e">
        <f>IF('Crisis Indicator Data'!#REF!="No Data",1,IF(#REF!&lt;&gt;"",1,0))</f>
        <v>#REF!</v>
      </c>
      <c r="AP142" s="211" t="e">
        <f>IF('Crisis Indicator Data'!#REF!="No Data",1,IF(#REF!&lt;&gt;"",1,0))</f>
        <v>#REF!</v>
      </c>
      <c r="AQ142" s="211" t="e">
        <f>IF('Crisis Indicator Data'!#REF!="No Data",1,IF(#REF!&lt;&gt;"",1,0))</f>
        <v>#REF!</v>
      </c>
      <c r="AR142" s="211" t="e">
        <f>IF('Crisis Indicator Data'!#REF!="No Data",1,IF(#REF!&lt;&gt;"",1,0))</f>
        <v>#REF!</v>
      </c>
      <c r="AS142" s="211" t="e">
        <f>IF('Crisis Indicator Data'!#REF!="No Data",1,IF(#REF!&lt;&gt;"",1,0))</f>
        <v>#REF!</v>
      </c>
      <c r="AT142" s="211" t="e">
        <f>IF('Crisis Indicator Data'!#REF!="No Data",1,IF(#REF!&lt;&gt;"",1,0))</f>
        <v>#REF!</v>
      </c>
      <c r="AU142" s="211" t="e">
        <f>IF('Crisis Indicator Data'!#REF!="No Data",1,IF(#REF!&lt;&gt;"",1,0))</f>
        <v>#REF!</v>
      </c>
      <c r="AV142" s="211" t="e">
        <f>IF('Crisis Indicator Data'!#REF!="No Data",1,IF(#REF!&lt;&gt;"",1,0))</f>
        <v>#REF!</v>
      </c>
      <c r="AW142" s="211" t="e">
        <f>IF('Crisis Indicator Data'!#REF!="No Data",1,IF(#REF!&lt;&gt;"",1,0))</f>
        <v>#REF!</v>
      </c>
      <c r="AX142" s="211" t="e">
        <f>IF('Crisis Indicator Data'!#REF!="No Data",1,IF(#REF!&lt;&gt;"",1,0))</f>
        <v>#REF!</v>
      </c>
      <c r="AY142" s="211" t="e">
        <f>IF('Crisis Indicator Data'!#REF!="No Data",1,IF(#REF!&lt;&gt;"",1,0))</f>
        <v>#REF!</v>
      </c>
      <c r="AZ142" s="211" t="e">
        <f>IF('Crisis Indicator Data'!#REF!="No Data",1,IF(#REF!&lt;&gt;"",1,0))</f>
        <v>#REF!</v>
      </c>
      <c r="BA142" t="e">
        <f t="shared" si="8"/>
        <v>#REF!</v>
      </c>
      <c r="BB142" s="22" t="e">
        <f t="shared" si="9"/>
        <v>#REF!</v>
      </c>
    </row>
    <row r="143" spans="1:54" x14ac:dyDescent="0.25">
      <c r="A143" t="s">
        <v>8780</v>
      </c>
      <c r="B143" s="211" t="e">
        <f>IF('Crisis Indicator Data'!#REF!="No Data",1,IF(#REF!&lt;&gt;"",1,0))</f>
        <v>#REF!</v>
      </c>
      <c r="C143" s="211" t="e">
        <f>IF('Crisis Indicator Data'!#REF!="No Data",1,IF(#REF!&lt;&gt;"",1,0))</f>
        <v>#REF!</v>
      </c>
      <c r="D143" s="211" t="e">
        <f>IF('Crisis Indicator Data'!#REF!="No Data",1,IF(#REF!&lt;&gt;"",1,0))</f>
        <v>#REF!</v>
      </c>
      <c r="E143" s="211" t="e">
        <f>IF('Crisis Indicator Data'!#REF!="No Data",1,IF(#REF!&lt;&gt;"",1,0))</f>
        <v>#REF!</v>
      </c>
      <c r="F143" s="211" t="e">
        <f>IF('Crisis Indicator Data'!#REF!="No Data",1,IF(#REF!&lt;&gt;"",1,0))</f>
        <v>#REF!</v>
      </c>
      <c r="G143" s="211" t="e">
        <f>IF('Crisis Indicator Data'!#REF!="No Data",1,IF(#REF!&lt;&gt;"",1,0))</f>
        <v>#REF!</v>
      </c>
      <c r="H143" s="211" t="e">
        <f>IF('Crisis Indicator Data'!#REF!="No Data",1,IF(#REF!&lt;&gt;"",1,0))</f>
        <v>#REF!</v>
      </c>
      <c r="I143" s="211" t="e">
        <f>IF('Crisis Indicator Data'!#REF!="No Data",1,IF(#REF!&lt;&gt;"",1,0))</f>
        <v>#REF!</v>
      </c>
      <c r="J143" s="211" t="e">
        <f>IF('Crisis Indicator Data'!#REF!="No Data",1,IF(#REF!&lt;&gt;"",1,0))</f>
        <v>#REF!</v>
      </c>
      <c r="K143" s="211" t="e">
        <f>IF('Crisis Indicator Data'!#REF!="No Data",1,IF(#REF!&lt;&gt;"",1,0))</f>
        <v>#REF!</v>
      </c>
      <c r="L143" s="211" t="e">
        <f>IF('Crisis Indicator Data'!#REF!="No Data",1,IF(#REF!&lt;&gt;"",1,0))</f>
        <v>#REF!</v>
      </c>
      <c r="M143" s="211" t="e">
        <f>IF('Crisis Indicator Data'!#REF!="No Data",1,IF(#REF!&lt;&gt;"",1,0))</f>
        <v>#REF!</v>
      </c>
      <c r="N143" s="211" t="e">
        <f>IF('Crisis Indicator Data'!#REF!="No Data",1,IF(#REF!&lt;&gt;"",1,0))</f>
        <v>#REF!</v>
      </c>
      <c r="O143" s="211" t="e">
        <f>IF('Crisis Indicator Data'!#REF!="No Data",1,IF(#REF!&lt;&gt;"",1,0))</f>
        <v>#REF!</v>
      </c>
      <c r="P143" s="211" t="e">
        <f>IF('Crisis Indicator Data'!#REF!="No Data",1,IF(#REF!&lt;&gt;"",1,0))</f>
        <v>#REF!</v>
      </c>
      <c r="Q143" s="211" t="e">
        <f>IF('Crisis Indicator Data'!#REF!="No Data",1,IF(#REF!&lt;&gt;"",1,0))</f>
        <v>#REF!</v>
      </c>
      <c r="R143" s="211" t="e">
        <f>IF('Crisis Indicator Data'!#REF!="No Data",1,IF(#REF!&lt;&gt;"",1,0))</f>
        <v>#REF!</v>
      </c>
      <c r="S143" s="211" t="e">
        <f>IF('Crisis Indicator Data'!#REF!="No Data",1,IF(#REF!&lt;&gt;"",1,0))</f>
        <v>#REF!</v>
      </c>
      <c r="T143" s="211" t="e">
        <f>IF('Crisis Indicator Data'!#REF!="No Data",1,IF(#REF!&lt;&gt;"",1,0))</f>
        <v>#REF!</v>
      </c>
      <c r="U143" s="211" t="e">
        <f>IF('Crisis Indicator Data'!#REF!="No Data",1,IF(#REF!&lt;&gt;"",1,0))</f>
        <v>#REF!</v>
      </c>
      <c r="V143" s="211" t="e">
        <f>IF('Crisis Indicator Data'!#REF!="No Data",1,IF(#REF!&lt;&gt;"",1,0))</f>
        <v>#REF!</v>
      </c>
      <c r="W143" s="211" t="e">
        <f>IF('Crisis Indicator Data'!#REF!="No Data",1,IF(#REF!&lt;&gt;"",1,0))</f>
        <v>#REF!</v>
      </c>
      <c r="X143" s="211" t="e">
        <f>IF('Crisis Indicator Data'!#REF!="No Data",1,IF(#REF!&lt;&gt;"",1,0))</f>
        <v>#REF!</v>
      </c>
      <c r="Y143" s="211" t="e">
        <f>IF('Crisis Indicator Data'!#REF!="No Data",1,IF(#REF!&lt;&gt;"",1,0))</f>
        <v>#REF!</v>
      </c>
      <c r="Z143" s="211" t="e">
        <f>IF('Crisis Indicator Data'!#REF!="No Data",1,IF(#REF!&lt;&gt;"",1,0))</f>
        <v>#REF!</v>
      </c>
      <c r="AA143" s="211" t="e">
        <f>IF('Crisis Indicator Data'!#REF!="No Data",1,IF(#REF!&lt;&gt;"",1,0))</f>
        <v>#REF!</v>
      </c>
      <c r="AB143" s="211" t="e">
        <f>IF('Crisis Indicator Data'!#REF!="No Data",1,IF(#REF!&lt;&gt;"",1,0))</f>
        <v>#REF!</v>
      </c>
      <c r="AC143" s="211" t="e">
        <f>IF('Crisis Indicator Data'!#REF!="No Data",1,IF(#REF!&lt;&gt;"",1,0))</f>
        <v>#REF!</v>
      </c>
      <c r="AD143" s="211" t="e">
        <f>IF('Crisis Indicator Data'!#REF!="No Data",1,IF(#REF!&lt;&gt;"",1,0))</f>
        <v>#REF!</v>
      </c>
      <c r="AE143" s="211" t="e">
        <f>IF('Crisis Indicator Data'!#REF!="No Data",1,IF(#REF!&lt;&gt;"",1,0))</f>
        <v>#REF!</v>
      </c>
      <c r="AF143" s="211" t="e">
        <f>IF('Crisis Indicator Data'!#REF!="No Data",1,IF(#REF!&lt;&gt;"",1,0))</f>
        <v>#REF!</v>
      </c>
      <c r="AG143" s="211" t="e">
        <f>IF('Crisis Indicator Data'!#REF!="No Data",1,IF(#REF!&lt;&gt;"",1,0))</f>
        <v>#REF!</v>
      </c>
      <c r="AH143" s="211" t="e">
        <f>IF('Crisis Indicator Data'!#REF!="No Data",1,IF(#REF!&lt;&gt;"",1,0))</f>
        <v>#REF!</v>
      </c>
      <c r="AI143" s="211" t="e">
        <f>IF('Crisis Indicator Data'!#REF!="No Data",1,IF(#REF!&lt;&gt;"",1,0))</f>
        <v>#REF!</v>
      </c>
      <c r="AJ143" s="211" t="e">
        <f>IF('Crisis Indicator Data'!#REF!="No Data",1,IF(#REF!&lt;&gt;"",1,0))</f>
        <v>#REF!</v>
      </c>
      <c r="AK143" s="211" t="e">
        <f>IF('Crisis Indicator Data'!#REF!="No Data",1,IF(#REF!&lt;&gt;"",1,0))</f>
        <v>#REF!</v>
      </c>
      <c r="AL143" s="211" t="e">
        <f>IF('Crisis Indicator Data'!#REF!="No Data",1,IF(#REF!&lt;&gt;"",1,0))</f>
        <v>#REF!</v>
      </c>
      <c r="AM143" s="211" t="e">
        <f>IF('Crisis Indicator Data'!#REF!="No Data",1,IF(#REF!&lt;&gt;"",1,0))</f>
        <v>#REF!</v>
      </c>
      <c r="AN143" s="211" t="e">
        <f>IF('Crisis Indicator Data'!#REF!="No Data",1,IF(#REF!&lt;&gt;"",1,0))</f>
        <v>#REF!</v>
      </c>
      <c r="AO143" s="211" t="e">
        <f>IF('Crisis Indicator Data'!#REF!="No Data",1,IF(#REF!&lt;&gt;"",1,0))</f>
        <v>#REF!</v>
      </c>
      <c r="AP143" s="211" t="e">
        <f>IF('Crisis Indicator Data'!#REF!="No Data",1,IF(#REF!&lt;&gt;"",1,0))</f>
        <v>#REF!</v>
      </c>
      <c r="AQ143" s="211" t="e">
        <f>IF('Crisis Indicator Data'!#REF!="No Data",1,IF(#REF!&lt;&gt;"",1,0))</f>
        <v>#REF!</v>
      </c>
      <c r="AR143" s="211" t="e">
        <f>IF('Crisis Indicator Data'!#REF!="No Data",1,IF(#REF!&lt;&gt;"",1,0))</f>
        <v>#REF!</v>
      </c>
      <c r="AS143" s="211" t="e">
        <f>IF('Crisis Indicator Data'!#REF!="No Data",1,IF(#REF!&lt;&gt;"",1,0))</f>
        <v>#REF!</v>
      </c>
      <c r="AT143" s="211" t="e">
        <f>IF('Crisis Indicator Data'!#REF!="No Data",1,IF(#REF!&lt;&gt;"",1,0))</f>
        <v>#REF!</v>
      </c>
      <c r="AU143" s="211" t="e">
        <f>IF('Crisis Indicator Data'!#REF!="No Data",1,IF(#REF!&lt;&gt;"",1,0))</f>
        <v>#REF!</v>
      </c>
      <c r="AV143" s="211" t="e">
        <f>IF('Crisis Indicator Data'!#REF!="No Data",1,IF(#REF!&lt;&gt;"",1,0))</f>
        <v>#REF!</v>
      </c>
      <c r="AW143" s="211" t="e">
        <f>IF('Crisis Indicator Data'!#REF!="No Data",1,IF(#REF!&lt;&gt;"",1,0))</f>
        <v>#REF!</v>
      </c>
      <c r="AX143" s="211" t="e">
        <f>IF('Crisis Indicator Data'!#REF!="No Data",1,IF(#REF!&lt;&gt;"",1,0))</f>
        <v>#REF!</v>
      </c>
      <c r="AY143" s="211" t="e">
        <f>IF('Crisis Indicator Data'!#REF!="No Data",1,IF(#REF!&lt;&gt;"",1,0))</f>
        <v>#REF!</v>
      </c>
      <c r="AZ143" s="211" t="e">
        <f>IF('Crisis Indicator Data'!#REF!="No Data",1,IF(#REF!&lt;&gt;"",1,0))</f>
        <v>#REF!</v>
      </c>
      <c r="BA143" t="e">
        <f t="shared" si="8"/>
        <v>#REF!</v>
      </c>
      <c r="BB143" s="22" t="e">
        <f t="shared" si="9"/>
        <v>#REF!</v>
      </c>
    </row>
    <row r="144" spans="1:54" x14ac:dyDescent="0.25">
      <c r="A144" t="s">
        <v>8792</v>
      </c>
      <c r="B144" s="211" t="e">
        <f>IF('Crisis Indicator Data'!#REF!="No Data",1,IF(#REF!&lt;&gt;"",1,0))</f>
        <v>#REF!</v>
      </c>
      <c r="C144" s="211" t="e">
        <f>IF('Crisis Indicator Data'!#REF!="No Data",1,IF(#REF!&lt;&gt;"",1,0))</f>
        <v>#REF!</v>
      </c>
      <c r="D144" s="211" t="e">
        <f>IF('Crisis Indicator Data'!#REF!="No Data",1,IF(#REF!&lt;&gt;"",1,0))</f>
        <v>#REF!</v>
      </c>
      <c r="E144" s="211" t="e">
        <f>IF('Crisis Indicator Data'!#REF!="No Data",1,IF(#REF!&lt;&gt;"",1,0))</f>
        <v>#REF!</v>
      </c>
      <c r="F144" s="211" t="e">
        <f>IF('Crisis Indicator Data'!#REF!="No Data",1,IF(#REF!&lt;&gt;"",1,0))</f>
        <v>#REF!</v>
      </c>
      <c r="G144" s="211" t="e">
        <f>IF('Crisis Indicator Data'!#REF!="No Data",1,IF(#REF!&lt;&gt;"",1,0))</f>
        <v>#REF!</v>
      </c>
      <c r="H144" s="211" t="e">
        <f>IF('Crisis Indicator Data'!#REF!="No Data",1,IF(#REF!&lt;&gt;"",1,0))</f>
        <v>#REF!</v>
      </c>
      <c r="I144" s="211" t="e">
        <f>IF('Crisis Indicator Data'!#REF!="No Data",1,IF(#REF!&lt;&gt;"",1,0))</f>
        <v>#REF!</v>
      </c>
      <c r="J144" s="211" t="e">
        <f>IF('Crisis Indicator Data'!#REF!="No Data",1,IF(#REF!&lt;&gt;"",1,0))</f>
        <v>#REF!</v>
      </c>
      <c r="K144" s="211" t="e">
        <f>IF('Crisis Indicator Data'!#REF!="No Data",1,IF(#REF!&lt;&gt;"",1,0))</f>
        <v>#REF!</v>
      </c>
      <c r="L144" s="211" t="e">
        <f>IF('Crisis Indicator Data'!#REF!="No Data",1,IF(#REF!&lt;&gt;"",1,0))</f>
        <v>#REF!</v>
      </c>
      <c r="M144" s="211" t="e">
        <f>IF('Crisis Indicator Data'!#REF!="No Data",1,IF(#REF!&lt;&gt;"",1,0))</f>
        <v>#REF!</v>
      </c>
      <c r="N144" s="211" t="e">
        <f>IF('Crisis Indicator Data'!#REF!="No Data",1,IF(#REF!&lt;&gt;"",1,0))</f>
        <v>#REF!</v>
      </c>
      <c r="O144" s="211" t="e">
        <f>IF('Crisis Indicator Data'!#REF!="No Data",1,IF(#REF!&lt;&gt;"",1,0))</f>
        <v>#REF!</v>
      </c>
      <c r="P144" s="211" t="e">
        <f>IF('Crisis Indicator Data'!#REF!="No Data",1,IF(#REF!&lt;&gt;"",1,0))</f>
        <v>#REF!</v>
      </c>
      <c r="Q144" s="211" t="e">
        <f>IF('Crisis Indicator Data'!#REF!="No Data",1,IF(#REF!&lt;&gt;"",1,0))</f>
        <v>#REF!</v>
      </c>
      <c r="R144" s="211" t="e">
        <f>IF('Crisis Indicator Data'!#REF!="No Data",1,IF(#REF!&lt;&gt;"",1,0))</f>
        <v>#REF!</v>
      </c>
      <c r="S144" s="211" t="e">
        <f>IF('Crisis Indicator Data'!#REF!="No Data",1,IF(#REF!&lt;&gt;"",1,0))</f>
        <v>#REF!</v>
      </c>
      <c r="T144" s="211" t="e">
        <f>IF('Crisis Indicator Data'!#REF!="No Data",1,IF(#REF!&lt;&gt;"",1,0))</f>
        <v>#REF!</v>
      </c>
      <c r="U144" s="211" t="e">
        <f>IF('Crisis Indicator Data'!#REF!="No Data",1,IF(#REF!&lt;&gt;"",1,0))</f>
        <v>#REF!</v>
      </c>
      <c r="V144" s="211" t="e">
        <f>IF('Crisis Indicator Data'!#REF!="No Data",1,IF(#REF!&lt;&gt;"",1,0))</f>
        <v>#REF!</v>
      </c>
      <c r="W144" s="211" t="e">
        <f>IF('Crisis Indicator Data'!#REF!="No Data",1,IF(#REF!&lt;&gt;"",1,0))</f>
        <v>#REF!</v>
      </c>
      <c r="X144" s="211" t="e">
        <f>IF('Crisis Indicator Data'!#REF!="No Data",1,IF(#REF!&lt;&gt;"",1,0))</f>
        <v>#REF!</v>
      </c>
      <c r="Y144" s="211" t="e">
        <f>IF('Crisis Indicator Data'!#REF!="No Data",1,IF(#REF!&lt;&gt;"",1,0))</f>
        <v>#REF!</v>
      </c>
      <c r="Z144" s="211" t="e">
        <f>IF('Crisis Indicator Data'!#REF!="No Data",1,IF(#REF!&lt;&gt;"",1,0))</f>
        <v>#REF!</v>
      </c>
      <c r="AA144" s="211" t="e">
        <f>IF('Crisis Indicator Data'!#REF!="No Data",1,IF(#REF!&lt;&gt;"",1,0))</f>
        <v>#REF!</v>
      </c>
      <c r="AB144" s="211" t="e">
        <f>IF('Crisis Indicator Data'!#REF!="No Data",1,IF(#REF!&lt;&gt;"",1,0))</f>
        <v>#REF!</v>
      </c>
      <c r="AC144" s="211" t="e">
        <f>IF('Crisis Indicator Data'!#REF!="No Data",1,IF(#REF!&lt;&gt;"",1,0))</f>
        <v>#REF!</v>
      </c>
      <c r="AD144" s="211" t="e">
        <f>IF('Crisis Indicator Data'!#REF!="No Data",1,IF(#REF!&lt;&gt;"",1,0))</f>
        <v>#REF!</v>
      </c>
      <c r="AE144" s="211" t="e">
        <f>IF('Crisis Indicator Data'!#REF!="No Data",1,IF(#REF!&lt;&gt;"",1,0))</f>
        <v>#REF!</v>
      </c>
      <c r="AF144" s="211" t="e">
        <f>IF('Crisis Indicator Data'!#REF!="No Data",1,IF(#REF!&lt;&gt;"",1,0))</f>
        <v>#REF!</v>
      </c>
      <c r="AG144" s="211" t="e">
        <f>IF('Crisis Indicator Data'!#REF!="No Data",1,IF(#REF!&lt;&gt;"",1,0))</f>
        <v>#REF!</v>
      </c>
      <c r="AH144" s="211" t="e">
        <f>IF('Crisis Indicator Data'!#REF!="No Data",1,IF(#REF!&lt;&gt;"",1,0))</f>
        <v>#REF!</v>
      </c>
      <c r="AI144" s="211" t="e">
        <f>IF('Crisis Indicator Data'!#REF!="No Data",1,IF(#REF!&lt;&gt;"",1,0))</f>
        <v>#REF!</v>
      </c>
      <c r="AJ144" s="211" t="e">
        <f>IF('Crisis Indicator Data'!#REF!="No Data",1,IF(#REF!&lt;&gt;"",1,0))</f>
        <v>#REF!</v>
      </c>
      <c r="AK144" s="211" t="e">
        <f>IF('Crisis Indicator Data'!#REF!="No Data",1,IF(#REF!&lt;&gt;"",1,0))</f>
        <v>#REF!</v>
      </c>
      <c r="AL144" s="211" t="e">
        <f>IF('Crisis Indicator Data'!#REF!="No Data",1,IF(#REF!&lt;&gt;"",1,0))</f>
        <v>#REF!</v>
      </c>
      <c r="AM144" s="211" t="e">
        <f>IF('Crisis Indicator Data'!#REF!="No Data",1,IF(#REF!&lt;&gt;"",1,0))</f>
        <v>#REF!</v>
      </c>
      <c r="AN144" s="211" t="e">
        <f>IF('Crisis Indicator Data'!#REF!="No Data",1,IF(#REF!&lt;&gt;"",1,0))</f>
        <v>#REF!</v>
      </c>
      <c r="AO144" s="211" t="e">
        <f>IF('Crisis Indicator Data'!#REF!="No Data",1,IF(#REF!&lt;&gt;"",1,0))</f>
        <v>#REF!</v>
      </c>
      <c r="AP144" s="211" t="e">
        <f>IF('Crisis Indicator Data'!#REF!="No Data",1,IF(#REF!&lt;&gt;"",1,0))</f>
        <v>#REF!</v>
      </c>
      <c r="AQ144" s="211" t="e">
        <f>IF('Crisis Indicator Data'!#REF!="No Data",1,IF(#REF!&lt;&gt;"",1,0))</f>
        <v>#REF!</v>
      </c>
      <c r="AR144" s="211" t="e">
        <f>IF('Crisis Indicator Data'!#REF!="No Data",1,IF(#REF!&lt;&gt;"",1,0))</f>
        <v>#REF!</v>
      </c>
      <c r="AS144" s="211" t="e">
        <f>IF('Crisis Indicator Data'!#REF!="No Data",1,IF(#REF!&lt;&gt;"",1,0))</f>
        <v>#REF!</v>
      </c>
      <c r="AT144" s="211" t="e">
        <f>IF('Crisis Indicator Data'!#REF!="No Data",1,IF(#REF!&lt;&gt;"",1,0))</f>
        <v>#REF!</v>
      </c>
      <c r="AU144" s="211" t="e">
        <f>IF('Crisis Indicator Data'!#REF!="No Data",1,IF(#REF!&lt;&gt;"",1,0))</f>
        <v>#REF!</v>
      </c>
      <c r="AV144" s="211" t="e">
        <f>IF('Crisis Indicator Data'!#REF!="No Data",1,IF(#REF!&lt;&gt;"",1,0))</f>
        <v>#REF!</v>
      </c>
      <c r="AW144" s="211" t="e">
        <f>IF('Crisis Indicator Data'!#REF!="No Data",1,IF(#REF!&lt;&gt;"",1,0))</f>
        <v>#REF!</v>
      </c>
      <c r="AX144" s="211" t="e">
        <f>IF('Crisis Indicator Data'!#REF!="No Data",1,IF(#REF!&lt;&gt;"",1,0))</f>
        <v>#REF!</v>
      </c>
      <c r="AY144" s="211" t="e">
        <f>IF('Crisis Indicator Data'!#REF!="No Data",1,IF(#REF!&lt;&gt;"",1,0))</f>
        <v>#REF!</v>
      </c>
      <c r="AZ144" s="211" t="e">
        <f>IF('Crisis Indicator Data'!#REF!="No Data",1,IF(#REF!&lt;&gt;"",1,0))</f>
        <v>#REF!</v>
      </c>
      <c r="BA144" t="e">
        <f t="shared" si="8"/>
        <v>#REF!</v>
      </c>
      <c r="BB144" s="22" t="e">
        <f t="shared" si="9"/>
        <v>#REF!</v>
      </c>
    </row>
    <row r="145" spans="1:54" x14ac:dyDescent="0.25">
      <c r="A145" t="s">
        <v>8919</v>
      </c>
      <c r="B145" s="211" t="e">
        <f>IF('Crisis Indicator Data'!#REF!="No Data",1,IF(#REF!&lt;&gt;"",1,0))</f>
        <v>#REF!</v>
      </c>
      <c r="C145" s="211" t="e">
        <f>IF('Crisis Indicator Data'!#REF!="No Data",1,IF(#REF!&lt;&gt;"",1,0))</f>
        <v>#REF!</v>
      </c>
      <c r="D145" s="211" t="e">
        <f>IF('Crisis Indicator Data'!#REF!="No Data",1,IF(#REF!&lt;&gt;"",1,0))</f>
        <v>#REF!</v>
      </c>
      <c r="E145" s="211" t="e">
        <f>IF('Crisis Indicator Data'!#REF!="No Data",1,IF(#REF!&lt;&gt;"",1,0))</f>
        <v>#REF!</v>
      </c>
      <c r="F145" s="211" t="e">
        <f>IF('Crisis Indicator Data'!#REF!="No Data",1,IF(#REF!&lt;&gt;"",1,0))</f>
        <v>#REF!</v>
      </c>
      <c r="G145" s="211" t="e">
        <f>IF('Crisis Indicator Data'!#REF!="No Data",1,IF(#REF!&lt;&gt;"",1,0))</f>
        <v>#REF!</v>
      </c>
      <c r="H145" s="211" t="e">
        <f>IF('Crisis Indicator Data'!#REF!="No Data",1,IF(#REF!&lt;&gt;"",1,0))</f>
        <v>#REF!</v>
      </c>
      <c r="I145" s="211" t="e">
        <f>IF('Crisis Indicator Data'!#REF!="No Data",1,IF(#REF!&lt;&gt;"",1,0))</f>
        <v>#REF!</v>
      </c>
      <c r="J145" s="211" t="e">
        <f>IF('Crisis Indicator Data'!#REF!="No Data",1,IF(#REF!&lt;&gt;"",1,0))</f>
        <v>#REF!</v>
      </c>
      <c r="K145" s="211" t="e">
        <f>IF('Crisis Indicator Data'!#REF!="No Data",1,IF(#REF!&lt;&gt;"",1,0))</f>
        <v>#REF!</v>
      </c>
      <c r="L145" s="211" t="e">
        <f>IF('Crisis Indicator Data'!#REF!="No Data",1,IF(#REF!&lt;&gt;"",1,0))</f>
        <v>#REF!</v>
      </c>
      <c r="M145" s="211" t="e">
        <f>IF('Crisis Indicator Data'!#REF!="No Data",1,IF(#REF!&lt;&gt;"",1,0))</f>
        <v>#REF!</v>
      </c>
      <c r="N145" s="211" t="e">
        <f>IF('Crisis Indicator Data'!#REF!="No Data",1,IF(#REF!&lt;&gt;"",1,0))</f>
        <v>#REF!</v>
      </c>
      <c r="O145" s="211" t="e">
        <f>IF('Crisis Indicator Data'!#REF!="No Data",1,IF(#REF!&lt;&gt;"",1,0))</f>
        <v>#REF!</v>
      </c>
      <c r="P145" s="211" t="e">
        <f>IF('Crisis Indicator Data'!#REF!="No Data",1,IF(#REF!&lt;&gt;"",1,0))</f>
        <v>#REF!</v>
      </c>
      <c r="Q145" s="211" t="e">
        <f>IF('Crisis Indicator Data'!#REF!="No Data",1,IF(#REF!&lt;&gt;"",1,0))</f>
        <v>#REF!</v>
      </c>
      <c r="R145" s="211" t="e">
        <f>IF('Crisis Indicator Data'!#REF!="No Data",1,IF(#REF!&lt;&gt;"",1,0))</f>
        <v>#REF!</v>
      </c>
      <c r="S145" s="211" t="e">
        <f>IF('Crisis Indicator Data'!#REF!="No Data",1,IF(#REF!&lt;&gt;"",1,0))</f>
        <v>#REF!</v>
      </c>
      <c r="T145" s="211" t="e">
        <f>IF('Crisis Indicator Data'!#REF!="No Data",1,IF(#REF!&lt;&gt;"",1,0))</f>
        <v>#REF!</v>
      </c>
      <c r="U145" s="211" t="e">
        <f>IF('Crisis Indicator Data'!#REF!="No Data",1,IF(#REF!&lt;&gt;"",1,0))</f>
        <v>#REF!</v>
      </c>
      <c r="V145" s="211" t="e">
        <f>IF('Crisis Indicator Data'!#REF!="No Data",1,IF(#REF!&lt;&gt;"",1,0))</f>
        <v>#REF!</v>
      </c>
      <c r="W145" s="211" t="e">
        <f>IF('Crisis Indicator Data'!#REF!="No Data",1,IF(#REF!&lt;&gt;"",1,0))</f>
        <v>#REF!</v>
      </c>
      <c r="X145" s="211" t="e">
        <f>IF('Crisis Indicator Data'!#REF!="No Data",1,IF(#REF!&lt;&gt;"",1,0))</f>
        <v>#REF!</v>
      </c>
      <c r="Y145" s="211" t="e">
        <f>IF('Crisis Indicator Data'!#REF!="No Data",1,IF(#REF!&lt;&gt;"",1,0))</f>
        <v>#REF!</v>
      </c>
      <c r="Z145" s="211" t="e">
        <f>IF('Crisis Indicator Data'!#REF!="No Data",1,IF(#REF!&lt;&gt;"",1,0))</f>
        <v>#REF!</v>
      </c>
      <c r="AA145" s="211" t="e">
        <f>IF('Crisis Indicator Data'!#REF!="No Data",1,IF(#REF!&lt;&gt;"",1,0))</f>
        <v>#REF!</v>
      </c>
      <c r="AB145" s="211" t="e">
        <f>IF('Crisis Indicator Data'!#REF!="No Data",1,IF(#REF!&lt;&gt;"",1,0))</f>
        <v>#REF!</v>
      </c>
      <c r="AC145" s="211" t="e">
        <f>IF('Crisis Indicator Data'!#REF!="No Data",1,IF(#REF!&lt;&gt;"",1,0))</f>
        <v>#REF!</v>
      </c>
      <c r="AD145" s="211" t="e">
        <f>IF('Crisis Indicator Data'!#REF!="No Data",1,IF(#REF!&lt;&gt;"",1,0))</f>
        <v>#REF!</v>
      </c>
      <c r="AE145" s="211" t="e">
        <f>IF('Crisis Indicator Data'!#REF!="No Data",1,IF(#REF!&lt;&gt;"",1,0))</f>
        <v>#REF!</v>
      </c>
      <c r="AF145" s="211" t="e">
        <f>IF('Crisis Indicator Data'!#REF!="No Data",1,IF(#REF!&lt;&gt;"",1,0))</f>
        <v>#REF!</v>
      </c>
      <c r="AG145" s="211" t="e">
        <f>IF('Crisis Indicator Data'!#REF!="No Data",1,IF(#REF!&lt;&gt;"",1,0))</f>
        <v>#REF!</v>
      </c>
      <c r="AH145" s="211" t="e">
        <f>IF('Crisis Indicator Data'!#REF!="No Data",1,IF(#REF!&lt;&gt;"",1,0))</f>
        <v>#REF!</v>
      </c>
      <c r="AI145" s="211" t="e">
        <f>IF('Crisis Indicator Data'!#REF!="No Data",1,IF(#REF!&lt;&gt;"",1,0))</f>
        <v>#REF!</v>
      </c>
      <c r="AJ145" s="211" t="e">
        <f>IF('Crisis Indicator Data'!#REF!="No Data",1,IF(#REF!&lt;&gt;"",1,0))</f>
        <v>#REF!</v>
      </c>
      <c r="AK145" s="211" t="e">
        <f>IF('Crisis Indicator Data'!#REF!="No Data",1,IF(#REF!&lt;&gt;"",1,0))</f>
        <v>#REF!</v>
      </c>
      <c r="AL145" s="211" t="e">
        <f>IF('Crisis Indicator Data'!#REF!="No Data",1,IF(#REF!&lt;&gt;"",1,0))</f>
        <v>#REF!</v>
      </c>
      <c r="AM145" s="211" t="e">
        <f>IF('Crisis Indicator Data'!#REF!="No Data",1,IF(#REF!&lt;&gt;"",1,0))</f>
        <v>#REF!</v>
      </c>
      <c r="AN145" s="211" t="e">
        <f>IF('Crisis Indicator Data'!#REF!="No Data",1,IF(#REF!&lt;&gt;"",1,0))</f>
        <v>#REF!</v>
      </c>
      <c r="AO145" s="211" t="e">
        <f>IF('Crisis Indicator Data'!#REF!="No Data",1,IF(#REF!&lt;&gt;"",1,0))</f>
        <v>#REF!</v>
      </c>
      <c r="AP145" s="211" t="e">
        <f>IF('Crisis Indicator Data'!#REF!="No Data",1,IF(#REF!&lt;&gt;"",1,0))</f>
        <v>#REF!</v>
      </c>
      <c r="AQ145" s="211" t="e">
        <f>IF('Crisis Indicator Data'!#REF!="No Data",1,IF(#REF!&lt;&gt;"",1,0))</f>
        <v>#REF!</v>
      </c>
      <c r="AR145" s="211" t="e">
        <f>IF('Crisis Indicator Data'!#REF!="No Data",1,IF(#REF!&lt;&gt;"",1,0))</f>
        <v>#REF!</v>
      </c>
      <c r="AS145" s="211" t="e">
        <f>IF('Crisis Indicator Data'!#REF!="No Data",1,IF(#REF!&lt;&gt;"",1,0))</f>
        <v>#REF!</v>
      </c>
      <c r="AT145" s="211" t="e">
        <f>IF('Crisis Indicator Data'!#REF!="No Data",1,IF(#REF!&lt;&gt;"",1,0))</f>
        <v>#REF!</v>
      </c>
      <c r="AU145" s="211" t="e">
        <f>IF('Crisis Indicator Data'!#REF!="No Data",1,IF(#REF!&lt;&gt;"",1,0))</f>
        <v>#REF!</v>
      </c>
      <c r="AV145" s="211" t="e">
        <f>IF('Crisis Indicator Data'!#REF!="No Data",1,IF(#REF!&lt;&gt;"",1,0))</f>
        <v>#REF!</v>
      </c>
      <c r="AW145" s="211" t="e">
        <f>IF('Crisis Indicator Data'!#REF!="No Data",1,IF(#REF!&lt;&gt;"",1,0))</f>
        <v>#REF!</v>
      </c>
      <c r="AX145" s="211" t="e">
        <f>IF('Crisis Indicator Data'!#REF!="No Data",1,IF(#REF!&lt;&gt;"",1,0))</f>
        <v>#REF!</v>
      </c>
      <c r="AY145" s="211" t="e">
        <f>IF('Crisis Indicator Data'!#REF!="No Data",1,IF(#REF!&lt;&gt;"",1,0))</f>
        <v>#REF!</v>
      </c>
      <c r="AZ145" s="211" t="e">
        <f>IF('Crisis Indicator Data'!#REF!="No Data",1,IF(#REF!&lt;&gt;"",1,0))</f>
        <v>#REF!</v>
      </c>
      <c r="BA145" t="e">
        <f t="shared" si="8"/>
        <v>#REF!</v>
      </c>
      <c r="BB145" s="22" t="e">
        <f t="shared" si="9"/>
        <v>#REF!</v>
      </c>
    </row>
    <row r="146" spans="1:54" x14ac:dyDescent="0.25">
      <c r="A146" t="s">
        <v>8926</v>
      </c>
      <c r="B146" s="211" t="e">
        <f>IF('Crisis Indicator Data'!#REF!="No Data",1,IF(#REF!&lt;&gt;"",1,0))</f>
        <v>#REF!</v>
      </c>
      <c r="C146" s="211" t="e">
        <f>IF('Crisis Indicator Data'!#REF!="No Data",1,IF(#REF!&lt;&gt;"",1,0))</f>
        <v>#REF!</v>
      </c>
      <c r="D146" s="211" t="e">
        <f>IF('Crisis Indicator Data'!#REF!="No Data",1,IF(#REF!&lt;&gt;"",1,0))</f>
        <v>#REF!</v>
      </c>
      <c r="E146" s="211" t="e">
        <f>IF('Crisis Indicator Data'!#REF!="No Data",1,IF(#REF!&lt;&gt;"",1,0))</f>
        <v>#REF!</v>
      </c>
      <c r="F146" s="211" t="e">
        <f>IF('Crisis Indicator Data'!#REF!="No Data",1,IF(#REF!&lt;&gt;"",1,0))</f>
        <v>#REF!</v>
      </c>
      <c r="G146" s="211" t="e">
        <f>IF('Crisis Indicator Data'!#REF!="No Data",1,IF(#REF!&lt;&gt;"",1,0))</f>
        <v>#REF!</v>
      </c>
      <c r="H146" s="211" t="e">
        <f>IF('Crisis Indicator Data'!#REF!="No Data",1,IF(#REF!&lt;&gt;"",1,0))</f>
        <v>#REF!</v>
      </c>
      <c r="I146" s="211" t="e">
        <f>IF('Crisis Indicator Data'!#REF!="No Data",1,IF(#REF!&lt;&gt;"",1,0))</f>
        <v>#REF!</v>
      </c>
      <c r="J146" s="211" t="e">
        <f>IF('Crisis Indicator Data'!#REF!="No Data",1,IF(#REF!&lt;&gt;"",1,0))</f>
        <v>#REF!</v>
      </c>
      <c r="K146" s="211" t="e">
        <f>IF('Crisis Indicator Data'!#REF!="No Data",1,IF(#REF!&lt;&gt;"",1,0))</f>
        <v>#REF!</v>
      </c>
      <c r="L146" s="211" t="e">
        <f>IF('Crisis Indicator Data'!#REF!="No Data",1,IF(#REF!&lt;&gt;"",1,0))</f>
        <v>#REF!</v>
      </c>
      <c r="M146" s="211" t="e">
        <f>IF('Crisis Indicator Data'!#REF!="No Data",1,IF(#REF!&lt;&gt;"",1,0))</f>
        <v>#REF!</v>
      </c>
      <c r="N146" s="211" t="e">
        <f>IF('Crisis Indicator Data'!#REF!="No Data",1,IF(#REF!&lt;&gt;"",1,0))</f>
        <v>#REF!</v>
      </c>
      <c r="O146" s="211" t="e">
        <f>IF('Crisis Indicator Data'!#REF!="No Data",1,IF(#REF!&lt;&gt;"",1,0))</f>
        <v>#REF!</v>
      </c>
      <c r="P146" s="211" t="e">
        <f>IF('Crisis Indicator Data'!#REF!="No Data",1,IF(#REF!&lt;&gt;"",1,0))</f>
        <v>#REF!</v>
      </c>
      <c r="Q146" s="211" t="e">
        <f>IF('Crisis Indicator Data'!#REF!="No Data",1,IF(#REF!&lt;&gt;"",1,0))</f>
        <v>#REF!</v>
      </c>
      <c r="R146" s="211" t="e">
        <f>IF('Crisis Indicator Data'!#REF!="No Data",1,IF(#REF!&lt;&gt;"",1,0))</f>
        <v>#REF!</v>
      </c>
      <c r="S146" s="211" t="e">
        <f>IF('Crisis Indicator Data'!#REF!="No Data",1,IF(#REF!&lt;&gt;"",1,0))</f>
        <v>#REF!</v>
      </c>
      <c r="T146" s="211" t="e">
        <f>IF('Crisis Indicator Data'!#REF!="No Data",1,IF(#REF!&lt;&gt;"",1,0))</f>
        <v>#REF!</v>
      </c>
      <c r="U146" s="211" t="e">
        <f>IF('Crisis Indicator Data'!#REF!="No Data",1,IF(#REF!&lt;&gt;"",1,0))</f>
        <v>#REF!</v>
      </c>
      <c r="V146" s="211" t="e">
        <f>IF('Crisis Indicator Data'!#REF!="No Data",1,IF(#REF!&lt;&gt;"",1,0))</f>
        <v>#REF!</v>
      </c>
      <c r="W146" s="211" t="e">
        <f>IF('Crisis Indicator Data'!#REF!="No Data",1,IF(#REF!&lt;&gt;"",1,0))</f>
        <v>#REF!</v>
      </c>
      <c r="X146" s="211" t="e">
        <f>IF('Crisis Indicator Data'!#REF!="No Data",1,IF(#REF!&lt;&gt;"",1,0))</f>
        <v>#REF!</v>
      </c>
      <c r="Y146" s="211" t="e">
        <f>IF('Crisis Indicator Data'!#REF!="No Data",1,IF(#REF!&lt;&gt;"",1,0))</f>
        <v>#REF!</v>
      </c>
      <c r="Z146" s="211" t="e">
        <f>IF('Crisis Indicator Data'!#REF!="No Data",1,IF(#REF!&lt;&gt;"",1,0))</f>
        <v>#REF!</v>
      </c>
      <c r="AA146" s="211" t="e">
        <f>IF('Crisis Indicator Data'!#REF!="No Data",1,IF(#REF!&lt;&gt;"",1,0))</f>
        <v>#REF!</v>
      </c>
      <c r="AB146" s="211" t="e">
        <f>IF('Crisis Indicator Data'!#REF!="No Data",1,IF(#REF!&lt;&gt;"",1,0))</f>
        <v>#REF!</v>
      </c>
      <c r="AC146" s="211" t="e">
        <f>IF('Crisis Indicator Data'!#REF!="No Data",1,IF(#REF!&lt;&gt;"",1,0))</f>
        <v>#REF!</v>
      </c>
      <c r="AD146" s="211" t="e">
        <f>IF('Crisis Indicator Data'!#REF!="No Data",1,IF(#REF!&lt;&gt;"",1,0))</f>
        <v>#REF!</v>
      </c>
      <c r="AE146" s="211" t="e">
        <f>IF('Crisis Indicator Data'!#REF!="No Data",1,IF(#REF!&lt;&gt;"",1,0))</f>
        <v>#REF!</v>
      </c>
      <c r="AF146" s="211" t="e">
        <f>IF('Crisis Indicator Data'!#REF!="No Data",1,IF(#REF!&lt;&gt;"",1,0))</f>
        <v>#REF!</v>
      </c>
      <c r="AG146" s="211" t="e">
        <f>IF('Crisis Indicator Data'!#REF!="No Data",1,IF(#REF!&lt;&gt;"",1,0))</f>
        <v>#REF!</v>
      </c>
      <c r="AH146" s="211" t="e">
        <f>IF('Crisis Indicator Data'!#REF!="No Data",1,IF(#REF!&lt;&gt;"",1,0))</f>
        <v>#REF!</v>
      </c>
      <c r="AI146" s="211" t="e">
        <f>IF('Crisis Indicator Data'!#REF!="No Data",1,IF(#REF!&lt;&gt;"",1,0))</f>
        <v>#REF!</v>
      </c>
      <c r="AJ146" s="211" t="e">
        <f>IF('Crisis Indicator Data'!#REF!="No Data",1,IF(#REF!&lt;&gt;"",1,0))</f>
        <v>#REF!</v>
      </c>
      <c r="AK146" s="211" t="e">
        <f>IF('Crisis Indicator Data'!#REF!="No Data",1,IF(#REF!&lt;&gt;"",1,0))</f>
        <v>#REF!</v>
      </c>
      <c r="AL146" s="211" t="e">
        <f>IF('Crisis Indicator Data'!#REF!="No Data",1,IF(#REF!&lt;&gt;"",1,0))</f>
        <v>#REF!</v>
      </c>
      <c r="AM146" s="211" t="e">
        <f>IF('Crisis Indicator Data'!#REF!="No Data",1,IF(#REF!&lt;&gt;"",1,0))</f>
        <v>#REF!</v>
      </c>
      <c r="AN146" s="211" t="e">
        <f>IF('Crisis Indicator Data'!#REF!="No Data",1,IF(#REF!&lt;&gt;"",1,0))</f>
        <v>#REF!</v>
      </c>
      <c r="AO146" s="211" t="e">
        <f>IF('Crisis Indicator Data'!#REF!="No Data",1,IF(#REF!&lt;&gt;"",1,0))</f>
        <v>#REF!</v>
      </c>
      <c r="AP146" s="211" t="e">
        <f>IF('Crisis Indicator Data'!#REF!="No Data",1,IF(#REF!&lt;&gt;"",1,0))</f>
        <v>#REF!</v>
      </c>
      <c r="AQ146" s="211" t="e">
        <f>IF('Crisis Indicator Data'!#REF!="No Data",1,IF(#REF!&lt;&gt;"",1,0))</f>
        <v>#REF!</v>
      </c>
      <c r="AR146" s="211" t="e">
        <f>IF('Crisis Indicator Data'!#REF!="No Data",1,IF(#REF!&lt;&gt;"",1,0))</f>
        <v>#REF!</v>
      </c>
      <c r="AS146" s="211" t="e">
        <f>IF('Crisis Indicator Data'!#REF!="No Data",1,IF(#REF!&lt;&gt;"",1,0))</f>
        <v>#REF!</v>
      </c>
      <c r="AT146" s="211" t="e">
        <f>IF('Crisis Indicator Data'!#REF!="No Data",1,IF(#REF!&lt;&gt;"",1,0))</f>
        <v>#REF!</v>
      </c>
      <c r="AU146" s="211" t="e">
        <f>IF('Crisis Indicator Data'!#REF!="No Data",1,IF(#REF!&lt;&gt;"",1,0))</f>
        <v>#REF!</v>
      </c>
      <c r="AV146" s="211" t="e">
        <f>IF('Crisis Indicator Data'!#REF!="No Data",1,IF(#REF!&lt;&gt;"",1,0))</f>
        <v>#REF!</v>
      </c>
      <c r="AW146" s="211" t="e">
        <f>IF('Crisis Indicator Data'!#REF!="No Data",1,IF(#REF!&lt;&gt;"",1,0))</f>
        <v>#REF!</v>
      </c>
      <c r="AX146" s="211" t="e">
        <f>IF('Crisis Indicator Data'!#REF!="No Data",1,IF(#REF!&lt;&gt;"",1,0))</f>
        <v>#REF!</v>
      </c>
      <c r="AY146" s="211" t="e">
        <f>IF('Crisis Indicator Data'!#REF!="No Data",1,IF(#REF!&lt;&gt;"",1,0))</f>
        <v>#REF!</v>
      </c>
      <c r="AZ146" s="211" t="e">
        <f>IF('Crisis Indicator Data'!#REF!="No Data",1,IF(#REF!&lt;&gt;"",1,0))</f>
        <v>#REF!</v>
      </c>
      <c r="BA146" t="e">
        <f t="shared" si="8"/>
        <v>#REF!</v>
      </c>
      <c r="BB146" s="22" t="e">
        <f t="shared" si="9"/>
        <v>#REF!</v>
      </c>
    </row>
    <row r="147" spans="1:54" x14ac:dyDescent="0.25">
      <c r="A147" t="s">
        <v>8881</v>
      </c>
      <c r="B147" s="211" t="e">
        <f>IF('Crisis Indicator Data'!#REF!="No Data",1,IF(#REF!&lt;&gt;"",1,0))</f>
        <v>#REF!</v>
      </c>
      <c r="C147" s="211" t="e">
        <f>IF('Crisis Indicator Data'!#REF!="No Data",1,IF(#REF!&lt;&gt;"",1,0))</f>
        <v>#REF!</v>
      </c>
      <c r="D147" s="211" t="e">
        <f>IF('Crisis Indicator Data'!#REF!="No Data",1,IF(#REF!&lt;&gt;"",1,0))</f>
        <v>#REF!</v>
      </c>
      <c r="E147" s="211" t="e">
        <f>IF('Crisis Indicator Data'!#REF!="No Data",1,IF(#REF!&lt;&gt;"",1,0))</f>
        <v>#REF!</v>
      </c>
      <c r="F147" s="211" t="e">
        <f>IF('Crisis Indicator Data'!#REF!="No Data",1,IF(#REF!&lt;&gt;"",1,0))</f>
        <v>#REF!</v>
      </c>
      <c r="G147" s="211" t="e">
        <f>IF('Crisis Indicator Data'!#REF!="No Data",1,IF(#REF!&lt;&gt;"",1,0))</f>
        <v>#REF!</v>
      </c>
      <c r="H147" s="211" t="e">
        <f>IF('Crisis Indicator Data'!#REF!="No Data",1,IF(#REF!&lt;&gt;"",1,0))</f>
        <v>#REF!</v>
      </c>
      <c r="I147" s="211" t="e">
        <f>IF('Crisis Indicator Data'!#REF!="No Data",1,IF(#REF!&lt;&gt;"",1,0))</f>
        <v>#REF!</v>
      </c>
      <c r="J147" s="211" t="e">
        <f>IF('Crisis Indicator Data'!#REF!="No Data",1,IF(#REF!&lt;&gt;"",1,0))</f>
        <v>#REF!</v>
      </c>
      <c r="K147" s="211" t="e">
        <f>IF('Crisis Indicator Data'!#REF!="No Data",1,IF(#REF!&lt;&gt;"",1,0))</f>
        <v>#REF!</v>
      </c>
      <c r="L147" s="211" t="e">
        <f>IF('Crisis Indicator Data'!#REF!="No Data",1,IF(#REF!&lt;&gt;"",1,0))</f>
        <v>#REF!</v>
      </c>
      <c r="M147" s="211" t="e">
        <f>IF('Crisis Indicator Data'!#REF!="No Data",1,IF(#REF!&lt;&gt;"",1,0))</f>
        <v>#REF!</v>
      </c>
      <c r="N147" s="211" t="e">
        <f>IF('Crisis Indicator Data'!#REF!="No Data",1,IF(#REF!&lt;&gt;"",1,0))</f>
        <v>#REF!</v>
      </c>
      <c r="O147" s="211" t="e">
        <f>IF('Crisis Indicator Data'!#REF!="No Data",1,IF(#REF!&lt;&gt;"",1,0))</f>
        <v>#REF!</v>
      </c>
      <c r="P147" s="211" t="e">
        <f>IF('Crisis Indicator Data'!#REF!="No Data",1,IF(#REF!&lt;&gt;"",1,0))</f>
        <v>#REF!</v>
      </c>
      <c r="Q147" s="211" t="e">
        <f>IF('Crisis Indicator Data'!#REF!="No Data",1,IF(#REF!&lt;&gt;"",1,0))</f>
        <v>#REF!</v>
      </c>
      <c r="R147" s="211" t="e">
        <f>IF('Crisis Indicator Data'!#REF!="No Data",1,IF(#REF!&lt;&gt;"",1,0))</f>
        <v>#REF!</v>
      </c>
      <c r="S147" s="211" t="e">
        <f>IF('Crisis Indicator Data'!#REF!="No Data",1,IF(#REF!&lt;&gt;"",1,0))</f>
        <v>#REF!</v>
      </c>
      <c r="T147" s="211" t="e">
        <f>IF('Crisis Indicator Data'!#REF!="No Data",1,IF(#REF!&lt;&gt;"",1,0))</f>
        <v>#REF!</v>
      </c>
      <c r="U147" s="211" t="e">
        <f>IF('Crisis Indicator Data'!#REF!="No Data",1,IF(#REF!&lt;&gt;"",1,0))</f>
        <v>#REF!</v>
      </c>
      <c r="V147" s="211" t="e">
        <f>IF('Crisis Indicator Data'!#REF!="No Data",1,IF(#REF!&lt;&gt;"",1,0))</f>
        <v>#REF!</v>
      </c>
      <c r="W147" s="211" t="e">
        <f>IF('Crisis Indicator Data'!#REF!="No Data",1,IF(#REF!&lt;&gt;"",1,0))</f>
        <v>#REF!</v>
      </c>
      <c r="X147" s="211" t="e">
        <f>IF('Crisis Indicator Data'!#REF!="No Data",1,IF(#REF!&lt;&gt;"",1,0))</f>
        <v>#REF!</v>
      </c>
      <c r="Y147" s="211" t="e">
        <f>IF('Crisis Indicator Data'!#REF!="No Data",1,IF(#REF!&lt;&gt;"",1,0))</f>
        <v>#REF!</v>
      </c>
      <c r="Z147" s="211" t="e">
        <f>IF('Crisis Indicator Data'!#REF!="No Data",1,IF(#REF!&lt;&gt;"",1,0))</f>
        <v>#REF!</v>
      </c>
      <c r="AA147" s="211" t="e">
        <f>IF('Crisis Indicator Data'!#REF!="No Data",1,IF(#REF!&lt;&gt;"",1,0))</f>
        <v>#REF!</v>
      </c>
      <c r="AB147" s="211" t="e">
        <f>IF('Crisis Indicator Data'!#REF!="No Data",1,IF(#REF!&lt;&gt;"",1,0))</f>
        <v>#REF!</v>
      </c>
      <c r="AC147" s="211" t="e">
        <f>IF('Crisis Indicator Data'!#REF!="No Data",1,IF(#REF!&lt;&gt;"",1,0))</f>
        <v>#REF!</v>
      </c>
      <c r="AD147" s="211" t="e">
        <f>IF('Crisis Indicator Data'!#REF!="No Data",1,IF(#REF!&lt;&gt;"",1,0))</f>
        <v>#REF!</v>
      </c>
      <c r="AE147" s="211" t="e">
        <f>IF('Crisis Indicator Data'!#REF!="No Data",1,IF(#REF!&lt;&gt;"",1,0))</f>
        <v>#REF!</v>
      </c>
      <c r="AF147" s="211" t="e">
        <f>IF('Crisis Indicator Data'!#REF!="No Data",1,IF(#REF!&lt;&gt;"",1,0))</f>
        <v>#REF!</v>
      </c>
      <c r="AG147" s="211" t="e">
        <f>IF('Crisis Indicator Data'!#REF!="No Data",1,IF(#REF!&lt;&gt;"",1,0))</f>
        <v>#REF!</v>
      </c>
      <c r="AH147" s="211" t="e">
        <f>IF('Crisis Indicator Data'!#REF!="No Data",1,IF(#REF!&lt;&gt;"",1,0))</f>
        <v>#REF!</v>
      </c>
      <c r="AI147" s="211" t="e">
        <f>IF('Crisis Indicator Data'!#REF!="No Data",1,IF(#REF!&lt;&gt;"",1,0))</f>
        <v>#REF!</v>
      </c>
      <c r="AJ147" s="211" t="e">
        <f>IF('Crisis Indicator Data'!#REF!="No Data",1,IF(#REF!&lt;&gt;"",1,0))</f>
        <v>#REF!</v>
      </c>
      <c r="AK147" s="211" t="e">
        <f>IF('Crisis Indicator Data'!#REF!="No Data",1,IF(#REF!&lt;&gt;"",1,0))</f>
        <v>#REF!</v>
      </c>
      <c r="AL147" s="211" t="e">
        <f>IF('Crisis Indicator Data'!#REF!="No Data",1,IF(#REF!&lt;&gt;"",1,0))</f>
        <v>#REF!</v>
      </c>
      <c r="AM147" s="211" t="e">
        <f>IF('Crisis Indicator Data'!#REF!="No Data",1,IF(#REF!&lt;&gt;"",1,0))</f>
        <v>#REF!</v>
      </c>
      <c r="AN147" s="211" t="e">
        <f>IF('Crisis Indicator Data'!#REF!="No Data",1,IF(#REF!&lt;&gt;"",1,0))</f>
        <v>#REF!</v>
      </c>
      <c r="AO147" s="211" t="e">
        <f>IF('Crisis Indicator Data'!#REF!="No Data",1,IF(#REF!&lt;&gt;"",1,0))</f>
        <v>#REF!</v>
      </c>
      <c r="AP147" s="211" t="e">
        <f>IF('Crisis Indicator Data'!#REF!="No Data",1,IF(#REF!&lt;&gt;"",1,0))</f>
        <v>#REF!</v>
      </c>
      <c r="AQ147" s="211" t="e">
        <f>IF('Crisis Indicator Data'!#REF!="No Data",1,IF(#REF!&lt;&gt;"",1,0))</f>
        <v>#REF!</v>
      </c>
      <c r="AR147" s="211" t="e">
        <f>IF('Crisis Indicator Data'!#REF!="No Data",1,IF(#REF!&lt;&gt;"",1,0))</f>
        <v>#REF!</v>
      </c>
      <c r="AS147" s="211" t="e">
        <f>IF('Crisis Indicator Data'!#REF!="No Data",1,IF(#REF!&lt;&gt;"",1,0))</f>
        <v>#REF!</v>
      </c>
      <c r="AT147" s="211" t="e">
        <f>IF('Crisis Indicator Data'!#REF!="No Data",1,IF(#REF!&lt;&gt;"",1,0))</f>
        <v>#REF!</v>
      </c>
      <c r="AU147" s="211" t="e">
        <f>IF('Crisis Indicator Data'!#REF!="No Data",1,IF(#REF!&lt;&gt;"",1,0))</f>
        <v>#REF!</v>
      </c>
      <c r="AV147" s="211" t="e">
        <f>IF('Crisis Indicator Data'!#REF!="No Data",1,IF(#REF!&lt;&gt;"",1,0))</f>
        <v>#REF!</v>
      </c>
      <c r="AW147" s="211" t="e">
        <f>IF('Crisis Indicator Data'!#REF!="No Data",1,IF(#REF!&lt;&gt;"",1,0))</f>
        <v>#REF!</v>
      </c>
      <c r="AX147" s="211" t="e">
        <f>IF('Crisis Indicator Data'!#REF!="No Data",1,IF(#REF!&lt;&gt;"",1,0))</f>
        <v>#REF!</v>
      </c>
      <c r="AY147" s="211" t="e">
        <f>IF('Crisis Indicator Data'!#REF!="No Data",1,IF(#REF!&lt;&gt;"",1,0))</f>
        <v>#REF!</v>
      </c>
      <c r="AZ147" s="211" t="e">
        <f>IF('Crisis Indicator Data'!#REF!="No Data",1,IF(#REF!&lt;&gt;"",1,0))</f>
        <v>#REF!</v>
      </c>
      <c r="BA147" t="e">
        <f t="shared" si="8"/>
        <v>#REF!</v>
      </c>
      <c r="BB147" s="22" t="e">
        <f t="shared" si="9"/>
        <v>#REF!</v>
      </c>
    </row>
    <row r="148" spans="1:54" x14ac:dyDescent="0.25">
      <c r="A148" t="s">
        <v>8866</v>
      </c>
      <c r="B148" s="211" t="e">
        <f>IF('Crisis Indicator Data'!#REF!="No Data",1,IF(#REF!&lt;&gt;"",1,0))</f>
        <v>#REF!</v>
      </c>
      <c r="C148" s="211" t="e">
        <f>IF('Crisis Indicator Data'!#REF!="No Data",1,IF(#REF!&lt;&gt;"",1,0))</f>
        <v>#REF!</v>
      </c>
      <c r="D148" s="211" t="e">
        <f>IF('Crisis Indicator Data'!#REF!="No Data",1,IF(#REF!&lt;&gt;"",1,0))</f>
        <v>#REF!</v>
      </c>
      <c r="E148" s="211" t="e">
        <f>IF('Crisis Indicator Data'!#REF!="No Data",1,IF(#REF!&lt;&gt;"",1,0))</f>
        <v>#REF!</v>
      </c>
      <c r="F148" s="211" t="e">
        <f>IF('Crisis Indicator Data'!#REF!="No Data",1,IF(#REF!&lt;&gt;"",1,0))</f>
        <v>#REF!</v>
      </c>
      <c r="G148" s="211" t="e">
        <f>IF('Crisis Indicator Data'!#REF!="No Data",1,IF(#REF!&lt;&gt;"",1,0))</f>
        <v>#REF!</v>
      </c>
      <c r="H148" s="211" t="e">
        <f>IF('Crisis Indicator Data'!#REF!="No Data",1,IF(#REF!&lt;&gt;"",1,0))</f>
        <v>#REF!</v>
      </c>
      <c r="I148" s="211" t="e">
        <f>IF('Crisis Indicator Data'!#REF!="No Data",1,IF(#REF!&lt;&gt;"",1,0))</f>
        <v>#REF!</v>
      </c>
      <c r="J148" s="211" t="e">
        <f>IF('Crisis Indicator Data'!#REF!="No Data",1,IF(#REF!&lt;&gt;"",1,0))</f>
        <v>#REF!</v>
      </c>
      <c r="K148" s="211" t="e">
        <f>IF('Crisis Indicator Data'!#REF!="No Data",1,IF(#REF!&lt;&gt;"",1,0))</f>
        <v>#REF!</v>
      </c>
      <c r="L148" s="211" t="e">
        <f>IF('Crisis Indicator Data'!#REF!="No Data",1,IF(#REF!&lt;&gt;"",1,0))</f>
        <v>#REF!</v>
      </c>
      <c r="M148" s="211" t="e">
        <f>IF('Crisis Indicator Data'!#REF!="No Data",1,IF(#REF!&lt;&gt;"",1,0))</f>
        <v>#REF!</v>
      </c>
      <c r="N148" s="211" t="e">
        <f>IF('Crisis Indicator Data'!#REF!="No Data",1,IF(#REF!&lt;&gt;"",1,0))</f>
        <v>#REF!</v>
      </c>
      <c r="O148" s="211" t="e">
        <f>IF('Crisis Indicator Data'!#REF!="No Data",1,IF(#REF!&lt;&gt;"",1,0))</f>
        <v>#REF!</v>
      </c>
      <c r="P148" s="211" t="e">
        <f>IF('Crisis Indicator Data'!#REF!="No Data",1,IF(#REF!&lt;&gt;"",1,0))</f>
        <v>#REF!</v>
      </c>
      <c r="Q148" s="211" t="e">
        <f>IF('Crisis Indicator Data'!#REF!="No Data",1,IF(#REF!&lt;&gt;"",1,0))</f>
        <v>#REF!</v>
      </c>
      <c r="R148" s="211" t="e">
        <f>IF('Crisis Indicator Data'!#REF!="No Data",1,IF(#REF!&lt;&gt;"",1,0))</f>
        <v>#REF!</v>
      </c>
      <c r="S148" s="211" t="e">
        <f>IF('Crisis Indicator Data'!#REF!="No Data",1,IF(#REF!&lt;&gt;"",1,0))</f>
        <v>#REF!</v>
      </c>
      <c r="T148" s="211" t="e">
        <f>IF('Crisis Indicator Data'!#REF!="No Data",1,IF(#REF!&lt;&gt;"",1,0))</f>
        <v>#REF!</v>
      </c>
      <c r="U148" s="211" t="e">
        <f>IF('Crisis Indicator Data'!#REF!="No Data",1,IF(#REF!&lt;&gt;"",1,0))</f>
        <v>#REF!</v>
      </c>
      <c r="V148" s="211" t="e">
        <f>IF('Crisis Indicator Data'!#REF!="No Data",1,IF(#REF!&lt;&gt;"",1,0))</f>
        <v>#REF!</v>
      </c>
      <c r="W148" s="211" t="e">
        <f>IF('Crisis Indicator Data'!#REF!="No Data",1,IF(#REF!&lt;&gt;"",1,0))</f>
        <v>#REF!</v>
      </c>
      <c r="X148" s="211" t="e">
        <f>IF('Crisis Indicator Data'!#REF!="No Data",1,IF(#REF!&lt;&gt;"",1,0))</f>
        <v>#REF!</v>
      </c>
      <c r="Y148" s="211" t="e">
        <f>IF('Crisis Indicator Data'!#REF!="No Data",1,IF(#REF!&lt;&gt;"",1,0))</f>
        <v>#REF!</v>
      </c>
      <c r="Z148" s="211" t="e">
        <f>IF('Crisis Indicator Data'!#REF!="No Data",1,IF(#REF!&lt;&gt;"",1,0))</f>
        <v>#REF!</v>
      </c>
      <c r="AA148" s="211" t="e">
        <f>IF('Crisis Indicator Data'!#REF!="No Data",1,IF(#REF!&lt;&gt;"",1,0))</f>
        <v>#REF!</v>
      </c>
      <c r="AB148" s="211" t="e">
        <f>IF('Crisis Indicator Data'!#REF!="No Data",1,IF(#REF!&lt;&gt;"",1,0))</f>
        <v>#REF!</v>
      </c>
      <c r="AC148" s="211" t="e">
        <f>IF('Crisis Indicator Data'!#REF!="No Data",1,IF(#REF!&lt;&gt;"",1,0))</f>
        <v>#REF!</v>
      </c>
      <c r="AD148" s="211" t="e">
        <f>IF('Crisis Indicator Data'!#REF!="No Data",1,IF(#REF!&lt;&gt;"",1,0))</f>
        <v>#REF!</v>
      </c>
      <c r="AE148" s="211" t="e">
        <f>IF('Crisis Indicator Data'!#REF!="No Data",1,IF(#REF!&lt;&gt;"",1,0))</f>
        <v>#REF!</v>
      </c>
      <c r="AF148" s="211" t="e">
        <f>IF('Crisis Indicator Data'!#REF!="No Data",1,IF(#REF!&lt;&gt;"",1,0))</f>
        <v>#REF!</v>
      </c>
      <c r="AG148" s="211" t="e">
        <f>IF('Crisis Indicator Data'!#REF!="No Data",1,IF(#REF!&lt;&gt;"",1,0))</f>
        <v>#REF!</v>
      </c>
      <c r="AH148" s="211" t="e">
        <f>IF('Crisis Indicator Data'!#REF!="No Data",1,IF(#REF!&lt;&gt;"",1,0))</f>
        <v>#REF!</v>
      </c>
      <c r="AI148" s="211" t="e">
        <f>IF('Crisis Indicator Data'!#REF!="No Data",1,IF(#REF!&lt;&gt;"",1,0))</f>
        <v>#REF!</v>
      </c>
      <c r="AJ148" s="211" t="e">
        <f>IF('Crisis Indicator Data'!#REF!="No Data",1,IF(#REF!&lt;&gt;"",1,0))</f>
        <v>#REF!</v>
      </c>
      <c r="AK148" s="211" t="e">
        <f>IF('Crisis Indicator Data'!#REF!="No Data",1,IF(#REF!&lt;&gt;"",1,0))</f>
        <v>#REF!</v>
      </c>
      <c r="AL148" s="211" t="e">
        <f>IF('Crisis Indicator Data'!#REF!="No Data",1,IF(#REF!&lt;&gt;"",1,0))</f>
        <v>#REF!</v>
      </c>
      <c r="AM148" s="211" t="e">
        <f>IF('Crisis Indicator Data'!#REF!="No Data",1,IF(#REF!&lt;&gt;"",1,0))</f>
        <v>#REF!</v>
      </c>
      <c r="AN148" s="211" t="e">
        <f>IF('Crisis Indicator Data'!#REF!="No Data",1,IF(#REF!&lt;&gt;"",1,0))</f>
        <v>#REF!</v>
      </c>
      <c r="AO148" s="211" t="e">
        <f>IF('Crisis Indicator Data'!#REF!="No Data",1,IF(#REF!&lt;&gt;"",1,0))</f>
        <v>#REF!</v>
      </c>
      <c r="AP148" s="211" t="e">
        <f>IF('Crisis Indicator Data'!#REF!="No Data",1,IF(#REF!&lt;&gt;"",1,0))</f>
        <v>#REF!</v>
      </c>
      <c r="AQ148" s="211" t="e">
        <f>IF('Crisis Indicator Data'!#REF!="No Data",1,IF(#REF!&lt;&gt;"",1,0))</f>
        <v>#REF!</v>
      </c>
      <c r="AR148" s="211" t="e">
        <f>IF('Crisis Indicator Data'!#REF!="No Data",1,IF(#REF!&lt;&gt;"",1,0))</f>
        <v>#REF!</v>
      </c>
      <c r="AS148" s="211" t="e">
        <f>IF('Crisis Indicator Data'!#REF!="No Data",1,IF(#REF!&lt;&gt;"",1,0))</f>
        <v>#REF!</v>
      </c>
      <c r="AT148" s="211" t="e">
        <f>IF('Crisis Indicator Data'!#REF!="No Data",1,IF(#REF!&lt;&gt;"",1,0))</f>
        <v>#REF!</v>
      </c>
      <c r="AU148" s="211" t="e">
        <f>IF('Crisis Indicator Data'!#REF!="No Data",1,IF(#REF!&lt;&gt;"",1,0))</f>
        <v>#REF!</v>
      </c>
      <c r="AV148" s="211" t="e">
        <f>IF('Crisis Indicator Data'!#REF!="No Data",1,IF(#REF!&lt;&gt;"",1,0))</f>
        <v>#REF!</v>
      </c>
      <c r="AW148" s="211" t="e">
        <f>IF('Crisis Indicator Data'!#REF!="No Data",1,IF(#REF!&lt;&gt;"",1,0))</f>
        <v>#REF!</v>
      </c>
      <c r="AX148" s="211" t="e">
        <f>IF('Crisis Indicator Data'!#REF!="No Data",1,IF(#REF!&lt;&gt;"",1,0))</f>
        <v>#REF!</v>
      </c>
      <c r="AY148" s="211" t="e">
        <f>IF('Crisis Indicator Data'!#REF!="No Data",1,IF(#REF!&lt;&gt;"",1,0))</f>
        <v>#REF!</v>
      </c>
      <c r="AZ148" s="211" t="e">
        <f>IF('Crisis Indicator Data'!#REF!="No Data",1,IF(#REF!&lt;&gt;"",1,0))</f>
        <v>#REF!</v>
      </c>
      <c r="BA148" t="e">
        <f t="shared" si="8"/>
        <v>#REF!</v>
      </c>
      <c r="BB148" s="22" t="e">
        <f t="shared" si="9"/>
        <v>#REF!</v>
      </c>
    </row>
    <row r="149" spans="1:54" x14ac:dyDescent="0.25">
      <c r="A149" t="s">
        <v>8868</v>
      </c>
      <c r="B149" s="211" t="e">
        <f>IF('Crisis Indicator Data'!#REF!="No Data",1,IF(#REF!&lt;&gt;"",1,0))</f>
        <v>#REF!</v>
      </c>
      <c r="C149" s="211" t="e">
        <f>IF('Crisis Indicator Data'!#REF!="No Data",1,IF(#REF!&lt;&gt;"",1,0))</f>
        <v>#REF!</v>
      </c>
      <c r="D149" s="211" t="e">
        <f>IF('Crisis Indicator Data'!#REF!="No Data",1,IF(#REF!&lt;&gt;"",1,0))</f>
        <v>#REF!</v>
      </c>
      <c r="E149" s="211" t="e">
        <f>IF('Crisis Indicator Data'!#REF!="No Data",1,IF(#REF!&lt;&gt;"",1,0))</f>
        <v>#REF!</v>
      </c>
      <c r="F149" s="211" t="e">
        <f>IF('Crisis Indicator Data'!#REF!="No Data",1,IF(#REF!&lt;&gt;"",1,0))</f>
        <v>#REF!</v>
      </c>
      <c r="G149" s="211" t="e">
        <f>IF('Crisis Indicator Data'!#REF!="No Data",1,IF(#REF!&lt;&gt;"",1,0))</f>
        <v>#REF!</v>
      </c>
      <c r="H149" s="211" t="e">
        <f>IF('Crisis Indicator Data'!#REF!="No Data",1,IF(#REF!&lt;&gt;"",1,0))</f>
        <v>#REF!</v>
      </c>
      <c r="I149" s="211" t="e">
        <f>IF('Crisis Indicator Data'!#REF!="No Data",1,IF(#REF!&lt;&gt;"",1,0))</f>
        <v>#REF!</v>
      </c>
      <c r="J149" s="211" t="e">
        <f>IF('Crisis Indicator Data'!#REF!="No Data",1,IF(#REF!&lt;&gt;"",1,0))</f>
        <v>#REF!</v>
      </c>
      <c r="K149" s="211" t="e">
        <f>IF('Crisis Indicator Data'!#REF!="No Data",1,IF(#REF!&lt;&gt;"",1,0))</f>
        <v>#REF!</v>
      </c>
      <c r="L149" s="211" t="e">
        <f>IF('Crisis Indicator Data'!#REF!="No Data",1,IF(#REF!&lt;&gt;"",1,0))</f>
        <v>#REF!</v>
      </c>
      <c r="M149" s="211" t="e">
        <f>IF('Crisis Indicator Data'!#REF!="No Data",1,IF(#REF!&lt;&gt;"",1,0))</f>
        <v>#REF!</v>
      </c>
      <c r="N149" s="211" t="e">
        <f>IF('Crisis Indicator Data'!#REF!="No Data",1,IF(#REF!&lt;&gt;"",1,0))</f>
        <v>#REF!</v>
      </c>
      <c r="O149" s="211" t="e">
        <f>IF('Crisis Indicator Data'!#REF!="No Data",1,IF(#REF!&lt;&gt;"",1,0))</f>
        <v>#REF!</v>
      </c>
      <c r="P149" s="211" t="e">
        <f>IF('Crisis Indicator Data'!#REF!="No Data",1,IF(#REF!&lt;&gt;"",1,0))</f>
        <v>#REF!</v>
      </c>
      <c r="Q149" s="211" t="e">
        <f>IF('Crisis Indicator Data'!#REF!="No Data",1,IF(#REF!&lt;&gt;"",1,0))</f>
        <v>#REF!</v>
      </c>
      <c r="R149" s="211" t="e">
        <f>IF('Crisis Indicator Data'!#REF!="No Data",1,IF(#REF!&lt;&gt;"",1,0))</f>
        <v>#REF!</v>
      </c>
      <c r="S149" s="211" t="e">
        <f>IF('Crisis Indicator Data'!#REF!="No Data",1,IF(#REF!&lt;&gt;"",1,0))</f>
        <v>#REF!</v>
      </c>
      <c r="T149" s="211" t="e">
        <f>IF('Crisis Indicator Data'!#REF!="No Data",1,IF(#REF!&lt;&gt;"",1,0))</f>
        <v>#REF!</v>
      </c>
      <c r="U149" s="211" t="e">
        <f>IF('Crisis Indicator Data'!#REF!="No Data",1,IF(#REF!&lt;&gt;"",1,0))</f>
        <v>#REF!</v>
      </c>
      <c r="V149" s="211" t="e">
        <f>IF('Crisis Indicator Data'!#REF!="No Data",1,IF(#REF!&lt;&gt;"",1,0))</f>
        <v>#REF!</v>
      </c>
      <c r="W149" s="211" t="e">
        <f>IF('Crisis Indicator Data'!#REF!="No Data",1,IF(#REF!&lt;&gt;"",1,0))</f>
        <v>#REF!</v>
      </c>
      <c r="X149" s="211" t="e">
        <f>IF('Crisis Indicator Data'!#REF!="No Data",1,IF(#REF!&lt;&gt;"",1,0))</f>
        <v>#REF!</v>
      </c>
      <c r="Y149" s="211" t="e">
        <f>IF('Crisis Indicator Data'!#REF!="No Data",1,IF(#REF!&lt;&gt;"",1,0))</f>
        <v>#REF!</v>
      </c>
      <c r="Z149" s="211" t="e">
        <f>IF('Crisis Indicator Data'!#REF!="No Data",1,IF(#REF!&lt;&gt;"",1,0))</f>
        <v>#REF!</v>
      </c>
      <c r="AA149" s="211" t="e">
        <f>IF('Crisis Indicator Data'!#REF!="No Data",1,IF(#REF!&lt;&gt;"",1,0))</f>
        <v>#REF!</v>
      </c>
      <c r="AB149" s="211" t="e">
        <f>IF('Crisis Indicator Data'!#REF!="No Data",1,IF(#REF!&lt;&gt;"",1,0))</f>
        <v>#REF!</v>
      </c>
      <c r="AC149" s="211" t="e">
        <f>IF('Crisis Indicator Data'!#REF!="No Data",1,IF(#REF!&lt;&gt;"",1,0))</f>
        <v>#REF!</v>
      </c>
      <c r="AD149" s="211" t="e">
        <f>IF('Crisis Indicator Data'!#REF!="No Data",1,IF(#REF!&lt;&gt;"",1,0))</f>
        <v>#REF!</v>
      </c>
      <c r="AE149" s="211" t="e">
        <f>IF('Crisis Indicator Data'!#REF!="No Data",1,IF(#REF!&lt;&gt;"",1,0))</f>
        <v>#REF!</v>
      </c>
      <c r="AF149" s="211" t="e">
        <f>IF('Crisis Indicator Data'!#REF!="No Data",1,IF(#REF!&lt;&gt;"",1,0))</f>
        <v>#REF!</v>
      </c>
      <c r="AG149" s="211" t="e">
        <f>IF('Crisis Indicator Data'!#REF!="No Data",1,IF(#REF!&lt;&gt;"",1,0))</f>
        <v>#REF!</v>
      </c>
      <c r="AH149" s="211" t="e">
        <f>IF('Crisis Indicator Data'!#REF!="No Data",1,IF(#REF!&lt;&gt;"",1,0))</f>
        <v>#REF!</v>
      </c>
      <c r="AI149" s="211" t="e">
        <f>IF('Crisis Indicator Data'!#REF!="No Data",1,IF(#REF!&lt;&gt;"",1,0))</f>
        <v>#REF!</v>
      </c>
      <c r="AJ149" s="211" t="e">
        <f>IF('Crisis Indicator Data'!#REF!="No Data",1,IF(#REF!&lt;&gt;"",1,0))</f>
        <v>#REF!</v>
      </c>
      <c r="AK149" s="211" t="e">
        <f>IF('Crisis Indicator Data'!#REF!="No Data",1,IF(#REF!&lt;&gt;"",1,0))</f>
        <v>#REF!</v>
      </c>
      <c r="AL149" s="211" t="e">
        <f>IF('Crisis Indicator Data'!#REF!="No Data",1,IF(#REF!&lt;&gt;"",1,0))</f>
        <v>#REF!</v>
      </c>
      <c r="AM149" s="211" t="e">
        <f>IF('Crisis Indicator Data'!#REF!="No Data",1,IF(#REF!&lt;&gt;"",1,0))</f>
        <v>#REF!</v>
      </c>
      <c r="AN149" s="211" t="e">
        <f>IF('Crisis Indicator Data'!#REF!="No Data",1,IF(#REF!&lt;&gt;"",1,0))</f>
        <v>#REF!</v>
      </c>
      <c r="AO149" s="211" t="e">
        <f>IF('Crisis Indicator Data'!#REF!="No Data",1,IF(#REF!&lt;&gt;"",1,0))</f>
        <v>#REF!</v>
      </c>
      <c r="AP149" s="211" t="e">
        <f>IF('Crisis Indicator Data'!#REF!="No Data",1,IF(#REF!&lt;&gt;"",1,0))</f>
        <v>#REF!</v>
      </c>
      <c r="AQ149" s="211" t="e">
        <f>IF('Crisis Indicator Data'!#REF!="No Data",1,IF(#REF!&lt;&gt;"",1,0))</f>
        <v>#REF!</v>
      </c>
      <c r="AR149" s="211" t="e">
        <f>IF('Crisis Indicator Data'!#REF!="No Data",1,IF(#REF!&lt;&gt;"",1,0))</f>
        <v>#REF!</v>
      </c>
      <c r="AS149" s="211" t="e">
        <f>IF('Crisis Indicator Data'!#REF!="No Data",1,IF(#REF!&lt;&gt;"",1,0))</f>
        <v>#REF!</v>
      </c>
      <c r="AT149" s="211" t="e">
        <f>IF('Crisis Indicator Data'!#REF!="No Data",1,IF(#REF!&lt;&gt;"",1,0))</f>
        <v>#REF!</v>
      </c>
      <c r="AU149" s="211" t="e">
        <f>IF('Crisis Indicator Data'!#REF!="No Data",1,IF(#REF!&lt;&gt;"",1,0))</f>
        <v>#REF!</v>
      </c>
      <c r="AV149" s="211" t="e">
        <f>IF('Crisis Indicator Data'!#REF!="No Data",1,IF(#REF!&lt;&gt;"",1,0))</f>
        <v>#REF!</v>
      </c>
      <c r="AW149" s="211" t="e">
        <f>IF('Crisis Indicator Data'!#REF!="No Data",1,IF(#REF!&lt;&gt;"",1,0))</f>
        <v>#REF!</v>
      </c>
      <c r="AX149" s="211" t="e">
        <f>IF('Crisis Indicator Data'!#REF!="No Data",1,IF(#REF!&lt;&gt;"",1,0))</f>
        <v>#REF!</v>
      </c>
      <c r="AY149" s="211" t="e">
        <f>IF('Crisis Indicator Data'!#REF!="No Data",1,IF(#REF!&lt;&gt;"",1,0))</f>
        <v>#REF!</v>
      </c>
      <c r="AZ149" s="211" t="e">
        <f>IF('Crisis Indicator Data'!#REF!="No Data",1,IF(#REF!&lt;&gt;"",1,0))</f>
        <v>#REF!</v>
      </c>
      <c r="BA149" t="e">
        <f t="shared" si="8"/>
        <v>#REF!</v>
      </c>
      <c r="BB149" s="22" t="e">
        <f t="shared" si="9"/>
        <v>#REF!</v>
      </c>
    </row>
    <row r="150" spans="1:54" x14ac:dyDescent="0.25">
      <c r="A150" t="s">
        <v>8878</v>
      </c>
      <c r="B150" s="211" t="e">
        <f>IF('Crisis Indicator Data'!#REF!="No Data",1,IF(#REF!&lt;&gt;"",1,0))</f>
        <v>#REF!</v>
      </c>
      <c r="C150" s="211" t="e">
        <f>IF('Crisis Indicator Data'!#REF!="No Data",1,IF(#REF!&lt;&gt;"",1,0))</f>
        <v>#REF!</v>
      </c>
      <c r="D150" s="211" t="e">
        <f>IF('Crisis Indicator Data'!#REF!="No Data",1,IF(#REF!&lt;&gt;"",1,0))</f>
        <v>#REF!</v>
      </c>
      <c r="E150" s="211" t="e">
        <f>IF('Crisis Indicator Data'!#REF!="No Data",1,IF(#REF!&lt;&gt;"",1,0))</f>
        <v>#REF!</v>
      </c>
      <c r="F150" s="211" t="e">
        <f>IF('Crisis Indicator Data'!#REF!="No Data",1,IF(#REF!&lt;&gt;"",1,0))</f>
        <v>#REF!</v>
      </c>
      <c r="G150" s="211" t="e">
        <f>IF('Crisis Indicator Data'!#REF!="No Data",1,IF(#REF!&lt;&gt;"",1,0))</f>
        <v>#REF!</v>
      </c>
      <c r="H150" s="211" t="e">
        <f>IF('Crisis Indicator Data'!#REF!="No Data",1,IF(#REF!&lt;&gt;"",1,0))</f>
        <v>#REF!</v>
      </c>
      <c r="I150" s="211" t="e">
        <f>IF('Crisis Indicator Data'!#REF!="No Data",1,IF(#REF!&lt;&gt;"",1,0))</f>
        <v>#REF!</v>
      </c>
      <c r="J150" s="211" t="e">
        <f>IF('Crisis Indicator Data'!#REF!="No Data",1,IF(#REF!&lt;&gt;"",1,0))</f>
        <v>#REF!</v>
      </c>
      <c r="K150" s="211" t="e">
        <f>IF('Crisis Indicator Data'!#REF!="No Data",1,IF(#REF!&lt;&gt;"",1,0))</f>
        <v>#REF!</v>
      </c>
      <c r="L150" s="211" t="e">
        <f>IF('Crisis Indicator Data'!#REF!="No Data",1,IF(#REF!&lt;&gt;"",1,0))</f>
        <v>#REF!</v>
      </c>
      <c r="M150" s="211" t="e">
        <f>IF('Crisis Indicator Data'!#REF!="No Data",1,IF(#REF!&lt;&gt;"",1,0))</f>
        <v>#REF!</v>
      </c>
      <c r="N150" s="211" t="e">
        <f>IF('Crisis Indicator Data'!#REF!="No Data",1,IF(#REF!&lt;&gt;"",1,0))</f>
        <v>#REF!</v>
      </c>
      <c r="O150" s="211" t="e">
        <f>IF('Crisis Indicator Data'!#REF!="No Data",1,IF(#REF!&lt;&gt;"",1,0))</f>
        <v>#REF!</v>
      </c>
      <c r="P150" s="211" t="e">
        <f>IF('Crisis Indicator Data'!#REF!="No Data",1,IF(#REF!&lt;&gt;"",1,0))</f>
        <v>#REF!</v>
      </c>
      <c r="Q150" s="211" t="e">
        <f>IF('Crisis Indicator Data'!#REF!="No Data",1,IF(#REF!&lt;&gt;"",1,0))</f>
        <v>#REF!</v>
      </c>
      <c r="R150" s="211" t="e">
        <f>IF('Crisis Indicator Data'!#REF!="No Data",1,IF(#REF!&lt;&gt;"",1,0))</f>
        <v>#REF!</v>
      </c>
      <c r="S150" s="211" t="e">
        <f>IF('Crisis Indicator Data'!#REF!="No Data",1,IF(#REF!&lt;&gt;"",1,0))</f>
        <v>#REF!</v>
      </c>
      <c r="T150" s="211" t="e">
        <f>IF('Crisis Indicator Data'!#REF!="No Data",1,IF(#REF!&lt;&gt;"",1,0))</f>
        <v>#REF!</v>
      </c>
      <c r="U150" s="211" t="e">
        <f>IF('Crisis Indicator Data'!#REF!="No Data",1,IF(#REF!&lt;&gt;"",1,0))</f>
        <v>#REF!</v>
      </c>
      <c r="V150" s="211" t="e">
        <f>IF('Crisis Indicator Data'!#REF!="No Data",1,IF(#REF!&lt;&gt;"",1,0))</f>
        <v>#REF!</v>
      </c>
      <c r="W150" s="211" t="e">
        <f>IF('Crisis Indicator Data'!#REF!="No Data",1,IF(#REF!&lt;&gt;"",1,0))</f>
        <v>#REF!</v>
      </c>
      <c r="X150" s="211" t="e">
        <f>IF('Crisis Indicator Data'!#REF!="No Data",1,IF(#REF!&lt;&gt;"",1,0))</f>
        <v>#REF!</v>
      </c>
      <c r="Y150" s="211" t="e">
        <f>IF('Crisis Indicator Data'!#REF!="No Data",1,IF(#REF!&lt;&gt;"",1,0))</f>
        <v>#REF!</v>
      </c>
      <c r="Z150" s="211" t="e">
        <f>IF('Crisis Indicator Data'!#REF!="No Data",1,IF(#REF!&lt;&gt;"",1,0))</f>
        <v>#REF!</v>
      </c>
      <c r="AA150" s="211" t="e">
        <f>IF('Crisis Indicator Data'!#REF!="No Data",1,IF(#REF!&lt;&gt;"",1,0))</f>
        <v>#REF!</v>
      </c>
      <c r="AB150" s="211" t="e">
        <f>IF('Crisis Indicator Data'!#REF!="No Data",1,IF(#REF!&lt;&gt;"",1,0))</f>
        <v>#REF!</v>
      </c>
      <c r="AC150" s="211" t="e">
        <f>IF('Crisis Indicator Data'!#REF!="No Data",1,IF(#REF!&lt;&gt;"",1,0))</f>
        <v>#REF!</v>
      </c>
      <c r="AD150" s="211" t="e">
        <f>IF('Crisis Indicator Data'!#REF!="No Data",1,IF(#REF!&lt;&gt;"",1,0))</f>
        <v>#REF!</v>
      </c>
      <c r="AE150" s="211" t="e">
        <f>IF('Crisis Indicator Data'!#REF!="No Data",1,IF(#REF!&lt;&gt;"",1,0))</f>
        <v>#REF!</v>
      </c>
      <c r="AF150" s="211" t="e">
        <f>IF('Crisis Indicator Data'!#REF!="No Data",1,IF(#REF!&lt;&gt;"",1,0))</f>
        <v>#REF!</v>
      </c>
      <c r="AG150" s="211" t="e">
        <f>IF('Crisis Indicator Data'!#REF!="No Data",1,IF(#REF!&lt;&gt;"",1,0))</f>
        <v>#REF!</v>
      </c>
      <c r="AH150" s="211" t="e">
        <f>IF('Crisis Indicator Data'!#REF!="No Data",1,IF(#REF!&lt;&gt;"",1,0))</f>
        <v>#REF!</v>
      </c>
      <c r="AI150" s="211" t="e">
        <f>IF('Crisis Indicator Data'!#REF!="No Data",1,IF(#REF!&lt;&gt;"",1,0))</f>
        <v>#REF!</v>
      </c>
      <c r="AJ150" s="211" t="e">
        <f>IF('Crisis Indicator Data'!#REF!="No Data",1,IF(#REF!&lt;&gt;"",1,0))</f>
        <v>#REF!</v>
      </c>
      <c r="AK150" s="211" t="e">
        <f>IF('Crisis Indicator Data'!#REF!="No Data",1,IF(#REF!&lt;&gt;"",1,0))</f>
        <v>#REF!</v>
      </c>
      <c r="AL150" s="211" t="e">
        <f>IF('Crisis Indicator Data'!#REF!="No Data",1,IF(#REF!&lt;&gt;"",1,0))</f>
        <v>#REF!</v>
      </c>
      <c r="AM150" s="211" t="e">
        <f>IF('Crisis Indicator Data'!#REF!="No Data",1,IF(#REF!&lt;&gt;"",1,0))</f>
        <v>#REF!</v>
      </c>
      <c r="AN150" s="211" t="e">
        <f>IF('Crisis Indicator Data'!#REF!="No Data",1,IF(#REF!&lt;&gt;"",1,0))</f>
        <v>#REF!</v>
      </c>
      <c r="AO150" s="211" t="e">
        <f>IF('Crisis Indicator Data'!#REF!="No Data",1,IF(#REF!&lt;&gt;"",1,0))</f>
        <v>#REF!</v>
      </c>
      <c r="AP150" s="211" t="e">
        <f>IF('Crisis Indicator Data'!#REF!="No Data",1,IF(#REF!&lt;&gt;"",1,0))</f>
        <v>#REF!</v>
      </c>
      <c r="AQ150" s="211" t="e">
        <f>IF('Crisis Indicator Data'!#REF!="No Data",1,IF(#REF!&lt;&gt;"",1,0))</f>
        <v>#REF!</v>
      </c>
      <c r="AR150" s="211" t="e">
        <f>IF('Crisis Indicator Data'!#REF!="No Data",1,IF(#REF!&lt;&gt;"",1,0))</f>
        <v>#REF!</v>
      </c>
      <c r="AS150" s="211" t="e">
        <f>IF('Crisis Indicator Data'!#REF!="No Data",1,IF(#REF!&lt;&gt;"",1,0))</f>
        <v>#REF!</v>
      </c>
      <c r="AT150" s="211" t="e">
        <f>IF('Crisis Indicator Data'!#REF!="No Data",1,IF(#REF!&lt;&gt;"",1,0))</f>
        <v>#REF!</v>
      </c>
      <c r="AU150" s="211" t="e">
        <f>IF('Crisis Indicator Data'!#REF!="No Data",1,IF(#REF!&lt;&gt;"",1,0))</f>
        <v>#REF!</v>
      </c>
      <c r="AV150" s="211" t="e">
        <f>IF('Crisis Indicator Data'!#REF!="No Data",1,IF(#REF!&lt;&gt;"",1,0))</f>
        <v>#REF!</v>
      </c>
      <c r="AW150" s="211" t="e">
        <f>IF('Crisis Indicator Data'!#REF!="No Data",1,IF(#REF!&lt;&gt;"",1,0))</f>
        <v>#REF!</v>
      </c>
      <c r="AX150" s="211" t="e">
        <f>IF('Crisis Indicator Data'!#REF!="No Data",1,IF(#REF!&lt;&gt;"",1,0))</f>
        <v>#REF!</v>
      </c>
      <c r="AY150" s="211" t="e">
        <f>IF('Crisis Indicator Data'!#REF!="No Data",1,IF(#REF!&lt;&gt;"",1,0))</f>
        <v>#REF!</v>
      </c>
      <c r="AZ150" s="211" t="e">
        <f>IF('Crisis Indicator Data'!#REF!="No Data",1,IF(#REF!&lt;&gt;"",1,0))</f>
        <v>#REF!</v>
      </c>
      <c r="BA150" t="e">
        <f t="shared" si="8"/>
        <v>#REF!</v>
      </c>
      <c r="BB150" s="22" t="e">
        <f t="shared" si="9"/>
        <v>#REF!</v>
      </c>
    </row>
    <row r="151" spans="1:54" x14ac:dyDescent="0.25">
      <c r="A151" t="s">
        <v>8891</v>
      </c>
      <c r="B151" s="211" t="e">
        <f>IF('Crisis Indicator Data'!#REF!="No Data",1,IF(#REF!&lt;&gt;"",1,0))</f>
        <v>#REF!</v>
      </c>
      <c r="C151" s="211" t="e">
        <f>IF('Crisis Indicator Data'!#REF!="No Data",1,IF(#REF!&lt;&gt;"",1,0))</f>
        <v>#REF!</v>
      </c>
      <c r="D151" s="211" t="e">
        <f>IF('Crisis Indicator Data'!#REF!="No Data",1,IF(#REF!&lt;&gt;"",1,0))</f>
        <v>#REF!</v>
      </c>
      <c r="E151" s="211" t="e">
        <f>IF('Crisis Indicator Data'!#REF!="No Data",1,IF(#REF!&lt;&gt;"",1,0))</f>
        <v>#REF!</v>
      </c>
      <c r="F151" s="211" t="e">
        <f>IF('Crisis Indicator Data'!#REF!="No Data",1,IF(#REF!&lt;&gt;"",1,0))</f>
        <v>#REF!</v>
      </c>
      <c r="G151" s="211" t="e">
        <f>IF('Crisis Indicator Data'!#REF!="No Data",1,IF(#REF!&lt;&gt;"",1,0))</f>
        <v>#REF!</v>
      </c>
      <c r="H151" s="211" t="e">
        <f>IF('Crisis Indicator Data'!#REF!="No Data",1,IF(#REF!&lt;&gt;"",1,0))</f>
        <v>#REF!</v>
      </c>
      <c r="I151" s="211" t="e">
        <f>IF('Crisis Indicator Data'!#REF!="No Data",1,IF(#REF!&lt;&gt;"",1,0))</f>
        <v>#REF!</v>
      </c>
      <c r="J151" s="211" t="e">
        <f>IF('Crisis Indicator Data'!#REF!="No Data",1,IF(#REF!&lt;&gt;"",1,0))</f>
        <v>#REF!</v>
      </c>
      <c r="K151" s="211" t="e">
        <f>IF('Crisis Indicator Data'!#REF!="No Data",1,IF(#REF!&lt;&gt;"",1,0))</f>
        <v>#REF!</v>
      </c>
      <c r="L151" s="211" t="e">
        <f>IF('Crisis Indicator Data'!#REF!="No Data",1,IF(#REF!&lt;&gt;"",1,0))</f>
        <v>#REF!</v>
      </c>
      <c r="M151" s="211" t="e">
        <f>IF('Crisis Indicator Data'!#REF!="No Data",1,IF(#REF!&lt;&gt;"",1,0))</f>
        <v>#REF!</v>
      </c>
      <c r="N151" s="211" t="e">
        <f>IF('Crisis Indicator Data'!#REF!="No Data",1,IF(#REF!&lt;&gt;"",1,0))</f>
        <v>#REF!</v>
      </c>
      <c r="O151" s="211" t="e">
        <f>IF('Crisis Indicator Data'!#REF!="No Data",1,IF(#REF!&lt;&gt;"",1,0))</f>
        <v>#REF!</v>
      </c>
      <c r="P151" s="211" t="e">
        <f>IF('Crisis Indicator Data'!#REF!="No Data",1,IF(#REF!&lt;&gt;"",1,0))</f>
        <v>#REF!</v>
      </c>
      <c r="Q151" s="211" t="e">
        <f>IF('Crisis Indicator Data'!#REF!="No Data",1,IF(#REF!&lt;&gt;"",1,0))</f>
        <v>#REF!</v>
      </c>
      <c r="R151" s="211" t="e">
        <f>IF('Crisis Indicator Data'!#REF!="No Data",1,IF(#REF!&lt;&gt;"",1,0))</f>
        <v>#REF!</v>
      </c>
      <c r="S151" s="211" t="e">
        <f>IF('Crisis Indicator Data'!#REF!="No Data",1,IF(#REF!&lt;&gt;"",1,0))</f>
        <v>#REF!</v>
      </c>
      <c r="T151" s="211" t="e">
        <f>IF('Crisis Indicator Data'!#REF!="No Data",1,IF(#REF!&lt;&gt;"",1,0))</f>
        <v>#REF!</v>
      </c>
      <c r="U151" s="211" t="e">
        <f>IF('Crisis Indicator Data'!#REF!="No Data",1,IF(#REF!&lt;&gt;"",1,0))</f>
        <v>#REF!</v>
      </c>
      <c r="V151" s="211" t="e">
        <f>IF('Crisis Indicator Data'!#REF!="No Data",1,IF(#REF!&lt;&gt;"",1,0))</f>
        <v>#REF!</v>
      </c>
      <c r="W151" s="211" t="e">
        <f>IF('Crisis Indicator Data'!#REF!="No Data",1,IF(#REF!&lt;&gt;"",1,0))</f>
        <v>#REF!</v>
      </c>
      <c r="X151" s="211" t="e">
        <f>IF('Crisis Indicator Data'!#REF!="No Data",1,IF(#REF!&lt;&gt;"",1,0))</f>
        <v>#REF!</v>
      </c>
      <c r="Y151" s="211" t="e">
        <f>IF('Crisis Indicator Data'!#REF!="No Data",1,IF(#REF!&lt;&gt;"",1,0))</f>
        <v>#REF!</v>
      </c>
      <c r="Z151" s="211" t="e">
        <f>IF('Crisis Indicator Data'!#REF!="No Data",1,IF(#REF!&lt;&gt;"",1,0))</f>
        <v>#REF!</v>
      </c>
      <c r="AA151" s="211" t="e">
        <f>IF('Crisis Indicator Data'!#REF!="No Data",1,IF(#REF!&lt;&gt;"",1,0))</f>
        <v>#REF!</v>
      </c>
      <c r="AB151" s="211" t="e">
        <f>IF('Crisis Indicator Data'!#REF!="No Data",1,IF(#REF!&lt;&gt;"",1,0))</f>
        <v>#REF!</v>
      </c>
      <c r="AC151" s="211" t="e">
        <f>IF('Crisis Indicator Data'!#REF!="No Data",1,IF(#REF!&lt;&gt;"",1,0))</f>
        <v>#REF!</v>
      </c>
      <c r="AD151" s="211" t="e">
        <f>IF('Crisis Indicator Data'!#REF!="No Data",1,IF(#REF!&lt;&gt;"",1,0))</f>
        <v>#REF!</v>
      </c>
      <c r="AE151" s="211" t="e">
        <f>IF('Crisis Indicator Data'!#REF!="No Data",1,IF(#REF!&lt;&gt;"",1,0))</f>
        <v>#REF!</v>
      </c>
      <c r="AF151" s="211" t="e">
        <f>IF('Crisis Indicator Data'!#REF!="No Data",1,IF(#REF!&lt;&gt;"",1,0))</f>
        <v>#REF!</v>
      </c>
      <c r="AG151" s="211" t="e">
        <f>IF('Crisis Indicator Data'!#REF!="No Data",1,IF(#REF!&lt;&gt;"",1,0))</f>
        <v>#REF!</v>
      </c>
      <c r="AH151" s="211" t="e">
        <f>IF('Crisis Indicator Data'!#REF!="No Data",1,IF(#REF!&lt;&gt;"",1,0))</f>
        <v>#REF!</v>
      </c>
      <c r="AI151" s="211" t="e">
        <f>IF('Crisis Indicator Data'!#REF!="No Data",1,IF(#REF!&lt;&gt;"",1,0))</f>
        <v>#REF!</v>
      </c>
      <c r="AJ151" s="211" t="e">
        <f>IF('Crisis Indicator Data'!#REF!="No Data",1,IF(#REF!&lt;&gt;"",1,0))</f>
        <v>#REF!</v>
      </c>
      <c r="AK151" s="211" t="e">
        <f>IF('Crisis Indicator Data'!#REF!="No Data",1,IF(#REF!&lt;&gt;"",1,0))</f>
        <v>#REF!</v>
      </c>
      <c r="AL151" s="211" t="e">
        <f>IF('Crisis Indicator Data'!#REF!="No Data",1,IF(#REF!&lt;&gt;"",1,0))</f>
        <v>#REF!</v>
      </c>
      <c r="AM151" s="211" t="e">
        <f>IF('Crisis Indicator Data'!#REF!="No Data",1,IF(#REF!&lt;&gt;"",1,0))</f>
        <v>#REF!</v>
      </c>
      <c r="AN151" s="211" t="e">
        <f>IF('Crisis Indicator Data'!#REF!="No Data",1,IF(#REF!&lt;&gt;"",1,0))</f>
        <v>#REF!</v>
      </c>
      <c r="AO151" s="211" t="e">
        <f>IF('Crisis Indicator Data'!#REF!="No Data",1,IF(#REF!&lt;&gt;"",1,0))</f>
        <v>#REF!</v>
      </c>
      <c r="AP151" s="211" t="e">
        <f>IF('Crisis Indicator Data'!#REF!="No Data",1,IF(#REF!&lt;&gt;"",1,0))</f>
        <v>#REF!</v>
      </c>
      <c r="AQ151" s="211" t="e">
        <f>IF('Crisis Indicator Data'!#REF!="No Data",1,IF(#REF!&lt;&gt;"",1,0))</f>
        <v>#REF!</v>
      </c>
      <c r="AR151" s="211" t="e">
        <f>IF('Crisis Indicator Data'!#REF!="No Data",1,IF(#REF!&lt;&gt;"",1,0))</f>
        <v>#REF!</v>
      </c>
      <c r="AS151" s="211" t="e">
        <f>IF('Crisis Indicator Data'!#REF!="No Data",1,IF(#REF!&lt;&gt;"",1,0))</f>
        <v>#REF!</v>
      </c>
      <c r="AT151" s="211" t="e">
        <f>IF('Crisis Indicator Data'!#REF!="No Data",1,IF(#REF!&lt;&gt;"",1,0))</f>
        <v>#REF!</v>
      </c>
      <c r="AU151" s="211" t="e">
        <f>IF('Crisis Indicator Data'!#REF!="No Data",1,IF(#REF!&lt;&gt;"",1,0))</f>
        <v>#REF!</v>
      </c>
      <c r="AV151" s="211" t="e">
        <f>IF('Crisis Indicator Data'!#REF!="No Data",1,IF(#REF!&lt;&gt;"",1,0))</f>
        <v>#REF!</v>
      </c>
      <c r="AW151" s="211" t="e">
        <f>IF('Crisis Indicator Data'!#REF!="No Data",1,IF(#REF!&lt;&gt;"",1,0))</f>
        <v>#REF!</v>
      </c>
      <c r="AX151" s="211" t="e">
        <f>IF('Crisis Indicator Data'!#REF!="No Data",1,IF(#REF!&lt;&gt;"",1,0))</f>
        <v>#REF!</v>
      </c>
      <c r="AY151" s="211" t="e">
        <f>IF('Crisis Indicator Data'!#REF!="No Data",1,IF(#REF!&lt;&gt;"",1,0))</f>
        <v>#REF!</v>
      </c>
      <c r="AZ151" s="211" t="e">
        <f>IF('Crisis Indicator Data'!#REF!="No Data",1,IF(#REF!&lt;&gt;"",1,0))</f>
        <v>#REF!</v>
      </c>
      <c r="BA151" t="e">
        <f t="shared" si="8"/>
        <v>#REF!</v>
      </c>
      <c r="BB151" s="22" t="e">
        <f t="shared" si="9"/>
        <v>#REF!</v>
      </c>
    </row>
    <row r="152" spans="1:54" x14ac:dyDescent="0.25">
      <c r="A152" t="s">
        <v>8874</v>
      </c>
      <c r="B152" s="211" t="e">
        <f>IF('Crisis Indicator Data'!#REF!="No Data",1,IF(#REF!&lt;&gt;"",1,0))</f>
        <v>#REF!</v>
      </c>
      <c r="C152" s="211" t="e">
        <f>IF('Crisis Indicator Data'!#REF!="No Data",1,IF(#REF!&lt;&gt;"",1,0))</f>
        <v>#REF!</v>
      </c>
      <c r="D152" s="211" t="e">
        <f>IF('Crisis Indicator Data'!#REF!="No Data",1,IF(#REF!&lt;&gt;"",1,0))</f>
        <v>#REF!</v>
      </c>
      <c r="E152" s="211" t="e">
        <f>IF('Crisis Indicator Data'!#REF!="No Data",1,IF(#REF!&lt;&gt;"",1,0))</f>
        <v>#REF!</v>
      </c>
      <c r="F152" s="211" t="e">
        <f>IF('Crisis Indicator Data'!#REF!="No Data",1,IF(#REF!&lt;&gt;"",1,0))</f>
        <v>#REF!</v>
      </c>
      <c r="G152" s="211" t="e">
        <f>IF('Crisis Indicator Data'!#REF!="No Data",1,IF(#REF!&lt;&gt;"",1,0))</f>
        <v>#REF!</v>
      </c>
      <c r="H152" s="211" t="e">
        <f>IF('Crisis Indicator Data'!#REF!="No Data",1,IF(#REF!&lt;&gt;"",1,0))</f>
        <v>#REF!</v>
      </c>
      <c r="I152" s="211" t="e">
        <f>IF('Crisis Indicator Data'!#REF!="No Data",1,IF(#REF!&lt;&gt;"",1,0))</f>
        <v>#REF!</v>
      </c>
      <c r="J152" s="211" t="e">
        <f>IF('Crisis Indicator Data'!#REF!="No Data",1,IF(#REF!&lt;&gt;"",1,0))</f>
        <v>#REF!</v>
      </c>
      <c r="K152" s="211" t="e">
        <f>IF('Crisis Indicator Data'!#REF!="No Data",1,IF(#REF!&lt;&gt;"",1,0))</f>
        <v>#REF!</v>
      </c>
      <c r="L152" s="211" t="e">
        <f>IF('Crisis Indicator Data'!#REF!="No Data",1,IF(#REF!&lt;&gt;"",1,0))</f>
        <v>#REF!</v>
      </c>
      <c r="M152" s="211" t="e">
        <f>IF('Crisis Indicator Data'!#REF!="No Data",1,IF(#REF!&lt;&gt;"",1,0))</f>
        <v>#REF!</v>
      </c>
      <c r="N152" s="211" t="e">
        <f>IF('Crisis Indicator Data'!#REF!="No Data",1,IF(#REF!&lt;&gt;"",1,0))</f>
        <v>#REF!</v>
      </c>
      <c r="O152" s="211" t="e">
        <f>IF('Crisis Indicator Data'!#REF!="No Data",1,IF(#REF!&lt;&gt;"",1,0))</f>
        <v>#REF!</v>
      </c>
      <c r="P152" s="211" t="e">
        <f>IF('Crisis Indicator Data'!#REF!="No Data",1,IF(#REF!&lt;&gt;"",1,0))</f>
        <v>#REF!</v>
      </c>
      <c r="Q152" s="211" t="e">
        <f>IF('Crisis Indicator Data'!#REF!="No Data",1,IF(#REF!&lt;&gt;"",1,0))</f>
        <v>#REF!</v>
      </c>
      <c r="R152" s="211" t="e">
        <f>IF('Crisis Indicator Data'!#REF!="No Data",1,IF(#REF!&lt;&gt;"",1,0))</f>
        <v>#REF!</v>
      </c>
      <c r="S152" s="211" t="e">
        <f>IF('Crisis Indicator Data'!#REF!="No Data",1,IF(#REF!&lt;&gt;"",1,0))</f>
        <v>#REF!</v>
      </c>
      <c r="T152" s="211" t="e">
        <f>IF('Crisis Indicator Data'!#REF!="No Data",1,IF(#REF!&lt;&gt;"",1,0))</f>
        <v>#REF!</v>
      </c>
      <c r="U152" s="211" t="e">
        <f>IF('Crisis Indicator Data'!#REF!="No Data",1,IF(#REF!&lt;&gt;"",1,0))</f>
        <v>#REF!</v>
      </c>
      <c r="V152" s="211" t="e">
        <f>IF('Crisis Indicator Data'!#REF!="No Data",1,IF(#REF!&lt;&gt;"",1,0))</f>
        <v>#REF!</v>
      </c>
      <c r="W152" s="211" t="e">
        <f>IF('Crisis Indicator Data'!#REF!="No Data",1,IF(#REF!&lt;&gt;"",1,0))</f>
        <v>#REF!</v>
      </c>
      <c r="X152" s="211" t="e">
        <f>IF('Crisis Indicator Data'!#REF!="No Data",1,IF(#REF!&lt;&gt;"",1,0))</f>
        <v>#REF!</v>
      </c>
      <c r="Y152" s="211" t="e">
        <f>IF('Crisis Indicator Data'!#REF!="No Data",1,IF(#REF!&lt;&gt;"",1,0))</f>
        <v>#REF!</v>
      </c>
      <c r="Z152" s="211" t="e">
        <f>IF('Crisis Indicator Data'!#REF!="No Data",1,IF(#REF!&lt;&gt;"",1,0))</f>
        <v>#REF!</v>
      </c>
      <c r="AA152" s="211" t="e">
        <f>IF('Crisis Indicator Data'!#REF!="No Data",1,IF(#REF!&lt;&gt;"",1,0))</f>
        <v>#REF!</v>
      </c>
      <c r="AB152" s="211" t="e">
        <f>IF('Crisis Indicator Data'!#REF!="No Data",1,IF(#REF!&lt;&gt;"",1,0))</f>
        <v>#REF!</v>
      </c>
      <c r="AC152" s="211" t="e">
        <f>IF('Crisis Indicator Data'!#REF!="No Data",1,IF(#REF!&lt;&gt;"",1,0))</f>
        <v>#REF!</v>
      </c>
      <c r="AD152" s="211" t="e">
        <f>IF('Crisis Indicator Data'!#REF!="No Data",1,IF(#REF!&lt;&gt;"",1,0))</f>
        <v>#REF!</v>
      </c>
      <c r="AE152" s="211" t="e">
        <f>IF('Crisis Indicator Data'!#REF!="No Data",1,IF(#REF!&lt;&gt;"",1,0))</f>
        <v>#REF!</v>
      </c>
      <c r="AF152" s="211" t="e">
        <f>IF('Crisis Indicator Data'!#REF!="No Data",1,IF(#REF!&lt;&gt;"",1,0))</f>
        <v>#REF!</v>
      </c>
      <c r="AG152" s="211" t="e">
        <f>IF('Crisis Indicator Data'!#REF!="No Data",1,IF(#REF!&lt;&gt;"",1,0))</f>
        <v>#REF!</v>
      </c>
      <c r="AH152" s="211" t="e">
        <f>IF('Crisis Indicator Data'!#REF!="No Data",1,IF(#REF!&lt;&gt;"",1,0))</f>
        <v>#REF!</v>
      </c>
      <c r="AI152" s="211" t="e">
        <f>IF('Crisis Indicator Data'!#REF!="No Data",1,IF(#REF!&lt;&gt;"",1,0))</f>
        <v>#REF!</v>
      </c>
      <c r="AJ152" s="211" t="e">
        <f>IF('Crisis Indicator Data'!#REF!="No Data",1,IF(#REF!&lt;&gt;"",1,0))</f>
        <v>#REF!</v>
      </c>
      <c r="AK152" s="211" t="e">
        <f>IF('Crisis Indicator Data'!#REF!="No Data",1,IF(#REF!&lt;&gt;"",1,0))</f>
        <v>#REF!</v>
      </c>
      <c r="AL152" s="211" t="e">
        <f>IF('Crisis Indicator Data'!#REF!="No Data",1,IF(#REF!&lt;&gt;"",1,0))</f>
        <v>#REF!</v>
      </c>
      <c r="AM152" s="211" t="e">
        <f>IF('Crisis Indicator Data'!#REF!="No Data",1,IF(#REF!&lt;&gt;"",1,0))</f>
        <v>#REF!</v>
      </c>
      <c r="AN152" s="211" t="e">
        <f>IF('Crisis Indicator Data'!#REF!="No Data",1,IF(#REF!&lt;&gt;"",1,0))</f>
        <v>#REF!</v>
      </c>
      <c r="AO152" s="211" t="e">
        <f>IF('Crisis Indicator Data'!#REF!="No Data",1,IF(#REF!&lt;&gt;"",1,0))</f>
        <v>#REF!</v>
      </c>
      <c r="AP152" s="211" t="e">
        <f>IF('Crisis Indicator Data'!#REF!="No Data",1,IF(#REF!&lt;&gt;"",1,0))</f>
        <v>#REF!</v>
      </c>
      <c r="AQ152" s="211" t="e">
        <f>IF('Crisis Indicator Data'!#REF!="No Data",1,IF(#REF!&lt;&gt;"",1,0))</f>
        <v>#REF!</v>
      </c>
      <c r="AR152" s="211" t="e">
        <f>IF('Crisis Indicator Data'!#REF!="No Data",1,IF(#REF!&lt;&gt;"",1,0))</f>
        <v>#REF!</v>
      </c>
      <c r="AS152" s="211" t="e">
        <f>IF('Crisis Indicator Data'!#REF!="No Data",1,IF(#REF!&lt;&gt;"",1,0))</f>
        <v>#REF!</v>
      </c>
      <c r="AT152" s="211" t="e">
        <f>IF('Crisis Indicator Data'!#REF!="No Data",1,IF(#REF!&lt;&gt;"",1,0))</f>
        <v>#REF!</v>
      </c>
      <c r="AU152" s="211" t="e">
        <f>IF('Crisis Indicator Data'!#REF!="No Data",1,IF(#REF!&lt;&gt;"",1,0))</f>
        <v>#REF!</v>
      </c>
      <c r="AV152" s="211" t="e">
        <f>IF('Crisis Indicator Data'!#REF!="No Data",1,IF(#REF!&lt;&gt;"",1,0))</f>
        <v>#REF!</v>
      </c>
      <c r="AW152" s="211" t="e">
        <f>IF('Crisis Indicator Data'!#REF!="No Data",1,IF(#REF!&lt;&gt;"",1,0))</f>
        <v>#REF!</v>
      </c>
      <c r="AX152" s="211" t="e">
        <f>IF('Crisis Indicator Data'!#REF!="No Data",1,IF(#REF!&lt;&gt;"",1,0))</f>
        <v>#REF!</v>
      </c>
      <c r="AY152" s="211" t="e">
        <f>IF('Crisis Indicator Data'!#REF!="No Data",1,IF(#REF!&lt;&gt;"",1,0))</f>
        <v>#REF!</v>
      </c>
      <c r="AZ152" s="211" t="e">
        <f>IF('Crisis Indicator Data'!#REF!="No Data",1,IF(#REF!&lt;&gt;"",1,0))</f>
        <v>#REF!</v>
      </c>
      <c r="BA152" t="e">
        <f t="shared" si="8"/>
        <v>#REF!</v>
      </c>
      <c r="BB152" s="22" t="e">
        <f t="shared" si="9"/>
        <v>#REF!</v>
      </c>
    </row>
    <row r="153" spans="1:54" x14ac:dyDescent="0.25">
      <c r="A153" t="s">
        <v>8870</v>
      </c>
      <c r="B153" s="211" t="e">
        <f>IF('Crisis Indicator Data'!#REF!="No Data",1,IF(#REF!&lt;&gt;"",1,0))</f>
        <v>#REF!</v>
      </c>
      <c r="C153" s="211" t="e">
        <f>IF('Crisis Indicator Data'!#REF!="No Data",1,IF(#REF!&lt;&gt;"",1,0))</f>
        <v>#REF!</v>
      </c>
      <c r="D153" s="211" t="e">
        <f>IF('Crisis Indicator Data'!#REF!="No Data",1,IF(#REF!&lt;&gt;"",1,0))</f>
        <v>#REF!</v>
      </c>
      <c r="E153" s="211" t="e">
        <f>IF('Crisis Indicator Data'!#REF!="No Data",1,IF(#REF!&lt;&gt;"",1,0))</f>
        <v>#REF!</v>
      </c>
      <c r="F153" s="211" t="e">
        <f>IF('Crisis Indicator Data'!#REF!="No Data",1,IF(#REF!&lt;&gt;"",1,0))</f>
        <v>#REF!</v>
      </c>
      <c r="G153" s="211" t="e">
        <f>IF('Crisis Indicator Data'!#REF!="No Data",1,IF(#REF!&lt;&gt;"",1,0))</f>
        <v>#REF!</v>
      </c>
      <c r="H153" s="211" t="e">
        <f>IF('Crisis Indicator Data'!#REF!="No Data",1,IF(#REF!&lt;&gt;"",1,0))</f>
        <v>#REF!</v>
      </c>
      <c r="I153" s="211" t="e">
        <f>IF('Crisis Indicator Data'!#REF!="No Data",1,IF(#REF!&lt;&gt;"",1,0))</f>
        <v>#REF!</v>
      </c>
      <c r="J153" s="211" t="e">
        <f>IF('Crisis Indicator Data'!#REF!="No Data",1,IF(#REF!&lt;&gt;"",1,0))</f>
        <v>#REF!</v>
      </c>
      <c r="K153" s="211" t="e">
        <f>IF('Crisis Indicator Data'!#REF!="No Data",1,IF(#REF!&lt;&gt;"",1,0))</f>
        <v>#REF!</v>
      </c>
      <c r="L153" s="211" t="e">
        <f>IF('Crisis Indicator Data'!#REF!="No Data",1,IF(#REF!&lt;&gt;"",1,0))</f>
        <v>#REF!</v>
      </c>
      <c r="M153" s="211" t="e">
        <f>IF('Crisis Indicator Data'!#REF!="No Data",1,IF(#REF!&lt;&gt;"",1,0))</f>
        <v>#REF!</v>
      </c>
      <c r="N153" s="211" t="e">
        <f>IF('Crisis Indicator Data'!#REF!="No Data",1,IF(#REF!&lt;&gt;"",1,0))</f>
        <v>#REF!</v>
      </c>
      <c r="O153" s="211" t="e">
        <f>IF('Crisis Indicator Data'!#REF!="No Data",1,IF(#REF!&lt;&gt;"",1,0))</f>
        <v>#REF!</v>
      </c>
      <c r="P153" s="211" t="e">
        <f>IF('Crisis Indicator Data'!#REF!="No Data",1,IF(#REF!&lt;&gt;"",1,0))</f>
        <v>#REF!</v>
      </c>
      <c r="Q153" s="211" t="e">
        <f>IF('Crisis Indicator Data'!#REF!="No Data",1,IF(#REF!&lt;&gt;"",1,0))</f>
        <v>#REF!</v>
      </c>
      <c r="R153" s="211" t="e">
        <f>IF('Crisis Indicator Data'!#REF!="No Data",1,IF(#REF!&lt;&gt;"",1,0))</f>
        <v>#REF!</v>
      </c>
      <c r="S153" s="211" t="e">
        <f>IF('Crisis Indicator Data'!#REF!="No Data",1,IF(#REF!&lt;&gt;"",1,0))</f>
        <v>#REF!</v>
      </c>
      <c r="T153" s="211" t="e">
        <f>IF('Crisis Indicator Data'!#REF!="No Data",1,IF(#REF!&lt;&gt;"",1,0))</f>
        <v>#REF!</v>
      </c>
      <c r="U153" s="211" t="e">
        <f>IF('Crisis Indicator Data'!#REF!="No Data",1,IF(#REF!&lt;&gt;"",1,0))</f>
        <v>#REF!</v>
      </c>
      <c r="V153" s="211" t="e">
        <f>IF('Crisis Indicator Data'!#REF!="No Data",1,IF(#REF!&lt;&gt;"",1,0))</f>
        <v>#REF!</v>
      </c>
      <c r="W153" s="211" t="e">
        <f>IF('Crisis Indicator Data'!#REF!="No Data",1,IF(#REF!&lt;&gt;"",1,0))</f>
        <v>#REF!</v>
      </c>
      <c r="X153" s="211" t="e">
        <f>IF('Crisis Indicator Data'!#REF!="No Data",1,IF(#REF!&lt;&gt;"",1,0))</f>
        <v>#REF!</v>
      </c>
      <c r="Y153" s="211" t="e">
        <f>IF('Crisis Indicator Data'!#REF!="No Data",1,IF(#REF!&lt;&gt;"",1,0))</f>
        <v>#REF!</v>
      </c>
      <c r="Z153" s="211" t="e">
        <f>IF('Crisis Indicator Data'!#REF!="No Data",1,IF(#REF!&lt;&gt;"",1,0))</f>
        <v>#REF!</v>
      </c>
      <c r="AA153" s="211" t="e">
        <f>IF('Crisis Indicator Data'!#REF!="No Data",1,IF(#REF!&lt;&gt;"",1,0))</f>
        <v>#REF!</v>
      </c>
      <c r="AB153" s="211" t="e">
        <f>IF('Crisis Indicator Data'!#REF!="No Data",1,IF(#REF!&lt;&gt;"",1,0))</f>
        <v>#REF!</v>
      </c>
      <c r="AC153" s="211" t="e">
        <f>IF('Crisis Indicator Data'!#REF!="No Data",1,IF(#REF!&lt;&gt;"",1,0))</f>
        <v>#REF!</v>
      </c>
      <c r="AD153" s="211" t="e">
        <f>IF('Crisis Indicator Data'!#REF!="No Data",1,IF(#REF!&lt;&gt;"",1,0))</f>
        <v>#REF!</v>
      </c>
      <c r="AE153" s="211" t="e">
        <f>IF('Crisis Indicator Data'!#REF!="No Data",1,IF(#REF!&lt;&gt;"",1,0))</f>
        <v>#REF!</v>
      </c>
      <c r="AF153" s="211" t="e">
        <f>IF('Crisis Indicator Data'!#REF!="No Data",1,IF(#REF!&lt;&gt;"",1,0))</f>
        <v>#REF!</v>
      </c>
      <c r="AG153" s="211" t="e">
        <f>IF('Crisis Indicator Data'!#REF!="No Data",1,IF(#REF!&lt;&gt;"",1,0))</f>
        <v>#REF!</v>
      </c>
      <c r="AH153" s="211" t="e">
        <f>IF('Crisis Indicator Data'!#REF!="No Data",1,IF(#REF!&lt;&gt;"",1,0))</f>
        <v>#REF!</v>
      </c>
      <c r="AI153" s="211" t="e">
        <f>IF('Crisis Indicator Data'!#REF!="No Data",1,IF(#REF!&lt;&gt;"",1,0))</f>
        <v>#REF!</v>
      </c>
      <c r="AJ153" s="211" t="e">
        <f>IF('Crisis Indicator Data'!#REF!="No Data",1,IF(#REF!&lt;&gt;"",1,0))</f>
        <v>#REF!</v>
      </c>
      <c r="AK153" s="211" t="e">
        <f>IF('Crisis Indicator Data'!#REF!="No Data",1,IF(#REF!&lt;&gt;"",1,0))</f>
        <v>#REF!</v>
      </c>
      <c r="AL153" s="211" t="e">
        <f>IF('Crisis Indicator Data'!#REF!="No Data",1,IF(#REF!&lt;&gt;"",1,0))</f>
        <v>#REF!</v>
      </c>
      <c r="AM153" s="211" t="e">
        <f>IF('Crisis Indicator Data'!#REF!="No Data",1,IF(#REF!&lt;&gt;"",1,0))</f>
        <v>#REF!</v>
      </c>
      <c r="AN153" s="211" t="e">
        <f>IF('Crisis Indicator Data'!#REF!="No Data",1,IF(#REF!&lt;&gt;"",1,0))</f>
        <v>#REF!</v>
      </c>
      <c r="AO153" s="211" t="e">
        <f>IF('Crisis Indicator Data'!#REF!="No Data",1,IF(#REF!&lt;&gt;"",1,0))</f>
        <v>#REF!</v>
      </c>
      <c r="AP153" s="211" t="e">
        <f>IF('Crisis Indicator Data'!#REF!="No Data",1,IF(#REF!&lt;&gt;"",1,0))</f>
        <v>#REF!</v>
      </c>
      <c r="AQ153" s="211" t="e">
        <f>IF('Crisis Indicator Data'!#REF!="No Data",1,IF(#REF!&lt;&gt;"",1,0))</f>
        <v>#REF!</v>
      </c>
      <c r="AR153" s="211" t="e">
        <f>IF('Crisis Indicator Data'!#REF!="No Data",1,IF(#REF!&lt;&gt;"",1,0))</f>
        <v>#REF!</v>
      </c>
      <c r="AS153" s="211" t="e">
        <f>IF('Crisis Indicator Data'!#REF!="No Data",1,IF(#REF!&lt;&gt;"",1,0))</f>
        <v>#REF!</v>
      </c>
      <c r="AT153" s="211" t="e">
        <f>IF('Crisis Indicator Data'!#REF!="No Data",1,IF(#REF!&lt;&gt;"",1,0))</f>
        <v>#REF!</v>
      </c>
      <c r="AU153" s="211" t="e">
        <f>IF('Crisis Indicator Data'!#REF!="No Data",1,IF(#REF!&lt;&gt;"",1,0))</f>
        <v>#REF!</v>
      </c>
      <c r="AV153" s="211" t="e">
        <f>IF('Crisis Indicator Data'!#REF!="No Data",1,IF(#REF!&lt;&gt;"",1,0))</f>
        <v>#REF!</v>
      </c>
      <c r="AW153" s="211" t="e">
        <f>IF('Crisis Indicator Data'!#REF!="No Data",1,IF(#REF!&lt;&gt;"",1,0))</f>
        <v>#REF!</v>
      </c>
      <c r="AX153" s="211" t="e">
        <f>IF('Crisis Indicator Data'!#REF!="No Data",1,IF(#REF!&lt;&gt;"",1,0))</f>
        <v>#REF!</v>
      </c>
      <c r="AY153" s="211" t="e">
        <f>IF('Crisis Indicator Data'!#REF!="No Data",1,IF(#REF!&lt;&gt;"",1,0))</f>
        <v>#REF!</v>
      </c>
      <c r="AZ153" s="211" t="e">
        <f>IF('Crisis Indicator Data'!#REF!="No Data",1,IF(#REF!&lt;&gt;"",1,0))</f>
        <v>#REF!</v>
      </c>
      <c r="BA153" t="e">
        <f t="shared" si="8"/>
        <v>#REF!</v>
      </c>
      <c r="BB153" s="22" t="e">
        <f t="shared" si="9"/>
        <v>#REF!</v>
      </c>
    </row>
    <row r="154" spans="1:54" x14ac:dyDescent="0.25">
      <c r="A154" t="s">
        <v>8884</v>
      </c>
      <c r="B154" s="211" t="e">
        <f>IF('Crisis Indicator Data'!#REF!="No Data",1,IF(#REF!&lt;&gt;"",1,0))</f>
        <v>#REF!</v>
      </c>
      <c r="C154" s="211" t="e">
        <f>IF('Crisis Indicator Data'!#REF!="No Data",1,IF(#REF!&lt;&gt;"",1,0))</f>
        <v>#REF!</v>
      </c>
      <c r="D154" s="211" t="e">
        <f>IF('Crisis Indicator Data'!#REF!="No Data",1,IF(#REF!&lt;&gt;"",1,0))</f>
        <v>#REF!</v>
      </c>
      <c r="E154" s="211" t="e">
        <f>IF('Crisis Indicator Data'!#REF!="No Data",1,IF(#REF!&lt;&gt;"",1,0))</f>
        <v>#REF!</v>
      </c>
      <c r="F154" s="211" t="e">
        <f>IF('Crisis Indicator Data'!#REF!="No Data",1,IF(#REF!&lt;&gt;"",1,0))</f>
        <v>#REF!</v>
      </c>
      <c r="G154" s="211" t="e">
        <f>IF('Crisis Indicator Data'!#REF!="No Data",1,IF(#REF!&lt;&gt;"",1,0))</f>
        <v>#REF!</v>
      </c>
      <c r="H154" s="211" t="e">
        <f>IF('Crisis Indicator Data'!#REF!="No Data",1,IF(#REF!&lt;&gt;"",1,0))</f>
        <v>#REF!</v>
      </c>
      <c r="I154" s="211" t="e">
        <f>IF('Crisis Indicator Data'!#REF!="No Data",1,IF(#REF!&lt;&gt;"",1,0))</f>
        <v>#REF!</v>
      </c>
      <c r="J154" s="211" t="e">
        <f>IF('Crisis Indicator Data'!#REF!="No Data",1,IF(#REF!&lt;&gt;"",1,0))</f>
        <v>#REF!</v>
      </c>
      <c r="K154" s="211" t="e">
        <f>IF('Crisis Indicator Data'!#REF!="No Data",1,IF(#REF!&lt;&gt;"",1,0))</f>
        <v>#REF!</v>
      </c>
      <c r="L154" s="211" t="e">
        <f>IF('Crisis Indicator Data'!#REF!="No Data",1,IF(#REF!&lt;&gt;"",1,0))</f>
        <v>#REF!</v>
      </c>
      <c r="M154" s="211" t="e">
        <f>IF('Crisis Indicator Data'!#REF!="No Data",1,IF(#REF!&lt;&gt;"",1,0))</f>
        <v>#REF!</v>
      </c>
      <c r="N154" s="211" t="e">
        <f>IF('Crisis Indicator Data'!#REF!="No Data",1,IF(#REF!&lt;&gt;"",1,0))</f>
        <v>#REF!</v>
      </c>
      <c r="O154" s="211" t="e">
        <f>IF('Crisis Indicator Data'!#REF!="No Data",1,IF(#REF!&lt;&gt;"",1,0))</f>
        <v>#REF!</v>
      </c>
      <c r="P154" s="211" t="e">
        <f>IF('Crisis Indicator Data'!#REF!="No Data",1,IF(#REF!&lt;&gt;"",1,0))</f>
        <v>#REF!</v>
      </c>
      <c r="Q154" s="211" t="e">
        <f>IF('Crisis Indicator Data'!#REF!="No Data",1,IF(#REF!&lt;&gt;"",1,0))</f>
        <v>#REF!</v>
      </c>
      <c r="R154" s="211" t="e">
        <f>IF('Crisis Indicator Data'!#REF!="No Data",1,IF(#REF!&lt;&gt;"",1,0))</f>
        <v>#REF!</v>
      </c>
      <c r="S154" s="211" t="e">
        <f>IF('Crisis Indicator Data'!#REF!="No Data",1,IF(#REF!&lt;&gt;"",1,0))</f>
        <v>#REF!</v>
      </c>
      <c r="T154" s="211" t="e">
        <f>IF('Crisis Indicator Data'!#REF!="No Data",1,IF(#REF!&lt;&gt;"",1,0))</f>
        <v>#REF!</v>
      </c>
      <c r="U154" s="211" t="e">
        <f>IF('Crisis Indicator Data'!#REF!="No Data",1,IF(#REF!&lt;&gt;"",1,0))</f>
        <v>#REF!</v>
      </c>
      <c r="V154" s="211" t="e">
        <f>IF('Crisis Indicator Data'!#REF!="No Data",1,IF(#REF!&lt;&gt;"",1,0))</f>
        <v>#REF!</v>
      </c>
      <c r="W154" s="211" t="e">
        <f>IF('Crisis Indicator Data'!#REF!="No Data",1,IF(#REF!&lt;&gt;"",1,0))</f>
        <v>#REF!</v>
      </c>
      <c r="X154" s="211" t="e">
        <f>IF('Crisis Indicator Data'!#REF!="No Data",1,IF(#REF!&lt;&gt;"",1,0))</f>
        <v>#REF!</v>
      </c>
      <c r="Y154" s="211" t="e">
        <f>IF('Crisis Indicator Data'!#REF!="No Data",1,IF(#REF!&lt;&gt;"",1,0))</f>
        <v>#REF!</v>
      </c>
      <c r="Z154" s="211" t="e">
        <f>IF('Crisis Indicator Data'!#REF!="No Data",1,IF(#REF!&lt;&gt;"",1,0))</f>
        <v>#REF!</v>
      </c>
      <c r="AA154" s="211" t="e">
        <f>IF('Crisis Indicator Data'!#REF!="No Data",1,IF(#REF!&lt;&gt;"",1,0))</f>
        <v>#REF!</v>
      </c>
      <c r="AB154" s="211" t="e">
        <f>IF('Crisis Indicator Data'!#REF!="No Data",1,IF(#REF!&lt;&gt;"",1,0))</f>
        <v>#REF!</v>
      </c>
      <c r="AC154" s="211" t="e">
        <f>IF('Crisis Indicator Data'!#REF!="No Data",1,IF(#REF!&lt;&gt;"",1,0))</f>
        <v>#REF!</v>
      </c>
      <c r="AD154" s="211" t="e">
        <f>IF('Crisis Indicator Data'!#REF!="No Data",1,IF(#REF!&lt;&gt;"",1,0))</f>
        <v>#REF!</v>
      </c>
      <c r="AE154" s="211" t="e">
        <f>IF('Crisis Indicator Data'!#REF!="No Data",1,IF(#REF!&lt;&gt;"",1,0))</f>
        <v>#REF!</v>
      </c>
      <c r="AF154" s="211" t="e">
        <f>IF('Crisis Indicator Data'!#REF!="No Data",1,IF(#REF!&lt;&gt;"",1,0))</f>
        <v>#REF!</v>
      </c>
      <c r="AG154" s="211" t="e">
        <f>IF('Crisis Indicator Data'!#REF!="No Data",1,IF(#REF!&lt;&gt;"",1,0))</f>
        <v>#REF!</v>
      </c>
      <c r="AH154" s="211" t="e">
        <f>IF('Crisis Indicator Data'!#REF!="No Data",1,IF(#REF!&lt;&gt;"",1,0))</f>
        <v>#REF!</v>
      </c>
      <c r="AI154" s="211" t="e">
        <f>IF('Crisis Indicator Data'!#REF!="No Data",1,IF(#REF!&lt;&gt;"",1,0))</f>
        <v>#REF!</v>
      </c>
      <c r="AJ154" s="211" t="e">
        <f>IF('Crisis Indicator Data'!#REF!="No Data",1,IF(#REF!&lt;&gt;"",1,0))</f>
        <v>#REF!</v>
      </c>
      <c r="AK154" s="211" t="e">
        <f>IF('Crisis Indicator Data'!#REF!="No Data",1,IF(#REF!&lt;&gt;"",1,0))</f>
        <v>#REF!</v>
      </c>
      <c r="AL154" s="211" t="e">
        <f>IF('Crisis Indicator Data'!#REF!="No Data",1,IF(#REF!&lt;&gt;"",1,0))</f>
        <v>#REF!</v>
      </c>
      <c r="AM154" s="211" t="e">
        <f>IF('Crisis Indicator Data'!#REF!="No Data",1,IF(#REF!&lt;&gt;"",1,0))</f>
        <v>#REF!</v>
      </c>
      <c r="AN154" s="211" t="e">
        <f>IF('Crisis Indicator Data'!#REF!="No Data",1,IF(#REF!&lt;&gt;"",1,0))</f>
        <v>#REF!</v>
      </c>
      <c r="AO154" s="211" t="e">
        <f>IF('Crisis Indicator Data'!#REF!="No Data",1,IF(#REF!&lt;&gt;"",1,0))</f>
        <v>#REF!</v>
      </c>
      <c r="AP154" s="211" t="e">
        <f>IF('Crisis Indicator Data'!#REF!="No Data",1,IF(#REF!&lt;&gt;"",1,0))</f>
        <v>#REF!</v>
      </c>
      <c r="AQ154" s="211" t="e">
        <f>IF('Crisis Indicator Data'!#REF!="No Data",1,IF(#REF!&lt;&gt;"",1,0))</f>
        <v>#REF!</v>
      </c>
      <c r="AR154" s="211" t="e">
        <f>IF('Crisis Indicator Data'!#REF!="No Data",1,IF(#REF!&lt;&gt;"",1,0))</f>
        <v>#REF!</v>
      </c>
      <c r="AS154" s="211" t="e">
        <f>IF('Crisis Indicator Data'!#REF!="No Data",1,IF(#REF!&lt;&gt;"",1,0))</f>
        <v>#REF!</v>
      </c>
      <c r="AT154" s="211" t="e">
        <f>IF('Crisis Indicator Data'!#REF!="No Data",1,IF(#REF!&lt;&gt;"",1,0))</f>
        <v>#REF!</v>
      </c>
      <c r="AU154" s="211" t="e">
        <f>IF('Crisis Indicator Data'!#REF!="No Data",1,IF(#REF!&lt;&gt;"",1,0))</f>
        <v>#REF!</v>
      </c>
      <c r="AV154" s="211" t="e">
        <f>IF('Crisis Indicator Data'!#REF!="No Data",1,IF(#REF!&lt;&gt;"",1,0))</f>
        <v>#REF!</v>
      </c>
      <c r="AW154" s="211" t="e">
        <f>IF('Crisis Indicator Data'!#REF!="No Data",1,IF(#REF!&lt;&gt;"",1,0))</f>
        <v>#REF!</v>
      </c>
      <c r="AX154" s="211" t="e">
        <f>IF('Crisis Indicator Data'!#REF!="No Data",1,IF(#REF!&lt;&gt;"",1,0))</f>
        <v>#REF!</v>
      </c>
      <c r="AY154" s="211" t="e">
        <f>IF('Crisis Indicator Data'!#REF!="No Data",1,IF(#REF!&lt;&gt;"",1,0))</f>
        <v>#REF!</v>
      </c>
      <c r="AZ154" s="211" t="e">
        <f>IF('Crisis Indicator Data'!#REF!="No Data",1,IF(#REF!&lt;&gt;"",1,0))</f>
        <v>#REF!</v>
      </c>
      <c r="BA154" t="e">
        <f t="shared" si="8"/>
        <v>#REF!</v>
      </c>
      <c r="BB154" s="22" t="e">
        <f t="shared" si="9"/>
        <v>#REF!</v>
      </c>
    </row>
    <row r="155" spans="1:54" x14ac:dyDescent="0.25">
      <c r="A155" t="s">
        <v>8886</v>
      </c>
      <c r="B155" s="211" t="e">
        <f>IF('Crisis Indicator Data'!#REF!="No Data",1,IF(#REF!&lt;&gt;"",1,0))</f>
        <v>#REF!</v>
      </c>
      <c r="C155" s="211" t="e">
        <f>IF('Crisis Indicator Data'!#REF!="No Data",1,IF(#REF!&lt;&gt;"",1,0))</f>
        <v>#REF!</v>
      </c>
      <c r="D155" s="211" t="e">
        <f>IF('Crisis Indicator Data'!#REF!="No Data",1,IF(#REF!&lt;&gt;"",1,0))</f>
        <v>#REF!</v>
      </c>
      <c r="E155" s="211" t="e">
        <f>IF('Crisis Indicator Data'!#REF!="No Data",1,IF(#REF!&lt;&gt;"",1,0))</f>
        <v>#REF!</v>
      </c>
      <c r="F155" s="211" t="e">
        <f>IF('Crisis Indicator Data'!#REF!="No Data",1,IF(#REF!&lt;&gt;"",1,0))</f>
        <v>#REF!</v>
      </c>
      <c r="G155" s="211" t="e">
        <f>IF('Crisis Indicator Data'!#REF!="No Data",1,IF(#REF!&lt;&gt;"",1,0))</f>
        <v>#REF!</v>
      </c>
      <c r="H155" s="211" t="e">
        <f>IF('Crisis Indicator Data'!#REF!="No Data",1,IF(#REF!&lt;&gt;"",1,0))</f>
        <v>#REF!</v>
      </c>
      <c r="I155" s="211" t="e">
        <f>IF('Crisis Indicator Data'!#REF!="No Data",1,IF(#REF!&lt;&gt;"",1,0))</f>
        <v>#REF!</v>
      </c>
      <c r="J155" s="211" t="e">
        <f>IF('Crisis Indicator Data'!#REF!="No Data",1,IF(#REF!&lt;&gt;"",1,0))</f>
        <v>#REF!</v>
      </c>
      <c r="K155" s="211" t="e">
        <f>IF('Crisis Indicator Data'!#REF!="No Data",1,IF(#REF!&lt;&gt;"",1,0))</f>
        <v>#REF!</v>
      </c>
      <c r="L155" s="211" t="e">
        <f>IF('Crisis Indicator Data'!#REF!="No Data",1,IF(#REF!&lt;&gt;"",1,0))</f>
        <v>#REF!</v>
      </c>
      <c r="M155" s="211" t="e">
        <f>IF('Crisis Indicator Data'!#REF!="No Data",1,IF(#REF!&lt;&gt;"",1,0))</f>
        <v>#REF!</v>
      </c>
      <c r="N155" s="211" t="e">
        <f>IF('Crisis Indicator Data'!#REF!="No Data",1,IF(#REF!&lt;&gt;"",1,0))</f>
        <v>#REF!</v>
      </c>
      <c r="O155" s="211" t="e">
        <f>IF('Crisis Indicator Data'!#REF!="No Data",1,IF(#REF!&lt;&gt;"",1,0))</f>
        <v>#REF!</v>
      </c>
      <c r="P155" s="211" t="e">
        <f>IF('Crisis Indicator Data'!#REF!="No Data",1,IF(#REF!&lt;&gt;"",1,0))</f>
        <v>#REF!</v>
      </c>
      <c r="Q155" s="211" t="e">
        <f>IF('Crisis Indicator Data'!#REF!="No Data",1,IF(#REF!&lt;&gt;"",1,0))</f>
        <v>#REF!</v>
      </c>
      <c r="R155" s="211" t="e">
        <f>IF('Crisis Indicator Data'!#REF!="No Data",1,IF(#REF!&lt;&gt;"",1,0))</f>
        <v>#REF!</v>
      </c>
      <c r="S155" s="211" t="e">
        <f>IF('Crisis Indicator Data'!#REF!="No Data",1,IF(#REF!&lt;&gt;"",1,0))</f>
        <v>#REF!</v>
      </c>
      <c r="T155" s="211" t="e">
        <f>IF('Crisis Indicator Data'!#REF!="No Data",1,IF(#REF!&lt;&gt;"",1,0))</f>
        <v>#REF!</v>
      </c>
      <c r="U155" s="211" t="e">
        <f>IF('Crisis Indicator Data'!#REF!="No Data",1,IF(#REF!&lt;&gt;"",1,0))</f>
        <v>#REF!</v>
      </c>
      <c r="V155" s="211" t="e">
        <f>IF('Crisis Indicator Data'!#REF!="No Data",1,IF(#REF!&lt;&gt;"",1,0))</f>
        <v>#REF!</v>
      </c>
      <c r="W155" s="211" t="e">
        <f>IF('Crisis Indicator Data'!#REF!="No Data",1,IF(#REF!&lt;&gt;"",1,0))</f>
        <v>#REF!</v>
      </c>
      <c r="X155" s="211" t="e">
        <f>IF('Crisis Indicator Data'!#REF!="No Data",1,IF(#REF!&lt;&gt;"",1,0))</f>
        <v>#REF!</v>
      </c>
      <c r="Y155" s="211" t="e">
        <f>IF('Crisis Indicator Data'!#REF!="No Data",1,IF(#REF!&lt;&gt;"",1,0))</f>
        <v>#REF!</v>
      </c>
      <c r="Z155" s="211" t="e">
        <f>IF('Crisis Indicator Data'!#REF!="No Data",1,IF(#REF!&lt;&gt;"",1,0))</f>
        <v>#REF!</v>
      </c>
      <c r="AA155" s="211" t="e">
        <f>IF('Crisis Indicator Data'!#REF!="No Data",1,IF(#REF!&lt;&gt;"",1,0))</f>
        <v>#REF!</v>
      </c>
      <c r="AB155" s="211" t="e">
        <f>IF('Crisis Indicator Data'!#REF!="No Data",1,IF(#REF!&lt;&gt;"",1,0))</f>
        <v>#REF!</v>
      </c>
      <c r="AC155" s="211" t="e">
        <f>IF('Crisis Indicator Data'!#REF!="No Data",1,IF(#REF!&lt;&gt;"",1,0))</f>
        <v>#REF!</v>
      </c>
      <c r="AD155" s="211" t="e">
        <f>IF('Crisis Indicator Data'!#REF!="No Data",1,IF(#REF!&lt;&gt;"",1,0))</f>
        <v>#REF!</v>
      </c>
      <c r="AE155" s="211" t="e">
        <f>IF('Crisis Indicator Data'!#REF!="No Data",1,IF(#REF!&lt;&gt;"",1,0))</f>
        <v>#REF!</v>
      </c>
      <c r="AF155" s="211" t="e">
        <f>IF('Crisis Indicator Data'!#REF!="No Data",1,IF(#REF!&lt;&gt;"",1,0))</f>
        <v>#REF!</v>
      </c>
      <c r="AG155" s="211" t="e">
        <f>IF('Crisis Indicator Data'!#REF!="No Data",1,IF(#REF!&lt;&gt;"",1,0))</f>
        <v>#REF!</v>
      </c>
      <c r="AH155" s="211" t="e">
        <f>IF('Crisis Indicator Data'!#REF!="No Data",1,IF(#REF!&lt;&gt;"",1,0))</f>
        <v>#REF!</v>
      </c>
      <c r="AI155" s="211" t="e">
        <f>IF('Crisis Indicator Data'!#REF!="No Data",1,IF(#REF!&lt;&gt;"",1,0))</f>
        <v>#REF!</v>
      </c>
      <c r="AJ155" s="211" t="e">
        <f>IF('Crisis Indicator Data'!#REF!="No Data",1,IF(#REF!&lt;&gt;"",1,0))</f>
        <v>#REF!</v>
      </c>
      <c r="AK155" s="211" t="e">
        <f>IF('Crisis Indicator Data'!#REF!="No Data",1,IF(#REF!&lt;&gt;"",1,0))</f>
        <v>#REF!</v>
      </c>
      <c r="AL155" s="211" t="e">
        <f>IF('Crisis Indicator Data'!#REF!="No Data",1,IF(#REF!&lt;&gt;"",1,0))</f>
        <v>#REF!</v>
      </c>
      <c r="AM155" s="211" t="e">
        <f>IF('Crisis Indicator Data'!#REF!="No Data",1,IF(#REF!&lt;&gt;"",1,0))</f>
        <v>#REF!</v>
      </c>
      <c r="AN155" s="211" t="e">
        <f>IF('Crisis Indicator Data'!#REF!="No Data",1,IF(#REF!&lt;&gt;"",1,0))</f>
        <v>#REF!</v>
      </c>
      <c r="AO155" s="211" t="e">
        <f>IF('Crisis Indicator Data'!#REF!="No Data",1,IF(#REF!&lt;&gt;"",1,0))</f>
        <v>#REF!</v>
      </c>
      <c r="AP155" s="211" t="e">
        <f>IF('Crisis Indicator Data'!#REF!="No Data",1,IF(#REF!&lt;&gt;"",1,0))</f>
        <v>#REF!</v>
      </c>
      <c r="AQ155" s="211" t="e">
        <f>IF('Crisis Indicator Data'!#REF!="No Data",1,IF(#REF!&lt;&gt;"",1,0))</f>
        <v>#REF!</v>
      </c>
      <c r="AR155" s="211" t="e">
        <f>IF('Crisis Indicator Data'!#REF!="No Data",1,IF(#REF!&lt;&gt;"",1,0))</f>
        <v>#REF!</v>
      </c>
      <c r="AS155" s="211" t="e">
        <f>IF('Crisis Indicator Data'!#REF!="No Data",1,IF(#REF!&lt;&gt;"",1,0))</f>
        <v>#REF!</v>
      </c>
      <c r="AT155" s="211" t="e">
        <f>IF('Crisis Indicator Data'!#REF!="No Data",1,IF(#REF!&lt;&gt;"",1,0))</f>
        <v>#REF!</v>
      </c>
      <c r="AU155" s="211" t="e">
        <f>IF('Crisis Indicator Data'!#REF!="No Data",1,IF(#REF!&lt;&gt;"",1,0))</f>
        <v>#REF!</v>
      </c>
      <c r="AV155" s="211" t="e">
        <f>IF('Crisis Indicator Data'!#REF!="No Data",1,IF(#REF!&lt;&gt;"",1,0))</f>
        <v>#REF!</v>
      </c>
      <c r="AW155" s="211" t="e">
        <f>IF('Crisis Indicator Data'!#REF!="No Data",1,IF(#REF!&lt;&gt;"",1,0))</f>
        <v>#REF!</v>
      </c>
      <c r="AX155" s="211" t="e">
        <f>IF('Crisis Indicator Data'!#REF!="No Data",1,IF(#REF!&lt;&gt;"",1,0))</f>
        <v>#REF!</v>
      </c>
      <c r="AY155" s="211" t="e">
        <f>IF('Crisis Indicator Data'!#REF!="No Data",1,IF(#REF!&lt;&gt;"",1,0))</f>
        <v>#REF!</v>
      </c>
      <c r="AZ155" s="211" t="e">
        <f>IF('Crisis Indicator Data'!#REF!="No Data",1,IF(#REF!&lt;&gt;"",1,0))</f>
        <v>#REF!</v>
      </c>
      <c r="BA155" t="e">
        <f t="shared" si="8"/>
        <v>#REF!</v>
      </c>
      <c r="BB155" s="22" t="e">
        <f t="shared" si="9"/>
        <v>#REF!</v>
      </c>
    </row>
    <row r="156" spans="1:54" x14ac:dyDescent="0.25">
      <c r="A156" t="s">
        <v>8872</v>
      </c>
      <c r="B156" s="211" t="e">
        <f>IF('Crisis Indicator Data'!#REF!="No Data",1,IF(#REF!&lt;&gt;"",1,0))</f>
        <v>#REF!</v>
      </c>
      <c r="C156" s="211" t="e">
        <f>IF('Crisis Indicator Data'!#REF!="No Data",1,IF(#REF!&lt;&gt;"",1,0))</f>
        <v>#REF!</v>
      </c>
      <c r="D156" s="211" t="e">
        <f>IF('Crisis Indicator Data'!#REF!="No Data",1,IF(#REF!&lt;&gt;"",1,0))</f>
        <v>#REF!</v>
      </c>
      <c r="E156" s="211" t="e">
        <f>IF('Crisis Indicator Data'!#REF!="No Data",1,IF(#REF!&lt;&gt;"",1,0))</f>
        <v>#REF!</v>
      </c>
      <c r="F156" s="211" t="e">
        <f>IF('Crisis Indicator Data'!#REF!="No Data",1,IF(#REF!&lt;&gt;"",1,0))</f>
        <v>#REF!</v>
      </c>
      <c r="G156" s="211" t="e">
        <f>IF('Crisis Indicator Data'!#REF!="No Data",1,IF(#REF!&lt;&gt;"",1,0))</f>
        <v>#REF!</v>
      </c>
      <c r="H156" s="211" t="e">
        <f>IF('Crisis Indicator Data'!#REF!="No Data",1,IF(#REF!&lt;&gt;"",1,0))</f>
        <v>#REF!</v>
      </c>
      <c r="I156" s="211" t="e">
        <f>IF('Crisis Indicator Data'!#REF!="No Data",1,IF(#REF!&lt;&gt;"",1,0))</f>
        <v>#REF!</v>
      </c>
      <c r="J156" s="211" t="e">
        <f>IF('Crisis Indicator Data'!#REF!="No Data",1,IF(#REF!&lt;&gt;"",1,0))</f>
        <v>#REF!</v>
      </c>
      <c r="K156" s="211" t="e">
        <f>IF('Crisis Indicator Data'!#REF!="No Data",1,IF(#REF!&lt;&gt;"",1,0))</f>
        <v>#REF!</v>
      </c>
      <c r="L156" s="211" t="e">
        <f>IF('Crisis Indicator Data'!#REF!="No Data",1,IF(#REF!&lt;&gt;"",1,0))</f>
        <v>#REF!</v>
      </c>
      <c r="M156" s="211" t="e">
        <f>IF('Crisis Indicator Data'!#REF!="No Data",1,IF(#REF!&lt;&gt;"",1,0))</f>
        <v>#REF!</v>
      </c>
      <c r="N156" s="211" t="e">
        <f>IF('Crisis Indicator Data'!#REF!="No Data",1,IF(#REF!&lt;&gt;"",1,0))</f>
        <v>#REF!</v>
      </c>
      <c r="O156" s="211" t="e">
        <f>IF('Crisis Indicator Data'!#REF!="No Data",1,IF(#REF!&lt;&gt;"",1,0))</f>
        <v>#REF!</v>
      </c>
      <c r="P156" s="211" t="e">
        <f>IF('Crisis Indicator Data'!#REF!="No Data",1,IF(#REF!&lt;&gt;"",1,0))</f>
        <v>#REF!</v>
      </c>
      <c r="Q156" s="211" t="e">
        <f>IF('Crisis Indicator Data'!#REF!="No Data",1,IF(#REF!&lt;&gt;"",1,0))</f>
        <v>#REF!</v>
      </c>
      <c r="R156" s="211" t="e">
        <f>IF('Crisis Indicator Data'!#REF!="No Data",1,IF(#REF!&lt;&gt;"",1,0))</f>
        <v>#REF!</v>
      </c>
      <c r="S156" s="211" t="e">
        <f>IF('Crisis Indicator Data'!#REF!="No Data",1,IF(#REF!&lt;&gt;"",1,0))</f>
        <v>#REF!</v>
      </c>
      <c r="T156" s="211" t="e">
        <f>IF('Crisis Indicator Data'!#REF!="No Data",1,IF(#REF!&lt;&gt;"",1,0))</f>
        <v>#REF!</v>
      </c>
      <c r="U156" s="211" t="e">
        <f>IF('Crisis Indicator Data'!#REF!="No Data",1,IF(#REF!&lt;&gt;"",1,0))</f>
        <v>#REF!</v>
      </c>
      <c r="V156" s="211" t="e">
        <f>IF('Crisis Indicator Data'!#REF!="No Data",1,IF(#REF!&lt;&gt;"",1,0))</f>
        <v>#REF!</v>
      </c>
      <c r="W156" s="211" t="e">
        <f>IF('Crisis Indicator Data'!#REF!="No Data",1,IF(#REF!&lt;&gt;"",1,0))</f>
        <v>#REF!</v>
      </c>
      <c r="X156" s="211" t="e">
        <f>IF('Crisis Indicator Data'!#REF!="No Data",1,IF(#REF!&lt;&gt;"",1,0))</f>
        <v>#REF!</v>
      </c>
      <c r="Y156" s="211" t="e">
        <f>IF('Crisis Indicator Data'!#REF!="No Data",1,IF(#REF!&lt;&gt;"",1,0))</f>
        <v>#REF!</v>
      </c>
      <c r="Z156" s="211" t="e">
        <f>IF('Crisis Indicator Data'!#REF!="No Data",1,IF(#REF!&lt;&gt;"",1,0))</f>
        <v>#REF!</v>
      </c>
      <c r="AA156" s="211" t="e">
        <f>IF('Crisis Indicator Data'!#REF!="No Data",1,IF(#REF!&lt;&gt;"",1,0))</f>
        <v>#REF!</v>
      </c>
      <c r="AB156" s="211" t="e">
        <f>IF('Crisis Indicator Data'!#REF!="No Data",1,IF(#REF!&lt;&gt;"",1,0))</f>
        <v>#REF!</v>
      </c>
      <c r="AC156" s="211" t="e">
        <f>IF('Crisis Indicator Data'!#REF!="No Data",1,IF(#REF!&lt;&gt;"",1,0))</f>
        <v>#REF!</v>
      </c>
      <c r="AD156" s="211" t="e">
        <f>IF('Crisis Indicator Data'!#REF!="No Data",1,IF(#REF!&lt;&gt;"",1,0))</f>
        <v>#REF!</v>
      </c>
      <c r="AE156" s="211" t="e">
        <f>IF('Crisis Indicator Data'!#REF!="No Data",1,IF(#REF!&lt;&gt;"",1,0))</f>
        <v>#REF!</v>
      </c>
      <c r="AF156" s="211" t="e">
        <f>IF('Crisis Indicator Data'!#REF!="No Data",1,IF(#REF!&lt;&gt;"",1,0))</f>
        <v>#REF!</v>
      </c>
      <c r="AG156" s="211" t="e">
        <f>IF('Crisis Indicator Data'!#REF!="No Data",1,IF(#REF!&lt;&gt;"",1,0))</f>
        <v>#REF!</v>
      </c>
      <c r="AH156" s="211" t="e">
        <f>IF('Crisis Indicator Data'!#REF!="No Data",1,IF(#REF!&lt;&gt;"",1,0))</f>
        <v>#REF!</v>
      </c>
      <c r="AI156" s="211" t="e">
        <f>IF('Crisis Indicator Data'!#REF!="No Data",1,IF(#REF!&lt;&gt;"",1,0))</f>
        <v>#REF!</v>
      </c>
      <c r="AJ156" s="211" t="e">
        <f>IF('Crisis Indicator Data'!#REF!="No Data",1,IF(#REF!&lt;&gt;"",1,0))</f>
        <v>#REF!</v>
      </c>
      <c r="AK156" s="211" t="e">
        <f>IF('Crisis Indicator Data'!#REF!="No Data",1,IF(#REF!&lt;&gt;"",1,0))</f>
        <v>#REF!</v>
      </c>
      <c r="AL156" s="211" t="e">
        <f>IF('Crisis Indicator Data'!#REF!="No Data",1,IF(#REF!&lt;&gt;"",1,0))</f>
        <v>#REF!</v>
      </c>
      <c r="AM156" s="211" t="e">
        <f>IF('Crisis Indicator Data'!#REF!="No Data",1,IF(#REF!&lt;&gt;"",1,0))</f>
        <v>#REF!</v>
      </c>
      <c r="AN156" s="211" t="e">
        <f>IF('Crisis Indicator Data'!#REF!="No Data",1,IF(#REF!&lt;&gt;"",1,0))</f>
        <v>#REF!</v>
      </c>
      <c r="AO156" s="211" t="e">
        <f>IF('Crisis Indicator Data'!#REF!="No Data",1,IF(#REF!&lt;&gt;"",1,0))</f>
        <v>#REF!</v>
      </c>
      <c r="AP156" s="211" t="e">
        <f>IF('Crisis Indicator Data'!#REF!="No Data",1,IF(#REF!&lt;&gt;"",1,0))</f>
        <v>#REF!</v>
      </c>
      <c r="AQ156" s="211" t="e">
        <f>IF('Crisis Indicator Data'!#REF!="No Data",1,IF(#REF!&lt;&gt;"",1,0))</f>
        <v>#REF!</v>
      </c>
      <c r="AR156" s="211" t="e">
        <f>IF('Crisis Indicator Data'!#REF!="No Data",1,IF(#REF!&lt;&gt;"",1,0))</f>
        <v>#REF!</v>
      </c>
      <c r="AS156" s="211" t="e">
        <f>IF('Crisis Indicator Data'!#REF!="No Data",1,IF(#REF!&lt;&gt;"",1,0))</f>
        <v>#REF!</v>
      </c>
      <c r="AT156" s="211" t="e">
        <f>IF('Crisis Indicator Data'!#REF!="No Data",1,IF(#REF!&lt;&gt;"",1,0))</f>
        <v>#REF!</v>
      </c>
      <c r="AU156" s="211" t="e">
        <f>IF('Crisis Indicator Data'!#REF!="No Data",1,IF(#REF!&lt;&gt;"",1,0))</f>
        <v>#REF!</v>
      </c>
      <c r="AV156" s="211" t="e">
        <f>IF('Crisis Indicator Data'!#REF!="No Data",1,IF(#REF!&lt;&gt;"",1,0))</f>
        <v>#REF!</v>
      </c>
      <c r="AW156" s="211" t="e">
        <f>IF('Crisis Indicator Data'!#REF!="No Data",1,IF(#REF!&lt;&gt;"",1,0))</f>
        <v>#REF!</v>
      </c>
      <c r="AX156" s="211" t="e">
        <f>IF('Crisis Indicator Data'!#REF!="No Data",1,IF(#REF!&lt;&gt;"",1,0))</f>
        <v>#REF!</v>
      </c>
      <c r="AY156" s="211" t="e">
        <f>IF('Crisis Indicator Data'!#REF!="No Data",1,IF(#REF!&lt;&gt;"",1,0))</f>
        <v>#REF!</v>
      </c>
      <c r="AZ156" s="211" t="e">
        <f>IF('Crisis Indicator Data'!#REF!="No Data",1,IF(#REF!&lt;&gt;"",1,0))</f>
        <v>#REF!</v>
      </c>
      <c r="BA156" t="e">
        <f t="shared" si="8"/>
        <v>#REF!</v>
      </c>
      <c r="BB156" s="22" t="e">
        <f t="shared" si="9"/>
        <v>#REF!</v>
      </c>
    </row>
    <row r="157" spans="1:54" x14ac:dyDescent="0.25">
      <c r="A157" t="s">
        <v>8876</v>
      </c>
      <c r="B157" s="211" t="e">
        <f>IF('Crisis Indicator Data'!#REF!="No Data",1,IF(#REF!&lt;&gt;"",1,0))</f>
        <v>#REF!</v>
      </c>
      <c r="C157" s="211" t="e">
        <f>IF('Crisis Indicator Data'!#REF!="No Data",1,IF(#REF!&lt;&gt;"",1,0))</f>
        <v>#REF!</v>
      </c>
      <c r="D157" s="211" t="e">
        <f>IF('Crisis Indicator Data'!#REF!="No Data",1,IF(#REF!&lt;&gt;"",1,0))</f>
        <v>#REF!</v>
      </c>
      <c r="E157" s="211" t="e">
        <f>IF('Crisis Indicator Data'!#REF!="No Data",1,IF(#REF!&lt;&gt;"",1,0))</f>
        <v>#REF!</v>
      </c>
      <c r="F157" s="211" t="e">
        <f>IF('Crisis Indicator Data'!#REF!="No Data",1,IF(#REF!&lt;&gt;"",1,0))</f>
        <v>#REF!</v>
      </c>
      <c r="G157" s="211" t="e">
        <f>IF('Crisis Indicator Data'!#REF!="No Data",1,IF(#REF!&lt;&gt;"",1,0))</f>
        <v>#REF!</v>
      </c>
      <c r="H157" s="211" t="e">
        <f>IF('Crisis Indicator Data'!#REF!="No Data",1,IF(#REF!&lt;&gt;"",1,0))</f>
        <v>#REF!</v>
      </c>
      <c r="I157" s="211" t="e">
        <f>IF('Crisis Indicator Data'!#REF!="No Data",1,IF(#REF!&lt;&gt;"",1,0))</f>
        <v>#REF!</v>
      </c>
      <c r="J157" s="211" t="e">
        <f>IF('Crisis Indicator Data'!#REF!="No Data",1,IF(#REF!&lt;&gt;"",1,0))</f>
        <v>#REF!</v>
      </c>
      <c r="K157" s="211" t="e">
        <f>IF('Crisis Indicator Data'!#REF!="No Data",1,IF(#REF!&lt;&gt;"",1,0))</f>
        <v>#REF!</v>
      </c>
      <c r="L157" s="211" t="e">
        <f>IF('Crisis Indicator Data'!#REF!="No Data",1,IF(#REF!&lt;&gt;"",1,0))</f>
        <v>#REF!</v>
      </c>
      <c r="M157" s="211" t="e">
        <f>IF('Crisis Indicator Data'!#REF!="No Data",1,IF(#REF!&lt;&gt;"",1,0))</f>
        <v>#REF!</v>
      </c>
      <c r="N157" s="211" t="e">
        <f>IF('Crisis Indicator Data'!#REF!="No Data",1,IF(#REF!&lt;&gt;"",1,0))</f>
        <v>#REF!</v>
      </c>
      <c r="O157" s="211" t="e">
        <f>IF('Crisis Indicator Data'!#REF!="No Data",1,IF(#REF!&lt;&gt;"",1,0))</f>
        <v>#REF!</v>
      </c>
      <c r="P157" s="211" t="e">
        <f>IF('Crisis Indicator Data'!#REF!="No Data",1,IF(#REF!&lt;&gt;"",1,0))</f>
        <v>#REF!</v>
      </c>
      <c r="Q157" s="211" t="e">
        <f>IF('Crisis Indicator Data'!#REF!="No Data",1,IF(#REF!&lt;&gt;"",1,0))</f>
        <v>#REF!</v>
      </c>
      <c r="R157" s="211" t="e">
        <f>IF('Crisis Indicator Data'!#REF!="No Data",1,IF(#REF!&lt;&gt;"",1,0))</f>
        <v>#REF!</v>
      </c>
      <c r="S157" s="211" t="e">
        <f>IF('Crisis Indicator Data'!#REF!="No Data",1,IF(#REF!&lt;&gt;"",1,0))</f>
        <v>#REF!</v>
      </c>
      <c r="T157" s="211" t="e">
        <f>IF('Crisis Indicator Data'!#REF!="No Data",1,IF(#REF!&lt;&gt;"",1,0))</f>
        <v>#REF!</v>
      </c>
      <c r="U157" s="211" t="e">
        <f>IF('Crisis Indicator Data'!#REF!="No Data",1,IF(#REF!&lt;&gt;"",1,0))</f>
        <v>#REF!</v>
      </c>
      <c r="V157" s="211" t="e">
        <f>IF('Crisis Indicator Data'!#REF!="No Data",1,IF(#REF!&lt;&gt;"",1,0))</f>
        <v>#REF!</v>
      </c>
      <c r="W157" s="211" t="e">
        <f>IF('Crisis Indicator Data'!#REF!="No Data",1,IF(#REF!&lt;&gt;"",1,0))</f>
        <v>#REF!</v>
      </c>
      <c r="X157" s="211" t="e">
        <f>IF('Crisis Indicator Data'!#REF!="No Data",1,IF(#REF!&lt;&gt;"",1,0))</f>
        <v>#REF!</v>
      </c>
      <c r="Y157" s="211" t="e">
        <f>IF('Crisis Indicator Data'!#REF!="No Data",1,IF(#REF!&lt;&gt;"",1,0))</f>
        <v>#REF!</v>
      </c>
      <c r="Z157" s="211" t="e">
        <f>IF('Crisis Indicator Data'!#REF!="No Data",1,IF(#REF!&lt;&gt;"",1,0))</f>
        <v>#REF!</v>
      </c>
      <c r="AA157" s="211" t="e">
        <f>IF('Crisis Indicator Data'!#REF!="No Data",1,IF(#REF!&lt;&gt;"",1,0))</f>
        <v>#REF!</v>
      </c>
      <c r="AB157" s="211" t="e">
        <f>IF('Crisis Indicator Data'!#REF!="No Data",1,IF(#REF!&lt;&gt;"",1,0))</f>
        <v>#REF!</v>
      </c>
      <c r="AC157" s="211" t="e">
        <f>IF('Crisis Indicator Data'!#REF!="No Data",1,IF(#REF!&lt;&gt;"",1,0))</f>
        <v>#REF!</v>
      </c>
      <c r="AD157" s="211" t="e">
        <f>IF('Crisis Indicator Data'!#REF!="No Data",1,IF(#REF!&lt;&gt;"",1,0))</f>
        <v>#REF!</v>
      </c>
      <c r="AE157" s="211" t="e">
        <f>IF('Crisis Indicator Data'!#REF!="No Data",1,IF(#REF!&lt;&gt;"",1,0))</f>
        <v>#REF!</v>
      </c>
      <c r="AF157" s="211" t="e">
        <f>IF('Crisis Indicator Data'!#REF!="No Data",1,IF(#REF!&lt;&gt;"",1,0))</f>
        <v>#REF!</v>
      </c>
      <c r="AG157" s="211" t="e">
        <f>IF('Crisis Indicator Data'!#REF!="No Data",1,IF(#REF!&lt;&gt;"",1,0))</f>
        <v>#REF!</v>
      </c>
      <c r="AH157" s="211" t="e">
        <f>IF('Crisis Indicator Data'!#REF!="No Data",1,IF(#REF!&lt;&gt;"",1,0))</f>
        <v>#REF!</v>
      </c>
      <c r="AI157" s="211" t="e">
        <f>IF('Crisis Indicator Data'!#REF!="No Data",1,IF(#REF!&lt;&gt;"",1,0))</f>
        <v>#REF!</v>
      </c>
      <c r="AJ157" s="211" t="e">
        <f>IF('Crisis Indicator Data'!#REF!="No Data",1,IF(#REF!&lt;&gt;"",1,0))</f>
        <v>#REF!</v>
      </c>
      <c r="AK157" s="211" t="e">
        <f>IF('Crisis Indicator Data'!#REF!="No Data",1,IF(#REF!&lt;&gt;"",1,0))</f>
        <v>#REF!</v>
      </c>
      <c r="AL157" s="211" t="e">
        <f>IF('Crisis Indicator Data'!#REF!="No Data",1,IF(#REF!&lt;&gt;"",1,0))</f>
        <v>#REF!</v>
      </c>
      <c r="AM157" s="211" t="e">
        <f>IF('Crisis Indicator Data'!#REF!="No Data",1,IF(#REF!&lt;&gt;"",1,0))</f>
        <v>#REF!</v>
      </c>
      <c r="AN157" s="211" t="e">
        <f>IF('Crisis Indicator Data'!#REF!="No Data",1,IF(#REF!&lt;&gt;"",1,0))</f>
        <v>#REF!</v>
      </c>
      <c r="AO157" s="211" t="e">
        <f>IF('Crisis Indicator Data'!#REF!="No Data",1,IF(#REF!&lt;&gt;"",1,0))</f>
        <v>#REF!</v>
      </c>
      <c r="AP157" s="211" t="e">
        <f>IF('Crisis Indicator Data'!#REF!="No Data",1,IF(#REF!&lt;&gt;"",1,0))</f>
        <v>#REF!</v>
      </c>
      <c r="AQ157" s="211" t="e">
        <f>IF('Crisis Indicator Data'!#REF!="No Data",1,IF(#REF!&lt;&gt;"",1,0))</f>
        <v>#REF!</v>
      </c>
      <c r="AR157" s="211" t="e">
        <f>IF('Crisis Indicator Data'!#REF!="No Data",1,IF(#REF!&lt;&gt;"",1,0))</f>
        <v>#REF!</v>
      </c>
      <c r="AS157" s="211" t="e">
        <f>IF('Crisis Indicator Data'!#REF!="No Data",1,IF(#REF!&lt;&gt;"",1,0))</f>
        <v>#REF!</v>
      </c>
      <c r="AT157" s="211" t="e">
        <f>IF('Crisis Indicator Data'!#REF!="No Data",1,IF(#REF!&lt;&gt;"",1,0))</f>
        <v>#REF!</v>
      </c>
      <c r="AU157" s="211" t="e">
        <f>IF('Crisis Indicator Data'!#REF!="No Data",1,IF(#REF!&lt;&gt;"",1,0))</f>
        <v>#REF!</v>
      </c>
      <c r="AV157" s="211" t="e">
        <f>IF('Crisis Indicator Data'!#REF!="No Data",1,IF(#REF!&lt;&gt;"",1,0))</f>
        <v>#REF!</v>
      </c>
      <c r="AW157" s="211" t="e">
        <f>IF('Crisis Indicator Data'!#REF!="No Data",1,IF(#REF!&lt;&gt;"",1,0))</f>
        <v>#REF!</v>
      </c>
      <c r="AX157" s="211" t="e">
        <f>IF('Crisis Indicator Data'!#REF!="No Data",1,IF(#REF!&lt;&gt;"",1,0))</f>
        <v>#REF!</v>
      </c>
      <c r="AY157" s="211" t="e">
        <f>IF('Crisis Indicator Data'!#REF!="No Data",1,IF(#REF!&lt;&gt;"",1,0))</f>
        <v>#REF!</v>
      </c>
      <c r="AZ157" s="211" t="e">
        <f>IF('Crisis Indicator Data'!#REF!="No Data",1,IF(#REF!&lt;&gt;"",1,0))</f>
        <v>#REF!</v>
      </c>
      <c r="BA157" t="e">
        <f t="shared" si="8"/>
        <v>#REF!</v>
      </c>
      <c r="BB157" s="22" t="e">
        <f t="shared" si="9"/>
        <v>#REF!</v>
      </c>
    </row>
    <row r="158" spans="1:54" x14ac:dyDescent="0.25">
      <c r="A158" t="s">
        <v>8929</v>
      </c>
      <c r="B158" s="211" t="e">
        <f>IF('Crisis Indicator Data'!#REF!="No Data",1,IF(#REF!&lt;&gt;"",1,0))</f>
        <v>#REF!</v>
      </c>
      <c r="C158" s="211" t="e">
        <f>IF('Crisis Indicator Data'!#REF!="No Data",1,IF(#REF!&lt;&gt;"",1,0))</f>
        <v>#REF!</v>
      </c>
      <c r="D158" s="211" t="e">
        <f>IF('Crisis Indicator Data'!#REF!="No Data",1,IF(#REF!&lt;&gt;"",1,0))</f>
        <v>#REF!</v>
      </c>
      <c r="E158" s="211" t="e">
        <f>IF('Crisis Indicator Data'!#REF!="No Data",1,IF(#REF!&lt;&gt;"",1,0))</f>
        <v>#REF!</v>
      </c>
      <c r="F158" s="211" t="e">
        <f>IF('Crisis Indicator Data'!#REF!="No Data",1,IF(#REF!&lt;&gt;"",1,0))</f>
        <v>#REF!</v>
      </c>
      <c r="G158" s="211" t="e">
        <f>IF('Crisis Indicator Data'!#REF!="No Data",1,IF(#REF!&lt;&gt;"",1,0))</f>
        <v>#REF!</v>
      </c>
      <c r="H158" s="211" t="e">
        <f>IF('Crisis Indicator Data'!#REF!="No Data",1,IF(#REF!&lt;&gt;"",1,0))</f>
        <v>#REF!</v>
      </c>
      <c r="I158" s="211" t="e">
        <f>IF('Crisis Indicator Data'!#REF!="No Data",1,IF(#REF!&lt;&gt;"",1,0))</f>
        <v>#REF!</v>
      </c>
      <c r="J158" s="211" t="e">
        <f>IF('Crisis Indicator Data'!#REF!="No Data",1,IF(#REF!&lt;&gt;"",1,0))</f>
        <v>#REF!</v>
      </c>
      <c r="K158" s="211" t="e">
        <f>IF('Crisis Indicator Data'!#REF!="No Data",1,IF(#REF!&lt;&gt;"",1,0))</f>
        <v>#REF!</v>
      </c>
      <c r="L158" s="211" t="e">
        <f>IF('Crisis Indicator Data'!#REF!="No Data",1,IF(#REF!&lt;&gt;"",1,0))</f>
        <v>#REF!</v>
      </c>
      <c r="M158" s="211" t="e">
        <f>IF('Crisis Indicator Data'!#REF!="No Data",1,IF(#REF!&lt;&gt;"",1,0))</f>
        <v>#REF!</v>
      </c>
      <c r="N158" s="211" t="e">
        <f>IF('Crisis Indicator Data'!#REF!="No Data",1,IF(#REF!&lt;&gt;"",1,0))</f>
        <v>#REF!</v>
      </c>
      <c r="O158" s="211" t="e">
        <f>IF('Crisis Indicator Data'!#REF!="No Data",1,IF(#REF!&lt;&gt;"",1,0))</f>
        <v>#REF!</v>
      </c>
      <c r="P158" s="211" t="e">
        <f>IF('Crisis Indicator Data'!#REF!="No Data",1,IF(#REF!&lt;&gt;"",1,0))</f>
        <v>#REF!</v>
      </c>
      <c r="Q158" s="211" t="e">
        <f>IF('Crisis Indicator Data'!#REF!="No Data",1,IF(#REF!&lt;&gt;"",1,0))</f>
        <v>#REF!</v>
      </c>
      <c r="R158" s="211" t="e">
        <f>IF('Crisis Indicator Data'!#REF!="No Data",1,IF(#REF!&lt;&gt;"",1,0))</f>
        <v>#REF!</v>
      </c>
      <c r="S158" s="211" t="e">
        <f>IF('Crisis Indicator Data'!#REF!="No Data",1,IF(#REF!&lt;&gt;"",1,0))</f>
        <v>#REF!</v>
      </c>
      <c r="T158" s="211" t="e">
        <f>IF('Crisis Indicator Data'!#REF!="No Data",1,IF(#REF!&lt;&gt;"",1,0))</f>
        <v>#REF!</v>
      </c>
      <c r="U158" s="211" t="e">
        <f>IF('Crisis Indicator Data'!#REF!="No Data",1,IF(#REF!&lt;&gt;"",1,0))</f>
        <v>#REF!</v>
      </c>
      <c r="V158" s="211" t="e">
        <f>IF('Crisis Indicator Data'!#REF!="No Data",1,IF(#REF!&lt;&gt;"",1,0))</f>
        <v>#REF!</v>
      </c>
      <c r="W158" s="211" t="e">
        <f>IF('Crisis Indicator Data'!#REF!="No Data",1,IF(#REF!&lt;&gt;"",1,0))</f>
        <v>#REF!</v>
      </c>
      <c r="X158" s="211" t="e">
        <f>IF('Crisis Indicator Data'!#REF!="No Data",1,IF(#REF!&lt;&gt;"",1,0))</f>
        <v>#REF!</v>
      </c>
      <c r="Y158" s="211" t="e">
        <f>IF('Crisis Indicator Data'!#REF!="No Data",1,IF(#REF!&lt;&gt;"",1,0))</f>
        <v>#REF!</v>
      </c>
      <c r="Z158" s="211" t="e">
        <f>IF('Crisis Indicator Data'!#REF!="No Data",1,IF(#REF!&lt;&gt;"",1,0))</f>
        <v>#REF!</v>
      </c>
      <c r="AA158" s="211" t="e">
        <f>IF('Crisis Indicator Data'!#REF!="No Data",1,IF(#REF!&lt;&gt;"",1,0))</f>
        <v>#REF!</v>
      </c>
      <c r="AB158" s="211" t="e">
        <f>IF('Crisis Indicator Data'!#REF!="No Data",1,IF(#REF!&lt;&gt;"",1,0))</f>
        <v>#REF!</v>
      </c>
      <c r="AC158" s="211" t="e">
        <f>IF('Crisis Indicator Data'!#REF!="No Data",1,IF(#REF!&lt;&gt;"",1,0))</f>
        <v>#REF!</v>
      </c>
      <c r="AD158" s="211" t="e">
        <f>IF('Crisis Indicator Data'!#REF!="No Data",1,IF(#REF!&lt;&gt;"",1,0))</f>
        <v>#REF!</v>
      </c>
      <c r="AE158" s="211" t="e">
        <f>IF('Crisis Indicator Data'!#REF!="No Data",1,IF(#REF!&lt;&gt;"",1,0))</f>
        <v>#REF!</v>
      </c>
      <c r="AF158" s="211" t="e">
        <f>IF('Crisis Indicator Data'!#REF!="No Data",1,IF(#REF!&lt;&gt;"",1,0))</f>
        <v>#REF!</v>
      </c>
      <c r="AG158" s="211" t="e">
        <f>IF('Crisis Indicator Data'!#REF!="No Data",1,IF(#REF!&lt;&gt;"",1,0))</f>
        <v>#REF!</v>
      </c>
      <c r="AH158" s="211" t="e">
        <f>IF('Crisis Indicator Data'!#REF!="No Data",1,IF(#REF!&lt;&gt;"",1,0))</f>
        <v>#REF!</v>
      </c>
      <c r="AI158" s="211" t="e">
        <f>IF('Crisis Indicator Data'!#REF!="No Data",1,IF(#REF!&lt;&gt;"",1,0))</f>
        <v>#REF!</v>
      </c>
      <c r="AJ158" s="211" t="e">
        <f>IF('Crisis Indicator Data'!#REF!="No Data",1,IF(#REF!&lt;&gt;"",1,0))</f>
        <v>#REF!</v>
      </c>
      <c r="AK158" s="211" t="e">
        <f>IF('Crisis Indicator Data'!#REF!="No Data",1,IF(#REF!&lt;&gt;"",1,0))</f>
        <v>#REF!</v>
      </c>
      <c r="AL158" s="211" t="e">
        <f>IF('Crisis Indicator Data'!#REF!="No Data",1,IF(#REF!&lt;&gt;"",1,0))</f>
        <v>#REF!</v>
      </c>
      <c r="AM158" s="211" t="e">
        <f>IF('Crisis Indicator Data'!#REF!="No Data",1,IF(#REF!&lt;&gt;"",1,0))</f>
        <v>#REF!</v>
      </c>
      <c r="AN158" s="211" t="e">
        <f>IF('Crisis Indicator Data'!#REF!="No Data",1,IF(#REF!&lt;&gt;"",1,0))</f>
        <v>#REF!</v>
      </c>
      <c r="AO158" s="211" t="e">
        <f>IF('Crisis Indicator Data'!#REF!="No Data",1,IF(#REF!&lt;&gt;"",1,0))</f>
        <v>#REF!</v>
      </c>
      <c r="AP158" s="211" t="e">
        <f>IF('Crisis Indicator Data'!#REF!="No Data",1,IF(#REF!&lt;&gt;"",1,0))</f>
        <v>#REF!</v>
      </c>
      <c r="AQ158" s="211" t="e">
        <f>IF('Crisis Indicator Data'!#REF!="No Data",1,IF(#REF!&lt;&gt;"",1,0))</f>
        <v>#REF!</v>
      </c>
      <c r="AR158" s="211" t="e">
        <f>IF('Crisis Indicator Data'!#REF!="No Data",1,IF(#REF!&lt;&gt;"",1,0))</f>
        <v>#REF!</v>
      </c>
      <c r="AS158" s="211" t="e">
        <f>IF('Crisis Indicator Data'!#REF!="No Data",1,IF(#REF!&lt;&gt;"",1,0))</f>
        <v>#REF!</v>
      </c>
      <c r="AT158" s="211" t="e">
        <f>IF('Crisis Indicator Data'!#REF!="No Data",1,IF(#REF!&lt;&gt;"",1,0))</f>
        <v>#REF!</v>
      </c>
      <c r="AU158" s="211" t="e">
        <f>IF('Crisis Indicator Data'!#REF!="No Data",1,IF(#REF!&lt;&gt;"",1,0))</f>
        <v>#REF!</v>
      </c>
      <c r="AV158" s="211" t="e">
        <f>IF('Crisis Indicator Data'!#REF!="No Data",1,IF(#REF!&lt;&gt;"",1,0))</f>
        <v>#REF!</v>
      </c>
      <c r="AW158" s="211" t="e">
        <f>IF('Crisis Indicator Data'!#REF!="No Data",1,IF(#REF!&lt;&gt;"",1,0))</f>
        <v>#REF!</v>
      </c>
      <c r="AX158" s="211" t="e">
        <f>IF('Crisis Indicator Data'!#REF!="No Data",1,IF(#REF!&lt;&gt;"",1,0))</f>
        <v>#REF!</v>
      </c>
      <c r="AY158" s="211" t="e">
        <f>IF('Crisis Indicator Data'!#REF!="No Data",1,IF(#REF!&lt;&gt;"",1,0))</f>
        <v>#REF!</v>
      </c>
      <c r="AZ158" s="211" t="e">
        <f>IF('Crisis Indicator Data'!#REF!="No Data",1,IF(#REF!&lt;&gt;"",1,0))</f>
        <v>#REF!</v>
      </c>
      <c r="BA158" t="e">
        <f t="shared" si="8"/>
        <v>#REF!</v>
      </c>
      <c r="BB158" s="22" t="e">
        <f t="shared" si="9"/>
        <v>#REF!</v>
      </c>
    </row>
    <row r="159" spans="1:54" x14ac:dyDescent="0.25">
      <c r="A159" t="s">
        <v>8879</v>
      </c>
      <c r="B159" s="211" t="e">
        <f>IF('Crisis Indicator Data'!#REF!="No Data",1,IF(#REF!&lt;&gt;"",1,0))</f>
        <v>#REF!</v>
      </c>
      <c r="C159" s="211" t="e">
        <f>IF('Crisis Indicator Data'!#REF!="No Data",1,IF(#REF!&lt;&gt;"",1,0))</f>
        <v>#REF!</v>
      </c>
      <c r="D159" s="211" t="e">
        <f>IF('Crisis Indicator Data'!#REF!="No Data",1,IF(#REF!&lt;&gt;"",1,0))</f>
        <v>#REF!</v>
      </c>
      <c r="E159" s="211" t="e">
        <f>IF('Crisis Indicator Data'!#REF!="No Data",1,IF(#REF!&lt;&gt;"",1,0))</f>
        <v>#REF!</v>
      </c>
      <c r="F159" s="211" t="e">
        <f>IF('Crisis Indicator Data'!#REF!="No Data",1,IF(#REF!&lt;&gt;"",1,0))</f>
        <v>#REF!</v>
      </c>
      <c r="G159" s="211" t="e">
        <f>IF('Crisis Indicator Data'!#REF!="No Data",1,IF(#REF!&lt;&gt;"",1,0))</f>
        <v>#REF!</v>
      </c>
      <c r="H159" s="211" t="e">
        <f>IF('Crisis Indicator Data'!#REF!="No Data",1,IF(#REF!&lt;&gt;"",1,0))</f>
        <v>#REF!</v>
      </c>
      <c r="I159" s="211" t="e">
        <f>IF('Crisis Indicator Data'!#REF!="No Data",1,IF(#REF!&lt;&gt;"",1,0))</f>
        <v>#REF!</v>
      </c>
      <c r="J159" s="211" t="e">
        <f>IF('Crisis Indicator Data'!#REF!="No Data",1,IF(#REF!&lt;&gt;"",1,0))</f>
        <v>#REF!</v>
      </c>
      <c r="K159" s="211" t="e">
        <f>IF('Crisis Indicator Data'!#REF!="No Data",1,IF(#REF!&lt;&gt;"",1,0))</f>
        <v>#REF!</v>
      </c>
      <c r="L159" s="211" t="e">
        <f>IF('Crisis Indicator Data'!#REF!="No Data",1,IF(#REF!&lt;&gt;"",1,0))</f>
        <v>#REF!</v>
      </c>
      <c r="M159" s="211" t="e">
        <f>IF('Crisis Indicator Data'!#REF!="No Data",1,IF(#REF!&lt;&gt;"",1,0))</f>
        <v>#REF!</v>
      </c>
      <c r="N159" s="211" t="e">
        <f>IF('Crisis Indicator Data'!#REF!="No Data",1,IF(#REF!&lt;&gt;"",1,0))</f>
        <v>#REF!</v>
      </c>
      <c r="O159" s="211" t="e">
        <f>IF('Crisis Indicator Data'!#REF!="No Data",1,IF(#REF!&lt;&gt;"",1,0))</f>
        <v>#REF!</v>
      </c>
      <c r="P159" s="211" t="e">
        <f>IF('Crisis Indicator Data'!#REF!="No Data",1,IF(#REF!&lt;&gt;"",1,0))</f>
        <v>#REF!</v>
      </c>
      <c r="Q159" s="211" t="e">
        <f>IF('Crisis Indicator Data'!#REF!="No Data",1,IF(#REF!&lt;&gt;"",1,0))</f>
        <v>#REF!</v>
      </c>
      <c r="R159" s="211" t="e">
        <f>IF('Crisis Indicator Data'!#REF!="No Data",1,IF(#REF!&lt;&gt;"",1,0))</f>
        <v>#REF!</v>
      </c>
      <c r="S159" s="211" t="e">
        <f>IF('Crisis Indicator Data'!#REF!="No Data",1,IF(#REF!&lt;&gt;"",1,0))</f>
        <v>#REF!</v>
      </c>
      <c r="T159" s="211" t="e">
        <f>IF('Crisis Indicator Data'!#REF!="No Data",1,IF(#REF!&lt;&gt;"",1,0))</f>
        <v>#REF!</v>
      </c>
      <c r="U159" s="211" t="e">
        <f>IF('Crisis Indicator Data'!#REF!="No Data",1,IF(#REF!&lt;&gt;"",1,0))</f>
        <v>#REF!</v>
      </c>
      <c r="V159" s="211" t="e">
        <f>IF('Crisis Indicator Data'!#REF!="No Data",1,IF(#REF!&lt;&gt;"",1,0))</f>
        <v>#REF!</v>
      </c>
      <c r="W159" s="211" t="e">
        <f>IF('Crisis Indicator Data'!#REF!="No Data",1,IF(#REF!&lt;&gt;"",1,0))</f>
        <v>#REF!</v>
      </c>
      <c r="X159" s="211" t="e">
        <f>IF('Crisis Indicator Data'!#REF!="No Data",1,IF(#REF!&lt;&gt;"",1,0))</f>
        <v>#REF!</v>
      </c>
      <c r="Y159" s="211" t="e">
        <f>IF('Crisis Indicator Data'!#REF!="No Data",1,IF(#REF!&lt;&gt;"",1,0))</f>
        <v>#REF!</v>
      </c>
      <c r="Z159" s="211" t="e">
        <f>IF('Crisis Indicator Data'!#REF!="No Data",1,IF(#REF!&lt;&gt;"",1,0))</f>
        <v>#REF!</v>
      </c>
      <c r="AA159" s="211" t="e">
        <f>IF('Crisis Indicator Data'!#REF!="No Data",1,IF(#REF!&lt;&gt;"",1,0))</f>
        <v>#REF!</v>
      </c>
      <c r="AB159" s="211" t="e">
        <f>IF('Crisis Indicator Data'!#REF!="No Data",1,IF(#REF!&lt;&gt;"",1,0))</f>
        <v>#REF!</v>
      </c>
      <c r="AC159" s="211" t="e">
        <f>IF('Crisis Indicator Data'!#REF!="No Data",1,IF(#REF!&lt;&gt;"",1,0))</f>
        <v>#REF!</v>
      </c>
      <c r="AD159" s="211" t="e">
        <f>IF('Crisis Indicator Data'!#REF!="No Data",1,IF(#REF!&lt;&gt;"",1,0))</f>
        <v>#REF!</v>
      </c>
      <c r="AE159" s="211" t="e">
        <f>IF('Crisis Indicator Data'!#REF!="No Data",1,IF(#REF!&lt;&gt;"",1,0))</f>
        <v>#REF!</v>
      </c>
      <c r="AF159" s="211" t="e">
        <f>IF('Crisis Indicator Data'!#REF!="No Data",1,IF(#REF!&lt;&gt;"",1,0))</f>
        <v>#REF!</v>
      </c>
      <c r="AG159" s="211" t="e">
        <f>IF('Crisis Indicator Data'!#REF!="No Data",1,IF(#REF!&lt;&gt;"",1,0))</f>
        <v>#REF!</v>
      </c>
      <c r="AH159" s="211" t="e">
        <f>IF('Crisis Indicator Data'!#REF!="No Data",1,IF(#REF!&lt;&gt;"",1,0))</f>
        <v>#REF!</v>
      </c>
      <c r="AI159" s="211" t="e">
        <f>IF('Crisis Indicator Data'!#REF!="No Data",1,IF(#REF!&lt;&gt;"",1,0))</f>
        <v>#REF!</v>
      </c>
      <c r="AJ159" s="211" t="e">
        <f>IF('Crisis Indicator Data'!#REF!="No Data",1,IF(#REF!&lt;&gt;"",1,0))</f>
        <v>#REF!</v>
      </c>
      <c r="AK159" s="211" t="e">
        <f>IF('Crisis Indicator Data'!#REF!="No Data",1,IF(#REF!&lt;&gt;"",1,0))</f>
        <v>#REF!</v>
      </c>
      <c r="AL159" s="211" t="e">
        <f>IF('Crisis Indicator Data'!#REF!="No Data",1,IF(#REF!&lt;&gt;"",1,0))</f>
        <v>#REF!</v>
      </c>
      <c r="AM159" s="211" t="e">
        <f>IF('Crisis Indicator Data'!#REF!="No Data",1,IF(#REF!&lt;&gt;"",1,0))</f>
        <v>#REF!</v>
      </c>
      <c r="AN159" s="211" t="e">
        <f>IF('Crisis Indicator Data'!#REF!="No Data",1,IF(#REF!&lt;&gt;"",1,0))</f>
        <v>#REF!</v>
      </c>
      <c r="AO159" s="211" t="e">
        <f>IF('Crisis Indicator Data'!#REF!="No Data",1,IF(#REF!&lt;&gt;"",1,0))</f>
        <v>#REF!</v>
      </c>
      <c r="AP159" s="211" t="e">
        <f>IF('Crisis Indicator Data'!#REF!="No Data",1,IF(#REF!&lt;&gt;"",1,0))</f>
        <v>#REF!</v>
      </c>
      <c r="AQ159" s="211" t="e">
        <f>IF('Crisis Indicator Data'!#REF!="No Data",1,IF(#REF!&lt;&gt;"",1,0))</f>
        <v>#REF!</v>
      </c>
      <c r="AR159" s="211" t="e">
        <f>IF('Crisis Indicator Data'!#REF!="No Data",1,IF(#REF!&lt;&gt;"",1,0))</f>
        <v>#REF!</v>
      </c>
      <c r="AS159" s="211" t="e">
        <f>IF('Crisis Indicator Data'!#REF!="No Data",1,IF(#REF!&lt;&gt;"",1,0))</f>
        <v>#REF!</v>
      </c>
      <c r="AT159" s="211" t="e">
        <f>IF('Crisis Indicator Data'!#REF!="No Data",1,IF(#REF!&lt;&gt;"",1,0))</f>
        <v>#REF!</v>
      </c>
      <c r="AU159" s="211" t="e">
        <f>IF('Crisis Indicator Data'!#REF!="No Data",1,IF(#REF!&lt;&gt;"",1,0))</f>
        <v>#REF!</v>
      </c>
      <c r="AV159" s="211" t="e">
        <f>IF('Crisis Indicator Data'!#REF!="No Data",1,IF(#REF!&lt;&gt;"",1,0))</f>
        <v>#REF!</v>
      </c>
      <c r="AW159" s="211" t="e">
        <f>IF('Crisis Indicator Data'!#REF!="No Data",1,IF(#REF!&lt;&gt;"",1,0))</f>
        <v>#REF!</v>
      </c>
      <c r="AX159" s="211" t="e">
        <f>IF('Crisis Indicator Data'!#REF!="No Data",1,IF(#REF!&lt;&gt;"",1,0))</f>
        <v>#REF!</v>
      </c>
      <c r="AY159" s="211" t="e">
        <f>IF('Crisis Indicator Data'!#REF!="No Data",1,IF(#REF!&lt;&gt;"",1,0))</f>
        <v>#REF!</v>
      </c>
      <c r="AZ159" s="211" t="e">
        <f>IF('Crisis Indicator Data'!#REF!="No Data",1,IF(#REF!&lt;&gt;"",1,0))</f>
        <v>#REF!</v>
      </c>
      <c r="BA159" t="e">
        <f t="shared" si="8"/>
        <v>#REF!</v>
      </c>
      <c r="BB159" s="22" t="e">
        <f t="shared" si="9"/>
        <v>#REF!</v>
      </c>
    </row>
    <row r="160" spans="1:54" x14ac:dyDescent="0.25">
      <c r="A160" t="s">
        <v>8716</v>
      </c>
      <c r="B160" s="211" t="e">
        <f>IF('Crisis Indicator Data'!#REF!="No Data",1,IF(#REF!&lt;&gt;"",1,0))</f>
        <v>#REF!</v>
      </c>
      <c r="C160" s="211" t="e">
        <f>IF('Crisis Indicator Data'!#REF!="No Data",1,IF(#REF!&lt;&gt;"",1,0))</f>
        <v>#REF!</v>
      </c>
      <c r="D160" s="211" t="e">
        <f>IF('Crisis Indicator Data'!#REF!="No Data",1,IF(#REF!&lt;&gt;"",1,0))</f>
        <v>#REF!</v>
      </c>
      <c r="E160" s="211" t="e">
        <f>IF('Crisis Indicator Data'!#REF!="No Data",1,IF(#REF!&lt;&gt;"",1,0))</f>
        <v>#REF!</v>
      </c>
      <c r="F160" s="211" t="e">
        <f>IF('Crisis Indicator Data'!#REF!="No Data",1,IF(#REF!&lt;&gt;"",1,0))</f>
        <v>#REF!</v>
      </c>
      <c r="G160" s="211" t="e">
        <f>IF('Crisis Indicator Data'!#REF!="No Data",1,IF(#REF!&lt;&gt;"",1,0))</f>
        <v>#REF!</v>
      </c>
      <c r="H160" s="211" t="e">
        <f>IF('Crisis Indicator Data'!#REF!="No Data",1,IF(#REF!&lt;&gt;"",1,0))</f>
        <v>#REF!</v>
      </c>
      <c r="I160" s="211" t="e">
        <f>IF('Crisis Indicator Data'!#REF!="No Data",1,IF(#REF!&lt;&gt;"",1,0))</f>
        <v>#REF!</v>
      </c>
      <c r="J160" s="211" t="e">
        <f>IF('Crisis Indicator Data'!#REF!="No Data",1,IF(#REF!&lt;&gt;"",1,0))</f>
        <v>#REF!</v>
      </c>
      <c r="K160" s="211" t="e">
        <f>IF('Crisis Indicator Data'!#REF!="No Data",1,IF(#REF!&lt;&gt;"",1,0))</f>
        <v>#REF!</v>
      </c>
      <c r="L160" s="211" t="e">
        <f>IF('Crisis Indicator Data'!#REF!="No Data",1,IF(#REF!&lt;&gt;"",1,0))</f>
        <v>#REF!</v>
      </c>
      <c r="M160" s="211" t="e">
        <f>IF('Crisis Indicator Data'!#REF!="No Data",1,IF(#REF!&lt;&gt;"",1,0))</f>
        <v>#REF!</v>
      </c>
      <c r="N160" s="211" t="e">
        <f>IF('Crisis Indicator Data'!#REF!="No Data",1,IF(#REF!&lt;&gt;"",1,0))</f>
        <v>#REF!</v>
      </c>
      <c r="O160" s="211" t="e">
        <f>IF('Crisis Indicator Data'!#REF!="No Data",1,IF(#REF!&lt;&gt;"",1,0))</f>
        <v>#REF!</v>
      </c>
      <c r="P160" s="211" t="e">
        <f>IF('Crisis Indicator Data'!#REF!="No Data",1,IF(#REF!&lt;&gt;"",1,0))</f>
        <v>#REF!</v>
      </c>
      <c r="Q160" s="211" t="e">
        <f>IF('Crisis Indicator Data'!#REF!="No Data",1,IF(#REF!&lt;&gt;"",1,0))</f>
        <v>#REF!</v>
      </c>
      <c r="R160" s="211" t="e">
        <f>IF('Crisis Indicator Data'!#REF!="No Data",1,IF(#REF!&lt;&gt;"",1,0))</f>
        <v>#REF!</v>
      </c>
      <c r="S160" s="211" t="e">
        <f>IF('Crisis Indicator Data'!#REF!="No Data",1,IF(#REF!&lt;&gt;"",1,0))</f>
        <v>#REF!</v>
      </c>
      <c r="T160" s="211" t="e">
        <f>IF('Crisis Indicator Data'!#REF!="No Data",1,IF(#REF!&lt;&gt;"",1,0))</f>
        <v>#REF!</v>
      </c>
      <c r="U160" s="211" t="e">
        <f>IF('Crisis Indicator Data'!#REF!="No Data",1,IF(#REF!&lt;&gt;"",1,0))</f>
        <v>#REF!</v>
      </c>
      <c r="V160" s="211" t="e">
        <f>IF('Crisis Indicator Data'!#REF!="No Data",1,IF(#REF!&lt;&gt;"",1,0))</f>
        <v>#REF!</v>
      </c>
      <c r="W160" s="211" t="e">
        <f>IF('Crisis Indicator Data'!#REF!="No Data",1,IF(#REF!&lt;&gt;"",1,0))</f>
        <v>#REF!</v>
      </c>
      <c r="X160" s="211" t="e">
        <f>IF('Crisis Indicator Data'!#REF!="No Data",1,IF(#REF!&lt;&gt;"",1,0))</f>
        <v>#REF!</v>
      </c>
      <c r="Y160" s="211" t="e">
        <f>IF('Crisis Indicator Data'!#REF!="No Data",1,IF(#REF!&lt;&gt;"",1,0))</f>
        <v>#REF!</v>
      </c>
      <c r="Z160" s="211" t="e">
        <f>IF('Crisis Indicator Data'!#REF!="No Data",1,IF(#REF!&lt;&gt;"",1,0))</f>
        <v>#REF!</v>
      </c>
      <c r="AA160" s="211" t="e">
        <f>IF('Crisis Indicator Data'!#REF!="No Data",1,IF(#REF!&lt;&gt;"",1,0))</f>
        <v>#REF!</v>
      </c>
      <c r="AB160" s="211" t="e">
        <f>IF('Crisis Indicator Data'!#REF!="No Data",1,IF(#REF!&lt;&gt;"",1,0))</f>
        <v>#REF!</v>
      </c>
      <c r="AC160" s="211" t="e">
        <f>IF('Crisis Indicator Data'!#REF!="No Data",1,IF(#REF!&lt;&gt;"",1,0))</f>
        <v>#REF!</v>
      </c>
      <c r="AD160" s="211" t="e">
        <f>IF('Crisis Indicator Data'!#REF!="No Data",1,IF(#REF!&lt;&gt;"",1,0))</f>
        <v>#REF!</v>
      </c>
      <c r="AE160" s="211" t="e">
        <f>IF('Crisis Indicator Data'!#REF!="No Data",1,IF(#REF!&lt;&gt;"",1,0))</f>
        <v>#REF!</v>
      </c>
      <c r="AF160" s="211" t="e">
        <f>IF('Crisis Indicator Data'!#REF!="No Data",1,IF(#REF!&lt;&gt;"",1,0))</f>
        <v>#REF!</v>
      </c>
      <c r="AG160" s="211" t="e">
        <f>IF('Crisis Indicator Data'!#REF!="No Data",1,IF(#REF!&lt;&gt;"",1,0))</f>
        <v>#REF!</v>
      </c>
      <c r="AH160" s="211" t="e">
        <f>IF('Crisis Indicator Data'!#REF!="No Data",1,IF(#REF!&lt;&gt;"",1,0))</f>
        <v>#REF!</v>
      </c>
      <c r="AI160" s="211" t="e">
        <f>IF('Crisis Indicator Data'!#REF!="No Data",1,IF(#REF!&lt;&gt;"",1,0))</f>
        <v>#REF!</v>
      </c>
      <c r="AJ160" s="211" t="e">
        <f>IF('Crisis Indicator Data'!#REF!="No Data",1,IF(#REF!&lt;&gt;"",1,0))</f>
        <v>#REF!</v>
      </c>
      <c r="AK160" s="211" t="e">
        <f>IF('Crisis Indicator Data'!#REF!="No Data",1,IF(#REF!&lt;&gt;"",1,0))</f>
        <v>#REF!</v>
      </c>
      <c r="AL160" s="211" t="e">
        <f>IF('Crisis Indicator Data'!#REF!="No Data",1,IF(#REF!&lt;&gt;"",1,0))</f>
        <v>#REF!</v>
      </c>
      <c r="AM160" s="211" t="e">
        <f>IF('Crisis Indicator Data'!#REF!="No Data",1,IF(#REF!&lt;&gt;"",1,0))</f>
        <v>#REF!</v>
      </c>
      <c r="AN160" s="211" t="e">
        <f>IF('Crisis Indicator Data'!#REF!="No Data",1,IF(#REF!&lt;&gt;"",1,0))</f>
        <v>#REF!</v>
      </c>
      <c r="AO160" s="211" t="e">
        <f>IF('Crisis Indicator Data'!#REF!="No Data",1,IF(#REF!&lt;&gt;"",1,0))</f>
        <v>#REF!</v>
      </c>
      <c r="AP160" s="211" t="e">
        <f>IF('Crisis Indicator Data'!#REF!="No Data",1,IF(#REF!&lt;&gt;"",1,0))</f>
        <v>#REF!</v>
      </c>
      <c r="AQ160" s="211" t="e">
        <f>IF('Crisis Indicator Data'!#REF!="No Data",1,IF(#REF!&lt;&gt;"",1,0))</f>
        <v>#REF!</v>
      </c>
      <c r="AR160" s="211" t="e">
        <f>IF('Crisis Indicator Data'!#REF!="No Data",1,IF(#REF!&lt;&gt;"",1,0))</f>
        <v>#REF!</v>
      </c>
      <c r="AS160" s="211" t="e">
        <f>IF('Crisis Indicator Data'!#REF!="No Data",1,IF(#REF!&lt;&gt;"",1,0))</f>
        <v>#REF!</v>
      </c>
      <c r="AT160" s="211" t="e">
        <f>IF('Crisis Indicator Data'!#REF!="No Data",1,IF(#REF!&lt;&gt;"",1,0))</f>
        <v>#REF!</v>
      </c>
      <c r="AU160" s="211" t="e">
        <f>IF('Crisis Indicator Data'!#REF!="No Data",1,IF(#REF!&lt;&gt;"",1,0))</f>
        <v>#REF!</v>
      </c>
      <c r="AV160" s="211" t="e">
        <f>IF('Crisis Indicator Data'!#REF!="No Data",1,IF(#REF!&lt;&gt;"",1,0))</f>
        <v>#REF!</v>
      </c>
      <c r="AW160" s="211" t="e">
        <f>IF('Crisis Indicator Data'!#REF!="No Data",1,IF(#REF!&lt;&gt;"",1,0))</f>
        <v>#REF!</v>
      </c>
      <c r="AX160" s="211" t="e">
        <f>IF('Crisis Indicator Data'!#REF!="No Data",1,IF(#REF!&lt;&gt;"",1,0))</f>
        <v>#REF!</v>
      </c>
      <c r="AY160" s="211" t="e">
        <f>IF('Crisis Indicator Data'!#REF!="No Data",1,IF(#REF!&lt;&gt;"",1,0))</f>
        <v>#REF!</v>
      </c>
      <c r="AZ160" s="211" t="e">
        <f>IF('Crisis Indicator Data'!#REF!="No Data",1,IF(#REF!&lt;&gt;"",1,0))</f>
        <v>#REF!</v>
      </c>
      <c r="BA160" t="e">
        <f t="shared" si="8"/>
        <v>#REF!</v>
      </c>
      <c r="BB160" s="22" t="e">
        <f t="shared" si="9"/>
        <v>#REF!</v>
      </c>
    </row>
    <row r="161" spans="1:54" x14ac:dyDescent="0.25">
      <c r="A161" t="s">
        <v>8795</v>
      </c>
      <c r="B161" s="211" t="e">
        <f>IF('Crisis Indicator Data'!#REF!="No Data",1,IF(#REF!&lt;&gt;"",1,0))</f>
        <v>#REF!</v>
      </c>
      <c r="C161" s="211" t="e">
        <f>IF('Crisis Indicator Data'!#REF!="No Data",1,IF(#REF!&lt;&gt;"",1,0))</f>
        <v>#REF!</v>
      </c>
      <c r="D161" s="211" t="e">
        <f>IF('Crisis Indicator Data'!#REF!="No Data",1,IF(#REF!&lt;&gt;"",1,0))</f>
        <v>#REF!</v>
      </c>
      <c r="E161" s="211" t="e">
        <f>IF('Crisis Indicator Data'!#REF!="No Data",1,IF(#REF!&lt;&gt;"",1,0))</f>
        <v>#REF!</v>
      </c>
      <c r="F161" s="211" t="e">
        <f>IF('Crisis Indicator Data'!#REF!="No Data",1,IF(#REF!&lt;&gt;"",1,0))</f>
        <v>#REF!</v>
      </c>
      <c r="G161" s="211" t="e">
        <f>IF('Crisis Indicator Data'!#REF!="No Data",1,IF(#REF!&lt;&gt;"",1,0))</f>
        <v>#REF!</v>
      </c>
      <c r="H161" s="211" t="e">
        <f>IF('Crisis Indicator Data'!#REF!="No Data",1,IF(#REF!&lt;&gt;"",1,0))</f>
        <v>#REF!</v>
      </c>
      <c r="I161" s="211" t="e">
        <f>IF('Crisis Indicator Data'!#REF!="No Data",1,IF(#REF!&lt;&gt;"",1,0))</f>
        <v>#REF!</v>
      </c>
      <c r="J161" s="211" t="e">
        <f>IF('Crisis Indicator Data'!#REF!="No Data",1,IF(#REF!&lt;&gt;"",1,0))</f>
        <v>#REF!</v>
      </c>
      <c r="K161" s="211" t="e">
        <f>IF('Crisis Indicator Data'!#REF!="No Data",1,IF(#REF!&lt;&gt;"",1,0))</f>
        <v>#REF!</v>
      </c>
      <c r="L161" s="211" t="e">
        <f>IF('Crisis Indicator Data'!#REF!="No Data",1,IF(#REF!&lt;&gt;"",1,0))</f>
        <v>#REF!</v>
      </c>
      <c r="M161" s="211" t="e">
        <f>IF('Crisis Indicator Data'!#REF!="No Data",1,IF(#REF!&lt;&gt;"",1,0))</f>
        <v>#REF!</v>
      </c>
      <c r="N161" s="211" t="e">
        <f>IF('Crisis Indicator Data'!#REF!="No Data",1,IF(#REF!&lt;&gt;"",1,0))</f>
        <v>#REF!</v>
      </c>
      <c r="O161" s="211" t="e">
        <f>IF('Crisis Indicator Data'!#REF!="No Data",1,IF(#REF!&lt;&gt;"",1,0))</f>
        <v>#REF!</v>
      </c>
      <c r="P161" s="211" t="e">
        <f>IF('Crisis Indicator Data'!#REF!="No Data",1,IF(#REF!&lt;&gt;"",1,0))</f>
        <v>#REF!</v>
      </c>
      <c r="Q161" s="211" t="e">
        <f>IF('Crisis Indicator Data'!#REF!="No Data",1,IF(#REF!&lt;&gt;"",1,0))</f>
        <v>#REF!</v>
      </c>
      <c r="R161" s="211" t="e">
        <f>IF('Crisis Indicator Data'!#REF!="No Data",1,IF(#REF!&lt;&gt;"",1,0))</f>
        <v>#REF!</v>
      </c>
      <c r="S161" s="211" t="e">
        <f>IF('Crisis Indicator Data'!#REF!="No Data",1,IF(#REF!&lt;&gt;"",1,0))</f>
        <v>#REF!</v>
      </c>
      <c r="T161" s="211" t="e">
        <f>IF('Crisis Indicator Data'!#REF!="No Data",1,IF(#REF!&lt;&gt;"",1,0))</f>
        <v>#REF!</v>
      </c>
      <c r="U161" s="211" t="e">
        <f>IF('Crisis Indicator Data'!#REF!="No Data",1,IF(#REF!&lt;&gt;"",1,0))</f>
        <v>#REF!</v>
      </c>
      <c r="V161" s="211" t="e">
        <f>IF('Crisis Indicator Data'!#REF!="No Data",1,IF(#REF!&lt;&gt;"",1,0))</f>
        <v>#REF!</v>
      </c>
      <c r="W161" s="211" t="e">
        <f>IF('Crisis Indicator Data'!#REF!="No Data",1,IF(#REF!&lt;&gt;"",1,0))</f>
        <v>#REF!</v>
      </c>
      <c r="X161" s="211" t="e">
        <f>IF('Crisis Indicator Data'!#REF!="No Data",1,IF(#REF!&lt;&gt;"",1,0))</f>
        <v>#REF!</v>
      </c>
      <c r="Y161" s="211" t="e">
        <f>IF('Crisis Indicator Data'!#REF!="No Data",1,IF(#REF!&lt;&gt;"",1,0))</f>
        <v>#REF!</v>
      </c>
      <c r="Z161" s="211" t="e">
        <f>IF('Crisis Indicator Data'!#REF!="No Data",1,IF(#REF!&lt;&gt;"",1,0))</f>
        <v>#REF!</v>
      </c>
      <c r="AA161" s="211" t="e">
        <f>IF('Crisis Indicator Data'!#REF!="No Data",1,IF(#REF!&lt;&gt;"",1,0))</f>
        <v>#REF!</v>
      </c>
      <c r="AB161" s="211" t="e">
        <f>IF('Crisis Indicator Data'!#REF!="No Data",1,IF(#REF!&lt;&gt;"",1,0))</f>
        <v>#REF!</v>
      </c>
      <c r="AC161" s="211" t="e">
        <f>IF('Crisis Indicator Data'!#REF!="No Data",1,IF(#REF!&lt;&gt;"",1,0))</f>
        <v>#REF!</v>
      </c>
      <c r="AD161" s="211" t="e">
        <f>IF('Crisis Indicator Data'!#REF!="No Data",1,IF(#REF!&lt;&gt;"",1,0))</f>
        <v>#REF!</v>
      </c>
      <c r="AE161" s="211" t="e">
        <f>IF('Crisis Indicator Data'!#REF!="No Data",1,IF(#REF!&lt;&gt;"",1,0))</f>
        <v>#REF!</v>
      </c>
      <c r="AF161" s="211" t="e">
        <f>IF('Crisis Indicator Data'!#REF!="No Data",1,IF(#REF!&lt;&gt;"",1,0))</f>
        <v>#REF!</v>
      </c>
      <c r="AG161" s="211" t="e">
        <f>IF('Crisis Indicator Data'!#REF!="No Data",1,IF(#REF!&lt;&gt;"",1,0))</f>
        <v>#REF!</v>
      </c>
      <c r="AH161" s="211" t="e">
        <f>IF('Crisis Indicator Data'!#REF!="No Data",1,IF(#REF!&lt;&gt;"",1,0))</f>
        <v>#REF!</v>
      </c>
      <c r="AI161" s="211" t="e">
        <f>IF('Crisis Indicator Data'!#REF!="No Data",1,IF(#REF!&lt;&gt;"",1,0))</f>
        <v>#REF!</v>
      </c>
      <c r="AJ161" s="211" t="e">
        <f>IF('Crisis Indicator Data'!#REF!="No Data",1,IF(#REF!&lt;&gt;"",1,0))</f>
        <v>#REF!</v>
      </c>
      <c r="AK161" s="211" t="e">
        <f>IF('Crisis Indicator Data'!#REF!="No Data",1,IF(#REF!&lt;&gt;"",1,0))</f>
        <v>#REF!</v>
      </c>
      <c r="AL161" s="211" t="e">
        <f>IF('Crisis Indicator Data'!#REF!="No Data",1,IF(#REF!&lt;&gt;"",1,0))</f>
        <v>#REF!</v>
      </c>
      <c r="AM161" s="211" t="e">
        <f>IF('Crisis Indicator Data'!#REF!="No Data",1,IF(#REF!&lt;&gt;"",1,0))</f>
        <v>#REF!</v>
      </c>
      <c r="AN161" s="211" t="e">
        <f>IF('Crisis Indicator Data'!#REF!="No Data",1,IF(#REF!&lt;&gt;"",1,0))</f>
        <v>#REF!</v>
      </c>
      <c r="AO161" s="211" t="e">
        <f>IF('Crisis Indicator Data'!#REF!="No Data",1,IF(#REF!&lt;&gt;"",1,0))</f>
        <v>#REF!</v>
      </c>
      <c r="AP161" s="211" t="e">
        <f>IF('Crisis Indicator Data'!#REF!="No Data",1,IF(#REF!&lt;&gt;"",1,0))</f>
        <v>#REF!</v>
      </c>
      <c r="AQ161" s="211" t="e">
        <f>IF('Crisis Indicator Data'!#REF!="No Data",1,IF(#REF!&lt;&gt;"",1,0))</f>
        <v>#REF!</v>
      </c>
      <c r="AR161" s="211" t="e">
        <f>IF('Crisis Indicator Data'!#REF!="No Data",1,IF(#REF!&lt;&gt;"",1,0))</f>
        <v>#REF!</v>
      </c>
      <c r="AS161" s="211" t="e">
        <f>IF('Crisis Indicator Data'!#REF!="No Data",1,IF(#REF!&lt;&gt;"",1,0))</f>
        <v>#REF!</v>
      </c>
      <c r="AT161" s="211" t="e">
        <f>IF('Crisis Indicator Data'!#REF!="No Data",1,IF(#REF!&lt;&gt;"",1,0))</f>
        <v>#REF!</v>
      </c>
      <c r="AU161" s="211" t="e">
        <f>IF('Crisis Indicator Data'!#REF!="No Data",1,IF(#REF!&lt;&gt;"",1,0))</f>
        <v>#REF!</v>
      </c>
      <c r="AV161" s="211" t="e">
        <f>IF('Crisis Indicator Data'!#REF!="No Data",1,IF(#REF!&lt;&gt;"",1,0))</f>
        <v>#REF!</v>
      </c>
      <c r="AW161" s="211" t="e">
        <f>IF('Crisis Indicator Data'!#REF!="No Data",1,IF(#REF!&lt;&gt;"",1,0))</f>
        <v>#REF!</v>
      </c>
      <c r="AX161" s="211" t="e">
        <f>IF('Crisis Indicator Data'!#REF!="No Data",1,IF(#REF!&lt;&gt;"",1,0))</f>
        <v>#REF!</v>
      </c>
      <c r="AY161" s="211" t="e">
        <f>IF('Crisis Indicator Data'!#REF!="No Data",1,IF(#REF!&lt;&gt;"",1,0))</f>
        <v>#REF!</v>
      </c>
      <c r="AZ161" s="211" t="e">
        <f>IF('Crisis Indicator Data'!#REF!="No Data",1,IF(#REF!&lt;&gt;"",1,0))</f>
        <v>#REF!</v>
      </c>
      <c r="BA161" t="e">
        <f t="shared" si="8"/>
        <v>#REF!</v>
      </c>
      <c r="BB161" s="22" t="e">
        <f t="shared" si="9"/>
        <v>#REF!</v>
      </c>
    </row>
    <row r="162" spans="1:54" x14ac:dyDescent="0.25">
      <c r="A162" t="s">
        <v>8867</v>
      </c>
      <c r="B162" s="211" t="e">
        <f>IF('Crisis Indicator Data'!#REF!="No Data",1,IF(#REF!&lt;&gt;"",1,0))</f>
        <v>#REF!</v>
      </c>
      <c r="C162" s="211" t="e">
        <f>IF('Crisis Indicator Data'!#REF!="No Data",1,IF(#REF!&lt;&gt;"",1,0))</f>
        <v>#REF!</v>
      </c>
      <c r="D162" s="211" t="e">
        <f>IF('Crisis Indicator Data'!#REF!="No Data",1,IF(#REF!&lt;&gt;"",1,0))</f>
        <v>#REF!</v>
      </c>
      <c r="E162" s="211" t="e">
        <f>IF('Crisis Indicator Data'!#REF!="No Data",1,IF(#REF!&lt;&gt;"",1,0))</f>
        <v>#REF!</v>
      </c>
      <c r="F162" s="211" t="e">
        <f>IF('Crisis Indicator Data'!#REF!="No Data",1,IF(#REF!&lt;&gt;"",1,0))</f>
        <v>#REF!</v>
      </c>
      <c r="G162" s="211" t="e">
        <f>IF('Crisis Indicator Data'!#REF!="No Data",1,IF(#REF!&lt;&gt;"",1,0))</f>
        <v>#REF!</v>
      </c>
      <c r="H162" s="211" t="e">
        <f>IF('Crisis Indicator Data'!#REF!="No Data",1,IF(#REF!&lt;&gt;"",1,0))</f>
        <v>#REF!</v>
      </c>
      <c r="I162" s="211" t="e">
        <f>IF('Crisis Indicator Data'!#REF!="No Data",1,IF(#REF!&lt;&gt;"",1,0))</f>
        <v>#REF!</v>
      </c>
      <c r="J162" s="211" t="e">
        <f>IF('Crisis Indicator Data'!#REF!="No Data",1,IF(#REF!&lt;&gt;"",1,0))</f>
        <v>#REF!</v>
      </c>
      <c r="K162" s="211" t="e">
        <f>IF('Crisis Indicator Data'!#REF!="No Data",1,IF(#REF!&lt;&gt;"",1,0))</f>
        <v>#REF!</v>
      </c>
      <c r="L162" s="211" t="e">
        <f>IF('Crisis Indicator Data'!#REF!="No Data",1,IF(#REF!&lt;&gt;"",1,0))</f>
        <v>#REF!</v>
      </c>
      <c r="M162" s="211" t="e">
        <f>IF('Crisis Indicator Data'!#REF!="No Data",1,IF(#REF!&lt;&gt;"",1,0))</f>
        <v>#REF!</v>
      </c>
      <c r="N162" s="211" t="e">
        <f>IF('Crisis Indicator Data'!#REF!="No Data",1,IF(#REF!&lt;&gt;"",1,0))</f>
        <v>#REF!</v>
      </c>
      <c r="O162" s="211" t="e">
        <f>IF('Crisis Indicator Data'!#REF!="No Data",1,IF(#REF!&lt;&gt;"",1,0))</f>
        <v>#REF!</v>
      </c>
      <c r="P162" s="211" t="e">
        <f>IF('Crisis Indicator Data'!#REF!="No Data",1,IF(#REF!&lt;&gt;"",1,0))</f>
        <v>#REF!</v>
      </c>
      <c r="Q162" s="211" t="e">
        <f>IF('Crisis Indicator Data'!#REF!="No Data",1,IF(#REF!&lt;&gt;"",1,0))</f>
        <v>#REF!</v>
      </c>
      <c r="R162" s="211" t="e">
        <f>IF('Crisis Indicator Data'!#REF!="No Data",1,IF(#REF!&lt;&gt;"",1,0))</f>
        <v>#REF!</v>
      </c>
      <c r="S162" s="211" t="e">
        <f>IF('Crisis Indicator Data'!#REF!="No Data",1,IF(#REF!&lt;&gt;"",1,0))</f>
        <v>#REF!</v>
      </c>
      <c r="T162" s="211" t="e">
        <f>IF('Crisis Indicator Data'!#REF!="No Data",1,IF(#REF!&lt;&gt;"",1,0))</f>
        <v>#REF!</v>
      </c>
      <c r="U162" s="211" t="e">
        <f>IF('Crisis Indicator Data'!#REF!="No Data",1,IF(#REF!&lt;&gt;"",1,0))</f>
        <v>#REF!</v>
      </c>
      <c r="V162" s="211" t="e">
        <f>IF('Crisis Indicator Data'!#REF!="No Data",1,IF(#REF!&lt;&gt;"",1,0))</f>
        <v>#REF!</v>
      </c>
      <c r="W162" s="211" t="e">
        <f>IF('Crisis Indicator Data'!#REF!="No Data",1,IF(#REF!&lt;&gt;"",1,0))</f>
        <v>#REF!</v>
      </c>
      <c r="X162" s="211" t="e">
        <f>IF('Crisis Indicator Data'!#REF!="No Data",1,IF(#REF!&lt;&gt;"",1,0))</f>
        <v>#REF!</v>
      </c>
      <c r="Y162" s="211" t="e">
        <f>IF('Crisis Indicator Data'!#REF!="No Data",1,IF(#REF!&lt;&gt;"",1,0))</f>
        <v>#REF!</v>
      </c>
      <c r="Z162" s="211" t="e">
        <f>IF('Crisis Indicator Data'!#REF!="No Data",1,IF(#REF!&lt;&gt;"",1,0))</f>
        <v>#REF!</v>
      </c>
      <c r="AA162" s="211" t="e">
        <f>IF('Crisis Indicator Data'!#REF!="No Data",1,IF(#REF!&lt;&gt;"",1,0))</f>
        <v>#REF!</v>
      </c>
      <c r="AB162" s="211" t="e">
        <f>IF('Crisis Indicator Data'!#REF!="No Data",1,IF(#REF!&lt;&gt;"",1,0))</f>
        <v>#REF!</v>
      </c>
      <c r="AC162" s="211" t="e">
        <f>IF('Crisis Indicator Data'!#REF!="No Data",1,IF(#REF!&lt;&gt;"",1,0))</f>
        <v>#REF!</v>
      </c>
      <c r="AD162" s="211" t="e">
        <f>IF('Crisis Indicator Data'!#REF!="No Data",1,IF(#REF!&lt;&gt;"",1,0))</f>
        <v>#REF!</v>
      </c>
      <c r="AE162" s="211" t="e">
        <f>IF('Crisis Indicator Data'!#REF!="No Data",1,IF(#REF!&lt;&gt;"",1,0))</f>
        <v>#REF!</v>
      </c>
      <c r="AF162" s="211" t="e">
        <f>IF('Crisis Indicator Data'!#REF!="No Data",1,IF(#REF!&lt;&gt;"",1,0))</f>
        <v>#REF!</v>
      </c>
      <c r="AG162" s="211" t="e">
        <f>IF('Crisis Indicator Data'!#REF!="No Data",1,IF(#REF!&lt;&gt;"",1,0))</f>
        <v>#REF!</v>
      </c>
      <c r="AH162" s="211" t="e">
        <f>IF('Crisis Indicator Data'!#REF!="No Data",1,IF(#REF!&lt;&gt;"",1,0))</f>
        <v>#REF!</v>
      </c>
      <c r="AI162" s="211" t="e">
        <f>IF('Crisis Indicator Data'!#REF!="No Data",1,IF(#REF!&lt;&gt;"",1,0))</f>
        <v>#REF!</v>
      </c>
      <c r="AJ162" s="211" t="e">
        <f>IF('Crisis Indicator Data'!#REF!="No Data",1,IF(#REF!&lt;&gt;"",1,0))</f>
        <v>#REF!</v>
      </c>
      <c r="AK162" s="211" t="e">
        <f>IF('Crisis Indicator Data'!#REF!="No Data",1,IF(#REF!&lt;&gt;"",1,0))</f>
        <v>#REF!</v>
      </c>
      <c r="AL162" s="211" t="e">
        <f>IF('Crisis Indicator Data'!#REF!="No Data",1,IF(#REF!&lt;&gt;"",1,0))</f>
        <v>#REF!</v>
      </c>
      <c r="AM162" s="211" t="e">
        <f>IF('Crisis Indicator Data'!#REF!="No Data",1,IF(#REF!&lt;&gt;"",1,0))</f>
        <v>#REF!</v>
      </c>
      <c r="AN162" s="211" t="e">
        <f>IF('Crisis Indicator Data'!#REF!="No Data",1,IF(#REF!&lt;&gt;"",1,0))</f>
        <v>#REF!</v>
      </c>
      <c r="AO162" s="211" t="e">
        <f>IF('Crisis Indicator Data'!#REF!="No Data",1,IF(#REF!&lt;&gt;"",1,0))</f>
        <v>#REF!</v>
      </c>
      <c r="AP162" s="211" t="e">
        <f>IF('Crisis Indicator Data'!#REF!="No Data",1,IF(#REF!&lt;&gt;"",1,0))</f>
        <v>#REF!</v>
      </c>
      <c r="AQ162" s="211" t="e">
        <f>IF('Crisis Indicator Data'!#REF!="No Data",1,IF(#REF!&lt;&gt;"",1,0))</f>
        <v>#REF!</v>
      </c>
      <c r="AR162" s="211" t="e">
        <f>IF('Crisis Indicator Data'!#REF!="No Data",1,IF(#REF!&lt;&gt;"",1,0))</f>
        <v>#REF!</v>
      </c>
      <c r="AS162" s="211" t="e">
        <f>IF('Crisis Indicator Data'!#REF!="No Data",1,IF(#REF!&lt;&gt;"",1,0))</f>
        <v>#REF!</v>
      </c>
      <c r="AT162" s="211" t="e">
        <f>IF('Crisis Indicator Data'!#REF!="No Data",1,IF(#REF!&lt;&gt;"",1,0))</f>
        <v>#REF!</v>
      </c>
      <c r="AU162" s="211" t="e">
        <f>IF('Crisis Indicator Data'!#REF!="No Data",1,IF(#REF!&lt;&gt;"",1,0))</f>
        <v>#REF!</v>
      </c>
      <c r="AV162" s="211" t="e">
        <f>IF('Crisis Indicator Data'!#REF!="No Data",1,IF(#REF!&lt;&gt;"",1,0))</f>
        <v>#REF!</v>
      </c>
      <c r="AW162" s="211" t="e">
        <f>IF('Crisis Indicator Data'!#REF!="No Data",1,IF(#REF!&lt;&gt;"",1,0))</f>
        <v>#REF!</v>
      </c>
      <c r="AX162" s="211" t="e">
        <f>IF('Crisis Indicator Data'!#REF!="No Data",1,IF(#REF!&lt;&gt;"",1,0))</f>
        <v>#REF!</v>
      </c>
      <c r="AY162" s="211" t="e">
        <f>IF('Crisis Indicator Data'!#REF!="No Data",1,IF(#REF!&lt;&gt;"",1,0))</f>
        <v>#REF!</v>
      </c>
      <c r="AZ162" s="211" t="e">
        <f>IF('Crisis Indicator Data'!#REF!="No Data",1,IF(#REF!&lt;&gt;"",1,0))</f>
        <v>#REF!</v>
      </c>
      <c r="BA162" t="e">
        <f t="shared" ref="BA162:BA192" si="10">SUM(B162:AZ162)</f>
        <v>#REF!</v>
      </c>
      <c r="BB162" s="22" t="e">
        <f t="shared" ref="BB162:BB192" si="11">BA162/51</f>
        <v>#REF!</v>
      </c>
    </row>
    <row r="163" spans="1:54" x14ac:dyDescent="0.25">
      <c r="A163" t="s">
        <v>8883</v>
      </c>
      <c r="B163" s="211" t="e">
        <f>IF('Crisis Indicator Data'!#REF!="No Data",1,IF(#REF!&lt;&gt;"",1,0))</f>
        <v>#REF!</v>
      </c>
      <c r="C163" s="211" t="e">
        <f>IF('Crisis Indicator Data'!#REF!="No Data",1,IF(#REF!&lt;&gt;"",1,0))</f>
        <v>#REF!</v>
      </c>
      <c r="D163" s="211" t="e">
        <f>IF('Crisis Indicator Data'!#REF!="No Data",1,IF(#REF!&lt;&gt;"",1,0))</f>
        <v>#REF!</v>
      </c>
      <c r="E163" s="211" t="e">
        <f>IF('Crisis Indicator Data'!#REF!="No Data",1,IF(#REF!&lt;&gt;"",1,0))</f>
        <v>#REF!</v>
      </c>
      <c r="F163" s="211" t="e">
        <f>IF('Crisis Indicator Data'!#REF!="No Data",1,IF(#REF!&lt;&gt;"",1,0))</f>
        <v>#REF!</v>
      </c>
      <c r="G163" s="211" t="e">
        <f>IF('Crisis Indicator Data'!#REF!="No Data",1,IF(#REF!&lt;&gt;"",1,0))</f>
        <v>#REF!</v>
      </c>
      <c r="H163" s="211" t="e">
        <f>IF('Crisis Indicator Data'!#REF!="No Data",1,IF(#REF!&lt;&gt;"",1,0))</f>
        <v>#REF!</v>
      </c>
      <c r="I163" s="211" t="e">
        <f>IF('Crisis Indicator Data'!#REF!="No Data",1,IF(#REF!&lt;&gt;"",1,0))</f>
        <v>#REF!</v>
      </c>
      <c r="J163" s="211" t="e">
        <f>IF('Crisis Indicator Data'!#REF!="No Data",1,IF(#REF!&lt;&gt;"",1,0))</f>
        <v>#REF!</v>
      </c>
      <c r="K163" s="211" t="e">
        <f>IF('Crisis Indicator Data'!#REF!="No Data",1,IF(#REF!&lt;&gt;"",1,0))</f>
        <v>#REF!</v>
      </c>
      <c r="L163" s="211" t="e">
        <f>IF('Crisis Indicator Data'!#REF!="No Data",1,IF(#REF!&lt;&gt;"",1,0))</f>
        <v>#REF!</v>
      </c>
      <c r="M163" s="211" t="e">
        <f>IF('Crisis Indicator Data'!#REF!="No Data",1,IF(#REF!&lt;&gt;"",1,0))</f>
        <v>#REF!</v>
      </c>
      <c r="N163" s="211" t="e">
        <f>IF('Crisis Indicator Data'!#REF!="No Data",1,IF(#REF!&lt;&gt;"",1,0))</f>
        <v>#REF!</v>
      </c>
      <c r="O163" s="211" t="e">
        <f>IF('Crisis Indicator Data'!#REF!="No Data",1,IF(#REF!&lt;&gt;"",1,0))</f>
        <v>#REF!</v>
      </c>
      <c r="P163" s="211" t="e">
        <f>IF('Crisis Indicator Data'!#REF!="No Data",1,IF(#REF!&lt;&gt;"",1,0))</f>
        <v>#REF!</v>
      </c>
      <c r="Q163" s="211" t="e">
        <f>IF('Crisis Indicator Data'!#REF!="No Data",1,IF(#REF!&lt;&gt;"",1,0))</f>
        <v>#REF!</v>
      </c>
      <c r="R163" s="211" t="e">
        <f>IF('Crisis Indicator Data'!#REF!="No Data",1,IF(#REF!&lt;&gt;"",1,0))</f>
        <v>#REF!</v>
      </c>
      <c r="S163" s="211" t="e">
        <f>IF('Crisis Indicator Data'!#REF!="No Data",1,IF(#REF!&lt;&gt;"",1,0))</f>
        <v>#REF!</v>
      </c>
      <c r="T163" s="211" t="e">
        <f>IF('Crisis Indicator Data'!#REF!="No Data",1,IF(#REF!&lt;&gt;"",1,0))</f>
        <v>#REF!</v>
      </c>
      <c r="U163" s="211" t="e">
        <f>IF('Crisis Indicator Data'!#REF!="No Data",1,IF(#REF!&lt;&gt;"",1,0))</f>
        <v>#REF!</v>
      </c>
      <c r="V163" s="211" t="e">
        <f>IF('Crisis Indicator Data'!#REF!="No Data",1,IF(#REF!&lt;&gt;"",1,0))</f>
        <v>#REF!</v>
      </c>
      <c r="W163" s="211" t="e">
        <f>IF('Crisis Indicator Data'!#REF!="No Data",1,IF(#REF!&lt;&gt;"",1,0))</f>
        <v>#REF!</v>
      </c>
      <c r="X163" s="211" t="e">
        <f>IF('Crisis Indicator Data'!#REF!="No Data",1,IF(#REF!&lt;&gt;"",1,0))</f>
        <v>#REF!</v>
      </c>
      <c r="Y163" s="211" t="e">
        <f>IF('Crisis Indicator Data'!#REF!="No Data",1,IF(#REF!&lt;&gt;"",1,0))</f>
        <v>#REF!</v>
      </c>
      <c r="Z163" s="211" t="e">
        <f>IF('Crisis Indicator Data'!#REF!="No Data",1,IF(#REF!&lt;&gt;"",1,0))</f>
        <v>#REF!</v>
      </c>
      <c r="AA163" s="211" t="e">
        <f>IF('Crisis Indicator Data'!#REF!="No Data",1,IF(#REF!&lt;&gt;"",1,0))</f>
        <v>#REF!</v>
      </c>
      <c r="AB163" s="211" t="e">
        <f>IF('Crisis Indicator Data'!#REF!="No Data",1,IF(#REF!&lt;&gt;"",1,0))</f>
        <v>#REF!</v>
      </c>
      <c r="AC163" s="211" t="e">
        <f>IF('Crisis Indicator Data'!#REF!="No Data",1,IF(#REF!&lt;&gt;"",1,0))</f>
        <v>#REF!</v>
      </c>
      <c r="AD163" s="211" t="e">
        <f>IF('Crisis Indicator Data'!#REF!="No Data",1,IF(#REF!&lt;&gt;"",1,0))</f>
        <v>#REF!</v>
      </c>
      <c r="AE163" s="211" t="e">
        <f>IF('Crisis Indicator Data'!#REF!="No Data",1,IF(#REF!&lt;&gt;"",1,0))</f>
        <v>#REF!</v>
      </c>
      <c r="AF163" s="211" t="e">
        <f>IF('Crisis Indicator Data'!#REF!="No Data",1,IF(#REF!&lt;&gt;"",1,0))</f>
        <v>#REF!</v>
      </c>
      <c r="AG163" s="211" t="e">
        <f>IF('Crisis Indicator Data'!#REF!="No Data",1,IF(#REF!&lt;&gt;"",1,0))</f>
        <v>#REF!</v>
      </c>
      <c r="AH163" s="211" t="e">
        <f>IF('Crisis Indicator Data'!#REF!="No Data",1,IF(#REF!&lt;&gt;"",1,0))</f>
        <v>#REF!</v>
      </c>
      <c r="AI163" s="211" t="e">
        <f>IF('Crisis Indicator Data'!#REF!="No Data",1,IF(#REF!&lt;&gt;"",1,0))</f>
        <v>#REF!</v>
      </c>
      <c r="AJ163" s="211" t="e">
        <f>IF('Crisis Indicator Data'!#REF!="No Data",1,IF(#REF!&lt;&gt;"",1,0))</f>
        <v>#REF!</v>
      </c>
      <c r="AK163" s="211" t="e">
        <f>IF('Crisis Indicator Data'!#REF!="No Data",1,IF(#REF!&lt;&gt;"",1,0))</f>
        <v>#REF!</v>
      </c>
      <c r="AL163" s="211" t="e">
        <f>IF('Crisis Indicator Data'!#REF!="No Data",1,IF(#REF!&lt;&gt;"",1,0))</f>
        <v>#REF!</v>
      </c>
      <c r="AM163" s="211" t="e">
        <f>IF('Crisis Indicator Data'!#REF!="No Data",1,IF(#REF!&lt;&gt;"",1,0))</f>
        <v>#REF!</v>
      </c>
      <c r="AN163" s="211" t="e">
        <f>IF('Crisis Indicator Data'!#REF!="No Data",1,IF(#REF!&lt;&gt;"",1,0))</f>
        <v>#REF!</v>
      </c>
      <c r="AO163" s="211" t="e">
        <f>IF('Crisis Indicator Data'!#REF!="No Data",1,IF(#REF!&lt;&gt;"",1,0))</f>
        <v>#REF!</v>
      </c>
      <c r="AP163" s="211" t="e">
        <f>IF('Crisis Indicator Data'!#REF!="No Data",1,IF(#REF!&lt;&gt;"",1,0))</f>
        <v>#REF!</v>
      </c>
      <c r="AQ163" s="211" t="e">
        <f>IF('Crisis Indicator Data'!#REF!="No Data",1,IF(#REF!&lt;&gt;"",1,0))</f>
        <v>#REF!</v>
      </c>
      <c r="AR163" s="211" t="e">
        <f>IF('Crisis Indicator Data'!#REF!="No Data",1,IF(#REF!&lt;&gt;"",1,0))</f>
        <v>#REF!</v>
      </c>
      <c r="AS163" s="211" t="e">
        <f>IF('Crisis Indicator Data'!#REF!="No Data",1,IF(#REF!&lt;&gt;"",1,0))</f>
        <v>#REF!</v>
      </c>
      <c r="AT163" s="211" t="e">
        <f>IF('Crisis Indicator Data'!#REF!="No Data",1,IF(#REF!&lt;&gt;"",1,0))</f>
        <v>#REF!</v>
      </c>
      <c r="AU163" s="211" t="e">
        <f>IF('Crisis Indicator Data'!#REF!="No Data",1,IF(#REF!&lt;&gt;"",1,0))</f>
        <v>#REF!</v>
      </c>
      <c r="AV163" s="211" t="e">
        <f>IF('Crisis Indicator Data'!#REF!="No Data",1,IF(#REF!&lt;&gt;"",1,0))</f>
        <v>#REF!</v>
      </c>
      <c r="AW163" s="211" t="e">
        <f>IF('Crisis Indicator Data'!#REF!="No Data",1,IF(#REF!&lt;&gt;"",1,0))</f>
        <v>#REF!</v>
      </c>
      <c r="AX163" s="211" t="e">
        <f>IF('Crisis Indicator Data'!#REF!="No Data",1,IF(#REF!&lt;&gt;"",1,0))</f>
        <v>#REF!</v>
      </c>
      <c r="AY163" s="211" t="e">
        <f>IF('Crisis Indicator Data'!#REF!="No Data",1,IF(#REF!&lt;&gt;"",1,0))</f>
        <v>#REF!</v>
      </c>
      <c r="AZ163" s="211" t="e">
        <f>IF('Crisis Indicator Data'!#REF!="No Data",1,IF(#REF!&lt;&gt;"",1,0))</f>
        <v>#REF!</v>
      </c>
      <c r="BA163" t="e">
        <f t="shared" si="10"/>
        <v>#REF!</v>
      </c>
      <c r="BB163" s="22" t="e">
        <f t="shared" si="11"/>
        <v>#REF!</v>
      </c>
    </row>
    <row r="164" spans="1:54" x14ac:dyDescent="0.25">
      <c r="A164" t="s">
        <v>8889</v>
      </c>
      <c r="B164" s="211" t="e">
        <f>IF('Crisis Indicator Data'!#REF!="No Data",1,IF(#REF!&lt;&gt;"",1,0))</f>
        <v>#REF!</v>
      </c>
      <c r="C164" s="211" t="e">
        <f>IF('Crisis Indicator Data'!#REF!="No Data",1,IF(#REF!&lt;&gt;"",1,0))</f>
        <v>#REF!</v>
      </c>
      <c r="D164" s="211" t="e">
        <f>IF('Crisis Indicator Data'!#REF!="No Data",1,IF(#REF!&lt;&gt;"",1,0))</f>
        <v>#REF!</v>
      </c>
      <c r="E164" s="211" t="e">
        <f>IF('Crisis Indicator Data'!#REF!="No Data",1,IF(#REF!&lt;&gt;"",1,0))</f>
        <v>#REF!</v>
      </c>
      <c r="F164" s="211" t="e">
        <f>IF('Crisis Indicator Data'!#REF!="No Data",1,IF(#REF!&lt;&gt;"",1,0))</f>
        <v>#REF!</v>
      </c>
      <c r="G164" s="211" t="e">
        <f>IF('Crisis Indicator Data'!#REF!="No Data",1,IF(#REF!&lt;&gt;"",1,0))</f>
        <v>#REF!</v>
      </c>
      <c r="H164" s="211" t="e">
        <f>IF('Crisis Indicator Data'!#REF!="No Data",1,IF(#REF!&lt;&gt;"",1,0))</f>
        <v>#REF!</v>
      </c>
      <c r="I164" s="211" t="e">
        <f>IF('Crisis Indicator Data'!#REF!="No Data",1,IF(#REF!&lt;&gt;"",1,0))</f>
        <v>#REF!</v>
      </c>
      <c r="J164" s="211" t="e">
        <f>IF('Crisis Indicator Data'!#REF!="No Data",1,IF(#REF!&lt;&gt;"",1,0))</f>
        <v>#REF!</v>
      </c>
      <c r="K164" s="211" t="e">
        <f>IF('Crisis Indicator Data'!#REF!="No Data",1,IF(#REF!&lt;&gt;"",1,0))</f>
        <v>#REF!</v>
      </c>
      <c r="L164" s="211" t="e">
        <f>IF('Crisis Indicator Data'!#REF!="No Data",1,IF(#REF!&lt;&gt;"",1,0))</f>
        <v>#REF!</v>
      </c>
      <c r="M164" s="211" t="e">
        <f>IF('Crisis Indicator Data'!#REF!="No Data",1,IF(#REF!&lt;&gt;"",1,0))</f>
        <v>#REF!</v>
      </c>
      <c r="N164" s="211" t="e">
        <f>IF('Crisis Indicator Data'!#REF!="No Data",1,IF(#REF!&lt;&gt;"",1,0))</f>
        <v>#REF!</v>
      </c>
      <c r="O164" s="211" t="e">
        <f>IF('Crisis Indicator Data'!#REF!="No Data",1,IF(#REF!&lt;&gt;"",1,0))</f>
        <v>#REF!</v>
      </c>
      <c r="P164" s="211" t="e">
        <f>IF('Crisis Indicator Data'!#REF!="No Data",1,IF(#REF!&lt;&gt;"",1,0))</f>
        <v>#REF!</v>
      </c>
      <c r="Q164" s="211" t="e">
        <f>IF('Crisis Indicator Data'!#REF!="No Data",1,IF(#REF!&lt;&gt;"",1,0))</f>
        <v>#REF!</v>
      </c>
      <c r="R164" s="211" t="e">
        <f>IF('Crisis Indicator Data'!#REF!="No Data",1,IF(#REF!&lt;&gt;"",1,0))</f>
        <v>#REF!</v>
      </c>
      <c r="S164" s="211" t="e">
        <f>IF('Crisis Indicator Data'!#REF!="No Data",1,IF(#REF!&lt;&gt;"",1,0))</f>
        <v>#REF!</v>
      </c>
      <c r="T164" s="211" t="e">
        <f>IF('Crisis Indicator Data'!#REF!="No Data",1,IF(#REF!&lt;&gt;"",1,0))</f>
        <v>#REF!</v>
      </c>
      <c r="U164" s="211" t="e">
        <f>IF('Crisis Indicator Data'!#REF!="No Data",1,IF(#REF!&lt;&gt;"",1,0))</f>
        <v>#REF!</v>
      </c>
      <c r="V164" s="211" t="e">
        <f>IF('Crisis Indicator Data'!#REF!="No Data",1,IF(#REF!&lt;&gt;"",1,0))</f>
        <v>#REF!</v>
      </c>
      <c r="W164" s="211" t="e">
        <f>IF('Crisis Indicator Data'!#REF!="No Data",1,IF(#REF!&lt;&gt;"",1,0))</f>
        <v>#REF!</v>
      </c>
      <c r="X164" s="211" t="e">
        <f>IF('Crisis Indicator Data'!#REF!="No Data",1,IF(#REF!&lt;&gt;"",1,0))</f>
        <v>#REF!</v>
      </c>
      <c r="Y164" s="211" t="e">
        <f>IF('Crisis Indicator Data'!#REF!="No Data",1,IF(#REF!&lt;&gt;"",1,0))</f>
        <v>#REF!</v>
      </c>
      <c r="Z164" s="211" t="e">
        <f>IF('Crisis Indicator Data'!#REF!="No Data",1,IF(#REF!&lt;&gt;"",1,0))</f>
        <v>#REF!</v>
      </c>
      <c r="AA164" s="211" t="e">
        <f>IF('Crisis Indicator Data'!#REF!="No Data",1,IF(#REF!&lt;&gt;"",1,0))</f>
        <v>#REF!</v>
      </c>
      <c r="AB164" s="211" t="e">
        <f>IF('Crisis Indicator Data'!#REF!="No Data",1,IF(#REF!&lt;&gt;"",1,0))</f>
        <v>#REF!</v>
      </c>
      <c r="AC164" s="211" t="e">
        <f>IF('Crisis Indicator Data'!#REF!="No Data",1,IF(#REF!&lt;&gt;"",1,0))</f>
        <v>#REF!</v>
      </c>
      <c r="AD164" s="211" t="e">
        <f>IF('Crisis Indicator Data'!#REF!="No Data",1,IF(#REF!&lt;&gt;"",1,0))</f>
        <v>#REF!</v>
      </c>
      <c r="AE164" s="211" t="e">
        <f>IF('Crisis Indicator Data'!#REF!="No Data",1,IF(#REF!&lt;&gt;"",1,0))</f>
        <v>#REF!</v>
      </c>
      <c r="AF164" s="211" t="e">
        <f>IF('Crisis Indicator Data'!#REF!="No Data",1,IF(#REF!&lt;&gt;"",1,0))</f>
        <v>#REF!</v>
      </c>
      <c r="AG164" s="211" t="e">
        <f>IF('Crisis Indicator Data'!#REF!="No Data",1,IF(#REF!&lt;&gt;"",1,0))</f>
        <v>#REF!</v>
      </c>
      <c r="AH164" s="211" t="e">
        <f>IF('Crisis Indicator Data'!#REF!="No Data",1,IF(#REF!&lt;&gt;"",1,0))</f>
        <v>#REF!</v>
      </c>
      <c r="AI164" s="211" t="e">
        <f>IF('Crisis Indicator Data'!#REF!="No Data",1,IF(#REF!&lt;&gt;"",1,0))</f>
        <v>#REF!</v>
      </c>
      <c r="AJ164" s="211" t="e">
        <f>IF('Crisis Indicator Data'!#REF!="No Data",1,IF(#REF!&lt;&gt;"",1,0))</f>
        <v>#REF!</v>
      </c>
      <c r="AK164" s="211" t="e">
        <f>IF('Crisis Indicator Data'!#REF!="No Data",1,IF(#REF!&lt;&gt;"",1,0))</f>
        <v>#REF!</v>
      </c>
      <c r="AL164" s="211" t="e">
        <f>IF('Crisis Indicator Data'!#REF!="No Data",1,IF(#REF!&lt;&gt;"",1,0))</f>
        <v>#REF!</v>
      </c>
      <c r="AM164" s="211" t="e">
        <f>IF('Crisis Indicator Data'!#REF!="No Data",1,IF(#REF!&lt;&gt;"",1,0))</f>
        <v>#REF!</v>
      </c>
      <c r="AN164" s="211" t="e">
        <f>IF('Crisis Indicator Data'!#REF!="No Data",1,IF(#REF!&lt;&gt;"",1,0))</f>
        <v>#REF!</v>
      </c>
      <c r="AO164" s="211" t="e">
        <f>IF('Crisis Indicator Data'!#REF!="No Data",1,IF(#REF!&lt;&gt;"",1,0))</f>
        <v>#REF!</v>
      </c>
      <c r="AP164" s="211" t="e">
        <f>IF('Crisis Indicator Data'!#REF!="No Data",1,IF(#REF!&lt;&gt;"",1,0))</f>
        <v>#REF!</v>
      </c>
      <c r="AQ164" s="211" t="e">
        <f>IF('Crisis Indicator Data'!#REF!="No Data",1,IF(#REF!&lt;&gt;"",1,0))</f>
        <v>#REF!</v>
      </c>
      <c r="AR164" s="211" t="e">
        <f>IF('Crisis Indicator Data'!#REF!="No Data",1,IF(#REF!&lt;&gt;"",1,0))</f>
        <v>#REF!</v>
      </c>
      <c r="AS164" s="211" t="e">
        <f>IF('Crisis Indicator Data'!#REF!="No Data",1,IF(#REF!&lt;&gt;"",1,0))</f>
        <v>#REF!</v>
      </c>
      <c r="AT164" s="211" t="e">
        <f>IF('Crisis Indicator Data'!#REF!="No Data",1,IF(#REF!&lt;&gt;"",1,0))</f>
        <v>#REF!</v>
      </c>
      <c r="AU164" s="211" t="e">
        <f>IF('Crisis Indicator Data'!#REF!="No Data",1,IF(#REF!&lt;&gt;"",1,0))</f>
        <v>#REF!</v>
      </c>
      <c r="AV164" s="211" t="e">
        <f>IF('Crisis Indicator Data'!#REF!="No Data",1,IF(#REF!&lt;&gt;"",1,0))</f>
        <v>#REF!</v>
      </c>
      <c r="AW164" s="211" t="e">
        <f>IF('Crisis Indicator Data'!#REF!="No Data",1,IF(#REF!&lt;&gt;"",1,0))</f>
        <v>#REF!</v>
      </c>
      <c r="AX164" s="211" t="e">
        <f>IF('Crisis Indicator Data'!#REF!="No Data",1,IF(#REF!&lt;&gt;"",1,0))</f>
        <v>#REF!</v>
      </c>
      <c r="AY164" s="211" t="e">
        <f>IF('Crisis Indicator Data'!#REF!="No Data",1,IF(#REF!&lt;&gt;"",1,0))</f>
        <v>#REF!</v>
      </c>
      <c r="AZ164" s="211" t="e">
        <f>IF('Crisis Indicator Data'!#REF!="No Data",1,IF(#REF!&lt;&gt;"",1,0))</f>
        <v>#REF!</v>
      </c>
      <c r="BA164" t="e">
        <f t="shared" si="10"/>
        <v>#REF!</v>
      </c>
      <c r="BB164" s="22" t="e">
        <f t="shared" si="11"/>
        <v>#REF!</v>
      </c>
    </row>
    <row r="165" spans="1:54" x14ac:dyDescent="0.25">
      <c r="A165" t="s">
        <v>8888</v>
      </c>
      <c r="B165" s="211" t="e">
        <f>IF('Crisis Indicator Data'!#REF!="No Data",1,IF(#REF!&lt;&gt;"",1,0))</f>
        <v>#REF!</v>
      </c>
      <c r="C165" s="211" t="e">
        <f>IF('Crisis Indicator Data'!#REF!="No Data",1,IF(#REF!&lt;&gt;"",1,0))</f>
        <v>#REF!</v>
      </c>
      <c r="D165" s="211" t="e">
        <f>IF('Crisis Indicator Data'!#REF!="No Data",1,IF(#REF!&lt;&gt;"",1,0))</f>
        <v>#REF!</v>
      </c>
      <c r="E165" s="211" t="e">
        <f>IF('Crisis Indicator Data'!#REF!="No Data",1,IF(#REF!&lt;&gt;"",1,0))</f>
        <v>#REF!</v>
      </c>
      <c r="F165" s="211" t="e">
        <f>IF('Crisis Indicator Data'!#REF!="No Data",1,IF(#REF!&lt;&gt;"",1,0))</f>
        <v>#REF!</v>
      </c>
      <c r="G165" s="211" t="e">
        <f>IF('Crisis Indicator Data'!#REF!="No Data",1,IF(#REF!&lt;&gt;"",1,0))</f>
        <v>#REF!</v>
      </c>
      <c r="H165" s="211" t="e">
        <f>IF('Crisis Indicator Data'!#REF!="No Data",1,IF(#REF!&lt;&gt;"",1,0))</f>
        <v>#REF!</v>
      </c>
      <c r="I165" s="211" t="e">
        <f>IF('Crisis Indicator Data'!#REF!="No Data",1,IF(#REF!&lt;&gt;"",1,0))</f>
        <v>#REF!</v>
      </c>
      <c r="J165" s="211" t="e">
        <f>IF('Crisis Indicator Data'!#REF!="No Data",1,IF(#REF!&lt;&gt;"",1,0))</f>
        <v>#REF!</v>
      </c>
      <c r="K165" s="211" t="e">
        <f>IF('Crisis Indicator Data'!#REF!="No Data",1,IF(#REF!&lt;&gt;"",1,0))</f>
        <v>#REF!</v>
      </c>
      <c r="L165" s="211" t="e">
        <f>IF('Crisis Indicator Data'!#REF!="No Data",1,IF(#REF!&lt;&gt;"",1,0))</f>
        <v>#REF!</v>
      </c>
      <c r="M165" s="211" t="e">
        <f>IF('Crisis Indicator Data'!#REF!="No Data",1,IF(#REF!&lt;&gt;"",1,0))</f>
        <v>#REF!</v>
      </c>
      <c r="N165" s="211" t="e">
        <f>IF('Crisis Indicator Data'!#REF!="No Data",1,IF(#REF!&lt;&gt;"",1,0))</f>
        <v>#REF!</v>
      </c>
      <c r="O165" s="211" t="e">
        <f>IF('Crisis Indicator Data'!#REF!="No Data",1,IF(#REF!&lt;&gt;"",1,0))</f>
        <v>#REF!</v>
      </c>
      <c r="P165" s="211" t="e">
        <f>IF('Crisis Indicator Data'!#REF!="No Data",1,IF(#REF!&lt;&gt;"",1,0))</f>
        <v>#REF!</v>
      </c>
      <c r="Q165" s="211" t="e">
        <f>IF('Crisis Indicator Data'!#REF!="No Data",1,IF(#REF!&lt;&gt;"",1,0))</f>
        <v>#REF!</v>
      </c>
      <c r="R165" s="211" t="e">
        <f>IF('Crisis Indicator Data'!#REF!="No Data",1,IF(#REF!&lt;&gt;"",1,0))</f>
        <v>#REF!</v>
      </c>
      <c r="S165" s="211" t="e">
        <f>IF('Crisis Indicator Data'!#REF!="No Data",1,IF(#REF!&lt;&gt;"",1,0))</f>
        <v>#REF!</v>
      </c>
      <c r="T165" s="211" t="e">
        <f>IF('Crisis Indicator Data'!#REF!="No Data",1,IF(#REF!&lt;&gt;"",1,0))</f>
        <v>#REF!</v>
      </c>
      <c r="U165" s="211" t="e">
        <f>IF('Crisis Indicator Data'!#REF!="No Data",1,IF(#REF!&lt;&gt;"",1,0))</f>
        <v>#REF!</v>
      </c>
      <c r="V165" s="211" t="e">
        <f>IF('Crisis Indicator Data'!#REF!="No Data",1,IF(#REF!&lt;&gt;"",1,0))</f>
        <v>#REF!</v>
      </c>
      <c r="W165" s="211" t="e">
        <f>IF('Crisis Indicator Data'!#REF!="No Data",1,IF(#REF!&lt;&gt;"",1,0))</f>
        <v>#REF!</v>
      </c>
      <c r="X165" s="211" t="e">
        <f>IF('Crisis Indicator Data'!#REF!="No Data",1,IF(#REF!&lt;&gt;"",1,0))</f>
        <v>#REF!</v>
      </c>
      <c r="Y165" s="211" t="e">
        <f>IF('Crisis Indicator Data'!#REF!="No Data",1,IF(#REF!&lt;&gt;"",1,0))</f>
        <v>#REF!</v>
      </c>
      <c r="Z165" s="211" t="e">
        <f>IF('Crisis Indicator Data'!#REF!="No Data",1,IF(#REF!&lt;&gt;"",1,0))</f>
        <v>#REF!</v>
      </c>
      <c r="AA165" s="211" t="e">
        <f>IF('Crisis Indicator Data'!#REF!="No Data",1,IF(#REF!&lt;&gt;"",1,0))</f>
        <v>#REF!</v>
      </c>
      <c r="AB165" s="211" t="e">
        <f>IF('Crisis Indicator Data'!#REF!="No Data",1,IF(#REF!&lt;&gt;"",1,0))</f>
        <v>#REF!</v>
      </c>
      <c r="AC165" s="211" t="e">
        <f>IF('Crisis Indicator Data'!#REF!="No Data",1,IF(#REF!&lt;&gt;"",1,0))</f>
        <v>#REF!</v>
      </c>
      <c r="AD165" s="211" t="e">
        <f>IF('Crisis Indicator Data'!#REF!="No Data",1,IF(#REF!&lt;&gt;"",1,0))</f>
        <v>#REF!</v>
      </c>
      <c r="AE165" s="211" t="e">
        <f>IF('Crisis Indicator Data'!#REF!="No Data",1,IF(#REF!&lt;&gt;"",1,0))</f>
        <v>#REF!</v>
      </c>
      <c r="AF165" s="211" t="e">
        <f>IF('Crisis Indicator Data'!#REF!="No Data",1,IF(#REF!&lt;&gt;"",1,0))</f>
        <v>#REF!</v>
      </c>
      <c r="AG165" s="211" t="e">
        <f>IF('Crisis Indicator Data'!#REF!="No Data",1,IF(#REF!&lt;&gt;"",1,0))</f>
        <v>#REF!</v>
      </c>
      <c r="AH165" s="211" t="e">
        <f>IF('Crisis Indicator Data'!#REF!="No Data",1,IF(#REF!&lt;&gt;"",1,0))</f>
        <v>#REF!</v>
      </c>
      <c r="AI165" s="211" t="e">
        <f>IF('Crisis Indicator Data'!#REF!="No Data",1,IF(#REF!&lt;&gt;"",1,0))</f>
        <v>#REF!</v>
      </c>
      <c r="AJ165" s="211" t="e">
        <f>IF('Crisis Indicator Data'!#REF!="No Data",1,IF(#REF!&lt;&gt;"",1,0))</f>
        <v>#REF!</v>
      </c>
      <c r="AK165" s="211" t="e">
        <f>IF('Crisis Indicator Data'!#REF!="No Data",1,IF(#REF!&lt;&gt;"",1,0))</f>
        <v>#REF!</v>
      </c>
      <c r="AL165" s="211" t="e">
        <f>IF('Crisis Indicator Data'!#REF!="No Data",1,IF(#REF!&lt;&gt;"",1,0))</f>
        <v>#REF!</v>
      </c>
      <c r="AM165" s="211" t="e">
        <f>IF('Crisis Indicator Data'!#REF!="No Data",1,IF(#REF!&lt;&gt;"",1,0))</f>
        <v>#REF!</v>
      </c>
      <c r="AN165" s="211" t="e">
        <f>IF('Crisis Indicator Data'!#REF!="No Data",1,IF(#REF!&lt;&gt;"",1,0))</f>
        <v>#REF!</v>
      </c>
      <c r="AO165" s="211" t="e">
        <f>IF('Crisis Indicator Data'!#REF!="No Data",1,IF(#REF!&lt;&gt;"",1,0))</f>
        <v>#REF!</v>
      </c>
      <c r="AP165" s="211" t="e">
        <f>IF('Crisis Indicator Data'!#REF!="No Data",1,IF(#REF!&lt;&gt;"",1,0))</f>
        <v>#REF!</v>
      </c>
      <c r="AQ165" s="211" t="e">
        <f>IF('Crisis Indicator Data'!#REF!="No Data",1,IF(#REF!&lt;&gt;"",1,0))</f>
        <v>#REF!</v>
      </c>
      <c r="AR165" s="211" t="e">
        <f>IF('Crisis Indicator Data'!#REF!="No Data",1,IF(#REF!&lt;&gt;"",1,0))</f>
        <v>#REF!</v>
      </c>
      <c r="AS165" s="211" t="e">
        <f>IF('Crisis Indicator Data'!#REF!="No Data",1,IF(#REF!&lt;&gt;"",1,0))</f>
        <v>#REF!</v>
      </c>
      <c r="AT165" s="211" t="e">
        <f>IF('Crisis Indicator Data'!#REF!="No Data",1,IF(#REF!&lt;&gt;"",1,0))</f>
        <v>#REF!</v>
      </c>
      <c r="AU165" s="211" t="e">
        <f>IF('Crisis Indicator Data'!#REF!="No Data",1,IF(#REF!&lt;&gt;"",1,0))</f>
        <v>#REF!</v>
      </c>
      <c r="AV165" s="211" t="e">
        <f>IF('Crisis Indicator Data'!#REF!="No Data",1,IF(#REF!&lt;&gt;"",1,0))</f>
        <v>#REF!</v>
      </c>
      <c r="AW165" s="211" t="e">
        <f>IF('Crisis Indicator Data'!#REF!="No Data",1,IF(#REF!&lt;&gt;"",1,0))</f>
        <v>#REF!</v>
      </c>
      <c r="AX165" s="211" t="e">
        <f>IF('Crisis Indicator Data'!#REF!="No Data",1,IF(#REF!&lt;&gt;"",1,0))</f>
        <v>#REF!</v>
      </c>
      <c r="AY165" s="211" t="e">
        <f>IF('Crisis Indicator Data'!#REF!="No Data",1,IF(#REF!&lt;&gt;"",1,0))</f>
        <v>#REF!</v>
      </c>
      <c r="AZ165" s="211" t="e">
        <f>IF('Crisis Indicator Data'!#REF!="No Data",1,IF(#REF!&lt;&gt;"",1,0))</f>
        <v>#REF!</v>
      </c>
      <c r="BA165" t="e">
        <f t="shared" si="10"/>
        <v>#REF!</v>
      </c>
      <c r="BB165" s="22" t="e">
        <f t="shared" si="11"/>
        <v>#REF!</v>
      </c>
    </row>
    <row r="166" spans="1:54" x14ac:dyDescent="0.25">
      <c r="A166" t="s">
        <v>8683</v>
      </c>
      <c r="B166" s="211" t="e">
        <f>IF('Crisis Indicator Data'!#REF!="No Data",1,IF(#REF!&lt;&gt;"",1,0))</f>
        <v>#REF!</v>
      </c>
      <c r="C166" s="211" t="e">
        <f>IF('Crisis Indicator Data'!#REF!="No Data",1,IF(#REF!&lt;&gt;"",1,0))</f>
        <v>#REF!</v>
      </c>
      <c r="D166" s="211" t="e">
        <f>IF('Crisis Indicator Data'!#REF!="No Data",1,IF(#REF!&lt;&gt;"",1,0))</f>
        <v>#REF!</v>
      </c>
      <c r="E166" s="211" t="e">
        <f>IF('Crisis Indicator Data'!#REF!="No Data",1,IF(#REF!&lt;&gt;"",1,0))</f>
        <v>#REF!</v>
      </c>
      <c r="F166" s="211" t="e">
        <f>IF('Crisis Indicator Data'!#REF!="No Data",1,IF(#REF!&lt;&gt;"",1,0))</f>
        <v>#REF!</v>
      </c>
      <c r="G166" s="211" t="e">
        <f>IF('Crisis Indicator Data'!#REF!="No Data",1,IF(#REF!&lt;&gt;"",1,0))</f>
        <v>#REF!</v>
      </c>
      <c r="H166" s="211" t="e">
        <f>IF('Crisis Indicator Data'!#REF!="No Data",1,IF(#REF!&lt;&gt;"",1,0))</f>
        <v>#REF!</v>
      </c>
      <c r="I166" s="211" t="e">
        <f>IF('Crisis Indicator Data'!#REF!="No Data",1,IF(#REF!&lt;&gt;"",1,0))</f>
        <v>#REF!</v>
      </c>
      <c r="J166" s="211" t="e">
        <f>IF('Crisis Indicator Data'!#REF!="No Data",1,IF(#REF!&lt;&gt;"",1,0))</f>
        <v>#REF!</v>
      </c>
      <c r="K166" s="211" t="e">
        <f>IF('Crisis Indicator Data'!#REF!="No Data",1,IF(#REF!&lt;&gt;"",1,0))</f>
        <v>#REF!</v>
      </c>
      <c r="L166" s="211" t="e">
        <f>IF('Crisis Indicator Data'!#REF!="No Data",1,IF(#REF!&lt;&gt;"",1,0))</f>
        <v>#REF!</v>
      </c>
      <c r="M166" s="211" t="e">
        <f>IF('Crisis Indicator Data'!#REF!="No Data",1,IF(#REF!&lt;&gt;"",1,0))</f>
        <v>#REF!</v>
      </c>
      <c r="N166" s="211" t="e">
        <f>IF('Crisis Indicator Data'!#REF!="No Data",1,IF(#REF!&lt;&gt;"",1,0))</f>
        <v>#REF!</v>
      </c>
      <c r="O166" s="211" t="e">
        <f>IF('Crisis Indicator Data'!#REF!="No Data",1,IF(#REF!&lt;&gt;"",1,0))</f>
        <v>#REF!</v>
      </c>
      <c r="P166" s="211" t="e">
        <f>IF('Crisis Indicator Data'!#REF!="No Data",1,IF(#REF!&lt;&gt;"",1,0))</f>
        <v>#REF!</v>
      </c>
      <c r="Q166" s="211" t="e">
        <f>IF('Crisis Indicator Data'!#REF!="No Data",1,IF(#REF!&lt;&gt;"",1,0))</f>
        <v>#REF!</v>
      </c>
      <c r="R166" s="211" t="e">
        <f>IF('Crisis Indicator Data'!#REF!="No Data",1,IF(#REF!&lt;&gt;"",1,0))</f>
        <v>#REF!</v>
      </c>
      <c r="S166" s="211" t="e">
        <f>IF('Crisis Indicator Data'!#REF!="No Data",1,IF(#REF!&lt;&gt;"",1,0))</f>
        <v>#REF!</v>
      </c>
      <c r="T166" s="211" t="e">
        <f>IF('Crisis Indicator Data'!#REF!="No Data",1,IF(#REF!&lt;&gt;"",1,0))</f>
        <v>#REF!</v>
      </c>
      <c r="U166" s="211" t="e">
        <f>IF('Crisis Indicator Data'!#REF!="No Data",1,IF(#REF!&lt;&gt;"",1,0))</f>
        <v>#REF!</v>
      </c>
      <c r="V166" s="211" t="e">
        <f>IF('Crisis Indicator Data'!#REF!="No Data",1,IF(#REF!&lt;&gt;"",1,0))</f>
        <v>#REF!</v>
      </c>
      <c r="W166" s="211" t="e">
        <f>IF('Crisis Indicator Data'!#REF!="No Data",1,IF(#REF!&lt;&gt;"",1,0))</f>
        <v>#REF!</v>
      </c>
      <c r="X166" s="211" t="e">
        <f>IF('Crisis Indicator Data'!#REF!="No Data",1,IF(#REF!&lt;&gt;"",1,0))</f>
        <v>#REF!</v>
      </c>
      <c r="Y166" s="211" t="e">
        <f>IF('Crisis Indicator Data'!#REF!="No Data",1,IF(#REF!&lt;&gt;"",1,0))</f>
        <v>#REF!</v>
      </c>
      <c r="Z166" s="211" t="e">
        <f>IF('Crisis Indicator Data'!#REF!="No Data",1,IF(#REF!&lt;&gt;"",1,0))</f>
        <v>#REF!</v>
      </c>
      <c r="AA166" s="211" t="e">
        <f>IF('Crisis Indicator Data'!#REF!="No Data",1,IF(#REF!&lt;&gt;"",1,0))</f>
        <v>#REF!</v>
      </c>
      <c r="AB166" s="211" t="e">
        <f>IF('Crisis Indicator Data'!#REF!="No Data",1,IF(#REF!&lt;&gt;"",1,0))</f>
        <v>#REF!</v>
      </c>
      <c r="AC166" s="211" t="e">
        <f>IF('Crisis Indicator Data'!#REF!="No Data",1,IF(#REF!&lt;&gt;"",1,0))</f>
        <v>#REF!</v>
      </c>
      <c r="AD166" s="211" t="e">
        <f>IF('Crisis Indicator Data'!#REF!="No Data",1,IF(#REF!&lt;&gt;"",1,0))</f>
        <v>#REF!</v>
      </c>
      <c r="AE166" s="211" t="e">
        <f>IF('Crisis Indicator Data'!#REF!="No Data",1,IF(#REF!&lt;&gt;"",1,0))</f>
        <v>#REF!</v>
      </c>
      <c r="AF166" s="211" t="e">
        <f>IF('Crisis Indicator Data'!#REF!="No Data",1,IF(#REF!&lt;&gt;"",1,0))</f>
        <v>#REF!</v>
      </c>
      <c r="AG166" s="211" t="e">
        <f>IF('Crisis Indicator Data'!#REF!="No Data",1,IF(#REF!&lt;&gt;"",1,0))</f>
        <v>#REF!</v>
      </c>
      <c r="AH166" s="211" t="e">
        <f>IF('Crisis Indicator Data'!#REF!="No Data",1,IF(#REF!&lt;&gt;"",1,0))</f>
        <v>#REF!</v>
      </c>
      <c r="AI166" s="211" t="e">
        <f>IF('Crisis Indicator Data'!#REF!="No Data",1,IF(#REF!&lt;&gt;"",1,0))</f>
        <v>#REF!</v>
      </c>
      <c r="AJ166" s="211" t="e">
        <f>IF('Crisis Indicator Data'!#REF!="No Data",1,IF(#REF!&lt;&gt;"",1,0))</f>
        <v>#REF!</v>
      </c>
      <c r="AK166" s="211" t="e">
        <f>IF('Crisis Indicator Data'!#REF!="No Data",1,IF(#REF!&lt;&gt;"",1,0))</f>
        <v>#REF!</v>
      </c>
      <c r="AL166" s="211" t="e">
        <f>IF('Crisis Indicator Data'!#REF!="No Data",1,IF(#REF!&lt;&gt;"",1,0))</f>
        <v>#REF!</v>
      </c>
      <c r="AM166" s="211" t="e">
        <f>IF('Crisis Indicator Data'!#REF!="No Data",1,IF(#REF!&lt;&gt;"",1,0))</f>
        <v>#REF!</v>
      </c>
      <c r="AN166" s="211" t="e">
        <f>IF('Crisis Indicator Data'!#REF!="No Data",1,IF(#REF!&lt;&gt;"",1,0))</f>
        <v>#REF!</v>
      </c>
      <c r="AO166" s="211" t="e">
        <f>IF('Crisis Indicator Data'!#REF!="No Data",1,IF(#REF!&lt;&gt;"",1,0))</f>
        <v>#REF!</v>
      </c>
      <c r="AP166" s="211" t="e">
        <f>IF('Crisis Indicator Data'!#REF!="No Data",1,IF(#REF!&lt;&gt;"",1,0))</f>
        <v>#REF!</v>
      </c>
      <c r="AQ166" s="211" t="e">
        <f>IF('Crisis Indicator Data'!#REF!="No Data",1,IF(#REF!&lt;&gt;"",1,0))</f>
        <v>#REF!</v>
      </c>
      <c r="AR166" s="211" t="e">
        <f>IF('Crisis Indicator Data'!#REF!="No Data",1,IF(#REF!&lt;&gt;"",1,0))</f>
        <v>#REF!</v>
      </c>
      <c r="AS166" s="211" t="e">
        <f>IF('Crisis Indicator Data'!#REF!="No Data",1,IF(#REF!&lt;&gt;"",1,0))</f>
        <v>#REF!</v>
      </c>
      <c r="AT166" s="211" t="e">
        <f>IF('Crisis Indicator Data'!#REF!="No Data",1,IF(#REF!&lt;&gt;"",1,0))</f>
        <v>#REF!</v>
      </c>
      <c r="AU166" s="211" t="e">
        <f>IF('Crisis Indicator Data'!#REF!="No Data",1,IF(#REF!&lt;&gt;"",1,0))</f>
        <v>#REF!</v>
      </c>
      <c r="AV166" s="211" t="e">
        <f>IF('Crisis Indicator Data'!#REF!="No Data",1,IF(#REF!&lt;&gt;"",1,0))</f>
        <v>#REF!</v>
      </c>
      <c r="AW166" s="211" t="e">
        <f>IF('Crisis Indicator Data'!#REF!="No Data",1,IF(#REF!&lt;&gt;"",1,0))</f>
        <v>#REF!</v>
      </c>
      <c r="AX166" s="211" t="e">
        <f>IF('Crisis Indicator Data'!#REF!="No Data",1,IF(#REF!&lt;&gt;"",1,0))</f>
        <v>#REF!</v>
      </c>
      <c r="AY166" s="211" t="e">
        <f>IF('Crisis Indicator Data'!#REF!="No Data",1,IF(#REF!&lt;&gt;"",1,0))</f>
        <v>#REF!</v>
      </c>
      <c r="AZ166" s="211" t="e">
        <f>IF('Crisis Indicator Data'!#REF!="No Data",1,IF(#REF!&lt;&gt;"",1,0))</f>
        <v>#REF!</v>
      </c>
      <c r="BA166" t="e">
        <f t="shared" si="10"/>
        <v>#REF!</v>
      </c>
      <c r="BB166" s="22" t="e">
        <f t="shared" si="11"/>
        <v>#REF!</v>
      </c>
    </row>
    <row r="167" spans="1:54" x14ac:dyDescent="0.25">
      <c r="A167" t="s">
        <v>8892</v>
      </c>
      <c r="B167" s="211" t="e">
        <f>IF('Crisis Indicator Data'!#REF!="No Data",1,IF(#REF!&lt;&gt;"",1,0))</f>
        <v>#REF!</v>
      </c>
      <c r="C167" s="211" t="e">
        <f>IF('Crisis Indicator Data'!#REF!="No Data",1,IF(#REF!&lt;&gt;"",1,0))</f>
        <v>#REF!</v>
      </c>
      <c r="D167" s="211" t="e">
        <f>IF('Crisis Indicator Data'!#REF!="No Data",1,IF(#REF!&lt;&gt;"",1,0))</f>
        <v>#REF!</v>
      </c>
      <c r="E167" s="211" t="e">
        <f>IF('Crisis Indicator Data'!#REF!="No Data",1,IF(#REF!&lt;&gt;"",1,0))</f>
        <v>#REF!</v>
      </c>
      <c r="F167" s="211" t="e">
        <f>IF('Crisis Indicator Data'!#REF!="No Data",1,IF(#REF!&lt;&gt;"",1,0))</f>
        <v>#REF!</v>
      </c>
      <c r="G167" s="211" t="e">
        <f>IF('Crisis Indicator Data'!#REF!="No Data",1,IF(#REF!&lt;&gt;"",1,0))</f>
        <v>#REF!</v>
      </c>
      <c r="H167" s="211" t="e">
        <f>IF('Crisis Indicator Data'!#REF!="No Data",1,IF(#REF!&lt;&gt;"",1,0))</f>
        <v>#REF!</v>
      </c>
      <c r="I167" s="211" t="e">
        <f>IF('Crisis Indicator Data'!#REF!="No Data",1,IF(#REF!&lt;&gt;"",1,0))</f>
        <v>#REF!</v>
      </c>
      <c r="J167" s="211" t="e">
        <f>IF('Crisis Indicator Data'!#REF!="No Data",1,IF(#REF!&lt;&gt;"",1,0))</f>
        <v>#REF!</v>
      </c>
      <c r="K167" s="211" t="e">
        <f>IF('Crisis Indicator Data'!#REF!="No Data",1,IF(#REF!&lt;&gt;"",1,0))</f>
        <v>#REF!</v>
      </c>
      <c r="L167" s="211" t="e">
        <f>IF('Crisis Indicator Data'!#REF!="No Data",1,IF(#REF!&lt;&gt;"",1,0))</f>
        <v>#REF!</v>
      </c>
      <c r="M167" s="211" t="e">
        <f>IF('Crisis Indicator Data'!#REF!="No Data",1,IF(#REF!&lt;&gt;"",1,0))</f>
        <v>#REF!</v>
      </c>
      <c r="N167" s="211" t="e">
        <f>IF('Crisis Indicator Data'!#REF!="No Data",1,IF(#REF!&lt;&gt;"",1,0))</f>
        <v>#REF!</v>
      </c>
      <c r="O167" s="211" t="e">
        <f>IF('Crisis Indicator Data'!#REF!="No Data",1,IF(#REF!&lt;&gt;"",1,0))</f>
        <v>#REF!</v>
      </c>
      <c r="P167" s="211" t="e">
        <f>IF('Crisis Indicator Data'!#REF!="No Data",1,IF(#REF!&lt;&gt;"",1,0))</f>
        <v>#REF!</v>
      </c>
      <c r="Q167" s="211" t="e">
        <f>IF('Crisis Indicator Data'!#REF!="No Data",1,IF(#REF!&lt;&gt;"",1,0))</f>
        <v>#REF!</v>
      </c>
      <c r="R167" s="211" t="e">
        <f>IF('Crisis Indicator Data'!#REF!="No Data",1,IF(#REF!&lt;&gt;"",1,0))</f>
        <v>#REF!</v>
      </c>
      <c r="S167" s="211" t="e">
        <f>IF('Crisis Indicator Data'!#REF!="No Data",1,IF(#REF!&lt;&gt;"",1,0))</f>
        <v>#REF!</v>
      </c>
      <c r="T167" s="211" t="e">
        <f>IF('Crisis Indicator Data'!#REF!="No Data",1,IF(#REF!&lt;&gt;"",1,0))</f>
        <v>#REF!</v>
      </c>
      <c r="U167" s="211" t="e">
        <f>IF('Crisis Indicator Data'!#REF!="No Data",1,IF(#REF!&lt;&gt;"",1,0))</f>
        <v>#REF!</v>
      </c>
      <c r="V167" s="211" t="e">
        <f>IF('Crisis Indicator Data'!#REF!="No Data",1,IF(#REF!&lt;&gt;"",1,0))</f>
        <v>#REF!</v>
      </c>
      <c r="W167" s="211" t="e">
        <f>IF('Crisis Indicator Data'!#REF!="No Data",1,IF(#REF!&lt;&gt;"",1,0))</f>
        <v>#REF!</v>
      </c>
      <c r="X167" s="211" t="e">
        <f>IF('Crisis Indicator Data'!#REF!="No Data",1,IF(#REF!&lt;&gt;"",1,0))</f>
        <v>#REF!</v>
      </c>
      <c r="Y167" s="211" t="e">
        <f>IF('Crisis Indicator Data'!#REF!="No Data",1,IF(#REF!&lt;&gt;"",1,0))</f>
        <v>#REF!</v>
      </c>
      <c r="Z167" s="211" t="e">
        <f>IF('Crisis Indicator Data'!#REF!="No Data",1,IF(#REF!&lt;&gt;"",1,0))</f>
        <v>#REF!</v>
      </c>
      <c r="AA167" s="211" t="e">
        <f>IF('Crisis Indicator Data'!#REF!="No Data",1,IF(#REF!&lt;&gt;"",1,0))</f>
        <v>#REF!</v>
      </c>
      <c r="AB167" s="211" t="e">
        <f>IF('Crisis Indicator Data'!#REF!="No Data",1,IF(#REF!&lt;&gt;"",1,0))</f>
        <v>#REF!</v>
      </c>
      <c r="AC167" s="211" t="e">
        <f>IF('Crisis Indicator Data'!#REF!="No Data",1,IF(#REF!&lt;&gt;"",1,0))</f>
        <v>#REF!</v>
      </c>
      <c r="AD167" s="211" t="e">
        <f>IF('Crisis Indicator Data'!#REF!="No Data",1,IF(#REF!&lt;&gt;"",1,0))</f>
        <v>#REF!</v>
      </c>
      <c r="AE167" s="211" t="e">
        <f>IF('Crisis Indicator Data'!#REF!="No Data",1,IF(#REF!&lt;&gt;"",1,0))</f>
        <v>#REF!</v>
      </c>
      <c r="AF167" s="211" t="e">
        <f>IF('Crisis Indicator Data'!#REF!="No Data",1,IF(#REF!&lt;&gt;"",1,0))</f>
        <v>#REF!</v>
      </c>
      <c r="AG167" s="211" t="e">
        <f>IF('Crisis Indicator Data'!#REF!="No Data",1,IF(#REF!&lt;&gt;"",1,0))</f>
        <v>#REF!</v>
      </c>
      <c r="AH167" s="211" t="e">
        <f>IF('Crisis Indicator Data'!#REF!="No Data",1,IF(#REF!&lt;&gt;"",1,0))</f>
        <v>#REF!</v>
      </c>
      <c r="AI167" s="211" t="e">
        <f>IF('Crisis Indicator Data'!#REF!="No Data",1,IF(#REF!&lt;&gt;"",1,0))</f>
        <v>#REF!</v>
      </c>
      <c r="AJ167" s="211" t="e">
        <f>IF('Crisis Indicator Data'!#REF!="No Data",1,IF(#REF!&lt;&gt;"",1,0))</f>
        <v>#REF!</v>
      </c>
      <c r="AK167" s="211" t="e">
        <f>IF('Crisis Indicator Data'!#REF!="No Data",1,IF(#REF!&lt;&gt;"",1,0))</f>
        <v>#REF!</v>
      </c>
      <c r="AL167" s="211" t="e">
        <f>IF('Crisis Indicator Data'!#REF!="No Data",1,IF(#REF!&lt;&gt;"",1,0))</f>
        <v>#REF!</v>
      </c>
      <c r="AM167" s="211" t="e">
        <f>IF('Crisis Indicator Data'!#REF!="No Data",1,IF(#REF!&lt;&gt;"",1,0))</f>
        <v>#REF!</v>
      </c>
      <c r="AN167" s="211" t="e">
        <f>IF('Crisis Indicator Data'!#REF!="No Data",1,IF(#REF!&lt;&gt;"",1,0))</f>
        <v>#REF!</v>
      </c>
      <c r="AO167" s="211" t="e">
        <f>IF('Crisis Indicator Data'!#REF!="No Data",1,IF(#REF!&lt;&gt;"",1,0))</f>
        <v>#REF!</v>
      </c>
      <c r="AP167" s="211" t="e">
        <f>IF('Crisis Indicator Data'!#REF!="No Data",1,IF(#REF!&lt;&gt;"",1,0))</f>
        <v>#REF!</v>
      </c>
      <c r="AQ167" s="211" t="e">
        <f>IF('Crisis Indicator Data'!#REF!="No Data",1,IF(#REF!&lt;&gt;"",1,0))</f>
        <v>#REF!</v>
      </c>
      <c r="AR167" s="211" t="e">
        <f>IF('Crisis Indicator Data'!#REF!="No Data",1,IF(#REF!&lt;&gt;"",1,0))</f>
        <v>#REF!</v>
      </c>
      <c r="AS167" s="211" t="e">
        <f>IF('Crisis Indicator Data'!#REF!="No Data",1,IF(#REF!&lt;&gt;"",1,0))</f>
        <v>#REF!</v>
      </c>
      <c r="AT167" s="211" t="e">
        <f>IF('Crisis Indicator Data'!#REF!="No Data",1,IF(#REF!&lt;&gt;"",1,0))</f>
        <v>#REF!</v>
      </c>
      <c r="AU167" s="211" t="e">
        <f>IF('Crisis Indicator Data'!#REF!="No Data",1,IF(#REF!&lt;&gt;"",1,0))</f>
        <v>#REF!</v>
      </c>
      <c r="AV167" s="211" t="e">
        <f>IF('Crisis Indicator Data'!#REF!="No Data",1,IF(#REF!&lt;&gt;"",1,0))</f>
        <v>#REF!</v>
      </c>
      <c r="AW167" s="211" t="e">
        <f>IF('Crisis Indicator Data'!#REF!="No Data",1,IF(#REF!&lt;&gt;"",1,0))</f>
        <v>#REF!</v>
      </c>
      <c r="AX167" s="211" t="e">
        <f>IF('Crisis Indicator Data'!#REF!="No Data",1,IF(#REF!&lt;&gt;"",1,0))</f>
        <v>#REF!</v>
      </c>
      <c r="AY167" s="211" t="e">
        <f>IF('Crisis Indicator Data'!#REF!="No Data",1,IF(#REF!&lt;&gt;"",1,0))</f>
        <v>#REF!</v>
      </c>
      <c r="AZ167" s="211" t="e">
        <f>IF('Crisis Indicator Data'!#REF!="No Data",1,IF(#REF!&lt;&gt;"",1,0))</f>
        <v>#REF!</v>
      </c>
      <c r="BA167" t="e">
        <f t="shared" si="10"/>
        <v>#REF!</v>
      </c>
      <c r="BB167" s="22" t="e">
        <f t="shared" si="11"/>
        <v>#REF!</v>
      </c>
    </row>
    <row r="168" spans="1:54" x14ac:dyDescent="0.25">
      <c r="A168" t="s">
        <v>8898</v>
      </c>
      <c r="B168" s="211" t="e">
        <f>IF('Crisis Indicator Data'!#REF!="No Data",1,IF(#REF!&lt;&gt;"",1,0))</f>
        <v>#REF!</v>
      </c>
      <c r="C168" s="211" t="e">
        <f>IF('Crisis Indicator Data'!#REF!="No Data",1,IF(#REF!&lt;&gt;"",1,0))</f>
        <v>#REF!</v>
      </c>
      <c r="D168" s="211" t="e">
        <f>IF('Crisis Indicator Data'!#REF!="No Data",1,IF(#REF!&lt;&gt;"",1,0))</f>
        <v>#REF!</v>
      </c>
      <c r="E168" s="211" t="e">
        <f>IF('Crisis Indicator Data'!#REF!="No Data",1,IF(#REF!&lt;&gt;"",1,0))</f>
        <v>#REF!</v>
      </c>
      <c r="F168" s="211" t="e">
        <f>IF('Crisis Indicator Data'!#REF!="No Data",1,IF(#REF!&lt;&gt;"",1,0))</f>
        <v>#REF!</v>
      </c>
      <c r="G168" s="211" t="e">
        <f>IF('Crisis Indicator Data'!#REF!="No Data",1,IF(#REF!&lt;&gt;"",1,0))</f>
        <v>#REF!</v>
      </c>
      <c r="H168" s="211" t="e">
        <f>IF('Crisis Indicator Data'!#REF!="No Data",1,IF(#REF!&lt;&gt;"",1,0))</f>
        <v>#REF!</v>
      </c>
      <c r="I168" s="211" t="e">
        <f>IF('Crisis Indicator Data'!#REF!="No Data",1,IF(#REF!&lt;&gt;"",1,0))</f>
        <v>#REF!</v>
      </c>
      <c r="J168" s="211" t="e">
        <f>IF('Crisis Indicator Data'!#REF!="No Data",1,IF(#REF!&lt;&gt;"",1,0))</f>
        <v>#REF!</v>
      </c>
      <c r="K168" s="211" t="e">
        <f>IF('Crisis Indicator Data'!#REF!="No Data",1,IF(#REF!&lt;&gt;"",1,0))</f>
        <v>#REF!</v>
      </c>
      <c r="L168" s="211" t="e">
        <f>IF('Crisis Indicator Data'!#REF!="No Data",1,IF(#REF!&lt;&gt;"",1,0))</f>
        <v>#REF!</v>
      </c>
      <c r="M168" s="211" t="e">
        <f>IF('Crisis Indicator Data'!#REF!="No Data",1,IF(#REF!&lt;&gt;"",1,0))</f>
        <v>#REF!</v>
      </c>
      <c r="N168" s="211" t="e">
        <f>IF('Crisis Indicator Data'!#REF!="No Data",1,IF(#REF!&lt;&gt;"",1,0))</f>
        <v>#REF!</v>
      </c>
      <c r="O168" s="211" t="e">
        <f>IF('Crisis Indicator Data'!#REF!="No Data",1,IF(#REF!&lt;&gt;"",1,0))</f>
        <v>#REF!</v>
      </c>
      <c r="P168" s="211" t="e">
        <f>IF('Crisis Indicator Data'!#REF!="No Data",1,IF(#REF!&lt;&gt;"",1,0))</f>
        <v>#REF!</v>
      </c>
      <c r="Q168" s="211" t="e">
        <f>IF('Crisis Indicator Data'!#REF!="No Data",1,IF(#REF!&lt;&gt;"",1,0))</f>
        <v>#REF!</v>
      </c>
      <c r="R168" s="211" t="e">
        <f>IF('Crisis Indicator Data'!#REF!="No Data",1,IF(#REF!&lt;&gt;"",1,0))</f>
        <v>#REF!</v>
      </c>
      <c r="S168" s="211" t="e">
        <f>IF('Crisis Indicator Data'!#REF!="No Data",1,IF(#REF!&lt;&gt;"",1,0))</f>
        <v>#REF!</v>
      </c>
      <c r="T168" s="211" t="e">
        <f>IF('Crisis Indicator Data'!#REF!="No Data",1,IF(#REF!&lt;&gt;"",1,0))</f>
        <v>#REF!</v>
      </c>
      <c r="U168" s="211" t="e">
        <f>IF('Crisis Indicator Data'!#REF!="No Data",1,IF(#REF!&lt;&gt;"",1,0))</f>
        <v>#REF!</v>
      </c>
      <c r="V168" s="211" t="e">
        <f>IF('Crisis Indicator Data'!#REF!="No Data",1,IF(#REF!&lt;&gt;"",1,0))</f>
        <v>#REF!</v>
      </c>
      <c r="W168" s="211" t="e">
        <f>IF('Crisis Indicator Data'!#REF!="No Data",1,IF(#REF!&lt;&gt;"",1,0))</f>
        <v>#REF!</v>
      </c>
      <c r="X168" s="211" t="e">
        <f>IF('Crisis Indicator Data'!#REF!="No Data",1,IF(#REF!&lt;&gt;"",1,0))</f>
        <v>#REF!</v>
      </c>
      <c r="Y168" s="211" t="e">
        <f>IF('Crisis Indicator Data'!#REF!="No Data",1,IF(#REF!&lt;&gt;"",1,0))</f>
        <v>#REF!</v>
      </c>
      <c r="Z168" s="211" t="e">
        <f>IF('Crisis Indicator Data'!#REF!="No Data",1,IF(#REF!&lt;&gt;"",1,0))</f>
        <v>#REF!</v>
      </c>
      <c r="AA168" s="211" t="e">
        <f>IF('Crisis Indicator Data'!#REF!="No Data",1,IF(#REF!&lt;&gt;"",1,0))</f>
        <v>#REF!</v>
      </c>
      <c r="AB168" s="211" t="e">
        <f>IF('Crisis Indicator Data'!#REF!="No Data",1,IF(#REF!&lt;&gt;"",1,0))</f>
        <v>#REF!</v>
      </c>
      <c r="AC168" s="211" t="e">
        <f>IF('Crisis Indicator Data'!#REF!="No Data",1,IF(#REF!&lt;&gt;"",1,0))</f>
        <v>#REF!</v>
      </c>
      <c r="AD168" s="211" t="e">
        <f>IF('Crisis Indicator Data'!#REF!="No Data",1,IF(#REF!&lt;&gt;"",1,0))</f>
        <v>#REF!</v>
      </c>
      <c r="AE168" s="211" t="e">
        <f>IF('Crisis Indicator Data'!#REF!="No Data",1,IF(#REF!&lt;&gt;"",1,0))</f>
        <v>#REF!</v>
      </c>
      <c r="AF168" s="211" t="e">
        <f>IF('Crisis Indicator Data'!#REF!="No Data",1,IF(#REF!&lt;&gt;"",1,0))</f>
        <v>#REF!</v>
      </c>
      <c r="AG168" s="211" t="e">
        <f>IF('Crisis Indicator Data'!#REF!="No Data",1,IF(#REF!&lt;&gt;"",1,0))</f>
        <v>#REF!</v>
      </c>
      <c r="AH168" s="211" t="e">
        <f>IF('Crisis Indicator Data'!#REF!="No Data",1,IF(#REF!&lt;&gt;"",1,0))</f>
        <v>#REF!</v>
      </c>
      <c r="AI168" s="211" t="e">
        <f>IF('Crisis Indicator Data'!#REF!="No Data",1,IF(#REF!&lt;&gt;"",1,0))</f>
        <v>#REF!</v>
      </c>
      <c r="AJ168" s="211" t="e">
        <f>IF('Crisis Indicator Data'!#REF!="No Data",1,IF(#REF!&lt;&gt;"",1,0))</f>
        <v>#REF!</v>
      </c>
      <c r="AK168" s="211" t="e">
        <f>IF('Crisis Indicator Data'!#REF!="No Data",1,IF(#REF!&lt;&gt;"",1,0))</f>
        <v>#REF!</v>
      </c>
      <c r="AL168" s="211" t="e">
        <f>IF('Crisis Indicator Data'!#REF!="No Data",1,IF(#REF!&lt;&gt;"",1,0))</f>
        <v>#REF!</v>
      </c>
      <c r="AM168" s="211" t="e">
        <f>IF('Crisis Indicator Data'!#REF!="No Data",1,IF(#REF!&lt;&gt;"",1,0))</f>
        <v>#REF!</v>
      </c>
      <c r="AN168" s="211" t="e">
        <f>IF('Crisis Indicator Data'!#REF!="No Data",1,IF(#REF!&lt;&gt;"",1,0))</f>
        <v>#REF!</v>
      </c>
      <c r="AO168" s="211" t="e">
        <f>IF('Crisis Indicator Data'!#REF!="No Data",1,IF(#REF!&lt;&gt;"",1,0))</f>
        <v>#REF!</v>
      </c>
      <c r="AP168" s="211" t="e">
        <f>IF('Crisis Indicator Data'!#REF!="No Data",1,IF(#REF!&lt;&gt;"",1,0))</f>
        <v>#REF!</v>
      </c>
      <c r="AQ168" s="211" t="e">
        <f>IF('Crisis Indicator Data'!#REF!="No Data",1,IF(#REF!&lt;&gt;"",1,0))</f>
        <v>#REF!</v>
      </c>
      <c r="AR168" s="211" t="e">
        <f>IF('Crisis Indicator Data'!#REF!="No Data",1,IF(#REF!&lt;&gt;"",1,0))</f>
        <v>#REF!</v>
      </c>
      <c r="AS168" s="211" t="e">
        <f>IF('Crisis Indicator Data'!#REF!="No Data",1,IF(#REF!&lt;&gt;"",1,0))</f>
        <v>#REF!</v>
      </c>
      <c r="AT168" s="211" t="e">
        <f>IF('Crisis Indicator Data'!#REF!="No Data",1,IF(#REF!&lt;&gt;"",1,0))</f>
        <v>#REF!</v>
      </c>
      <c r="AU168" s="211" t="e">
        <f>IF('Crisis Indicator Data'!#REF!="No Data",1,IF(#REF!&lt;&gt;"",1,0))</f>
        <v>#REF!</v>
      </c>
      <c r="AV168" s="211" t="e">
        <f>IF('Crisis Indicator Data'!#REF!="No Data",1,IF(#REF!&lt;&gt;"",1,0))</f>
        <v>#REF!</v>
      </c>
      <c r="AW168" s="211" t="e">
        <f>IF('Crisis Indicator Data'!#REF!="No Data",1,IF(#REF!&lt;&gt;"",1,0))</f>
        <v>#REF!</v>
      </c>
      <c r="AX168" s="211" t="e">
        <f>IF('Crisis Indicator Data'!#REF!="No Data",1,IF(#REF!&lt;&gt;"",1,0))</f>
        <v>#REF!</v>
      </c>
      <c r="AY168" s="211" t="e">
        <f>IF('Crisis Indicator Data'!#REF!="No Data",1,IF(#REF!&lt;&gt;"",1,0))</f>
        <v>#REF!</v>
      </c>
      <c r="AZ168" s="211" t="e">
        <f>IF('Crisis Indicator Data'!#REF!="No Data",1,IF(#REF!&lt;&gt;"",1,0))</f>
        <v>#REF!</v>
      </c>
      <c r="BA168" t="e">
        <f t="shared" si="10"/>
        <v>#REF!</v>
      </c>
      <c r="BB168" s="22" t="e">
        <f t="shared" si="11"/>
        <v>#REF!</v>
      </c>
    </row>
    <row r="169" spans="1:54" x14ac:dyDescent="0.25">
      <c r="A169" t="s">
        <v>8909</v>
      </c>
      <c r="B169" s="211" t="e">
        <f>IF('Crisis Indicator Data'!#REF!="No Data",1,IF(#REF!&lt;&gt;"",1,0))</f>
        <v>#REF!</v>
      </c>
      <c r="C169" s="211" t="e">
        <f>IF('Crisis Indicator Data'!#REF!="No Data",1,IF(#REF!&lt;&gt;"",1,0))</f>
        <v>#REF!</v>
      </c>
      <c r="D169" s="211" t="e">
        <f>IF('Crisis Indicator Data'!#REF!="No Data",1,IF(#REF!&lt;&gt;"",1,0))</f>
        <v>#REF!</v>
      </c>
      <c r="E169" s="211" t="e">
        <f>IF('Crisis Indicator Data'!#REF!="No Data",1,IF(#REF!&lt;&gt;"",1,0))</f>
        <v>#REF!</v>
      </c>
      <c r="F169" s="211" t="e">
        <f>IF('Crisis Indicator Data'!#REF!="No Data",1,IF(#REF!&lt;&gt;"",1,0))</f>
        <v>#REF!</v>
      </c>
      <c r="G169" s="211" t="e">
        <f>IF('Crisis Indicator Data'!#REF!="No Data",1,IF(#REF!&lt;&gt;"",1,0))</f>
        <v>#REF!</v>
      </c>
      <c r="H169" s="211" t="e">
        <f>IF('Crisis Indicator Data'!#REF!="No Data",1,IF(#REF!&lt;&gt;"",1,0))</f>
        <v>#REF!</v>
      </c>
      <c r="I169" s="211" t="e">
        <f>IF('Crisis Indicator Data'!#REF!="No Data",1,IF(#REF!&lt;&gt;"",1,0))</f>
        <v>#REF!</v>
      </c>
      <c r="J169" s="211" t="e">
        <f>IF('Crisis Indicator Data'!#REF!="No Data",1,IF(#REF!&lt;&gt;"",1,0))</f>
        <v>#REF!</v>
      </c>
      <c r="K169" s="211" t="e">
        <f>IF('Crisis Indicator Data'!#REF!="No Data",1,IF(#REF!&lt;&gt;"",1,0))</f>
        <v>#REF!</v>
      </c>
      <c r="L169" s="211" t="e">
        <f>IF('Crisis Indicator Data'!#REF!="No Data",1,IF(#REF!&lt;&gt;"",1,0))</f>
        <v>#REF!</v>
      </c>
      <c r="M169" s="211" t="e">
        <f>IF('Crisis Indicator Data'!#REF!="No Data",1,IF(#REF!&lt;&gt;"",1,0))</f>
        <v>#REF!</v>
      </c>
      <c r="N169" s="211" t="e">
        <f>IF('Crisis Indicator Data'!#REF!="No Data",1,IF(#REF!&lt;&gt;"",1,0))</f>
        <v>#REF!</v>
      </c>
      <c r="O169" s="211" t="e">
        <f>IF('Crisis Indicator Data'!#REF!="No Data",1,IF(#REF!&lt;&gt;"",1,0))</f>
        <v>#REF!</v>
      </c>
      <c r="P169" s="211" t="e">
        <f>IF('Crisis Indicator Data'!#REF!="No Data",1,IF(#REF!&lt;&gt;"",1,0))</f>
        <v>#REF!</v>
      </c>
      <c r="Q169" s="211" t="e">
        <f>IF('Crisis Indicator Data'!#REF!="No Data",1,IF(#REF!&lt;&gt;"",1,0))</f>
        <v>#REF!</v>
      </c>
      <c r="R169" s="211" t="e">
        <f>IF('Crisis Indicator Data'!#REF!="No Data",1,IF(#REF!&lt;&gt;"",1,0))</f>
        <v>#REF!</v>
      </c>
      <c r="S169" s="211" t="e">
        <f>IF('Crisis Indicator Data'!#REF!="No Data",1,IF(#REF!&lt;&gt;"",1,0))</f>
        <v>#REF!</v>
      </c>
      <c r="T169" s="211" t="e">
        <f>IF('Crisis Indicator Data'!#REF!="No Data",1,IF(#REF!&lt;&gt;"",1,0))</f>
        <v>#REF!</v>
      </c>
      <c r="U169" s="211" t="e">
        <f>IF('Crisis Indicator Data'!#REF!="No Data",1,IF(#REF!&lt;&gt;"",1,0))</f>
        <v>#REF!</v>
      </c>
      <c r="V169" s="211" t="e">
        <f>IF('Crisis Indicator Data'!#REF!="No Data",1,IF(#REF!&lt;&gt;"",1,0))</f>
        <v>#REF!</v>
      </c>
      <c r="W169" s="211" t="e">
        <f>IF('Crisis Indicator Data'!#REF!="No Data",1,IF(#REF!&lt;&gt;"",1,0))</f>
        <v>#REF!</v>
      </c>
      <c r="X169" s="211" t="e">
        <f>IF('Crisis Indicator Data'!#REF!="No Data",1,IF(#REF!&lt;&gt;"",1,0))</f>
        <v>#REF!</v>
      </c>
      <c r="Y169" s="211" t="e">
        <f>IF('Crisis Indicator Data'!#REF!="No Data",1,IF(#REF!&lt;&gt;"",1,0))</f>
        <v>#REF!</v>
      </c>
      <c r="Z169" s="211" t="e">
        <f>IF('Crisis Indicator Data'!#REF!="No Data",1,IF(#REF!&lt;&gt;"",1,0))</f>
        <v>#REF!</v>
      </c>
      <c r="AA169" s="211" t="e">
        <f>IF('Crisis Indicator Data'!#REF!="No Data",1,IF(#REF!&lt;&gt;"",1,0))</f>
        <v>#REF!</v>
      </c>
      <c r="AB169" s="211" t="e">
        <f>IF('Crisis Indicator Data'!#REF!="No Data",1,IF(#REF!&lt;&gt;"",1,0))</f>
        <v>#REF!</v>
      </c>
      <c r="AC169" s="211" t="e">
        <f>IF('Crisis Indicator Data'!#REF!="No Data",1,IF(#REF!&lt;&gt;"",1,0))</f>
        <v>#REF!</v>
      </c>
      <c r="AD169" s="211" t="e">
        <f>IF('Crisis Indicator Data'!#REF!="No Data",1,IF(#REF!&lt;&gt;"",1,0))</f>
        <v>#REF!</v>
      </c>
      <c r="AE169" s="211" t="e">
        <f>IF('Crisis Indicator Data'!#REF!="No Data",1,IF(#REF!&lt;&gt;"",1,0))</f>
        <v>#REF!</v>
      </c>
      <c r="AF169" s="211" t="e">
        <f>IF('Crisis Indicator Data'!#REF!="No Data",1,IF(#REF!&lt;&gt;"",1,0))</f>
        <v>#REF!</v>
      </c>
      <c r="AG169" s="211" t="e">
        <f>IF('Crisis Indicator Data'!#REF!="No Data",1,IF(#REF!&lt;&gt;"",1,0))</f>
        <v>#REF!</v>
      </c>
      <c r="AH169" s="211" t="e">
        <f>IF('Crisis Indicator Data'!#REF!="No Data",1,IF(#REF!&lt;&gt;"",1,0))</f>
        <v>#REF!</v>
      </c>
      <c r="AI169" s="211" t="e">
        <f>IF('Crisis Indicator Data'!#REF!="No Data",1,IF(#REF!&lt;&gt;"",1,0))</f>
        <v>#REF!</v>
      </c>
      <c r="AJ169" s="211" t="e">
        <f>IF('Crisis Indicator Data'!#REF!="No Data",1,IF(#REF!&lt;&gt;"",1,0))</f>
        <v>#REF!</v>
      </c>
      <c r="AK169" s="211" t="e">
        <f>IF('Crisis Indicator Data'!#REF!="No Data",1,IF(#REF!&lt;&gt;"",1,0))</f>
        <v>#REF!</v>
      </c>
      <c r="AL169" s="211" t="e">
        <f>IF('Crisis Indicator Data'!#REF!="No Data",1,IF(#REF!&lt;&gt;"",1,0))</f>
        <v>#REF!</v>
      </c>
      <c r="AM169" s="211" t="e">
        <f>IF('Crisis Indicator Data'!#REF!="No Data",1,IF(#REF!&lt;&gt;"",1,0))</f>
        <v>#REF!</v>
      </c>
      <c r="AN169" s="211" t="e">
        <f>IF('Crisis Indicator Data'!#REF!="No Data",1,IF(#REF!&lt;&gt;"",1,0))</f>
        <v>#REF!</v>
      </c>
      <c r="AO169" s="211" t="e">
        <f>IF('Crisis Indicator Data'!#REF!="No Data",1,IF(#REF!&lt;&gt;"",1,0))</f>
        <v>#REF!</v>
      </c>
      <c r="AP169" s="211" t="e">
        <f>IF('Crisis Indicator Data'!#REF!="No Data",1,IF(#REF!&lt;&gt;"",1,0))</f>
        <v>#REF!</v>
      </c>
      <c r="AQ169" s="211" t="e">
        <f>IF('Crisis Indicator Data'!#REF!="No Data",1,IF(#REF!&lt;&gt;"",1,0))</f>
        <v>#REF!</v>
      </c>
      <c r="AR169" s="211" t="e">
        <f>IF('Crisis Indicator Data'!#REF!="No Data",1,IF(#REF!&lt;&gt;"",1,0))</f>
        <v>#REF!</v>
      </c>
      <c r="AS169" s="211" t="e">
        <f>IF('Crisis Indicator Data'!#REF!="No Data",1,IF(#REF!&lt;&gt;"",1,0))</f>
        <v>#REF!</v>
      </c>
      <c r="AT169" s="211" t="e">
        <f>IF('Crisis Indicator Data'!#REF!="No Data",1,IF(#REF!&lt;&gt;"",1,0))</f>
        <v>#REF!</v>
      </c>
      <c r="AU169" s="211" t="e">
        <f>IF('Crisis Indicator Data'!#REF!="No Data",1,IF(#REF!&lt;&gt;"",1,0))</f>
        <v>#REF!</v>
      </c>
      <c r="AV169" s="211" t="e">
        <f>IF('Crisis Indicator Data'!#REF!="No Data",1,IF(#REF!&lt;&gt;"",1,0))</f>
        <v>#REF!</v>
      </c>
      <c r="AW169" s="211" t="e">
        <f>IF('Crisis Indicator Data'!#REF!="No Data",1,IF(#REF!&lt;&gt;"",1,0))</f>
        <v>#REF!</v>
      </c>
      <c r="AX169" s="211" t="e">
        <f>IF('Crisis Indicator Data'!#REF!="No Data",1,IF(#REF!&lt;&gt;"",1,0))</f>
        <v>#REF!</v>
      </c>
      <c r="AY169" s="211" t="e">
        <f>IF('Crisis Indicator Data'!#REF!="No Data",1,IF(#REF!&lt;&gt;"",1,0))</f>
        <v>#REF!</v>
      </c>
      <c r="AZ169" s="211" t="e">
        <f>IF('Crisis Indicator Data'!#REF!="No Data",1,IF(#REF!&lt;&gt;"",1,0))</f>
        <v>#REF!</v>
      </c>
      <c r="BA169" t="e">
        <f t="shared" si="10"/>
        <v>#REF!</v>
      </c>
      <c r="BB169" s="22" t="e">
        <f t="shared" si="11"/>
        <v>#REF!</v>
      </c>
    </row>
    <row r="170" spans="1:54" x14ac:dyDescent="0.25">
      <c r="A170" t="s">
        <v>8896</v>
      </c>
      <c r="B170" s="211" t="e">
        <f>IF('Crisis Indicator Data'!#REF!="No Data",1,IF(#REF!&lt;&gt;"",1,0))</f>
        <v>#REF!</v>
      </c>
      <c r="C170" s="211" t="e">
        <f>IF('Crisis Indicator Data'!#REF!="No Data",1,IF(#REF!&lt;&gt;"",1,0))</f>
        <v>#REF!</v>
      </c>
      <c r="D170" s="211" t="e">
        <f>IF('Crisis Indicator Data'!#REF!="No Data",1,IF(#REF!&lt;&gt;"",1,0))</f>
        <v>#REF!</v>
      </c>
      <c r="E170" s="211" t="e">
        <f>IF('Crisis Indicator Data'!#REF!="No Data",1,IF(#REF!&lt;&gt;"",1,0))</f>
        <v>#REF!</v>
      </c>
      <c r="F170" s="211" t="e">
        <f>IF('Crisis Indicator Data'!#REF!="No Data",1,IF(#REF!&lt;&gt;"",1,0))</f>
        <v>#REF!</v>
      </c>
      <c r="G170" s="211" t="e">
        <f>IF('Crisis Indicator Data'!#REF!="No Data",1,IF(#REF!&lt;&gt;"",1,0))</f>
        <v>#REF!</v>
      </c>
      <c r="H170" s="211" t="e">
        <f>IF('Crisis Indicator Data'!#REF!="No Data",1,IF(#REF!&lt;&gt;"",1,0))</f>
        <v>#REF!</v>
      </c>
      <c r="I170" s="211" t="e">
        <f>IF('Crisis Indicator Data'!#REF!="No Data",1,IF(#REF!&lt;&gt;"",1,0))</f>
        <v>#REF!</v>
      </c>
      <c r="J170" s="211" t="e">
        <f>IF('Crisis Indicator Data'!#REF!="No Data",1,IF(#REF!&lt;&gt;"",1,0))</f>
        <v>#REF!</v>
      </c>
      <c r="K170" s="211" t="e">
        <f>IF('Crisis Indicator Data'!#REF!="No Data",1,IF(#REF!&lt;&gt;"",1,0))</f>
        <v>#REF!</v>
      </c>
      <c r="L170" s="211" t="e">
        <f>IF('Crisis Indicator Data'!#REF!="No Data",1,IF(#REF!&lt;&gt;"",1,0))</f>
        <v>#REF!</v>
      </c>
      <c r="M170" s="211" t="e">
        <f>IF('Crisis Indicator Data'!#REF!="No Data",1,IF(#REF!&lt;&gt;"",1,0))</f>
        <v>#REF!</v>
      </c>
      <c r="N170" s="211" t="e">
        <f>IF('Crisis Indicator Data'!#REF!="No Data",1,IF(#REF!&lt;&gt;"",1,0))</f>
        <v>#REF!</v>
      </c>
      <c r="O170" s="211" t="e">
        <f>IF('Crisis Indicator Data'!#REF!="No Data",1,IF(#REF!&lt;&gt;"",1,0))</f>
        <v>#REF!</v>
      </c>
      <c r="P170" s="211" t="e">
        <f>IF('Crisis Indicator Data'!#REF!="No Data",1,IF(#REF!&lt;&gt;"",1,0))</f>
        <v>#REF!</v>
      </c>
      <c r="Q170" s="211" t="e">
        <f>IF('Crisis Indicator Data'!#REF!="No Data",1,IF(#REF!&lt;&gt;"",1,0))</f>
        <v>#REF!</v>
      </c>
      <c r="R170" s="211" t="e">
        <f>IF('Crisis Indicator Data'!#REF!="No Data",1,IF(#REF!&lt;&gt;"",1,0))</f>
        <v>#REF!</v>
      </c>
      <c r="S170" s="211" t="e">
        <f>IF('Crisis Indicator Data'!#REF!="No Data",1,IF(#REF!&lt;&gt;"",1,0))</f>
        <v>#REF!</v>
      </c>
      <c r="T170" s="211" t="e">
        <f>IF('Crisis Indicator Data'!#REF!="No Data",1,IF(#REF!&lt;&gt;"",1,0))</f>
        <v>#REF!</v>
      </c>
      <c r="U170" s="211" t="e">
        <f>IF('Crisis Indicator Data'!#REF!="No Data",1,IF(#REF!&lt;&gt;"",1,0))</f>
        <v>#REF!</v>
      </c>
      <c r="V170" s="211" t="e">
        <f>IF('Crisis Indicator Data'!#REF!="No Data",1,IF(#REF!&lt;&gt;"",1,0))</f>
        <v>#REF!</v>
      </c>
      <c r="W170" s="211" t="e">
        <f>IF('Crisis Indicator Data'!#REF!="No Data",1,IF(#REF!&lt;&gt;"",1,0))</f>
        <v>#REF!</v>
      </c>
      <c r="X170" s="211" t="e">
        <f>IF('Crisis Indicator Data'!#REF!="No Data",1,IF(#REF!&lt;&gt;"",1,0))</f>
        <v>#REF!</v>
      </c>
      <c r="Y170" s="211" t="e">
        <f>IF('Crisis Indicator Data'!#REF!="No Data",1,IF(#REF!&lt;&gt;"",1,0))</f>
        <v>#REF!</v>
      </c>
      <c r="Z170" s="211" t="e">
        <f>IF('Crisis Indicator Data'!#REF!="No Data",1,IF(#REF!&lt;&gt;"",1,0))</f>
        <v>#REF!</v>
      </c>
      <c r="AA170" s="211" t="e">
        <f>IF('Crisis Indicator Data'!#REF!="No Data",1,IF(#REF!&lt;&gt;"",1,0))</f>
        <v>#REF!</v>
      </c>
      <c r="AB170" s="211" t="e">
        <f>IF('Crisis Indicator Data'!#REF!="No Data",1,IF(#REF!&lt;&gt;"",1,0))</f>
        <v>#REF!</v>
      </c>
      <c r="AC170" s="211" t="e">
        <f>IF('Crisis Indicator Data'!#REF!="No Data",1,IF(#REF!&lt;&gt;"",1,0))</f>
        <v>#REF!</v>
      </c>
      <c r="AD170" s="211" t="e">
        <f>IF('Crisis Indicator Data'!#REF!="No Data",1,IF(#REF!&lt;&gt;"",1,0))</f>
        <v>#REF!</v>
      </c>
      <c r="AE170" s="211" t="e">
        <f>IF('Crisis Indicator Data'!#REF!="No Data",1,IF(#REF!&lt;&gt;"",1,0))</f>
        <v>#REF!</v>
      </c>
      <c r="AF170" s="211" t="e">
        <f>IF('Crisis Indicator Data'!#REF!="No Data",1,IF(#REF!&lt;&gt;"",1,0))</f>
        <v>#REF!</v>
      </c>
      <c r="AG170" s="211" t="e">
        <f>IF('Crisis Indicator Data'!#REF!="No Data",1,IF(#REF!&lt;&gt;"",1,0))</f>
        <v>#REF!</v>
      </c>
      <c r="AH170" s="211" t="e">
        <f>IF('Crisis Indicator Data'!#REF!="No Data",1,IF(#REF!&lt;&gt;"",1,0))</f>
        <v>#REF!</v>
      </c>
      <c r="AI170" s="211" t="e">
        <f>IF('Crisis Indicator Data'!#REF!="No Data",1,IF(#REF!&lt;&gt;"",1,0))</f>
        <v>#REF!</v>
      </c>
      <c r="AJ170" s="211" t="e">
        <f>IF('Crisis Indicator Data'!#REF!="No Data",1,IF(#REF!&lt;&gt;"",1,0))</f>
        <v>#REF!</v>
      </c>
      <c r="AK170" s="211" t="e">
        <f>IF('Crisis Indicator Data'!#REF!="No Data",1,IF(#REF!&lt;&gt;"",1,0))</f>
        <v>#REF!</v>
      </c>
      <c r="AL170" s="211" t="e">
        <f>IF('Crisis Indicator Data'!#REF!="No Data",1,IF(#REF!&lt;&gt;"",1,0))</f>
        <v>#REF!</v>
      </c>
      <c r="AM170" s="211" t="e">
        <f>IF('Crisis Indicator Data'!#REF!="No Data",1,IF(#REF!&lt;&gt;"",1,0))</f>
        <v>#REF!</v>
      </c>
      <c r="AN170" s="211" t="e">
        <f>IF('Crisis Indicator Data'!#REF!="No Data",1,IF(#REF!&lt;&gt;"",1,0))</f>
        <v>#REF!</v>
      </c>
      <c r="AO170" s="211" t="e">
        <f>IF('Crisis Indicator Data'!#REF!="No Data",1,IF(#REF!&lt;&gt;"",1,0))</f>
        <v>#REF!</v>
      </c>
      <c r="AP170" s="211" t="e">
        <f>IF('Crisis Indicator Data'!#REF!="No Data",1,IF(#REF!&lt;&gt;"",1,0))</f>
        <v>#REF!</v>
      </c>
      <c r="AQ170" s="211" t="e">
        <f>IF('Crisis Indicator Data'!#REF!="No Data",1,IF(#REF!&lt;&gt;"",1,0))</f>
        <v>#REF!</v>
      </c>
      <c r="AR170" s="211" t="e">
        <f>IF('Crisis Indicator Data'!#REF!="No Data",1,IF(#REF!&lt;&gt;"",1,0))</f>
        <v>#REF!</v>
      </c>
      <c r="AS170" s="211" t="e">
        <f>IF('Crisis Indicator Data'!#REF!="No Data",1,IF(#REF!&lt;&gt;"",1,0))</f>
        <v>#REF!</v>
      </c>
      <c r="AT170" s="211" t="e">
        <f>IF('Crisis Indicator Data'!#REF!="No Data",1,IF(#REF!&lt;&gt;"",1,0))</f>
        <v>#REF!</v>
      </c>
      <c r="AU170" s="211" t="e">
        <f>IF('Crisis Indicator Data'!#REF!="No Data",1,IF(#REF!&lt;&gt;"",1,0))</f>
        <v>#REF!</v>
      </c>
      <c r="AV170" s="211" t="e">
        <f>IF('Crisis Indicator Data'!#REF!="No Data",1,IF(#REF!&lt;&gt;"",1,0))</f>
        <v>#REF!</v>
      </c>
      <c r="AW170" s="211" t="e">
        <f>IF('Crisis Indicator Data'!#REF!="No Data",1,IF(#REF!&lt;&gt;"",1,0))</f>
        <v>#REF!</v>
      </c>
      <c r="AX170" s="211" t="e">
        <f>IF('Crisis Indicator Data'!#REF!="No Data",1,IF(#REF!&lt;&gt;"",1,0))</f>
        <v>#REF!</v>
      </c>
      <c r="AY170" s="211" t="e">
        <f>IF('Crisis Indicator Data'!#REF!="No Data",1,IF(#REF!&lt;&gt;"",1,0))</f>
        <v>#REF!</v>
      </c>
      <c r="AZ170" s="211" t="e">
        <f>IF('Crisis Indicator Data'!#REF!="No Data",1,IF(#REF!&lt;&gt;"",1,0))</f>
        <v>#REF!</v>
      </c>
      <c r="BA170" t="e">
        <f t="shared" si="10"/>
        <v>#REF!</v>
      </c>
      <c r="BB170" s="22" t="e">
        <f t="shared" si="11"/>
        <v>#REF!</v>
      </c>
    </row>
    <row r="171" spans="1:54" x14ac:dyDescent="0.25">
      <c r="A171" t="s">
        <v>8812</v>
      </c>
      <c r="B171" s="211" t="e">
        <f>IF('Crisis Indicator Data'!#REF!="No Data",1,IF(#REF!&lt;&gt;"",1,0))</f>
        <v>#REF!</v>
      </c>
      <c r="C171" s="211" t="e">
        <f>IF('Crisis Indicator Data'!#REF!="No Data",1,IF(#REF!&lt;&gt;"",1,0))</f>
        <v>#REF!</v>
      </c>
      <c r="D171" s="211" t="e">
        <f>IF('Crisis Indicator Data'!#REF!="No Data",1,IF(#REF!&lt;&gt;"",1,0))</f>
        <v>#REF!</v>
      </c>
      <c r="E171" s="211" t="e">
        <f>IF('Crisis Indicator Data'!#REF!="No Data",1,IF(#REF!&lt;&gt;"",1,0))</f>
        <v>#REF!</v>
      </c>
      <c r="F171" s="211" t="e">
        <f>IF('Crisis Indicator Data'!#REF!="No Data",1,IF(#REF!&lt;&gt;"",1,0))</f>
        <v>#REF!</v>
      </c>
      <c r="G171" s="211" t="e">
        <f>IF('Crisis Indicator Data'!#REF!="No Data",1,IF(#REF!&lt;&gt;"",1,0))</f>
        <v>#REF!</v>
      </c>
      <c r="H171" s="211" t="e">
        <f>IF('Crisis Indicator Data'!#REF!="No Data",1,IF(#REF!&lt;&gt;"",1,0))</f>
        <v>#REF!</v>
      </c>
      <c r="I171" s="211" t="e">
        <f>IF('Crisis Indicator Data'!#REF!="No Data",1,IF(#REF!&lt;&gt;"",1,0))</f>
        <v>#REF!</v>
      </c>
      <c r="J171" s="211" t="e">
        <f>IF('Crisis Indicator Data'!#REF!="No Data",1,IF(#REF!&lt;&gt;"",1,0))</f>
        <v>#REF!</v>
      </c>
      <c r="K171" s="211" t="e">
        <f>IF('Crisis Indicator Data'!#REF!="No Data",1,IF(#REF!&lt;&gt;"",1,0))</f>
        <v>#REF!</v>
      </c>
      <c r="L171" s="211" t="e">
        <f>IF('Crisis Indicator Data'!#REF!="No Data",1,IF(#REF!&lt;&gt;"",1,0))</f>
        <v>#REF!</v>
      </c>
      <c r="M171" s="211" t="e">
        <f>IF('Crisis Indicator Data'!#REF!="No Data",1,IF(#REF!&lt;&gt;"",1,0))</f>
        <v>#REF!</v>
      </c>
      <c r="N171" s="211" t="e">
        <f>IF('Crisis Indicator Data'!#REF!="No Data",1,IF(#REF!&lt;&gt;"",1,0))</f>
        <v>#REF!</v>
      </c>
      <c r="O171" s="211" t="e">
        <f>IF('Crisis Indicator Data'!#REF!="No Data",1,IF(#REF!&lt;&gt;"",1,0))</f>
        <v>#REF!</v>
      </c>
      <c r="P171" s="211" t="e">
        <f>IF('Crisis Indicator Data'!#REF!="No Data",1,IF(#REF!&lt;&gt;"",1,0))</f>
        <v>#REF!</v>
      </c>
      <c r="Q171" s="211" t="e">
        <f>IF('Crisis Indicator Data'!#REF!="No Data",1,IF(#REF!&lt;&gt;"",1,0))</f>
        <v>#REF!</v>
      </c>
      <c r="R171" s="211" t="e">
        <f>IF('Crisis Indicator Data'!#REF!="No Data",1,IF(#REF!&lt;&gt;"",1,0))</f>
        <v>#REF!</v>
      </c>
      <c r="S171" s="211" t="e">
        <f>IF('Crisis Indicator Data'!#REF!="No Data",1,IF(#REF!&lt;&gt;"",1,0))</f>
        <v>#REF!</v>
      </c>
      <c r="T171" s="211" t="e">
        <f>IF('Crisis Indicator Data'!#REF!="No Data",1,IF(#REF!&lt;&gt;"",1,0))</f>
        <v>#REF!</v>
      </c>
      <c r="U171" s="211" t="e">
        <f>IF('Crisis Indicator Data'!#REF!="No Data",1,IF(#REF!&lt;&gt;"",1,0))</f>
        <v>#REF!</v>
      </c>
      <c r="V171" s="211" t="e">
        <f>IF('Crisis Indicator Data'!#REF!="No Data",1,IF(#REF!&lt;&gt;"",1,0))</f>
        <v>#REF!</v>
      </c>
      <c r="W171" s="211" t="e">
        <f>IF('Crisis Indicator Data'!#REF!="No Data",1,IF(#REF!&lt;&gt;"",1,0))</f>
        <v>#REF!</v>
      </c>
      <c r="X171" s="211" t="e">
        <f>IF('Crisis Indicator Data'!#REF!="No Data",1,IF(#REF!&lt;&gt;"",1,0))</f>
        <v>#REF!</v>
      </c>
      <c r="Y171" s="211" t="e">
        <f>IF('Crisis Indicator Data'!#REF!="No Data",1,IF(#REF!&lt;&gt;"",1,0))</f>
        <v>#REF!</v>
      </c>
      <c r="Z171" s="211" t="e">
        <f>IF('Crisis Indicator Data'!#REF!="No Data",1,IF(#REF!&lt;&gt;"",1,0))</f>
        <v>#REF!</v>
      </c>
      <c r="AA171" s="211" t="e">
        <f>IF('Crisis Indicator Data'!#REF!="No Data",1,IF(#REF!&lt;&gt;"",1,0))</f>
        <v>#REF!</v>
      </c>
      <c r="AB171" s="211" t="e">
        <f>IF('Crisis Indicator Data'!#REF!="No Data",1,IF(#REF!&lt;&gt;"",1,0))</f>
        <v>#REF!</v>
      </c>
      <c r="AC171" s="211" t="e">
        <f>IF('Crisis Indicator Data'!#REF!="No Data",1,IF(#REF!&lt;&gt;"",1,0))</f>
        <v>#REF!</v>
      </c>
      <c r="AD171" s="211" t="e">
        <f>IF('Crisis Indicator Data'!#REF!="No Data",1,IF(#REF!&lt;&gt;"",1,0))</f>
        <v>#REF!</v>
      </c>
      <c r="AE171" s="211" t="e">
        <f>IF('Crisis Indicator Data'!#REF!="No Data",1,IF(#REF!&lt;&gt;"",1,0))</f>
        <v>#REF!</v>
      </c>
      <c r="AF171" s="211" t="e">
        <f>IF('Crisis Indicator Data'!#REF!="No Data",1,IF(#REF!&lt;&gt;"",1,0))</f>
        <v>#REF!</v>
      </c>
      <c r="AG171" s="211" t="e">
        <f>IF('Crisis Indicator Data'!#REF!="No Data",1,IF(#REF!&lt;&gt;"",1,0))</f>
        <v>#REF!</v>
      </c>
      <c r="AH171" s="211" t="e">
        <f>IF('Crisis Indicator Data'!#REF!="No Data",1,IF(#REF!&lt;&gt;"",1,0))</f>
        <v>#REF!</v>
      </c>
      <c r="AI171" s="211" t="e">
        <f>IF('Crisis Indicator Data'!#REF!="No Data",1,IF(#REF!&lt;&gt;"",1,0))</f>
        <v>#REF!</v>
      </c>
      <c r="AJ171" s="211" t="e">
        <f>IF('Crisis Indicator Data'!#REF!="No Data",1,IF(#REF!&lt;&gt;"",1,0))</f>
        <v>#REF!</v>
      </c>
      <c r="AK171" s="211" t="e">
        <f>IF('Crisis Indicator Data'!#REF!="No Data",1,IF(#REF!&lt;&gt;"",1,0))</f>
        <v>#REF!</v>
      </c>
      <c r="AL171" s="211" t="e">
        <f>IF('Crisis Indicator Data'!#REF!="No Data",1,IF(#REF!&lt;&gt;"",1,0))</f>
        <v>#REF!</v>
      </c>
      <c r="AM171" s="211" t="e">
        <f>IF('Crisis Indicator Data'!#REF!="No Data",1,IF(#REF!&lt;&gt;"",1,0))</f>
        <v>#REF!</v>
      </c>
      <c r="AN171" s="211" t="e">
        <f>IF('Crisis Indicator Data'!#REF!="No Data",1,IF(#REF!&lt;&gt;"",1,0))</f>
        <v>#REF!</v>
      </c>
      <c r="AO171" s="211" t="e">
        <f>IF('Crisis Indicator Data'!#REF!="No Data",1,IF(#REF!&lt;&gt;"",1,0))</f>
        <v>#REF!</v>
      </c>
      <c r="AP171" s="211" t="e">
        <f>IF('Crisis Indicator Data'!#REF!="No Data",1,IF(#REF!&lt;&gt;"",1,0))</f>
        <v>#REF!</v>
      </c>
      <c r="AQ171" s="211" t="e">
        <f>IF('Crisis Indicator Data'!#REF!="No Data",1,IF(#REF!&lt;&gt;"",1,0))</f>
        <v>#REF!</v>
      </c>
      <c r="AR171" s="211" t="e">
        <f>IF('Crisis Indicator Data'!#REF!="No Data",1,IF(#REF!&lt;&gt;"",1,0))</f>
        <v>#REF!</v>
      </c>
      <c r="AS171" s="211" t="e">
        <f>IF('Crisis Indicator Data'!#REF!="No Data",1,IF(#REF!&lt;&gt;"",1,0))</f>
        <v>#REF!</v>
      </c>
      <c r="AT171" s="211" t="e">
        <f>IF('Crisis Indicator Data'!#REF!="No Data",1,IF(#REF!&lt;&gt;"",1,0))</f>
        <v>#REF!</v>
      </c>
      <c r="AU171" s="211" t="e">
        <f>IF('Crisis Indicator Data'!#REF!="No Data",1,IF(#REF!&lt;&gt;"",1,0))</f>
        <v>#REF!</v>
      </c>
      <c r="AV171" s="211" t="e">
        <f>IF('Crisis Indicator Data'!#REF!="No Data",1,IF(#REF!&lt;&gt;"",1,0))</f>
        <v>#REF!</v>
      </c>
      <c r="AW171" s="211" t="e">
        <f>IF('Crisis Indicator Data'!#REF!="No Data",1,IF(#REF!&lt;&gt;"",1,0))</f>
        <v>#REF!</v>
      </c>
      <c r="AX171" s="211" t="e">
        <f>IF('Crisis Indicator Data'!#REF!="No Data",1,IF(#REF!&lt;&gt;"",1,0))</f>
        <v>#REF!</v>
      </c>
      <c r="AY171" s="211" t="e">
        <f>IF('Crisis Indicator Data'!#REF!="No Data",1,IF(#REF!&lt;&gt;"",1,0))</f>
        <v>#REF!</v>
      </c>
      <c r="AZ171" s="211" t="e">
        <f>IF('Crisis Indicator Data'!#REF!="No Data",1,IF(#REF!&lt;&gt;"",1,0))</f>
        <v>#REF!</v>
      </c>
      <c r="BA171" t="e">
        <f t="shared" si="10"/>
        <v>#REF!</v>
      </c>
      <c r="BB171" s="22" t="e">
        <f t="shared" si="11"/>
        <v>#REF!</v>
      </c>
    </row>
    <row r="172" spans="1:54" x14ac:dyDescent="0.25">
      <c r="A172" t="s">
        <v>8902</v>
      </c>
      <c r="B172" s="211" t="e">
        <f>IF('Crisis Indicator Data'!#REF!="No Data",1,IF(#REF!&lt;&gt;"",1,0))</f>
        <v>#REF!</v>
      </c>
      <c r="C172" s="211" t="e">
        <f>IF('Crisis Indicator Data'!#REF!="No Data",1,IF(#REF!&lt;&gt;"",1,0))</f>
        <v>#REF!</v>
      </c>
      <c r="D172" s="211" t="e">
        <f>IF('Crisis Indicator Data'!#REF!="No Data",1,IF(#REF!&lt;&gt;"",1,0))</f>
        <v>#REF!</v>
      </c>
      <c r="E172" s="211" t="e">
        <f>IF('Crisis Indicator Data'!#REF!="No Data",1,IF(#REF!&lt;&gt;"",1,0))</f>
        <v>#REF!</v>
      </c>
      <c r="F172" s="211" t="e">
        <f>IF('Crisis Indicator Data'!#REF!="No Data",1,IF(#REF!&lt;&gt;"",1,0))</f>
        <v>#REF!</v>
      </c>
      <c r="G172" s="211" t="e">
        <f>IF('Crisis Indicator Data'!#REF!="No Data",1,IF(#REF!&lt;&gt;"",1,0))</f>
        <v>#REF!</v>
      </c>
      <c r="H172" s="211" t="e">
        <f>IF('Crisis Indicator Data'!#REF!="No Data",1,IF(#REF!&lt;&gt;"",1,0))</f>
        <v>#REF!</v>
      </c>
      <c r="I172" s="211" t="e">
        <f>IF('Crisis Indicator Data'!#REF!="No Data",1,IF(#REF!&lt;&gt;"",1,0))</f>
        <v>#REF!</v>
      </c>
      <c r="J172" s="211" t="e">
        <f>IF('Crisis Indicator Data'!#REF!="No Data",1,IF(#REF!&lt;&gt;"",1,0))</f>
        <v>#REF!</v>
      </c>
      <c r="K172" s="211" t="e">
        <f>IF('Crisis Indicator Data'!#REF!="No Data",1,IF(#REF!&lt;&gt;"",1,0))</f>
        <v>#REF!</v>
      </c>
      <c r="L172" s="211" t="e">
        <f>IF('Crisis Indicator Data'!#REF!="No Data",1,IF(#REF!&lt;&gt;"",1,0))</f>
        <v>#REF!</v>
      </c>
      <c r="M172" s="211" t="e">
        <f>IF('Crisis Indicator Data'!#REF!="No Data",1,IF(#REF!&lt;&gt;"",1,0))</f>
        <v>#REF!</v>
      </c>
      <c r="N172" s="211" t="e">
        <f>IF('Crisis Indicator Data'!#REF!="No Data",1,IF(#REF!&lt;&gt;"",1,0))</f>
        <v>#REF!</v>
      </c>
      <c r="O172" s="211" t="e">
        <f>IF('Crisis Indicator Data'!#REF!="No Data",1,IF(#REF!&lt;&gt;"",1,0))</f>
        <v>#REF!</v>
      </c>
      <c r="P172" s="211" t="e">
        <f>IF('Crisis Indicator Data'!#REF!="No Data",1,IF(#REF!&lt;&gt;"",1,0))</f>
        <v>#REF!</v>
      </c>
      <c r="Q172" s="211" t="e">
        <f>IF('Crisis Indicator Data'!#REF!="No Data",1,IF(#REF!&lt;&gt;"",1,0))</f>
        <v>#REF!</v>
      </c>
      <c r="R172" s="211" t="e">
        <f>IF('Crisis Indicator Data'!#REF!="No Data",1,IF(#REF!&lt;&gt;"",1,0))</f>
        <v>#REF!</v>
      </c>
      <c r="S172" s="211" t="e">
        <f>IF('Crisis Indicator Data'!#REF!="No Data",1,IF(#REF!&lt;&gt;"",1,0))</f>
        <v>#REF!</v>
      </c>
      <c r="T172" s="211" t="e">
        <f>IF('Crisis Indicator Data'!#REF!="No Data",1,IF(#REF!&lt;&gt;"",1,0))</f>
        <v>#REF!</v>
      </c>
      <c r="U172" s="211" t="e">
        <f>IF('Crisis Indicator Data'!#REF!="No Data",1,IF(#REF!&lt;&gt;"",1,0))</f>
        <v>#REF!</v>
      </c>
      <c r="V172" s="211" t="e">
        <f>IF('Crisis Indicator Data'!#REF!="No Data",1,IF(#REF!&lt;&gt;"",1,0))</f>
        <v>#REF!</v>
      </c>
      <c r="W172" s="211" t="e">
        <f>IF('Crisis Indicator Data'!#REF!="No Data",1,IF(#REF!&lt;&gt;"",1,0))</f>
        <v>#REF!</v>
      </c>
      <c r="X172" s="211" t="e">
        <f>IF('Crisis Indicator Data'!#REF!="No Data",1,IF(#REF!&lt;&gt;"",1,0))</f>
        <v>#REF!</v>
      </c>
      <c r="Y172" s="211" t="e">
        <f>IF('Crisis Indicator Data'!#REF!="No Data",1,IF(#REF!&lt;&gt;"",1,0))</f>
        <v>#REF!</v>
      </c>
      <c r="Z172" s="211" t="e">
        <f>IF('Crisis Indicator Data'!#REF!="No Data",1,IF(#REF!&lt;&gt;"",1,0))</f>
        <v>#REF!</v>
      </c>
      <c r="AA172" s="211" t="e">
        <f>IF('Crisis Indicator Data'!#REF!="No Data",1,IF(#REF!&lt;&gt;"",1,0))</f>
        <v>#REF!</v>
      </c>
      <c r="AB172" s="211" t="e">
        <f>IF('Crisis Indicator Data'!#REF!="No Data",1,IF(#REF!&lt;&gt;"",1,0))</f>
        <v>#REF!</v>
      </c>
      <c r="AC172" s="211" t="e">
        <f>IF('Crisis Indicator Data'!#REF!="No Data",1,IF(#REF!&lt;&gt;"",1,0))</f>
        <v>#REF!</v>
      </c>
      <c r="AD172" s="211" t="e">
        <f>IF('Crisis Indicator Data'!#REF!="No Data",1,IF(#REF!&lt;&gt;"",1,0))</f>
        <v>#REF!</v>
      </c>
      <c r="AE172" s="211" t="e">
        <f>IF('Crisis Indicator Data'!#REF!="No Data",1,IF(#REF!&lt;&gt;"",1,0))</f>
        <v>#REF!</v>
      </c>
      <c r="AF172" s="211" t="e">
        <f>IF('Crisis Indicator Data'!#REF!="No Data",1,IF(#REF!&lt;&gt;"",1,0))</f>
        <v>#REF!</v>
      </c>
      <c r="AG172" s="211" t="e">
        <f>IF('Crisis Indicator Data'!#REF!="No Data",1,IF(#REF!&lt;&gt;"",1,0))</f>
        <v>#REF!</v>
      </c>
      <c r="AH172" s="211" t="e">
        <f>IF('Crisis Indicator Data'!#REF!="No Data",1,IF(#REF!&lt;&gt;"",1,0))</f>
        <v>#REF!</v>
      </c>
      <c r="AI172" s="211" t="e">
        <f>IF('Crisis Indicator Data'!#REF!="No Data",1,IF(#REF!&lt;&gt;"",1,0))</f>
        <v>#REF!</v>
      </c>
      <c r="AJ172" s="211" t="e">
        <f>IF('Crisis Indicator Data'!#REF!="No Data",1,IF(#REF!&lt;&gt;"",1,0))</f>
        <v>#REF!</v>
      </c>
      <c r="AK172" s="211" t="e">
        <f>IF('Crisis Indicator Data'!#REF!="No Data",1,IF(#REF!&lt;&gt;"",1,0))</f>
        <v>#REF!</v>
      </c>
      <c r="AL172" s="211" t="e">
        <f>IF('Crisis Indicator Data'!#REF!="No Data",1,IF(#REF!&lt;&gt;"",1,0))</f>
        <v>#REF!</v>
      </c>
      <c r="AM172" s="211" t="e">
        <f>IF('Crisis Indicator Data'!#REF!="No Data",1,IF(#REF!&lt;&gt;"",1,0))</f>
        <v>#REF!</v>
      </c>
      <c r="AN172" s="211" t="e">
        <f>IF('Crisis Indicator Data'!#REF!="No Data",1,IF(#REF!&lt;&gt;"",1,0))</f>
        <v>#REF!</v>
      </c>
      <c r="AO172" s="211" t="e">
        <f>IF('Crisis Indicator Data'!#REF!="No Data",1,IF(#REF!&lt;&gt;"",1,0))</f>
        <v>#REF!</v>
      </c>
      <c r="AP172" s="211" t="e">
        <f>IF('Crisis Indicator Data'!#REF!="No Data",1,IF(#REF!&lt;&gt;"",1,0))</f>
        <v>#REF!</v>
      </c>
      <c r="AQ172" s="211" t="e">
        <f>IF('Crisis Indicator Data'!#REF!="No Data",1,IF(#REF!&lt;&gt;"",1,0))</f>
        <v>#REF!</v>
      </c>
      <c r="AR172" s="211" t="e">
        <f>IF('Crisis Indicator Data'!#REF!="No Data",1,IF(#REF!&lt;&gt;"",1,0))</f>
        <v>#REF!</v>
      </c>
      <c r="AS172" s="211" t="e">
        <f>IF('Crisis Indicator Data'!#REF!="No Data",1,IF(#REF!&lt;&gt;"",1,0))</f>
        <v>#REF!</v>
      </c>
      <c r="AT172" s="211" t="e">
        <f>IF('Crisis Indicator Data'!#REF!="No Data",1,IF(#REF!&lt;&gt;"",1,0))</f>
        <v>#REF!</v>
      </c>
      <c r="AU172" s="211" t="e">
        <f>IF('Crisis Indicator Data'!#REF!="No Data",1,IF(#REF!&lt;&gt;"",1,0))</f>
        <v>#REF!</v>
      </c>
      <c r="AV172" s="211" t="e">
        <f>IF('Crisis Indicator Data'!#REF!="No Data",1,IF(#REF!&lt;&gt;"",1,0))</f>
        <v>#REF!</v>
      </c>
      <c r="AW172" s="211" t="e">
        <f>IF('Crisis Indicator Data'!#REF!="No Data",1,IF(#REF!&lt;&gt;"",1,0))</f>
        <v>#REF!</v>
      </c>
      <c r="AX172" s="211" t="e">
        <f>IF('Crisis Indicator Data'!#REF!="No Data",1,IF(#REF!&lt;&gt;"",1,0))</f>
        <v>#REF!</v>
      </c>
      <c r="AY172" s="211" t="e">
        <f>IF('Crisis Indicator Data'!#REF!="No Data",1,IF(#REF!&lt;&gt;"",1,0))</f>
        <v>#REF!</v>
      </c>
      <c r="AZ172" s="211" t="e">
        <f>IF('Crisis Indicator Data'!#REF!="No Data",1,IF(#REF!&lt;&gt;"",1,0))</f>
        <v>#REF!</v>
      </c>
      <c r="BA172" t="e">
        <f t="shared" si="10"/>
        <v>#REF!</v>
      </c>
      <c r="BB172" s="22" t="e">
        <f t="shared" si="11"/>
        <v>#REF!</v>
      </c>
    </row>
    <row r="173" spans="1:54" x14ac:dyDescent="0.25">
      <c r="A173" t="s">
        <v>8895</v>
      </c>
      <c r="B173" s="211" t="e">
        <f>IF('Crisis Indicator Data'!#REF!="No Data",1,IF(#REF!&lt;&gt;"",1,0))</f>
        <v>#REF!</v>
      </c>
      <c r="C173" s="211" t="e">
        <f>IF('Crisis Indicator Data'!#REF!="No Data",1,IF(#REF!&lt;&gt;"",1,0))</f>
        <v>#REF!</v>
      </c>
      <c r="D173" s="211" t="e">
        <f>IF('Crisis Indicator Data'!#REF!="No Data",1,IF(#REF!&lt;&gt;"",1,0))</f>
        <v>#REF!</v>
      </c>
      <c r="E173" s="211" t="e">
        <f>IF('Crisis Indicator Data'!#REF!="No Data",1,IF(#REF!&lt;&gt;"",1,0))</f>
        <v>#REF!</v>
      </c>
      <c r="F173" s="211" t="e">
        <f>IF('Crisis Indicator Data'!#REF!="No Data",1,IF(#REF!&lt;&gt;"",1,0))</f>
        <v>#REF!</v>
      </c>
      <c r="G173" s="211" t="e">
        <f>IF('Crisis Indicator Data'!#REF!="No Data",1,IF(#REF!&lt;&gt;"",1,0))</f>
        <v>#REF!</v>
      </c>
      <c r="H173" s="211" t="e">
        <f>IF('Crisis Indicator Data'!#REF!="No Data",1,IF(#REF!&lt;&gt;"",1,0))</f>
        <v>#REF!</v>
      </c>
      <c r="I173" s="211" t="e">
        <f>IF('Crisis Indicator Data'!#REF!="No Data",1,IF(#REF!&lt;&gt;"",1,0))</f>
        <v>#REF!</v>
      </c>
      <c r="J173" s="211" t="e">
        <f>IF('Crisis Indicator Data'!#REF!="No Data",1,IF(#REF!&lt;&gt;"",1,0))</f>
        <v>#REF!</v>
      </c>
      <c r="K173" s="211" t="e">
        <f>IF('Crisis Indicator Data'!#REF!="No Data",1,IF(#REF!&lt;&gt;"",1,0))</f>
        <v>#REF!</v>
      </c>
      <c r="L173" s="211" t="e">
        <f>IF('Crisis Indicator Data'!#REF!="No Data",1,IF(#REF!&lt;&gt;"",1,0))</f>
        <v>#REF!</v>
      </c>
      <c r="M173" s="211" t="e">
        <f>IF('Crisis Indicator Data'!#REF!="No Data",1,IF(#REF!&lt;&gt;"",1,0))</f>
        <v>#REF!</v>
      </c>
      <c r="N173" s="211" t="e">
        <f>IF('Crisis Indicator Data'!#REF!="No Data",1,IF(#REF!&lt;&gt;"",1,0))</f>
        <v>#REF!</v>
      </c>
      <c r="O173" s="211" t="e">
        <f>IF('Crisis Indicator Data'!#REF!="No Data",1,IF(#REF!&lt;&gt;"",1,0))</f>
        <v>#REF!</v>
      </c>
      <c r="P173" s="211" t="e">
        <f>IF('Crisis Indicator Data'!#REF!="No Data",1,IF(#REF!&lt;&gt;"",1,0))</f>
        <v>#REF!</v>
      </c>
      <c r="Q173" s="211" t="e">
        <f>IF('Crisis Indicator Data'!#REF!="No Data",1,IF(#REF!&lt;&gt;"",1,0))</f>
        <v>#REF!</v>
      </c>
      <c r="R173" s="211" t="e">
        <f>IF('Crisis Indicator Data'!#REF!="No Data",1,IF(#REF!&lt;&gt;"",1,0))</f>
        <v>#REF!</v>
      </c>
      <c r="S173" s="211" t="e">
        <f>IF('Crisis Indicator Data'!#REF!="No Data",1,IF(#REF!&lt;&gt;"",1,0))</f>
        <v>#REF!</v>
      </c>
      <c r="T173" s="211" t="e">
        <f>IF('Crisis Indicator Data'!#REF!="No Data",1,IF(#REF!&lt;&gt;"",1,0))</f>
        <v>#REF!</v>
      </c>
      <c r="U173" s="211" t="e">
        <f>IF('Crisis Indicator Data'!#REF!="No Data",1,IF(#REF!&lt;&gt;"",1,0))</f>
        <v>#REF!</v>
      </c>
      <c r="V173" s="211" t="e">
        <f>IF('Crisis Indicator Data'!#REF!="No Data",1,IF(#REF!&lt;&gt;"",1,0))</f>
        <v>#REF!</v>
      </c>
      <c r="W173" s="211" t="e">
        <f>IF('Crisis Indicator Data'!#REF!="No Data",1,IF(#REF!&lt;&gt;"",1,0))</f>
        <v>#REF!</v>
      </c>
      <c r="X173" s="211" t="e">
        <f>IF('Crisis Indicator Data'!#REF!="No Data",1,IF(#REF!&lt;&gt;"",1,0))</f>
        <v>#REF!</v>
      </c>
      <c r="Y173" s="211" t="e">
        <f>IF('Crisis Indicator Data'!#REF!="No Data",1,IF(#REF!&lt;&gt;"",1,0))</f>
        <v>#REF!</v>
      </c>
      <c r="Z173" s="211" t="e">
        <f>IF('Crisis Indicator Data'!#REF!="No Data",1,IF(#REF!&lt;&gt;"",1,0))</f>
        <v>#REF!</v>
      </c>
      <c r="AA173" s="211" t="e">
        <f>IF('Crisis Indicator Data'!#REF!="No Data",1,IF(#REF!&lt;&gt;"",1,0))</f>
        <v>#REF!</v>
      </c>
      <c r="AB173" s="211" t="e">
        <f>IF('Crisis Indicator Data'!#REF!="No Data",1,IF(#REF!&lt;&gt;"",1,0))</f>
        <v>#REF!</v>
      </c>
      <c r="AC173" s="211" t="e">
        <f>IF('Crisis Indicator Data'!#REF!="No Data",1,IF(#REF!&lt;&gt;"",1,0))</f>
        <v>#REF!</v>
      </c>
      <c r="AD173" s="211" t="e">
        <f>IF('Crisis Indicator Data'!#REF!="No Data",1,IF(#REF!&lt;&gt;"",1,0))</f>
        <v>#REF!</v>
      </c>
      <c r="AE173" s="211" t="e">
        <f>IF('Crisis Indicator Data'!#REF!="No Data",1,IF(#REF!&lt;&gt;"",1,0))</f>
        <v>#REF!</v>
      </c>
      <c r="AF173" s="211" t="e">
        <f>IF('Crisis Indicator Data'!#REF!="No Data",1,IF(#REF!&lt;&gt;"",1,0))</f>
        <v>#REF!</v>
      </c>
      <c r="AG173" s="211" t="e">
        <f>IF('Crisis Indicator Data'!#REF!="No Data",1,IF(#REF!&lt;&gt;"",1,0))</f>
        <v>#REF!</v>
      </c>
      <c r="AH173" s="211" t="e">
        <f>IF('Crisis Indicator Data'!#REF!="No Data",1,IF(#REF!&lt;&gt;"",1,0))</f>
        <v>#REF!</v>
      </c>
      <c r="AI173" s="211" t="e">
        <f>IF('Crisis Indicator Data'!#REF!="No Data",1,IF(#REF!&lt;&gt;"",1,0))</f>
        <v>#REF!</v>
      </c>
      <c r="AJ173" s="211" t="e">
        <f>IF('Crisis Indicator Data'!#REF!="No Data",1,IF(#REF!&lt;&gt;"",1,0))</f>
        <v>#REF!</v>
      </c>
      <c r="AK173" s="211" t="e">
        <f>IF('Crisis Indicator Data'!#REF!="No Data",1,IF(#REF!&lt;&gt;"",1,0))</f>
        <v>#REF!</v>
      </c>
      <c r="AL173" s="211" t="e">
        <f>IF('Crisis Indicator Data'!#REF!="No Data",1,IF(#REF!&lt;&gt;"",1,0))</f>
        <v>#REF!</v>
      </c>
      <c r="AM173" s="211" t="e">
        <f>IF('Crisis Indicator Data'!#REF!="No Data",1,IF(#REF!&lt;&gt;"",1,0))</f>
        <v>#REF!</v>
      </c>
      <c r="AN173" s="211" t="e">
        <f>IF('Crisis Indicator Data'!#REF!="No Data",1,IF(#REF!&lt;&gt;"",1,0))</f>
        <v>#REF!</v>
      </c>
      <c r="AO173" s="211" t="e">
        <f>IF('Crisis Indicator Data'!#REF!="No Data",1,IF(#REF!&lt;&gt;"",1,0))</f>
        <v>#REF!</v>
      </c>
      <c r="AP173" s="211" t="e">
        <f>IF('Crisis Indicator Data'!#REF!="No Data",1,IF(#REF!&lt;&gt;"",1,0))</f>
        <v>#REF!</v>
      </c>
      <c r="AQ173" s="211" t="e">
        <f>IF('Crisis Indicator Data'!#REF!="No Data",1,IF(#REF!&lt;&gt;"",1,0))</f>
        <v>#REF!</v>
      </c>
      <c r="AR173" s="211" t="e">
        <f>IF('Crisis Indicator Data'!#REF!="No Data",1,IF(#REF!&lt;&gt;"",1,0))</f>
        <v>#REF!</v>
      </c>
      <c r="AS173" s="211" t="e">
        <f>IF('Crisis Indicator Data'!#REF!="No Data",1,IF(#REF!&lt;&gt;"",1,0))</f>
        <v>#REF!</v>
      </c>
      <c r="AT173" s="211" t="e">
        <f>IF('Crisis Indicator Data'!#REF!="No Data",1,IF(#REF!&lt;&gt;"",1,0))</f>
        <v>#REF!</v>
      </c>
      <c r="AU173" s="211" t="e">
        <f>IF('Crisis Indicator Data'!#REF!="No Data",1,IF(#REF!&lt;&gt;"",1,0))</f>
        <v>#REF!</v>
      </c>
      <c r="AV173" s="211" t="e">
        <f>IF('Crisis Indicator Data'!#REF!="No Data",1,IF(#REF!&lt;&gt;"",1,0))</f>
        <v>#REF!</v>
      </c>
      <c r="AW173" s="211" t="e">
        <f>IF('Crisis Indicator Data'!#REF!="No Data",1,IF(#REF!&lt;&gt;"",1,0))</f>
        <v>#REF!</v>
      </c>
      <c r="AX173" s="211" t="e">
        <f>IF('Crisis Indicator Data'!#REF!="No Data",1,IF(#REF!&lt;&gt;"",1,0))</f>
        <v>#REF!</v>
      </c>
      <c r="AY173" s="211" t="e">
        <f>IF('Crisis Indicator Data'!#REF!="No Data",1,IF(#REF!&lt;&gt;"",1,0))</f>
        <v>#REF!</v>
      </c>
      <c r="AZ173" s="211" t="e">
        <f>IF('Crisis Indicator Data'!#REF!="No Data",1,IF(#REF!&lt;&gt;"",1,0))</f>
        <v>#REF!</v>
      </c>
      <c r="BA173" t="e">
        <f t="shared" si="10"/>
        <v>#REF!</v>
      </c>
      <c r="BB173" s="22" t="e">
        <f t="shared" si="11"/>
        <v>#REF!</v>
      </c>
    </row>
    <row r="174" spans="1:54" x14ac:dyDescent="0.25">
      <c r="A174" t="s">
        <v>8903</v>
      </c>
      <c r="B174" s="211" t="e">
        <f>IF('Crisis Indicator Data'!#REF!="No Data",1,IF(#REF!&lt;&gt;"",1,0))</f>
        <v>#REF!</v>
      </c>
      <c r="C174" s="211" t="e">
        <f>IF('Crisis Indicator Data'!#REF!="No Data",1,IF(#REF!&lt;&gt;"",1,0))</f>
        <v>#REF!</v>
      </c>
      <c r="D174" s="211" t="e">
        <f>IF('Crisis Indicator Data'!#REF!="No Data",1,IF(#REF!&lt;&gt;"",1,0))</f>
        <v>#REF!</v>
      </c>
      <c r="E174" s="211" t="e">
        <f>IF('Crisis Indicator Data'!#REF!="No Data",1,IF(#REF!&lt;&gt;"",1,0))</f>
        <v>#REF!</v>
      </c>
      <c r="F174" s="211" t="e">
        <f>IF('Crisis Indicator Data'!#REF!="No Data",1,IF(#REF!&lt;&gt;"",1,0))</f>
        <v>#REF!</v>
      </c>
      <c r="G174" s="211" t="e">
        <f>IF('Crisis Indicator Data'!#REF!="No Data",1,IF(#REF!&lt;&gt;"",1,0))</f>
        <v>#REF!</v>
      </c>
      <c r="H174" s="211" t="e">
        <f>IF('Crisis Indicator Data'!#REF!="No Data",1,IF(#REF!&lt;&gt;"",1,0))</f>
        <v>#REF!</v>
      </c>
      <c r="I174" s="211" t="e">
        <f>IF('Crisis Indicator Data'!#REF!="No Data",1,IF(#REF!&lt;&gt;"",1,0))</f>
        <v>#REF!</v>
      </c>
      <c r="J174" s="211" t="e">
        <f>IF('Crisis Indicator Data'!#REF!="No Data",1,IF(#REF!&lt;&gt;"",1,0))</f>
        <v>#REF!</v>
      </c>
      <c r="K174" s="211" t="e">
        <f>IF('Crisis Indicator Data'!#REF!="No Data",1,IF(#REF!&lt;&gt;"",1,0))</f>
        <v>#REF!</v>
      </c>
      <c r="L174" s="211" t="e">
        <f>IF('Crisis Indicator Data'!#REF!="No Data",1,IF(#REF!&lt;&gt;"",1,0))</f>
        <v>#REF!</v>
      </c>
      <c r="M174" s="211" t="e">
        <f>IF('Crisis Indicator Data'!#REF!="No Data",1,IF(#REF!&lt;&gt;"",1,0))</f>
        <v>#REF!</v>
      </c>
      <c r="N174" s="211" t="e">
        <f>IF('Crisis Indicator Data'!#REF!="No Data",1,IF(#REF!&lt;&gt;"",1,0))</f>
        <v>#REF!</v>
      </c>
      <c r="O174" s="211" t="e">
        <f>IF('Crisis Indicator Data'!#REF!="No Data",1,IF(#REF!&lt;&gt;"",1,0))</f>
        <v>#REF!</v>
      </c>
      <c r="P174" s="211" t="e">
        <f>IF('Crisis Indicator Data'!#REF!="No Data",1,IF(#REF!&lt;&gt;"",1,0))</f>
        <v>#REF!</v>
      </c>
      <c r="Q174" s="211" t="e">
        <f>IF('Crisis Indicator Data'!#REF!="No Data",1,IF(#REF!&lt;&gt;"",1,0))</f>
        <v>#REF!</v>
      </c>
      <c r="R174" s="211" t="e">
        <f>IF('Crisis Indicator Data'!#REF!="No Data",1,IF(#REF!&lt;&gt;"",1,0))</f>
        <v>#REF!</v>
      </c>
      <c r="S174" s="211" t="e">
        <f>IF('Crisis Indicator Data'!#REF!="No Data",1,IF(#REF!&lt;&gt;"",1,0))</f>
        <v>#REF!</v>
      </c>
      <c r="T174" s="211" t="e">
        <f>IF('Crisis Indicator Data'!#REF!="No Data",1,IF(#REF!&lt;&gt;"",1,0))</f>
        <v>#REF!</v>
      </c>
      <c r="U174" s="211" t="e">
        <f>IF('Crisis Indicator Data'!#REF!="No Data",1,IF(#REF!&lt;&gt;"",1,0))</f>
        <v>#REF!</v>
      </c>
      <c r="V174" s="211" t="e">
        <f>IF('Crisis Indicator Data'!#REF!="No Data",1,IF(#REF!&lt;&gt;"",1,0))</f>
        <v>#REF!</v>
      </c>
      <c r="W174" s="211" t="e">
        <f>IF('Crisis Indicator Data'!#REF!="No Data",1,IF(#REF!&lt;&gt;"",1,0))</f>
        <v>#REF!</v>
      </c>
      <c r="X174" s="211" t="e">
        <f>IF('Crisis Indicator Data'!#REF!="No Data",1,IF(#REF!&lt;&gt;"",1,0))</f>
        <v>#REF!</v>
      </c>
      <c r="Y174" s="211" t="e">
        <f>IF('Crisis Indicator Data'!#REF!="No Data",1,IF(#REF!&lt;&gt;"",1,0))</f>
        <v>#REF!</v>
      </c>
      <c r="Z174" s="211" t="e">
        <f>IF('Crisis Indicator Data'!#REF!="No Data",1,IF(#REF!&lt;&gt;"",1,0))</f>
        <v>#REF!</v>
      </c>
      <c r="AA174" s="211" t="e">
        <f>IF('Crisis Indicator Data'!#REF!="No Data",1,IF(#REF!&lt;&gt;"",1,0))</f>
        <v>#REF!</v>
      </c>
      <c r="AB174" s="211" t="e">
        <f>IF('Crisis Indicator Data'!#REF!="No Data",1,IF(#REF!&lt;&gt;"",1,0))</f>
        <v>#REF!</v>
      </c>
      <c r="AC174" s="211" t="e">
        <f>IF('Crisis Indicator Data'!#REF!="No Data",1,IF(#REF!&lt;&gt;"",1,0))</f>
        <v>#REF!</v>
      </c>
      <c r="AD174" s="211" t="e">
        <f>IF('Crisis Indicator Data'!#REF!="No Data",1,IF(#REF!&lt;&gt;"",1,0))</f>
        <v>#REF!</v>
      </c>
      <c r="AE174" s="211" t="e">
        <f>IF('Crisis Indicator Data'!#REF!="No Data",1,IF(#REF!&lt;&gt;"",1,0))</f>
        <v>#REF!</v>
      </c>
      <c r="AF174" s="211" t="e">
        <f>IF('Crisis Indicator Data'!#REF!="No Data",1,IF(#REF!&lt;&gt;"",1,0))</f>
        <v>#REF!</v>
      </c>
      <c r="AG174" s="211" t="e">
        <f>IF('Crisis Indicator Data'!#REF!="No Data",1,IF(#REF!&lt;&gt;"",1,0))</f>
        <v>#REF!</v>
      </c>
      <c r="AH174" s="211" t="e">
        <f>IF('Crisis Indicator Data'!#REF!="No Data",1,IF(#REF!&lt;&gt;"",1,0))</f>
        <v>#REF!</v>
      </c>
      <c r="AI174" s="211" t="e">
        <f>IF('Crisis Indicator Data'!#REF!="No Data",1,IF(#REF!&lt;&gt;"",1,0))</f>
        <v>#REF!</v>
      </c>
      <c r="AJ174" s="211" t="e">
        <f>IF('Crisis Indicator Data'!#REF!="No Data",1,IF(#REF!&lt;&gt;"",1,0))</f>
        <v>#REF!</v>
      </c>
      <c r="AK174" s="211" t="e">
        <f>IF('Crisis Indicator Data'!#REF!="No Data",1,IF(#REF!&lt;&gt;"",1,0))</f>
        <v>#REF!</v>
      </c>
      <c r="AL174" s="211" t="e">
        <f>IF('Crisis Indicator Data'!#REF!="No Data",1,IF(#REF!&lt;&gt;"",1,0))</f>
        <v>#REF!</v>
      </c>
      <c r="AM174" s="211" t="e">
        <f>IF('Crisis Indicator Data'!#REF!="No Data",1,IF(#REF!&lt;&gt;"",1,0))</f>
        <v>#REF!</v>
      </c>
      <c r="AN174" s="211" t="e">
        <f>IF('Crisis Indicator Data'!#REF!="No Data",1,IF(#REF!&lt;&gt;"",1,0))</f>
        <v>#REF!</v>
      </c>
      <c r="AO174" s="211" t="e">
        <f>IF('Crisis Indicator Data'!#REF!="No Data",1,IF(#REF!&lt;&gt;"",1,0))</f>
        <v>#REF!</v>
      </c>
      <c r="AP174" s="211" t="e">
        <f>IF('Crisis Indicator Data'!#REF!="No Data",1,IF(#REF!&lt;&gt;"",1,0))</f>
        <v>#REF!</v>
      </c>
      <c r="AQ174" s="211" t="e">
        <f>IF('Crisis Indicator Data'!#REF!="No Data",1,IF(#REF!&lt;&gt;"",1,0))</f>
        <v>#REF!</v>
      </c>
      <c r="AR174" s="211" t="e">
        <f>IF('Crisis Indicator Data'!#REF!="No Data",1,IF(#REF!&lt;&gt;"",1,0))</f>
        <v>#REF!</v>
      </c>
      <c r="AS174" s="211" t="e">
        <f>IF('Crisis Indicator Data'!#REF!="No Data",1,IF(#REF!&lt;&gt;"",1,0))</f>
        <v>#REF!</v>
      </c>
      <c r="AT174" s="211" t="e">
        <f>IF('Crisis Indicator Data'!#REF!="No Data",1,IF(#REF!&lt;&gt;"",1,0))</f>
        <v>#REF!</v>
      </c>
      <c r="AU174" s="211" t="e">
        <f>IF('Crisis Indicator Data'!#REF!="No Data",1,IF(#REF!&lt;&gt;"",1,0))</f>
        <v>#REF!</v>
      </c>
      <c r="AV174" s="211" t="e">
        <f>IF('Crisis Indicator Data'!#REF!="No Data",1,IF(#REF!&lt;&gt;"",1,0))</f>
        <v>#REF!</v>
      </c>
      <c r="AW174" s="211" t="e">
        <f>IF('Crisis Indicator Data'!#REF!="No Data",1,IF(#REF!&lt;&gt;"",1,0))</f>
        <v>#REF!</v>
      </c>
      <c r="AX174" s="211" t="e">
        <f>IF('Crisis Indicator Data'!#REF!="No Data",1,IF(#REF!&lt;&gt;"",1,0))</f>
        <v>#REF!</v>
      </c>
      <c r="AY174" s="211" t="e">
        <f>IF('Crisis Indicator Data'!#REF!="No Data",1,IF(#REF!&lt;&gt;"",1,0))</f>
        <v>#REF!</v>
      </c>
      <c r="AZ174" s="211" t="e">
        <f>IF('Crisis Indicator Data'!#REF!="No Data",1,IF(#REF!&lt;&gt;"",1,0))</f>
        <v>#REF!</v>
      </c>
      <c r="BA174" t="e">
        <f t="shared" si="10"/>
        <v>#REF!</v>
      </c>
      <c r="BB174" s="22" t="e">
        <f t="shared" si="11"/>
        <v>#REF!</v>
      </c>
    </row>
    <row r="175" spans="1:54" x14ac:dyDescent="0.25">
      <c r="A175" t="s">
        <v>8904</v>
      </c>
      <c r="B175" s="211" t="e">
        <f>IF('Crisis Indicator Data'!#REF!="No Data",1,IF(#REF!&lt;&gt;"",1,0))</f>
        <v>#REF!</v>
      </c>
      <c r="C175" s="211" t="e">
        <f>IF('Crisis Indicator Data'!#REF!="No Data",1,IF(#REF!&lt;&gt;"",1,0))</f>
        <v>#REF!</v>
      </c>
      <c r="D175" s="211" t="e">
        <f>IF('Crisis Indicator Data'!#REF!="No Data",1,IF(#REF!&lt;&gt;"",1,0))</f>
        <v>#REF!</v>
      </c>
      <c r="E175" s="211" t="e">
        <f>IF('Crisis Indicator Data'!#REF!="No Data",1,IF(#REF!&lt;&gt;"",1,0))</f>
        <v>#REF!</v>
      </c>
      <c r="F175" s="211" t="e">
        <f>IF('Crisis Indicator Data'!#REF!="No Data",1,IF(#REF!&lt;&gt;"",1,0))</f>
        <v>#REF!</v>
      </c>
      <c r="G175" s="211" t="e">
        <f>IF('Crisis Indicator Data'!#REF!="No Data",1,IF(#REF!&lt;&gt;"",1,0))</f>
        <v>#REF!</v>
      </c>
      <c r="H175" s="211" t="e">
        <f>IF('Crisis Indicator Data'!#REF!="No Data",1,IF(#REF!&lt;&gt;"",1,0))</f>
        <v>#REF!</v>
      </c>
      <c r="I175" s="211" t="e">
        <f>IF('Crisis Indicator Data'!#REF!="No Data",1,IF(#REF!&lt;&gt;"",1,0))</f>
        <v>#REF!</v>
      </c>
      <c r="J175" s="211" t="e">
        <f>IF('Crisis Indicator Data'!#REF!="No Data",1,IF(#REF!&lt;&gt;"",1,0))</f>
        <v>#REF!</v>
      </c>
      <c r="K175" s="211" t="e">
        <f>IF('Crisis Indicator Data'!#REF!="No Data",1,IF(#REF!&lt;&gt;"",1,0))</f>
        <v>#REF!</v>
      </c>
      <c r="L175" s="211" t="e">
        <f>IF('Crisis Indicator Data'!#REF!="No Data",1,IF(#REF!&lt;&gt;"",1,0))</f>
        <v>#REF!</v>
      </c>
      <c r="M175" s="211" t="e">
        <f>IF('Crisis Indicator Data'!#REF!="No Data",1,IF(#REF!&lt;&gt;"",1,0))</f>
        <v>#REF!</v>
      </c>
      <c r="N175" s="211" t="e">
        <f>IF('Crisis Indicator Data'!#REF!="No Data",1,IF(#REF!&lt;&gt;"",1,0))</f>
        <v>#REF!</v>
      </c>
      <c r="O175" s="211" t="e">
        <f>IF('Crisis Indicator Data'!#REF!="No Data",1,IF(#REF!&lt;&gt;"",1,0))</f>
        <v>#REF!</v>
      </c>
      <c r="P175" s="211" t="e">
        <f>IF('Crisis Indicator Data'!#REF!="No Data",1,IF(#REF!&lt;&gt;"",1,0))</f>
        <v>#REF!</v>
      </c>
      <c r="Q175" s="211" t="e">
        <f>IF('Crisis Indicator Data'!#REF!="No Data",1,IF(#REF!&lt;&gt;"",1,0))</f>
        <v>#REF!</v>
      </c>
      <c r="R175" s="211" t="e">
        <f>IF('Crisis Indicator Data'!#REF!="No Data",1,IF(#REF!&lt;&gt;"",1,0))</f>
        <v>#REF!</v>
      </c>
      <c r="S175" s="211" t="e">
        <f>IF('Crisis Indicator Data'!#REF!="No Data",1,IF(#REF!&lt;&gt;"",1,0))</f>
        <v>#REF!</v>
      </c>
      <c r="T175" s="211" t="e">
        <f>IF('Crisis Indicator Data'!#REF!="No Data",1,IF(#REF!&lt;&gt;"",1,0))</f>
        <v>#REF!</v>
      </c>
      <c r="U175" s="211" t="e">
        <f>IF('Crisis Indicator Data'!#REF!="No Data",1,IF(#REF!&lt;&gt;"",1,0))</f>
        <v>#REF!</v>
      </c>
      <c r="V175" s="211" t="e">
        <f>IF('Crisis Indicator Data'!#REF!="No Data",1,IF(#REF!&lt;&gt;"",1,0))</f>
        <v>#REF!</v>
      </c>
      <c r="W175" s="211" t="e">
        <f>IF('Crisis Indicator Data'!#REF!="No Data",1,IF(#REF!&lt;&gt;"",1,0))</f>
        <v>#REF!</v>
      </c>
      <c r="X175" s="211" t="e">
        <f>IF('Crisis Indicator Data'!#REF!="No Data",1,IF(#REF!&lt;&gt;"",1,0))</f>
        <v>#REF!</v>
      </c>
      <c r="Y175" s="211" t="e">
        <f>IF('Crisis Indicator Data'!#REF!="No Data",1,IF(#REF!&lt;&gt;"",1,0))</f>
        <v>#REF!</v>
      </c>
      <c r="Z175" s="211" t="e">
        <f>IF('Crisis Indicator Data'!#REF!="No Data",1,IF(#REF!&lt;&gt;"",1,0))</f>
        <v>#REF!</v>
      </c>
      <c r="AA175" s="211" t="e">
        <f>IF('Crisis Indicator Data'!#REF!="No Data",1,IF(#REF!&lt;&gt;"",1,0))</f>
        <v>#REF!</v>
      </c>
      <c r="AB175" s="211" t="e">
        <f>IF('Crisis Indicator Data'!#REF!="No Data",1,IF(#REF!&lt;&gt;"",1,0))</f>
        <v>#REF!</v>
      </c>
      <c r="AC175" s="211" t="e">
        <f>IF('Crisis Indicator Data'!#REF!="No Data",1,IF(#REF!&lt;&gt;"",1,0))</f>
        <v>#REF!</v>
      </c>
      <c r="AD175" s="211" t="e">
        <f>IF('Crisis Indicator Data'!#REF!="No Data",1,IF(#REF!&lt;&gt;"",1,0))</f>
        <v>#REF!</v>
      </c>
      <c r="AE175" s="211" t="e">
        <f>IF('Crisis Indicator Data'!#REF!="No Data",1,IF(#REF!&lt;&gt;"",1,0))</f>
        <v>#REF!</v>
      </c>
      <c r="AF175" s="211" t="e">
        <f>IF('Crisis Indicator Data'!#REF!="No Data",1,IF(#REF!&lt;&gt;"",1,0))</f>
        <v>#REF!</v>
      </c>
      <c r="AG175" s="211" t="e">
        <f>IF('Crisis Indicator Data'!#REF!="No Data",1,IF(#REF!&lt;&gt;"",1,0))</f>
        <v>#REF!</v>
      </c>
      <c r="AH175" s="211" t="e">
        <f>IF('Crisis Indicator Data'!#REF!="No Data",1,IF(#REF!&lt;&gt;"",1,0))</f>
        <v>#REF!</v>
      </c>
      <c r="AI175" s="211" t="e">
        <f>IF('Crisis Indicator Data'!#REF!="No Data",1,IF(#REF!&lt;&gt;"",1,0))</f>
        <v>#REF!</v>
      </c>
      <c r="AJ175" s="211" t="e">
        <f>IF('Crisis Indicator Data'!#REF!="No Data",1,IF(#REF!&lt;&gt;"",1,0))</f>
        <v>#REF!</v>
      </c>
      <c r="AK175" s="211" t="e">
        <f>IF('Crisis Indicator Data'!#REF!="No Data",1,IF(#REF!&lt;&gt;"",1,0))</f>
        <v>#REF!</v>
      </c>
      <c r="AL175" s="211" t="e">
        <f>IF('Crisis Indicator Data'!#REF!="No Data",1,IF(#REF!&lt;&gt;"",1,0))</f>
        <v>#REF!</v>
      </c>
      <c r="AM175" s="211" t="e">
        <f>IF('Crisis Indicator Data'!#REF!="No Data",1,IF(#REF!&lt;&gt;"",1,0))</f>
        <v>#REF!</v>
      </c>
      <c r="AN175" s="211" t="e">
        <f>IF('Crisis Indicator Data'!#REF!="No Data",1,IF(#REF!&lt;&gt;"",1,0))</f>
        <v>#REF!</v>
      </c>
      <c r="AO175" s="211" t="e">
        <f>IF('Crisis Indicator Data'!#REF!="No Data",1,IF(#REF!&lt;&gt;"",1,0))</f>
        <v>#REF!</v>
      </c>
      <c r="AP175" s="211" t="e">
        <f>IF('Crisis Indicator Data'!#REF!="No Data",1,IF(#REF!&lt;&gt;"",1,0))</f>
        <v>#REF!</v>
      </c>
      <c r="AQ175" s="211" t="e">
        <f>IF('Crisis Indicator Data'!#REF!="No Data",1,IF(#REF!&lt;&gt;"",1,0))</f>
        <v>#REF!</v>
      </c>
      <c r="AR175" s="211" t="e">
        <f>IF('Crisis Indicator Data'!#REF!="No Data",1,IF(#REF!&lt;&gt;"",1,0))</f>
        <v>#REF!</v>
      </c>
      <c r="AS175" s="211" t="e">
        <f>IF('Crisis Indicator Data'!#REF!="No Data",1,IF(#REF!&lt;&gt;"",1,0))</f>
        <v>#REF!</v>
      </c>
      <c r="AT175" s="211" t="e">
        <f>IF('Crisis Indicator Data'!#REF!="No Data",1,IF(#REF!&lt;&gt;"",1,0))</f>
        <v>#REF!</v>
      </c>
      <c r="AU175" s="211" t="e">
        <f>IF('Crisis Indicator Data'!#REF!="No Data",1,IF(#REF!&lt;&gt;"",1,0))</f>
        <v>#REF!</v>
      </c>
      <c r="AV175" s="211" t="e">
        <f>IF('Crisis Indicator Data'!#REF!="No Data",1,IF(#REF!&lt;&gt;"",1,0))</f>
        <v>#REF!</v>
      </c>
      <c r="AW175" s="211" t="e">
        <f>IF('Crisis Indicator Data'!#REF!="No Data",1,IF(#REF!&lt;&gt;"",1,0))</f>
        <v>#REF!</v>
      </c>
      <c r="AX175" s="211" t="e">
        <f>IF('Crisis Indicator Data'!#REF!="No Data",1,IF(#REF!&lt;&gt;"",1,0))</f>
        <v>#REF!</v>
      </c>
      <c r="AY175" s="211" t="e">
        <f>IF('Crisis Indicator Data'!#REF!="No Data",1,IF(#REF!&lt;&gt;"",1,0))</f>
        <v>#REF!</v>
      </c>
      <c r="AZ175" s="211" t="e">
        <f>IF('Crisis Indicator Data'!#REF!="No Data",1,IF(#REF!&lt;&gt;"",1,0))</f>
        <v>#REF!</v>
      </c>
      <c r="BA175" t="e">
        <f t="shared" si="10"/>
        <v>#REF!</v>
      </c>
      <c r="BB175" s="22" t="e">
        <f t="shared" si="11"/>
        <v>#REF!</v>
      </c>
    </row>
    <row r="176" spans="1:54" x14ac:dyDescent="0.25">
      <c r="A176" t="s">
        <v>8905</v>
      </c>
      <c r="B176" s="211" t="e">
        <f>IF('Crisis Indicator Data'!#REF!="No Data",1,IF(#REF!&lt;&gt;"",1,0))</f>
        <v>#REF!</v>
      </c>
      <c r="C176" s="211" t="e">
        <f>IF('Crisis Indicator Data'!#REF!="No Data",1,IF(#REF!&lt;&gt;"",1,0))</f>
        <v>#REF!</v>
      </c>
      <c r="D176" s="211" t="e">
        <f>IF('Crisis Indicator Data'!#REF!="No Data",1,IF(#REF!&lt;&gt;"",1,0))</f>
        <v>#REF!</v>
      </c>
      <c r="E176" s="211" t="e">
        <f>IF('Crisis Indicator Data'!#REF!="No Data",1,IF(#REF!&lt;&gt;"",1,0))</f>
        <v>#REF!</v>
      </c>
      <c r="F176" s="211" t="e">
        <f>IF('Crisis Indicator Data'!#REF!="No Data",1,IF(#REF!&lt;&gt;"",1,0))</f>
        <v>#REF!</v>
      </c>
      <c r="G176" s="211" t="e">
        <f>IF('Crisis Indicator Data'!#REF!="No Data",1,IF(#REF!&lt;&gt;"",1,0))</f>
        <v>#REF!</v>
      </c>
      <c r="H176" s="211" t="e">
        <f>IF('Crisis Indicator Data'!#REF!="No Data",1,IF(#REF!&lt;&gt;"",1,0))</f>
        <v>#REF!</v>
      </c>
      <c r="I176" s="211" t="e">
        <f>IF('Crisis Indicator Data'!#REF!="No Data",1,IF(#REF!&lt;&gt;"",1,0))</f>
        <v>#REF!</v>
      </c>
      <c r="J176" s="211" t="e">
        <f>IF('Crisis Indicator Data'!#REF!="No Data",1,IF(#REF!&lt;&gt;"",1,0))</f>
        <v>#REF!</v>
      </c>
      <c r="K176" s="211" t="e">
        <f>IF('Crisis Indicator Data'!#REF!="No Data",1,IF(#REF!&lt;&gt;"",1,0))</f>
        <v>#REF!</v>
      </c>
      <c r="L176" s="211" t="e">
        <f>IF('Crisis Indicator Data'!#REF!="No Data",1,IF(#REF!&lt;&gt;"",1,0))</f>
        <v>#REF!</v>
      </c>
      <c r="M176" s="211" t="e">
        <f>IF('Crisis Indicator Data'!#REF!="No Data",1,IF(#REF!&lt;&gt;"",1,0))</f>
        <v>#REF!</v>
      </c>
      <c r="N176" s="211" t="e">
        <f>IF('Crisis Indicator Data'!#REF!="No Data",1,IF(#REF!&lt;&gt;"",1,0))</f>
        <v>#REF!</v>
      </c>
      <c r="O176" s="211" t="e">
        <f>IF('Crisis Indicator Data'!#REF!="No Data",1,IF(#REF!&lt;&gt;"",1,0))</f>
        <v>#REF!</v>
      </c>
      <c r="P176" s="211" t="e">
        <f>IF('Crisis Indicator Data'!#REF!="No Data",1,IF(#REF!&lt;&gt;"",1,0))</f>
        <v>#REF!</v>
      </c>
      <c r="Q176" s="211" t="e">
        <f>IF('Crisis Indicator Data'!#REF!="No Data",1,IF(#REF!&lt;&gt;"",1,0))</f>
        <v>#REF!</v>
      </c>
      <c r="R176" s="211" t="e">
        <f>IF('Crisis Indicator Data'!#REF!="No Data",1,IF(#REF!&lt;&gt;"",1,0))</f>
        <v>#REF!</v>
      </c>
      <c r="S176" s="211" t="e">
        <f>IF('Crisis Indicator Data'!#REF!="No Data",1,IF(#REF!&lt;&gt;"",1,0))</f>
        <v>#REF!</v>
      </c>
      <c r="T176" s="211" t="e">
        <f>IF('Crisis Indicator Data'!#REF!="No Data",1,IF(#REF!&lt;&gt;"",1,0))</f>
        <v>#REF!</v>
      </c>
      <c r="U176" s="211" t="e">
        <f>IF('Crisis Indicator Data'!#REF!="No Data",1,IF(#REF!&lt;&gt;"",1,0))</f>
        <v>#REF!</v>
      </c>
      <c r="V176" s="211" t="e">
        <f>IF('Crisis Indicator Data'!#REF!="No Data",1,IF(#REF!&lt;&gt;"",1,0))</f>
        <v>#REF!</v>
      </c>
      <c r="W176" s="211" t="e">
        <f>IF('Crisis Indicator Data'!#REF!="No Data",1,IF(#REF!&lt;&gt;"",1,0))</f>
        <v>#REF!</v>
      </c>
      <c r="X176" s="211" t="e">
        <f>IF('Crisis Indicator Data'!#REF!="No Data",1,IF(#REF!&lt;&gt;"",1,0))</f>
        <v>#REF!</v>
      </c>
      <c r="Y176" s="211" t="e">
        <f>IF('Crisis Indicator Data'!#REF!="No Data",1,IF(#REF!&lt;&gt;"",1,0))</f>
        <v>#REF!</v>
      </c>
      <c r="Z176" s="211" t="e">
        <f>IF('Crisis Indicator Data'!#REF!="No Data",1,IF(#REF!&lt;&gt;"",1,0))</f>
        <v>#REF!</v>
      </c>
      <c r="AA176" s="211" t="e">
        <f>IF('Crisis Indicator Data'!#REF!="No Data",1,IF(#REF!&lt;&gt;"",1,0))</f>
        <v>#REF!</v>
      </c>
      <c r="AB176" s="211" t="e">
        <f>IF('Crisis Indicator Data'!#REF!="No Data",1,IF(#REF!&lt;&gt;"",1,0))</f>
        <v>#REF!</v>
      </c>
      <c r="AC176" s="211" t="e">
        <f>IF('Crisis Indicator Data'!#REF!="No Data",1,IF(#REF!&lt;&gt;"",1,0))</f>
        <v>#REF!</v>
      </c>
      <c r="AD176" s="211" t="e">
        <f>IF('Crisis Indicator Data'!#REF!="No Data",1,IF(#REF!&lt;&gt;"",1,0))</f>
        <v>#REF!</v>
      </c>
      <c r="AE176" s="211" t="e">
        <f>IF('Crisis Indicator Data'!#REF!="No Data",1,IF(#REF!&lt;&gt;"",1,0))</f>
        <v>#REF!</v>
      </c>
      <c r="AF176" s="211" t="e">
        <f>IF('Crisis Indicator Data'!#REF!="No Data",1,IF(#REF!&lt;&gt;"",1,0))</f>
        <v>#REF!</v>
      </c>
      <c r="AG176" s="211" t="e">
        <f>IF('Crisis Indicator Data'!#REF!="No Data",1,IF(#REF!&lt;&gt;"",1,0))</f>
        <v>#REF!</v>
      </c>
      <c r="AH176" s="211" t="e">
        <f>IF('Crisis Indicator Data'!#REF!="No Data",1,IF(#REF!&lt;&gt;"",1,0))</f>
        <v>#REF!</v>
      </c>
      <c r="AI176" s="211" t="e">
        <f>IF('Crisis Indicator Data'!#REF!="No Data",1,IF(#REF!&lt;&gt;"",1,0))</f>
        <v>#REF!</v>
      </c>
      <c r="AJ176" s="211" t="e">
        <f>IF('Crisis Indicator Data'!#REF!="No Data",1,IF(#REF!&lt;&gt;"",1,0))</f>
        <v>#REF!</v>
      </c>
      <c r="AK176" s="211" t="e">
        <f>IF('Crisis Indicator Data'!#REF!="No Data",1,IF(#REF!&lt;&gt;"",1,0))</f>
        <v>#REF!</v>
      </c>
      <c r="AL176" s="211" t="e">
        <f>IF('Crisis Indicator Data'!#REF!="No Data",1,IF(#REF!&lt;&gt;"",1,0))</f>
        <v>#REF!</v>
      </c>
      <c r="AM176" s="211" t="e">
        <f>IF('Crisis Indicator Data'!#REF!="No Data",1,IF(#REF!&lt;&gt;"",1,0))</f>
        <v>#REF!</v>
      </c>
      <c r="AN176" s="211" t="e">
        <f>IF('Crisis Indicator Data'!#REF!="No Data",1,IF(#REF!&lt;&gt;"",1,0))</f>
        <v>#REF!</v>
      </c>
      <c r="AO176" s="211" t="e">
        <f>IF('Crisis Indicator Data'!#REF!="No Data",1,IF(#REF!&lt;&gt;"",1,0))</f>
        <v>#REF!</v>
      </c>
      <c r="AP176" s="211" t="e">
        <f>IF('Crisis Indicator Data'!#REF!="No Data",1,IF(#REF!&lt;&gt;"",1,0))</f>
        <v>#REF!</v>
      </c>
      <c r="AQ176" s="211" t="e">
        <f>IF('Crisis Indicator Data'!#REF!="No Data",1,IF(#REF!&lt;&gt;"",1,0))</f>
        <v>#REF!</v>
      </c>
      <c r="AR176" s="211" t="e">
        <f>IF('Crisis Indicator Data'!#REF!="No Data",1,IF(#REF!&lt;&gt;"",1,0))</f>
        <v>#REF!</v>
      </c>
      <c r="AS176" s="211" t="e">
        <f>IF('Crisis Indicator Data'!#REF!="No Data",1,IF(#REF!&lt;&gt;"",1,0))</f>
        <v>#REF!</v>
      </c>
      <c r="AT176" s="211" t="e">
        <f>IF('Crisis Indicator Data'!#REF!="No Data",1,IF(#REF!&lt;&gt;"",1,0))</f>
        <v>#REF!</v>
      </c>
      <c r="AU176" s="211" t="e">
        <f>IF('Crisis Indicator Data'!#REF!="No Data",1,IF(#REF!&lt;&gt;"",1,0))</f>
        <v>#REF!</v>
      </c>
      <c r="AV176" s="211" t="e">
        <f>IF('Crisis Indicator Data'!#REF!="No Data",1,IF(#REF!&lt;&gt;"",1,0))</f>
        <v>#REF!</v>
      </c>
      <c r="AW176" s="211" t="e">
        <f>IF('Crisis Indicator Data'!#REF!="No Data",1,IF(#REF!&lt;&gt;"",1,0))</f>
        <v>#REF!</v>
      </c>
      <c r="AX176" s="211" t="e">
        <f>IF('Crisis Indicator Data'!#REF!="No Data",1,IF(#REF!&lt;&gt;"",1,0))</f>
        <v>#REF!</v>
      </c>
      <c r="AY176" s="211" t="e">
        <f>IF('Crisis Indicator Data'!#REF!="No Data",1,IF(#REF!&lt;&gt;"",1,0))</f>
        <v>#REF!</v>
      </c>
      <c r="AZ176" s="211" t="e">
        <f>IF('Crisis Indicator Data'!#REF!="No Data",1,IF(#REF!&lt;&gt;"",1,0))</f>
        <v>#REF!</v>
      </c>
      <c r="BA176" t="e">
        <f t="shared" si="10"/>
        <v>#REF!</v>
      </c>
      <c r="BB176" s="22" t="e">
        <f t="shared" si="11"/>
        <v>#REF!</v>
      </c>
    </row>
    <row r="177" spans="1:54" x14ac:dyDescent="0.25">
      <c r="A177" t="s">
        <v>8906</v>
      </c>
      <c r="B177" s="211" t="e">
        <f>IF('Crisis Indicator Data'!#REF!="No Data",1,IF(#REF!&lt;&gt;"",1,0))</f>
        <v>#REF!</v>
      </c>
      <c r="C177" s="211" t="e">
        <f>IF('Crisis Indicator Data'!#REF!="No Data",1,IF(#REF!&lt;&gt;"",1,0))</f>
        <v>#REF!</v>
      </c>
      <c r="D177" s="211" t="e">
        <f>IF('Crisis Indicator Data'!#REF!="No Data",1,IF(#REF!&lt;&gt;"",1,0))</f>
        <v>#REF!</v>
      </c>
      <c r="E177" s="211" t="e">
        <f>IF('Crisis Indicator Data'!#REF!="No Data",1,IF(#REF!&lt;&gt;"",1,0))</f>
        <v>#REF!</v>
      </c>
      <c r="F177" s="211" t="e">
        <f>IF('Crisis Indicator Data'!#REF!="No Data",1,IF(#REF!&lt;&gt;"",1,0))</f>
        <v>#REF!</v>
      </c>
      <c r="G177" s="211" t="e">
        <f>IF('Crisis Indicator Data'!#REF!="No Data",1,IF(#REF!&lt;&gt;"",1,0))</f>
        <v>#REF!</v>
      </c>
      <c r="H177" s="211" t="e">
        <f>IF('Crisis Indicator Data'!#REF!="No Data",1,IF(#REF!&lt;&gt;"",1,0))</f>
        <v>#REF!</v>
      </c>
      <c r="I177" s="211" t="e">
        <f>IF('Crisis Indicator Data'!#REF!="No Data",1,IF(#REF!&lt;&gt;"",1,0))</f>
        <v>#REF!</v>
      </c>
      <c r="J177" s="211" t="e">
        <f>IF('Crisis Indicator Data'!#REF!="No Data",1,IF(#REF!&lt;&gt;"",1,0))</f>
        <v>#REF!</v>
      </c>
      <c r="K177" s="211" t="e">
        <f>IF('Crisis Indicator Data'!#REF!="No Data",1,IF(#REF!&lt;&gt;"",1,0))</f>
        <v>#REF!</v>
      </c>
      <c r="L177" s="211" t="e">
        <f>IF('Crisis Indicator Data'!#REF!="No Data",1,IF(#REF!&lt;&gt;"",1,0))</f>
        <v>#REF!</v>
      </c>
      <c r="M177" s="211" t="e">
        <f>IF('Crisis Indicator Data'!#REF!="No Data",1,IF(#REF!&lt;&gt;"",1,0))</f>
        <v>#REF!</v>
      </c>
      <c r="N177" s="211" t="e">
        <f>IF('Crisis Indicator Data'!#REF!="No Data",1,IF(#REF!&lt;&gt;"",1,0))</f>
        <v>#REF!</v>
      </c>
      <c r="O177" s="211" t="e">
        <f>IF('Crisis Indicator Data'!#REF!="No Data",1,IF(#REF!&lt;&gt;"",1,0))</f>
        <v>#REF!</v>
      </c>
      <c r="P177" s="211" t="e">
        <f>IF('Crisis Indicator Data'!#REF!="No Data",1,IF(#REF!&lt;&gt;"",1,0))</f>
        <v>#REF!</v>
      </c>
      <c r="Q177" s="211" t="e">
        <f>IF('Crisis Indicator Data'!#REF!="No Data",1,IF(#REF!&lt;&gt;"",1,0))</f>
        <v>#REF!</v>
      </c>
      <c r="R177" s="211" t="e">
        <f>IF('Crisis Indicator Data'!#REF!="No Data",1,IF(#REF!&lt;&gt;"",1,0))</f>
        <v>#REF!</v>
      </c>
      <c r="S177" s="211" t="e">
        <f>IF('Crisis Indicator Data'!#REF!="No Data",1,IF(#REF!&lt;&gt;"",1,0))</f>
        <v>#REF!</v>
      </c>
      <c r="T177" s="211" t="e">
        <f>IF('Crisis Indicator Data'!#REF!="No Data",1,IF(#REF!&lt;&gt;"",1,0))</f>
        <v>#REF!</v>
      </c>
      <c r="U177" s="211" t="e">
        <f>IF('Crisis Indicator Data'!#REF!="No Data",1,IF(#REF!&lt;&gt;"",1,0))</f>
        <v>#REF!</v>
      </c>
      <c r="V177" s="211" t="e">
        <f>IF('Crisis Indicator Data'!#REF!="No Data",1,IF(#REF!&lt;&gt;"",1,0))</f>
        <v>#REF!</v>
      </c>
      <c r="W177" s="211" t="e">
        <f>IF('Crisis Indicator Data'!#REF!="No Data",1,IF(#REF!&lt;&gt;"",1,0))</f>
        <v>#REF!</v>
      </c>
      <c r="X177" s="211" t="e">
        <f>IF('Crisis Indicator Data'!#REF!="No Data",1,IF(#REF!&lt;&gt;"",1,0))</f>
        <v>#REF!</v>
      </c>
      <c r="Y177" s="211" t="e">
        <f>IF('Crisis Indicator Data'!#REF!="No Data",1,IF(#REF!&lt;&gt;"",1,0))</f>
        <v>#REF!</v>
      </c>
      <c r="Z177" s="211" t="e">
        <f>IF('Crisis Indicator Data'!#REF!="No Data",1,IF(#REF!&lt;&gt;"",1,0))</f>
        <v>#REF!</v>
      </c>
      <c r="AA177" s="211" t="e">
        <f>IF('Crisis Indicator Data'!#REF!="No Data",1,IF(#REF!&lt;&gt;"",1,0))</f>
        <v>#REF!</v>
      </c>
      <c r="AB177" s="211" t="e">
        <f>IF('Crisis Indicator Data'!#REF!="No Data",1,IF(#REF!&lt;&gt;"",1,0))</f>
        <v>#REF!</v>
      </c>
      <c r="AC177" s="211" t="e">
        <f>IF('Crisis Indicator Data'!#REF!="No Data",1,IF(#REF!&lt;&gt;"",1,0))</f>
        <v>#REF!</v>
      </c>
      <c r="AD177" s="211" t="e">
        <f>IF('Crisis Indicator Data'!#REF!="No Data",1,IF(#REF!&lt;&gt;"",1,0))</f>
        <v>#REF!</v>
      </c>
      <c r="AE177" s="211" t="e">
        <f>IF('Crisis Indicator Data'!#REF!="No Data",1,IF(#REF!&lt;&gt;"",1,0))</f>
        <v>#REF!</v>
      </c>
      <c r="AF177" s="211" t="e">
        <f>IF('Crisis Indicator Data'!#REF!="No Data",1,IF(#REF!&lt;&gt;"",1,0))</f>
        <v>#REF!</v>
      </c>
      <c r="AG177" s="211" t="e">
        <f>IF('Crisis Indicator Data'!#REF!="No Data",1,IF(#REF!&lt;&gt;"",1,0))</f>
        <v>#REF!</v>
      </c>
      <c r="AH177" s="211" t="e">
        <f>IF('Crisis Indicator Data'!#REF!="No Data",1,IF(#REF!&lt;&gt;"",1,0))</f>
        <v>#REF!</v>
      </c>
      <c r="AI177" s="211" t="e">
        <f>IF('Crisis Indicator Data'!#REF!="No Data",1,IF(#REF!&lt;&gt;"",1,0))</f>
        <v>#REF!</v>
      </c>
      <c r="AJ177" s="211" t="e">
        <f>IF('Crisis Indicator Data'!#REF!="No Data",1,IF(#REF!&lt;&gt;"",1,0))</f>
        <v>#REF!</v>
      </c>
      <c r="AK177" s="211" t="e">
        <f>IF('Crisis Indicator Data'!#REF!="No Data",1,IF(#REF!&lt;&gt;"",1,0))</f>
        <v>#REF!</v>
      </c>
      <c r="AL177" s="211" t="e">
        <f>IF('Crisis Indicator Data'!#REF!="No Data",1,IF(#REF!&lt;&gt;"",1,0))</f>
        <v>#REF!</v>
      </c>
      <c r="AM177" s="211" t="e">
        <f>IF('Crisis Indicator Data'!#REF!="No Data",1,IF(#REF!&lt;&gt;"",1,0))</f>
        <v>#REF!</v>
      </c>
      <c r="AN177" s="211" t="e">
        <f>IF('Crisis Indicator Data'!#REF!="No Data",1,IF(#REF!&lt;&gt;"",1,0))</f>
        <v>#REF!</v>
      </c>
      <c r="AO177" s="211" t="e">
        <f>IF('Crisis Indicator Data'!#REF!="No Data",1,IF(#REF!&lt;&gt;"",1,0))</f>
        <v>#REF!</v>
      </c>
      <c r="AP177" s="211" t="e">
        <f>IF('Crisis Indicator Data'!#REF!="No Data",1,IF(#REF!&lt;&gt;"",1,0))</f>
        <v>#REF!</v>
      </c>
      <c r="AQ177" s="211" t="e">
        <f>IF('Crisis Indicator Data'!#REF!="No Data",1,IF(#REF!&lt;&gt;"",1,0))</f>
        <v>#REF!</v>
      </c>
      <c r="AR177" s="211" t="e">
        <f>IF('Crisis Indicator Data'!#REF!="No Data",1,IF(#REF!&lt;&gt;"",1,0))</f>
        <v>#REF!</v>
      </c>
      <c r="AS177" s="211" t="e">
        <f>IF('Crisis Indicator Data'!#REF!="No Data",1,IF(#REF!&lt;&gt;"",1,0))</f>
        <v>#REF!</v>
      </c>
      <c r="AT177" s="211" t="e">
        <f>IF('Crisis Indicator Data'!#REF!="No Data",1,IF(#REF!&lt;&gt;"",1,0))</f>
        <v>#REF!</v>
      </c>
      <c r="AU177" s="211" t="e">
        <f>IF('Crisis Indicator Data'!#REF!="No Data",1,IF(#REF!&lt;&gt;"",1,0))</f>
        <v>#REF!</v>
      </c>
      <c r="AV177" s="211" t="e">
        <f>IF('Crisis Indicator Data'!#REF!="No Data",1,IF(#REF!&lt;&gt;"",1,0))</f>
        <v>#REF!</v>
      </c>
      <c r="AW177" s="211" t="e">
        <f>IF('Crisis Indicator Data'!#REF!="No Data",1,IF(#REF!&lt;&gt;"",1,0))</f>
        <v>#REF!</v>
      </c>
      <c r="AX177" s="211" t="e">
        <f>IF('Crisis Indicator Data'!#REF!="No Data",1,IF(#REF!&lt;&gt;"",1,0))</f>
        <v>#REF!</v>
      </c>
      <c r="AY177" s="211" t="e">
        <f>IF('Crisis Indicator Data'!#REF!="No Data",1,IF(#REF!&lt;&gt;"",1,0))</f>
        <v>#REF!</v>
      </c>
      <c r="AZ177" s="211" t="e">
        <f>IF('Crisis Indicator Data'!#REF!="No Data",1,IF(#REF!&lt;&gt;"",1,0))</f>
        <v>#REF!</v>
      </c>
      <c r="BA177" t="e">
        <f t="shared" si="10"/>
        <v>#REF!</v>
      </c>
      <c r="BB177" s="22" t="e">
        <f t="shared" si="11"/>
        <v>#REF!</v>
      </c>
    </row>
    <row r="178" spans="1:54" x14ac:dyDescent="0.25">
      <c r="A178" t="s">
        <v>8900</v>
      </c>
      <c r="B178" s="211" t="e">
        <f>IF('Crisis Indicator Data'!#REF!="No Data",1,IF(#REF!&lt;&gt;"",1,0))</f>
        <v>#REF!</v>
      </c>
      <c r="C178" s="211" t="e">
        <f>IF('Crisis Indicator Data'!#REF!="No Data",1,IF(#REF!&lt;&gt;"",1,0))</f>
        <v>#REF!</v>
      </c>
      <c r="D178" s="211" t="e">
        <f>IF('Crisis Indicator Data'!#REF!="No Data",1,IF(#REF!&lt;&gt;"",1,0))</f>
        <v>#REF!</v>
      </c>
      <c r="E178" s="211" t="e">
        <f>IF('Crisis Indicator Data'!#REF!="No Data",1,IF(#REF!&lt;&gt;"",1,0))</f>
        <v>#REF!</v>
      </c>
      <c r="F178" s="211" t="e">
        <f>IF('Crisis Indicator Data'!#REF!="No Data",1,IF(#REF!&lt;&gt;"",1,0))</f>
        <v>#REF!</v>
      </c>
      <c r="G178" s="211" t="e">
        <f>IF('Crisis Indicator Data'!#REF!="No Data",1,IF(#REF!&lt;&gt;"",1,0))</f>
        <v>#REF!</v>
      </c>
      <c r="H178" s="211" t="e">
        <f>IF('Crisis Indicator Data'!#REF!="No Data",1,IF(#REF!&lt;&gt;"",1,0))</f>
        <v>#REF!</v>
      </c>
      <c r="I178" s="211" t="e">
        <f>IF('Crisis Indicator Data'!#REF!="No Data",1,IF(#REF!&lt;&gt;"",1,0))</f>
        <v>#REF!</v>
      </c>
      <c r="J178" s="211" t="e">
        <f>IF('Crisis Indicator Data'!#REF!="No Data",1,IF(#REF!&lt;&gt;"",1,0))</f>
        <v>#REF!</v>
      </c>
      <c r="K178" s="211" t="e">
        <f>IF('Crisis Indicator Data'!#REF!="No Data",1,IF(#REF!&lt;&gt;"",1,0))</f>
        <v>#REF!</v>
      </c>
      <c r="L178" s="211" t="e">
        <f>IF('Crisis Indicator Data'!#REF!="No Data",1,IF(#REF!&lt;&gt;"",1,0))</f>
        <v>#REF!</v>
      </c>
      <c r="M178" s="211" t="e">
        <f>IF('Crisis Indicator Data'!#REF!="No Data",1,IF(#REF!&lt;&gt;"",1,0))</f>
        <v>#REF!</v>
      </c>
      <c r="N178" s="211" t="e">
        <f>IF('Crisis Indicator Data'!#REF!="No Data",1,IF(#REF!&lt;&gt;"",1,0))</f>
        <v>#REF!</v>
      </c>
      <c r="O178" s="211" t="e">
        <f>IF('Crisis Indicator Data'!#REF!="No Data",1,IF(#REF!&lt;&gt;"",1,0))</f>
        <v>#REF!</v>
      </c>
      <c r="P178" s="211" t="e">
        <f>IF('Crisis Indicator Data'!#REF!="No Data",1,IF(#REF!&lt;&gt;"",1,0))</f>
        <v>#REF!</v>
      </c>
      <c r="Q178" s="211" t="e">
        <f>IF('Crisis Indicator Data'!#REF!="No Data",1,IF(#REF!&lt;&gt;"",1,0))</f>
        <v>#REF!</v>
      </c>
      <c r="R178" s="211" t="e">
        <f>IF('Crisis Indicator Data'!#REF!="No Data",1,IF(#REF!&lt;&gt;"",1,0))</f>
        <v>#REF!</v>
      </c>
      <c r="S178" s="211" t="e">
        <f>IF('Crisis Indicator Data'!#REF!="No Data",1,IF(#REF!&lt;&gt;"",1,0))</f>
        <v>#REF!</v>
      </c>
      <c r="T178" s="211" t="e">
        <f>IF('Crisis Indicator Data'!#REF!="No Data",1,IF(#REF!&lt;&gt;"",1,0))</f>
        <v>#REF!</v>
      </c>
      <c r="U178" s="211" t="e">
        <f>IF('Crisis Indicator Data'!#REF!="No Data",1,IF(#REF!&lt;&gt;"",1,0))</f>
        <v>#REF!</v>
      </c>
      <c r="V178" s="211" t="e">
        <f>IF('Crisis Indicator Data'!#REF!="No Data",1,IF(#REF!&lt;&gt;"",1,0))</f>
        <v>#REF!</v>
      </c>
      <c r="W178" s="211" t="e">
        <f>IF('Crisis Indicator Data'!#REF!="No Data",1,IF(#REF!&lt;&gt;"",1,0))</f>
        <v>#REF!</v>
      </c>
      <c r="X178" s="211" t="e">
        <f>IF('Crisis Indicator Data'!#REF!="No Data",1,IF(#REF!&lt;&gt;"",1,0))</f>
        <v>#REF!</v>
      </c>
      <c r="Y178" s="211" t="e">
        <f>IF('Crisis Indicator Data'!#REF!="No Data",1,IF(#REF!&lt;&gt;"",1,0))</f>
        <v>#REF!</v>
      </c>
      <c r="Z178" s="211" t="e">
        <f>IF('Crisis Indicator Data'!#REF!="No Data",1,IF(#REF!&lt;&gt;"",1,0))</f>
        <v>#REF!</v>
      </c>
      <c r="AA178" s="211" t="e">
        <f>IF('Crisis Indicator Data'!#REF!="No Data",1,IF(#REF!&lt;&gt;"",1,0))</f>
        <v>#REF!</v>
      </c>
      <c r="AB178" s="211" t="e">
        <f>IF('Crisis Indicator Data'!#REF!="No Data",1,IF(#REF!&lt;&gt;"",1,0))</f>
        <v>#REF!</v>
      </c>
      <c r="AC178" s="211" t="e">
        <f>IF('Crisis Indicator Data'!#REF!="No Data",1,IF(#REF!&lt;&gt;"",1,0))</f>
        <v>#REF!</v>
      </c>
      <c r="AD178" s="211" t="e">
        <f>IF('Crisis Indicator Data'!#REF!="No Data",1,IF(#REF!&lt;&gt;"",1,0))</f>
        <v>#REF!</v>
      </c>
      <c r="AE178" s="211" t="e">
        <f>IF('Crisis Indicator Data'!#REF!="No Data",1,IF(#REF!&lt;&gt;"",1,0))</f>
        <v>#REF!</v>
      </c>
      <c r="AF178" s="211" t="e">
        <f>IF('Crisis Indicator Data'!#REF!="No Data",1,IF(#REF!&lt;&gt;"",1,0))</f>
        <v>#REF!</v>
      </c>
      <c r="AG178" s="211" t="e">
        <f>IF('Crisis Indicator Data'!#REF!="No Data",1,IF(#REF!&lt;&gt;"",1,0))</f>
        <v>#REF!</v>
      </c>
      <c r="AH178" s="211" t="e">
        <f>IF('Crisis Indicator Data'!#REF!="No Data",1,IF(#REF!&lt;&gt;"",1,0))</f>
        <v>#REF!</v>
      </c>
      <c r="AI178" s="211" t="e">
        <f>IF('Crisis Indicator Data'!#REF!="No Data",1,IF(#REF!&lt;&gt;"",1,0))</f>
        <v>#REF!</v>
      </c>
      <c r="AJ178" s="211" t="e">
        <f>IF('Crisis Indicator Data'!#REF!="No Data",1,IF(#REF!&lt;&gt;"",1,0))</f>
        <v>#REF!</v>
      </c>
      <c r="AK178" s="211" t="e">
        <f>IF('Crisis Indicator Data'!#REF!="No Data",1,IF(#REF!&lt;&gt;"",1,0))</f>
        <v>#REF!</v>
      </c>
      <c r="AL178" s="211" t="e">
        <f>IF('Crisis Indicator Data'!#REF!="No Data",1,IF(#REF!&lt;&gt;"",1,0))</f>
        <v>#REF!</v>
      </c>
      <c r="AM178" s="211" t="e">
        <f>IF('Crisis Indicator Data'!#REF!="No Data",1,IF(#REF!&lt;&gt;"",1,0))</f>
        <v>#REF!</v>
      </c>
      <c r="AN178" s="211" t="e">
        <f>IF('Crisis Indicator Data'!#REF!="No Data",1,IF(#REF!&lt;&gt;"",1,0))</f>
        <v>#REF!</v>
      </c>
      <c r="AO178" s="211" t="e">
        <f>IF('Crisis Indicator Data'!#REF!="No Data",1,IF(#REF!&lt;&gt;"",1,0))</f>
        <v>#REF!</v>
      </c>
      <c r="AP178" s="211" t="e">
        <f>IF('Crisis Indicator Data'!#REF!="No Data",1,IF(#REF!&lt;&gt;"",1,0))</f>
        <v>#REF!</v>
      </c>
      <c r="AQ178" s="211" t="e">
        <f>IF('Crisis Indicator Data'!#REF!="No Data",1,IF(#REF!&lt;&gt;"",1,0))</f>
        <v>#REF!</v>
      </c>
      <c r="AR178" s="211" t="e">
        <f>IF('Crisis Indicator Data'!#REF!="No Data",1,IF(#REF!&lt;&gt;"",1,0))</f>
        <v>#REF!</v>
      </c>
      <c r="AS178" s="211" t="e">
        <f>IF('Crisis Indicator Data'!#REF!="No Data",1,IF(#REF!&lt;&gt;"",1,0))</f>
        <v>#REF!</v>
      </c>
      <c r="AT178" s="211" t="e">
        <f>IF('Crisis Indicator Data'!#REF!="No Data",1,IF(#REF!&lt;&gt;"",1,0))</f>
        <v>#REF!</v>
      </c>
      <c r="AU178" s="211" t="e">
        <f>IF('Crisis Indicator Data'!#REF!="No Data",1,IF(#REF!&lt;&gt;"",1,0))</f>
        <v>#REF!</v>
      </c>
      <c r="AV178" s="211" t="e">
        <f>IF('Crisis Indicator Data'!#REF!="No Data",1,IF(#REF!&lt;&gt;"",1,0))</f>
        <v>#REF!</v>
      </c>
      <c r="AW178" s="211" t="e">
        <f>IF('Crisis Indicator Data'!#REF!="No Data",1,IF(#REF!&lt;&gt;"",1,0))</f>
        <v>#REF!</v>
      </c>
      <c r="AX178" s="211" t="e">
        <f>IF('Crisis Indicator Data'!#REF!="No Data",1,IF(#REF!&lt;&gt;"",1,0))</f>
        <v>#REF!</v>
      </c>
      <c r="AY178" s="211" t="e">
        <f>IF('Crisis Indicator Data'!#REF!="No Data",1,IF(#REF!&lt;&gt;"",1,0))</f>
        <v>#REF!</v>
      </c>
      <c r="AZ178" s="211" t="e">
        <f>IF('Crisis Indicator Data'!#REF!="No Data",1,IF(#REF!&lt;&gt;"",1,0))</f>
        <v>#REF!</v>
      </c>
      <c r="BA178" t="e">
        <f t="shared" si="10"/>
        <v>#REF!</v>
      </c>
      <c r="BB178" s="22" t="e">
        <f t="shared" si="11"/>
        <v>#REF!</v>
      </c>
    </row>
    <row r="179" spans="1:54" x14ac:dyDescent="0.25">
      <c r="A179" t="s">
        <v>8908</v>
      </c>
      <c r="B179" s="211" t="e">
        <f>IF('Crisis Indicator Data'!#REF!="No Data",1,IF(#REF!&lt;&gt;"",1,0))</f>
        <v>#REF!</v>
      </c>
      <c r="C179" s="211" t="e">
        <f>IF('Crisis Indicator Data'!#REF!="No Data",1,IF(#REF!&lt;&gt;"",1,0))</f>
        <v>#REF!</v>
      </c>
      <c r="D179" s="211" t="e">
        <f>IF('Crisis Indicator Data'!#REF!="No Data",1,IF(#REF!&lt;&gt;"",1,0))</f>
        <v>#REF!</v>
      </c>
      <c r="E179" s="211" t="e">
        <f>IF('Crisis Indicator Data'!#REF!="No Data",1,IF(#REF!&lt;&gt;"",1,0))</f>
        <v>#REF!</v>
      </c>
      <c r="F179" s="211" t="e">
        <f>IF('Crisis Indicator Data'!#REF!="No Data",1,IF(#REF!&lt;&gt;"",1,0))</f>
        <v>#REF!</v>
      </c>
      <c r="G179" s="211" t="e">
        <f>IF('Crisis Indicator Data'!#REF!="No Data",1,IF(#REF!&lt;&gt;"",1,0))</f>
        <v>#REF!</v>
      </c>
      <c r="H179" s="211" t="e">
        <f>IF('Crisis Indicator Data'!#REF!="No Data",1,IF(#REF!&lt;&gt;"",1,0))</f>
        <v>#REF!</v>
      </c>
      <c r="I179" s="211" t="e">
        <f>IF('Crisis Indicator Data'!#REF!="No Data",1,IF(#REF!&lt;&gt;"",1,0))</f>
        <v>#REF!</v>
      </c>
      <c r="J179" s="211" t="e">
        <f>IF('Crisis Indicator Data'!#REF!="No Data",1,IF(#REF!&lt;&gt;"",1,0))</f>
        <v>#REF!</v>
      </c>
      <c r="K179" s="211" t="e">
        <f>IF('Crisis Indicator Data'!#REF!="No Data",1,IF(#REF!&lt;&gt;"",1,0))</f>
        <v>#REF!</v>
      </c>
      <c r="L179" s="211" t="e">
        <f>IF('Crisis Indicator Data'!#REF!="No Data",1,IF(#REF!&lt;&gt;"",1,0))</f>
        <v>#REF!</v>
      </c>
      <c r="M179" s="211" t="e">
        <f>IF('Crisis Indicator Data'!#REF!="No Data",1,IF(#REF!&lt;&gt;"",1,0))</f>
        <v>#REF!</v>
      </c>
      <c r="N179" s="211" t="e">
        <f>IF('Crisis Indicator Data'!#REF!="No Data",1,IF(#REF!&lt;&gt;"",1,0))</f>
        <v>#REF!</v>
      </c>
      <c r="O179" s="211" t="e">
        <f>IF('Crisis Indicator Data'!#REF!="No Data",1,IF(#REF!&lt;&gt;"",1,0))</f>
        <v>#REF!</v>
      </c>
      <c r="P179" s="211" t="e">
        <f>IF('Crisis Indicator Data'!#REF!="No Data",1,IF(#REF!&lt;&gt;"",1,0))</f>
        <v>#REF!</v>
      </c>
      <c r="Q179" s="211" t="e">
        <f>IF('Crisis Indicator Data'!#REF!="No Data",1,IF(#REF!&lt;&gt;"",1,0))</f>
        <v>#REF!</v>
      </c>
      <c r="R179" s="211" t="e">
        <f>IF('Crisis Indicator Data'!#REF!="No Data",1,IF(#REF!&lt;&gt;"",1,0))</f>
        <v>#REF!</v>
      </c>
      <c r="S179" s="211" t="e">
        <f>IF('Crisis Indicator Data'!#REF!="No Data",1,IF(#REF!&lt;&gt;"",1,0))</f>
        <v>#REF!</v>
      </c>
      <c r="T179" s="211" t="e">
        <f>IF('Crisis Indicator Data'!#REF!="No Data",1,IF(#REF!&lt;&gt;"",1,0))</f>
        <v>#REF!</v>
      </c>
      <c r="U179" s="211" t="e">
        <f>IF('Crisis Indicator Data'!#REF!="No Data",1,IF(#REF!&lt;&gt;"",1,0))</f>
        <v>#REF!</v>
      </c>
      <c r="V179" s="211" t="e">
        <f>IF('Crisis Indicator Data'!#REF!="No Data",1,IF(#REF!&lt;&gt;"",1,0))</f>
        <v>#REF!</v>
      </c>
      <c r="W179" s="211" t="e">
        <f>IF('Crisis Indicator Data'!#REF!="No Data",1,IF(#REF!&lt;&gt;"",1,0))</f>
        <v>#REF!</v>
      </c>
      <c r="X179" s="211" t="e">
        <f>IF('Crisis Indicator Data'!#REF!="No Data",1,IF(#REF!&lt;&gt;"",1,0))</f>
        <v>#REF!</v>
      </c>
      <c r="Y179" s="211" t="e">
        <f>IF('Crisis Indicator Data'!#REF!="No Data",1,IF(#REF!&lt;&gt;"",1,0))</f>
        <v>#REF!</v>
      </c>
      <c r="Z179" s="211" t="e">
        <f>IF('Crisis Indicator Data'!#REF!="No Data",1,IF(#REF!&lt;&gt;"",1,0))</f>
        <v>#REF!</v>
      </c>
      <c r="AA179" s="211" t="e">
        <f>IF('Crisis Indicator Data'!#REF!="No Data",1,IF(#REF!&lt;&gt;"",1,0))</f>
        <v>#REF!</v>
      </c>
      <c r="AB179" s="211" t="e">
        <f>IF('Crisis Indicator Data'!#REF!="No Data",1,IF(#REF!&lt;&gt;"",1,0))</f>
        <v>#REF!</v>
      </c>
      <c r="AC179" s="211" t="e">
        <f>IF('Crisis Indicator Data'!#REF!="No Data",1,IF(#REF!&lt;&gt;"",1,0))</f>
        <v>#REF!</v>
      </c>
      <c r="AD179" s="211" t="e">
        <f>IF('Crisis Indicator Data'!#REF!="No Data",1,IF(#REF!&lt;&gt;"",1,0))</f>
        <v>#REF!</v>
      </c>
      <c r="AE179" s="211" t="e">
        <f>IF('Crisis Indicator Data'!#REF!="No Data",1,IF(#REF!&lt;&gt;"",1,0))</f>
        <v>#REF!</v>
      </c>
      <c r="AF179" s="211" t="e">
        <f>IF('Crisis Indicator Data'!#REF!="No Data",1,IF(#REF!&lt;&gt;"",1,0))</f>
        <v>#REF!</v>
      </c>
      <c r="AG179" s="211" t="e">
        <f>IF('Crisis Indicator Data'!#REF!="No Data",1,IF(#REF!&lt;&gt;"",1,0))</f>
        <v>#REF!</v>
      </c>
      <c r="AH179" s="211" t="e">
        <f>IF('Crisis Indicator Data'!#REF!="No Data",1,IF(#REF!&lt;&gt;"",1,0))</f>
        <v>#REF!</v>
      </c>
      <c r="AI179" s="211" t="e">
        <f>IF('Crisis Indicator Data'!#REF!="No Data",1,IF(#REF!&lt;&gt;"",1,0))</f>
        <v>#REF!</v>
      </c>
      <c r="AJ179" s="211" t="e">
        <f>IF('Crisis Indicator Data'!#REF!="No Data",1,IF(#REF!&lt;&gt;"",1,0))</f>
        <v>#REF!</v>
      </c>
      <c r="AK179" s="211" t="e">
        <f>IF('Crisis Indicator Data'!#REF!="No Data",1,IF(#REF!&lt;&gt;"",1,0))</f>
        <v>#REF!</v>
      </c>
      <c r="AL179" s="211" t="e">
        <f>IF('Crisis Indicator Data'!#REF!="No Data",1,IF(#REF!&lt;&gt;"",1,0))</f>
        <v>#REF!</v>
      </c>
      <c r="AM179" s="211" t="e">
        <f>IF('Crisis Indicator Data'!#REF!="No Data",1,IF(#REF!&lt;&gt;"",1,0))</f>
        <v>#REF!</v>
      </c>
      <c r="AN179" s="211" t="e">
        <f>IF('Crisis Indicator Data'!#REF!="No Data",1,IF(#REF!&lt;&gt;"",1,0))</f>
        <v>#REF!</v>
      </c>
      <c r="AO179" s="211" t="e">
        <f>IF('Crisis Indicator Data'!#REF!="No Data",1,IF(#REF!&lt;&gt;"",1,0))</f>
        <v>#REF!</v>
      </c>
      <c r="AP179" s="211" t="e">
        <f>IF('Crisis Indicator Data'!#REF!="No Data",1,IF(#REF!&lt;&gt;"",1,0))</f>
        <v>#REF!</v>
      </c>
      <c r="AQ179" s="211" t="e">
        <f>IF('Crisis Indicator Data'!#REF!="No Data",1,IF(#REF!&lt;&gt;"",1,0))</f>
        <v>#REF!</v>
      </c>
      <c r="AR179" s="211" t="e">
        <f>IF('Crisis Indicator Data'!#REF!="No Data",1,IF(#REF!&lt;&gt;"",1,0))</f>
        <v>#REF!</v>
      </c>
      <c r="AS179" s="211" t="e">
        <f>IF('Crisis Indicator Data'!#REF!="No Data",1,IF(#REF!&lt;&gt;"",1,0))</f>
        <v>#REF!</v>
      </c>
      <c r="AT179" s="211" t="e">
        <f>IF('Crisis Indicator Data'!#REF!="No Data",1,IF(#REF!&lt;&gt;"",1,0))</f>
        <v>#REF!</v>
      </c>
      <c r="AU179" s="211" t="e">
        <f>IF('Crisis Indicator Data'!#REF!="No Data",1,IF(#REF!&lt;&gt;"",1,0))</f>
        <v>#REF!</v>
      </c>
      <c r="AV179" s="211" t="e">
        <f>IF('Crisis Indicator Data'!#REF!="No Data",1,IF(#REF!&lt;&gt;"",1,0))</f>
        <v>#REF!</v>
      </c>
      <c r="AW179" s="211" t="e">
        <f>IF('Crisis Indicator Data'!#REF!="No Data",1,IF(#REF!&lt;&gt;"",1,0))</f>
        <v>#REF!</v>
      </c>
      <c r="AX179" s="211" t="e">
        <f>IF('Crisis Indicator Data'!#REF!="No Data",1,IF(#REF!&lt;&gt;"",1,0))</f>
        <v>#REF!</v>
      </c>
      <c r="AY179" s="211" t="e">
        <f>IF('Crisis Indicator Data'!#REF!="No Data",1,IF(#REF!&lt;&gt;"",1,0))</f>
        <v>#REF!</v>
      </c>
      <c r="AZ179" s="211" t="e">
        <f>IF('Crisis Indicator Data'!#REF!="No Data",1,IF(#REF!&lt;&gt;"",1,0))</f>
        <v>#REF!</v>
      </c>
      <c r="BA179" t="e">
        <f t="shared" si="10"/>
        <v>#REF!</v>
      </c>
      <c r="BB179" s="22" t="e">
        <f t="shared" si="11"/>
        <v>#REF!</v>
      </c>
    </row>
    <row r="180" spans="1:54" x14ac:dyDescent="0.25">
      <c r="A180" t="s">
        <v>8910</v>
      </c>
      <c r="B180" s="211" t="e">
        <f>IF('Crisis Indicator Data'!#REF!="No Data",1,IF(#REF!&lt;&gt;"",1,0))</f>
        <v>#REF!</v>
      </c>
      <c r="C180" s="211" t="e">
        <f>IF('Crisis Indicator Data'!#REF!="No Data",1,IF(#REF!&lt;&gt;"",1,0))</f>
        <v>#REF!</v>
      </c>
      <c r="D180" s="211" t="e">
        <f>IF('Crisis Indicator Data'!#REF!="No Data",1,IF(#REF!&lt;&gt;"",1,0))</f>
        <v>#REF!</v>
      </c>
      <c r="E180" s="211" t="e">
        <f>IF('Crisis Indicator Data'!#REF!="No Data",1,IF(#REF!&lt;&gt;"",1,0))</f>
        <v>#REF!</v>
      </c>
      <c r="F180" s="211" t="e">
        <f>IF('Crisis Indicator Data'!#REF!="No Data",1,IF(#REF!&lt;&gt;"",1,0))</f>
        <v>#REF!</v>
      </c>
      <c r="G180" s="211" t="e">
        <f>IF('Crisis Indicator Data'!#REF!="No Data",1,IF(#REF!&lt;&gt;"",1,0))</f>
        <v>#REF!</v>
      </c>
      <c r="H180" s="211" t="e">
        <f>IF('Crisis Indicator Data'!#REF!="No Data",1,IF(#REF!&lt;&gt;"",1,0))</f>
        <v>#REF!</v>
      </c>
      <c r="I180" s="211" t="e">
        <f>IF('Crisis Indicator Data'!#REF!="No Data",1,IF(#REF!&lt;&gt;"",1,0))</f>
        <v>#REF!</v>
      </c>
      <c r="J180" s="211" t="e">
        <f>IF('Crisis Indicator Data'!#REF!="No Data",1,IF(#REF!&lt;&gt;"",1,0))</f>
        <v>#REF!</v>
      </c>
      <c r="K180" s="211" t="e">
        <f>IF('Crisis Indicator Data'!#REF!="No Data",1,IF(#REF!&lt;&gt;"",1,0))</f>
        <v>#REF!</v>
      </c>
      <c r="L180" s="211" t="e">
        <f>IF('Crisis Indicator Data'!#REF!="No Data",1,IF(#REF!&lt;&gt;"",1,0))</f>
        <v>#REF!</v>
      </c>
      <c r="M180" s="211" t="e">
        <f>IF('Crisis Indicator Data'!#REF!="No Data",1,IF(#REF!&lt;&gt;"",1,0))</f>
        <v>#REF!</v>
      </c>
      <c r="N180" s="211" t="e">
        <f>IF('Crisis Indicator Data'!#REF!="No Data",1,IF(#REF!&lt;&gt;"",1,0))</f>
        <v>#REF!</v>
      </c>
      <c r="O180" s="211" t="e">
        <f>IF('Crisis Indicator Data'!#REF!="No Data",1,IF(#REF!&lt;&gt;"",1,0))</f>
        <v>#REF!</v>
      </c>
      <c r="P180" s="211" t="e">
        <f>IF('Crisis Indicator Data'!#REF!="No Data",1,IF(#REF!&lt;&gt;"",1,0))</f>
        <v>#REF!</v>
      </c>
      <c r="Q180" s="211" t="e">
        <f>IF('Crisis Indicator Data'!#REF!="No Data",1,IF(#REF!&lt;&gt;"",1,0))</f>
        <v>#REF!</v>
      </c>
      <c r="R180" s="211" t="e">
        <f>IF('Crisis Indicator Data'!#REF!="No Data",1,IF(#REF!&lt;&gt;"",1,0))</f>
        <v>#REF!</v>
      </c>
      <c r="S180" s="211" t="e">
        <f>IF('Crisis Indicator Data'!#REF!="No Data",1,IF(#REF!&lt;&gt;"",1,0))</f>
        <v>#REF!</v>
      </c>
      <c r="T180" s="211" t="e">
        <f>IF('Crisis Indicator Data'!#REF!="No Data",1,IF(#REF!&lt;&gt;"",1,0))</f>
        <v>#REF!</v>
      </c>
      <c r="U180" s="211" t="e">
        <f>IF('Crisis Indicator Data'!#REF!="No Data",1,IF(#REF!&lt;&gt;"",1,0))</f>
        <v>#REF!</v>
      </c>
      <c r="V180" s="211" t="e">
        <f>IF('Crisis Indicator Data'!#REF!="No Data",1,IF(#REF!&lt;&gt;"",1,0))</f>
        <v>#REF!</v>
      </c>
      <c r="W180" s="211" t="e">
        <f>IF('Crisis Indicator Data'!#REF!="No Data",1,IF(#REF!&lt;&gt;"",1,0))</f>
        <v>#REF!</v>
      </c>
      <c r="X180" s="211" t="e">
        <f>IF('Crisis Indicator Data'!#REF!="No Data",1,IF(#REF!&lt;&gt;"",1,0))</f>
        <v>#REF!</v>
      </c>
      <c r="Y180" s="211" t="e">
        <f>IF('Crisis Indicator Data'!#REF!="No Data",1,IF(#REF!&lt;&gt;"",1,0))</f>
        <v>#REF!</v>
      </c>
      <c r="Z180" s="211" t="e">
        <f>IF('Crisis Indicator Data'!#REF!="No Data",1,IF(#REF!&lt;&gt;"",1,0))</f>
        <v>#REF!</v>
      </c>
      <c r="AA180" s="211" t="e">
        <f>IF('Crisis Indicator Data'!#REF!="No Data",1,IF(#REF!&lt;&gt;"",1,0))</f>
        <v>#REF!</v>
      </c>
      <c r="AB180" s="211" t="e">
        <f>IF('Crisis Indicator Data'!#REF!="No Data",1,IF(#REF!&lt;&gt;"",1,0))</f>
        <v>#REF!</v>
      </c>
      <c r="AC180" s="211" t="e">
        <f>IF('Crisis Indicator Data'!#REF!="No Data",1,IF(#REF!&lt;&gt;"",1,0))</f>
        <v>#REF!</v>
      </c>
      <c r="AD180" s="211" t="e">
        <f>IF('Crisis Indicator Data'!#REF!="No Data",1,IF(#REF!&lt;&gt;"",1,0))</f>
        <v>#REF!</v>
      </c>
      <c r="AE180" s="211" t="e">
        <f>IF('Crisis Indicator Data'!#REF!="No Data",1,IF(#REF!&lt;&gt;"",1,0))</f>
        <v>#REF!</v>
      </c>
      <c r="AF180" s="211" t="e">
        <f>IF('Crisis Indicator Data'!#REF!="No Data",1,IF(#REF!&lt;&gt;"",1,0))</f>
        <v>#REF!</v>
      </c>
      <c r="AG180" s="211" t="e">
        <f>IF('Crisis Indicator Data'!#REF!="No Data",1,IF(#REF!&lt;&gt;"",1,0))</f>
        <v>#REF!</v>
      </c>
      <c r="AH180" s="211" t="e">
        <f>IF('Crisis Indicator Data'!#REF!="No Data",1,IF(#REF!&lt;&gt;"",1,0))</f>
        <v>#REF!</v>
      </c>
      <c r="AI180" s="211" t="e">
        <f>IF('Crisis Indicator Data'!#REF!="No Data",1,IF(#REF!&lt;&gt;"",1,0))</f>
        <v>#REF!</v>
      </c>
      <c r="AJ180" s="211" t="e">
        <f>IF('Crisis Indicator Data'!#REF!="No Data",1,IF(#REF!&lt;&gt;"",1,0))</f>
        <v>#REF!</v>
      </c>
      <c r="AK180" s="211" t="e">
        <f>IF('Crisis Indicator Data'!#REF!="No Data",1,IF(#REF!&lt;&gt;"",1,0))</f>
        <v>#REF!</v>
      </c>
      <c r="AL180" s="211" t="e">
        <f>IF('Crisis Indicator Data'!#REF!="No Data",1,IF(#REF!&lt;&gt;"",1,0))</f>
        <v>#REF!</v>
      </c>
      <c r="AM180" s="211" t="e">
        <f>IF('Crisis Indicator Data'!#REF!="No Data",1,IF(#REF!&lt;&gt;"",1,0))</f>
        <v>#REF!</v>
      </c>
      <c r="AN180" s="211" t="e">
        <f>IF('Crisis Indicator Data'!#REF!="No Data",1,IF(#REF!&lt;&gt;"",1,0))</f>
        <v>#REF!</v>
      </c>
      <c r="AO180" s="211" t="e">
        <f>IF('Crisis Indicator Data'!#REF!="No Data",1,IF(#REF!&lt;&gt;"",1,0))</f>
        <v>#REF!</v>
      </c>
      <c r="AP180" s="211" t="e">
        <f>IF('Crisis Indicator Data'!#REF!="No Data",1,IF(#REF!&lt;&gt;"",1,0))</f>
        <v>#REF!</v>
      </c>
      <c r="AQ180" s="211" t="e">
        <f>IF('Crisis Indicator Data'!#REF!="No Data",1,IF(#REF!&lt;&gt;"",1,0))</f>
        <v>#REF!</v>
      </c>
      <c r="AR180" s="211" t="e">
        <f>IF('Crisis Indicator Data'!#REF!="No Data",1,IF(#REF!&lt;&gt;"",1,0))</f>
        <v>#REF!</v>
      </c>
      <c r="AS180" s="211" t="e">
        <f>IF('Crisis Indicator Data'!#REF!="No Data",1,IF(#REF!&lt;&gt;"",1,0))</f>
        <v>#REF!</v>
      </c>
      <c r="AT180" s="211" t="e">
        <f>IF('Crisis Indicator Data'!#REF!="No Data",1,IF(#REF!&lt;&gt;"",1,0))</f>
        <v>#REF!</v>
      </c>
      <c r="AU180" s="211" t="e">
        <f>IF('Crisis Indicator Data'!#REF!="No Data",1,IF(#REF!&lt;&gt;"",1,0))</f>
        <v>#REF!</v>
      </c>
      <c r="AV180" s="211" t="e">
        <f>IF('Crisis Indicator Data'!#REF!="No Data",1,IF(#REF!&lt;&gt;"",1,0))</f>
        <v>#REF!</v>
      </c>
      <c r="AW180" s="211" t="e">
        <f>IF('Crisis Indicator Data'!#REF!="No Data",1,IF(#REF!&lt;&gt;"",1,0))</f>
        <v>#REF!</v>
      </c>
      <c r="AX180" s="211" t="e">
        <f>IF('Crisis Indicator Data'!#REF!="No Data",1,IF(#REF!&lt;&gt;"",1,0))</f>
        <v>#REF!</v>
      </c>
      <c r="AY180" s="211" t="e">
        <f>IF('Crisis Indicator Data'!#REF!="No Data",1,IF(#REF!&lt;&gt;"",1,0))</f>
        <v>#REF!</v>
      </c>
      <c r="AZ180" s="211" t="e">
        <f>IF('Crisis Indicator Data'!#REF!="No Data",1,IF(#REF!&lt;&gt;"",1,0))</f>
        <v>#REF!</v>
      </c>
      <c r="BA180" t="e">
        <f t="shared" si="10"/>
        <v>#REF!</v>
      </c>
      <c r="BB180" s="22" t="e">
        <f t="shared" si="11"/>
        <v>#REF!</v>
      </c>
    </row>
    <row r="181" spans="1:54" x14ac:dyDescent="0.25">
      <c r="A181" t="s">
        <v>8911</v>
      </c>
      <c r="B181" s="211" t="e">
        <f>IF('Crisis Indicator Data'!#REF!="No Data",1,IF(#REF!&lt;&gt;"",1,0))</f>
        <v>#REF!</v>
      </c>
      <c r="C181" s="211" t="e">
        <f>IF('Crisis Indicator Data'!#REF!="No Data",1,IF(#REF!&lt;&gt;"",1,0))</f>
        <v>#REF!</v>
      </c>
      <c r="D181" s="211" t="e">
        <f>IF('Crisis Indicator Data'!#REF!="No Data",1,IF(#REF!&lt;&gt;"",1,0))</f>
        <v>#REF!</v>
      </c>
      <c r="E181" s="211" t="e">
        <f>IF('Crisis Indicator Data'!#REF!="No Data",1,IF(#REF!&lt;&gt;"",1,0))</f>
        <v>#REF!</v>
      </c>
      <c r="F181" s="211" t="e">
        <f>IF('Crisis Indicator Data'!#REF!="No Data",1,IF(#REF!&lt;&gt;"",1,0))</f>
        <v>#REF!</v>
      </c>
      <c r="G181" s="211" t="e">
        <f>IF('Crisis Indicator Data'!#REF!="No Data",1,IF(#REF!&lt;&gt;"",1,0))</f>
        <v>#REF!</v>
      </c>
      <c r="H181" s="211" t="e">
        <f>IF('Crisis Indicator Data'!#REF!="No Data",1,IF(#REF!&lt;&gt;"",1,0))</f>
        <v>#REF!</v>
      </c>
      <c r="I181" s="211" t="e">
        <f>IF('Crisis Indicator Data'!#REF!="No Data",1,IF(#REF!&lt;&gt;"",1,0))</f>
        <v>#REF!</v>
      </c>
      <c r="J181" s="211" t="e">
        <f>IF('Crisis Indicator Data'!#REF!="No Data",1,IF(#REF!&lt;&gt;"",1,0))</f>
        <v>#REF!</v>
      </c>
      <c r="K181" s="211" t="e">
        <f>IF('Crisis Indicator Data'!#REF!="No Data",1,IF(#REF!&lt;&gt;"",1,0))</f>
        <v>#REF!</v>
      </c>
      <c r="L181" s="211" t="e">
        <f>IF('Crisis Indicator Data'!#REF!="No Data",1,IF(#REF!&lt;&gt;"",1,0))</f>
        <v>#REF!</v>
      </c>
      <c r="M181" s="211" t="e">
        <f>IF('Crisis Indicator Data'!#REF!="No Data",1,IF(#REF!&lt;&gt;"",1,0))</f>
        <v>#REF!</v>
      </c>
      <c r="N181" s="211" t="e">
        <f>IF('Crisis Indicator Data'!#REF!="No Data",1,IF(#REF!&lt;&gt;"",1,0))</f>
        <v>#REF!</v>
      </c>
      <c r="O181" s="211" t="e">
        <f>IF('Crisis Indicator Data'!#REF!="No Data",1,IF(#REF!&lt;&gt;"",1,0))</f>
        <v>#REF!</v>
      </c>
      <c r="P181" s="211" t="e">
        <f>IF('Crisis Indicator Data'!#REF!="No Data",1,IF(#REF!&lt;&gt;"",1,0))</f>
        <v>#REF!</v>
      </c>
      <c r="Q181" s="211" t="e">
        <f>IF('Crisis Indicator Data'!#REF!="No Data",1,IF(#REF!&lt;&gt;"",1,0))</f>
        <v>#REF!</v>
      </c>
      <c r="R181" s="211" t="e">
        <f>IF('Crisis Indicator Data'!#REF!="No Data",1,IF(#REF!&lt;&gt;"",1,0))</f>
        <v>#REF!</v>
      </c>
      <c r="S181" s="211" t="e">
        <f>IF('Crisis Indicator Data'!#REF!="No Data",1,IF(#REF!&lt;&gt;"",1,0))</f>
        <v>#REF!</v>
      </c>
      <c r="T181" s="211" t="e">
        <f>IF('Crisis Indicator Data'!#REF!="No Data",1,IF(#REF!&lt;&gt;"",1,0))</f>
        <v>#REF!</v>
      </c>
      <c r="U181" s="211" t="e">
        <f>IF('Crisis Indicator Data'!#REF!="No Data",1,IF(#REF!&lt;&gt;"",1,0))</f>
        <v>#REF!</v>
      </c>
      <c r="V181" s="211" t="e">
        <f>IF('Crisis Indicator Data'!#REF!="No Data",1,IF(#REF!&lt;&gt;"",1,0))</f>
        <v>#REF!</v>
      </c>
      <c r="W181" s="211" t="e">
        <f>IF('Crisis Indicator Data'!#REF!="No Data",1,IF(#REF!&lt;&gt;"",1,0))</f>
        <v>#REF!</v>
      </c>
      <c r="X181" s="211" t="e">
        <f>IF('Crisis Indicator Data'!#REF!="No Data",1,IF(#REF!&lt;&gt;"",1,0))</f>
        <v>#REF!</v>
      </c>
      <c r="Y181" s="211" t="e">
        <f>IF('Crisis Indicator Data'!#REF!="No Data",1,IF(#REF!&lt;&gt;"",1,0))</f>
        <v>#REF!</v>
      </c>
      <c r="Z181" s="211" t="e">
        <f>IF('Crisis Indicator Data'!#REF!="No Data",1,IF(#REF!&lt;&gt;"",1,0))</f>
        <v>#REF!</v>
      </c>
      <c r="AA181" s="211" t="e">
        <f>IF('Crisis Indicator Data'!#REF!="No Data",1,IF(#REF!&lt;&gt;"",1,0))</f>
        <v>#REF!</v>
      </c>
      <c r="AB181" s="211" t="e">
        <f>IF('Crisis Indicator Data'!#REF!="No Data",1,IF(#REF!&lt;&gt;"",1,0))</f>
        <v>#REF!</v>
      </c>
      <c r="AC181" s="211" t="e">
        <f>IF('Crisis Indicator Data'!#REF!="No Data",1,IF(#REF!&lt;&gt;"",1,0))</f>
        <v>#REF!</v>
      </c>
      <c r="AD181" s="211" t="e">
        <f>IF('Crisis Indicator Data'!#REF!="No Data",1,IF(#REF!&lt;&gt;"",1,0))</f>
        <v>#REF!</v>
      </c>
      <c r="AE181" s="211" t="e">
        <f>IF('Crisis Indicator Data'!#REF!="No Data",1,IF(#REF!&lt;&gt;"",1,0))</f>
        <v>#REF!</v>
      </c>
      <c r="AF181" s="211" t="e">
        <f>IF('Crisis Indicator Data'!#REF!="No Data",1,IF(#REF!&lt;&gt;"",1,0))</f>
        <v>#REF!</v>
      </c>
      <c r="AG181" s="211" t="e">
        <f>IF('Crisis Indicator Data'!#REF!="No Data",1,IF(#REF!&lt;&gt;"",1,0))</f>
        <v>#REF!</v>
      </c>
      <c r="AH181" s="211" t="e">
        <f>IF('Crisis Indicator Data'!#REF!="No Data",1,IF(#REF!&lt;&gt;"",1,0))</f>
        <v>#REF!</v>
      </c>
      <c r="AI181" s="211" t="e">
        <f>IF('Crisis Indicator Data'!#REF!="No Data",1,IF(#REF!&lt;&gt;"",1,0))</f>
        <v>#REF!</v>
      </c>
      <c r="AJ181" s="211" t="e">
        <f>IF('Crisis Indicator Data'!#REF!="No Data",1,IF(#REF!&lt;&gt;"",1,0))</f>
        <v>#REF!</v>
      </c>
      <c r="AK181" s="211" t="e">
        <f>IF('Crisis Indicator Data'!#REF!="No Data",1,IF(#REF!&lt;&gt;"",1,0))</f>
        <v>#REF!</v>
      </c>
      <c r="AL181" s="211" t="e">
        <f>IF('Crisis Indicator Data'!#REF!="No Data",1,IF(#REF!&lt;&gt;"",1,0))</f>
        <v>#REF!</v>
      </c>
      <c r="AM181" s="211" t="e">
        <f>IF('Crisis Indicator Data'!#REF!="No Data",1,IF(#REF!&lt;&gt;"",1,0))</f>
        <v>#REF!</v>
      </c>
      <c r="AN181" s="211" t="e">
        <f>IF('Crisis Indicator Data'!#REF!="No Data",1,IF(#REF!&lt;&gt;"",1,0))</f>
        <v>#REF!</v>
      </c>
      <c r="AO181" s="211" t="e">
        <f>IF('Crisis Indicator Data'!#REF!="No Data",1,IF(#REF!&lt;&gt;"",1,0))</f>
        <v>#REF!</v>
      </c>
      <c r="AP181" s="211" t="e">
        <f>IF('Crisis Indicator Data'!#REF!="No Data",1,IF(#REF!&lt;&gt;"",1,0))</f>
        <v>#REF!</v>
      </c>
      <c r="AQ181" s="211" t="e">
        <f>IF('Crisis Indicator Data'!#REF!="No Data",1,IF(#REF!&lt;&gt;"",1,0))</f>
        <v>#REF!</v>
      </c>
      <c r="AR181" s="211" t="e">
        <f>IF('Crisis Indicator Data'!#REF!="No Data",1,IF(#REF!&lt;&gt;"",1,0))</f>
        <v>#REF!</v>
      </c>
      <c r="AS181" s="211" t="e">
        <f>IF('Crisis Indicator Data'!#REF!="No Data",1,IF(#REF!&lt;&gt;"",1,0))</f>
        <v>#REF!</v>
      </c>
      <c r="AT181" s="211" t="e">
        <f>IF('Crisis Indicator Data'!#REF!="No Data",1,IF(#REF!&lt;&gt;"",1,0))</f>
        <v>#REF!</v>
      </c>
      <c r="AU181" s="211" t="e">
        <f>IF('Crisis Indicator Data'!#REF!="No Data",1,IF(#REF!&lt;&gt;"",1,0))</f>
        <v>#REF!</v>
      </c>
      <c r="AV181" s="211" t="e">
        <f>IF('Crisis Indicator Data'!#REF!="No Data",1,IF(#REF!&lt;&gt;"",1,0))</f>
        <v>#REF!</v>
      </c>
      <c r="AW181" s="211" t="e">
        <f>IF('Crisis Indicator Data'!#REF!="No Data",1,IF(#REF!&lt;&gt;"",1,0))</f>
        <v>#REF!</v>
      </c>
      <c r="AX181" s="211" t="e">
        <f>IF('Crisis Indicator Data'!#REF!="No Data",1,IF(#REF!&lt;&gt;"",1,0))</f>
        <v>#REF!</v>
      </c>
      <c r="AY181" s="211" t="e">
        <f>IF('Crisis Indicator Data'!#REF!="No Data",1,IF(#REF!&lt;&gt;"",1,0))</f>
        <v>#REF!</v>
      </c>
      <c r="AZ181" s="211" t="e">
        <f>IF('Crisis Indicator Data'!#REF!="No Data",1,IF(#REF!&lt;&gt;"",1,0))</f>
        <v>#REF!</v>
      </c>
      <c r="BA181" t="e">
        <f t="shared" si="10"/>
        <v>#REF!</v>
      </c>
      <c r="BB181" s="22" t="e">
        <f t="shared" si="11"/>
        <v>#REF!</v>
      </c>
    </row>
    <row r="182" spans="1:54" x14ac:dyDescent="0.25">
      <c r="A182" t="s">
        <v>8638</v>
      </c>
      <c r="B182" s="211" t="e">
        <f>IF('Crisis Indicator Data'!#REF!="No Data",1,IF(#REF!&lt;&gt;"",1,0))</f>
        <v>#REF!</v>
      </c>
      <c r="C182" s="211" t="e">
        <f>IF('Crisis Indicator Data'!#REF!="No Data",1,IF(#REF!&lt;&gt;"",1,0))</f>
        <v>#REF!</v>
      </c>
      <c r="D182" s="211" t="e">
        <f>IF('Crisis Indicator Data'!#REF!="No Data",1,IF(#REF!&lt;&gt;"",1,0))</f>
        <v>#REF!</v>
      </c>
      <c r="E182" s="211" t="e">
        <f>IF('Crisis Indicator Data'!#REF!="No Data",1,IF(#REF!&lt;&gt;"",1,0))</f>
        <v>#REF!</v>
      </c>
      <c r="F182" s="211" t="e">
        <f>IF('Crisis Indicator Data'!#REF!="No Data",1,IF(#REF!&lt;&gt;"",1,0))</f>
        <v>#REF!</v>
      </c>
      <c r="G182" s="211" t="e">
        <f>IF('Crisis Indicator Data'!#REF!="No Data",1,IF(#REF!&lt;&gt;"",1,0))</f>
        <v>#REF!</v>
      </c>
      <c r="H182" s="211" t="e">
        <f>IF('Crisis Indicator Data'!#REF!="No Data",1,IF(#REF!&lt;&gt;"",1,0))</f>
        <v>#REF!</v>
      </c>
      <c r="I182" s="211" t="e">
        <f>IF('Crisis Indicator Data'!#REF!="No Data",1,IF(#REF!&lt;&gt;"",1,0))</f>
        <v>#REF!</v>
      </c>
      <c r="J182" s="211" t="e">
        <f>IF('Crisis Indicator Data'!#REF!="No Data",1,IF(#REF!&lt;&gt;"",1,0))</f>
        <v>#REF!</v>
      </c>
      <c r="K182" s="211" t="e">
        <f>IF('Crisis Indicator Data'!#REF!="No Data",1,IF(#REF!&lt;&gt;"",1,0))</f>
        <v>#REF!</v>
      </c>
      <c r="L182" s="211" t="e">
        <f>IF('Crisis Indicator Data'!#REF!="No Data",1,IF(#REF!&lt;&gt;"",1,0))</f>
        <v>#REF!</v>
      </c>
      <c r="M182" s="211" t="e">
        <f>IF('Crisis Indicator Data'!#REF!="No Data",1,IF(#REF!&lt;&gt;"",1,0))</f>
        <v>#REF!</v>
      </c>
      <c r="N182" s="211" t="e">
        <f>IF('Crisis Indicator Data'!#REF!="No Data",1,IF(#REF!&lt;&gt;"",1,0))</f>
        <v>#REF!</v>
      </c>
      <c r="O182" s="211" t="e">
        <f>IF('Crisis Indicator Data'!#REF!="No Data",1,IF(#REF!&lt;&gt;"",1,0))</f>
        <v>#REF!</v>
      </c>
      <c r="P182" s="211" t="e">
        <f>IF('Crisis Indicator Data'!#REF!="No Data",1,IF(#REF!&lt;&gt;"",1,0))</f>
        <v>#REF!</v>
      </c>
      <c r="Q182" s="211" t="e">
        <f>IF('Crisis Indicator Data'!#REF!="No Data",1,IF(#REF!&lt;&gt;"",1,0))</f>
        <v>#REF!</v>
      </c>
      <c r="R182" s="211" t="e">
        <f>IF('Crisis Indicator Data'!#REF!="No Data",1,IF(#REF!&lt;&gt;"",1,0))</f>
        <v>#REF!</v>
      </c>
      <c r="S182" s="211" t="e">
        <f>IF('Crisis Indicator Data'!#REF!="No Data",1,IF(#REF!&lt;&gt;"",1,0))</f>
        <v>#REF!</v>
      </c>
      <c r="T182" s="211" t="e">
        <f>IF('Crisis Indicator Data'!#REF!="No Data",1,IF(#REF!&lt;&gt;"",1,0))</f>
        <v>#REF!</v>
      </c>
      <c r="U182" s="211" t="e">
        <f>IF('Crisis Indicator Data'!#REF!="No Data",1,IF(#REF!&lt;&gt;"",1,0))</f>
        <v>#REF!</v>
      </c>
      <c r="V182" s="211" t="e">
        <f>IF('Crisis Indicator Data'!#REF!="No Data",1,IF(#REF!&lt;&gt;"",1,0))</f>
        <v>#REF!</v>
      </c>
      <c r="W182" s="211" t="e">
        <f>IF('Crisis Indicator Data'!#REF!="No Data",1,IF(#REF!&lt;&gt;"",1,0))</f>
        <v>#REF!</v>
      </c>
      <c r="X182" s="211" t="e">
        <f>IF('Crisis Indicator Data'!#REF!="No Data",1,IF(#REF!&lt;&gt;"",1,0))</f>
        <v>#REF!</v>
      </c>
      <c r="Y182" s="211" t="e">
        <f>IF('Crisis Indicator Data'!#REF!="No Data",1,IF(#REF!&lt;&gt;"",1,0))</f>
        <v>#REF!</v>
      </c>
      <c r="Z182" s="211" t="e">
        <f>IF('Crisis Indicator Data'!#REF!="No Data",1,IF(#REF!&lt;&gt;"",1,0))</f>
        <v>#REF!</v>
      </c>
      <c r="AA182" s="211" t="e">
        <f>IF('Crisis Indicator Data'!#REF!="No Data",1,IF(#REF!&lt;&gt;"",1,0))</f>
        <v>#REF!</v>
      </c>
      <c r="AB182" s="211" t="e">
        <f>IF('Crisis Indicator Data'!#REF!="No Data",1,IF(#REF!&lt;&gt;"",1,0))</f>
        <v>#REF!</v>
      </c>
      <c r="AC182" s="211" t="e">
        <f>IF('Crisis Indicator Data'!#REF!="No Data",1,IF(#REF!&lt;&gt;"",1,0))</f>
        <v>#REF!</v>
      </c>
      <c r="AD182" s="211" t="e">
        <f>IF('Crisis Indicator Data'!#REF!="No Data",1,IF(#REF!&lt;&gt;"",1,0))</f>
        <v>#REF!</v>
      </c>
      <c r="AE182" s="211" t="e">
        <f>IF('Crisis Indicator Data'!#REF!="No Data",1,IF(#REF!&lt;&gt;"",1,0))</f>
        <v>#REF!</v>
      </c>
      <c r="AF182" s="211" t="e">
        <f>IF('Crisis Indicator Data'!#REF!="No Data",1,IF(#REF!&lt;&gt;"",1,0))</f>
        <v>#REF!</v>
      </c>
      <c r="AG182" s="211" t="e">
        <f>IF('Crisis Indicator Data'!#REF!="No Data",1,IF(#REF!&lt;&gt;"",1,0))</f>
        <v>#REF!</v>
      </c>
      <c r="AH182" s="211" t="e">
        <f>IF('Crisis Indicator Data'!#REF!="No Data",1,IF(#REF!&lt;&gt;"",1,0))</f>
        <v>#REF!</v>
      </c>
      <c r="AI182" s="211" t="e">
        <f>IF('Crisis Indicator Data'!#REF!="No Data",1,IF(#REF!&lt;&gt;"",1,0))</f>
        <v>#REF!</v>
      </c>
      <c r="AJ182" s="211" t="e">
        <f>IF('Crisis Indicator Data'!#REF!="No Data",1,IF(#REF!&lt;&gt;"",1,0))</f>
        <v>#REF!</v>
      </c>
      <c r="AK182" s="211" t="e">
        <f>IF('Crisis Indicator Data'!#REF!="No Data",1,IF(#REF!&lt;&gt;"",1,0))</f>
        <v>#REF!</v>
      </c>
      <c r="AL182" s="211" t="e">
        <f>IF('Crisis Indicator Data'!#REF!="No Data",1,IF(#REF!&lt;&gt;"",1,0))</f>
        <v>#REF!</v>
      </c>
      <c r="AM182" s="211" t="e">
        <f>IF('Crisis Indicator Data'!#REF!="No Data",1,IF(#REF!&lt;&gt;"",1,0))</f>
        <v>#REF!</v>
      </c>
      <c r="AN182" s="211" t="e">
        <f>IF('Crisis Indicator Data'!#REF!="No Data",1,IF(#REF!&lt;&gt;"",1,0))</f>
        <v>#REF!</v>
      </c>
      <c r="AO182" s="211" t="e">
        <f>IF('Crisis Indicator Data'!#REF!="No Data",1,IF(#REF!&lt;&gt;"",1,0))</f>
        <v>#REF!</v>
      </c>
      <c r="AP182" s="211" t="e">
        <f>IF('Crisis Indicator Data'!#REF!="No Data",1,IF(#REF!&lt;&gt;"",1,0))</f>
        <v>#REF!</v>
      </c>
      <c r="AQ182" s="211" t="e">
        <f>IF('Crisis Indicator Data'!#REF!="No Data",1,IF(#REF!&lt;&gt;"",1,0))</f>
        <v>#REF!</v>
      </c>
      <c r="AR182" s="211" t="e">
        <f>IF('Crisis Indicator Data'!#REF!="No Data",1,IF(#REF!&lt;&gt;"",1,0))</f>
        <v>#REF!</v>
      </c>
      <c r="AS182" s="211" t="e">
        <f>IF('Crisis Indicator Data'!#REF!="No Data",1,IF(#REF!&lt;&gt;"",1,0))</f>
        <v>#REF!</v>
      </c>
      <c r="AT182" s="211" t="e">
        <f>IF('Crisis Indicator Data'!#REF!="No Data",1,IF(#REF!&lt;&gt;"",1,0))</f>
        <v>#REF!</v>
      </c>
      <c r="AU182" s="211" t="e">
        <f>IF('Crisis Indicator Data'!#REF!="No Data",1,IF(#REF!&lt;&gt;"",1,0))</f>
        <v>#REF!</v>
      </c>
      <c r="AV182" s="211" t="e">
        <f>IF('Crisis Indicator Data'!#REF!="No Data",1,IF(#REF!&lt;&gt;"",1,0))</f>
        <v>#REF!</v>
      </c>
      <c r="AW182" s="211" t="e">
        <f>IF('Crisis Indicator Data'!#REF!="No Data",1,IF(#REF!&lt;&gt;"",1,0))</f>
        <v>#REF!</v>
      </c>
      <c r="AX182" s="211" t="e">
        <f>IF('Crisis Indicator Data'!#REF!="No Data",1,IF(#REF!&lt;&gt;"",1,0))</f>
        <v>#REF!</v>
      </c>
      <c r="AY182" s="211" t="e">
        <f>IF('Crisis Indicator Data'!#REF!="No Data",1,IF(#REF!&lt;&gt;"",1,0))</f>
        <v>#REF!</v>
      </c>
      <c r="AZ182" s="211" t="e">
        <f>IF('Crisis Indicator Data'!#REF!="No Data",1,IF(#REF!&lt;&gt;"",1,0))</f>
        <v>#REF!</v>
      </c>
      <c r="BA182" t="e">
        <f t="shared" si="10"/>
        <v>#REF!</v>
      </c>
      <c r="BB182" s="22" t="e">
        <f t="shared" si="11"/>
        <v>#REF!</v>
      </c>
    </row>
    <row r="183" spans="1:54" x14ac:dyDescent="0.25">
      <c r="A183" t="s">
        <v>8731</v>
      </c>
      <c r="B183" s="211" t="e">
        <f>IF('Crisis Indicator Data'!#REF!="No Data",1,IF(#REF!&lt;&gt;"",1,0))</f>
        <v>#REF!</v>
      </c>
      <c r="C183" s="211" t="e">
        <f>IF('Crisis Indicator Data'!#REF!="No Data",1,IF(#REF!&lt;&gt;"",1,0))</f>
        <v>#REF!</v>
      </c>
      <c r="D183" s="211" t="e">
        <f>IF('Crisis Indicator Data'!#REF!="No Data",1,IF(#REF!&lt;&gt;"",1,0))</f>
        <v>#REF!</v>
      </c>
      <c r="E183" s="211" t="e">
        <f>IF('Crisis Indicator Data'!#REF!="No Data",1,IF(#REF!&lt;&gt;"",1,0))</f>
        <v>#REF!</v>
      </c>
      <c r="F183" s="211" t="e">
        <f>IF('Crisis Indicator Data'!#REF!="No Data",1,IF(#REF!&lt;&gt;"",1,0))</f>
        <v>#REF!</v>
      </c>
      <c r="G183" s="211" t="e">
        <f>IF('Crisis Indicator Data'!#REF!="No Data",1,IF(#REF!&lt;&gt;"",1,0))</f>
        <v>#REF!</v>
      </c>
      <c r="H183" s="211" t="e">
        <f>IF('Crisis Indicator Data'!#REF!="No Data",1,IF(#REF!&lt;&gt;"",1,0))</f>
        <v>#REF!</v>
      </c>
      <c r="I183" s="211" t="e">
        <f>IF('Crisis Indicator Data'!#REF!="No Data",1,IF(#REF!&lt;&gt;"",1,0))</f>
        <v>#REF!</v>
      </c>
      <c r="J183" s="211" t="e">
        <f>IF('Crisis Indicator Data'!#REF!="No Data",1,IF(#REF!&lt;&gt;"",1,0))</f>
        <v>#REF!</v>
      </c>
      <c r="K183" s="211" t="e">
        <f>IF('Crisis Indicator Data'!#REF!="No Data",1,IF(#REF!&lt;&gt;"",1,0))</f>
        <v>#REF!</v>
      </c>
      <c r="L183" s="211" t="e">
        <f>IF('Crisis Indicator Data'!#REF!="No Data",1,IF(#REF!&lt;&gt;"",1,0))</f>
        <v>#REF!</v>
      </c>
      <c r="M183" s="211" t="e">
        <f>IF('Crisis Indicator Data'!#REF!="No Data",1,IF(#REF!&lt;&gt;"",1,0))</f>
        <v>#REF!</v>
      </c>
      <c r="N183" s="211" t="e">
        <f>IF('Crisis Indicator Data'!#REF!="No Data",1,IF(#REF!&lt;&gt;"",1,0))</f>
        <v>#REF!</v>
      </c>
      <c r="O183" s="211" t="e">
        <f>IF('Crisis Indicator Data'!#REF!="No Data",1,IF(#REF!&lt;&gt;"",1,0))</f>
        <v>#REF!</v>
      </c>
      <c r="P183" s="211" t="e">
        <f>IF('Crisis Indicator Data'!#REF!="No Data",1,IF(#REF!&lt;&gt;"",1,0))</f>
        <v>#REF!</v>
      </c>
      <c r="Q183" s="211" t="e">
        <f>IF('Crisis Indicator Data'!#REF!="No Data",1,IF(#REF!&lt;&gt;"",1,0))</f>
        <v>#REF!</v>
      </c>
      <c r="R183" s="211" t="e">
        <f>IF('Crisis Indicator Data'!#REF!="No Data",1,IF(#REF!&lt;&gt;"",1,0))</f>
        <v>#REF!</v>
      </c>
      <c r="S183" s="211" t="e">
        <f>IF('Crisis Indicator Data'!#REF!="No Data",1,IF(#REF!&lt;&gt;"",1,0))</f>
        <v>#REF!</v>
      </c>
      <c r="T183" s="211" t="e">
        <f>IF('Crisis Indicator Data'!#REF!="No Data",1,IF(#REF!&lt;&gt;"",1,0))</f>
        <v>#REF!</v>
      </c>
      <c r="U183" s="211" t="e">
        <f>IF('Crisis Indicator Data'!#REF!="No Data",1,IF(#REF!&lt;&gt;"",1,0))</f>
        <v>#REF!</v>
      </c>
      <c r="V183" s="211" t="e">
        <f>IF('Crisis Indicator Data'!#REF!="No Data",1,IF(#REF!&lt;&gt;"",1,0))</f>
        <v>#REF!</v>
      </c>
      <c r="W183" s="211" t="e">
        <f>IF('Crisis Indicator Data'!#REF!="No Data",1,IF(#REF!&lt;&gt;"",1,0))</f>
        <v>#REF!</v>
      </c>
      <c r="X183" s="211" t="e">
        <f>IF('Crisis Indicator Data'!#REF!="No Data",1,IF(#REF!&lt;&gt;"",1,0))</f>
        <v>#REF!</v>
      </c>
      <c r="Y183" s="211" t="e">
        <f>IF('Crisis Indicator Data'!#REF!="No Data",1,IF(#REF!&lt;&gt;"",1,0))</f>
        <v>#REF!</v>
      </c>
      <c r="Z183" s="211" t="e">
        <f>IF('Crisis Indicator Data'!#REF!="No Data",1,IF(#REF!&lt;&gt;"",1,0))</f>
        <v>#REF!</v>
      </c>
      <c r="AA183" s="211" t="e">
        <f>IF('Crisis Indicator Data'!#REF!="No Data",1,IF(#REF!&lt;&gt;"",1,0))</f>
        <v>#REF!</v>
      </c>
      <c r="AB183" s="211" t="e">
        <f>IF('Crisis Indicator Data'!#REF!="No Data",1,IF(#REF!&lt;&gt;"",1,0))</f>
        <v>#REF!</v>
      </c>
      <c r="AC183" s="211" t="e">
        <f>IF('Crisis Indicator Data'!#REF!="No Data",1,IF(#REF!&lt;&gt;"",1,0))</f>
        <v>#REF!</v>
      </c>
      <c r="AD183" s="211" t="e">
        <f>IF('Crisis Indicator Data'!#REF!="No Data",1,IF(#REF!&lt;&gt;"",1,0))</f>
        <v>#REF!</v>
      </c>
      <c r="AE183" s="211" t="e">
        <f>IF('Crisis Indicator Data'!#REF!="No Data",1,IF(#REF!&lt;&gt;"",1,0))</f>
        <v>#REF!</v>
      </c>
      <c r="AF183" s="211" t="e">
        <f>IF('Crisis Indicator Data'!#REF!="No Data",1,IF(#REF!&lt;&gt;"",1,0))</f>
        <v>#REF!</v>
      </c>
      <c r="AG183" s="211" t="e">
        <f>IF('Crisis Indicator Data'!#REF!="No Data",1,IF(#REF!&lt;&gt;"",1,0))</f>
        <v>#REF!</v>
      </c>
      <c r="AH183" s="211" t="e">
        <f>IF('Crisis Indicator Data'!#REF!="No Data",1,IF(#REF!&lt;&gt;"",1,0))</f>
        <v>#REF!</v>
      </c>
      <c r="AI183" s="211" t="e">
        <f>IF('Crisis Indicator Data'!#REF!="No Data",1,IF(#REF!&lt;&gt;"",1,0))</f>
        <v>#REF!</v>
      </c>
      <c r="AJ183" s="211" t="e">
        <f>IF('Crisis Indicator Data'!#REF!="No Data",1,IF(#REF!&lt;&gt;"",1,0))</f>
        <v>#REF!</v>
      </c>
      <c r="AK183" s="211" t="e">
        <f>IF('Crisis Indicator Data'!#REF!="No Data",1,IF(#REF!&lt;&gt;"",1,0))</f>
        <v>#REF!</v>
      </c>
      <c r="AL183" s="211" t="e">
        <f>IF('Crisis Indicator Data'!#REF!="No Data",1,IF(#REF!&lt;&gt;"",1,0))</f>
        <v>#REF!</v>
      </c>
      <c r="AM183" s="211" t="e">
        <f>IF('Crisis Indicator Data'!#REF!="No Data",1,IF(#REF!&lt;&gt;"",1,0))</f>
        <v>#REF!</v>
      </c>
      <c r="AN183" s="211" t="e">
        <f>IF('Crisis Indicator Data'!#REF!="No Data",1,IF(#REF!&lt;&gt;"",1,0))</f>
        <v>#REF!</v>
      </c>
      <c r="AO183" s="211" t="e">
        <f>IF('Crisis Indicator Data'!#REF!="No Data",1,IF(#REF!&lt;&gt;"",1,0))</f>
        <v>#REF!</v>
      </c>
      <c r="AP183" s="211" t="e">
        <f>IF('Crisis Indicator Data'!#REF!="No Data",1,IF(#REF!&lt;&gt;"",1,0))</f>
        <v>#REF!</v>
      </c>
      <c r="AQ183" s="211" t="e">
        <f>IF('Crisis Indicator Data'!#REF!="No Data",1,IF(#REF!&lt;&gt;"",1,0))</f>
        <v>#REF!</v>
      </c>
      <c r="AR183" s="211" t="e">
        <f>IF('Crisis Indicator Data'!#REF!="No Data",1,IF(#REF!&lt;&gt;"",1,0))</f>
        <v>#REF!</v>
      </c>
      <c r="AS183" s="211" t="e">
        <f>IF('Crisis Indicator Data'!#REF!="No Data",1,IF(#REF!&lt;&gt;"",1,0))</f>
        <v>#REF!</v>
      </c>
      <c r="AT183" s="211" t="e">
        <f>IF('Crisis Indicator Data'!#REF!="No Data",1,IF(#REF!&lt;&gt;"",1,0))</f>
        <v>#REF!</v>
      </c>
      <c r="AU183" s="211" t="e">
        <f>IF('Crisis Indicator Data'!#REF!="No Data",1,IF(#REF!&lt;&gt;"",1,0))</f>
        <v>#REF!</v>
      </c>
      <c r="AV183" s="211" t="e">
        <f>IF('Crisis Indicator Data'!#REF!="No Data",1,IF(#REF!&lt;&gt;"",1,0))</f>
        <v>#REF!</v>
      </c>
      <c r="AW183" s="211" t="e">
        <f>IF('Crisis Indicator Data'!#REF!="No Data",1,IF(#REF!&lt;&gt;"",1,0))</f>
        <v>#REF!</v>
      </c>
      <c r="AX183" s="211" t="e">
        <f>IF('Crisis Indicator Data'!#REF!="No Data",1,IF(#REF!&lt;&gt;"",1,0))</f>
        <v>#REF!</v>
      </c>
      <c r="AY183" s="211" t="e">
        <f>IF('Crisis Indicator Data'!#REF!="No Data",1,IF(#REF!&lt;&gt;"",1,0))</f>
        <v>#REF!</v>
      </c>
      <c r="AZ183" s="211" t="e">
        <f>IF('Crisis Indicator Data'!#REF!="No Data",1,IF(#REF!&lt;&gt;"",1,0))</f>
        <v>#REF!</v>
      </c>
      <c r="BA183" t="e">
        <f t="shared" si="10"/>
        <v>#REF!</v>
      </c>
      <c r="BB183" s="22" t="e">
        <f t="shared" si="11"/>
        <v>#REF!</v>
      </c>
    </row>
    <row r="184" spans="1:54" x14ac:dyDescent="0.25">
      <c r="A184" t="s">
        <v>8915</v>
      </c>
      <c r="B184" s="211" t="e">
        <f>IF('Crisis Indicator Data'!#REF!="No Data",1,IF(#REF!&lt;&gt;"",1,0))</f>
        <v>#REF!</v>
      </c>
      <c r="C184" s="211" t="e">
        <f>IF('Crisis Indicator Data'!#REF!="No Data",1,IF(#REF!&lt;&gt;"",1,0))</f>
        <v>#REF!</v>
      </c>
      <c r="D184" s="211" t="e">
        <f>IF('Crisis Indicator Data'!#REF!="No Data",1,IF(#REF!&lt;&gt;"",1,0))</f>
        <v>#REF!</v>
      </c>
      <c r="E184" s="211" t="e">
        <f>IF('Crisis Indicator Data'!#REF!="No Data",1,IF(#REF!&lt;&gt;"",1,0))</f>
        <v>#REF!</v>
      </c>
      <c r="F184" s="211" t="e">
        <f>IF('Crisis Indicator Data'!#REF!="No Data",1,IF(#REF!&lt;&gt;"",1,0))</f>
        <v>#REF!</v>
      </c>
      <c r="G184" s="211" t="e">
        <f>IF('Crisis Indicator Data'!#REF!="No Data",1,IF(#REF!&lt;&gt;"",1,0))</f>
        <v>#REF!</v>
      </c>
      <c r="H184" s="211" t="e">
        <f>IF('Crisis Indicator Data'!#REF!="No Data",1,IF(#REF!&lt;&gt;"",1,0))</f>
        <v>#REF!</v>
      </c>
      <c r="I184" s="211" t="e">
        <f>IF('Crisis Indicator Data'!#REF!="No Data",1,IF(#REF!&lt;&gt;"",1,0))</f>
        <v>#REF!</v>
      </c>
      <c r="J184" s="211" t="e">
        <f>IF('Crisis Indicator Data'!#REF!="No Data",1,IF(#REF!&lt;&gt;"",1,0))</f>
        <v>#REF!</v>
      </c>
      <c r="K184" s="211" t="e">
        <f>IF('Crisis Indicator Data'!#REF!="No Data",1,IF(#REF!&lt;&gt;"",1,0))</f>
        <v>#REF!</v>
      </c>
      <c r="L184" s="211" t="e">
        <f>IF('Crisis Indicator Data'!#REF!="No Data",1,IF(#REF!&lt;&gt;"",1,0))</f>
        <v>#REF!</v>
      </c>
      <c r="M184" s="211" t="e">
        <f>IF('Crisis Indicator Data'!#REF!="No Data",1,IF(#REF!&lt;&gt;"",1,0))</f>
        <v>#REF!</v>
      </c>
      <c r="N184" s="211" t="e">
        <f>IF('Crisis Indicator Data'!#REF!="No Data",1,IF(#REF!&lt;&gt;"",1,0))</f>
        <v>#REF!</v>
      </c>
      <c r="O184" s="211" t="e">
        <f>IF('Crisis Indicator Data'!#REF!="No Data",1,IF(#REF!&lt;&gt;"",1,0))</f>
        <v>#REF!</v>
      </c>
      <c r="P184" s="211" t="e">
        <f>IF('Crisis Indicator Data'!#REF!="No Data",1,IF(#REF!&lt;&gt;"",1,0))</f>
        <v>#REF!</v>
      </c>
      <c r="Q184" s="211" t="e">
        <f>IF('Crisis Indicator Data'!#REF!="No Data",1,IF(#REF!&lt;&gt;"",1,0))</f>
        <v>#REF!</v>
      </c>
      <c r="R184" s="211" t="e">
        <f>IF('Crisis Indicator Data'!#REF!="No Data",1,IF(#REF!&lt;&gt;"",1,0))</f>
        <v>#REF!</v>
      </c>
      <c r="S184" s="211" t="e">
        <f>IF('Crisis Indicator Data'!#REF!="No Data",1,IF(#REF!&lt;&gt;"",1,0))</f>
        <v>#REF!</v>
      </c>
      <c r="T184" s="211" t="e">
        <f>IF('Crisis Indicator Data'!#REF!="No Data",1,IF(#REF!&lt;&gt;"",1,0))</f>
        <v>#REF!</v>
      </c>
      <c r="U184" s="211" t="e">
        <f>IF('Crisis Indicator Data'!#REF!="No Data",1,IF(#REF!&lt;&gt;"",1,0))</f>
        <v>#REF!</v>
      </c>
      <c r="V184" s="211" t="e">
        <f>IF('Crisis Indicator Data'!#REF!="No Data",1,IF(#REF!&lt;&gt;"",1,0))</f>
        <v>#REF!</v>
      </c>
      <c r="W184" s="211" t="e">
        <f>IF('Crisis Indicator Data'!#REF!="No Data",1,IF(#REF!&lt;&gt;"",1,0))</f>
        <v>#REF!</v>
      </c>
      <c r="X184" s="211" t="e">
        <f>IF('Crisis Indicator Data'!#REF!="No Data",1,IF(#REF!&lt;&gt;"",1,0))</f>
        <v>#REF!</v>
      </c>
      <c r="Y184" s="211" t="e">
        <f>IF('Crisis Indicator Data'!#REF!="No Data",1,IF(#REF!&lt;&gt;"",1,0))</f>
        <v>#REF!</v>
      </c>
      <c r="Z184" s="211" t="e">
        <f>IF('Crisis Indicator Data'!#REF!="No Data",1,IF(#REF!&lt;&gt;"",1,0))</f>
        <v>#REF!</v>
      </c>
      <c r="AA184" s="211" t="e">
        <f>IF('Crisis Indicator Data'!#REF!="No Data",1,IF(#REF!&lt;&gt;"",1,0))</f>
        <v>#REF!</v>
      </c>
      <c r="AB184" s="211" t="e">
        <f>IF('Crisis Indicator Data'!#REF!="No Data",1,IF(#REF!&lt;&gt;"",1,0))</f>
        <v>#REF!</v>
      </c>
      <c r="AC184" s="211" t="e">
        <f>IF('Crisis Indicator Data'!#REF!="No Data",1,IF(#REF!&lt;&gt;"",1,0))</f>
        <v>#REF!</v>
      </c>
      <c r="AD184" s="211" t="e">
        <f>IF('Crisis Indicator Data'!#REF!="No Data",1,IF(#REF!&lt;&gt;"",1,0))</f>
        <v>#REF!</v>
      </c>
      <c r="AE184" s="211" t="e">
        <f>IF('Crisis Indicator Data'!#REF!="No Data",1,IF(#REF!&lt;&gt;"",1,0))</f>
        <v>#REF!</v>
      </c>
      <c r="AF184" s="211" t="e">
        <f>IF('Crisis Indicator Data'!#REF!="No Data",1,IF(#REF!&lt;&gt;"",1,0))</f>
        <v>#REF!</v>
      </c>
      <c r="AG184" s="211" t="e">
        <f>IF('Crisis Indicator Data'!#REF!="No Data",1,IF(#REF!&lt;&gt;"",1,0))</f>
        <v>#REF!</v>
      </c>
      <c r="AH184" s="211" t="e">
        <f>IF('Crisis Indicator Data'!#REF!="No Data",1,IF(#REF!&lt;&gt;"",1,0))</f>
        <v>#REF!</v>
      </c>
      <c r="AI184" s="211" t="e">
        <f>IF('Crisis Indicator Data'!#REF!="No Data",1,IF(#REF!&lt;&gt;"",1,0))</f>
        <v>#REF!</v>
      </c>
      <c r="AJ184" s="211" t="e">
        <f>IF('Crisis Indicator Data'!#REF!="No Data",1,IF(#REF!&lt;&gt;"",1,0))</f>
        <v>#REF!</v>
      </c>
      <c r="AK184" s="211" t="e">
        <f>IF('Crisis Indicator Data'!#REF!="No Data",1,IF(#REF!&lt;&gt;"",1,0))</f>
        <v>#REF!</v>
      </c>
      <c r="AL184" s="211" t="e">
        <f>IF('Crisis Indicator Data'!#REF!="No Data",1,IF(#REF!&lt;&gt;"",1,0))</f>
        <v>#REF!</v>
      </c>
      <c r="AM184" s="211" t="e">
        <f>IF('Crisis Indicator Data'!#REF!="No Data",1,IF(#REF!&lt;&gt;"",1,0))</f>
        <v>#REF!</v>
      </c>
      <c r="AN184" s="211" t="e">
        <f>IF('Crisis Indicator Data'!#REF!="No Data",1,IF(#REF!&lt;&gt;"",1,0))</f>
        <v>#REF!</v>
      </c>
      <c r="AO184" s="211" t="e">
        <f>IF('Crisis Indicator Data'!#REF!="No Data",1,IF(#REF!&lt;&gt;"",1,0))</f>
        <v>#REF!</v>
      </c>
      <c r="AP184" s="211" t="e">
        <f>IF('Crisis Indicator Data'!#REF!="No Data",1,IF(#REF!&lt;&gt;"",1,0))</f>
        <v>#REF!</v>
      </c>
      <c r="AQ184" s="211" t="e">
        <f>IF('Crisis Indicator Data'!#REF!="No Data",1,IF(#REF!&lt;&gt;"",1,0))</f>
        <v>#REF!</v>
      </c>
      <c r="AR184" s="211" t="e">
        <f>IF('Crisis Indicator Data'!#REF!="No Data",1,IF(#REF!&lt;&gt;"",1,0))</f>
        <v>#REF!</v>
      </c>
      <c r="AS184" s="211" t="e">
        <f>IF('Crisis Indicator Data'!#REF!="No Data",1,IF(#REF!&lt;&gt;"",1,0))</f>
        <v>#REF!</v>
      </c>
      <c r="AT184" s="211" t="e">
        <f>IF('Crisis Indicator Data'!#REF!="No Data",1,IF(#REF!&lt;&gt;"",1,0))</f>
        <v>#REF!</v>
      </c>
      <c r="AU184" s="211" t="e">
        <f>IF('Crisis Indicator Data'!#REF!="No Data",1,IF(#REF!&lt;&gt;"",1,0))</f>
        <v>#REF!</v>
      </c>
      <c r="AV184" s="211" t="e">
        <f>IF('Crisis Indicator Data'!#REF!="No Data",1,IF(#REF!&lt;&gt;"",1,0))</f>
        <v>#REF!</v>
      </c>
      <c r="AW184" s="211" t="e">
        <f>IF('Crisis Indicator Data'!#REF!="No Data",1,IF(#REF!&lt;&gt;"",1,0))</f>
        <v>#REF!</v>
      </c>
      <c r="AX184" s="211" t="e">
        <f>IF('Crisis Indicator Data'!#REF!="No Data",1,IF(#REF!&lt;&gt;"",1,0))</f>
        <v>#REF!</v>
      </c>
      <c r="AY184" s="211" t="e">
        <f>IF('Crisis Indicator Data'!#REF!="No Data",1,IF(#REF!&lt;&gt;"",1,0))</f>
        <v>#REF!</v>
      </c>
      <c r="AZ184" s="211" t="e">
        <f>IF('Crisis Indicator Data'!#REF!="No Data",1,IF(#REF!&lt;&gt;"",1,0))</f>
        <v>#REF!</v>
      </c>
      <c r="BA184" t="e">
        <f t="shared" si="10"/>
        <v>#REF!</v>
      </c>
      <c r="BB184" s="22" t="e">
        <f t="shared" si="11"/>
        <v>#REF!</v>
      </c>
    </row>
    <row r="185" spans="1:54" x14ac:dyDescent="0.25">
      <c r="A185" t="s">
        <v>8913</v>
      </c>
      <c r="B185" s="211" t="e">
        <f>IF('Crisis Indicator Data'!#REF!="No Data",1,IF(#REF!&lt;&gt;"",1,0))</f>
        <v>#REF!</v>
      </c>
      <c r="C185" s="211" t="e">
        <f>IF('Crisis Indicator Data'!#REF!="No Data",1,IF(#REF!&lt;&gt;"",1,0))</f>
        <v>#REF!</v>
      </c>
      <c r="D185" s="211" t="e">
        <f>IF('Crisis Indicator Data'!#REF!="No Data",1,IF(#REF!&lt;&gt;"",1,0))</f>
        <v>#REF!</v>
      </c>
      <c r="E185" s="211" t="e">
        <f>IF('Crisis Indicator Data'!#REF!="No Data",1,IF(#REF!&lt;&gt;"",1,0))</f>
        <v>#REF!</v>
      </c>
      <c r="F185" s="211" t="e">
        <f>IF('Crisis Indicator Data'!#REF!="No Data",1,IF(#REF!&lt;&gt;"",1,0))</f>
        <v>#REF!</v>
      </c>
      <c r="G185" s="211" t="e">
        <f>IF('Crisis Indicator Data'!#REF!="No Data",1,IF(#REF!&lt;&gt;"",1,0))</f>
        <v>#REF!</v>
      </c>
      <c r="H185" s="211" t="e">
        <f>IF('Crisis Indicator Data'!#REF!="No Data",1,IF(#REF!&lt;&gt;"",1,0))</f>
        <v>#REF!</v>
      </c>
      <c r="I185" s="211" t="e">
        <f>IF('Crisis Indicator Data'!#REF!="No Data",1,IF(#REF!&lt;&gt;"",1,0))</f>
        <v>#REF!</v>
      </c>
      <c r="J185" s="211" t="e">
        <f>IF('Crisis Indicator Data'!#REF!="No Data",1,IF(#REF!&lt;&gt;"",1,0))</f>
        <v>#REF!</v>
      </c>
      <c r="K185" s="211" t="e">
        <f>IF('Crisis Indicator Data'!#REF!="No Data",1,IF(#REF!&lt;&gt;"",1,0))</f>
        <v>#REF!</v>
      </c>
      <c r="L185" s="211" t="e">
        <f>IF('Crisis Indicator Data'!#REF!="No Data",1,IF(#REF!&lt;&gt;"",1,0))</f>
        <v>#REF!</v>
      </c>
      <c r="M185" s="211" t="e">
        <f>IF('Crisis Indicator Data'!#REF!="No Data",1,IF(#REF!&lt;&gt;"",1,0))</f>
        <v>#REF!</v>
      </c>
      <c r="N185" s="211" t="e">
        <f>IF('Crisis Indicator Data'!#REF!="No Data",1,IF(#REF!&lt;&gt;"",1,0))</f>
        <v>#REF!</v>
      </c>
      <c r="O185" s="211" t="e">
        <f>IF('Crisis Indicator Data'!#REF!="No Data",1,IF(#REF!&lt;&gt;"",1,0))</f>
        <v>#REF!</v>
      </c>
      <c r="P185" s="211" t="e">
        <f>IF('Crisis Indicator Data'!#REF!="No Data",1,IF(#REF!&lt;&gt;"",1,0))</f>
        <v>#REF!</v>
      </c>
      <c r="Q185" s="211" t="e">
        <f>IF('Crisis Indicator Data'!#REF!="No Data",1,IF(#REF!&lt;&gt;"",1,0))</f>
        <v>#REF!</v>
      </c>
      <c r="R185" s="211" t="e">
        <f>IF('Crisis Indicator Data'!#REF!="No Data",1,IF(#REF!&lt;&gt;"",1,0))</f>
        <v>#REF!</v>
      </c>
      <c r="S185" s="211" t="e">
        <f>IF('Crisis Indicator Data'!#REF!="No Data",1,IF(#REF!&lt;&gt;"",1,0))</f>
        <v>#REF!</v>
      </c>
      <c r="T185" s="211" t="e">
        <f>IF('Crisis Indicator Data'!#REF!="No Data",1,IF(#REF!&lt;&gt;"",1,0))</f>
        <v>#REF!</v>
      </c>
      <c r="U185" s="211" t="e">
        <f>IF('Crisis Indicator Data'!#REF!="No Data",1,IF(#REF!&lt;&gt;"",1,0))</f>
        <v>#REF!</v>
      </c>
      <c r="V185" s="211" t="e">
        <f>IF('Crisis Indicator Data'!#REF!="No Data",1,IF(#REF!&lt;&gt;"",1,0))</f>
        <v>#REF!</v>
      </c>
      <c r="W185" s="211" t="e">
        <f>IF('Crisis Indicator Data'!#REF!="No Data",1,IF(#REF!&lt;&gt;"",1,0))</f>
        <v>#REF!</v>
      </c>
      <c r="X185" s="211" t="e">
        <f>IF('Crisis Indicator Data'!#REF!="No Data",1,IF(#REF!&lt;&gt;"",1,0))</f>
        <v>#REF!</v>
      </c>
      <c r="Y185" s="211" t="e">
        <f>IF('Crisis Indicator Data'!#REF!="No Data",1,IF(#REF!&lt;&gt;"",1,0))</f>
        <v>#REF!</v>
      </c>
      <c r="Z185" s="211" t="e">
        <f>IF('Crisis Indicator Data'!#REF!="No Data",1,IF(#REF!&lt;&gt;"",1,0))</f>
        <v>#REF!</v>
      </c>
      <c r="AA185" s="211" t="e">
        <f>IF('Crisis Indicator Data'!#REF!="No Data",1,IF(#REF!&lt;&gt;"",1,0))</f>
        <v>#REF!</v>
      </c>
      <c r="AB185" s="211" t="e">
        <f>IF('Crisis Indicator Data'!#REF!="No Data",1,IF(#REF!&lt;&gt;"",1,0))</f>
        <v>#REF!</v>
      </c>
      <c r="AC185" s="211" t="e">
        <f>IF('Crisis Indicator Data'!#REF!="No Data",1,IF(#REF!&lt;&gt;"",1,0))</f>
        <v>#REF!</v>
      </c>
      <c r="AD185" s="211" t="e">
        <f>IF('Crisis Indicator Data'!#REF!="No Data",1,IF(#REF!&lt;&gt;"",1,0))</f>
        <v>#REF!</v>
      </c>
      <c r="AE185" s="211" t="e">
        <f>IF('Crisis Indicator Data'!#REF!="No Data",1,IF(#REF!&lt;&gt;"",1,0))</f>
        <v>#REF!</v>
      </c>
      <c r="AF185" s="211" t="e">
        <f>IF('Crisis Indicator Data'!#REF!="No Data",1,IF(#REF!&lt;&gt;"",1,0))</f>
        <v>#REF!</v>
      </c>
      <c r="AG185" s="211" t="e">
        <f>IF('Crisis Indicator Data'!#REF!="No Data",1,IF(#REF!&lt;&gt;"",1,0))</f>
        <v>#REF!</v>
      </c>
      <c r="AH185" s="211" t="e">
        <f>IF('Crisis Indicator Data'!#REF!="No Data",1,IF(#REF!&lt;&gt;"",1,0))</f>
        <v>#REF!</v>
      </c>
      <c r="AI185" s="211" t="e">
        <f>IF('Crisis Indicator Data'!#REF!="No Data",1,IF(#REF!&lt;&gt;"",1,0))</f>
        <v>#REF!</v>
      </c>
      <c r="AJ185" s="211" t="e">
        <f>IF('Crisis Indicator Data'!#REF!="No Data",1,IF(#REF!&lt;&gt;"",1,0))</f>
        <v>#REF!</v>
      </c>
      <c r="AK185" s="211" t="e">
        <f>IF('Crisis Indicator Data'!#REF!="No Data",1,IF(#REF!&lt;&gt;"",1,0))</f>
        <v>#REF!</v>
      </c>
      <c r="AL185" s="211" t="e">
        <f>IF('Crisis Indicator Data'!#REF!="No Data",1,IF(#REF!&lt;&gt;"",1,0))</f>
        <v>#REF!</v>
      </c>
      <c r="AM185" s="211" t="e">
        <f>IF('Crisis Indicator Data'!#REF!="No Data",1,IF(#REF!&lt;&gt;"",1,0))</f>
        <v>#REF!</v>
      </c>
      <c r="AN185" s="211" t="e">
        <f>IF('Crisis Indicator Data'!#REF!="No Data",1,IF(#REF!&lt;&gt;"",1,0))</f>
        <v>#REF!</v>
      </c>
      <c r="AO185" s="211" t="e">
        <f>IF('Crisis Indicator Data'!#REF!="No Data",1,IF(#REF!&lt;&gt;"",1,0))</f>
        <v>#REF!</v>
      </c>
      <c r="AP185" s="211" t="e">
        <f>IF('Crisis Indicator Data'!#REF!="No Data",1,IF(#REF!&lt;&gt;"",1,0))</f>
        <v>#REF!</v>
      </c>
      <c r="AQ185" s="211" t="e">
        <f>IF('Crisis Indicator Data'!#REF!="No Data",1,IF(#REF!&lt;&gt;"",1,0))</f>
        <v>#REF!</v>
      </c>
      <c r="AR185" s="211" t="e">
        <f>IF('Crisis Indicator Data'!#REF!="No Data",1,IF(#REF!&lt;&gt;"",1,0))</f>
        <v>#REF!</v>
      </c>
      <c r="AS185" s="211" t="e">
        <f>IF('Crisis Indicator Data'!#REF!="No Data",1,IF(#REF!&lt;&gt;"",1,0))</f>
        <v>#REF!</v>
      </c>
      <c r="AT185" s="211" t="e">
        <f>IF('Crisis Indicator Data'!#REF!="No Data",1,IF(#REF!&lt;&gt;"",1,0))</f>
        <v>#REF!</v>
      </c>
      <c r="AU185" s="211" t="e">
        <f>IF('Crisis Indicator Data'!#REF!="No Data",1,IF(#REF!&lt;&gt;"",1,0))</f>
        <v>#REF!</v>
      </c>
      <c r="AV185" s="211" t="e">
        <f>IF('Crisis Indicator Data'!#REF!="No Data",1,IF(#REF!&lt;&gt;"",1,0))</f>
        <v>#REF!</v>
      </c>
      <c r="AW185" s="211" t="e">
        <f>IF('Crisis Indicator Data'!#REF!="No Data",1,IF(#REF!&lt;&gt;"",1,0))</f>
        <v>#REF!</v>
      </c>
      <c r="AX185" s="211" t="e">
        <f>IF('Crisis Indicator Data'!#REF!="No Data",1,IF(#REF!&lt;&gt;"",1,0))</f>
        <v>#REF!</v>
      </c>
      <c r="AY185" s="211" t="e">
        <f>IF('Crisis Indicator Data'!#REF!="No Data",1,IF(#REF!&lt;&gt;"",1,0))</f>
        <v>#REF!</v>
      </c>
      <c r="AZ185" s="211" t="e">
        <f>IF('Crisis Indicator Data'!#REF!="No Data",1,IF(#REF!&lt;&gt;"",1,0))</f>
        <v>#REF!</v>
      </c>
      <c r="BA185" t="e">
        <f t="shared" si="10"/>
        <v>#REF!</v>
      </c>
      <c r="BB185" s="22" t="e">
        <f t="shared" si="11"/>
        <v>#REF!</v>
      </c>
    </row>
    <row r="186" spans="1:54" x14ac:dyDescent="0.25">
      <c r="A186" t="s">
        <v>8917</v>
      </c>
      <c r="B186" s="211" t="e">
        <f>IF('Crisis Indicator Data'!#REF!="No Data",1,IF(#REF!&lt;&gt;"",1,0))</f>
        <v>#REF!</v>
      </c>
      <c r="C186" s="211" t="e">
        <f>IF('Crisis Indicator Data'!#REF!="No Data",1,IF(#REF!&lt;&gt;"",1,0))</f>
        <v>#REF!</v>
      </c>
      <c r="D186" s="211" t="e">
        <f>IF('Crisis Indicator Data'!#REF!="No Data",1,IF(#REF!&lt;&gt;"",1,0))</f>
        <v>#REF!</v>
      </c>
      <c r="E186" s="211" t="e">
        <f>IF('Crisis Indicator Data'!#REF!="No Data",1,IF(#REF!&lt;&gt;"",1,0))</f>
        <v>#REF!</v>
      </c>
      <c r="F186" s="211" t="e">
        <f>IF('Crisis Indicator Data'!#REF!="No Data",1,IF(#REF!&lt;&gt;"",1,0))</f>
        <v>#REF!</v>
      </c>
      <c r="G186" s="211" t="e">
        <f>IF('Crisis Indicator Data'!#REF!="No Data",1,IF(#REF!&lt;&gt;"",1,0))</f>
        <v>#REF!</v>
      </c>
      <c r="H186" s="211" t="e">
        <f>IF('Crisis Indicator Data'!#REF!="No Data",1,IF(#REF!&lt;&gt;"",1,0))</f>
        <v>#REF!</v>
      </c>
      <c r="I186" s="211" t="e">
        <f>IF('Crisis Indicator Data'!#REF!="No Data",1,IF(#REF!&lt;&gt;"",1,0))</f>
        <v>#REF!</v>
      </c>
      <c r="J186" s="211" t="e">
        <f>IF('Crisis Indicator Data'!#REF!="No Data",1,IF(#REF!&lt;&gt;"",1,0))</f>
        <v>#REF!</v>
      </c>
      <c r="K186" s="211" t="e">
        <f>IF('Crisis Indicator Data'!#REF!="No Data",1,IF(#REF!&lt;&gt;"",1,0))</f>
        <v>#REF!</v>
      </c>
      <c r="L186" s="211" t="e">
        <f>IF('Crisis Indicator Data'!#REF!="No Data",1,IF(#REF!&lt;&gt;"",1,0))</f>
        <v>#REF!</v>
      </c>
      <c r="M186" s="211" t="e">
        <f>IF('Crisis Indicator Data'!#REF!="No Data",1,IF(#REF!&lt;&gt;"",1,0))</f>
        <v>#REF!</v>
      </c>
      <c r="N186" s="211" t="e">
        <f>IF('Crisis Indicator Data'!#REF!="No Data",1,IF(#REF!&lt;&gt;"",1,0))</f>
        <v>#REF!</v>
      </c>
      <c r="O186" s="211" t="e">
        <f>IF('Crisis Indicator Data'!#REF!="No Data",1,IF(#REF!&lt;&gt;"",1,0))</f>
        <v>#REF!</v>
      </c>
      <c r="P186" s="211" t="e">
        <f>IF('Crisis Indicator Data'!#REF!="No Data",1,IF(#REF!&lt;&gt;"",1,0))</f>
        <v>#REF!</v>
      </c>
      <c r="Q186" s="211" t="e">
        <f>IF('Crisis Indicator Data'!#REF!="No Data",1,IF(#REF!&lt;&gt;"",1,0))</f>
        <v>#REF!</v>
      </c>
      <c r="R186" s="211" t="e">
        <f>IF('Crisis Indicator Data'!#REF!="No Data",1,IF(#REF!&lt;&gt;"",1,0))</f>
        <v>#REF!</v>
      </c>
      <c r="S186" s="211" t="e">
        <f>IF('Crisis Indicator Data'!#REF!="No Data",1,IF(#REF!&lt;&gt;"",1,0))</f>
        <v>#REF!</v>
      </c>
      <c r="T186" s="211" t="e">
        <f>IF('Crisis Indicator Data'!#REF!="No Data",1,IF(#REF!&lt;&gt;"",1,0))</f>
        <v>#REF!</v>
      </c>
      <c r="U186" s="211" t="e">
        <f>IF('Crisis Indicator Data'!#REF!="No Data",1,IF(#REF!&lt;&gt;"",1,0))</f>
        <v>#REF!</v>
      </c>
      <c r="V186" s="211" t="e">
        <f>IF('Crisis Indicator Data'!#REF!="No Data",1,IF(#REF!&lt;&gt;"",1,0))</f>
        <v>#REF!</v>
      </c>
      <c r="W186" s="211" t="e">
        <f>IF('Crisis Indicator Data'!#REF!="No Data",1,IF(#REF!&lt;&gt;"",1,0))</f>
        <v>#REF!</v>
      </c>
      <c r="X186" s="211" t="e">
        <f>IF('Crisis Indicator Data'!#REF!="No Data",1,IF(#REF!&lt;&gt;"",1,0))</f>
        <v>#REF!</v>
      </c>
      <c r="Y186" s="211" t="e">
        <f>IF('Crisis Indicator Data'!#REF!="No Data",1,IF(#REF!&lt;&gt;"",1,0))</f>
        <v>#REF!</v>
      </c>
      <c r="Z186" s="211" t="e">
        <f>IF('Crisis Indicator Data'!#REF!="No Data",1,IF(#REF!&lt;&gt;"",1,0))</f>
        <v>#REF!</v>
      </c>
      <c r="AA186" s="211" t="e">
        <f>IF('Crisis Indicator Data'!#REF!="No Data",1,IF(#REF!&lt;&gt;"",1,0))</f>
        <v>#REF!</v>
      </c>
      <c r="AB186" s="211" t="e">
        <f>IF('Crisis Indicator Data'!#REF!="No Data",1,IF(#REF!&lt;&gt;"",1,0))</f>
        <v>#REF!</v>
      </c>
      <c r="AC186" s="211" t="e">
        <f>IF('Crisis Indicator Data'!#REF!="No Data",1,IF(#REF!&lt;&gt;"",1,0))</f>
        <v>#REF!</v>
      </c>
      <c r="AD186" s="211" t="e">
        <f>IF('Crisis Indicator Data'!#REF!="No Data",1,IF(#REF!&lt;&gt;"",1,0))</f>
        <v>#REF!</v>
      </c>
      <c r="AE186" s="211" t="e">
        <f>IF('Crisis Indicator Data'!#REF!="No Data",1,IF(#REF!&lt;&gt;"",1,0))</f>
        <v>#REF!</v>
      </c>
      <c r="AF186" s="211" t="e">
        <f>IF('Crisis Indicator Data'!#REF!="No Data",1,IF(#REF!&lt;&gt;"",1,0))</f>
        <v>#REF!</v>
      </c>
      <c r="AG186" s="211" t="e">
        <f>IF('Crisis Indicator Data'!#REF!="No Data",1,IF(#REF!&lt;&gt;"",1,0))</f>
        <v>#REF!</v>
      </c>
      <c r="AH186" s="211" t="e">
        <f>IF('Crisis Indicator Data'!#REF!="No Data",1,IF(#REF!&lt;&gt;"",1,0))</f>
        <v>#REF!</v>
      </c>
      <c r="AI186" s="211" t="e">
        <f>IF('Crisis Indicator Data'!#REF!="No Data",1,IF(#REF!&lt;&gt;"",1,0))</f>
        <v>#REF!</v>
      </c>
      <c r="AJ186" s="211" t="e">
        <f>IF('Crisis Indicator Data'!#REF!="No Data",1,IF(#REF!&lt;&gt;"",1,0))</f>
        <v>#REF!</v>
      </c>
      <c r="AK186" s="211" t="e">
        <f>IF('Crisis Indicator Data'!#REF!="No Data",1,IF(#REF!&lt;&gt;"",1,0))</f>
        <v>#REF!</v>
      </c>
      <c r="AL186" s="211" t="e">
        <f>IF('Crisis Indicator Data'!#REF!="No Data",1,IF(#REF!&lt;&gt;"",1,0))</f>
        <v>#REF!</v>
      </c>
      <c r="AM186" s="211" t="e">
        <f>IF('Crisis Indicator Data'!#REF!="No Data",1,IF(#REF!&lt;&gt;"",1,0))</f>
        <v>#REF!</v>
      </c>
      <c r="AN186" s="211" t="e">
        <f>IF('Crisis Indicator Data'!#REF!="No Data",1,IF(#REF!&lt;&gt;"",1,0))</f>
        <v>#REF!</v>
      </c>
      <c r="AO186" s="211" t="e">
        <f>IF('Crisis Indicator Data'!#REF!="No Data",1,IF(#REF!&lt;&gt;"",1,0))</f>
        <v>#REF!</v>
      </c>
      <c r="AP186" s="211" t="e">
        <f>IF('Crisis Indicator Data'!#REF!="No Data",1,IF(#REF!&lt;&gt;"",1,0))</f>
        <v>#REF!</v>
      </c>
      <c r="AQ186" s="211" t="e">
        <f>IF('Crisis Indicator Data'!#REF!="No Data",1,IF(#REF!&lt;&gt;"",1,0))</f>
        <v>#REF!</v>
      </c>
      <c r="AR186" s="211" t="e">
        <f>IF('Crisis Indicator Data'!#REF!="No Data",1,IF(#REF!&lt;&gt;"",1,0))</f>
        <v>#REF!</v>
      </c>
      <c r="AS186" s="211" t="e">
        <f>IF('Crisis Indicator Data'!#REF!="No Data",1,IF(#REF!&lt;&gt;"",1,0))</f>
        <v>#REF!</v>
      </c>
      <c r="AT186" s="211" t="e">
        <f>IF('Crisis Indicator Data'!#REF!="No Data",1,IF(#REF!&lt;&gt;"",1,0))</f>
        <v>#REF!</v>
      </c>
      <c r="AU186" s="211" t="e">
        <f>IF('Crisis Indicator Data'!#REF!="No Data",1,IF(#REF!&lt;&gt;"",1,0))</f>
        <v>#REF!</v>
      </c>
      <c r="AV186" s="211" t="e">
        <f>IF('Crisis Indicator Data'!#REF!="No Data",1,IF(#REF!&lt;&gt;"",1,0))</f>
        <v>#REF!</v>
      </c>
      <c r="AW186" s="211" t="e">
        <f>IF('Crisis Indicator Data'!#REF!="No Data",1,IF(#REF!&lt;&gt;"",1,0))</f>
        <v>#REF!</v>
      </c>
      <c r="AX186" s="211" t="e">
        <f>IF('Crisis Indicator Data'!#REF!="No Data",1,IF(#REF!&lt;&gt;"",1,0))</f>
        <v>#REF!</v>
      </c>
      <c r="AY186" s="211" t="e">
        <f>IF('Crisis Indicator Data'!#REF!="No Data",1,IF(#REF!&lt;&gt;"",1,0))</f>
        <v>#REF!</v>
      </c>
      <c r="AZ186" s="211" t="e">
        <f>IF('Crisis Indicator Data'!#REF!="No Data",1,IF(#REF!&lt;&gt;"",1,0))</f>
        <v>#REF!</v>
      </c>
      <c r="BA186" t="e">
        <f t="shared" si="10"/>
        <v>#REF!</v>
      </c>
      <c r="BB186" s="22" t="e">
        <f t="shared" si="11"/>
        <v>#REF!</v>
      </c>
    </row>
    <row r="187" spans="1:54" x14ac:dyDescent="0.25">
      <c r="A187" t="s">
        <v>8924</v>
      </c>
      <c r="B187" s="211" t="e">
        <f>IF('Crisis Indicator Data'!#REF!="No Data",1,IF(#REF!&lt;&gt;"",1,0))</f>
        <v>#REF!</v>
      </c>
      <c r="C187" s="211" t="e">
        <f>IF('Crisis Indicator Data'!#REF!="No Data",1,IF(#REF!&lt;&gt;"",1,0))</f>
        <v>#REF!</v>
      </c>
      <c r="D187" s="211" t="e">
        <f>IF('Crisis Indicator Data'!#REF!="No Data",1,IF(#REF!&lt;&gt;"",1,0))</f>
        <v>#REF!</v>
      </c>
      <c r="E187" s="211" t="e">
        <f>IF('Crisis Indicator Data'!#REF!="No Data",1,IF(#REF!&lt;&gt;"",1,0))</f>
        <v>#REF!</v>
      </c>
      <c r="F187" s="211" t="e">
        <f>IF('Crisis Indicator Data'!#REF!="No Data",1,IF(#REF!&lt;&gt;"",1,0))</f>
        <v>#REF!</v>
      </c>
      <c r="G187" s="211" t="e">
        <f>IF('Crisis Indicator Data'!#REF!="No Data",1,IF(#REF!&lt;&gt;"",1,0))</f>
        <v>#REF!</v>
      </c>
      <c r="H187" s="211" t="e">
        <f>IF('Crisis Indicator Data'!#REF!="No Data",1,IF(#REF!&lt;&gt;"",1,0))</f>
        <v>#REF!</v>
      </c>
      <c r="I187" s="211" t="e">
        <f>IF('Crisis Indicator Data'!#REF!="No Data",1,IF(#REF!&lt;&gt;"",1,0))</f>
        <v>#REF!</v>
      </c>
      <c r="J187" s="211" t="e">
        <f>IF('Crisis Indicator Data'!#REF!="No Data",1,IF(#REF!&lt;&gt;"",1,0))</f>
        <v>#REF!</v>
      </c>
      <c r="K187" s="211" t="e">
        <f>IF('Crisis Indicator Data'!#REF!="No Data",1,IF(#REF!&lt;&gt;"",1,0))</f>
        <v>#REF!</v>
      </c>
      <c r="L187" s="211" t="e">
        <f>IF('Crisis Indicator Data'!#REF!="No Data",1,IF(#REF!&lt;&gt;"",1,0))</f>
        <v>#REF!</v>
      </c>
      <c r="M187" s="211" t="e">
        <f>IF('Crisis Indicator Data'!#REF!="No Data",1,IF(#REF!&lt;&gt;"",1,0))</f>
        <v>#REF!</v>
      </c>
      <c r="N187" s="211" t="e">
        <f>IF('Crisis Indicator Data'!#REF!="No Data",1,IF(#REF!&lt;&gt;"",1,0))</f>
        <v>#REF!</v>
      </c>
      <c r="O187" s="211" t="e">
        <f>IF('Crisis Indicator Data'!#REF!="No Data",1,IF(#REF!&lt;&gt;"",1,0))</f>
        <v>#REF!</v>
      </c>
      <c r="P187" s="211" t="e">
        <f>IF('Crisis Indicator Data'!#REF!="No Data",1,IF(#REF!&lt;&gt;"",1,0))</f>
        <v>#REF!</v>
      </c>
      <c r="Q187" s="211" t="e">
        <f>IF('Crisis Indicator Data'!#REF!="No Data",1,IF(#REF!&lt;&gt;"",1,0))</f>
        <v>#REF!</v>
      </c>
      <c r="R187" s="211" t="e">
        <f>IF('Crisis Indicator Data'!#REF!="No Data",1,IF(#REF!&lt;&gt;"",1,0))</f>
        <v>#REF!</v>
      </c>
      <c r="S187" s="211" t="e">
        <f>IF('Crisis Indicator Data'!#REF!="No Data",1,IF(#REF!&lt;&gt;"",1,0))</f>
        <v>#REF!</v>
      </c>
      <c r="T187" s="211" t="e">
        <f>IF('Crisis Indicator Data'!#REF!="No Data",1,IF(#REF!&lt;&gt;"",1,0))</f>
        <v>#REF!</v>
      </c>
      <c r="U187" s="211" t="e">
        <f>IF('Crisis Indicator Data'!#REF!="No Data",1,IF(#REF!&lt;&gt;"",1,0))</f>
        <v>#REF!</v>
      </c>
      <c r="V187" s="211" t="e">
        <f>IF('Crisis Indicator Data'!#REF!="No Data",1,IF(#REF!&lt;&gt;"",1,0))</f>
        <v>#REF!</v>
      </c>
      <c r="W187" s="211" t="e">
        <f>IF('Crisis Indicator Data'!#REF!="No Data",1,IF(#REF!&lt;&gt;"",1,0))</f>
        <v>#REF!</v>
      </c>
      <c r="X187" s="211" t="e">
        <f>IF('Crisis Indicator Data'!#REF!="No Data",1,IF(#REF!&lt;&gt;"",1,0))</f>
        <v>#REF!</v>
      </c>
      <c r="Y187" s="211" t="e">
        <f>IF('Crisis Indicator Data'!#REF!="No Data",1,IF(#REF!&lt;&gt;"",1,0))</f>
        <v>#REF!</v>
      </c>
      <c r="Z187" s="211" t="e">
        <f>IF('Crisis Indicator Data'!#REF!="No Data",1,IF(#REF!&lt;&gt;"",1,0))</f>
        <v>#REF!</v>
      </c>
      <c r="AA187" s="211" t="e">
        <f>IF('Crisis Indicator Data'!#REF!="No Data",1,IF(#REF!&lt;&gt;"",1,0))</f>
        <v>#REF!</v>
      </c>
      <c r="AB187" s="211" t="e">
        <f>IF('Crisis Indicator Data'!#REF!="No Data",1,IF(#REF!&lt;&gt;"",1,0))</f>
        <v>#REF!</v>
      </c>
      <c r="AC187" s="211" t="e">
        <f>IF('Crisis Indicator Data'!#REF!="No Data",1,IF(#REF!&lt;&gt;"",1,0))</f>
        <v>#REF!</v>
      </c>
      <c r="AD187" s="211" t="e">
        <f>IF('Crisis Indicator Data'!#REF!="No Data",1,IF(#REF!&lt;&gt;"",1,0))</f>
        <v>#REF!</v>
      </c>
      <c r="AE187" s="211" t="e">
        <f>IF('Crisis Indicator Data'!#REF!="No Data",1,IF(#REF!&lt;&gt;"",1,0))</f>
        <v>#REF!</v>
      </c>
      <c r="AF187" s="211" t="e">
        <f>IF('Crisis Indicator Data'!#REF!="No Data",1,IF(#REF!&lt;&gt;"",1,0))</f>
        <v>#REF!</v>
      </c>
      <c r="AG187" s="211" t="e">
        <f>IF('Crisis Indicator Data'!#REF!="No Data",1,IF(#REF!&lt;&gt;"",1,0))</f>
        <v>#REF!</v>
      </c>
      <c r="AH187" s="211" t="e">
        <f>IF('Crisis Indicator Data'!#REF!="No Data",1,IF(#REF!&lt;&gt;"",1,0))</f>
        <v>#REF!</v>
      </c>
      <c r="AI187" s="211" t="e">
        <f>IF('Crisis Indicator Data'!#REF!="No Data",1,IF(#REF!&lt;&gt;"",1,0))</f>
        <v>#REF!</v>
      </c>
      <c r="AJ187" s="211" t="e">
        <f>IF('Crisis Indicator Data'!#REF!="No Data",1,IF(#REF!&lt;&gt;"",1,0))</f>
        <v>#REF!</v>
      </c>
      <c r="AK187" s="211" t="e">
        <f>IF('Crisis Indicator Data'!#REF!="No Data",1,IF(#REF!&lt;&gt;"",1,0))</f>
        <v>#REF!</v>
      </c>
      <c r="AL187" s="211" t="e">
        <f>IF('Crisis Indicator Data'!#REF!="No Data",1,IF(#REF!&lt;&gt;"",1,0))</f>
        <v>#REF!</v>
      </c>
      <c r="AM187" s="211" t="e">
        <f>IF('Crisis Indicator Data'!#REF!="No Data",1,IF(#REF!&lt;&gt;"",1,0))</f>
        <v>#REF!</v>
      </c>
      <c r="AN187" s="211" t="e">
        <f>IF('Crisis Indicator Data'!#REF!="No Data",1,IF(#REF!&lt;&gt;"",1,0))</f>
        <v>#REF!</v>
      </c>
      <c r="AO187" s="211" t="e">
        <f>IF('Crisis Indicator Data'!#REF!="No Data",1,IF(#REF!&lt;&gt;"",1,0))</f>
        <v>#REF!</v>
      </c>
      <c r="AP187" s="211" t="e">
        <f>IF('Crisis Indicator Data'!#REF!="No Data",1,IF(#REF!&lt;&gt;"",1,0))</f>
        <v>#REF!</v>
      </c>
      <c r="AQ187" s="211" t="e">
        <f>IF('Crisis Indicator Data'!#REF!="No Data",1,IF(#REF!&lt;&gt;"",1,0))</f>
        <v>#REF!</v>
      </c>
      <c r="AR187" s="211" t="e">
        <f>IF('Crisis Indicator Data'!#REF!="No Data",1,IF(#REF!&lt;&gt;"",1,0))</f>
        <v>#REF!</v>
      </c>
      <c r="AS187" s="211" t="e">
        <f>IF('Crisis Indicator Data'!#REF!="No Data",1,IF(#REF!&lt;&gt;"",1,0))</f>
        <v>#REF!</v>
      </c>
      <c r="AT187" s="211" t="e">
        <f>IF('Crisis Indicator Data'!#REF!="No Data",1,IF(#REF!&lt;&gt;"",1,0))</f>
        <v>#REF!</v>
      </c>
      <c r="AU187" s="211" t="e">
        <f>IF('Crisis Indicator Data'!#REF!="No Data",1,IF(#REF!&lt;&gt;"",1,0))</f>
        <v>#REF!</v>
      </c>
      <c r="AV187" s="211" t="e">
        <f>IF('Crisis Indicator Data'!#REF!="No Data",1,IF(#REF!&lt;&gt;"",1,0))</f>
        <v>#REF!</v>
      </c>
      <c r="AW187" s="211" t="e">
        <f>IF('Crisis Indicator Data'!#REF!="No Data",1,IF(#REF!&lt;&gt;"",1,0))</f>
        <v>#REF!</v>
      </c>
      <c r="AX187" s="211" t="e">
        <f>IF('Crisis Indicator Data'!#REF!="No Data",1,IF(#REF!&lt;&gt;"",1,0))</f>
        <v>#REF!</v>
      </c>
      <c r="AY187" s="211" t="e">
        <f>IF('Crisis Indicator Data'!#REF!="No Data",1,IF(#REF!&lt;&gt;"",1,0))</f>
        <v>#REF!</v>
      </c>
      <c r="AZ187" s="211" t="e">
        <f>IF('Crisis Indicator Data'!#REF!="No Data",1,IF(#REF!&lt;&gt;"",1,0))</f>
        <v>#REF!</v>
      </c>
      <c r="BA187" t="e">
        <f t="shared" si="10"/>
        <v>#REF!</v>
      </c>
      <c r="BB187" s="22" t="e">
        <f t="shared" si="11"/>
        <v>#REF!</v>
      </c>
    </row>
    <row r="188" spans="1:54" x14ac:dyDescent="0.25">
      <c r="A188" t="s">
        <v>8920</v>
      </c>
      <c r="B188" s="211" t="e">
        <f>IF('Crisis Indicator Data'!#REF!="No Data",1,IF(#REF!&lt;&gt;"",1,0))</f>
        <v>#REF!</v>
      </c>
      <c r="C188" s="211" t="e">
        <f>IF('Crisis Indicator Data'!#REF!="No Data",1,IF(#REF!&lt;&gt;"",1,0))</f>
        <v>#REF!</v>
      </c>
      <c r="D188" s="211" t="e">
        <f>IF('Crisis Indicator Data'!#REF!="No Data",1,IF(#REF!&lt;&gt;"",1,0))</f>
        <v>#REF!</v>
      </c>
      <c r="E188" s="211" t="e">
        <f>IF('Crisis Indicator Data'!#REF!="No Data",1,IF(#REF!&lt;&gt;"",1,0))</f>
        <v>#REF!</v>
      </c>
      <c r="F188" s="211" t="e">
        <f>IF('Crisis Indicator Data'!#REF!="No Data",1,IF(#REF!&lt;&gt;"",1,0))</f>
        <v>#REF!</v>
      </c>
      <c r="G188" s="211" t="e">
        <f>IF('Crisis Indicator Data'!#REF!="No Data",1,IF(#REF!&lt;&gt;"",1,0))</f>
        <v>#REF!</v>
      </c>
      <c r="H188" s="211" t="e">
        <f>IF('Crisis Indicator Data'!#REF!="No Data",1,IF(#REF!&lt;&gt;"",1,0))</f>
        <v>#REF!</v>
      </c>
      <c r="I188" s="211" t="e">
        <f>IF('Crisis Indicator Data'!#REF!="No Data",1,IF(#REF!&lt;&gt;"",1,0))</f>
        <v>#REF!</v>
      </c>
      <c r="J188" s="211" t="e">
        <f>IF('Crisis Indicator Data'!#REF!="No Data",1,IF(#REF!&lt;&gt;"",1,0))</f>
        <v>#REF!</v>
      </c>
      <c r="K188" s="211" t="e">
        <f>IF('Crisis Indicator Data'!#REF!="No Data",1,IF(#REF!&lt;&gt;"",1,0))</f>
        <v>#REF!</v>
      </c>
      <c r="L188" s="211" t="e">
        <f>IF('Crisis Indicator Data'!#REF!="No Data",1,IF(#REF!&lt;&gt;"",1,0))</f>
        <v>#REF!</v>
      </c>
      <c r="M188" s="211" t="e">
        <f>IF('Crisis Indicator Data'!#REF!="No Data",1,IF(#REF!&lt;&gt;"",1,0))</f>
        <v>#REF!</v>
      </c>
      <c r="N188" s="211" t="e">
        <f>IF('Crisis Indicator Data'!#REF!="No Data",1,IF(#REF!&lt;&gt;"",1,0))</f>
        <v>#REF!</v>
      </c>
      <c r="O188" s="211" t="e">
        <f>IF('Crisis Indicator Data'!#REF!="No Data",1,IF(#REF!&lt;&gt;"",1,0))</f>
        <v>#REF!</v>
      </c>
      <c r="P188" s="211" t="e">
        <f>IF('Crisis Indicator Data'!#REF!="No Data",1,IF(#REF!&lt;&gt;"",1,0))</f>
        <v>#REF!</v>
      </c>
      <c r="Q188" s="211" t="e">
        <f>IF('Crisis Indicator Data'!#REF!="No Data",1,IF(#REF!&lt;&gt;"",1,0))</f>
        <v>#REF!</v>
      </c>
      <c r="R188" s="211" t="e">
        <f>IF('Crisis Indicator Data'!#REF!="No Data",1,IF(#REF!&lt;&gt;"",1,0))</f>
        <v>#REF!</v>
      </c>
      <c r="S188" s="211" t="e">
        <f>IF('Crisis Indicator Data'!#REF!="No Data",1,IF(#REF!&lt;&gt;"",1,0))</f>
        <v>#REF!</v>
      </c>
      <c r="T188" s="211" t="e">
        <f>IF('Crisis Indicator Data'!#REF!="No Data",1,IF(#REF!&lt;&gt;"",1,0))</f>
        <v>#REF!</v>
      </c>
      <c r="U188" s="211" t="e">
        <f>IF('Crisis Indicator Data'!#REF!="No Data",1,IF(#REF!&lt;&gt;"",1,0))</f>
        <v>#REF!</v>
      </c>
      <c r="V188" s="211" t="e">
        <f>IF('Crisis Indicator Data'!#REF!="No Data",1,IF(#REF!&lt;&gt;"",1,0))</f>
        <v>#REF!</v>
      </c>
      <c r="W188" s="211" t="e">
        <f>IF('Crisis Indicator Data'!#REF!="No Data",1,IF(#REF!&lt;&gt;"",1,0))</f>
        <v>#REF!</v>
      </c>
      <c r="X188" s="211" t="e">
        <f>IF('Crisis Indicator Data'!#REF!="No Data",1,IF(#REF!&lt;&gt;"",1,0))</f>
        <v>#REF!</v>
      </c>
      <c r="Y188" s="211" t="e">
        <f>IF('Crisis Indicator Data'!#REF!="No Data",1,IF(#REF!&lt;&gt;"",1,0))</f>
        <v>#REF!</v>
      </c>
      <c r="Z188" s="211" t="e">
        <f>IF('Crisis Indicator Data'!#REF!="No Data",1,IF(#REF!&lt;&gt;"",1,0))</f>
        <v>#REF!</v>
      </c>
      <c r="AA188" s="211" t="e">
        <f>IF('Crisis Indicator Data'!#REF!="No Data",1,IF(#REF!&lt;&gt;"",1,0))</f>
        <v>#REF!</v>
      </c>
      <c r="AB188" s="211" t="e">
        <f>IF('Crisis Indicator Data'!#REF!="No Data",1,IF(#REF!&lt;&gt;"",1,0))</f>
        <v>#REF!</v>
      </c>
      <c r="AC188" s="211" t="e">
        <f>IF('Crisis Indicator Data'!#REF!="No Data",1,IF(#REF!&lt;&gt;"",1,0))</f>
        <v>#REF!</v>
      </c>
      <c r="AD188" s="211" t="e">
        <f>IF('Crisis Indicator Data'!#REF!="No Data",1,IF(#REF!&lt;&gt;"",1,0))</f>
        <v>#REF!</v>
      </c>
      <c r="AE188" s="211" t="e">
        <f>IF('Crisis Indicator Data'!#REF!="No Data",1,IF(#REF!&lt;&gt;"",1,0))</f>
        <v>#REF!</v>
      </c>
      <c r="AF188" s="211" t="e">
        <f>IF('Crisis Indicator Data'!#REF!="No Data",1,IF(#REF!&lt;&gt;"",1,0))</f>
        <v>#REF!</v>
      </c>
      <c r="AG188" s="211" t="e">
        <f>IF('Crisis Indicator Data'!#REF!="No Data",1,IF(#REF!&lt;&gt;"",1,0))</f>
        <v>#REF!</v>
      </c>
      <c r="AH188" s="211" t="e">
        <f>IF('Crisis Indicator Data'!#REF!="No Data",1,IF(#REF!&lt;&gt;"",1,0))</f>
        <v>#REF!</v>
      </c>
      <c r="AI188" s="211" t="e">
        <f>IF('Crisis Indicator Data'!#REF!="No Data",1,IF(#REF!&lt;&gt;"",1,0))</f>
        <v>#REF!</v>
      </c>
      <c r="AJ188" s="211" t="e">
        <f>IF('Crisis Indicator Data'!#REF!="No Data",1,IF(#REF!&lt;&gt;"",1,0))</f>
        <v>#REF!</v>
      </c>
      <c r="AK188" s="211" t="e">
        <f>IF('Crisis Indicator Data'!#REF!="No Data",1,IF(#REF!&lt;&gt;"",1,0))</f>
        <v>#REF!</v>
      </c>
      <c r="AL188" s="211" t="e">
        <f>IF('Crisis Indicator Data'!#REF!="No Data",1,IF(#REF!&lt;&gt;"",1,0))</f>
        <v>#REF!</v>
      </c>
      <c r="AM188" s="211" t="e">
        <f>IF('Crisis Indicator Data'!#REF!="No Data",1,IF(#REF!&lt;&gt;"",1,0))</f>
        <v>#REF!</v>
      </c>
      <c r="AN188" s="211" t="e">
        <f>IF('Crisis Indicator Data'!#REF!="No Data",1,IF(#REF!&lt;&gt;"",1,0))</f>
        <v>#REF!</v>
      </c>
      <c r="AO188" s="211" t="e">
        <f>IF('Crisis Indicator Data'!#REF!="No Data",1,IF(#REF!&lt;&gt;"",1,0))</f>
        <v>#REF!</v>
      </c>
      <c r="AP188" s="211" t="e">
        <f>IF('Crisis Indicator Data'!#REF!="No Data",1,IF(#REF!&lt;&gt;"",1,0))</f>
        <v>#REF!</v>
      </c>
      <c r="AQ188" s="211" t="e">
        <f>IF('Crisis Indicator Data'!#REF!="No Data",1,IF(#REF!&lt;&gt;"",1,0))</f>
        <v>#REF!</v>
      </c>
      <c r="AR188" s="211" t="e">
        <f>IF('Crisis Indicator Data'!#REF!="No Data",1,IF(#REF!&lt;&gt;"",1,0))</f>
        <v>#REF!</v>
      </c>
      <c r="AS188" s="211" t="e">
        <f>IF('Crisis Indicator Data'!#REF!="No Data",1,IF(#REF!&lt;&gt;"",1,0))</f>
        <v>#REF!</v>
      </c>
      <c r="AT188" s="211" t="e">
        <f>IF('Crisis Indicator Data'!#REF!="No Data",1,IF(#REF!&lt;&gt;"",1,0))</f>
        <v>#REF!</v>
      </c>
      <c r="AU188" s="211" t="e">
        <f>IF('Crisis Indicator Data'!#REF!="No Data",1,IF(#REF!&lt;&gt;"",1,0))</f>
        <v>#REF!</v>
      </c>
      <c r="AV188" s="211" t="e">
        <f>IF('Crisis Indicator Data'!#REF!="No Data",1,IF(#REF!&lt;&gt;"",1,0))</f>
        <v>#REF!</v>
      </c>
      <c r="AW188" s="211" t="e">
        <f>IF('Crisis Indicator Data'!#REF!="No Data",1,IF(#REF!&lt;&gt;"",1,0))</f>
        <v>#REF!</v>
      </c>
      <c r="AX188" s="211" t="e">
        <f>IF('Crisis Indicator Data'!#REF!="No Data",1,IF(#REF!&lt;&gt;"",1,0))</f>
        <v>#REF!</v>
      </c>
      <c r="AY188" s="211" t="e">
        <f>IF('Crisis Indicator Data'!#REF!="No Data",1,IF(#REF!&lt;&gt;"",1,0))</f>
        <v>#REF!</v>
      </c>
      <c r="AZ188" s="211" t="e">
        <f>IF('Crisis Indicator Data'!#REF!="No Data",1,IF(#REF!&lt;&gt;"",1,0))</f>
        <v>#REF!</v>
      </c>
      <c r="BA188" t="e">
        <f t="shared" si="10"/>
        <v>#REF!</v>
      </c>
      <c r="BB188" s="22" t="e">
        <f t="shared" si="11"/>
        <v>#REF!</v>
      </c>
    </row>
    <row r="189" spans="1:54" x14ac:dyDescent="0.25">
      <c r="A189" t="s">
        <v>8922</v>
      </c>
      <c r="B189" s="211" t="e">
        <f>IF('Crisis Indicator Data'!#REF!="No Data",1,IF(#REF!&lt;&gt;"",1,0))</f>
        <v>#REF!</v>
      </c>
      <c r="C189" s="211" t="e">
        <f>IF('Crisis Indicator Data'!#REF!="No Data",1,IF(#REF!&lt;&gt;"",1,0))</f>
        <v>#REF!</v>
      </c>
      <c r="D189" s="211" t="e">
        <f>IF('Crisis Indicator Data'!#REF!="No Data",1,IF(#REF!&lt;&gt;"",1,0))</f>
        <v>#REF!</v>
      </c>
      <c r="E189" s="211" t="e">
        <f>IF('Crisis Indicator Data'!#REF!="No Data",1,IF(#REF!&lt;&gt;"",1,0))</f>
        <v>#REF!</v>
      </c>
      <c r="F189" s="211" t="e">
        <f>IF('Crisis Indicator Data'!#REF!="No Data",1,IF(#REF!&lt;&gt;"",1,0))</f>
        <v>#REF!</v>
      </c>
      <c r="G189" s="211" t="e">
        <f>IF('Crisis Indicator Data'!#REF!="No Data",1,IF(#REF!&lt;&gt;"",1,0))</f>
        <v>#REF!</v>
      </c>
      <c r="H189" s="211" t="e">
        <f>IF('Crisis Indicator Data'!#REF!="No Data",1,IF(#REF!&lt;&gt;"",1,0))</f>
        <v>#REF!</v>
      </c>
      <c r="I189" s="211" t="e">
        <f>IF('Crisis Indicator Data'!#REF!="No Data",1,IF(#REF!&lt;&gt;"",1,0))</f>
        <v>#REF!</v>
      </c>
      <c r="J189" s="211" t="e">
        <f>IF('Crisis Indicator Data'!#REF!="No Data",1,IF(#REF!&lt;&gt;"",1,0))</f>
        <v>#REF!</v>
      </c>
      <c r="K189" s="211" t="e">
        <f>IF('Crisis Indicator Data'!#REF!="No Data",1,IF(#REF!&lt;&gt;"",1,0))</f>
        <v>#REF!</v>
      </c>
      <c r="L189" s="211" t="e">
        <f>IF('Crisis Indicator Data'!#REF!="No Data",1,IF(#REF!&lt;&gt;"",1,0))</f>
        <v>#REF!</v>
      </c>
      <c r="M189" s="211" t="e">
        <f>IF('Crisis Indicator Data'!#REF!="No Data",1,IF(#REF!&lt;&gt;"",1,0))</f>
        <v>#REF!</v>
      </c>
      <c r="N189" s="211" t="e">
        <f>IF('Crisis Indicator Data'!#REF!="No Data",1,IF(#REF!&lt;&gt;"",1,0))</f>
        <v>#REF!</v>
      </c>
      <c r="O189" s="211" t="e">
        <f>IF('Crisis Indicator Data'!#REF!="No Data",1,IF(#REF!&lt;&gt;"",1,0))</f>
        <v>#REF!</v>
      </c>
      <c r="P189" s="211" t="e">
        <f>IF('Crisis Indicator Data'!#REF!="No Data",1,IF(#REF!&lt;&gt;"",1,0))</f>
        <v>#REF!</v>
      </c>
      <c r="Q189" s="211" t="e">
        <f>IF('Crisis Indicator Data'!#REF!="No Data",1,IF(#REF!&lt;&gt;"",1,0))</f>
        <v>#REF!</v>
      </c>
      <c r="R189" s="211" t="e">
        <f>IF('Crisis Indicator Data'!#REF!="No Data",1,IF(#REF!&lt;&gt;"",1,0))</f>
        <v>#REF!</v>
      </c>
      <c r="S189" s="211" t="e">
        <f>IF('Crisis Indicator Data'!#REF!="No Data",1,IF(#REF!&lt;&gt;"",1,0))</f>
        <v>#REF!</v>
      </c>
      <c r="T189" s="211" t="e">
        <f>IF('Crisis Indicator Data'!#REF!="No Data",1,IF(#REF!&lt;&gt;"",1,0))</f>
        <v>#REF!</v>
      </c>
      <c r="U189" s="211" t="e">
        <f>IF('Crisis Indicator Data'!#REF!="No Data",1,IF(#REF!&lt;&gt;"",1,0))</f>
        <v>#REF!</v>
      </c>
      <c r="V189" s="211" t="e">
        <f>IF('Crisis Indicator Data'!#REF!="No Data",1,IF(#REF!&lt;&gt;"",1,0))</f>
        <v>#REF!</v>
      </c>
      <c r="W189" s="211" t="e">
        <f>IF('Crisis Indicator Data'!#REF!="No Data",1,IF(#REF!&lt;&gt;"",1,0))</f>
        <v>#REF!</v>
      </c>
      <c r="X189" s="211" t="e">
        <f>IF('Crisis Indicator Data'!#REF!="No Data",1,IF(#REF!&lt;&gt;"",1,0))</f>
        <v>#REF!</v>
      </c>
      <c r="Y189" s="211" t="e">
        <f>IF('Crisis Indicator Data'!#REF!="No Data",1,IF(#REF!&lt;&gt;"",1,0))</f>
        <v>#REF!</v>
      </c>
      <c r="Z189" s="211" t="e">
        <f>IF('Crisis Indicator Data'!#REF!="No Data",1,IF(#REF!&lt;&gt;"",1,0))</f>
        <v>#REF!</v>
      </c>
      <c r="AA189" s="211" t="e">
        <f>IF('Crisis Indicator Data'!#REF!="No Data",1,IF(#REF!&lt;&gt;"",1,0))</f>
        <v>#REF!</v>
      </c>
      <c r="AB189" s="211" t="e">
        <f>IF('Crisis Indicator Data'!#REF!="No Data",1,IF(#REF!&lt;&gt;"",1,0))</f>
        <v>#REF!</v>
      </c>
      <c r="AC189" s="211" t="e">
        <f>IF('Crisis Indicator Data'!#REF!="No Data",1,IF(#REF!&lt;&gt;"",1,0))</f>
        <v>#REF!</v>
      </c>
      <c r="AD189" s="211" t="e">
        <f>IF('Crisis Indicator Data'!#REF!="No Data",1,IF(#REF!&lt;&gt;"",1,0))</f>
        <v>#REF!</v>
      </c>
      <c r="AE189" s="211" t="e">
        <f>IF('Crisis Indicator Data'!#REF!="No Data",1,IF(#REF!&lt;&gt;"",1,0))</f>
        <v>#REF!</v>
      </c>
      <c r="AF189" s="211" t="e">
        <f>IF('Crisis Indicator Data'!#REF!="No Data",1,IF(#REF!&lt;&gt;"",1,0))</f>
        <v>#REF!</v>
      </c>
      <c r="AG189" s="211" t="e">
        <f>IF('Crisis Indicator Data'!#REF!="No Data",1,IF(#REF!&lt;&gt;"",1,0))</f>
        <v>#REF!</v>
      </c>
      <c r="AH189" s="211" t="e">
        <f>IF('Crisis Indicator Data'!#REF!="No Data",1,IF(#REF!&lt;&gt;"",1,0))</f>
        <v>#REF!</v>
      </c>
      <c r="AI189" s="211" t="e">
        <f>IF('Crisis Indicator Data'!#REF!="No Data",1,IF(#REF!&lt;&gt;"",1,0))</f>
        <v>#REF!</v>
      </c>
      <c r="AJ189" s="211" t="e">
        <f>IF('Crisis Indicator Data'!#REF!="No Data",1,IF(#REF!&lt;&gt;"",1,0))</f>
        <v>#REF!</v>
      </c>
      <c r="AK189" s="211" t="e">
        <f>IF('Crisis Indicator Data'!#REF!="No Data",1,IF(#REF!&lt;&gt;"",1,0))</f>
        <v>#REF!</v>
      </c>
      <c r="AL189" s="211" t="e">
        <f>IF('Crisis Indicator Data'!#REF!="No Data",1,IF(#REF!&lt;&gt;"",1,0))</f>
        <v>#REF!</v>
      </c>
      <c r="AM189" s="211" t="e">
        <f>IF('Crisis Indicator Data'!#REF!="No Data",1,IF(#REF!&lt;&gt;"",1,0))</f>
        <v>#REF!</v>
      </c>
      <c r="AN189" s="211" t="e">
        <f>IF('Crisis Indicator Data'!#REF!="No Data",1,IF(#REF!&lt;&gt;"",1,0))</f>
        <v>#REF!</v>
      </c>
      <c r="AO189" s="211" t="e">
        <f>IF('Crisis Indicator Data'!#REF!="No Data",1,IF(#REF!&lt;&gt;"",1,0))</f>
        <v>#REF!</v>
      </c>
      <c r="AP189" s="211" t="e">
        <f>IF('Crisis Indicator Data'!#REF!="No Data",1,IF(#REF!&lt;&gt;"",1,0))</f>
        <v>#REF!</v>
      </c>
      <c r="AQ189" s="211" t="e">
        <f>IF('Crisis Indicator Data'!#REF!="No Data",1,IF(#REF!&lt;&gt;"",1,0))</f>
        <v>#REF!</v>
      </c>
      <c r="AR189" s="211" t="e">
        <f>IF('Crisis Indicator Data'!#REF!="No Data",1,IF(#REF!&lt;&gt;"",1,0))</f>
        <v>#REF!</v>
      </c>
      <c r="AS189" s="211" t="e">
        <f>IF('Crisis Indicator Data'!#REF!="No Data",1,IF(#REF!&lt;&gt;"",1,0))</f>
        <v>#REF!</v>
      </c>
      <c r="AT189" s="211" t="e">
        <f>IF('Crisis Indicator Data'!#REF!="No Data",1,IF(#REF!&lt;&gt;"",1,0))</f>
        <v>#REF!</v>
      </c>
      <c r="AU189" s="211" t="e">
        <f>IF('Crisis Indicator Data'!#REF!="No Data",1,IF(#REF!&lt;&gt;"",1,0))</f>
        <v>#REF!</v>
      </c>
      <c r="AV189" s="211" t="e">
        <f>IF('Crisis Indicator Data'!#REF!="No Data",1,IF(#REF!&lt;&gt;"",1,0))</f>
        <v>#REF!</v>
      </c>
      <c r="AW189" s="211" t="e">
        <f>IF('Crisis Indicator Data'!#REF!="No Data",1,IF(#REF!&lt;&gt;"",1,0))</f>
        <v>#REF!</v>
      </c>
      <c r="AX189" s="211" t="e">
        <f>IF('Crisis Indicator Data'!#REF!="No Data",1,IF(#REF!&lt;&gt;"",1,0))</f>
        <v>#REF!</v>
      </c>
      <c r="AY189" s="211" t="e">
        <f>IF('Crisis Indicator Data'!#REF!="No Data",1,IF(#REF!&lt;&gt;"",1,0))</f>
        <v>#REF!</v>
      </c>
      <c r="AZ189" s="211" t="e">
        <f>IF('Crisis Indicator Data'!#REF!="No Data",1,IF(#REF!&lt;&gt;"",1,0))</f>
        <v>#REF!</v>
      </c>
      <c r="BA189" t="e">
        <f t="shared" si="10"/>
        <v>#REF!</v>
      </c>
      <c r="BB189" s="22" t="e">
        <f t="shared" si="11"/>
        <v>#REF!</v>
      </c>
    </row>
    <row r="190" spans="1:54" x14ac:dyDescent="0.25">
      <c r="A190" t="s">
        <v>8927</v>
      </c>
      <c r="B190" s="211" t="e">
        <f>IF('Crisis Indicator Data'!#REF!="No Data",1,IF(#REF!&lt;&gt;"",1,0))</f>
        <v>#REF!</v>
      </c>
      <c r="C190" s="211" t="e">
        <f>IF('Crisis Indicator Data'!#REF!="No Data",1,IF(#REF!&lt;&gt;"",1,0))</f>
        <v>#REF!</v>
      </c>
      <c r="D190" s="211" t="e">
        <f>IF('Crisis Indicator Data'!#REF!="No Data",1,IF(#REF!&lt;&gt;"",1,0))</f>
        <v>#REF!</v>
      </c>
      <c r="E190" s="211" t="e">
        <f>IF('Crisis Indicator Data'!#REF!="No Data",1,IF(#REF!&lt;&gt;"",1,0))</f>
        <v>#REF!</v>
      </c>
      <c r="F190" s="211" t="e">
        <f>IF('Crisis Indicator Data'!#REF!="No Data",1,IF(#REF!&lt;&gt;"",1,0))</f>
        <v>#REF!</v>
      </c>
      <c r="G190" s="211" t="e">
        <f>IF('Crisis Indicator Data'!#REF!="No Data",1,IF(#REF!&lt;&gt;"",1,0))</f>
        <v>#REF!</v>
      </c>
      <c r="H190" s="211" t="e">
        <f>IF('Crisis Indicator Data'!#REF!="No Data",1,IF(#REF!&lt;&gt;"",1,0))</f>
        <v>#REF!</v>
      </c>
      <c r="I190" s="211" t="e">
        <f>IF('Crisis Indicator Data'!#REF!="No Data",1,IF(#REF!&lt;&gt;"",1,0))</f>
        <v>#REF!</v>
      </c>
      <c r="J190" s="211" t="e">
        <f>IF('Crisis Indicator Data'!#REF!="No Data",1,IF(#REF!&lt;&gt;"",1,0))</f>
        <v>#REF!</v>
      </c>
      <c r="K190" s="211" t="e">
        <f>IF('Crisis Indicator Data'!#REF!="No Data",1,IF(#REF!&lt;&gt;"",1,0))</f>
        <v>#REF!</v>
      </c>
      <c r="L190" s="211" t="e">
        <f>IF('Crisis Indicator Data'!#REF!="No Data",1,IF(#REF!&lt;&gt;"",1,0))</f>
        <v>#REF!</v>
      </c>
      <c r="M190" s="211" t="e">
        <f>IF('Crisis Indicator Data'!#REF!="No Data",1,IF(#REF!&lt;&gt;"",1,0))</f>
        <v>#REF!</v>
      </c>
      <c r="N190" s="211" t="e">
        <f>IF('Crisis Indicator Data'!#REF!="No Data",1,IF(#REF!&lt;&gt;"",1,0))</f>
        <v>#REF!</v>
      </c>
      <c r="O190" s="211" t="e">
        <f>IF('Crisis Indicator Data'!#REF!="No Data",1,IF(#REF!&lt;&gt;"",1,0))</f>
        <v>#REF!</v>
      </c>
      <c r="P190" s="211" t="e">
        <f>IF('Crisis Indicator Data'!#REF!="No Data",1,IF(#REF!&lt;&gt;"",1,0))</f>
        <v>#REF!</v>
      </c>
      <c r="Q190" s="211" t="e">
        <f>IF('Crisis Indicator Data'!#REF!="No Data",1,IF(#REF!&lt;&gt;"",1,0))</f>
        <v>#REF!</v>
      </c>
      <c r="R190" s="211" t="e">
        <f>IF('Crisis Indicator Data'!#REF!="No Data",1,IF(#REF!&lt;&gt;"",1,0))</f>
        <v>#REF!</v>
      </c>
      <c r="S190" s="211" t="e">
        <f>IF('Crisis Indicator Data'!#REF!="No Data",1,IF(#REF!&lt;&gt;"",1,0))</f>
        <v>#REF!</v>
      </c>
      <c r="T190" s="211" t="e">
        <f>IF('Crisis Indicator Data'!#REF!="No Data",1,IF(#REF!&lt;&gt;"",1,0))</f>
        <v>#REF!</v>
      </c>
      <c r="U190" s="211" t="e">
        <f>IF('Crisis Indicator Data'!#REF!="No Data",1,IF(#REF!&lt;&gt;"",1,0))</f>
        <v>#REF!</v>
      </c>
      <c r="V190" s="211" t="e">
        <f>IF('Crisis Indicator Data'!#REF!="No Data",1,IF(#REF!&lt;&gt;"",1,0))</f>
        <v>#REF!</v>
      </c>
      <c r="W190" s="211" t="e">
        <f>IF('Crisis Indicator Data'!#REF!="No Data",1,IF(#REF!&lt;&gt;"",1,0))</f>
        <v>#REF!</v>
      </c>
      <c r="X190" s="211" t="e">
        <f>IF('Crisis Indicator Data'!#REF!="No Data",1,IF(#REF!&lt;&gt;"",1,0))</f>
        <v>#REF!</v>
      </c>
      <c r="Y190" s="211" t="e">
        <f>IF('Crisis Indicator Data'!#REF!="No Data",1,IF(#REF!&lt;&gt;"",1,0))</f>
        <v>#REF!</v>
      </c>
      <c r="Z190" s="211" t="e">
        <f>IF('Crisis Indicator Data'!#REF!="No Data",1,IF(#REF!&lt;&gt;"",1,0))</f>
        <v>#REF!</v>
      </c>
      <c r="AA190" s="211" t="e">
        <f>IF('Crisis Indicator Data'!#REF!="No Data",1,IF(#REF!&lt;&gt;"",1,0))</f>
        <v>#REF!</v>
      </c>
      <c r="AB190" s="211" t="e">
        <f>IF('Crisis Indicator Data'!#REF!="No Data",1,IF(#REF!&lt;&gt;"",1,0))</f>
        <v>#REF!</v>
      </c>
      <c r="AC190" s="211" t="e">
        <f>IF('Crisis Indicator Data'!#REF!="No Data",1,IF(#REF!&lt;&gt;"",1,0))</f>
        <v>#REF!</v>
      </c>
      <c r="AD190" s="211" t="e">
        <f>IF('Crisis Indicator Data'!#REF!="No Data",1,IF(#REF!&lt;&gt;"",1,0))</f>
        <v>#REF!</v>
      </c>
      <c r="AE190" s="211" t="e">
        <f>IF('Crisis Indicator Data'!#REF!="No Data",1,IF(#REF!&lt;&gt;"",1,0))</f>
        <v>#REF!</v>
      </c>
      <c r="AF190" s="211" t="e">
        <f>IF('Crisis Indicator Data'!#REF!="No Data",1,IF(#REF!&lt;&gt;"",1,0))</f>
        <v>#REF!</v>
      </c>
      <c r="AG190" s="211" t="e">
        <f>IF('Crisis Indicator Data'!#REF!="No Data",1,IF(#REF!&lt;&gt;"",1,0))</f>
        <v>#REF!</v>
      </c>
      <c r="AH190" s="211" t="e">
        <f>IF('Crisis Indicator Data'!#REF!="No Data",1,IF(#REF!&lt;&gt;"",1,0))</f>
        <v>#REF!</v>
      </c>
      <c r="AI190" s="211" t="e">
        <f>IF('Crisis Indicator Data'!#REF!="No Data",1,IF(#REF!&lt;&gt;"",1,0))</f>
        <v>#REF!</v>
      </c>
      <c r="AJ190" s="211" t="e">
        <f>IF('Crisis Indicator Data'!#REF!="No Data",1,IF(#REF!&lt;&gt;"",1,0))</f>
        <v>#REF!</v>
      </c>
      <c r="AK190" s="211" t="e">
        <f>IF('Crisis Indicator Data'!#REF!="No Data",1,IF(#REF!&lt;&gt;"",1,0))</f>
        <v>#REF!</v>
      </c>
      <c r="AL190" s="211" t="e">
        <f>IF('Crisis Indicator Data'!#REF!="No Data",1,IF(#REF!&lt;&gt;"",1,0))</f>
        <v>#REF!</v>
      </c>
      <c r="AM190" s="211" t="e">
        <f>IF('Crisis Indicator Data'!#REF!="No Data",1,IF(#REF!&lt;&gt;"",1,0))</f>
        <v>#REF!</v>
      </c>
      <c r="AN190" s="211" t="e">
        <f>IF('Crisis Indicator Data'!#REF!="No Data",1,IF(#REF!&lt;&gt;"",1,0))</f>
        <v>#REF!</v>
      </c>
      <c r="AO190" s="211" t="e">
        <f>IF('Crisis Indicator Data'!#REF!="No Data",1,IF(#REF!&lt;&gt;"",1,0))</f>
        <v>#REF!</v>
      </c>
      <c r="AP190" s="211" t="e">
        <f>IF('Crisis Indicator Data'!#REF!="No Data",1,IF(#REF!&lt;&gt;"",1,0))</f>
        <v>#REF!</v>
      </c>
      <c r="AQ190" s="211" t="e">
        <f>IF('Crisis Indicator Data'!#REF!="No Data",1,IF(#REF!&lt;&gt;"",1,0))</f>
        <v>#REF!</v>
      </c>
      <c r="AR190" s="211" t="e">
        <f>IF('Crisis Indicator Data'!#REF!="No Data",1,IF(#REF!&lt;&gt;"",1,0))</f>
        <v>#REF!</v>
      </c>
      <c r="AS190" s="211" t="e">
        <f>IF('Crisis Indicator Data'!#REF!="No Data",1,IF(#REF!&lt;&gt;"",1,0))</f>
        <v>#REF!</v>
      </c>
      <c r="AT190" s="211" t="e">
        <f>IF('Crisis Indicator Data'!#REF!="No Data",1,IF(#REF!&lt;&gt;"",1,0))</f>
        <v>#REF!</v>
      </c>
      <c r="AU190" s="211" t="e">
        <f>IF('Crisis Indicator Data'!#REF!="No Data",1,IF(#REF!&lt;&gt;"",1,0))</f>
        <v>#REF!</v>
      </c>
      <c r="AV190" s="211" t="e">
        <f>IF('Crisis Indicator Data'!#REF!="No Data",1,IF(#REF!&lt;&gt;"",1,0))</f>
        <v>#REF!</v>
      </c>
      <c r="AW190" s="211" t="e">
        <f>IF('Crisis Indicator Data'!#REF!="No Data",1,IF(#REF!&lt;&gt;"",1,0))</f>
        <v>#REF!</v>
      </c>
      <c r="AX190" s="211" t="e">
        <f>IF('Crisis Indicator Data'!#REF!="No Data",1,IF(#REF!&lt;&gt;"",1,0))</f>
        <v>#REF!</v>
      </c>
      <c r="AY190" s="211" t="e">
        <f>IF('Crisis Indicator Data'!#REF!="No Data",1,IF(#REF!&lt;&gt;"",1,0))</f>
        <v>#REF!</v>
      </c>
      <c r="AZ190" s="211" t="e">
        <f>IF('Crisis Indicator Data'!#REF!="No Data",1,IF(#REF!&lt;&gt;"",1,0))</f>
        <v>#REF!</v>
      </c>
      <c r="BA190" t="e">
        <f t="shared" si="10"/>
        <v>#REF!</v>
      </c>
      <c r="BB190" s="22" t="e">
        <f t="shared" si="11"/>
        <v>#REF!</v>
      </c>
    </row>
    <row r="191" spans="1:54" x14ac:dyDescent="0.25">
      <c r="A191" t="s">
        <v>8930</v>
      </c>
      <c r="B191" s="211" t="e">
        <f>IF('Crisis Indicator Data'!#REF!="No Data",1,IF(#REF!&lt;&gt;"",1,0))</f>
        <v>#REF!</v>
      </c>
      <c r="C191" s="211" t="e">
        <f>IF('Crisis Indicator Data'!#REF!="No Data",1,IF(#REF!&lt;&gt;"",1,0))</f>
        <v>#REF!</v>
      </c>
      <c r="D191" s="211" t="e">
        <f>IF('Crisis Indicator Data'!#REF!="No Data",1,IF(#REF!&lt;&gt;"",1,0))</f>
        <v>#REF!</v>
      </c>
      <c r="E191" s="211" t="e">
        <f>IF('Crisis Indicator Data'!#REF!="No Data",1,IF(#REF!&lt;&gt;"",1,0))</f>
        <v>#REF!</v>
      </c>
      <c r="F191" s="211" t="e">
        <f>IF('Crisis Indicator Data'!#REF!="No Data",1,IF(#REF!&lt;&gt;"",1,0))</f>
        <v>#REF!</v>
      </c>
      <c r="G191" s="211" t="e">
        <f>IF('Crisis Indicator Data'!#REF!="No Data",1,IF(#REF!&lt;&gt;"",1,0))</f>
        <v>#REF!</v>
      </c>
      <c r="H191" s="211" t="e">
        <f>IF('Crisis Indicator Data'!#REF!="No Data",1,IF(#REF!&lt;&gt;"",1,0))</f>
        <v>#REF!</v>
      </c>
      <c r="I191" s="211" t="e">
        <f>IF('Crisis Indicator Data'!#REF!="No Data",1,IF(#REF!&lt;&gt;"",1,0))</f>
        <v>#REF!</v>
      </c>
      <c r="J191" s="211" t="e">
        <f>IF('Crisis Indicator Data'!#REF!="No Data",1,IF(#REF!&lt;&gt;"",1,0))</f>
        <v>#REF!</v>
      </c>
      <c r="K191" s="211" t="e">
        <f>IF('Crisis Indicator Data'!#REF!="No Data",1,IF(#REF!&lt;&gt;"",1,0))</f>
        <v>#REF!</v>
      </c>
      <c r="L191" s="211" t="e">
        <f>IF('Crisis Indicator Data'!#REF!="No Data",1,IF(#REF!&lt;&gt;"",1,0))</f>
        <v>#REF!</v>
      </c>
      <c r="M191" s="211" t="e">
        <f>IF('Crisis Indicator Data'!#REF!="No Data",1,IF(#REF!&lt;&gt;"",1,0))</f>
        <v>#REF!</v>
      </c>
      <c r="N191" s="211" t="e">
        <f>IF('Crisis Indicator Data'!#REF!="No Data",1,IF(#REF!&lt;&gt;"",1,0))</f>
        <v>#REF!</v>
      </c>
      <c r="O191" s="211" t="e">
        <f>IF('Crisis Indicator Data'!#REF!="No Data",1,IF(#REF!&lt;&gt;"",1,0))</f>
        <v>#REF!</v>
      </c>
      <c r="P191" s="211" t="e">
        <f>IF('Crisis Indicator Data'!#REF!="No Data",1,IF(#REF!&lt;&gt;"",1,0))</f>
        <v>#REF!</v>
      </c>
      <c r="Q191" s="211" t="e">
        <f>IF('Crisis Indicator Data'!#REF!="No Data",1,IF(#REF!&lt;&gt;"",1,0))</f>
        <v>#REF!</v>
      </c>
      <c r="R191" s="211" t="e">
        <f>IF('Crisis Indicator Data'!#REF!="No Data",1,IF(#REF!&lt;&gt;"",1,0))</f>
        <v>#REF!</v>
      </c>
      <c r="S191" s="211" t="e">
        <f>IF('Crisis Indicator Data'!#REF!="No Data",1,IF(#REF!&lt;&gt;"",1,0))</f>
        <v>#REF!</v>
      </c>
      <c r="T191" s="211" t="e">
        <f>IF('Crisis Indicator Data'!#REF!="No Data",1,IF(#REF!&lt;&gt;"",1,0))</f>
        <v>#REF!</v>
      </c>
      <c r="U191" s="211" t="e">
        <f>IF('Crisis Indicator Data'!#REF!="No Data",1,IF(#REF!&lt;&gt;"",1,0))</f>
        <v>#REF!</v>
      </c>
      <c r="V191" s="211" t="e">
        <f>IF('Crisis Indicator Data'!#REF!="No Data",1,IF(#REF!&lt;&gt;"",1,0))</f>
        <v>#REF!</v>
      </c>
      <c r="W191" s="211" t="e">
        <f>IF('Crisis Indicator Data'!#REF!="No Data",1,IF(#REF!&lt;&gt;"",1,0))</f>
        <v>#REF!</v>
      </c>
      <c r="X191" s="211" t="e">
        <f>IF('Crisis Indicator Data'!#REF!="No Data",1,IF(#REF!&lt;&gt;"",1,0))</f>
        <v>#REF!</v>
      </c>
      <c r="Y191" s="211" t="e">
        <f>IF('Crisis Indicator Data'!#REF!="No Data",1,IF(#REF!&lt;&gt;"",1,0))</f>
        <v>#REF!</v>
      </c>
      <c r="Z191" s="211" t="e">
        <f>IF('Crisis Indicator Data'!#REF!="No Data",1,IF(#REF!&lt;&gt;"",1,0))</f>
        <v>#REF!</v>
      </c>
      <c r="AA191" s="211" t="e">
        <f>IF('Crisis Indicator Data'!#REF!="No Data",1,IF(#REF!&lt;&gt;"",1,0))</f>
        <v>#REF!</v>
      </c>
      <c r="AB191" s="211" t="e">
        <f>IF('Crisis Indicator Data'!#REF!="No Data",1,IF(#REF!&lt;&gt;"",1,0))</f>
        <v>#REF!</v>
      </c>
      <c r="AC191" s="211" t="e">
        <f>IF('Crisis Indicator Data'!#REF!="No Data",1,IF(#REF!&lt;&gt;"",1,0))</f>
        <v>#REF!</v>
      </c>
      <c r="AD191" s="211" t="e">
        <f>IF('Crisis Indicator Data'!#REF!="No Data",1,IF(#REF!&lt;&gt;"",1,0))</f>
        <v>#REF!</v>
      </c>
      <c r="AE191" s="211" t="e">
        <f>IF('Crisis Indicator Data'!#REF!="No Data",1,IF(#REF!&lt;&gt;"",1,0))</f>
        <v>#REF!</v>
      </c>
      <c r="AF191" s="211" t="e">
        <f>IF('Crisis Indicator Data'!#REF!="No Data",1,IF(#REF!&lt;&gt;"",1,0))</f>
        <v>#REF!</v>
      </c>
      <c r="AG191" s="211" t="e">
        <f>IF('Crisis Indicator Data'!#REF!="No Data",1,IF(#REF!&lt;&gt;"",1,0))</f>
        <v>#REF!</v>
      </c>
      <c r="AH191" s="211" t="e">
        <f>IF('Crisis Indicator Data'!#REF!="No Data",1,IF(#REF!&lt;&gt;"",1,0))</f>
        <v>#REF!</v>
      </c>
      <c r="AI191" s="211" t="e">
        <f>IF('Crisis Indicator Data'!#REF!="No Data",1,IF(#REF!&lt;&gt;"",1,0))</f>
        <v>#REF!</v>
      </c>
      <c r="AJ191" s="211" t="e">
        <f>IF('Crisis Indicator Data'!#REF!="No Data",1,IF(#REF!&lt;&gt;"",1,0))</f>
        <v>#REF!</v>
      </c>
      <c r="AK191" s="211" t="e">
        <f>IF('Crisis Indicator Data'!#REF!="No Data",1,IF(#REF!&lt;&gt;"",1,0))</f>
        <v>#REF!</v>
      </c>
      <c r="AL191" s="211" t="e">
        <f>IF('Crisis Indicator Data'!#REF!="No Data",1,IF(#REF!&lt;&gt;"",1,0))</f>
        <v>#REF!</v>
      </c>
      <c r="AM191" s="211" t="e">
        <f>IF('Crisis Indicator Data'!#REF!="No Data",1,IF(#REF!&lt;&gt;"",1,0))</f>
        <v>#REF!</v>
      </c>
      <c r="AN191" s="211" t="e">
        <f>IF('Crisis Indicator Data'!#REF!="No Data",1,IF(#REF!&lt;&gt;"",1,0))</f>
        <v>#REF!</v>
      </c>
      <c r="AO191" s="211" t="e">
        <f>IF('Crisis Indicator Data'!#REF!="No Data",1,IF(#REF!&lt;&gt;"",1,0))</f>
        <v>#REF!</v>
      </c>
      <c r="AP191" s="211" t="e">
        <f>IF('Crisis Indicator Data'!#REF!="No Data",1,IF(#REF!&lt;&gt;"",1,0))</f>
        <v>#REF!</v>
      </c>
      <c r="AQ191" s="211" t="e">
        <f>IF('Crisis Indicator Data'!#REF!="No Data",1,IF(#REF!&lt;&gt;"",1,0))</f>
        <v>#REF!</v>
      </c>
      <c r="AR191" s="211" t="e">
        <f>IF('Crisis Indicator Data'!#REF!="No Data",1,IF(#REF!&lt;&gt;"",1,0))</f>
        <v>#REF!</v>
      </c>
      <c r="AS191" s="211" t="e">
        <f>IF('Crisis Indicator Data'!#REF!="No Data",1,IF(#REF!&lt;&gt;"",1,0))</f>
        <v>#REF!</v>
      </c>
      <c r="AT191" s="211" t="e">
        <f>IF('Crisis Indicator Data'!#REF!="No Data",1,IF(#REF!&lt;&gt;"",1,0))</f>
        <v>#REF!</v>
      </c>
      <c r="AU191" s="211" t="e">
        <f>IF('Crisis Indicator Data'!#REF!="No Data",1,IF(#REF!&lt;&gt;"",1,0))</f>
        <v>#REF!</v>
      </c>
      <c r="AV191" s="211" t="e">
        <f>IF('Crisis Indicator Data'!#REF!="No Data",1,IF(#REF!&lt;&gt;"",1,0))</f>
        <v>#REF!</v>
      </c>
      <c r="AW191" s="211" t="e">
        <f>IF('Crisis Indicator Data'!#REF!="No Data",1,IF(#REF!&lt;&gt;"",1,0))</f>
        <v>#REF!</v>
      </c>
      <c r="AX191" s="211" t="e">
        <f>IF('Crisis Indicator Data'!#REF!="No Data",1,IF(#REF!&lt;&gt;"",1,0))</f>
        <v>#REF!</v>
      </c>
      <c r="AY191" s="211" t="e">
        <f>IF('Crisis Indicator Data'!#REF!="No Data",1,IF(#REF!&lt;&gt;"",1,0))</f>
        <v>#REF!</v>
      </c>
      <c r="AZ191" s="211" t="e">
        <f>IF('Crisis Indicator Data'!#REF!="No Data",1,IF(#REF!&lt;&gt;"",1,0))</f>
        <v>#REF!</v>
      </c>
      <c r="BA191" t="e">
        <f t="shared" si="10"/>
        <v>#REF!</v>
      </c>
      <c r="BB191" s="22" t="e">
        <f t="shared" si="11"/>
        <v>#REF!</v>
      </c>
    </row>
    <row r="192" spans="1:54" x14ac:dyDescent="0.25">
      <c r="A192" t="s">
        <v>8931</v>
      </c>
      <c r="B192" s="211" t="e">
        <f>IF('Crisis Indicator Data'!#REF!="No Data",1,IF(#REF!&lt;&gt;"",1,0))</f>
        <v>#REF!</v>
      </c>
      <c r="C192" s="211" t="e">
        <f>IF('Crisis Indicator Data'!#REF!="No Data",1,IF(#REF!&lt;&gt;"",1,0))</f>
        <v>#REF!</v>
      </c>
      <c r="D192" s="211" t="e">
        <f>IF('Crisis Indicator Data'!#REF!="No Data",1,IF(#REF!&lt;&gt;"",1,0))</f>
        <v>#REF!</v>
      </c>
      <c r="E192" s="211" t="e">
        <f>IF('Crisis Indicator Data'!#REF!="No Data",1,IF(#REF!&lt;&gt;"",1,0))</f>
        <v>#REF!</v>
      </c>
      <c r="F192" s="211" t="e">
        <f>IF('Crisis Indicator Data'!#REF!="No Data",1,IF(#REF!&lt;&gt;"",1,0))</f>
        <v>#REF!</v>
      </c>
      <c r="G192" s="211" t="e">
        <f>IF('Crisis Indicator Data'!#REF!="No Data",1,IF(#REF!&lt;&gt;"",1,0))</f>
        <v>#REF!</v>
      </c>
      <c r="H192" s="211" t="e">
        <f>IF('Crisis Indicator Data'!#REF!="No Data",1,IF(#REF!&lt;&gt;"",1,0))</f>
        <v>#REF!</v>
      </c>
      <c r="I192" s="211" t="e">
        <f>IF('Crisis Indicator Data'!#REF!="No Data",1,IF(#REF!&lt;&gt;"",1,0))</f>
        <v>#REF!</v>
      </c>
      <c r="J192" s="211" t="e">
        <f>IF('Crisis Indicator Data'!#REF!="No Data",1,IF(#REF!&lt;&gt;"",1,0))</f>
        <v>#REF!</v>
      </c>
      <c r="K192" s="211" t="e">
        <f>IF('Crisis Indicator Data'!#REF!="No Data",1,IF(#REF!&lt;&gt;"",1,0))</f>
        <v>#REF!</v>
      </c>
      <c r="L192" s="211" t="e">
        <f>IF('Crisis Indicator Data'!#REF!="No Data",1,IF(#REF!&lt;&gt;"",1,0))</f>
        <v>#REF!</v>
      </c>
      <c r="M192" s="211" t="e">
        <f>IF('Crisis Indicator Data'!#REF!="No Data",1,IF(#REF!&lt;&gt;"",1,0))</f>
        <v>#REF!</v>
      </c>
      <c r="N192" s="211" t="e">
        <f>IF('Crisis Indicator Data'!#REF!="No Data",1,IF(#REF!&lt;&gt;"",1,0))</f>
        <v>#REF!</v>
      </c>
      <c r="O192" s="211" t="e">
        <f>IF('Crisis Indicator Data'!#REF!="No Data",1,IF(#REF!&lt;&gt;"",1,0))</f>
        <v>#REF!</v>
      </c>
      <c r="P192" s="211" t="e">
        <f>IF('Crisis Indicator Data'!#REF!="No Data",1,IF(#REF!&lt;&gt;"",1,0))</f>
        <v>#REF!</v>
      </c>
      <c r="Q192" s="211" t="e">
        <f>IF('Crisis Indicator Data'!#REF!="No Data",1,IF(#REF!&lt;&gt;"",1,0))</f>
        <v>#REF!</v>
      </c>
      <c r="R192" s="211" t="e">
        <f>IF('Crisis Indicator Data'!#REF!="No Data",1,IF(#REF!&lt;&gt;"",1,0))</f>
        <v>#REF!</v>
      </c>
      <c r="S192" s="211" t="e">
        <f>IF('Crisis Indicator Data'!#REF!="No Data",1,IF(#REF!&lt;&gt;"",1,0))</f>
        <v>#REF!</v>
      </c>
      <c r="T192" s="211" t="e">
        <f>IF('Crisis Indicator Data'!#REF!="No Data",1,IF(#REF!&lt;&gt;"",1,0))</f>
        <v>#REF!</v>
      </c>
      <c r="U192" s="211" t="e">
        <f>IF('Crisis Indicator Data'!#REF!="No Data",1,IF(#REF!&lt;&gt;"",1,0))</f>
        <v>#REF!</v>
      </c>
      <c r="V192" s="211" t="e">
        <f>IF('Crisis Indicator Data'!#REF!="No Data",1,IF(#REF!&lt;&gt;"",1,0))</f>
        <v>#REF!</v>
      </c>
      <c r="W192" s="211" t="e">
        <f>IF('Crisis Indicator Data'!#REF!="No Data",1,IF(#REF!&lt;&gt;"",1,0))</f>
        <v>#REF!</v>
      </c>
      <c r="X192" s="211" t="e">
        <f>IF('Crisis Indicator Data'!#REF!="No Data",1,IF(#REF!&lt;&gt;"",1,0))</f>
        <v>#REF!</v>
      </c>
      <c r="Y192" s="211" t="e">
        <f>IF('Crisis Indicator Data'!#REF!="No Data",1,IF(#REF!&lt;&gt;"",1,0))</f>
        <v>#REF!</v>
      </c>
      <c r="Z192" s="211" t="e">
        <f>IF('Crisis Indicator Data'!#REF!="No Data",1,IF(#REF!&lt;&gt;"",1,0))</f>
        <v>#REF!</v>
      </c>
      <c r="AA192" s="211" t="e">
        <f>IF('Crisis Indicator Data'!#REF!="No Data",1,IF(#REF!&lt;&gt;"",1,0))</f>
        <v>#REF!</v>
      </c>
      <c r="AB192" s="211" t="e">
        <f>IF('Crisis Indicator Data'!#REF!="No Data",1,IF(#REF!&lt;&gt;"",1,0))</f>
        <v>#REF!</v>
      </c>
      <c r="AC192" s="211" t="e">
        <f>IF('Crisis Indicator Data'!#REF!="No Data",1,IF(#REF!&lt;&gt;"",1,0))</f>
        <v>#REF!</v>
      </c>
      <c r="AD192" s="211" t="e">
        <f>IF('Crisis Indicator Data'!#REF!="No Data",1,IF(#REF!&lt;&gt;"",1,0))</f>
        <v>#REF!</v>
      </c>
      <c r="AE192" s="211" t="e">
        <f>IF('Crisis Indicator Data'!#REF!="No Data",1,IF(#REF!&lt;&gt;"",1,0))</f>
        <v>#REF!</v>
      </c>
      <c r="AF192" s="211" t="e">
        <f>IF('Crisis Indicator Data'!#REF!="No Data",1,IF(#REF!&lt;&gt;"",1,0))</f>
        <v>#REF!</v>
      </c>
      <c r="AG192" s="211" t="e">
        <f>IF('Crisis Indicator Data'!#REF!="No Data",1,IF(#REF!&lt;&gt;"",1,0))</f>
        <v>#REF!</v>
      </c>
      <c r="AH192" s="211" t="e">
        <f>IF('Crisis Indicator Data'!#REF!="No Data",1,IF(#REF!&lt;&gt;"",1,0))</f>
        <v>#REF!</v>
      </c>
      <c r="AI192" s="211" t="e">
        <f>IF('Crisis Indicator Data'!#REF!="No Data",1,IF(#REF!&lt;&gt;"",1,0))</f>
        <v>#REF!</v>
      </c>
      <c r="AJ192" s="211" t="e">
        <f>IF('Crisis Indicator Data'!#REF!="No Data",1,IF(#REF!&lt;&gt;"",1,0))</f>
        <v>#REF!</v>
      </c>
      <c r="AK192" s="211" t="e">
        <f>IF('Crisis Indicator Data'!#REF!="No Data",1,IF(#REF!&lt;&gt;"",1,0))</f>
        <v>#REF!</v>
      </c>
      <c r="AL192" s="211" t="e">
        <f>IF('Crisis Indicator Data'!#REF!="No Data",1,IF(#REF!&lt;&gt;"",1,0))</f>
        <v>#REF!</v>
      </c>
      <c r="AM192" s="211" t="e">
        <f>IF('Crisis Indicator Data'!#REF!="No Data",1,IF(#REF!&lt;&gt;"",1,0))</f>
        <v>#REF!</v>
      </c>
      <c r="AN192" s="211" t="e">
        <f>IF('Crisis Indicator Data'!#REF!="No Data",1,IF(#REF!&lt;&gt;"",1,0))</f>
        <v>#REF!</v>
      </c>
      <c r="AO192" s="211" t="e">
        <f>IF('Crisis Indicator Data'!#REF!="No Data",1,IF(#REF!&lt;&gt;"",1,0))</f>
        <v>#REF!</v>
      </c>
      <c r="AP192" s="211" t="e">
        <f>IF('Crisis Indicator Data'!#REF!="No Data",1,IF(#REF!&lt;&gt;"",1,0))</f>
        <v>#REF!</v>
      </c>
      <c r="AQ192" s="211" t="e">
        <f>IF('Crisis Indicator Data'!#REF!="No Data",1,IF(#REF!&lt;&gt;"",1,0))</f>
        <v>#REF!</v>
      </c>
      <c r="AR192" s="211" t="e">
        <f>IF('Crisis Indicator Data'!#REF!="No Data",1,IF(#REF!&lt;&gt;"",1,0))</f>
        <v>#REF!</v>
      </c>
      <c r="AS192" s="211" t="e">
        <f>IF('Crisis Indicator Data'!#REF!="No Data",1,IF(#REF!&lt;&gt;"",1,0))</f>
        <v>#REF!</v>
      </c>
      <c r="AT192" s="211" t="e">
        <f>IF('Crisis Indicator Data'!#REF!="No Data",1,IF(#REF!&lt;&gt;"",1,0))</f>
        <v>#REF!</v>
      </c>
      <c r="AU192" s="211" t="e">
        <f>IF('Crisis Indicator Data'!#REF!="No Data",1,IF(#REF!&lt;&gt;"",1,0))</f>
        <v>#REF!</v>
      </c>
      <c r="AV192" s="211" t="e">
        <f>IF('Crisis Indicator Data'!#REF!="No Data",1,IF(#REF!&lt;&gt;"",1,0))</f>
        <v>#REF!</v>
      </c>
      <c r="AW192" s="211" t="e">
        <f>IF('Crisis Indicator Data'!#REF!="No Data",1,IF(#REF!&lt;&gt;"",1,0))</f>
        <v>#REF!</v>
      </c>
      <c r="AX192" s="211" t="e">
        <f>IF('Crisis Indicator Data'!#REF!="No Data",1,IF(#REF!&lt;&gt;"",1,0))</f>
        <v>#REF!</v>
      </c>
      <c r="AY192" s="211" t="e">
        <f>IF('Crisis Indicator Data'!#REF!="No Data",1,IF(#REF!&lt;&gt;"",1,0))</f>
        <v>#REF!</v>
      </c>
      <c r="AZ192" s="211"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149"/>
  <sheetViews>
    <sheetView zoomScale="80" zoomScaleNormal="80" workbookViewId="0">
      <selection activeCell="C137" sqref="C137"/>
    </sheetView>
  </sheetViews>
  <sheetFormatPr defaultColWidth="8.5703125" defaultRowHeight="15" x14ac:dyDescent="0.25"/>
  <cols>
    <col min="1" max="1" width="43.5703125" style="214" bestFit="1" customWidth="1"/>
    <col min="2" max="2" width="10" style="214" customWidth="1"/>
    <col min="3" max="3" width="17.5703125" style="214" customWidth="1"/>
    <col min="4" max="4" width="8.5703125" style="214" customWidth="1"/>
    <col min="5" max="5" width="69.42578125" style="214" bestFit="1" customWidth="1"/>
    <col min="6" max="7" width="8.5703125" style="214" customWidth="1"/>
    <col min="8" max="8" width="9.5703125" style="214" customWidth="1"/>
    <col min="9" max="9" width="13.5703125" style="214" customWidth="1"/>
    <col min="10" max="10" width="10.42578125" style="214" customWidth="1"/>
    <col min="11" max="20" width="8.5703125" style="214" customWidth="1"/>
    <col min="21" max="21" width="11.42578125" style="214" bestFit="1" customWidth="1"/>
    <col min="22" max="22" width="8.5703125" style="214" customWidth="1"/>
    <col min="23" max="16384" width="8.5703125" style="214"/>
  </cols>
  <sheetData>
    <row r="1" spans="1:21" ht="23.1" customHeight="1" x14ac:dyDescent="0.35">
      <c r="A1" s="127" t="str">
        <f>"INFORM Severity Index - all crises. Release: "&amp;About!$A$5&amp;""</f>
        <v>INFORM Severity Index - all crises. Release: October 2022</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8466</v>
      </c>
      <c r="B2" s="11" t="s">
        <v>8468</v>
      </c>
      <c r="C2" s="11" t="s">
        <v>8469</v>
      </c>
      <c r="D2" s="5" t="s">
        <v>8470</v>
      </c>
      <c r="E2" s="11" t="s">
        <v>8471</v>
      </c>
      <c r="F2" s="71" t="s">
        <v>8472</v>
      </c>
      <c r="G2" s="72" t="s">
        <v>8473</v>
      </c>
      <c r="H2" s="71" t="s">
        <v>8473</v>
      </c>
      <c r="I2" s="73" t="s">
        <v>8474</v>
      </c>
      <c r="J2" s="73" t="s">
        <v>5</v>
      </c>
      <c r="K2" s="75" t="s">
        <v>8475</v>
      </c>
      <c r="L2" s="74" t="s">
        <v>8490</v>
      </c>
      <c r="M2" s="74" t="s">
        <v>8491</v>
      </c>
      <c r="N2" s="49" t="s">
        <v>8478</v>
      </c>
      <c r="O2" s="76" t="s">
        <v>7020</v>
      </c>
      <c r="P2" s="76" t="s">
        <v>8479</v>
      </c>
      <c r="Q2" s="77" t="s">
        <v>8480</v>
      </c>
      <c r="R2" s="78" t="s">
        <v>8481</v>
      </c>
      <c r="S2" s="78" t="s">
        <v>8482</v>
      </c>
      <c r="T2" s="52" t="s">
        <v>8483</v>
      </c>
      <c r="U2" s="126" t="s">
        <v>8484</v>
      </c>
    </row>
    <row r="3" spans="1:21" ht="18" hidden="1" customHeight="1" thickTop="1" x14ac:dyDescent="0.3">
      <c r="A3" s="46" t="s">
        <v>8485</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8486</v>
      </c>
      <c r="B4" s="12"/>
      <c r="C4" s="12"/>
      <c r="D4" s="6" t="s">
        <v>8486</v>
      </c>
      <c r="E4" s="12"/>
      <c r="F4" s="34" t="s">
        <v>8487</v>
      </c>
      <c r="G4" s="34" t="s">
        <v>8487</v>
      </c>
      <c r="H4" s="34" t="s">
        <v>8488</v>
      </c>
      <c r="I4" s="34" t="s">
        <v>8489</v>
      </c>
      <c r="J4" s="34" t="s">
        <v>8488</v>
      </c>
      <c r="K4" s="34" t="s">
        <v>8487</v>
      </c>
      <c r="L4" s="34" t="s">
        <v>8487</v>
      </c>
      <c r="M4" s="34" t="s">
        <v>8487</v>
      </c>
      <c r="N4" s="34" t="s">
        <v>8487</v>
      </c>
      <c r="O4" s="34" t="s">
        <v>8487</v>
      </c>
      <c r="P4" s="34" t="s">
        <v>8487</v>
      </c>
      <c r="Q4" s="34" t="s">
        <v>8487</v>
      </c>
      <c r="R4" s="34" t="s">
        <v>8487</v>
      </c>
      <c r="S4" s="34" t="s">
        <v>8487</v>
      </c>
      <c r="T4" s="1"/>
      <c r="U4" s="110"/>
    </row>
    <row r="5" spans="1:21" x14ac:dyDescent="0.25">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Conflict,Violence,Displacement,Drought,Earthquake,Socio-political</v>
      </c>
      <c r="F5" s="235">
        <f t="shared" ref="F5:F36" si="0">IF(OR(N5="x",K5="x"),"x",ROUND((5-GEOMEAN(((5-K5)/5*4+1),((5-N5)/5*4+1),((5-N5)/5*4+1)))/4*3.5+Q5*0.3,1))</f>
        <v>4.5</v>
      </c>
      <c r="G5" s="129">
        <f t="shared" ref="G5:G36" si="1">IF(F5="x","x",ROUNDUP(F5,0))</f>
        <v>5</v>
      </c>
      <c r="H5" s="129" t="str">
        <f t="shared" ref="H5:H36" si="2">IF(N5="x","x",IF(K5="x","x",(IF(G5=5,"Very High",IF(G5=4,"High",IF(G5=3,"Medium",IF(G5=2,"Low","Very Low")))))))</f>
        <v>Very High</v>
      </c>
      <c r="I5" s="236" t="str">
        <f>INDEX(Trends!$D$3:$D$404,MATCH(B5,Trends!$C$3:$C$404,0))</f>
        <v>Stable</v>
      </c>
      <c r="J5" s="129" t="str">
        <f>VLOOKUP($B5,Reliability!$A$3:$I$170,9,FALSE)</f>
        <v>High</v>
      </c>
      <c r="K5" s="237">
        <f t="shared" ref="K5:K36" si="3">IF(OR(M5="x",L5="x"),"x",ROUND((5-GEOMEAN(((5-L5)/5*4+1),((5-M5)/5*4+1),((5-M5)/5*4+1)))/4*5,1))</f>
        <v>4.8</v>
      </c>
      <c r="L5" s="237">
        <f>VLOOKUP($B5,'Impact of the crisis'!$C$6:$N$170,12,FALSE)</f>
        <v>4.9000000000000004</v>
      </c>
      <c r="M5" s="237">
        <f>VLOOKUP($B5,'Impact of the crisis'!$C$6:$AB$170,26,FALSE)</f>
        <v>4.8</v>
      </c>
      <c r="N5" s="237">
        <f>VLOOKUP($B5,'Conditions of people affected'!$C$6:$R$170,16,FALSE)</f>
        <v>4.5</v>
      </c>
      <c r="O5" s="237">
        <f>VLOOKUP($B5,'Conditions of people affected'!$C$6:$R$170,9,FALSE)</f>
        <v>5</v>
      </c>
      <c r="P5" s="237">
        <f>VLOOKUP($B5,'Conditions of people affected'!$C$6:$R$170,15,FALSE)</f>
        <v>4</v>
      </c>
      <c r="Q5" s="237">
        <f t="shared" ref="Q5:Q36" si="4">IF(OR(S5="x",R5="x"),R5,ROUND((5-GEOMEAN(((5-R5)/5*4+1),((5-S5)/5*4+1)))/4*5,1))</f>
        <v>4.3</v>
      </c>
      <c r="R5" s="237">
        <f>VLOOKUP($B5,'Complexity of the crisis'!$C$6:$AN$170,22,FALSE)</f>
        <v>4</v>
      </c>
      <c r="S5" s="237">
        <f>VLOOKUP($B5,'Complexity of the crisis'!$C$6:$AN$170,38,FALSE)</f>
        <v>4.5</v>
      </c>
      <c r="T5" s="133" t="str">
        <f>VLOOKUP(B5,Lists!$C$3:$E$163,3,FALSE)</f>
        <v>Asia</v>
      </c>
      <c r="U5" s="134">
        <f>VLOOKUP(B5,'INFORM Severity - hidden'!$C$5:$V$200,20,FALSE)</f>
        <v>44854</v>
      </c>
    </row>
    <row r="6" spans="1:21" x14ac:dyDescent="0.25">
      <c r="A6" s="130" t="str">
        <f t="array" ref="A6">IFERROR(INDEX(Lists!$B$2:$B$200,SMALL(IF(Lists!$I$2:$I$200="Individual",ROW(Lists!$B$2:$B$200)),ROW(2:2))-1,1),"")</f>
        <v>Earthquake in Khost and Paktika</v>
      </c>
      <c r="B6" s="131" t="str">
        <f>VLOOKUP(A6,Lists!$B$2:$G$200,2,FALSE)</f>
        <v>AFG005</v>
      </c>
      <c r="C6" s="131" t="str">
        <f>VLOOKUP(B6,'INFORM Severity - hidden'!$C$5:$D$200,2,FALSE)</f>
        <v>Afghanistan</v>
      </c>
      <c r="D6" s="131" t="str">
        <f>VLOOKUP(A6,Lists!$B$2:$G$200,3,FALSE)</f>
        <v>AFG</v>
      </c>
      <c r="E6" s="132" t="str">
        <f>VLOOKUP(A6,Lists!$B$2:$G$200,5,FALSE)</f>
        <v>Earthquake</v>
      </c>
      <c r="F6" s="235">
        <f t="shared" si="0"/>
        <v>3</v>
      </c>
      <c r="G6" s="129">
        <f t="shared" si="1"/>
        <v>3</v>
      </c>
      <c r="H6" s="129" t="str">
        <f t="shared" si="2"/>
        <v>Medium</v>
      </c>
      <c r="I6" s="236" t="str">
        <f>INDEX(Trends!$D$3:$D$404,MATCH(B6,Trends!$C$3:$C$404,0))</f>
        <v>Stable</v>
      </c>
      <c r="J6" s="129" t="str">
        <f>VLOOKUP($B6,Reliability!$A$3:$I$170,9,FALSE)</f>
        <v>High</v>
      </c>
      <c r="K6" s="237">
        <f t="shared" si="3"/>
        <v>2.8</v>
      </c>
      <c r="L6" s="237">
        <f>VLOOKUP($B6,'Impact of the crisis'!$C$6:$N$170,12,FALSE)</f>
        <v>0.9</v>
      </c>
      <c r="M6" s="237">
        <f>VLOOKUP($B6,'Impact of the crisis'!$C$6:$AB$170,26,FALSE)</f>
        <v>3.5</v>
      </c>
      <c r="N6" s="237">
        <f>VLOOKUP($B6,'Conditions of people affected'!$C$6:$R$170,16,FALSE)</f>
        <v>2.8</v>
      </c>
      <c r="O6" s="237">
        <f>VLOOKUP($B6,'Conditions of people affected'!$C$6:$R$170,9,FALSE)</f>
        <v>2.6</v>
      </c>
      <c r="P6" s="237">
        <f>VLOOKUP($B6,'Conditions of people affected'!$C$6:$R$170,15,FALSE)</f>
        <v>3</v>
      </c>
      <c r="Q6" s="237">
        <f t="shared" si="4"/>
        <v>3.5</v>
      </c>
      <c r="R6" s="237">
        <f>VLOOKUP($B6,'Complexity of the crisis'!$C$6:$AN$170,22,FALSE)</f>
        <v>4</v>
      </c>
      <c r="S6" s="237">
        <f>VLOOKUP($B6,'Complexity of the crisis'!$C$6:$AN$170,38,FALSE)</f>
        <v>3</v>
      </c>
      <c r="T6" s="133" t="str">
        <f>VLOOKUP(B6,Lists!$C$3:$E$163,3,FALSE)</f>
        <v>Asia</v>
      </c>
      <c r="U6" s="134">
        <f>VLOOKUP(B6,'INFORM Severity - hidden'!$C$5:$V$200,20,FALSE)</f>
        <v>44854</v>
      </c>
    </row>
    <row r="7" spans="1:21" x14ac:dyDescent="0.25">
      <c r="A7" s="130" t="str">
        <f t="array" ref="A7">IFERROR(INDEX(Lists!$B$2:$B$200,SMALL(IF(Lists!$I$2:$I$200="Individual",ROW(Lists!$B$2:$B$200)),ROW(3:3))-1,1),"")</f>
        <v>Drought in South-West Angola</v>
      </c>
      <c r="B7" s="131" t="str">
        <f>VLOOKUP(A7,Lists!$B$2:$G$200,2,FALSE)</f>
        <v>AGO002</v>
      </c>
      <c r="C7" s="131" t="str">
        <f>VLOOKUP(B7,'INFORM Severity - hidden'!$C$5:$D$200,2,FALSE)</f>
        <v>Angola</v>
      </c>
      <c r="D7" s="131" t="str">
        <f>VLOOKUP(A7,Lists!$B$2:$G$200,3,FALSE)</f>
        <v>AGO</v>
      </c>
      <c r="E7" s="132" t="str">
        <f>VLOOKUP(A7,Lists!$B$2:$G$200,5,FALSE)</f>
        <v>Drought</v>
      </c>
      <c r="F7" s="235">
        <f t="shared" si="0"/>
        <v>3.3</v>
      </c>
      <c r="G7" s="129">
        <f t="shared" si="1"/>
        <v>4</v>
      </c>
      <c r="H7" s="129" t="str">
        <f t="shared" si="2"/>
        <v>High</v>
      </c>
      <c r="I7" s="236" t="str">
        <f>INDEX(Trends!$D$3:$D$404,MATCH(B7,Trends!$C$3:$C$404,0))</f>
        <v>Increasing</v>
      </c>
      <c r="J7" s="129" t="str">
        <f>VLOOKUP($B7,Reliability!$A$3:$I$170,9,FALSE)</f>
        <v>High</v>
      </c>
      <c r="K7" s="237">
        <f t="shared" si="3"/>
        <v>2.8</v>
      </c>
      <c r="L7" s="237">
        <f>VLOOKUP($B7,'Impact of the crisis'!$C$6:$N$170,12,FALSE)</f>
        <v>3.7</v>
      </c>
      <c r="M7" s="237">
        <f>VLOOKUP($B7,'Impact of the crisis'!$C$6:$AB$170,26,FALSE)</f>
        <v>2.2000000000000002</v>
      </c>
      <c r="N7" s="237">
        <f>VLOOKUP($B7,'Conditions of people affected'!$C$6:$R$170,16,FALSE)</f>
        <v>3.85</v>
      </c>
      <c r="O7" s="237">
        <f>VLOOKUP($B7,'Conditions of people affected'!$C$6:$R$170,9,FALSE)</f>
        <v>3.7</v>
      </c>
      <c r="P7" s="237">
        <f>VLOOKUP($B7,'Conditions of people affected'!$C$6:$R$170,15,FALSE)</f>
        <v>4</v>
      </c>
      <c r="Q7" s="237">
        <f t="shared" si="4"/>
        <v>2.6</v>
      </c>
      <c r="R7" s="237">
        <f>VLOOKUP($B7,'Complexity of the crisis'!$C$6:$AN$170,22,FALSE)</f>
        <v>3.1</v>
      </c>
      <c r="S7" s="237">
        <f>VLOOKUP($B7,'Complexity of the crisis'!$C$6:$AN$170,38,FALSE)</f>
        <v>2</v>
      </c>
      <c r="T7" s="133" t="str">
        <f>VLOOKUP(B7,Lists!$C$3:$E$163,3,FALSE)</f>
        <v>Africa</v>
      </c>
      <c r="U7" s="134">
        <f>VLOOKUP(B7,'INFORM Severity - hidden'!$C$5:$V$200,20,FALSE)</f>
        <v>44838</v>
      </c>
    </row>
    <row r="8" spans="1:21" x14ac:dyDescent="0.25">
      <c r="A8" s="130" t="str">
        <f t="array" ref="A8">IFERROR(INDEX(Lists!$B$2:$B$200,SMALL(IF(Lists!$I$2:$I$200="Individual",ROW(Lists!$B$2:$B$200)),ROW(4:4))-1,1),"")</f>
        <v>Nagorno-Karabakh Conflict in Armenia</v>
      </c>
      <c r="B8" s="131" t="str">
        <f>VLOOKUP(A8,Lists!$B$2:$G$200,2,FALSE)</f>
        <v>ARM002</v>
      </c>
      <c r="C8" s="131" t="str">
        <f>VLOOKUP(B8,'INFORM Severity - hidden'!$C$5:$D$200,2,FALSE)</f>
        <v>Armenia</v>
      </c>
      <c r="D8" s="131" t="str">
        <f>VLOOKUP(A8,Lists!$B$2:$G$200,3,FALSE)</f>
        <v>ARM</v>
      </c>
      <c r="E8" s="132" t="str">
        <f>VLOOKUP(A8,Lists!$B$2:$G$200,5,FALSE)</f>
        <v>Conflict,Displacement</v>
      </c>
      <c r="F8" s="235">
        <f t="shared" si="0"/>
        <v>1.3</v>
      </c>
      <c r="G8" s="129">
        <f t="shared" si="1"/>
        <v>2</v>
      </c>
      <c r="H8" s="129" t="str">
        <f t="shared" si="2"/>
        <v>Low</v>
      </c>
      <c r="I8" s="236" t="str">
        <f>INDEX(Trends!$D$3:$D$404,MATCH(B8,Trends!$C$3:$C$404,0))</f>
        <v>Decreasing</v>
      </c>
      <c r="J8" s="129" t="str">
        <f>VLOOKUP($B8,Reliability!$A$3:$I$170,9,FALSE)</f>
        <v>Medium</v>
      </c>
      <c r="K8" s="237">
        <f t="shared" si="3"/>
        <v>1.8</v>
      </c>
      <c r="L8" s="237">
        <f>VLOOKUP($B8,'Impact of the crisis'!$C$6:$N$170,12,FALSE)</f>
        <v>1.3</v>
      </c>
      <c r="M8" s="237">
        <f>VLOOKUP($B8,'Impact of the crisis'!$C$6:$AB$170,26,FALSE)</f>
        <v>2.1</v>
      </c>
      <c r="N8" s="237">
        <f>VLOOKUP($B8,'Conditions of people affected'!$C$6:$R$170,16,FALSE)</f>
        <v>0.85</v>
      </c>
      <c r="O8" s="237">
        <f>VLOOKUP($B8,'Conditions of people affected'!$C$6:$R$170,9,FALSE)</f>
        <v>0.7</v>
      </c>
      <c r="P8" s="237">
        <f>VLOOKUP($B8,'Conditions of people affected'!$C$6:$R$170,15,FALSE)</f>
        <v>1</v>
      </c>
      <c r="Q8" s="237">
        <f t="shared" si="4"/>
        <v>1.5</v>
      </c>
      <c r="R8" s="237">
        <f>VLOOKUP($B8,'Complexity of the crisis'!$C$6:$AN$170,22,FALSE)</f>
        <v>2</v>
      </c>
      <c r="S8" s="237">
        <f>VLOOKUP($B8,'Complexity of the crisis'!$C$6:$AN$170,38,FALSE)</f>
        <v>1</v>
      </c>
      <c r="T8" s="133" t="str">
        <f>VLOOKUP(B8,Lists!$C$3:$E$163,3,FALSE)</f>
        <v>Middle east</v>
      </c>
      <c r="U8" s="134">
        <f>VLOOKUP(B8,'INFORM Severity - hidden'!$C$5:$V$200,20,FALSE)</f>
        <v>44861</v>
      </c>
    </row>
    <row r="9" spans="1:21" x14ac:dyDescent="0.25">
      <c r="A9" s="130" t="str">
        <f t="array" ref="A9">IFERROR(INDEX(Lists!$B$2:$B$200,SMALL(IF(Lists!$I$2:$I$200="Individual",ROW(Lists!$B$2:$B$200)),ROW(5:5))-1,1),"")</f>
        <v>Nagorno-Karabakh conflict in Azerbaijan</v>
      </c>
      <c r="B9" s="131" t="str">
        <f>VLOOKUP(A9,Lists!$B$2:$G$200,2,FALSE)</f>
        <v>AZE002</v>
      </c>
      <c r="C9" s="131" t="str">
        <f>VLOOKUP(B9,'INFORM Severity - hidden'!$C$5:$D$200,2,FALSE)</f>
        <v>Azerbaijan</v>
      </c>
      <c r="D9" s="131" t="str">
        <f>VLOOKUP(A9,Lists!$B$2:$G$200,3,FALSE)</f>
        <v>AZE</v>
      </c>
      <c r="E9" s="132" t="str">
        <f>VLOOKUP(A9,Lists!$B$2:$G$200,5,FALSE)</f>
        <v>Conflict,Displacement</v>
      </c>
      <c r="F9" s="235">
        <f t="shared" si="0"/>
        <v>1.8</v>
      </c>
      <c r="G9" s="129">
        <f t="shared" si="1"/>
        <v>2</v>
      </c>
      <c r="H9" s="129" t="str">
        <f t="shared" si="2"/>
        <v>Low</v>
      </c>
      <c r="I9" s="236" t="str">
        <f>INDEX(Trends!$D$3:$D$404,MATCH(B9,Trends!$C$3:$C$404,0))</f>
        <v>Stable</v>
      </c>
      <c r="J9" s="129" t="str">
        <f>VLOOKUP($B9,Reliability!$A$3:$I$170,9,FALSE)</f>
        <v>Low</v>
      </c>
      <c r="K9" s="237">
        <f t="shared" si="3"/>
        <v>2.6</v>
      </c>
      <c r="L9" s="237">
        <f>VLOOKUP($B9,'Impact of the crisis'!$C$6:$N$170,12,FALSE)</f>
        <v>1.8</v>
      </c>
      <c r="M9" s="237">
        <f>VLOOKUP($B9,'Impact of the crisis'!$C$6:$AB$170,26,FALSE)</f>
        <v>3</v>
      </c>
      <c r="N9" s="237">
        <f>VLOOKUP($B9,'Conditions of people affected'!$C$6:$R$170,16,FALSE)</f>
        <v>1</v>
      </c>
      <c r="O9" s="237">
        <f>VLOOKUP($B9,'Conditions of people affected'!$C$6:$R$170,9,FALSE)</f>
        <v>0</v>
      </c>
      <c r="P9" s="237">
        <f>VLOOKUP($B9,'Conditions of people affected'!$C$6:$R$170,15,FALSE)</f>
        <v>2</v>
      </c>
      <c r="Q9" s="237">
        <f t="shared" si="4"/>
        <v>2.2000000000000002</v>
      </c>
      <c r="R9" s="237">
        <f>VLOOKUP($B9,'Complexity of the crisis'!$C$6:$AN$170,22,FALSE)</f>
        <v>2.4</v>
      </c>
      <c r="S9" s="237">
        <f>VLOOKUP($B9,'Complexity of the crisis'!$C$6:$AN$170,38,FALSE)</f>
        <v>2</v>
      </c>
      <c r="T9" s="133" t="str">
        <f>VLOOKUP(B9,Lists!$C$3:$E$163,3,FALSE)</f>
        <v>Middle east</v>
      </c>
      <c r="U9" s="134">
        <f>VLOOKUP(B9,'INFORM Severity - hidden'!$C$5:$V$200,20,FALSE)</f>
        <v>44861</v>
      </c>
    </row>
    <row r="10" spans="1:21" x14ac:dyDescent="0.25">
      <c r="A10" s="130" t="str">
        <f t="array" ref="A10">IFERROR(INDEX(Lists!$B$2:$B$200,SMALL(IF(Lists!$I$2:$I$200="Individual",ROW(Lists!$B$2:$B$200)),ROW(6:6))-1,1),"")</f>
        <v>Complex in Burundi</v>
      </c>
      <c r="B10" s="131" t="str">
        <f>VLOOKUP(A10,Lists!$B$2:$G$200,2,FALSE)</f>
        <v>BDI001</v>
      </c>
      <c r="C10" s="131" t="str">
        <f>VLOOKUP(B10,'INFORM Severity - hidden'!$C$5:$D$200,2,FALSE)</f>
        <v>Burundi</v>
      </c>
      <c r="D10" s="131" t="str">
        <f>VLOOKUP(A10,Lists!$B$2:$G$200,3,FALSE)</f>
        <v>BDI</v>
      </c>
      <c r="E10" s="132" t="str">
        <f>VLOOKUP(A10,Lists!$B$2:$G$200,5,FALSE)</f>
        <v>Violence,Displacement,Floods</v>
      </c>
      <c r="F10" s="235">
        <f t="shared" si="0"/>
        <v>3.5</v>
      </c>
      <c r="G10" s="129">
        <f t="shared" si="1"/>
        <v>4</v>
      </c>
      <c r="H10" s="129" t="str">
        <f t="shared" si="2"/>
        <v>High</v>
      </c>
      <c r="I10" s="236" t="str">
        <f>INDEX(Trends!$D$3:$D$404,MATCH(B10,Trends!$C$3:$C$404,0))</f>
        <v>Stable</v>
      </c>
      <c r="J10" s="129" t="str">
        <f>VLOOKUP($B10,Reliability!$A$3:$I$170,9,FALSE)</f>
        <v>High</v>
      </c>
      <c r="K10" s="237">
        <f t="shared" si="3"/>
        <v>3.8</v>
      </c>
      <c r="L10" s="237">
        <f>VLOOKUP($B10,'Impact of the crisis'!$C$6:$N$170,12,FALSE)</f>
        <v>4</v>
      </c>
      <c r="M10" s="237">
        <f>VLOOKUP($B10,'Impact of the crisis'!$C$6:$AB$170,26,FALSE)</f>
        <v>3.7</v>
      </c>
      <c r="N10" s="237">
        <f>VLOOKUP($B10,'Conditions of people affected'!$C$6:$R$170,16,FALSE)</f>
        <v>3.4</v>
      </c>
      <c r="O10" s="237">
        <f>VLOOKUP($B10,'Conditions of people affected'!$C$6:$R$170,9,FALSE)</f>
        <v>3.8</v>
      </c>
      <c r="P10" s="237">
        <f>VLOOKUP($B10,'Conditions of people affected'!$C$6:$R$170,15,FALSE)</f>
        <v>3</v>
      </c>
      <c r="Q10" s="237">
        <f t="shared" si="4"/>
        <v>3.3</v>
      </c>
      <c r="R10" s="237">
        <f>VLOOKUP($B10,'Complexity of the crisis'!$C$6:$AN$170,22,FALSE)</f>
        <v>3</v>
      </c>
      <c r="S10" s="237">
        <f>VLOOKUP($B10,'Complexity of the crisis'!$C$6:$AN$170,38,FALSE)</f>
        <v>3.5</v>
      </c>
      <c r="T10" s="133" t="str">
        <f>VLOOKUP(B10,Lists!$C$3:$E$163,3,FALSE)</f>
        <v>Africa</v>
      </c>
      <c r="U10" s="134">
        <f>VLOOKUP(B10,'INFORM Severity - hidden'!$C$5:$V$200,20,FALSE)</f>
        <v>44825</v>
      </c>
    </row>
    <row r="11" spans="1:21" x14ac:dyDescent="0.25">
      <c r="A11" s="130" t="str">
        <f t="array" ref="A11">IFERROR(INDEX(Lists!$B$2:$B$200,SMALL(IF(Lists!$I$2:$I$200="Individual",ROW(Lists!$B$2:$B$200)),ROW(7:7))-1,1),"")</f>
        <v>Conflict in Burkina Faso</v>
      </c>
      <c r="B11" s="131" t="str">
        <f>VLOOKUP(A11,Lists!$B$2:$G$200,2,FALSE)</f>
        <v>BFA002</v>
      </c>
      <c r="C11" s="131" t="str">
        <f>VLOOKUP(B11,'INFORM Severity - hidden'!$C$5:$D$200,2,FALSE)</f>
        <v>Burkina Faso</v>
      </c>
      <c r="D11" s="131" t="str">
        <f>VLOOKUP(A11,Lists!$B$2:$G$200,3,FALSE)</f>
        <v>BFA</v>
      </c>
      <c r="E11" s="132" t="str">
        <f>VLOOKUP(A11,Lists!$B$2:$G$200,5,FALSE)</f>
        <v>Conflict,Displacement,Violence</v>
      </c>
      <c r="F11" s="235">
        <f t="shared" si="0"/>
        <v>3.7</v>
      </c>
      <c r="G11" s="129">
        <f t="shared" si="1"/>
        <v>4</v>
      </c>
      <c r="H11" s="129" t="str">
        <f t="shared" si="2"/>
        <v>High</v>
      </c>
      <c r="I11" s="236" t="str">
        <f>INDEX(Trends!$D$3:$D$404,MATCH(B11,Trends!$C$3:$C$404,0))</f>
        <v>Decreasing</v>
      </c>
      <c r="J11" s="129" t="str">
        <f>VLOOKUP($B11,Reliability!$A$3:$I$170,9,FALSE)</f>
        <v>High</v>
      </c>
      <c r="K11" s="237">
        <f t="shared" si="3"/>
        <v>4.2</v>
      </c>
      <c r="L11" s="237">
        <f>VLOOKUP($B11,'Impact of the crisis'!$C$6:$N$170,12,FALSE)</f>
        <v>4.5999999999999996</v>
      </c>
      <c r="M11" s="237">
        <f>VLOOKUP($B11,'Impact of the crisis'!$C$6:$AB$170,26,FALSE)</f>
        <v>3.9</v>
      </c>
      <c r="N11" s="237">
        <f>VLOOKUP($B11,'Conditions of people affected'!$C$6:$R$170,16,FALSE)</f>
        <v>3.6</v>
      </c>
      <c r="O11" s="237">
        <f>VLOOKUP($B11,'Conditions of people affected'!$C$6:$R$170,9,FALSE)</f>
        <v>4.2</v>
      </c>
      <c r="P11" s="237">
        <f>VLOOKUP($B11,'Conditions of people affected'!$C$6:$R$170,15,FALSE)</f>
        <v>3</v>
      </c>
      <c r="Q11" s="237">
        <f t="shared" si="4"/>
        <v>3.3</v>
      </c>
      <c r="R11" s="237">
        <f>VLOOKUP($B11,'Complexity of the crisis'!$C$6:$AN$170,22,FALSE)</f>
        <v>3.1</v>
      </c>
      <c r="S11" s="237">
        <f>VLOOKUP($B11,'Complexity of the crisis'!$C$6:$AN$170,38,FALSE)</f>
        <v>3.5</v>
      </c>
      <c r="T11" s="133" t="str">
        <f>VLOOKUP(B11,Lists!$C$3:$E$163,3,FALSE)</f>
        <v>Africa</v>
      </c>
      <c r="U11" s="134">
        <f>VLOOKUP(B11,'INFORM Severity - hidden'!$C$5:$V$200,20,FALSE)</f>
        <v>44816</v>
      </c>
    </row>
    <row r="12" spans="1:21" x14ac:dyDescent="0.25">
      <c r="A12" s="130" t="str">
        <f t="array" ref="A12">IFERROR(INDEX(Lists!$B$2:$B$200,SMALL(IF(Lists!$I$2:$I$200="Individual",ROW(Lists!$B$2:$B$200)),ROW(8:8))-1,1),"")</f>
        <v>Rohingya refugee crisis</v>
      </c>
      <c r="B12" s="131" t="str">
        <f>VLOOKUP(A12,Lists!$B$2:$G$200,2,FALSE)</f>
        <v>BGD002</v>
      </c>
      <c r="C12" s="131" t="str">
        <f>VLOOKUP(B12,'INFORM Severity - hidden'!$C$5:$D$200,2,FALSE)</f>
        <v>Bangladesh</v>
      </c>
      <c r="D12" s="131" t="str">
        <f>VLOOKUP(A12,Lists!$B$2:$G$200,3,FALSE)</f>
        <v>BGD</v>
      </c>
      <c r="E12" s="132" t="str">
        <f>VLOOKUP(A12,Lists!$B$2:$G$200,5,FALSE)</f>
        <v>Conflict,Violence,Displacement</v>
      </c>
      <c r="F12" s="235">
        <f t="shared" si="0"/>
        <v>3.1</v>
      </c>
      <c r="G12" s="129">
        <f t="shared" si="1"/>
        <v>4</v>
      </c>
      <c r="H12" s="129" t="str">
        <f t="shared" si="2"/>
        <v>High</v>
      </c>
      <c r="I12" s="236" t="str">
        <f>INDEX(Trends!$D$3:$D$404,MATCH(B12,Trends!$C$3:$C$404,0))</f>
        <v>Increasing</v>
      </c>
      <c r="J12" s="129" t="str">
        <f>VLOOKUP($B12,Reliability!$A$3:$I$170,9,FALSE)</f>
        <v>High</v>
      </c>
      <c r="K12" s="237">
        <f t="shared" si="3"/>
        <v>2.8</v>
      </c>
      <c r="L12" s="237">
        <f>VLOOKUP($B12,'Impact of the crisis'!$C$6:$N$170,12,FALSE)</f>
        <v>0.2</v>
      </c>
      <c r="M12" s="237">
        <f>VLOOKUP($B12,'Impact of the crisis'!$C$6:$AB$170,26,FALSE)</f>
        <v>3.7</v>
      </c>
      <c r="N12" s="237">
        <f>VLOOKUP($B12,'Conditions of people affected'!$C$6:$R$170,16,FALSE)</f>
        <v>3.3</v>
      </c>
      <c r="O12" s="237">
        <f>VLOOKUP($B12,'Conditions of people affected'!$C$6:$R$170,9,FALSE)</f>
        <v>3.6</v>
      </c>
      <c r="P12" s="237">
        <f>VLOOKUP($B12,'Conditions of people affected'!$C$6:$R$170,15,FALSE)</f>
        <v>3</v>
      </c>
      <c r="Q12" s="237">
        <f t="shared" si="4"/>
        <v>2.9</v>
      </c>
      <c r="R12" s="237">
        <f>VLOOKUP($B12,'Complexity of the crisis'!$C$6:$AN$170,22,FALSE)</f>
        <v>2.8</v>
      </c>
      <c r="S12" s="237">
        <f>VLOOKUP($B12,'Complexity of the crisis'!$C$6:$AN$170,38,FALSE)</f>
        <v>3</v>
      </c>
      <c r="T12" s="133" t="str">
        <f>VLOOKUP(B12,Lists!$C$3:$E$163,3,FALSE)</f>
        <v>Asia</v>
      </c>
      <c r="U12" s="134">
        <f>VLOOKUP(B12,'INFORM Severity - hidden'!$C$5:$V$200,20,FALSE)</f>
        <v>44861</v>
      </c>
    </row>
    <row r="13" spans="1:21" x14ac:dyDescent="0.25">
      <c r="A13" s="130" t="str">
        <f t="array" ref="A13">IFERROR(INDEX(Lists!$B$2:$B$200,SMALL(IF(Lists!$I$2:$I$200="Individual",ROW(Lists!$B$2:$B$200)),ROW(9:9))-1,1),"")</f>
        <v>2022 Floods in Bangladesh</v>
      </c>
      <c r="B13" s="131" t="str">
        <f>VLOOKUP(A13,Lists!$B$2:$G$200,2,FALSE)</f>
        <v>BGD008</v>
      </c>
      <c r="C13" s="131" t="str">
        <f>VLOOKUP(B13,'INFORM Severity - hidden'!$C$5:$D$200,2,FALSE)</f>
        <v>Bangladesh</v>
      </c>
      <c r="D13" s="131" t="str">
        <f>VLOOKUP(A13,Lists!$B$2:$G$200,3,FALSE)</f>
        <v>BGD</v>
      </c>
      <c r="E13" s="132" t="str">
        <f>VLOOKUP(A13,Lists!$B$2:$G$200,5,FALSE)</f>
        <v>Floods</v>
      </c>
      <c r="F13" s="235">
        <f t="shared" si="0"/>
        <v>3</v>
      </c>
      <c r="G13" s="129">
        <f t="shared" si="1"/>
        <v>3</v>
      </c>
      <c r="H13" s="129" t="str">
        <f t="shared" si="2"/>
        <v>Medium</v>
      </c>
      <c r="I13" s="236" t="str">
        <f>INDEX(Trends!$D$3:$D$404,MATCH(B13,Trends!$C$3:$C$404,0))</f>
        <v>Decreasing</v>
      </c>
      <c r="J13" s="129" t="str">
        <f>VLOOKUP($B13,Reliability!$A$3:$I$170,9,FALSE)</f>
        <v>High</v>
      </c>
      <c r="K13" s="237">
        <f t="shared" si="3"/>
        <v>2.1</v>
      </c>
      <c r="L13" s="237">
        <f>VLOOKUP($B13,'Impact of the crisis'!$C$6:$N$170,12,FALSE)</f>
        <v>2.7</v>
      </c>
      <c r="M13" s="237">
        <f>VLOOKUP($B13,'Impact of the crisis'!$C$6:$AB$170,26,FALSE)</f>
        <v>1.8</v>
      </c>
      <c r="N13" s="237">
        <f>VLOOKUP($B13,'Conditions of people affected'!$C$6:$R$170,16,FALSE)</f>
        <v>3.6</v>
      </c>
      <c r="O13" s="237">
        <f>VLOOKUP($B13,'Conditions of people affected'!$C$6:$R$170,9,FALSE)</f>
        <v>4.2</v>
      </c>
      <c r="P13" s="237">
        <f>VLOOKUP($B13,'Conditions of people affected'!$C$6:$R$170,15,FALSE)</f>
        <v>3</v>
      </c>
      <c r="Q13" s="237">
        <f t="shared" si="4"/>
        <v>2.7</v>
      </c>
      <c r="R13" s="237">
        <f>VLOOKUP($B13,'Complexity of the crisis'!$C$6:$AN$170,22,FALSE)</f>
        <v>2.8</v>
      </c>
      <c r="S13" s="237">
        <f>VLOOKUP($B13,'Complexity of the crisis'!$C$6:$AN$170,38,FALSE)</f>
        <v>2.5</v>
      </c>
      <c r="T13" s="133" t="str">
        <f>VLOOKUP(B13,Lists!$C$3:$E$163,3,FALSE)</f>
        <v>Asia</v>
      </c>
      <c r="U13" s="134">
        <f>VLOOKUP(B13,'INFORM Severity - hidden'!$C$5:$V$200,20,FALSE)</f>
        <v>44861</v>
      </c>
    </row>
    <row r="14" spans="1:21" x14ac:dyDescent="0.25">
      <c r="A14" s="130" t="str">
        <f t="array" ref="A14">IFERROR(INDEX(Lists!$B$2:$B$200,SMALL(IF(Lists!$I$2:$I$200="Individual",ROW(Lists!$B$2:$B$200)),ROW(10:10))-1,1),"")</f>
        <v>Venezuela displacement in Brazil</v>
      </c>
      <c r="B14" s="131" t="str">
        <f>VLOOKUP(A14,Lists!$B$2:$G$200,2,FALSE)</f>
        <v>BRA002</v>
      </c>
      <c r="C14" s="131" t="str">
        <f>VLOOKUP(B14,'INFORM Severity - hidden'!$C$5:$D$200,2,FALSE)</f>
        <v>Brazil</v>
      </c>
      <c r="D14" s="131" t="str">
        <f>VLOOKUP(A14,Lists!$B$2:$G$200,3,FALSE)</f>
        <v>BRA</v>
      </c>
      <c r="E14" s="132" t="str">
        <f>VLOOKUP(A14,Lists!$B$2:$G$200,5,FALSE)</f>
        <v>Displacement</v>
      </c>
      <c r="F14" s="235">
        <f t="shared" si="0"/>
        <v>2.4</v>
      </c>
      <c r="G14" s="129">
        <f t="shared" si="1"/>
        <v>3</v>
      </c>
      <c r="H14" s="129" t="str">
        <f t="shared" si="2"/>
        <v>Medium</v>
      </c>
      <c r="I14" s="236" t="str">
        <f>INDEX(Trends!$D$3:$D$404,MATCH(B14,Trends!$C$3:$C$404,0))</f>
        <v>Stable</v>
      </c>
      <c r="J14" s="129" t="str">
        <f>VLOOKUP($B14,Reliability!$A$3:$I$170,9,FALSE)</f>
        <v>High</v>
      </c>
      <c r="K14" s="237">
        <f t="shared" si="3"/>
        <v>3</v>
      </c>
      <c r="L14" s="237">
        <f>VLOOKUP($B14,'Impact of the crisis'!$C$6:$N$170,12,FALSE)</f>
        <v>3.3</v>
      </c>
      <c r="M14" s="237">
        <f>VLOOKUP($B14,'Impact of the crisis'!$C$6:$AB$170,26,FALSE)</f>
        <v>2.9</v>
      </c>
      <c r="N14" s="237">
        <f>VLOOKUP($B14,'Conditions of people affected'!$C$6:$R$170,16,FALSE)</f>
        <v>1.75</v>
      </c>
      <c r="O14" s="237">
        <f>VLOOKUP($B14,'Conditions of people affected'!$C$6:$R$170,9,FALSE)</f>
        <v>2.5</v>
      </c>
      <c r="P14" s="237">
        <f>VLOOKUP($B14,'Conditions of people affected'!$C$6:$R$170,15,FALSE)</f>
        <v>1</v>
      </c>
      <c r="Q14" s="237">
        <f t="shared" si="4"/>
        <v>2.7</v>
      </c>
      <c r="R14" s="237">
        <f>VLOOKUP($B14,'Complexity of the crisis'!$C$6:$AN$170,22,FALSE)</f>
        <v>2.9</v>
      </c>
      <c r="S14" s="237">
        <f>VLOOKUP($B14,'Complexity of the crisis'!$C$6:$AN$170,38,FALSE)</f>
        <v>2.5</v>
      </c>
      <c r="T14" s="133" t="str">
        <f>VLOOKUP(B14,Lists!$C$3:$E$163,3,FALSE)</f>
        <v>Americas</v>
      </c>
      <c r="U14" s="134">
        <f>VLOOKUP(B14,'INFORM Severity - hidden'!$C$5:$V$200,20,FALSE)</f>
        <v>44865</v>
      </c>
    </row>
    <row r="15" spans="1:21" x14ac:dyDescent="0.25">
      <c r="A15" s="130" t="str">
        <f t="array" ref="A15">IFERROR(INDEX(Lists!$B$2:$B$200,SMALL(IF(Lists!$I$2:$I$200="Individual",ROW(Lists!$B$2:$B$200)),ROW(11:11))-1,1),"")</f>
        <v>Floods in rainy season 2022</v>
      </c>
      <c r="B15" s="131" t="str">
        <f>VLOOKUP(A15,Lists!$B$2:$G$200,2,FALSE)</f>
        <v>BRA003</v>
      </c>
      <c r="C15" s="131" t="str">
        <f>VLOOKUP(B15,'INFORM Severity - hidden'!$C$5:$D$200,2,FALSE)</f>
        <v>Brazil</v>
      </c>
      <c r="D15" s="131" t="str">
        <f>VLOOKUP(A15,Lists!$B$2:$G$200,3,FALSE)</f>
        <v>BRA</v>
      </c>
      <c r="E15" s="132" t="str">
        <f>VLOOKUP(A15,Lists!$B$2:$G$200,5,FALSE)</f>
        <v>Floods</v>
      </c>
      <c r="F15" s="235">
        <f t="shared" si="0"/>
        <v>2.1</v>
      </c>
      <c r="G15" s="129">
        <f t="shared" si="1"/>
        <v>3</v>
      </c>
      <c r="H15" s="129" t="str">
        <f t="shared" si="2"/>
        <v>Medium</v>
      </c>
      <c r="I15" s="236" t="str">
        <f>INDEX(Trends!$D$3:$D$404,MATCH(B15,Trends!$C$3:$C$404,0))</f>
        <v>Stable</v>
      </c>
      <c r="J15" s="129" t="str">
        <f>VLOOKUP($B15,Reliability!$A$3:$I$170,9,FALSE)</f>
        <v>Very High</v>
      </c>
      <c r="K15" s="237">
        <f t="shared" si="3"/>
        <v>2.8</v>
      </c>
      <c r="L15" s="237">
        <f>VLOOKUP($B15,'Impact of the crisis'!$C$6:$N$170,12,FALSE)</f>
        <v>3</v>
      </c>
      <c r="M15" s="237">
        <f>VLOOKUP($B15,'Impact of the crisis'!$C$6:$AB$170,26,FALSE)</f>
        <v>2.7</v>
      </c>
      <c r="N15" s="237">
        <f>VLOOKUP($B15,'Conditions of people affected'!$C$6:$R$170,16,FALSE)</f>
        <v>1.2</v>
      </c>
      <c r="O15" s="237">
        <f>VLOOKUP($B15,'Conditions of people affected'!$C$6:$R$170,9,FALSE)</f>
        <v>1.4</v>
      </c>
      <c r="P15" s="237">
        <f>VLOOKUP($B15,'Conditions of people affected'!$C$6:$R$170,15,FALSE)</f>
        <v>1</v>
      </c>
      <c r="Q15" s="237">
        <f t="shared" si="4"/>
        <v>2.7</v>
      </c>
      <c r="R15" s="237">
        <f>VLOOKUP($B15,'Complexity of the crisis'!$C$6:$AN$170,22,FALSE)</f>
        <v>2.9</v>
      </c>
      <c r="S15" s="237">
        <f>VLOOKUP($B15,'Complexity of the crisis'!$C$6:$AN$170,38,FALSE)</f>
        <v>2.5</v>
      </c>
      <c r="T15" s="133" t="str">
        <f>VLOOKUP(B15,Lists!$C$3:$E$163,3,FALSE)</f>
        <v>Americas</v>
      </c>
      <c r="U15" s="134">
        <f>VLOOKUP(B15,'INFORM Severity - hidden'!$C$5:$V$200,20,FALSE)</f>
        <v>44865</v>
      </c>
    </row>
    <row r="16" spans="1:21" x14ac:dyDescent="0.25">
      <c r="A16" s="130" t="str">
        <f t="array" ref="A16">IFERROR(INDEX(Lists!$B$2:$B$200,SMALL(IF(Lists!$I$2:$I$200="Individual",ROW(Lists!$B$2:$B$200)),ROW(12:12))-1,1),"")</f>
        <v>Complex crisis in CAR</v>
      </c>
      <c r="B16" s="131" t="str">
        <f>VLOOKUP(A16,Lists!$B$2:$G$200,2,FALSE)</f>
        <v>CAF001</v>
      </c>
      <c r="C16" s="131" t="str">
        <f>VLOOKUP(B16,'INFORM Severity - hidden'!$C$5:$D$200,2,FALSE)</f>
        <v>CAR</v>
      </c>
      <c r="D16" s="131" t="str">
        <f>VLOOKUP(A16,Lists!$B$2:$G$200,3,FALSE)</f>
        <v>CAF</v>
      </c>
      <c r="E16" s="132" t="str">
        <f>VLOOKUP(A16,Lists!$B$2:$G$200,5,FALSE)</f>
        <v>Conflict,Displacement</v>
      </c>
      <c r="F16" s="235">
        <f t="shared" si="0"/>
        <v>4.0999999999999996</v>
      </c>
      <c r="G16" s="129">
        <f t="shared" si="1"/>
        <v>5</v>
      </c>
      <c r="H16" s="129" t="str">
        <f t="shared" si="2"/>
        <v>Very High</v>
      </c>
      <c r="I16" s="236" t="str">
        <f>INDEX(Trends!$D$3:$D$404,MATCH(B16,Trends!$C$3:$C$404,0))</f>
        <v>Stable</v>
      </c>
      <c r="J16" s="129" t="str">
        <f>VLOOKUP($B16,Reliability!$A$3:$I$170,9,FALSE)</f>
        <v>High</v>
      </c>
      <c r="K16" s="237">
        <f t="shared" si="3"/>
        <v>4.2</v>
      </c>
      <c r="L16" s="237">
        <f>VLOOKUP($B16,'Impact of the crisis'!$C$6:$N$170,12,FALSE)</f>
        <v>4.3</v>
      </c>
      <c r="M16" s="237">
        <f>VLOOKUP($B16,'Impact of the crisis'!$C$6:$AB$170,26,FALSE)</f>
        <v>4.0999999999999996</v>
      </c>
      <c r="N16" s="237">
        <f>VLOOKUP($B16,'Conditions of people affected'!$C$6:$R$170,16,FALSE)</f>
        <v>3.95</v>
      </c>
      <c r="O16" s="237">
        <f>VLOOKUP($B16,'Conditions of people affected'!$C$6:$R$170,9,FALSE)</f>
        <v>3.9</v>
      </c>
      <c r="P16" s="237">
        <f>VLOOKUP($B16,'Conditions of people affected'!$C$6:$R$170,15,FALSE)</f>
        <v>4</v>
      </c>
      <c r="Q16" s="237">
        <f t="shared" si="4"/>
        <v>4.0999999999999996</v>
      </c>
      <c r="R16" s="237">
        <f>VLOOKUP($B16,'Complexity of the crisis'!$C$6:$AN$170,22,FALSE)</f>
        <v>4.0999999999999996</v>
      </c>
      <c r="S16" s="237">
        <f>VLOOKUP($B16,'Complexity of the crisis'!$C$6:$AN$170,38,FALSE)</f>
        <v>4</v>
      </c>
      <c r="T16" s="133" t="str">
        <f>VLOOKUP(B16,Lists!$C$3:$E$163,3,FALSE)</f>
        <v>Africa</v>
      </c>
      <c r="U16" s="134">
        <f>VLOOKUP(B16,'INFORM Severity - hidden'!$C$5:$V$200,20,FALSE)</f>
        <v>44774</v>
      </c>
    </row>
    <row r="17" spans="1:21" x14ac:dyDescent="0.25">
      <c r="A17" s="130" t="str">
        <f t="array" ref="A17">IFERROR(INDEX(Lists!$B$2:$B$200,SMALL(IF(Lists!$I$2:$I$200="Individual",ROW(Lists!$B$2:$B$200)),ROW(13:13))-1,1),"")</f>
        <v>Venezuela displacement in Chile</v>
      </c>
      <c r="B17" s="131" t="str">
        <f>VLOOKUP(A17,Lists!$B$2:$G$200,2,FALSE)</f>
        <v>CHL002</v>
      </c>
      <c r="C17" s="131" t="str">
        <f>VLOOKUP(B17,'INFORM Severity - hidden'!$C$5:$D$200,2,FALSE)</f>
        <v>Chile</v>
      </c>
      <c r="D17" s="131" t="str">
        <f>VLOOKUP(A17,Lists!$B$2:$G$200,3,FALSE)</f>
        <v>CHL</v>
      </c>
      <c r="E17" s="132" t="str">
        <f>VLOOKUP(A17,Lists!$B$2:$G$200,5,FALSE)</f>
        <v>Displacement</v>
      </c>
      <c r="F17" s="235">
        <f t="shared" si="0"/>
        <v>2.6</v>
      </c>
      <c r="G17" s="129">
        <f t="shared" si="1"/>
        <v>3</v>
      </c>
      <c r="H17" s="129" t="str">
        <f t="shared" si="2"/>
        <v>Medium</v>
      </c>
      <c r="I17" s="236" t="str">
        <f>INDEX(Trends!$D$3:$D$404,MATCH(B17,Trends!$C$3:$C$404,0))</f>
        <v>Increasing</v>
      </c>
      <c r="J17" s="129" t="str">
        <f>VLOOKUP($B17,Reliability!$A$3:$I$170,9,FALSE)</f>
        <v>Very High</v>
      </c>
      <c r="K17" s="237">
        <f t="shared" si="3"/>
        <v>3.7</v>
      </c>
      <c r="L17" s="237">
        <f>VLOOKUP($B17,'Impact of the crisis'!$C$6:$N$170,12,FALSE)</f>
        <v>4.8</v>
      </c>
      <c r="M17" s="237">
        <f>VLOOKUP($B17,'Impact of the crisis'!$C$6:$AB$170,26,FALSE)</f>
        <v>2.9</v>
      </c>
      <c r="N17" s="237">
        <f>VLOOKUP($B17,'Conditions of people affected'!$C$6:$R$170,16,FALSE)</f>
        <v>2.4</v>
      </c>
      <c r="O17" s="237">
        <f>VLOOKUP($B17,'Conditions of people affected'!$C$6:$R$170,9,FALSE)</f>
        <v>2.8</v>
      </c>
      <c r="P17" s="237">
        <f>VLOOKUP($B17,'Conditions of people affected'!$C$6:$R$170,15,FALSE)</f>
        <v>2</v>
      </c>
      <c r="Q17" s="237">
        <f t="shared" si="4"/>
        <v>2</v>
      </c>
      <c r="R17" s="237">
        <f>VLOOKUP($B17,'Complexity of the crisis'!$C$6:$AN$170,22,FALSE)</f>
        <v>1.4</v>
      </c>
      <c r="S17" s="237">
        <f>VLOOKUP($B17,'Complexity of the crisis'!$C$6:$AN$170,38,FALSE)</f>
        <v>2.5</v>
      </c>
      <c r="T17" s="133" t="str">
        <f>VLOOKUP(B17,Lists!$C$3:$E$163,3,FALSE)</f>
        <v>Americas</v>
      </c>
      <c r="U17" s="134">
        <f>VLOOKUP(B17,'INFORM Severity - hidden'!$C$5:$V$200,20,FALSE)</f>
        <v>44804</v>
      </c>
    </row>
    <row r="18" spans="1:21" x14ac:dyDescent="0.25">
      <c r="A18" s="130" t="str">
        <f t="array" ref="A18">IFERROR(INDEX(Lists!$B$2:$B$200,SMALL(IF(Lists!$I$2:$I$200="Individual",ROW(Lists!$B$2:$B$200)),ROW(14:14))-1,1),"")</f>
        <v>Boko Haram in Cameroon</v>
      </c>
      <c r="B18" s="131" t="str">
        <f>VLOOKUP(A18,Lists!$B$2:$G$200,2,FALSE)</f>
        <v>CMR002</v>
      </c>
      <c r="C18" s="131" t="str">
        <f>VLOOKUP(B18,'INFORM Severity - hidden'!$C$5:$D$200,2,FALSE)</f>
        <v>Cameroon</v>
      </c>
      <c r="D18" s="131" t="str">
        <f>VLOOKUP(A18,Lists!$B$2:$G$200,3,FALSE)</f>
        <v>CMR</v>
      </c>
      <c r="E18" s="132" t="str">
        <f>VLOOKUP(A18,Lists!$B$2:$G$200,5,FALSE)</f>
        <v>Conflict</v>
      </c>
      <c r="F18" s="235">
        <f t="shared" si="0"/>
        <v>3.5</v>
      </c>
      <c r="G18" s="129">
        <f t="shared" si="1"/>
        <v>4</v>
      </c>
      <c r="H18" s="129" t="str">
        <f t="shared" si="2"/>
        <v>High</v>
      </c>
      <c r="I18" s="236" t="str">
        <f>INDEX(Trends!$D$3:$D$404,MATCH(B18,Trends!$C$3:$C$404,0))</f>
        <v>Decreasing</v>
      </c>
      <c r="J18" s="129" t="str">
        <f>VLOOKUP($B18,Reliability!$A$3:$I$170,9,FALSE)</f>
        <v>High</v>
      </c>
      <c r="K18" s="237">
        <f t="shared" si="3"/>
        <v>2.9</v>
      </c>
      <c r="L18" s="237">
        <f>VLOOKUP($B18,'Impact of the crisis'!$C$6:$N$170,12,FALSE)</f>
        <v>1.4</v>
      </c>
      <c r="M18" s="237">
        <f>VLOOKUP($B18,'Impact of the crisis'!$C$6:$AB$170,26,FALSE)</f>
        <v>3.5</v>
      </c>
      <c r="N18" s="237">
        <f>VLOOKUP($B18,'Conditions of people affected'!$C$6:$R$170,16,FALSE)</f>
        <v>3.75</v>
      </c>
      <c r="O18" s="237">
        <f>VLOOKUP($B18,'Conditions of people affected'!$C$6:$R$170,9,FALSE)</f>
        <v>3.5</v>
      </c>
      <c r="P18" s="237">
        <f>VLOOKUP($B18,'Conditions of people affected'!$C$6:$R$170,15,FALSE)</f>
        <v>4</v>
      </c>
      <c r="Q18" s="237">
        <f t="shared" si="4"/>
        <v>3.6</v>
      </c>
      <c r="R18" s="237">
        <f>VLOOKUP($B18,'Complexity of the crisis'!$C$6:$AN$170,22,FALSE)</f>
        <v>3.7</v>
      </c>
      <c r="S18" s="237">
        <f>VLOOKUP($B18,'Complexity of the crisis'!$C$6:$AN$170,38,FALSE)</f>
        <v>3.5</v>
      </c>
      <c r="T18" s="133" t="str">
        <f>VLOOKUP(B18,Lists!$C$3:$E$163,3,FALSE)</f>
        <v>Africa</v>
      </c>
      <c r="U18" s="134">
        <f>VLOOKUP(B18,'INFORM Severity - hidden'!$C$5:$V$200,20,FALSE)</f>
        <v>44803</v>
      </c>
    </row>
    <row r="19" spans="1:21" x14ac:dyDescent="0.25">
      <c r="A19" s="130" t="str">
        <f t="array" ref="A19">IFERROR(INDEX(Lists!$B$2:$B$200,SMALL(IF(Lists!$I$2:$I$200="Individual",ROW(Lists!$B$2:$B$200)),ROW(15:15))-1,1),"")</f>
        <v>Anglophone Crisis in Cameroon</v>
      </c>
      <c r="B19" s="131" t="str">
        <f>VLOOKUP(A19,Lists!$B$2:$G$200,2,FALSE)</f>
        <v>CMR003</v>
      </c>
      <c r="C19" s="131" t="str">
        <f>VLOOKUP(B19,'INFORM Severity - hidden'!$C$5:$D$200,2,FALSE)</f>
        <v>Cameroon</v>
      </c>
      <c r="D19" s="131" t="str">
        <f>VLOOKUP(A19,Lists!$B$2:$G$200,3,FALSE)</f>
        <v>CMR</v>
      </c>
      <c r="E19" s="132" t="str">
        <f>VLOOKUP(A19,Lists!$B$2:$G$200,5,FALSE)</f>
        <v>Conflict</v>
      </c>
      <c r="F19" s="235">
        <f t="shared" si="0"/>
        <v>3.4</v>
      </c>
      <c r="G19" s="129">
        <f t="shared" si="1"/>
        <v>4</v>
      </c>
      <c r="H19" s="129" t="str">
        <f t="shared" si="2"/>
        <v>High</v>
      </c>
      <c r="I19" s="236" t="str">
        <f>INDEX(Trends!$D$3:$D$404,MATCH(B19,Trends!$C$3:$C$404,0))</f>
        <v>Decreasing</v>
      </c>
      <c r="J19" s="129" t="str">
        <f>VLOOKUP($B19,Reliability!$A$3:$I$170,9,FALSE)</f>
        <v>High</v>
      </c>
      <c r="K19" s="237">
        <f t="shared" si="3"/>
        <v>3.2</v>
      </c>
      <c r="L19" s="237">
        <f>VLOOKUP($B19,'Impact of the crisis'!$C$6:$N$170,12,FALSE)</f>
        <v>2.6</v>
      </c>
      <c r="M19" s="237">
        <f>VLOOKUP($B19,'Impact of the crisis'!$C$6:$AB$170,26,FALSE)</f>
        <v>3.5</v>
      </c>
      <c r="N19" s="237">
        <f>VLOOKUP($B19,'Conditions of people affected'!$C$6:$R$170,16,FALSE)</f>
        <v>3.4</v>
      </c>
      <c r="O19" s="237">
        <f>VLOOKUP($B19,'Conditions of people affected'!$C$6:$R$170,9,FALSE)</f>
        <v>3.8</v>
      </c>
      <c r="P19" s="237">
        <f>VLOOKUP($B19,'Conditions of people affected'!$C$6:$R$170,15,FALSE)</f>
        <v>3</v>
      </c>
      <c r="Q19" s="237">
        <f t="shared" si="4"/>
        <v>3.4</v>
      </c>
      <c r="R19" s="237">
        <f>VLOOKUP($B19,'Complexity of the crisis'!$C$6:$AN$170,22,FALSE)</f>
        <v>3.7</v>
      </c>
      <c r="S19" s="237">
        <f>VLOOKUP($B19,'Complexity of the crisis'!$C$6:$AN$170,38,FALSE)</f>
        <v>3</v>
      </c>
      <c r="T19" s="133" t="str">
        <f>VLOOKUP(B19,Lists!$C$3:$E$163,3,FALSE)</f>
        <v>Africa</v>
      </c>
      <c r="U19" s="134">
        <f>VLOOKUP(B19,'INFORM Severity - hidden'!$C$5:$V$200,20,FALSE)</f>
        <v>44803</v>
      </c>
    </row>
    <row r="20" spans="1:21" x14ac:dyDescent="0.25">
      <c r="A20" s="130" t="str">
        <f t="array" ref="A20">IFERROR(INDEX(Lists!$B$2:$B$200,SMALL(IF(Lists!$I$2:$I$200="Individual",ROW(Lists!$B$2:$B$200)),ROW(16:16))-1,1),"")</f>
        <v>CAR refugees in Cameroon</v>
      </c>
      <c r="B20" s="131" t="str">
        <f>VLOOKUP(A20,Lists!$B$2:$G$200,2,FALSE)</f>
        <v>CMR004</v>
      </c>
      <c r="C20" s="131" t="str">
        <f>VLOOKUP(B20,'INFORM Severity - hidden'!$C$5:$D$200,2,FALSE)</f>
        <v>Cameroon</v>
      </c>
      <c r="D20" s="131" t="str">
        <f>VLOOKUP(A20,Lists!$B$2:$G$200,3,FALSE)</f>
        <v>CMR</v>
      </c>
      <c r="E20" s="132" t="str">
        <f>VLOOKUP(A20,Lists!$B$2:$G$200,5,FALSE)</f>
        <v>Conflict,Displacement</v>
      </c>
      <c r="F20" s="235">
        <f t="shared" si="0"/>
        <v>2.9</v>
      </c>
      <c r="G20" s="129">
        <f t="shared" si="1"/>
        <v>3</v>
      </c>
      <c r="H20" s="129" t="str">
        <f t="shared" si="2"/>
        <v>Medium</v>
      </c>
      <c r="I20" s="236" t="str">
        <f>INDEX(Trends!$D$3:$D$404,MATCH(B20,Trends!$C$3:$C$404,0))</f>
        <v>Decreasing</v>
      </c>
      <c r="J20" s="129" t="str">
        <f>VLOOKUP($B20,Reliability!$A$3:$I$170,9,FALSE)</f>
        <v>High</v>
      </c>
      <c r="K20" s="237">
        <f t="shared" si="3"/>
        <v>2.4</v>
      </c>
      <c r="L20" s="237">
        <f>VLOOKUP($B20,'Impact of the crisis'!$C$6:$N$170,12,FALSE)</f>
        <v>2.4</v>
      </c>
      <c r="M20" s="237">
        <f>VLOOKUP($B20,'Impact of the crisis'!$C$6:$AB$170,26,FALSE)</f>
        <v>2.4</v>
      </c>
      <c r="N20" s="237">
        <f>VLOOKUP($B20,'Conditions of people affected'!$C$6:$R$170,16,FALSE)</f>
        <v>2.9</v>
      </c>
      <c r="O20" s="237">
        <f>VLOOKUP($B20,'Conditions of people affected'!$C$6:$R$170,9,FALSE)</f>
        <v>2.8</v>
      </c>
      <c r="P20" s="237">
        <f>VLOOKUP($B20,'Conditions of people affected'!$C$6:$R$170,15,FALSE)</f>
        <v>3</v>
      </c>
      <c r="Q20" s="237">
        <f t="shared" si="4"/>
        <v>3.2</v>
      </c>
      <c r="R20" s="237">
        <f>VLOOKUP($B20,'Complexity of the crisis'!$C$6:$AN$170,22,FALSE)</f>
        <v>3.7</v>
      </c>
      <c r="S20" s="237">
        <f>VLOOKUP($B20,'Complexity of the crisis'!$C$6:$AN$170,38,FALSE)</f>
        <v>2.5</v>
      </c>
      <c r="T20" s="133" t="str">
        <f>VLOOKUP(B20,Lists!$C$3:$E$163,3,FALSE)</f>
        <v>Africa</v>
      </c>
      <c r="U20" s="134">
        <f>VLOOKUP(B20,'INFORM Severity - hidden'!$C$5:$V$200,20,FALSE)</f>
        <v>44803</v>
      </c>
    </row>
    <row r="21" spans="1:21" x14ac:dyDescent="0.25">
      <c r="A21" s="130" t="str">
        <f t="array" ref="A21">IFERROR(INDEX(Lists!$B$2:$B$200,SMALL(IF(Lists!$I$2:$I$200="Individual",ROW(Lists!$B$2:$B$200)),ROW(17:17))-1,1),"")</f>
        <v>Complex crisis in DRC</v>
      </c>
      <c r="B21" s="131" t="str">
        <f>VLOOKUP(A21,Lists!$B$2:$G$200,2,FALSE)</f>
        <v>COD001</v>
      </c>
      <c r="C21" s="131" t="str">
        <f>VLOOKUP(B21,'INFORM Severity - hidden'!$C$5:$D$200,2,FALSE)</f>
        <v>DRC</v>
      </c>
      <c r="D21" s="131" t="str">
        <f>VLOOKUP(A21,Lists!$B$2:$G$200,3,FALSE)</f>
        <v>COD</v>
      </c>
      <c r="E21" s="132" t="str">
        <f>VLOOKUP(A21,Lists!$B$2:$G$200,5,FALSE)</f>
        <v>Conflict,Displacement,Socio-political</v>
      </c>
      <c r="F21" s="235">
        <f t="shared" si="0"/>
        <v>4.2</v>
      </c>
      <c r="G21" s="129">
        <f t="shared" si="1"/>
        <v>5</v>
      </c>
      <c r="H21" s="129" t="str">
        <f t="shared" si="2"/>
        <v>Very High</v>
      </c>
      <c r="I21" s="236" t="str">
        <f>INDEX(Trends!$D$3:$D$404,MATCH(B21,Trends!$C$3:$C$404,0))</f>
        <v>Decreasing</v>
      </c>
      <c r="J21" s="129" t="str">
        <f>VLOOKUP($B21,Reliability!$A$3:$I$170,9,FALSE)</f>
        <v>High</v>
      </c>
      <c r="K21" s="237">
        <f t="shared" si="3"/>
        <v>4.5</v>
      </c>
      <c r="L21" s="237">
        <f>VLOOKUP($B21,'Impact of the crisis'!$C$6:$N$170,12,FALSE)</f>
        <v>5</v>
      </c>
      <c r="M21" s="237">
        <f>VLOOKUP($B21,'Impact of the crisis'!$C$6:$AB$170,26,FALSE)</f>
        <v>4.2</v>
      </c>
      <c r="N21" s="237">
        <f>VLOOKUP($B21,'Conditions of people affected'!$C$6:$R$170,16,FALSE)</f>
        <v>4</v>
      </c>
      <c r="O21" s="237">
        <f>VLOOKUP($B21,'Conditions of people affected'!$C$6:$R$170,9,FALSE)</f>
        <v>5</v>
      </c>
      <c r="P21" s="237">
        <f>VLOOKUP($B21,'Conditions of people affected'!$C$6:$R$170,15,FALSE)</f>
        <v>3</v>
      </c>
      <c r="Q21" s="237">
        <f t="shared" si="4"/>
        <v>4.4000000000000004</v>
      </c>
      <c r="R21" s="237">
        <f>VLOOKUP($B21,'Complexity of the crisis'!$C$6:$AN$170,22,FALSE)</f>
        <v>4.3</v>
      </c>
      <c r="S21" s="237">
        <f>VLOOKUP($B21,'Complexity of the crisis'!$C$6:$AN$170,38,FALSE)</f>
        <v>4.5</v>
      </c>
      <c r="T21" s="133" t="str">
        <f>VLOOKUP(B21,Lists!$C$3:$E$163,3,FALSE)</f>
        <v>Africa</v>
      </c>
      <c r="U21" s="134">
        <f>VLOOKUP(B21,'INFORM Severity - hidden'!$C$5:$V$200,20,FALSE)</f>
        <v>44763</v>
      </c>
    </row>
    <row r="22" spans="1:21" x14ac:dyDescent="0.25">
      <c r="A22" s="130" t="str">
        <f t="array" ref="A22">IFERROR(INDEX(Lists!$B$2:$B$200,SMALL(IF(Lists!$I$2:$I$200="Individual",ROW(Lists!$B$2:$B$200)),ROW(18:18))-1,1),"")</f>
        <v>Complex crisis in Congo</v>
      </c>
      <c r="B22" s="131" t="str">
        <f>VLOOKUP(A22,Lists!$B$2:$G$200,2,FALSE)</f>
        <v>COG001</v>
      </c>
      <c r="C22" s="131" t="str">
        <f>VLOOKUP(B22,'INFORM Severity - hidden'!$C$5:$D$200,2,FALSE)</f>
        <v>Congo</v>
      </c>
      <c r="D22" s="131" t="str">
        <f>VLOOKUP(A22,Lists!$B$2:$G$200,3,FALSE)</f>
        <v>COG</v>
      </c>
      <c r="E22" s="132" t="str">
        <f>VLOOKUP(A22,Lists!$B$2:$G$200,5,FALSE)</f>
        <v>Conflict</v>
      </c>
      <c r="F22" s="235">
        <f t="shared" si="0"/>
        <v>2.1</v>
      </c>
      <c r="G22" s="129">
        <f t="shared" si="1"/>
        <v>3</v>
      </c>
      <c r="H22" s="129" t="str">
        <f t="shared" si="2"/>
        <v>Medium</v>
      </c>
      <c r="I22" s="236" t="str">
        <f>INDEX(Trends!$D$3:$D$404,MATCH(B22,Trends!$C$3:$C$404,0))</f>
        <v>Decreasing</v>
      </c>
      <c r="J22" s="129" t="str">
        <f>VLOOKUP($B22,Reliability!$A$3:$I$170,9,FALSE)</f>
        <v>High</v>
      </c>
      <c r="K22" s="237">
        <f t="shared" si="3"/>
        <v>2.2999999999999998</v>
      </c>
      <c r="L22" s="237">
        <f>VLOOKUP($B22,'Impact of the crisis'!$C$6:$N$170,12,FALSE)</f>
        <v>3.1</v>
      </c>
      <c r="M22" s="237">
        <f>VLOOKUP($B22,'Impact of the crisis'!$C$6:$AB$170,26,FALSE)</f>
        <v>1.8</v>
      </c>
      <c r="N22" s="237">
        <f>VLOOKUP($B22,'Conditions of people affected'!$C$6:$R$170,16,FALSE)</f>
        <v>2</v>
      </c>
      <c r="O22" s="237">
        <f>VLOOKUP($B22,'Conditions of people affected'!$C$6:$R$170,9,FALSE)</f>
        <v>1</v>
      </c>
      <c r="P22" s="237">
        <f>VLOOKUP($B22,'Conditions of people affected'!$C$6:$R$170,15,FALSE)</f>
        <v>3</v>
      </c>
      <c r="Q22" s="237">
        <f t="shared" si="4"/>
        <v>2.2000000000000002</v>
      </c>
      <c r="R22" s="237">
        <f>VLOOKUP($B22,'Complexity of the crisis'!$C$6:$AN$170,22,FALSE)</f>
        <v>2.8</v>
      </c>
      <c r="S22" s="237">
        <f>VLOOKUP($B22,'Complexity of the crisis'!$C$6:$AN$170,38,FALSE)</f>
        <v>1.5</v>
      </c>
      <c r="T22" s="133" t="str">
        <f>VLOOKUP(B22,Lists!$C$3:$E$163,3,FALSE)</f>
        <v>Africa</v>
      </c>
      <c r="U22" s="134">
        <f>VLOOKUP(B22,'INFORM Severity - hidden'!$C$5:$V$200,20,FALSE)</f>
        <v>44838</v>
      </c>
    </row>
    <row r="23" spans="1:21" x14ac:dyDescent="0.25">
      <c r="A23" s="130" t="str">
        <f t="array" ref="A23">IFERROR(INDEX(Lists!$B$2:$B$200,SMALL(IF(Lists!$I$2:$I$200="Individual",ROW(Lists!$B$2:$B$200)),ROW(19:19))-1,1),"")</f>
        <v>Complex crisis in Colombia</v>
      </c>
      <c r="B23" s="131" t="str">
        <f>VLOOKUP(A23,Lists!$B$2:$G$200,2,FALSE)</f>
        <v>COL001</v>
      </c>
      <c r="C23" s="131" t="str">
        <f>VLOOKUP(B23,'INFORM Severity - hidden'!$C$5:$D$200,2,FALSE)</f>
        <v>Colombia</v>
      </c>
      <c r="D23" s="131" t="str">
        <f>VLOOKUP(A23,Lists!$B$2:$G$200,3,FALSE)</f>
        <v>COL</v>
      </c>
      <c r="E23" s="132" t="str">
        <f>VLOOKUP(A23,Lists!$B$2:$G$200,5,FALSE)</f>
        <v>Socio-political,Conflict,Violence,Floods,Displacement</v>
      </c>
      <c r="F23" s="235">
        <f t="shared" si="0"/>
        <v>4</v>
      </c>
      <c r="G23" s="129">
        <f t="shared" si="1"/>
        <v>4</v>
      </c>
      <c r="H23" s="129" t="str">
        <f t="shared" si="2"/>
        <v>High</v>
      </c>
      <c r="I23" s="236" t="str">
        <f>INDEX(Trends!$D$3:$D$404,MATCH(B23,Trends!$C$3:$C$404,0))</f>
        <v>Increasing</v>
      </c>
      <c r="J23" s="129" t="str">
        <f>VLOOKUP($B23,Reliability!$A$3:$I$170,9,FALSE)</f>
        <v>Very High</v>
      </c>
      <c r="K23" s="237">
        <f t="shared" si="3"/>
        <v>4.2</v>
      </c>
      <c r="L23" s="237">
        <f>VLOOKUP($B23,'Impact of the crisis'!$C$6:$N$170,12,FALSE)</f>
        <v>5</v>
      </c>
      <c r="M23" s="237">
        <f>VLOOKUP($B23,'Impact of the crisis'!$C$6:$AB$170,26,FALSE)</f>
        <v>3.7</v>
      </c>
      <c r="N23" s="237">
        <f>VLOOKUP($B23,'Conditions of people affected'!$C$6:$R$170,16,FALSE)</f>
        <v>4.4000000000000004</v>
      </c>
      <c r="O23" s="237">
        <f>VLOOKUP($B23,'Conditions of people affected'!$C$6:$R$170,9,FALSE)</f>
        <v>4.8</v>
      </c>
      <c r="P23" s="237">
        <f>VLOOKUP($B23,'Conditions of people affected'!$C$6:$R$170,15,FALSE)</f>
        <v>4</v>
      </c>
      <c r="Q23" s="237">
        <f t="shared" si="4"/>
        <v>3.2</v>
      </c>
      <c r="R23" s="237">
        <f>VLOOKUP($B23,'Complexity of the crisis'!$C$6:$AN$170,22,FALSE)</f>
        <v>2.9</v>
      </c>
      <c r="S23" s="237">
        <f>VLOOKUP($B23,'Complexity of the crisis'!$C$6:$AN$170,38,FALSE)</f>
        <v>3.5</v>
      </c>
      <c r="T23" s="133" t="str">
        <f>VLOOKUP(B23,Lists!$C$3:$E$163,3,FALSE)</f>
        <v>Americas</v>
      </c>
      <c r="U23" s="134">
        <f>VLOOKUP(B23,'INFORM Severity - hidden'!$C$5:$V$200,20,FALSE)</f>
        <v>44865</v>
      </c>
    </row>
    <row r="24" spans="1:21" x14ac:dyDescent="0.25">
      <c r="A24" s="130" t="str">
        <f t="array" ref="A24">IFERROR(INDEX(Lists!$B$2:$B$200,SMALL(IF(Lists!$I$2:$I$200="Individual",ROW(Lists!$B$2:$B$200)),ROW(20:20))-1,1),"")</f>
        <v>Venezuela displacement in Colombia</v>
      </c>
      <c r="B24" s="131" t="str">
        <f>VLOOKUP(A24,Lists!$B$2:$G$200,2,FALSE)</f>
        <v>COL002</v>
      </c>
      <c r="C24" s="131" t="str">
        <f>VLOOKUP(B24,'INFORM Severity - hidden'!$C$5:$D$200,2,FALSE)</f>
        <v>Colombia</v>
      </c>
      <c r="D24" s="131" t="str">
        <f>VLOOKUP(A24,Lists!$B$2:$G$200,3,FALSE)</f>
        <v>COL</v>
      </c>
      <c r="E24" s="132" t="str">
        <f>VLOOKUP(A24,Lists!$B$2:$G$200,5,FALSE)</f>
        <v>Displacement</v>
      </c>
      <c r="F24" s="235">
        <f t="shared" si="0"/>
        <v>3.4</v>
      </c>
      <c r="G24" s="129">
        <f t="shared" si="1"/>
        <v>4</v>
      </c>
      <c r="H24" s="129" t="str">
        <f t="shared" si="2"/>
        <v>High</v>
      </c>
      <c r="I24" s="236" t="str">
        <f>INDEX(Trends!$D$3:$D$404,MATCH(B24,Trends!$C$3:$C$404,0))</f>
        <v>Decreasing</v>
      </c>
      <c r="J24" s="129" t="str">
        <f>VLOOKUP($B24,Reliability!$A$3:$I$170,9,FALSE)</f>
        <v>Very High</v>
      </c>
      <c r="K24" s="237">
        <f t="shared" si="3"/>
        <v>3.1</v>
      </c>
      <c r="L24" s="237">
        <f>VLOOKUP($B24,'Impact of the crisis'!$C$6:$N$170,12,FALSE)</f>
        <v>2.2000000000000002</v>
      </c>
      <c r="M24" s="237">
        <f>VLOOKUP($B24,'Impact of the crisis'!$C$6:$AB$170,26,FALSE)</f>
        <v>3.5</v>
      </c>
      <c r="N24" s="237">
        <f>VLOOKUP($B24,'Conditions of people affected'!$C$6:$R$170,16,FALSE)</f>
        <v>3.75</v>
      </c>
      <c r="O24" s="237">
        <f>VLOOKUP($B24,'Conditions of people affected'!$C$6:$R$170,9,FALSE)</f>
        <v>4.5</v>
      </c>
      <c r="P24" s="237">
        <f>VLOOKUP($B24,'Conditions of people affected'!$C$6:$R$170,15,FALSE)</f>
        <v>3</v>
      </c>
      <c r="Q24" s="237">
        <f t="shared" si="4"/>
        <v>3.2</v>
      </c>
      <c r="R24" s="237">
        <f>VLOOKUP($B24,'Complexity of the crisis'!$C$6:$AN$170,22,FALSE)</f>
        <v>2.9</v>
      </c>
      <c r="S24" s="237">
        <f>VLOOKUP($B24,'Complexity of the crisis'!$C$6:$AN$170,38,FALSE)</f>
        <v>3.5</v>
      </c>
      <c r="T24" s="133" t="str">
        <f>VLOOKUP(B24,Lists!$C$3:$E$163,3,FALSE)</f>
        <v>Americas</v>
      </c>
      <c r="U24" s="134">
        <f>VLOOKUP(B24,'INFORM Severity - hidden'!$C$5:$V$200,20,FALSE)</f>
        <v>44865</v>
      </c>
    </row>
    <row r="25" spans="1:21" x14ac:dyDescent="0.25">
      <c r="A25" s="130" t="str">
        <f t="array" ref="A25">IFERROR(INDEX(Lists!$B$2:$B$200,SMALL(IF(Lists!$I$2:$I$200="Individual",ROW(Lists!$B$2:$B$200)),ROW(21:21))-1,1),"")</f>
        <v>Nicaraguan refugees in Costa Rica</v>
      </c>
      <c r="B25" s="131" t="str">
        <f>VLOOKUP(A25,Lists!$B$2:$G$200,2,FALSE)</f>
        <v>CRI002</v>
      </c>
      <c r="C25" s="131" t="str">
        <f>VLOOKUP(B25,'INFORM Severity - hidden'!$C$5:$D$200,2,FALSE)</f>
        <v>Costa Rica</v>
      </c>
      <c r="D25" s="131" t="str">
        <f>VLOOKUP(A25,Lists!$B$2:$G$200,3,FALSE)</f>
        <v>CRI</v>
      </c>
      <c r="E25" s="132" t="str">
        <f>VLOOKUP(A25,Lists!$B$2:$G$200,5,FALSE)</f>
        <v>Displacement</v>
      </c>
      <c r="F25" s="235">
        <f t="shared" si="0"/>
        <v>2.1</v>
      </c>
      <c r="G25" s="129">
        <f t="shared" si="1"/>
        <v>3</v>
      </c>
      <c r="H25" s="129" t="str">
        <f t="shared" si="2"/>
        <v>Medium</v>
      </c>
      <c r="I25" s="236" t="str">
        <f>INDEX(Trends!$D$3:$D$404,MATCH(B25,Trends!$C$3:$C$404,0))</f>
        <v>Increasing</v>
      </c>
      <c r="J25" s="129" t="str">
        <f>VLOOKUP($B25,Reliability!$A$3:$I$170,9,FALSE)</f>
        <v>Very High</v>
      </c>
      <c r="K25" s="237">
        <f t="shared" si="3"/>
        <v>2.4</v>
      </c>
      <c r="L25" s="237">
        <f>VLOOKUP($B25,'Impact of the crisis'!$C$6:$N$170,12,FALSE)</f>
        <v>0.7</v>
      </c>
      <c r="M25" s="237">
        <f>VLOOKUP($B25,'Impact of the crisis'!$C$6:$AB$170,26,FALSE)</f>
        <v>3</v>
      </c>
      <c r="N25" s="237">
        <f>VLOOKUP($B25,'Conditions of people affected'!$C$6:$R$170,16,FALSE)</f>
        <v>2.5499999999999998</v>
      </c>
      <c r="O25" s="237">
        <f>VLOOKUP($B25,'Conditions of people affected'!$C$6:$R$170,9,FALSE)</f>
        <v>2.1</v>
      </c>
      <c r="P25" s="237">
        <f>VLOOKUP($B25,'Conditions of people affected'!$C$6:$R$170,15,FALSE)</f>
        <v>3</v>
      </c>
      <c r="Q25" s="237">
        <f t="shared" si="4"/>
        <v>1</v>
      </c>
      <c r="R25" s="237">
        <f>VLOOKUP($B25,'Complexity of the crisis'!$C$6:$AN$170,22,FALSE)</f>
        <v>0.9</v>
      </c>
      <c r="S25" s="237">
        <f>VLOOKUP($B25,'Complexity of the crisis'!$C$6:$AN$170,38,FALSE)</f>
        <v>1</v>
      </c>
      <c r="T25" s="133" t="str">
        <f>VLOOKUP(B25,Lists!$C$3:$E$163,3,FALSE)</f>
        <v>Americas</v>
      </c>
      <c r="U25" s="134">
        <f>VLOOKUP(B25,'INFORM Severity - hidden'!$C$5:$V$200,20,FALSE)</f>
        <v>44858</v>
      </c>
    </row>
    <row r="26" spans="1:21" x14ac:dyDescent="0.25">
      <c r="A26" s="130" t="str">
        <f t="array" ref="A26">IFERROR(INDEX(Lists!$B$2:$B$200,SMALL(IF(Lists!$I$2:$I$200="Individual",ROW(Lists!$B$2:$B$200)),ROW(22:22))-1,1),"")</f>
        <v>Mixed migration in Djibouti</v>
      </c>
      <c r="B26" s="131" t="str">
        <f>VLOOKUP(A26,Lists!$B$2:$G$200,2,FALSE)</f>
        <v>DJI002</v>
      </c>
      <c r="C26" s="131" t="str">
        <f>VLOOKUP(B26,'INFORM Severity - hidden'!$C$5:$D$200,2,FALSE)</f>
        <v>Djibouti</v>
      </c>
      <c r="D26" s="131" t="str">
        <f>VLOOKUP(A26,Lists!$B$2:$G$200,3,FALSE)</f>
        <v>DJI</v>
      </c>
      <c r="E26" s="132" t="str">
        <f>VLOOKUP(A26,Lists!$B$2:$G$200,5,FALSE)</f>
        <v>Displacement</v>
      </c>
      <c r="F26" s="235">
        <f t="shared" si="0"/>
        <v>1.8</v>
      </c>
      <c r="G26" s="129">
        <f t="shared" si="1"/>
        <v>2</v>
      </c>
      <c r="H26" s="129" t="str">
        <f t="shared" si="2"/>
        <v>Low</v>
      </c>
      <c r="I26" s="236" t="str">
        <f>INDEX(Trends!$D$3:$D$404,MATCH(B26,Trends!$C$3:$C$404,0))</f>
        <v>Increasing</v>
      </c>
      <c r="J26" s="129" t="str">
        <f>VLOOKUP($B26,Reliability!$A$3:$I$170,9,FALSE)</f>
        <v>Very High</v>
      </c>
      <c r="K26" s="237">
        <f t="shared" si="3"/>
        <v>1.8</v>
      </c>
      <c r="L26" s="237">
        <f>VLOOKUP($B26,'Impact of the crisis'!$C$6:$N$170,12,FALSE)</f>
        <v>1.5</v>
      </c>
      <c r="M26" s="237">
        <f>VLOOKUP($B26,'Impact of the crisis'!$C$6:$AB$170,26,FALSE)</f>
        <v>1.9</v>
      </c>
      <c r="N26" s="237">
        <f>VLOOKUP($B26,'Conditions of people affected'!$C$6:$R$170,16,FALSE)</f>
        <v>1.95</v>
      </c>
      <c r="O26" s="237">
        <f>VLOOKUP($B26,'Conditions of people affected'!$C$6:$R$170,9,FALSE)</f>
        <v>0.9</v>
      </c>
      <c r="P26" s="237">
        <f>VLOOKUP($B26,'Conditions of people affected'!$C$6:$R$170,15,FALSE)</f>
        <v>3</v>
      </c>
      <c r="Q26" s="237">
        <f t="shared" si="4"/>
        <v>1.6</v>
      </c>
      <c r="R26" s="237">
        <f>VLOOKUP($B26,'Complexity of the crisis'!$C$6:$AN$170,22,FALSE)</f>
        <v>2.5</v>
      </c>
      <c r="S26" s="237">
        <f>VLOOKUP($B26,'Complexity of the crisis'!$C$6:$AN$170,38,FALSE)</f>
        <v>0.5</v>
      </c>
      <c r="T26" s="133" t="str">
        <f>VLOOKUP(B26,Lists!$C$3:$E$163,3,FALSE)</f>
        <v>Africa</v>
      </c>
      <c r="U26" s="134">
        <f>VLOOKUP(B26,'INFORM Severity - hidden'!$C$5:$V$200,20,FALSE)</f>
        <v>44865</v>
      </c>
    </row>
    <row r="27" spans="1:21" x14ac:dyDescent="0.25">
      <c r="A27" s="130" t="str">
        <f t="array" ref="A27">IFERROR(INDEX(Lists!$B$2:$B$200,SMALL(IF(Lists!$I$2:$I$200="Individual",ROW(Lists!$B$2:$B$200)),ROW(23:23))-1,1),"")</f>
        <v>Drought in Djibouti</v>
      </c>
      <c r="B27" s="131" t="str">
        <f>VLOOKUP(A27,Lists!$B$2:$G$200,2,FALSE)</f>
        <v>DJI003</v>
      </c>
      <c r="C27" s="131" t="str">
        <f>VLOOKUP(B27,'INFORM Severity - hidden'!$C$5:$D$200,2,FALSE)</f>
        <v>Djibouti</v>
      </c>
      <c r="D27" s="131" t="str">
        <f>VLOOKUP(A27,Lists!$B$2:$G$200,3,FALSE)</f>
        <v>DJI</v>
      </c>
      <c r="E27" s="132" t="str">
        <f>VLOOKUP(A27,Lists!$B$2:$G$200,5,FALSE)</f>
        <v>Drought</v>
      </c>
      <c r="F27" s="235">
        <f t="shared" si="0"/>
        <v>2.5</v>
      </c>
      <c r="G27" s="129">
        <f t="shared" si="1"/>
        <v>3</v>
      </c>
      <c r="H27" s="129" t="str">
        <f t="shared" si="2"/>
        <v>Medium</v>
      </c>
      <c r="I27" s="236" t="str">
        <f>INDEX(Trends!$D$3:$D$404,MATCH(B27,Trends!$C$3:$C$404,0))</f>
        <v>Increasing</v>
      </c>
      <c r="J27" s="129" t="str">
        <f>VLOOKUP($B27,Reliability!$A$3:$I$170,9,FALSE)</f>
        <v>High</v>
      </c>
      <c r="K27" s="237">
        <f t="shared" si="3"/>
        <v>2.6</v>
      </c>
      <c r="L27" s="237">
        <f>VLOOKUP($B27,'Impact of the crisis'!$C$6:$N$170,12,FALSE)</f>
        <v>3.1</v>
      </c>
      <c r="M27" s="237">
        <f>VLOOKUP($B27,'Impact of the crisis'!$C$6:$AB$170,26,FALSE)</f>
        <v>2.35</v>
      </c>
      <c r="N27" s="237">
        <f>VLOOKUP($B27,'Conditions of people affected'!$C$6:$R$170,16,FALSE)</f>
        <v>2.5499999999999998</v>
      </c>
      <c r="O27" s="237">
        <f>VLOOKUP($B27,'Conditions of people affected'!$C$6:$R$170,9,FALSE)</f>
        <v>2.1</v>
      </c>
      <c r="P27" s="237">
        <f>VLOOKUP($B27,'Conditions of people affected'!$C$6:$R$170,15,FALSE)</f>
        <v>3</v>
      </c>
      <c r="Q27" s="237">
        <f t="shared" si="4"/>
        <v>2.5</v>
      </c>
      <c r="R27" s="237">
        <f>VLOOKUP($B27,'Complexity of the crisis'!$C$6:$AN$170,22,FALSE)</f>
        <v>2.5</v>
      </c>
      <c r="S27" s="237">
        <f>VLOOKUP($B27,'Complexity of the crisis'!$C$6:$AN$170,38,FALSE)</f>
        <v>2.5</v>
      </c>
      <c r="T27" s="133" t="str">
        <f>VLOOKUP(B27,Lists!$C$3:$E$163,3,FALSE)</f>
        <v>Africa</v>
      </c>
      <c r="U27" s="134">
        <f>VLOOKUP(B27,'INFORM Severity - hidden'!$C$5:$V$200,20,FALSE)</f>
        <v>44865</v>
      </c>
    </row>
    <row r="28" spans="1:21" x14ac:dyDescent="0.25">
      <c r="A28" s="130" t="str">
        <f t="array" ref="A28">IFERROR(INDEX(Lists!$B$2:$B$200,SMALL(IF(Lists!$I$2:$I$200="Individual",ROW(Lists!$B$2:$B$200)),ROW(24:24))-1,1),"")</f>
        <v>Venezuela displacement in Dominican Republic</v>
      </c>
      <c r="B28" s="131" t="str">
        <f>VLOOKUP(A28,Lists!$B$2:$G$200,2,FALSE)</f>
        <v>DOM002</v>
      </c>
      <c r="C28" s="131" t="str">
        <f>VLOOKUP(B28,'INFORM Severity - hidden'!$C$5:$D$200,2,FALSE)</f>
        <v>Dominican Republic</v>
      </c>
      <c r="D28" s="131" t="str">
        <f>VLOOKUP(A28,Lists!$B$2:$G$200,3,FALSE)</f>
        <v>DOM</v>
      </c>
      <c r="E28" s="132" t="str">
        <f>VLOOKUP(A28,Lists!$B$2:$G$200,5,FALSE)</f>
        <v>Displacement</v>
      </c>
      <c r="F28" s="235">
        <f t="shared" si="0"/>
        <v>2.1</v>
      </c>
      <c r="G28" s="129">
        <f t="shared" si="1"/>
        <v>3</v>
      </c>
      <c r="H28" s="129" t="str">
        <f t="shared" si="2"/>
        <v>Medium</v>
      </c>
      <c r="I28" s="236" t="str">
        <f>INDEX(Trends!$D$3:$D$404,MATCH(B28,Trends!$C$3:$C$404,0))</f>
        <v>Increasing</v>
      </c>
      <c r="J28" s="129" t="str">
        <f>VLOOKUP($B28,Reliability!$A$3:$I$170,9,FALSE)</f>
        <v>Very High</v>
      </c>
      <c r="K28" s="237">
        <f t="shared" si="3"/>
        <v>3.6</v>
      </c>
      <c r="L28" s="237">
        <f>VLOOKUP($B28,'Impact of the crisis'!$C$6:$N$170,12,FALSE)</f>
        <v>4</v>
      </c>
      <c r="M28" s="237">
        <f>VLOOKUP($B28,'Impact of the crisis'!$C$6:$AB$170,26,FALSE)</f>
        <v>3.3</v>
      </c>
      <c r="N28" s="237">
        <f>VLOOKUP($B28,'Conditions of people affected'!$C$6:$R$170,16,FALSE)</f>
        <v>1.85</v>
      </c>
      <c r="O28" s="237">
        <f>VLOOKUP($B28,'Conditions of people affected'!$C$6:$R$170,9,FALSE)</f>
        <v>1.7</v>
      </c>
      <c r="P28" s="237">
        <f>VLOOKUP($B28,'Conditions of people affected'!$C$6:$R$170,15,FALSE)</f>
        <v>2</v>
      </c>
      <c r="Q28" s="237">
        <f t="shared" si="4"/>
        <v>1.2</v>
      </c>
      <c r="R28" s="237">
        <f>VLOOKUP($B28,'Complexity of the crisis'!$C$6:$AN$170,22,FALSE)</f>
        <v>1.4</v>
      </c>
      <c r="S28" s="237">
        <f>VLOOKUP($B28,'Complexity of the crisis'!$C$6:$AN$170,38,FALSE)</f>
        <v>1</v>
      </c>
      <c r="T28" s="133" t="str">
        <f>VLOOKUP(B28,Lists!$C$3:$E$163,3,FALSE)</f>
        <v>Americas</v>
      </c>
      <c r="U28" s="134">
        <f>VLOOKUP(B28,'INFORM Severity - hidden'!$C$5:$V$200,20,FALSE)</f>
        <v>44858</v>
      </c>
    </row>
    <row r="29" spans="1:21" x14ac:dyDescent="0.25">
      <c r="A29" s="130" t="str">
        <f t="array" ref="A29">IFERROR(INDEX(Lists!$B$2:$B$200,SMALL(IF(Lists!$I$2:$I$200="Individual",ROW(Lists!$B$2:$B$200)),ROW(25:25))-1,1),"")</f>
        <v>Mixed migration flows in Algeria</v>
      </c>
      <c r="B29" s="131" t="str">
        <f>VLOOKUP(A29,Lists!$B$2:$G$200,2,FALSE)</f>
        <v>DZA002</v>
      </c>
      <c r="C29" s="131" t="str">
        <f>VLOOKUP(B29,'INFORM Severity - hidden'!$C$5:$D$200,2,FALSE)</f>
        <v>Algeria</v>
      </c>
      <c r="D29" s="131" t="str">
        <f>VLOOKUP(A29,Lists!$B$2:$G$200,3,FALSE)</f>
        <v>DZA</v>
      </c>
      <c r="E29" s="132" t="str">
        <f>VLOOKUP(A29,Lists!$B$2:$G$200,5,FALSE)</f>
        <v>Displacement</v>
      </c>
      <c r="F29" s="235">
        <f t="shared" si="0"/>
        <v>2.6</v>
      </c>
      <c r="G29" s="129">
        <f t="shared" si="1"/>
        <v>3</v>
      </c>
      <c r="H29" s="129" t="str">
        <f t="shared" si="2"/>
        <v>Medium</v>
      </c>
      <c r="I29" s="236" t="str">
        <f>INDEX(Trends!$D$3:$D$404,MATCH(B29,Trends!$C$3:$C$404,0))</f>
        <v>Stable</v>
      </c>
      <c r="J29" s="129" t="str">
        <f>VLOOKUP($B29,Reliability!$A$3:$I$170,9,FALSE)</f>
        <v>High</v>
      </c>
      <c r="K29" s="237">
        <f t="shared" si="3"/>
        <v>3.9</v>
      </c>
      <c r="L29" s="237">
        <f>VLOOKUP($B29,'Impact of the crisis'!$C$6:$N$170,12,FALSE)</f>
        <v>5</v>
      </c>
      <c r="M29" s="237">
        <f>VLOOKUP($B29,'Impact of the crisis'!$C$6:$AB$170,26,FALSE)</f>
        <v>3</v>
      </c>
      <c r="N29" s="237">
        <f>VLOOKUP($B29,'Conditions of people affected'!$C$6:$R$170,16,FALSE)</f>
        <v>1.7</v>
      </c>
      <c r="O29" s="237">
        <f>VLOOKUP($B29,'Conditions of people affected'!$C$6:$R$170,9,FALSE)</f>
        <v>2.4</v>
      </c>
      <c r="P29" s="237">
        <f>VLOOKUP($B29,'Conditions of people affected'!$C$6:$R$170,15,FALSE)</f>
        <v>1</v>
      </c>
      <c r="Q29" s="237">
        <f t="shared" si="4"/>
        <v>2.7</v>
      </c>
      <c r="R29" s="237">
        <f>VLOOKUP($B29,'Complexity of the crisis'!$C$6:$AN$170,22,FALSE)</f>
        <v>2.9</v>
      </c>
      <c r="S29" s="237">
        <f>VLOOKUP($B29,'Complexity of the crisis'!$C$6:$AN$170,38,FALSE)</f>
        <v>2.5</v>
      </c>
      <c r="T29" s="133" t="str">
        <f>VLOOKUP(B29,Lists!$C$3:$E$163,3,FALSE)</f>
        <v>Africa</v>
      </c>
      <c r="U29" s="134">
        <f>VLOOKUP(B29,'INFORM Severity - hidden'!$C$5:$V$200,20,FALSE)</f>
        <v>44851</v>
      </c>
    </row>
    <row r="30" spans="1:21" x14ac:dyDescent="0.25">
      <c r="A30" s="130" t="str">
        <f t="array" ref="A30">IFERROR(INDEX(Lists!$B$2:$B$200,SMALL(IF(Lists!$I$2:$I$200="Individual",ROW(Lists!$B$2:$B$200)),ROW(26:26))-1,1),"")</f>
        <v>Sahrawi refugees in Algeria</v>
      </c>
      <c r="B30" s="131" t="str">
        <f>VLOOKUP(A30,Lists!$B$2:$G$200,2,FALSE)</f>
        <v>DZA003</v>
      </c>
      <c r="C30" s="131" t="str">
        <f>VLOOKUP(B30,'INFORM Severity - hidden'!$C$5:$D$200,2,FALSE)</f>
        <v>Algeria</v>
      </c>
      <c r="D30" s="131" t="str">
        <f>VLOOKUP(A30,Lists!$B$2:$G$200,3,FALSE)</f>
        <v>DZA</v>
      </c>
      <c r="E30" s="132" t="str">
        <f>VLOOKUP(A30,Lists!$B$2:$G$200,5,FALSE)</f>
        <v>Displacement</v>
      </c>
      <c r="F30" s="235">
        <f t="shared" si="0"/>
        <v>2.1</v>
      </c>
      <c r="G30" s="129">
        <f t="shared" si="1"/>
        <v>3</v>
      </c>
      <c r="H30" s="129" t="str">
        <f t="shared" si="2"/>
        <v>Medium</v>
      </c>
      <c r="I30" s="236" t="str">
        <f>INDEX(Trends!$D$3:$D$404,MATCH(B30,Trends!$C$3:$C$404,0))</f>
        <v>Decreasing</v>
      </c>
      <c r="J30" s="129" t="str">
        <f>VLOOKUP($B30,Reliability!$A$3:$I$170,9,FALSE)</f>
        <v>Medium</v>
      </c>
      <c r="K30" s="237">
        <f t="shared" si="3"/>
        <v>1.3</v>
      </c>
      <c r="L30" s="237">
        <f>VLOOKUP($B30,'Impact of the crisis'!$C$6:$N$170,12,FALSE)</f>
        <v>1.1000000000000001</v>
      </c>
      <c r="M30" s="237">
        <f>VLOOKUP($B30,'Impact of the crisis'!$C$6:$AB$170,26,FALSE)</f>
        <v>1.4</v>
      </c>
      <c r="N30" s="237">
        <f>VLOOKUP($B30,'Conditions of people affected'!$C$6:$R$170,16,FALSE)</f>
        <v>2.2999999999999998</v>
      </c>
      <c r="O30" s="237">
        <f>VLOOKUP($B30,'Conditions of people affected'!$C$6:$R$170,9,FALSE)</f>
        <v>1.6</v>
      </c>
      <c r="P30" s="237">
        <f>VLOOKUP($B30,'Conditions of people affected'!$C$6:$R$170,15,FALSE)</f>
        <v>3</v>
      </c>
      <c r="Q30" s="237">
        <f t="shared" si="4"/>
        <v>2.5</v>
      </c>
      <c r="R30" s="237">
        <f>VLOOKUP($B30,'Complexity of the crisis'!$C$6:$AN$170,22,FALSE)</f>
        <v>2.9</v>
      </c>
      <c r="S30" s="237">
        <f>VLOOKUP($B30,'Complexity of the crisis'!$C$6:$AN$170,38,FALSE)</f>
        <v>2</v>
      </c>
      <c r="T30" s="133" t="str">
        <f>VLOOKUP(B30,Lists!$C$3:$E$163,3,FALSE)</f>
        <v>Africa</v>
      </c>
      <c r="U30" s="134">
        <f>VLOOKUP(B30,'INFORM Severity - hidden'!$C$5:$V$200,20,FALSE)</f>
        <v>44851</v>
      </c>
    </row>
    <row r="31" spans="1:21" x14ac:dyDescent="0.25">
      <c r="A31" s="130" t="str">
        <f t="array" ref="A31">IFERROR(INDEX(Lists!$B$2:$B$200,SMALL(IF(Lists!$I$2:$I$200="Individual",ROW(Lists!$B$2:$B$200)),ROW(27:27))-1,1),"")</f>
        <v>Venezuela displacement in Ecuador</v>
      </c>
      <c r="B31" s="131" t="str">
        <f>VLOOKUP(A31,Lists!$B$2:$G$200,2,FALSE)</f>
        <v>ECU002</v>
      </c>
      <c r="C31" s="131" t="str">
        <f>VLOOKUP(B31,'INFORM Severity - hidden'!$C$5:$D$200,2,FALSE)</f>
        <v>Ecuador</v>
      </c>
      <c r="D31" s="131" t="str">
        <f>VLOOKUP(A31,Lists!$B$2:$G$200,3,FALSE)</f>
        <v>ECU</v>
      </c>
      <c r="E31" s="132" t="str">
        <f>VLOOKUP(A31,Lists!$B$2:$G$200,5,FALSE)</f>
        <v>Displacement</v>
      </c>
      <c r="F31" s="235">
        <f t="shared" si="0"/>
        <v>2.7</v>
      </c>
      <c r="G31" s="129">
        <f t="shared" si="1"/>
        <v>3</v>
      </c>
      <c r="H31" s="129" t="str">
        <f t="shared" si="2"/>
        <v>Medium</v>
      </c>
      <c r="I31" s="236" t="str">
        <f>INDEX(Trends!$D$3:$D$404,MATCH(B31,Trends!$C$3:$C$404,0))</f>
        <v>Increasing</v>
      </c>
      <c r="J31" s="129" t="str">
        <f>VLOOKUP($B31,Reliability!$A$3:$I$170,9,FALSE)</f>
        <v>Very High</v>
      </c>
      <c r="K31" s="237">
        <f t="shared" si="3"/>
        <v>3.6</v>
      </c>
      <c r="L31" s="237">
        <f>VLOOKUP($B31,'Impact of the crisis'!$C$6:$N$170,12,FALSE)</f>
        <v>4.5999999999999996</v>
      </c>
      <c r="M31" s="237">
        <f>VLOOKUP($B31,'Impact of the crisis'!$C$6:$AB$170,26,FALSE)</f>
        <v>2.8</v>
      </c>
      <c r="N31" s="237">
        <f>VLOOKUP($B31,'Conditions of people affected'!$C$6:$R$170,16,FALSE)</f>
        <v>2.6</v>
      </c>
      <c r="O31" s="237">
        <f>VLOOKUP($B31,'Conditions of people affected'!$C$6:$R$170,9,FALSE)</f>
        <v>3.2</v>
      </c>
      <c r="P31" s="237">
        <f>VLOOKUP($B31,'Conditions of people affected'!$C$6:$R$170,15,FALSE)</f>
        <v>2</v>
      </c>
      <c r="Q31" s="237">
        <f t="shared" si="4"/>
        <v>2.1</v>
      </c>
      <c r="R31" s="237">
        <f>VLOOKUP($B31,'Complexity of the crisis'!$C$6:$AN$170,22,FALSE)</f>
        <v>2.2000000000000002</v>
      </c>
      <c r="S31" s="237">
        <f>VLOOKUP($B31,'Complexity of the crisis'!$C$6:$AN$170,38,FALSE)</f>
        <v>2</v>
      </c>
      <c r="T31" s="133" t="str">
        <f>VLOOKUP(B31,Lists!$C$3:$E$163,3,FALSE)</f>
        <v>Americas</v>
      </c>
      <c r="U31" s="134">
        <f>VLOOKUP(B31,'INFORM Severity - hidden'!$C$5:$V$200,20,FALSE)</f>
        <v>44804</v>
      </c>
    </row>
    <row r="32" spans="1:21" x14ac:dyDescent="0.25">
      <c r="A32" s="130" t="str">
        <f t="array" ref="A32">IFERROR(INDEX(Lists!$B$2:$B$200,SMALL(IF(Lists!$I$2:$I$200="Individual",ROW(Lists!$B$2:$B$200)),ROW(28:28))-1,1),"")</f>
        <v>Syrian Refugee Crisis in Egypt</v>
      </c>
      <c r="B32" s="131" t="str">
        <f>VLOOKUP(A32,Lists!$B$2:$G$200,2,FALSE)</f>
        <v>EGY002</v>
      </c>
      <c r="C32" s="131" t="str">
        <f>VLOOKUP(B32,'INFORM Severity - hidden'!$C$5:$D$200,2,FALSE)</f>
        <v>Egypt</v>
      </c>
      <c r="D32" s="131" t="str">
        <f>VLOOKUP(A32,Lists!$B$2:$G$200,3,FALSE)</f>
        <v>EGY</v>
      </c>
      <c r="E32" s="132" t="str">
        <f>VLOOKUP(A32,Lists!$B$2:$G$200,5,FALSE)</f>
        <v>Displacement</v>
      </c>
      <c r="F32" s="235">
        <f t="shared" si="0"/>
        <v>1.7</v>
      </c>
      <c r="G32" s="129">
        <f t="shared" si="1"/>
        <v>2</v>
      </c>
      <c r="H32" s="129" t="str">
        <f t="shared" si="2"/>
        <v>Low</v>
      </c>
      <c r="I32" s="236" t="str">
        <f>INDEX(Trends!$D$3:$D$404,MATCH(B32,Trends!$C$3:$C$404,0))</f>
        <v>Decreasing</v>
      </c>
      <c r="J32" s="129" t="str">
        <f>VLOOKUP($B32,Reliability!$A$3:$I$170,9,FALSE)</f>
        <v>Very High</v>
      </c>
      <c r="K32" s="237">
        <f t="shared" si="3"/>
        <v>1.8</v>
      </c>
      <c r="L32" s="237">
        <f>VLOOKUP($B32,'Impact of the crisis'!$C$6:$N$170,12,FALSE)</f>
        <v>2</v>
      </c>
      <c r="M32" s="237">
        <f>VLOOKUP($B32,'Impact of the crisis'!$C$6:$AB$170,26,FALSE)</f>
        <v>1.7</v>
      </c>
      <c r="N32" s="237">
        <f>VLOOKUP($B32,'Conditions of people affected'!$C$6:$R$170,16,FALSE)</f>
        <v>1.45</v>
      </c>
      <c r="O32" s="237">
        <f>VLOOKUP($B32,'Conditions of people affected'!$C$6:$R$170,9,FALSE)</f>
        <v>1.9</v>
      </c>
      <c r="P32" s="237">
        <f>VLOOKUP($B32,'Conditions of people affected'!$C$6:$R$170,15,FALSE)</f>
        <v>1</v>
      </c>
      <c r="Q32" s="237">
        <f t="shared" si="4"/>
        <v>1.9</v>
      </c>
      <c r="R32" s="237">
        <f>VLOOKUP($B32,'Complexity of the crisis'!$C$6:$AN$170,22,FALSE)</f>
        <v>2.2999999999999998</v>
      </c>
      <c r="S32" s="237">
        <f>VLOOKUP($B32,'Complexity of the crisis'!$C$6:$AN$170,38,FALSE)</f>
        <v>1.5</v>
      </c>
      <c r="T32" s="133" t="str">
        <f>VLOOKUP(B32,Lists!$C$3:$E$163,3,FALSE)</f>
        <v>Africa</v>
      </c>
      <c r="U32" s="134">
        <f>VLOOKUP(B32,'INFORM Severity - hidden'!$C$5:$V$200,20,FALSE)</f>
        <v>44860</v>
      </c>
    </row>
    <row r="33" spans="1:21" x14ac:dyDescent="0.25">
      <c r="A33" s="130" t="str">
        <f t="array" ref="A33">IFERROR(INDEX(Lists!$B$2:$B$200,SMALL(IF(Lists!$I$2:$I$200="Individual",ROW(Lists!$B$2:$B$200)),ROW(29:29))-1,1),"")</f>
        <v>Complex crisis in Eritrea</v>
      </c>
      <c r="B33" s="131" t="str">
        <f>VLOOKUP(A33,Lists!$B$2:$G$200,2,FALSE)</f>
        <v>ERI001</v>
      </c>
      <c r="C33" s="131" t="str">
        <f>VLOOKUP(B33,'INFORM Severity - hidden'!$C$5:$D$200,2,FALSE)</f>
        <v>Eritrea</v>
      </c>
      <c r="D33" s="131" t="str">
        <f>VLOOKUP(A33,Lists!$B$2:$G$200,3,FALSE)</f>
        <v>ERI</v>
      </c>
      <c r="E33" s="132" t="str">
        <f>VLOOKUP(A33,Lists!$B$2:$G$200,5,FALSE)</f>
        <v>Socio-political,Displacement</v>
      </c>
      <c r="F33" s="235">
        <f t="shared" si="0"/>
        <v>3.5</v>
      </c>
      <c r="G33" s="129">
        <f t="shared" si="1"/>
        <v>4</v>
      </c>
      <c r="H33" s="129" t="str">
        <f t="shared" si="2"/>
        <v>High</v>
      </c>
      <c r="I33" s="236" t="str">
        <f>INDEX(Trends!$D$3:$D$404,MATCH(B33,Trends!$C$3:$C$404,0))</f>
        <v>Decreasing</v>
      </c>
      <c r="J33" s="129" t="str">
        <f>VLOOKUP($B33,Reliability!$A$3:$I$170,9,FALSE)</f>
        <v>High</v>
      </c>
      <c r="K33" s="237">
        <f t="shared" si="3"/>
        <v>3</v>
      </c>
      <c r="L33" s="237">
        <f>VLOOKUP($B33,'Impact of the crisis'!$C$6:$N$170,12,FALSE)</f>
        <v>4</v>
      </c>
      <c r="M33" s="237">
        <f>VLOOKUP($B33,'Impact of the crisis'!$C$6:$AB$170,26,FALSE)</f>
        <v>2.2999999999999998</v>
      </c>
      <c r="N33" s="237">
        <f>VLOOKUP($B33,'Conditions of people affected'!$C$6:$R$170,16,FALSE)</f>
        <v>3.25</v>
      </c>
      <c r="O33" s="237">
        <f>VLOOKUP($B33,'Conditions of people affected'!$C$6:$R$170,9,FALSE)</f>
        <v>3.5</v>
      </c>
      <c r="P33" s="237">
        <f>VLOOKUP($B33,'Conditions of people affected'!$C$6:$R$170,15,FALSE)</f>
        <v>3</v>
      </c>
      <c r="Q33" s="237">
        <f t="shared" si="4"/>
        <v>4.3</v>
      </c>
      <c r="R33" s="237">
        <f>VLOOKUP($B33,'Complexity of the crisis'!$C$6:$AN$170,22,FALSE)</f>
        <v>3.3</v>
      </c>
      <c r="S33" s="237">
        <f>VLOOKUP($B33,'Complexity of the crisis'!$C$6:$AN$170,38,FALSE)</f>
        <v>5</v>
      </c>
      <c r="T33" s="133" t="str">
        <f>VLOOKUP(B33,Lists!$C$3:$E$163,3,FALSE)</f>
        <v>Africa</v>
      </c>
      <c r="U33" s="134">
        <f>VLOOKUP(B33,'INFORM Severity - hidden'!$C$5:$V$200,20,FALSE)</f>
        <v>44827</v>
      </c>
    </row>
    <row r="34" spans="1:21" x14ac:dyDescent="0.25">
      <c r="A34" s="130" t="str">
        <f t="array" ref="A34">IFERROR(INDEX(Lists!$B$2:$B$200,SMALL(IF(Lists!$I$2:$I$200="Individual",ROW(Lists!$B$2:$B$200)),ROW(30:30))-1,1),"")</f>
        <v>Mixed migration flows in spain</v>
      </c>
      <c r="B34" s="131" t="str">
        <f>VLOOKUP(A34,Lists!$B$2:$G$200,2,FALSE)</f>
        <v>ESP002</v>
      </c>
      <c r="C34" s="131" t="str">
        <f>VLOOKUP(B34,'INFORM Severity - hidden'!$C$5:$D$200,2,FALSE)</f>
        <v>Spain</v>
      </c>
      <c r="D34" s="131" t="str">
        <f>VLOOKUP(A34,Lists!$B$2:$G$200,3,FALSE)</f>
        <v>ESP</v>
      </c>
      <c r="E34" s="132" t="str">
        <f>VLOOKUP(A34,Lists!$B$2:$G$200,5,FALSE)</f>
        <v>Displacement</v>
      </c>
      <c r="F34" s="235">
        <f t="shared" si="0"/>
        <v>1.8</v>
      </c>
      <c r="G34" s="129">
        <f t="shared" si="1"/>
        <v>2</v>
      </c>
      <c r="H34" s="129" t="str">
        <f t="shared" si="2"/>
        <v>Low</v>
      </c>
      <c r="I34" s="236" t="str">
        <f>INDEX(Trends!$D$3:$D$404,MATCH(B34,Trends!$C$3:$C$404,0))</f>
        <v>Increasing</v>
      </c>
      <c r="J34" s="129" t="str">
        <f>VLOOKUP($B34,Reliability!$A$3:$I$170,9,FALSE)</f>
        <v>Very High</v>
      </c>
      <c r="K34" s="237">
        <f t="shared" si="3"/>
        <v>2.6</v>
      </c>
      <c r="L34" s="237">
        <f>VLOOKUP($B34,'Impact of the crisis'!$C$6:$N$170,12,FALSE)</f>
        <v>2.2999999999999998</v>
      </c>
      <c r="M34" s="237">
        <f>VLOOKUP($B34,'Impact of the crisis'!$C$6:$AB$170,26,FALSE)</f>
        <v>2.7</v>
      </c>
      <c r="N34" s="237">
        <f>VLOOKUP($B34,'Conditions of people affected'!$C$6:$R$170,16,FALSE)</f>
        <v>1.45</v>
      </c>
      <c r="O34" s="237">
        <f>VLOOKUP($B34,'Conditions of people affected'!$C$6:$R$170,9,FALSE)</f>
        <v>1.9</v>
      </c>
      <c r="P34" s="237">
        <f>VLOOKUP($B34,'Conditions of people affected'!$C$6:$R$170,15,FALSE)</f>
        <v>1</v>
      </c>
      <c r="Q34" s="237">
        <f t="shared" si="4"/>
        <v>1.6</v>
      </c>
      <c r="R34" s="237">
        <f>VLOOKUP($B34,'Complexity of the crisis'!$C$6:$AN$170,22,FALSE)</f>
        <v>1.6</v>
      </c>
      <c r="S34" s="237">
        <f>VLOOKUP($B34,'Complexity of the crisis'!$C$6:$AN$170,38,FALSE)</f>
        <v>1.5</v>
      </c>
      <c r="T34" s="133" t="str">
        <f>VLOOKUP(B34,Lists!$C$3:$E$163,3,FALSE)</f>
        <v>Europe</v>
      </c>
      <c r="U34" s="134">
        <f>VLOOKUP(B34,'INFORM Severity - hidden'!$C$5:$V$200,20,FALSE)</f>
        <v>44851</v>
      </c>
    </row>
    <row r="35" spans="1:21" x14ac:dyDescent="0.25">
      <c r="A35" s="130" t="str">
        <f t="array" ref="A35">IFERROR(INDEX(Lists!$B$2:$B$200,SMALL(IF(Lists!$I$2:$I$200="Individual",ROW(Lists!$B$2:$B$200)),ROW(31:31))-1,1),"")</f>
        <v>Complex crisis in Ethiopia</v>
      </c>
      <c r="B35" s="131" t="str">
        <f>VLOOKUP(A35,Lists!$B$2:$G$200,2,FALSE)</f>
        <v>ETH001</v>
      </c>
      <c r="C35" s="131" t="str">
        <f>VLOOKUP(B35,'INFORM Severity - hidden'!$C$5:$D$200,2,FALSE)</f>
        <v>Ethiopia</v>
      </c>
      <c r="D35" s="131" t="str">
        <f>VLOOKUP(A35,Lists!$B$2:$G$200,3,FALSE)</f>
        <v>ETH</v>
      </c>
      <c r="E35" s="132" t="str">
        <f>VLOOKUP(A35,Lists!$B$2:$G$200,5,FALSE)</f>
        <v>Displacement,Floods,Conflict</v>
      </c>
      <c r="F35" s="235">
        <f t="shared" si="0"/>
        <v>4</v>
      </c>
      <c r="G35" s="129">
        <f t="shared" si="1"/>
        <v>4</v>
      </c>
      <c r="H35" s="129" t="str">
        <f t="shared" si="2"/>
        <v>High</v>
      </c>
      <c r="I35" s="236" t="str">
        <f>INDEX(Trends!$D$3:$D$404,MATCH(B35,Trends!$C$3:$C$404,0))</f>
        <v>Decreasing</v>
      </c>
      <c r="J35" s="129" t="str">
        <f>VLOOKUP($B35,Reliability!$A$3:$I$170,9,FALSE)</f>
        <v>Very High</v>
      </c>
      <c r="K35" s="237">
        <f t="shared" si="3"/>
        <v>4.2</v>
      </c>
      <c r="L35" s="237">
        <f>VLOOKUP($B35,'Impact of the crisis'!$C$6:$N$170,12,FALSE)</f>
        <v>5</v>
      </c>
      <c r="M35" s="237">
        <f>VLOOKUP($B35,'Impact of the crisis'!$C$6:$AB$170,26,FALSE)</f>
        <v>3.7</v>
      </c>
      <c r="N35" s="237">
        <f>VLOOKUP($B35,'Conditions of people affected'!$C$6:$R$170,16,FALSE)</f>
        <v>4</v>
      </c>
      <c r="O35" s="237">
        <f>VLOOKUP($B35,'Conditions of people affected'!$C$6:$R$170,9,FALSE)</f>
        <v>5</v>
      </c>
      <c r="P35" s="237">
        <f>VLOOKUP($B35,'Conditions of people affected'!$C$6:$R$170,15,FALSE)</f>
        <v>3</v>
      </c>
      <c r="Q35" s="237">
        <f t="shared" si="4"/>
        <v>3.9</v>
      </c>
      <c r="R35" s="237">
        <f>VLOOKUP($B35,'Complexity of the crisis'!$C$6:$AN$170,22,FALSE)</f>
        <v>3.7</v>
      </c>
      <c r="S35" s="237">
        <f>VLOOKUP($B35,'Complexity of the crisis'!$C$6:$AN$170,38,FALSE)</f>
        <v>4</v>
      </c>
      <c r="T35" s="133" t="str">
        <f>VLOOKUP(B35,Lists!$C$3:$E$163,3,FALSE)</f>
        <v>Africa</v>
      </c>
      <c r="U35" s="134">
        <f>VLOOKUP(B35,'INFORM Severity - hidden'!$C$5:$V$200,20,FALSE)</f>
        <v>44854</v>
      </c>
    </row>
    <row r="36" spans="1:21" x14ac:dyDescent="0.25">
      <c r="A36" s="130" t="str">
        <f t="array" ref="A36">IFERROR(INDEX(Lists!$B$2:$B$200,SMALL(IF(Lists!$I$2:$I$200="Individual",ROW(Lists!$B$2:$B$200)),ROW(32:32))-1,1),"")</f>
        <v>International Displacement</v>
      </c>
      <c r="B36" s="131" t="str">
        <f>VLOOKUP(A36,Lists!$B$2:$G$200,2,FALSE)</f>
        <v>ETH003</v>
      </c>
      <c r="C36" s="131" t="str">
        <f>VLOOKUP(B36,'INFORM Severity - hidden'!$C$5:$D$200,2,FALSE)</f>
        <v>Ethiopia</v>
      </c>
      <c r="D36" s="131" t="str">
        <f>VLOOKUP(A36,Lists!$B$2:$G$200,3,FALSE)</f>
        <v>ETH</v>
      </c>
      <c r="E36" s="132" t="str">
        <f>VLOOKUP(A36,Lists!$B$2:$G$200,5,FALSE)</f>
        <v>Displacement</v>
      </c>
      <c r="F36" s="235">
        <f t="shared" si="0"/>
        <v>3</v>
      </c>
      <c r="G36" s="129">
        <f t="shared" si="1"/>
        <v>3</v>
      </c>
      <c r="H36" s="129" t="str">
        <f t="shared" si="2"/>
        <v>Medium</v>
      </c>
      <c r="I36" s="236" t="str">
        <f>INDEX(Trends!$D$3:$D$404,MATCH(B36,Trends!$C$3:$C$404,0))</f>
        <v>Increasing</v>
      </c>
      <c r="J36" s="129" t="str">
        <f>VLOOKUP($B36,Reliability!$A$3:$I$170,9,FALSE)</f>
        <v>High</v>
      </c>
      <c r="K36" s="237">
        <f t="shared" si="3"/>
        <v>3.6</v>
      </c>
      <c r="L36" s="237">
        <f>VLOOKUP($B36,'Impact of the crisis'!$C$6:$N$170,12,FALSE)</f>
        <v>5</v>
      </c>
      <c r="M36" s="237">
        <f>VLOOKUP($B36,'Impact of the crisis'!$C$6:$AB$170,26,FALSE)</f>
        <v>2.4</v>
      </c>
      <c r="N36" s="237">
        <f>VLOOKUP($B36,'Conditions of people affected'!$C$6:$R$170,16,FALSE)</f>
        <v>2.6</v>
      </c>
      <c r="O36" s="237">
        <f>VLOOKUP($B36,'Conditions of people affected'!$C$6:$R$170,9,FALSE)</f>
        <v>3.2</v>
      </c>
      <c r="P36" s="237">
        <f>VLOOKUP($B36,'Conditions of people affected'!$C$6:$R$170,15,FALSE)</f>
        <v>2</v>
      </c>
      <c r="Q36" s="237">
        <f t="shared" si="4"/>
        <v>3.2</v>
      </c>
      <c r="R36" s="237">
        <f>VLOOKUP($B36,'Complexity of the crisis'!$C$6:$AN$170,22,FALSE)</f>
        <v>3.7</v>
      </c>
      <c r="S36" s="237">
        <f>VLOOKUP($B36,'Complexity of the crisis'!$C$6:$AN$170,38,FALSE)</f>
        <v>2.5</v>
      </c>
      <c r="T36" s="133" t="str">
        <f>VLOOKUP(B36,Lists!$C$3:$E$163,3,FALSE)</f>
        <v>Africa</v>
      </c>
      <c r="U36" s="134">
        <f>VLOOKUP(B36,'INFORM Severity - hidden'!$C$5:$V$200,20,FALSE)</f>
        <v>44854</v>
      </c>
    </row>
    <row r="37" spans="1:21" x14ac:dyDescent="0.25">
      <c r="A37" s="130" t="str">
        <f t="array" ref="A37">IFERROR(INDEX(Lists!$B$2:$B$200,SMALL(IF(Lists!$I$2:$I$200="Individual",ROW(Lists!$B$2:$B$200)),ROW(33:33))-1,1),"")</f>
        <v>Northern Ethiopia Conflict</v>
      </c>
      <c r="B37" s="131" t="str">
        <f>VLOOKUP(A37,Lists!$B$2:$G$200,2,FALSE)</f>
        <v>ETH004</v>
      </c>
      <c r="C37" s="131" t="str">
        <f>VLOOKUP(B37,'INFORM Severity - hidden'!$C$5:$D$200,2,FALSE)</f>
        <v>Ethiopia</v>
      </c>
      <c r="D37" s="131" t="str">
        <f>VLOOKUP(A37,Lists!$B$2:$G$200,3,FALSE)</f>
        <v>ETH</v>
      </c>
      <c r="E37" s="132" t="str">
        <f>VLOOKUP(A37,Lists!$B$2:$G$200,5,FALSE)</f>
        <v>Conflict,Displacement</v>
      </c>
      <c r="F37" s="235">
        <f t="shared" ref="F37:F68" si="5">IF(OR(N37="x",K37="x"),"x",ROUND((5-GEOMEAN(((5-K37)/5*4+1),((5-N37)/5*4+1),((5-N37)/5*4+1)))/4*3.5+Q37*0.3,1))</f>
        <v>4.2</v>
      </c>
      <c r="G37" s="129">
        <f t="shared" ref="G37:G68" si="6">IF(F37="x","x",ROUNDUP(F37,0))</f>
        <v>5</v>
      </c>
      <c r="H37" s="129" t="str">
        <f t="shared" ref="H37:H68" si="7">IF(N37="x","x",IF(K37="x","x",(IF(G37=5,"Very High",IF(G37=4,"High",IF(G37=3,"Medium",IF(G37=2,"Low","Very Low")))))))</f>
        <v>Very High</v>
      </c>
      <c r="I37" s="236" t="str">
        <f>INDEX(Trends!$D$3:$D$404,MATCH(B37,Trends!$C$3:$C$404,0))</f>
        <v>Stable</v>
      </c>
      <c r="J37" s="129" t="str">
        <f>VLOOKUP($B37,Reliability!$A$3:$I$170,9,FALSE)</f>
        <v>Very High</v>
      </c>
      <c r="K37" s="237">
        <f t="shared" ref="K37:K68" si="8">IF(OR(M37="x",L37="x"),"x",ROUND((5-GEOMEAN(((5-L37)/5*4+1),((5-M37)/5*4+1),((5-M37)/5*4+1)))/4*5,1))</f>
        <v>4</v>
      </c>
      <c r="L37" s="237">
        <f>VLOOKUP($B37,'Impact of the crisis'!$C$6:$N$170,12,FALSE)</f>
        <v>2.9</v>
      </c>
      <c r="M37" s="237">
        <f>VLOOKUP($B37,'Impact of the crisis'!$C$6:$AB$170,26,FALSE)</f>
        <v>4.4000000000000004</v>
      </c>
      <c r="N37" s="237">
        <f>VLOOKUP($B37,'Conditions of people affected'!$C$6:$R$170,16,FALSE)</f>
        <v>4.5</v>
      </c>
      <c r="O37" s="237">
        <f>VLOOKUP($B37,'Conditions of people affected'!$C$6:$R$170,9,FALSE)</f>
        <v>5</v>
      </c>
      <c r="P37" s="237">
        <f>VLOOKUP($B37,'Conditions of people affected'!$C$6:$R$170,15,FALSE)</f>
        <v>4</v>
      </c>
      <c r="Q37" s="237">
        <f t="shared" ref="Q37:Q68" si="9">IF(OR(S37="x",R37="x"),R37,ROUND((5-GEOMEAN(((5-R37)/5*4+1),((5-S37)/5*4+1)))/4*5,1))</f>
        <v>3.9</v>
      </c>
      <c r="R37" s="237">
        <f>VLOOKUP($B37,'Complexity of the crisis'!$C$6:$AN$170,22,FALSE)</f>
        <v>3.7</v>
      </c>
      <c r="S37" s="237">
        <f>VLOOKUP($B37,'Complexity of the crisis'!$C$6:$AN$170,38,FALSE)</f>
        <v>4</v>
      </c>
      <c r="T37" s="133" t="str">
        <f>VLOOKUP(B37,Lists!$C$3:$E$163,3,FALSE)</f>
        <v>Africa</v>
      </c>
      <c r="U37" s="134">
        <f>VLOOKUP(B37,'INFORM Severity - hidden'!$C$5:$V$200,20,FALSE)</f>
        <v>44854</v>
      </c>
    </row>
    <row r="38" spans="1:21" x14ac:dyDescent="0.25">
      <c r="A38" s="130" t="str">
        <f t="array" ref="A38">IFERROR(INDEX(Lists!$B$2:$B$200,SMALL(IF(Lists!$I$2:$I$200="Individual",ROW(Lists!$B$2:$B$200)),ROW(34:34))-1,1),"")</f>
        <v>Drought in Ethiopia</v>
      </c>
      <c r="B38" s="131" t="str">
        <f>VLOOKUP(A38,Lists!$B$2:$G$200,2,FALSE)</f>
        <v>ETH005</v>
      </c>
      <c r="C38" s="131" t="str">
        <f>VLOOKUP(B38,'INFORM Severity - hidden'!$C$5:$D$200,2,FALSE)</f>
        <v>Ethiopia</v>
      </c>
      <c r="D38" s="131" t="str">
        <f>VLOOKUP(A38,Lists!$B$2:$G$200,3,FALSE)</f>
        <v>ETH</v>
      </c>
      <c r="E38" s="132" t="str">
        <f>VLOOKUP(A38,Lists!$B$2:$G$200,5,FALSE)</f>
        <v>Drought</v>
      </c>
      <c r="F38" s="235">
        <f t="shared" si="5"/>
        <v>3.7</v>
      </c>
      <c r="G38" s="129">
        <f t="shared" si="6"/>
        <v>4</v>
      </c>
      <c r="H38" s="129" t="str">
        <f t="shared" si="7"/>
        <v>High</v>
      </c>
      <c r="I38" s="236" t="str">
        <f>INDEX(Trends!$D$3:$D$404,MATCH(B38,Trends!$C$3:$C$404,0))</f>
        <v>Increasing</v>
      </c>
      <c r="J38" s="129" t="str">
        <f>VLOOKUP($B38,Reliability!$A$3:$I$170,9,FALSE)</f>
        <v>High</v>
      </c>
      <c r="K38" s="237">
        <f t="shared" si="8"/>
        <v>3.3</v>
      </c>
      <c r="L38" s="237">
        <f>VLOOKUP($B38,'Impact of the crisis'!$C$6:$N$170,12,FALSE)</f>
        <v>4</v>
      </c>
      <c r="M38" s="237">
        <f>VLOOKUP($B38,'Impact of the crisis'!$C$6:$AB$170,26,FALSE)</f>
        <v>2.9</v>
      </c>
      <c r="N38" s="237">
        <f>VLOOKUP($B38,'Conditions of people affected'!$C$6:$R$170,16,FALSE)</f>
        <v>4</v>
      </c>
      <c r="O38" s="237">
        <f>VLOOKUP($B38,'Conditions of people affected'!$C$6:$R$170,9,FALSE)</f>
        <v>5</v>
      </c>
      <c r="P38" s="237">
        <f>VLOOKUP($B38,'Conditions of people affected'!$C$6:$R$170,15,FALSE)</f>
        <v>3</v>
      </c>
      <c r="Q38" s="237">
        <f t="shared" si="9"/>
        <v>3.4</v>
      </c>
      <c r="R38" s="237">
        <f>VLOOKUP($B38,'Complexity of the crisis'!$C$6:$AN$170,22,FALSE)</f>
        <v>3.7</v>
      </c>
      <c r="S38" s="237">
        <f>VLOOKUP($B38,'Complexity of the crisis'!$C$6:$AN$170,38,FALSE)</f>
        <v>3</v>
      </c>
      <c r="T38" s="133" t="str">
        <f>VLOOKUP(B38,Lists!$C$3:$E$163,3,FALSE)</f>
        <v>Africa</v>
      </c>
      <c r="U38" s="134">
        <f>VLOOKUP(B38,'INFORM Severity - hidden'!$C$5:$V$200,20,FALSE)</f>
        <v>44854</v>
      </c>
    </row>
    <row r="39" spans="1:21" x14ac:dyDescent="0.25">
      <c r="A39" s="130" t="str">
        <f t="array" ref="A39">IFERROR(INDEX(Lists!$B$2:$B$200,SMALL(IF(Lists!$I$2:$I$200="Individual",ROW(Lists!$B$2:$B$200)),ROW(35:35))-1,1),"")</f>
        <v xml:space="preserve">Flood crisis in Gambia </v>
      </c>
      <c r="B39" s="131" t="str">
        <f>VLOOKUP(A39,Lists!$B$2:$G$200,2,FALSE)</f>
        <v>GMB002</v>
      </c>
      <c r="C39" s="131" t="str">
        <f>VLOOKUP(B39,'INFORM Severity - hidden'!$C$5:$D$200,2,FALSE)</f>
        <v>Gambia</v>
      </c>
      <c r="D39" s="131" t="str">
        <f>VLOOKUP(A39,Lists!$B$2:$G$200,3,FALSE)</f>
        <v>GMB</v>
      </c>
      <c r="E39" s="132" t="str">
        <f>VLOOKUP(A39,Lists!$B$2:$G$200,5,FALSE)</f>
        <v>Floods</v>
      </c>
      <c r="F39" s="235">
        <f t="shared" si="5"/>
        <v>1.7</v>
      </c>
      <c r="G39" s="129">
        <f t="shared" si="6"/>
        <v>2</v>
      </c>
      <c r="H39" s="129" t="str">
        <f t="shared" si="7"/>
        <v>Low</v>
      </c>
      <c r="I39" s="236" t="str">
        <f>INDEX(Trends!$D$3:$D$404,MATCH(B39,Trends!$C$3:$C$404,0))</f>
        <v>-</v>
      </c>
      <c r="J39" s="129" t="str">
        <f>VLOOKUP($B39,Reliability!$A$3:$I$170,9,FALSE)</f>
        <v>Very High</v>
      </c>
      <c r="K39" s="237">
        <f t="shared" si="8"/>
        <v>2.4</v>
      </c>
      <c r="L39" s="237">
        <f>VLOOKUP($B39,'Impact of the crisis'!$C$6:$N$170,12,FALSE)</f>
        <v>3.3</v>
      </c>
      <c r="M39" s="237">
        <f>VLOOKUP($B39,'Impact of the crisis'!$C$6:$AB$170,26,FALSE)</f>
        <v>1.8</v>
      </c>
      <c r="N39" s="237">
        <f>VLOOKUP($B39,'Conditions of people affected'!$C$6:$R$170,16,FALSE)</f>
        <v>1.05</v>
      </c>
      <c r="O39" s="237">
        <f>VLOOKUP($B39,'Conditions of people affected'!$C$6:$R$170,9,FALSE)</f>
        <v>1.1000000000000001</v>
      </c>
      <c r="P39" s="237">
        <f>VLOOKUP($B39,'Conditions of people affected'!$C$6:$R$170,15,FALSE)</f>
        <v>1</v>
      </c>
      <c r="Q39" s="237">
        <f t="shared" si="9"/>
        <v>2.2000000000000002</v>
      </c>
      <c r="R39" s="237">
        <f>VLOOKUP($B39,'Complexity of the crisis'!$C$6:$AN$170,22,FALSE)</f>
        <v>2.4</v>
      </c>
      <c r="S39" s="237">
        <f>VLOOKUP($B39,'Complexity of the crisis'!$C$6:$AN$170,38,FALSE)</f>
        <v>2</v>
      </c>
      <c r="T39" s="133" t="str">
        <f>VLOOKUP(B39,Lists!$C$3:$E$163,3,FALSE)</f>
        <v>Africa</v>
      </c>
      <c r="U39" s="134">
        <f>VLOOKUP(B39,'INFORM Severity - hidden'!$C$5:$V$200,20,FALSE)</f>
        <v>44804</v>
      </c>
    </row>
    <row r="40" spans="1:21" x14ac:dyDescent="0.25">
      <c r="A40" s="130" t="str">
        <f t="array" ref="A40">IFERROR(INDEX(Lists!$B$2:$B$200,SMALL(IF(Lists!$I$2:$I$200="Individual",ROW(Lists!$B$2:$B$200)),ROW(36:36))-1,1),"")</f>
        <v>Mixed migration flows in Greece</v>
      </c>
      <c r="B40" s="131" t="str">
        <f>VLOOKUP(A40,Lists!$B$2:$G$200,2,FALSE)</f>
        <v>GRC002</v>
      </c>
      <c r="C40" s="131" t="str">
        <f>VLOOKUP(B40,'INFORM Severity - hidden'!$C$5:$D$200,2,FALSE)</f>
        <v>Greece</v>
      </c>
      <c r="D40" s="131" t="str">
        <f>VLOOKUP(A40,Lists!$B$2:$G$200,3,FALSE)</f>
        <v>GRC</v>
      </c>
      <c r="E40" s="132" t="str">
        <f>VLOOKUP(A40,Lists!$B$2:$G$200,5,FALSE)</f>
        <v>Displacement</v>
      </c>
      <c r="F40" s="235">
        <f t="shared" si="5"/>
        <v>1.4</v>
      </c>
      <c r="G40" s="129">
        <f t="shared" si="6"/>
        <v>2</v>
      </c>
      <c r="H40" s="129" t="str">
        <f t="shared" si="7"/>
        <v>Low</v>
      </c>
      <c r="I40" s="236" t="str">
        <f>INDEX(Trends!$D$3:$D$404,MATCH(B40,Trends!$C$3:$C$404,0))</f>
        <v>Decreasing</v>
      </c>
      <c r="J40" s="129" t="str">
        <f>VLOOKUP($B40,Reliability!$A$3:$I$170,9,FALSE)</f>
        <v>Medium</v>
      </c>
      <c r="K40" s="237">
        <f t="shared" si="8"/>
        <v>1.6</v>
      </c>
      <c r="L40" s="237">
        <f>VLOOKUP($B40,'Impact of the crisis'!$C$6:$N$170,12,FALSE)</f>
        <v>0.3</v>
      </c>
      <c r="M40" s="237">
        <f>VLOOKUP($B40,'Impact of the crisis'!$C$6:$AB$170,26,FALSE)</f>
        <v>2.2000000000000002</v>
      </c>
      <c r="N40" s="237">
        <f>VLOOKUP($B40,'Conditions of people affected'!$C$6:$R$170,16,FALSE)</f>
        <v>1.25</v>
      </c>
      <c r="O40" s="237">
        <f>VLOOKUP($B40,'Conditions of people affected'!$C$6:$R$170,9,FALSE)</f>
        <v>0.5</v>
      </c>
      <c r="P40" s="237">
        <f>VLOOKUP($B40,'Conditions of people affected'!$C$6:$R$170,15,FALSE)</f>
        <v>2</v>
      </c>
      <c r="Q40" s="237">
        <f t="shared" si="9"/>
        <v>1.5</v>
      </c>
      <c r="R40" s="237">
        <f>VLOOKUP($B40,'Complexity of the crisis'!$C$6:$AN$170,22,FALSE)</f>
        <v>1.5</v>
      </c>
      <c r="S40" s="237">
        <f>VLOOKUP($B40,'Complexity of the crisis'!$C$6:$AN$170,38,FALSE)</f>
        <v>1.5</v>
      </c>
      <c r="T40" s="133" t="str">
        <f>VLOOKUP(B40,Lists!$C$3:$E$163,3,FALSE)</f>
        <v>Europe</v>
      </c>
      <c r="U40" s="134">
        <f>VLOOKUP(B40,'INFORM Severity - hidden'!$C$5:$V$200,20,FALSE)</f>
        <v>44862</v>
      </c>
    </row>
    <row r="41" spans="1:21" x14ac:dyDescent="0.25">
      <c r="A41" s="130" t="str">
        <f t="array" ref="A41">IFERROR(INDEX(Lists!$B$2:$B$200,SMALL(IF(Lists!$I$2:$I$200="Individual",ROW(Lists!$B$2:$B$200)),ROW(37:37))-1,1),"")</f>
        <v>Complex crisis in Guatemala</v>
      </c>
      <c r="B41" s="131" t="str">
        <f>VLOOKUP(A41,Lists!$B$2:$G$200,2,FALSE)</f>
        <v>GTM001</v>
      </c>
      <c r="C41" s="131" t="str">
        <f>VLOOKUP(B41,'INFORM Severity - hidden'!$C$5:$D$200,2,FALSE)</f>
        <v>Guatemala</v>
      </c>
      <c r="D41" s="131" t="str">
        <f>VLOOKUP(A41,Lists!$B$2:$G$200,3,FALSE)</f>
        <v>GTM</v>
      </c>
      <c r="E41" s="132" t="str">
        <f>VLOOKUP(A41,Lists!$B$2:$G$200,5,FALSE)</f>
        <v>Violence,Socio-political,Other seasonal event</v>
      </c>
      <c r="F41" s="235">
        <f t="shared" si="5"/>
        <v>3.5</v>
      </c>
      <c r="G41" s="129">
        <f t="shared" si="6"/>
        <v>4</v>
      </c>
      <c r="H41" s="129" t="str">
        <f t="shared" si="7"/>
        <v>High</v>
      </c>
      <c r="I41" s="236" t="str">
        <f>INDEX(Trends!$D$3:$D$404,MATCH(B41,Trends!$C$3:$C$404,0))</f>
        <v>Stable</v>
      </c>
      <c r="J41" s="129" t="str">
        <f>VLOOKUP($B41,Reliability!$A$3:$I$170,9,FALSE)</f>
        <v>Very High</v>
      </c>
      <c r="K41" s="237">
        <f t="shared" si="8"/>
        <v>3.5</v>
      </c>
      <c r="L41" s="237">
        <f>VLOOKUP($B41,'Impact of the crisis'!$C$6:$N$170,12,FALSE)</f>
        <v>4.4000000000000004</v>
      </c>
      <c r="M41" s="237">
        <f>VLOOKUP($B41,'Impact of the crisis'!$C$6:$AB$170,26,FALSE)</f>
        <v>2.9</v>
      </c>
      <c r="N41" s="237">
        <f>VLOOKUP($B41,'Conditions of people affected'!$C$6:$R$170,16,FALSE)</f>
        <v>3.65</v>
      </c>
      <c r="O41" s="237">
        <f>VLOOKUP($B41,'Conditions of people affected'!$C$6:$R$170,9,FALSE)</f>
        <v>4.3</v>
      </c>
      <c r="P41" s="237">
        <f>VLOOKUP($B41,'Conditions of people affected'!$C$6:$R$170,15,FALSE)</f>
        <v>3</v>
      </c>
      <c r="Q41" s="237">
        <f t="shared" si="9"/>
        <v>3.4</v>
      </c>
      <c r="R41" s="237">
        <f>VLOOKUP($B41,'Complexity of the crisis'!$C$6:$AN$170,22,FALSE)</f>
        <v>3.2</v>
      </c>
      <c r="S41" s="237">
        <f>VLOOKUP($B41,'Complexity of the crisis'!$C$6:$AN$170,38,FALSE)</f>
        <v>3.5</v>
      </c>
      <c r="T41" s="133" t="str">
        <f>VLOOKUP(B41,Lists!$C$3:$E$163,3,FALSE)</f>
        <v>Americas</v>
      </c>
      <c r="U41" s="134">
        <f>VLOOKUP(B41,'INFORM Severity - hidden'!$C$5:$V$200,20,FALSE)</f>
        <v>44858</v>
      </c>
    </row>
    <row r="42" spans="1:21" x14ac:dyDescent="0.25">
      <c r="A42" s="130" t="str">
        <f t="array" ref="A42">IFERROR(INDEX(Lists!$B$2:$B$200,SMALL(IF(Lists!$I$2:$I$200="Individual",ROW(Lists!$B$2:$B$200)),ROW(38:38))-1,1),"")</f>
        <v>Complex crisis in Honduras</v>
      </c>
      <c r="B42" s="131" t="str">
        <f>VLOOKUP(A42,Lists!$B$2:$G$200,2,FALSE)</f>
        <v>HND001</v>
      </c>
      <c r="C42" s="131" t="str">
        <f>VLOOKUP(B42,'INFORM Severity - hidden'!$C$5:$D$200,2,FALSE)</f>
        <v>Honduras</v>
      </c>
      <c r="D42" s="131" t="str">
        <f>VLOOKUP(A42,Lists!$B$2:$G$200,3,FALSE)</f>
        <v>HND</v>
      </c>
      <c r="E42" s="132" t="str">
        <f>VLOOKUP(A42,Lists!$B$2:$G$200,5,FALSE)</f>
        <v>Violence,Socio-political,Other seasonal event,Cyclone</v>
      </c>
      <c r="F42" s="235">
        <f t="shared" si="5"/>
        <v>3.3</v>
      </c>
      <c r="G42" s="129">
        <f t="shared" si="6"/>
        <v>4</v>
      </c>
      <c r="H42" s="129" t="str">
        <f t="shared" si="7"/>
        <v>High</v>
      </c>
      <c r="I42" s="236" t="str">
        <f>INDEX(Trends!$D$3:$D$404,MATCH(B42,Trends!$C$3:$C$404,0))</f>
        <v>Decreasing</v>
      </c>
      <c r="J42" s="129" t="str">
        <f>VLOOKUP($B42,Reliability!$A$3:$I$170,9,FALSE)</f>
        <v>Very High</v>
      </c>
      <c r="K42" s="237">
        <f t="shared" si="8"/>
        <v>3.6</v>
      </c>
      <c r="L42" s="237">
        <f>VLOOKUP($B42,'Impact of the crisis'!$C$6:$N$170,12,FALSE)</f>
        <v>4.2</v>
      </c>
      <c r="M42" s="237">
        <f>VLOOKUP($B42,'Impact of the crisis'!$C$6:$AB$170,26,FALSE)</f>
        <v>3.3</v>
      </c>
      <c r="N42" s="237">
        <f>VLOOKUP($B42,'Conditions of people affected'!$C$6:$R$170,16,FALSE)</f>
        <v>3.55</v>
      </c>
      <c r="O42" s="237">
        <f>VLOOKUP($B42,'Conditions of people affected'!$C$6:$R$170,9,FALSE)</f>
        <v>4.0999999999999996</v>
      </c>
      <c r="P42" s="237">
        <f>VLOOKUP($B42,'Conditions of people affected'!$C$6:$R$170,15,FALSE)</f>
        <v>3</v>
      </c>
      <c r="Q42" s="237">
        <f t="shared" si="9"/>
        <v>2.8</v>
      </c>
      <c r="R42" s="237">
        <f>VLOOKUP($B42,'Complexity of the crisis'!$C$6:$AN$170,22,FALSE)</f>
        <v>3</v>
      </c>
      <c r="S42" s="237">
        <f>VLOOKUP($B42,'Complexity of the crisis'!$C$6:$AN$170,38,FALSE)</f>
        <v>2.5</v>
      </c>
      <c r="T42" s="133" t="str">
        <f>VLOOKUP(B42,Lists!$C$3:$E$163,3,FALSE)</f>
        <v>Americas</v>
      </c>
      <c r="U42" s="134">
        <f>VLOOKUP(B42,'INFORM Severity - hidden'!$C$5:$V$200,20,FALSE)</f>
        <v>44858</v>
      </c>
    </row>
    <row r="43" spans="1:21" x14ac:dyDescent="0.25">
      <c r="A43" s="130" t="str">
        <f t="array" ref="A43">IFERROR(INDEX(Lists!$B$2:$B$200,SMALL(IF(Lists!$I$2:$I$200="Individual",ROW(Lists!$B$2:$B$200)),ROW(39:39))-1,1),"")</f>
        <v>Complex crisis in Haiti</v>
      </c>
      <c r="B43" s="131" t="str">
        <f>VLOOKUP(A43,Lists!$B$2:$G$200,2,FALSE)</f>
        <v>HTI001</v>
      </c>
      <c r="C43" s="131" t="str">
        <f>VLOOKUP(B43,'INFORM Severity - hidden'!$C$5:$D$200,2,FALSE)</f>
        <v>Haiti</v>
      </c>
      <c r="D43" s="131" t="str">
        <f>VLOOKUP(A43,Lists!$B$2:$G$200,3,FALSE)</f>
        <v>HTI</v>
      </c>
      <c r="E43" s="132" t="str">
        <f>VLOOKUP(A43,Lists!$B$2:$G$200,5,FALSE)</f>
        <v>Earthquake,Violence,Socio-political,Other seasonal event</v>
      </c>
      <c r="F43" s="235">
        <f t="shared" si="5"/>
        <v>4.2</v>
      </c>
      <c r="G43" s="129">
        <f t="shared" si="6"/>
        <v>5</v>
      </c>
      <c r="H43" s="129" t="str">
        <f t="shared" si="7"/>
        <v>Very High</v>
      </c>
      <c r="I43" s="236" t="str">
        <f>INDEX(Trends!$D$3:$D$404,MATCH(B43,Trends!$C$3:$C$404,0))</f>
        <v>Increasing</v>
      </c>
      <c r="J43" s="129" t="str">
        <f>VLOOKUP($B43,Reliability!$A$3:$I$170,9,FALSE)</f>
        <v>High</v>
      </c>
      <c r="K43" s="237">
        <f t="shared" si="8"/>
        <v>3.8</v>
      </c>
      <c r="L43" s="237">
        <f>VLOOKUP($B43,'Impact of the crisis'!$C$6:$N$170,12,FALSE)</f>
        <v>4</v>
      </c>
      <c r="M43" s="237">
        <f>VLOOKUP($B43,'Impact of the crisis'!$C$6:$AB$170,26,FALSE)</f>
        <v>3.7</v>
      </c>
      <c r="N43" s="237">
        <f>VLOOKUP($B43,'Conditions of people affected'!$C$6:$R$170,16,FALSE)</f>
        <v>4.7</v>
      </c>
      <c r="O43" s="237">
        <f>VLOOKUP($B43,'Conditions of people affected'!$C$6:$R$170,9,FALSE)</f>
        <v>4.4000000000000004</v>
      </c>
      <c r="P43" s="237">
        <f>VLOOKUP($B43,'Conditions of people affected'!$C$6:$R$170,15,FALSE)</f>
        <v>5</v>
      </c>
      <c r="Q43" s="237">
        <f t="shared" si="9"/>
        <v>3.6</v>
      </c>
      <c r="R43" s="237">
        <f>VLOOKUP($B43,'Complexity of the crisis'!$C$6:$AN$170,22,FALSE)</f>
        <v>3.2</v>
      </c>
      <c r="S43" s="237">
        <f>VLOOKUP($B43,'Complexity of the crisis'!$C$6:$AN$170,38,FALSE)</f>
        <v>4</v>
      </c>
      <c r="T43" s="133" t="str">
        <f>VLOOKUP(B43,Lists!$C$3:$E$163,3,FALSE)</f>
        <v>Americas</v>
      </c>
      <c r="U43" s="134">
        <f>VLOOKUP(B43,'INFORM Severity - hidden'!$C$5:$V$200,20,FALSE)</f>
        <v>44858</v>
      </c>
    </row>
    <row r="44" spans="1:21" x14ac:dyDescent="0.25">
      <c r="A44" s="130" t="str">
        <f t="array" ref="A44">IFERROR(INDEX(Lists!$B$2:$B$200,SMALL(IF(Lists!$I$2:$I$200="Individual",ROW(Lists!$B$2:$B$200)),ROW(40:40))-1,1),"")</f>
        <v xml:space="preserve">Nippes Earthquake </v>
      </c>
      <c r="B44" s="131" t="str">
        <f>VLOOKUP(A44,Lists!$B$2:$G$200,2,FALSE)</f>
        <v>HTI002</v>
      </c>
      <c r="C44" s="131" t="str">
        <f>VLOOKUP(B44,'INFORM Severity - hidden'!$C$5:$D$200,2,FALSE)</f>
        <v>Haiti</v>
      </c>
      <c r="D44" s="131" t="str">
        <f>VLOOKUP(A44,Lists!$B$2:$G$200,3,FALSE)</f>
        <v>HTI</v>
      </c>
      <c r="E44" s="132" t="str">
        <f>VLOOKUP(A44,Lists!$B$2:$G$200,5,FALSE)</f>
        <v>Earthquake</v>
      </c>
      <c r="F44" s="235">
        <f t="shared" si="5"/>
        <v>3.1</v>
      </c>
      <c r="G44" s="129">
        <f t="shared" si="6"/>
        <v>4</v>
      </c>
      <c r="H44" s="129" t="str">
        <f t="shared" si="7"/>
        <v>High</v>
      </c>
      <c r="I44" s="236" t="str">
        <f>INDEX(Trends!$D$3:$D$404,MATCH(B44,Trends!$C$3:$C$404,0))</f>
        <v>Increasing</v>
      </c>
      <c r="J44" s="129" t="str">
        <f>VLOOKUP($B44,Reliability!$A$3:$I$170,9,FALSE)</f>
        <v>Very High</v>
      </c>
      <c r="K44" s="237">
        <f t="shared" si="8"/>
        <v>3.1</v>
      </c>
      <c r="L44" s="237">
        <f>VLOOKUP($B44,'Impact of the crisis'!$C$6:$N$170,12,FALSE)</f>
        <v>2.4</v>
      </c>
      <c r="M44" s="237">
        <f>VLOOKUP($B44,'Impact of the crisis'!$C$6:$AB$170,26,FALSE)</f>
        <v>3.4</v>
      </c>
      <c r="N44" s="237">
        <f>VLOOKUP($B44,'Conditions of people affected'!$C$6:$R$170,16,FALSE)</f>
        <v>3</v>
      </c>
      <c r="O44" s="237">
        <f>VLOOKUP($B44,'Conditions of people affected'!$C$6:$R$170,9,FALSE)</f>
        <v>3</v>
      </c>
      <c r="P44" s="237">
        <f>VLOOKUP($B44,'Conditions of people affected'!$C$6:$R$170,15,FALSE)</f>
        <v>3</v>
      </c>
      <c r="Q44" s="237">
        <f t="shared" si="9"/>
        <v>3.1</v>
      </c>
      <c r="R44" s="237">
        <f>VLOOKUP($B44,'Complexity of the crisis'!$C$6:$AN$170,22,FALSE)</f>
        <v>3.2</v>
      </c>
      <c r="S44" s="237">
        <f>VLOOKUP($B44,'Complexity of the crisis'!$C$6:$AN$170,38,FALSE)</f>
        <v>3</v>
      </c>
      <c r="T44" s="133" t="str">
        <f>VLOOKUP(B44,Lists!$C$3:$E$163,3,FALSE)</f>
        <v>Americas</v>
      </c>
      <c r="U44" s="134">
        <f>VLOOKUP(B44,'INFORM Severity - hidden'!$C$5:$V$200,20,FALSE)</f>
        <v>44858</v>
      </c>
    </row>
    <row r="45" spans="1:21" x14ac:dyDescent="0.25">
      <c r="A45" s="130" t="str">
        <f t="array" ref="A45">IFERROR(INDEX(Lists!$B$2:$B$200,SMALL(IF(Lists!$I$2:$I$200="Individual",ROW(Lists!$B$2:$B$200)),ROW(41:41))-1,1),"")</f>
        <v>Displacement from Ukraine conflict in Hungary</v>
      </c>
      <c r="B45" s="131" t="str">
        <f>VLOOKUP(A45,Lists!$B$2:$G$200,2,FALSE)</f>
        <v>HUN002</v>
      </c>
      <c r="C45" s="131" t="str">
        <f>VLOOKUP(B45,'INFORM Severity - hidden'!$C$5:$D$200,2,FALSE)</f>
        <v>Hungary</v>
      </c>
      <c r="D45" s="131" t="str">
        <f>VLOOKUP(A45,Lists!$B$2:$G$200,3,FALSE)</f>
        <v>HUN</v>
      </c>
      <c r="E45" s="132" t="str">
        <f>VLOOKUP(A45,Lists!$B$2:$G$200,5,FALSE)</f>
        <v>Conflict,Displacement</v>
      </c>
      <c r="F45" s="235">
        <f t="shared" si="5"/>
        <v>2.7</v>
      </c>
      <c r="G45" s="129">
        <f t="shared" si="6"/>
        <v>3</v>
      </c>
      <c r="H45" s="129" t="str">
        <f t="shared" si="7"/>
        <v>Medium</v>
      </c>
      <c r="I45" s="236" t="str">
        <f>INDEX(Trends!$D$3:$D$404,MATCH(B45,Trends!$C$3:$C$404,0))</f>
        <v>Increasing</v>
      </c>
      <c r="J45" s="129" t="str">
        <f>VLOOKUP($B45,Reliability!$A$3:$I$170,9,FALSE)</f>
        <v>Very High</v>
      </c>
      <c r="K45" s="237">
        <f t="shared" si="8"/>
        <v>2.9</v>
      </c>
      <c r="L45" s="237">
        <f>VLOOKUP($B45,'Impact of the crisis'!$C$6:$N$170,12,FALSE)</f>
        <v>2.1</v>
      </c>
      <c r="M45" s="237">
        <f>VLOOKUP($B45,'Impact of the crisis'!$C$6:$AB$170,26,FALSE)</f>
        <v>3.2</v>
      </c>
      <c r="N45" s="237">
        <f>VLOOKUP($B45,'Conditions of people affected'!$C$6:$R$170,16,FALSE)</f>
        <v>3.35</v>
      </c>
      <c r="O45" s="237">
        <f>VLOOKUP($B45,'Conditions of people affected'!$C$6:$R$170,9,FALSE)</f>
        <v>3.7</v>
      </c>
      <c r="P45" s="237">
        <f>VLOOKUP($B45,'Conditions of people affected'!$C$6:$R$170,15,FALSE)</f>
        <v>3</v>
      </c>
      <c r="Q45" s="237">
        <f t="shared" si="9"/>
        <v>1.5</v>
      </c>
      <c r="R45" s="237">
        <f>VLOOKUP($B45,'Complexity of the crisis'!$C$6:$AN$170,22,FALSE)</f>
        <v>1.4</v>
      </c>
      <c r="S45" s="237">
        <f>VLOOKUP($B45,'Complexity of the crisis'!$C$6:$AN$170,38,FALSE)</f>
        <v>1.5</v>
      </c>
      <c r="T45" s="133" t="str">
        <f>VLOOKUP(B45,Lists!$C$3:$E$163,3,FALSE)</f>
        <v>Europe</v>
      </c>
      <c r="U45" s="134">
        <f>VLOOKUP(B45,'INFORM Severity - hidden'!$C$5:$V$200,20,FALSE)</f>
        <v>44860</v>
      </c>
    </row>
    <row r="46" spans="1:21" x14ac:dyDescent="0.25">
      <c r="A46" s="130" t="str">
        <f t="array" ref="A46">IFERROR(INDEX(Lists!$B$2:$B$200,SMALL(IF(Lists!$I$2:$I$200="Individual",ROW(Lists!$B$2:$B$200)),ROW(42:42))-1,1),"")</f>
        <v>Papua Conflict</v>
      </c>
      <c r="B46" s="131" t="str">
        <f>VLOOKUP(A46,Lists!$B$2:$G$200,2,FALSE)</f>
        <v>IDN002</v>
      </c>
      <c r="C46" s="131" t="str">
        <f>VLOOKUP(B46,'INFORM Severity - hidden'!$C$5:$D$200,2,FALSE)</f>
        <v>Indonesia</v>
      </c>
      <c r="D46" s="131" t="str">
        <f>VLOOKUP(A46,Lists!$B$2:$G$200,3,FALSE)</f>
        <v>IDN</v>
      </c>
      <c r="E46" s="132" t="str">
        <f>VLOOKUP(A46,Lists!$B$2:$G$200,5,FALSE)</f>
        <v>Socio-political,Violence</v>
      </c>
      <c r="F46" s="235">
        <f t="shared" si="5"/>
        <v>2.6</v>
      </c>
      <c r="G46" s="129">
        <f t="shared" si="6"/>
        <v>3</v>
      </c>
      <c r="H46" s="129" t="str">
        <f t="shared" si="7"/>
        <v>Medium</v>
      </c>
      <c r="I46" s="236" t="str">
        <f>INDEX(Trends!$D$3:$D$404,MATCH(B46,Trends!$C$3:$C$404,0))</f>
        <v>Stable</v>
      </c>
      <c r="J46" s="129" t="str">
        <f>VLOOKUP($B46,Reliability!$A$3:$I$170,9,FALSE)</f>
        <v>Medium</v>
      </c>
      <c r="K46" s="237">
        <f t="shared" si="8"/>
        <v>2.9</v>
      </c>
      <c r="L46" s="237">
        <f>VLOOKUP($B46,'Impact of the crisis'!$C$6:$N$170,12,FALSE)</f>
        <v>2.1</v>
      </c>
      <c r="M46" s="237">
        <f>VLOOKUP($B46,'Impact of the crisis'!$C$6:$AB$170,26,FALSE)</f>
        <v>3.3</v>
      </c>
      <c r="N46" s="237">
        <f>VLOOKUP($B46,'Conditions of people affected'!$C$6:$R$170,16,FALSE)</f>
        <v>1.85</v>
      </c>
      <c r="O46" s="237">
        <f>VLOOKUP($B46,'Conditions of people affected'!$C$6:$R$170,9,FALSE)</f>
        <v>1.7</v>
      </c>
      <c r="P46" s="237">
        <f>VLOOKUP($B46,'Conditions of people affected'!$C$6:$R$170,15,FALSE)</f>
        <v>2</v>
      </c>
      <c r="Q46" s="237">
        <f t="shared" si="9"/>
        <v>3.3</v>
      </c>
      <c r="R46" s="237">
        <f>VLOOKUP($B46,'Complexity of the crisis'!$C$6:$AN$170,22,FALSE)</f>
        <v>2.5</v>
      </c>
      <c r="S46" s="237">
        <f>VLOOKUP($B46,'Complexity of the crisis'!$C$6:$AN$170,38,FALSE)</f>
        <v>4</v>
      </c>
      <c r="T46" s="133" t="str">
        <f>VLOOKUP(B46,Lists!$C$3:$E$163,3,FALSE)</f>
        <v>Asia</v>
      </c>
      <c r="U46" s="134">
        <f>VLOOKUP(B46,'INFORM Severity - hidden'!$C$5:$V$200,20,FALSE)</f>
        <v>44861</v>
      </c>
    </row>
    <row r="47" spans="1:21" x14ac:dyDescent="0.25">
      <c r="A47" s="130" t="str">
        <f t="array" ref="A47">IFERROR(INDEX(Lists!$B$2:$B$200,SMALL(IF(Lists!$I$2:$I$200="Individual",ROW(Lists!$B$2:$B$200)),ROW(43:43))-1,1),"")</f>
        <v>Conflict in Jammu and Kashmir</v>
      </c>
      <c r="B47" s="131" t="str">
        <f>VLOOKUP(A47,Lists!$B$2:$G$200,2,FALSE)</f>
        <v>IND002</v>
      </c>
      <c r="C47" s="131" t="str">
        <f>VLOOKUP(B47,'INFORM Severity - hidden'!$C$5:$D$200,2,FALSE)</f>
        <v>India</v>
      </c>
      <c r="D47" s="131" t="str">
        <f>VLOOKUP(A47,Lists!$B$2:$G$200,3,FALSE)</f>
        <v>IND</v>
      </c>
      <c r="E47" s="132" t="str">
        <f>VLOOKUP(A47,Lists!$B$2:$G$200,5,FALSE)</f>
        <v>Socio-political</v>
      </c>
      <c r="F47" s="235" t="str">
        <f t="shared" si="5"/>
        <v>x</v>
      </c>
      <c r="G47" s="129" t="str">
        <f t="shared" si="6"/>
        <v>x</v>
      </c>
      <c r="H47" s="129" t="str">
        <f t="shared" si="7"/>
        <v>x</v>
      </c>
      <c r="I47" s="236" t="str">
        <f>INDEX(Trends!$D$3:$D$404,MATCH(B47,Trends!$C$3:$C$404,0))</f>
        <v>-</v>
      </c>
      <c r="J47" s="129" t="str">
        <f>VLOOKUP($B47,Reliability!$A$3:$I$170,9,FALSE)</f>
        <v>Very Low</v>
      </c>
      <c r="K47" s="237">
        <f t="shared" si="8"/>
        <v>2.8</v>
      </c>
      <c r="L47" s="237">
        <f>VLOOKUP($B47,'Impact of the crisis'!$C$6:$N$170,12,FALSE)</f>
        <v>2</v>
      </c>
      <c r="M47" s="237">
        <f>VLOOKUP($B47,'Impact of the crisis'!$C$6:$AB$170,26,FALSE)</f>
        <v>3.2</v>
      </c>
      <c r="N47" s="237" t="str">
        <f>VLOOKUP($B47,'Conditions of people affected'!$C$6:$R$170,16,FALSE)</f>
        <v>x</v>
      </c>
      <c r="O47" s="237" t="str">
        <f>VLOOKUP($B47,'Conditions of people affected'!$C$6:$R$170,9,FALSE)</f>
        <v>x</v>
      </c>
      <c r="P47" s="237" t="str">
        <f>VLOOKUP($B47,'Conditions of people affected'!$C$6:$R$170,15,FALSE)</f>
        <v>x</v>
      </c>
      <c r="Q47" s="237">
        <f t="shared" si="9"/>
        <v>2.2999999999999998</v>
      </c>
      <c r="R47" s="237">
        <f>VLOOKUP($B47,'Complexity of the crisis'!$C$6:$AN$170,22,FALSE)</f>
        <v>2.5</v>
      </c>
      <c r="S47" s="237">
        <f>VLOOKUP($B47,'Complexity of the crisis'!$C$6:$AN$170,38,FALSE)</f>
        <v>2</v>
      </c>
      <c r="T47" s="133" t="str">
        <f>VLOOKUP(B47,Lists!$C$3:$E$163,3,FALSE)</f>
        <v>Asia</v>
      </c>
      <c r="U47" s="134">
        <f>VLOOKUP(B47,'INFORM Severity - hidden'!$C$5:$V$200,20,FALSE)</f>
        <v>44861</v>
      </c>
    </row>
    <row r="48" spans="1:21" x14ac:dyDescent="0.25">
      <c r="A48" s="130" t="str">
        <f t="array" ref="A48">IFERROR(INDEX(Lists!$B$2:$B$200,SMALL(IF(Lists!$I$2:$I$200="Individual",ROW(Lists!$B$2:$B$200)),ROW(44:44))-1,1),"")</f>
        <v>Afghan Refugees in Iran</v>
      </c>
      <c r="B48" s="131" t="str">
        <f>VLOOKUP(A48,Lists!$B$2:$G$200,2,FALSE)</f>
        <v>IRN004</v>
      </c>
      <c r="C48" s="131" t="str">
        <f>VLOOKUP(B48,'INFORM Severity - hidden'!$C$5:$D$200,2,FALSE)</f>
        <v>Iran</v>
      </c>
      <c r="D48" s="131" t="str">
        <f>VLOOKUP(A48,Lists!$B$2:$G$200,3,FALSE)</f>
        <v>IRN</v>
      </c>
      <c r="E48" s="132" t="str">
        <f>VLOOKUP(A48,Lists!$B$2:$G$200,5,FALSE)</f>
        <v>Displacement</v>
      </c>
      <c r="F48" s="235">
        <f t="shared" si="5"/>
        <v>3.6</v>
      </c>
      <c r="G48" s="129">
        <f t="shared" si="6"/>
        <v>4</v>
      </c>
      <c r="H48" s="129" t="str">
        <f t="shared" si="7"/>
        <v>High</v>
      </c>
      <c r="I48" s="236" t="str">
        <f>INDEX(Trends!$D$3:$D$404,MATCH(B48,Trends!$C$3:$C$404,0))</f>
        <v>Stable</v>
      </c>
      <c r="J48" s="129" t="str">
        <f>VLOOKUP($B48,Reliability!$A$3:$I$170,9,FALSE)</f>
        <v>Medium</v>
      </c>
      <c r="K48" s="237">
        <f t="shared" si="8"/>
        <v>3.6</v>
      </c>
      <c r="L48" s="237">
        <f>VLOOKUP($B48,'Impact of the crisis'!$C$6:$N$170,12,FALSE)</f>
        <v>2.7</v>
      </c>
      <c r="M48" s="237">
        <f>VLOOKUP($B48,'Impact of the crisis'!$C$6:$AB$170,26,FALSE)</f>
        <v>3.9</v>
      </c>
      <c r="N48" s="237">
        <f>VLOOKUP($B48,'Conditions of people affected'!$C$6:$R$170,16,FALSE)</f>
        <v>4.05</v>
      </c>
      <c r="O48" s="237">
        <f>VLOOKUP($B48,'Conditions of people affected'!$C$6:$R$170,9,FALSE)</f>
        <v>4.0999999999999996</v>
      </c>
      <c r="P48" s="237">
        <f>VLOOKUP($B48,'Conditions of people affected'!$C$6:$R$170,15,FALSE)</f>
        <v>4</v>
      </c>
      <c r="Q48" s="237">
        <f t="shared" si="9"/>
        <v>2.9</v>
      </c>
      <c r="R48" s="237">
        <f>VLOOKUP($B48,'Complexity of the crisis'!$C$6:$AN$170,22,FALSE)</f>
        <v>3.3</v>
      </c>
      <c r="S48" s="237">
        <f>VLOOKUP($B48,'Complexity of the crisis'!$C$6:$AN$170,38,FALSE)</f>
        <v>2.5</v>
      </c>
      <c r="T48" s="133" t="str">
        <f>VLOOKUP(B48,Lists!$C$3:$E$163,3,FALSE)</f>
        <v>Middle east</v>
      </c>
      <c r="U48" s="134">
        <f>VLOOKUP(B48,'INFORM Severity - hidden'!$C$5:$V$200,20,FALSE)</f>
        <v>44861</v>
      </c>
    </row>
    <row r="49" spans="1:21" x14ac:dyDescent="0.25">
      <c r="A49" s="130" t="str">
        <f t="array" ref="A49">IFERROR(INDEX(Lists!$B$2:$B$200,SMALL(IF(Lists!$I$2:$I$200="Individual",ROW(Lists!$B$2:$B$200)),ROW(45:45))-1,1),"")</f>
        <v>Conflict  in Iraq</v>
      </c>
      <c r="B49" s="131" t="str">
        <f>VLOOKUP(A49,Lists!$B$2:$G$200,2,FALSE)</f>
        <v>IRQ002</v>
      </c>
      <c r="C49" s="131" t="str">
        <f>VLOOKUP(B49,'INFORM Severity - hidden'!$C$5:$D$200,2,FALSE)</f>
        <v>Iraq</v>
      </c>
      <c r="D49" s="131" t="str">
        <f>VLOOKUP(A49,Lists!$B$2:$G$200,3,FALSE)</f>
        <v>IRQ</v>
      </c>
      <c r="E49" s="132" t="str">
        <f>VLOOKUP(A49,Lists!$B$2:$G$200,5,FALSE)</f>
        <v>Conflict,Socio-political,Violence</v>
      </c>
      <c r="F49" s="235">
        <f t="shared" si="5"/>
        <v>3.9</v>
      </c>
      <c r="G49" s="129">
        <f t="shared" si="6"/>
        <v>4</v>
      </c>
      <c r="H49" s="129" t="str">
        <f t="shared" si="7"/>
        <v>High</v>
      </c>
      <c r="I49" s="236" t="str">
        <f>INDEX(Trends!$D$3:$D$404,MATCH(B49,Trends!$C$3:$C$404,0))</f>
        <v>Stable</v>
      </c>
      <c r="J49" s="129" t="str">
        <f>VLOOKUP($B49,Reliability!$A$3:$I$170,9,FALSE)</f>
        <v>High</v>
      </c>
      <c r="K49" s="237">
        <f t="shared" si="8"/>
        <v>4.3</v>
      </c>
      <c r="L49" s="237">
        <f>VLOOKUP($B49,'Impact of the crisis'!$C$6:$N$170,12,FALSE)</f>
        <v>4.7</v>
      </c>
      <c r="M49" s="237">
        <f>VLOOKUP($B49,'Impact of the crisis'!$C$6:$AB$170,26,FALSE)</f>
        <v>4</v>
      </c>
      <c r="N49" s="237">
        <f>VLOOKUP($B49,'Conditions of people affected'!$C$6:$R$170,16,FALSE)</f>
        <v>3.5</v>
      </c>
      <c r="O49" s="237">
        <f>VLOOKUP($B49,'Conditions of people affected'!$C$6:$R$170,9,FALSE)</f>
        <v>4</v>
      </c>
      <c r="P49" s="237">
        <f>VLOOKUP($B49,'Conditions of people affected'!$C$6:$R$170,15,FALSE)</f>
        <v>3</v>
      </c>
      <c r="Q49" s="237">
        <f t="shared" si="9"/>
        <v>4.0999999999999996</v>
      </c>
      <c r="R49" s="237">
        <f>VLOOKUP($B49,'Complexity of the crisis'!$C$6:$AN$170,22,FALSE)</f>
        <v>3.7</v>
      </c>
      <c r="S49" s="237">
        <f>VLOOKUP($B49,'Complexity of the crisis'!$C$6:$AN$170,38,FALSE)</f>
        <v>4.5</v>
      </c>
      <c r="T49" s="133" t="str">
        <f>VLOOKUP(B49,Lists!$C$3:$E$163,3,FALSE)</f>
        <v>Middle east</v>
      </c>
      <c r="U49" s="134">
        <f>VLOOKUP(B49,'INFORM Severity - hidden'!$C$5:$V$200,20,FALSE)</f>
        <v>44862</v>
      </c>
    </row>
    <row r="50" spans="1:21" x14ac:dyDescent="0.25">
      <c r="A50" s="130" t="str">
        <f t="array" ref="A50">IFERROR(INDEX(Lists!$B$2:$B$200,SMALL(IF(Lists!$I$2:$I$200="Individual",ROW(Lists!$B$2:$B$200)),ROW(46:46))-1,1),"")</f>
        <v>Syrian and Palestinian refugees in iraq</v>
      </c>
      <c r="B50" s="131" t="str">
        <f>VLOOKUP(A50,Lists!$B$2:$G$200,2,FALSE)</f>
        <v>IRQ003</v>
      </c>
      <c r="C50" s="131" t="str">
        <f>VLOOKUP(B50,'INFORM Severity - hidden'!$C$5:$D$200,2,FALSE)</f>
        <v>Iraq</v>
      </c>
      <c r="D50" s="131" t="str">
        <f>VLOOKUP(A50,Lists!$B$2:$G$200,3,FALSE)</f>
        <v>IRQ</v>
      </c>
      <c r="E50" s="132" t="str">
        <f>VLOOKUP(A50,Lists!$B$2:$G$200,5,FALSE)</f>
        <v>Displacement</v>
      </c>
      <c r="F50" s="235">
        <f t="shared" si="5"/>
        <v>3</v>
      </c>
      <c r="G50" s="129">
        <f t="shared" si="6"/>
        <v>3</v>
      </c>
      <c r="H50" s="129" t="str">
        <f t="shared" si="7"/>
        <v>Medium</v>
      </c>
      <c r="I50" s="236" t="str">
        <f>INDEX(Trends!$D$3:$D$404,MATCH(B50,Trends!$C$3:$C$404,0))</f>
        <v>Stable</v>
      </c>
      <c r="J50" s="129" t="str">
        <f>VLOOKUP($B50,Reliability!$A$3:$I$170,9,FALSE)</f>
        <v>Medium</v>
      </c>
      <c r="K50" s="237">
        <f t="shared" si="8"/>
        <v>2.6</v>
      </c>
      <c r="L50" s="237">
        <f>VLOOKUP($B50,'Impact of the crisis'!$C$6:$N$170,12,FALSE)</f>
        <v>1.5</v>
      </c>
      <c r="M50" s="237">
        <f>VLOOKUP($B50,'Impact of the crisis'!$C$6:$AB$170,26,FALSE)</f>
        <v>3.1</v>
      </c>
      <c r="N50" s="237">
        <f>VLOOKUP($B50,'Conditions of people affected'!$C$6:$R$170,16,FALSE)</f>
        <v>2.9</v>
      </c>
      <c r="O50" s="237">
        <f>VLOOKUP($B50,'Conditions of people affected'!$C$6:$R$170,9,FALSE)</f>
        <v>2.8</v>
      </c>
      <c r="P50" s="237">
        <f>VLOOKUP($B50,'Conditions of people affected'!$C$6:$R$170,15,FALSE)</f>
        <v>3</v>
      </c>
      <c r="Q50" s="237">
        <f t="shared" si="9"/>
        <v>3.6</v>
      </c>
      <c r="R50" s="237">
        <f>VLOOKUP($B50,'Complexity of the crisis'!$C$6:$AN$170,22,FALSE)</f>
        <v>3.7</v>
      </c>
      <c r="S50" s="237">
        <f>VLOOKUP($B50,'Complexity of the crisis'!$C$6:$AN$170,38,FALSE)</f>
        <v>3.5</v>
      </c>
      <c r="T50" s="133" t="str">
        <f>VLOOKUP(B50,Lists!$C$3:$E$163,3,FALSE)</f>
        <v>Middle east</v>
      </c>
      <c r="U50" s="134">
        <f>VLOOKUP(B50,'INFORM Severity - hidden'!$C$5:$V$200,20,FALSE)</f>
        <v>44862</v>
      </c>
    </row>
    <row r="51" spans="1:21" x14ac:dyDescent="0.25">
      <c r="A51" s="130" t="str">
        <f t="array" ref="A51">IFERROR(INDEX(Lists!$B$2:$B$200,SMALL(IF(Lists!$I$2:$I$200="Individual",ROW(Lists!$B$2:$B$200)),ROW(47:47))-1,1),"")</f>
        <v>Mixed migration flows in Italy</v>
      </c>
      <c r="B51" s="131" t="str">
        <f>VLOOKUP(A51,Lists!$B$2:$G$200,2,FALSE)</f>
        <v>ITA002</v>
      </c>
      <c r="C51" s="131" t="str">
        <f>VLOOKUP(B51,'INFORM Severity - hidden'!$C$5:$D$200,2,FALSE)</f>
        <v>Italy</v>
      </c>
      <c r="D51" s="131" t="str">
        <f>VLOOKUP(A51,Lists!$B$2:$G$200,3,FALSE)</f>
        <v>ITA</v>
      </c>
      <c r="E51" s="132" t="str">
        <f>VLOOKUP(A51,Lists!$B$2:$G$200,5,FALSE)</f>
        <v>Displacement</v>
      </c>
      <c r="F51" s="235">
        <f t="shared" si="5"/>
        <v>1.9</v>
      </c>
      <c r="G51" s="129">
        <f t="shared" si="6"/>
        <v>2</v>
      </c>
      <c r="H51" s="129" t="str">
        <f t="shared" si="7"/>
        <v>Low</v>
      </c>
      <c r="I51" s="236" t="str">
        <f>INDEX(Trends!$D$3:$D$404,MATCH(B51,Trends!$C$3:$C$404,0))</f>
        <v>Stable</v>
      </c>
      <c r="J51" s="129" t="str">
        <f>VLOOKUP($B51,Reliability!$A$3:$I$170,9,FALSE)</f>
        <v>Very High</v>
      </c>
      <c r="K51" s="237">
        <f t="shared" si="8"/>
        <v>2.7</v>
      </c>
      <c r="L51" s="237">
        <f>VLOOKUP($B51,'Impact of the crisis'!$C$6:$N$170,12,FALSE)</f>
        <v>1.7</v>
      </c>
      <c r="M51" s="237">
        <f>VLOOKUP($B51,'Impact of the crisis'!$C$6:$AB$170,26,FALSE)</f>
        <v>3.1</v>
      </c>
      <c r="N51" s="237">
        <f>VLOOKUP($B51,'Conditions of people affected'!$C$6:$R$170,16,FALSE)</f>
        <v>1.6</v>
      </c>
      <c r="O51" s="237">
        <f>VLOOKUP($B51,'Conditions of people affected'!$C$6:$R$170,9,FALSE)</f>
        <v>2.2000000000000002</v>
      </c>
      <c r="P51" s="237">
        <f>VLOOKUP($B51,'Conditions of people affected'!$C$6:$R$170,15,FALSE)</f>
        <v>1</v>
      </c>
      <c r="Q51" s="237">
        <f t="shared" si="9"/>
        <v>1.8</v>
      </c>
      <c r="R51" s="237">
        <f>VLOOKUP($B51,'Complexity of the crisis'!$C$6:$AN$170,22,FALSE)</f>
        <v>1.5</v>
      </c>
      <c r="S51" s="237">
        <f>VLOOKUP($B51,'Complexity of the crisis'!$C$6:$AN$170,38,FALSE)</f>
        <v>2</v>
      </c>
      <c r="T51" s="133" t="str">
        <f>VLOOKUP(B51,Lists!$C$3:$E$163,3,FALSE)</f>
        <v>Europe</v>
      </c>
      <c r="U51" s="134">
        <f>VLOOKUP(B51,'INFORM Severity - hidden'!$C$5:$V$200,20,FALSE)</f>
        <v>44860</v>
      </c>
    </row>
    <row r="52" spans="1:21" x14ac:dyDescent="0.25">
      <c r="A52" s="130" t="str">
        <f t="array" ref="A52">IFERROR(INDEX(Lists!$B$2:$B$200,SMALL(IF(Lists!$I$2:$I$200="Individual",ROW(Lists!$B$2:$B$200)),ROW(48:48))-1,1),"")</f>
        <v>Syrian refugees in Jordan</v>
      </c>
      <c r="B52" s="131" t="str">
        <f>VLOOKUP(A52,Lists!$B$2:$G$200,2,FALSE)</f>
        <v>JOR002</v>
      </c>
      <c r="C52" s="131" t="str">
        <f>VLOOKUP(B52,'INFORM Severity - hidden'!$C$5:$D$200,2,FALSE)</f>
        <v>Jordan</v>
      </c>
      <c r="D52" s="131" t="str">
        <f>VLOOKUP(A52,Lists!$B$2:$G$200,3,FALSE)</f>
        <v>JOR</v>
      </c>
      <c r="E52" s="132" t="str">
        <f>VLOOKUP(A52,Lists!$B$2:$G$200,5,FALSE)</f>
        <v>Displacement</v>
      </c>
      <c r="F52" s="235">
        <f t="shared" si="5"/>
        <v>2.7</v>
      </c>
      <c r="G52" s="129">
        <f t="shared" si="6"/>
        <v>3</v>
      </c>
      <c r="H52" s="129" t="str">
        <f t="shared" si="7"/>
        <v>Medium</v>
      </c>
      <c r="I52" s="236" t="str">
        <f>INDEX(Trends!$D$3:$D$404,MATCH(B52,Trends!$C$3:$C$404,0))</f>
        <v>Stable</v>
      </c>
      <c r="J52" s="129" t="str">
        <f>VLOOKUP($B52,Reliability!$A$3:$I$170,9,FALSE)</f>
        <v>Medium</v>
      </c>
      <c r="K52" s="237">
        <f t="shared" si="8"/>
        <v>2.7</v>
      </c>
      <c r="L52" s="237">
        <f>VLOOKUP($B52,'Impact of the crisis'!$C$6:$N$170,12,FALSE)</f>
        <v>3</v>
      </c>
      <c r="M52" s="237">
        <f>VLOOKUP($B52,'Impact of the crisis'!$C$6:$AB$170,26,FALSE)</f>
        <v>2.6</v>
      </c>
      <c r="N52" s="237">
        <f>VLOOKUP($B52,'Conditions of people affected'!$C$6:$R$170,16,FALSE)</f>
        <v>3.1</v>
      </c>
      <c r="O52" s="237">
        <f>VLOOKUP($B52,'Conditions of people affected'!$C$6:$R$170,9,FALSE)</f>
        <v>3.2</v>
      </c>
      <c r="P52" s="237">
        <f>VLOOKUP($B52,'Conditions of people affected'!$C$6:$R$170,15,FALSE)</f>
        <v>3</v>
      </c>
      <c r="Q52" s="237">
        <f t="shared" si="9"/>
        <v>2</v>
      </c>
      <c r="R52" s="237">
        <f>VLOOKUP($B52,'Complexity of the crisis'!$C$6:$AN$170,22,FALSE)</f>
        <v>2.5</v>
      </c>
      <c r="S52" s="237">
        <f>VLOOKUP($B52,'Complexity of the crisis'!$C$6:$AN$170,38,FALSE)</f>
        <v>1.5</v>
      </c>
      <c r="T52" s="133" t="str">
        <f>VLOOKUP(B52,Lists!$C$3:$E$163,3,FALSE)</f>
        <v>Middle east</v>
      </c>
      <c r="U52" s="134">
        <f>VLOOKUP(B52,'INFORM Severity - hidden'!$C$5:$V$200,20,FALSE)</f>
        <v>44862</v>
      </c>
    </row>
    <row r="53" spans="1:21" x14ac:dyDescent="0.25">
      <c r="A53" s="130" t="str">
        <f t="array" ref="A53">IFERROR(INDEX(Lists!$B$2:$B$200,SMALL(IF(Lists!$I$2:$I$200="Individual",ROW(Lists!$B$2:$B$200)),ROW(49:49))-1,1),"")</f>
        <v>Refugee situation in Kenya</v>
      </c>
      <c r="B53" s="131" t="str">
        <f>VLOOKUP(A53,Lists!$B$2:$G$200,2,FALSE)</f>
        <v>KEN002</v>
      </c>
      <c r="C53" s="131" t="str">
        <f>VLOOKUP(B53,'INFORM Severity - hidden'!$C$5:$D$200,2,FALSE)</f>
        <v>Kenya</v>
      </c>
      <c r="D53" s="131" t="str">
        <f>VLOOKUP(A53,Lists!$B$2:$G$200,3,FALSE)</f>
        <v>KEN</v>
      </c>
      <c r="E53" s="132" t="str">
        <f>VLOOKUP(A53,Lists!$B$2:$G$200,5,FALSE)</f>
        <v>Displacement</v>
      </c>
      <c r="F53" s="235">
        <f t="shared" si="5"/>
        <v>2.9</v>
      </c>
      <c r="G53" s="129">
        <f t="shared" si="6"/>
        <v>3</v>
      </c>
      <c r="H53" s="129" t="str">
        <f t="shared" si="7"/>
        <v>Medium</v>
      </c>
      <c r="I53" s="236" t="str">
        <f>INDEX(Trends!$D$3:$D$404,MATCH(B53,Trends!$C$3:$C$404,0))</f>
        <v>Increasing</v>
      </c>
      <c r="J53" s="129" t="str">
        <f>VLOOKUP($B53,Reliability!$A$3:$I$170,9,FALSE)</f>
        <v>Medium</v>
      </c>
      <c r="K53" s="237">
        <f t="shared" si="8"/>
        <v>2.9</v>
      </c>
      <c r="L53" s="237">
        <f>VLOOKUP($B53,'Impact of the crisis'!$C$6:$N$170,12,FALSE)</f>
        <v>0.8</v>
      </c>
      <c r="M53" s="237">
        <f>VLOOKUP($B53,'Impact of the crisis'!$C$6:$AB$170,26,FALSE)</f>
        <v>3.6</v>
      </c>
      <c r="N53" s="237">
        <f>VLOOKUP($B53,'Conditions of people affected'!$C$6:$R$170,16,FALSE)</f>
        <v>2.95</v>
      </c>
      <c r="O53" s="237">
        <f>VLOOKUP($B53,'Conditions of people affected'!$C$6:$R$170,9,FALSE)</f>
        <v>2.9</v>
      </c>
      <c r="P53" s="237">
        <f>VLOOKUP($B53,'Conditions of people affected'!$C$6:$R$170,15,FALSE)</f>
        <v>3</v>
      </c>
      <c r="Q53" s="237">
        <f t="shared" si="9"/>
        <v>2.9</v>
      </c>
      <c r="R53" s="237">
        <f>VLOOKUP($B53,'Complexity of the crisis'!$C$6:$AN$170,22,FALSE)</f>
        <v>3.6</v>
      </c>
      <c r="S53" s="237">
        <f>VLOOKUP($B53,'Complexity of the crisis'!$C$6:$AN$170,38,FALSE)</f>
        <v>2</v>
      </c>
      <c r="T53" s="133" t="str">
        <f>VLOOKUP(B53,Lists!$C$3:$E$163,3,FALSE)</f>
        <v>Africa</v>
      </c>
      <c r="U53" s="134">
        <f>VLOOKUP(B53,'INFORM Severity - hidden'!$C$5:$V$200,20,FALSE)</f>
        <v>44809</v>
      </c>
    </row>
    <row r="54" spans="1:21" x14ac:dyDescent="0.25">
      <c r="A54" s="130" t="str">
        <f t="array" ref="A54">IFERROR(INDEX(Lists!$B$2:$B$200,SMALL(IF(Lists!$I$2:$I$200="Individual",ROW(Lists!$B$2:$B$200)),ROW(50:50))-1,1),"")</f>
        <v>Drought in Kenya</v>
      </c>
      <c r="B54" s="131" t="str">
        <f>VLOOKUP(A54,Lists!$B$2:$G$200,2,FALSE)</f>
        <v>KEN003</v>
      </c>
      <c r="C54" s="131" t="str">
        <f>VLOOKUP(B54,'INFORM Severity - hidden'!$C$5:$D$200,2,FALSE)</f>
        <v>Kenya</v>
      </c>
      <c r="D54" s="131" t="str">
        <f>VLOOKUP(A54,Lists!$B$2:$G$200,3,FALSE)</f>
        <v>KEN</v>
      </c>
      <c r="E54" s="132" t="str">
        <f>VLOOKUP(A54,Lists!$B$2:$G$200,5,FALSE)</f>
        <v>Drought</v>
      </c>
      <c r="F54" s="235">
        <f t="shared" si="5"/>
        <v>3.9</v>
      </c>
      <c r="G54" s="129">
        <f t="shared" si="6"/>
        <v>4</v>
      </c>
      <c r="H54" s="129" t="str">
        <f t="shared" si="7"/>
        <v>High</v>
      </c>
      <c r="I54" s="236" t="str">
        <f>INDEX(Trends!$D$3:$D$404,MATCH(B54,Trends!$C$3:$C$404,0))</f>
        <v>Increasing</v>
      </c>
      <c r="J54" s="129" t="str">
        <f>VLOOKUP($B54,Reliability!$A$3:$I$170,9,FALSE)</f>
        <v>Medium</v>
      </c>
      <c r="K54" s="237">
        <f t="shared" si="8"/>
        <v>4.5</v>
      </c>
      <c r="L54" s="237">
        <f>VLOOKUP($B54,'Impact of the crisis'!$C$6:$N$170,12,FALSE)</f>
        <v>3.8</v>
      </c>
      <c r="M54" s="237">
        <f>VLOOKUP($B54,'Impact of the crisis'!$C$6:$AB$170,26,FALSE)</f>
        <v>4.75</v>
      </c>
      <c r="N54" s="237">
        <f>VLOOKUP($B54,'Conditions of people affected'!$C$6:$R$170,16,FALSE)</f>
        <v>4.2</v>
      </c>
      <c r="O54" s="237">
        <f>VLOOKUP($B54,'Conditions of people affected'!$C$6:$R$170,9,FALSE)</f>
        <v>4.4000000000000004</v>
      </c>
      <c r="P54" s="237">
        <f>VLOOKUP($B54,'Conditions of people affected'!$C$6:$R$170,15,FALSE)</f>
        <v>4</v>
      </c>
      <c r="Q54" s="237">
        <f t="shared" si="9"/>
        <v>2.9</v>
      </c>
      <c r="R54" s="237">
        <f>VLOOKUP($B54,'Complexity of the crisis'!$C$6:$AN$170,22,FALSE)</f>
        <v>3.6</v>
      </c>
      <c r="S54" s="237">
        <f>VLOOKUP($B54,'Complexity of the crisis'!$C$6:$AN$170,38,FALSE)</f>
        <v>2</v>
      </c>
      <c r="T54" s="133" t="str">
        <f>VLOOKUP(B54,Lists!$C$3:$E$163,3,FALSE)</f>
        <v>Africa</v>
      </c>
      <c r="U54" s="134">
        <f>VLOOKUP(B54,'INFORM Severity - hidden'!$C$5:$V$200,20,FALSE)</f>
        <v>44841</v>
      </c>
    </row>
    <row r="55" spans="1:21" x14ac:dyDescent="0.25">
      <c r="A55" s="130" t="str">
        <f t="array" ref="A55">IFERROR(INDEX(Lists!$B$2:$B$200,SMALL(IF(Lists!$I$2:$I$200="Individual",ROW(Lists!$B$2:$B$200)),ROW(51:51))-1,1),"")</f>
        <v>Syrian refugees in Lebanon</v>
      </c>
      <c r="B55" s="131" t="str">
        <f>VLOOKUP(A55,Lists!$B$2:$G$200,2,FALSE)</f>
        <v>LBN002</v>
      </c>
      <c r="C55" s="131" t="str">
        <f>VLOOKUP(B55,'INFORM Severity - hidden'!$C$5:$D$200,2,FALSE)</f>
        <v>Lebanon</v>
      </c>
      <c r="D55" s="131" t="str">
        <f>VLOOKUP(A55,Lists!$B$2:$G$200,3,FALSE)</f>
        <v>LBN</v>
      </c>
      <c r="E55" s="132" t="str">
        <f>VLOOKUP(A55,Lists!$B$2:$G$200,5,FALSE)</f>
        <v>Displacement</v>
      </c>
      <c r="F55" s="235">
        <f t="shared" si="5"/>
        <v>3.6</v>
      </c>
      <c r="G55" s="129">
        <f t="shared" si="6"/>
        <v>4</v>
      </c>
      <c r="H55" s="129" t="str">
        <f t="shared" si="7"/>
        <v>High</v>
      </c>
      <c r="I55" s="236" t="str">
        <f>INDEX(Trends!$D$3:$D$404,MATCH(B55,Trends!$C$3:$C$404,0))</f>
        <v>Stable</v>
      </c>
      <c r="J55" s="129" t="str">
        <f>VLOOKUP($B55,Reliability!$A$3:$I$170,9,FALSE)</f>
        <v>Medium</v>
      </c>
      <c r="K55" s="237">
        <f t="shared" si="8"/>
        <v>4.2</v>
      </c>
      <c r="L55" s="237">
        <f>VLOOKUP($B55,'Impact of the crisis'!$C$6:$N$170,12,FALSE)</f>
        <v>3.6</v>
      </c>
      <c r="M55" s="237">
        <f>VLOOKUP($B55,'Impact of the crisis'!$C$6:$AB$170,26,FALSE)</f>
        <v>4.5</v>
      </c>
      <c r="N55" s="237">
        <f>VLOOKUP($B55,'Conditions of people affected'!$C$6:$R$170,16,FALSE)</f>
        <v>3.8</v>
      </c>
      <c r="O55" s="237">
        <f>VLOOKUP($B55,'Conditions of people affected'!$C$6:$R$170,9,FALSE)</f>
        <v>3.6</v>
      </c>
      <c r="P55" s="237">
        <f>VLOOKUP($B55,'Conditions of people affected'!$C$6:$R$170,15,FALSE)</f>
        <v>4</v>
      </c>
      <c r="Q55" s="237">
        <f t="shared" si="9"/>
        <v>2.7</v>
      </c>
      <c r="R55" s="237">
        <f>VLOOKUP($B55,'Complexity of the crisis'!$C$6:$AN$170,22,FALSE)</f>
        <v>2.8</v>
      </c>
      <c r="S55" s="237">
        <f>VLOOKUP($B55,'Complexity of the crisis'!$C$6:$AN$170,38,FALSE)</f>
        <v>2.5</v>
      </c>
      <c r="T55" s="133" t="str">
        <f>VLOOKUP(B55,Lists!$C$3:$E$163,3,FALSE)</f>
        <v>Middle east</v>
      </c>
      <c r="U55" s="134">
        <f>VLOOKUP(B55,'INFORM Severity - hidden'!$C$5:$V$200,20,FALSE)</f>
        <v>44862</v>
      </c>
    </row>
    <row r="56" spans="1:21" x14ac:dyDescent="0.25">
      <c r="A56" s="130" t="str">
        <f t="array" ref="A56">IFERROR(INDEX(Lists!$B$2:$B$200,SMALL(IF(Lists!$I$2:$I$200="Individual",ROW(Lists!$B$2:$B$200)),ROW(52:52))-1,1),"")</f>
        <v>Socioeconomic crisis in Lebanon</v>
      </c>
      <c r="B56" s="131" t="str">
        <f>VLOOKUP(A56,Lists!$B$2:$G$200,2,FALSE)</f>
        <v>LBN004</v>
      </c>
      <c r="C56" s="131" t="str">
        <f>VLOOKUP(B56,'INFORM Severity - hidden'!$C$5:$D$200,2,FALSE)</f>
        <v>Lebanon</v>
      </c>
      <c r="D56" s="131" t="str">
        <f>VLOOKUP(A56,Lists!$B$2:$G$200,3,FALSE)</f>
        <v>LBN</v>
      </c>
      <c r="E56" s="132" t="str">
        <f>VLOOKUP(A56,Lists!$B$2:$G$200,5,FALSE)</f>
        <v>Socio-political,Violence,Tecnological Disaster</v>
      </c>
      <c r="F56" s="235">
        <f t="shared" si="5"/>
        <v>3.6</v>
      </c>
      <c r="G56" s="129">
        <f t="shared" si="6"/>
        <v>4</v>
      </c>
      <c r="H56" s="129" t="str">
        <f t="shared" si="7"/>
        <v>High</v>
      </c>
      <c r="I56" s="236" t="str">
        <f>INDEX(Trends!$D$3:$D$404,MATCH(B56,Trends!$C$3:$C$404,0))</f>
        <v>Increasing</v>
      </c>
      <c r="J56" s="129" t="str">
        <f>VLOOKUP($B56,Reliability!$A$3:$I$170,9,FALSE)</f>
        <v>Medium</v>
      </c>
      <c r="K56" s="237">
        <f t="shared" si="8"/>
        <v>3.5</v>
      </c>
      <c r="L56" s="237">
        <f>VLOOKUP($B56,'Impact of the crisis'!$C$6:$N$170,12,FALSE)</f>
        <v>3.6</v>
      </c>
      <c r="M56" s="237">
        <f>VLOOKUP($B56,'Impact of the crisis'!$C$6:$AB$170,26,FALSE)</f>
        <v>3.5</v>
      </c>
      <c r="N56" s="237">
        <f>VLOOKUP($B56,'Conditions of people affected'!$C$6:$R$170,16,FALSE)</f>
        <v>4.0999999999999996</v>
      </c>
      <c r="O56" s="237">
        <f>VLOOKUP($B56,'Conditions of people affected'!$C$6:$R$170,9,FALSE)</f>
        <v>4.2</v>
      </c>
      <c r="P56" s="237">
        <f>VLOOKUP($B56,'Conditions of people affected'!$C$6:$R$170,15,FALSE)</f>
        <v>4</v>
      </c>
      <c r="Q56" s="237">
        <f t="shared" si="9"/>
        <v>2.9</v>
      </c>
      <c r="R56" s="237">
        <f>VLOOKUP($B56,'Complexity of the crisis'!$C$6:$AN$170,22,FALSE)</f>
        <v>2.8</v>
      </c>
      <c r="S56" s="237">
        <f>VLOOKUP($B56,'Complexity of the crisis'!$C$6:$AN$170,38,FALSE)</f>
        <v>3</v>
      </c>
      <c r="T56" s="133" t="str">
        <f>VLOOKUP(B56,Lists!$C$3:$E$163,3,FALSE)</f>
        <v>Middle east</v>
      </c>
      <c r="U56" s="134">
        <f>VLOOKUP(B56,'INFORM Severity - hidden'!$C$5:$V$200,20,FALSE)</f>
        <v>44862</v>
      </c>
    </row>
    <row r="57" spans="1:21" x14ac:dyDescent="0.25">
      <c r="A57" s="130" t="str">
        <f t="array" ref="A57">IFERROR(INDEX(Lists!$B$2:$B$200,SMALL(IF(Lists!$I$2:$I$200="Individual",ROW(Lists!$B$2:$B$200)),ROW(53:53))-1,1),"")</f>
        <v>Complex crisis in Libya</v>
      </c>
      <c r="B57" s="131" t="str">
        <f>VLOOKUP(A57,Lists!$B$2:$G$200,2,FALSE)</f>
        <v>LBY001</v>
      </c>
      <c r="C57" s="131" t="str">
        <f>VLOOKUP(B57,'INFORM Severity - hidden'!$C$5:$D$200,2,FALSE)</f>
        <v>Libya</v>
      </c>
      <c r="D57" s="131" t="str">
        <f>VLOOKUP(A57,Lists!$B$2:$G$200,3,FALSE)</f>
        <v>LBY</v>
      </c>
      <c r="E57" s="132" t="str">
        <f>VLOOKUP(A57,Lists!$B$2:$G$200,5,FALSE)</f>
        <v>Conflict,Displacement,Socio-political</v>
      </c>
      <c r="F57" s="235">
        <f t="shared" si="5"/>
        <v>3.6</v>
      </c>
      <c r="G57" s="129">
        <f t="shared" si="6"/>
        <v>4</v>
      </c>
      <c r="H57" s="129" t="str">
        <f t="shared" si="7"/>
        <v>High</v>
      </c>
      <c r="I57" s="236" t="str">
        <f>INDEX(Trends!$D$3:$D$404,MATCH(B57,Trends!$C$3:$C$404,0))</f>
        <v>Increasing</v>
      </c>
      <c r="J57" s="129" t="str">
        <f>VLOOKUP($B57,Reliability!$A$3:$I$170,9,FALSE)</f>
        <v>Very High</v>
      </c>
      <c r="K57" s="237">
        <f t="shared" si="8"/>
        <v>4.2</v>
      </c>
      <c r="L57" s="237">
        <f>VLOOKUP($B57,'Impact of the crisis'!$C$6:$N$170,12,FALSE)</f>
        <v>4.5999999999999996</v>
      </c>
      <c r="M57" s="237">
        <f>VLOOKUP($B57,'Impact of the crisis'!$C$6:$AB$170,26,FALSE)</f>
        <v>4</v>
      </c>
      <c r="N57" s="237">
        <f>VLOOKUP($B57,'Conditions of people affected'!$C$6:$R$170,16,FALSE)</f>
        <v>3.1</v>
      </c>
      <c r="O57" s="237">
        <f>VLOOKUP($B57,'Conditions of people affected'!$C$6:$R$170,9,FALSE)</f>
        <v>3.2</v>
      </c>
      <c r="P57" s="237">
        <f>VLOOKUP($B57,'Conditions of people affected'!$C$6:$R$170,15,FALSE)</f>
        <v>3</v>
      </c>
      <c r="Q57" s="237">
        <f t="shared" si="9"/>
        <v>3.7</v>
      </c>
      <c r="R57" s="237">
        <f>VLOOKUP($B57,'Complexity of the crisis'!$C$6:$AN$170,22,FALSE)</f>
        <v>3.3</v>
      </c>
      <c r="S57" s="237">
        <f>VLOOKUP($B57,'Complexity of the crisis'!$C$6:$AN$170,38,FALSE)</f>
        <v>4</v>
      </c>
      <c r="T57" s="133" t="str">
        <f>VLOOKUP(B57,Lists!$C$3:$E$163,3,FALSE)</f>
        <v>Africa</v>
      </c>
      <c r="U57" s="134">
        <f>VLOOKUP(B57,'INFORM Severity - hidden'!$C$5:$V$200,20,FALSE)</f>
        <v>44860</v>
      </c>
    </row>
    <row r="58" spans="1:21" x14ac:dyDescent="0.25">
      <c r="A58" s="130" t="str">
        <f t="array" ref="A58">IFERROR(INDEX(Lists!$B$2:$B$200,SMALL(IF(Lists!$I$2:$I$200="Individual",ROW(Lists!$B$2:$B$200)),ROW(54:54))-1,1),"")</f>
        <v>Mixed migration flows in Libya</v>
      </c>
      <c r="B58" s="131" t="str">
        <f>VLOOKUP(A58,Lists!$B$2:$G$200,2,FALSE)</f>
        <v>LBY002</v>
      </c>
      <c r="C58" s="131" t="str">
        <f>VLOOKUP(B58,'INFORM Severity - hidden'!$C$5:$D$200,2,FALSE)</f>
        <v>Libya</v>
      </c>
      <c r="D58" s="131" t="str">
        <f>VLOOKUP(A58,Lists!$B$2:$G$200,3,FALSE)</f>
        <v>LBY</v>
      </c>
      <c r="E58" s="132" t="str">
        <f>VLOOKUP(A58,Lists!$B$2:$G$200,5,FALSE)</f>
        <v>Displacement</v>
      </c>
      <c r="F58" s="235">
        <f t="shared" si="5"/>
        <v>3.4</v>
      </c>
      <c r="G58" s="129">
        <f t="shared" si="6"/>
        <v>4</v>
      </c>
      <c r="H58" s="129" t="str">
        <f t="shared" si="7"/>
        <v>High</v>
      </c>
      <c r="I58" s="236" t="str">
        <f>INDEX(Trends!$D$3:$D$404,MATCH(B58,Trends!$C$3:$C$404,0))</f>
        <v>Increasing</v>
      </c>
      <c r="J58" s="129" t="str">
        <f>VLOOKUP($B58,Reliability!$A$3:$I$170,9,FALSE)</f>
        <v>Very High</v>
      </c>
      <c r="K58" s="237">
        <f t="shared" si="8"/>
        <v>3.9</v>
      </c>
      <c r="L58" s="237">
        <f>VLOOKUP($B58,'Impact of the crisis'!$C$6:$N$170,12,FALSE)</f>
        <v>4.5999999999999996</v>
      </c>
      <c r="M58" s="237">
        <f>VLOOKUP($B58,'Impact of the crisis'!$C$6:$AB$170,26,FALSE)</f>
        <v>3.4</v>
      </c>
      <c r="N58" s="237">
        <f>VLOOKUP($B58,'Conditions of people affected'!$C$6:$R$170,16,FALSE)</f>
        <v>3.05</v>
      </c>
      <c r="O58" s="237">
        <f>VLOOKUP($B58,'Conditions of people affected'!$C$6:$R$170,9,FALSE)</f>
        <v>3.1</v>
      </c>
      <c r="P58" s="237">
        <f>VLOOKUP($B58,'Conditions of people affected'!$C$6:$R$170,15,FALSE)</f>
        <v>3</v>
      </c>
      <c r="Q58" s="237">
        <f t="shared" si="9"/>
        <v>3.4</v>
      </c>
      <c r="R58" s="237">
        <f>VLOOKUP($B58,'Complexity of the crisis'!$C$6:$AN$170,22,FALSE)</f>
        <v>3.3</v>
      </c>
      <c r="S58" s="237">
        <f>VLOOKUP($B58,'Complexity of the crisis'!$C$6:$AN$170,38,FALSE)</f>
        <v>3.5</v>
      </c>
      <c r="T58" s="133" t="str">
        <f>VLOOKUP(B58,Lists!$C$3:$E$163,3,FALSE)</f>
        <v>Africa</v>
      </c>
      <c r="U58" s="134">
        <f>VLOOKUP(B58,'INFORM Severity - hidden'!$C$5:$V$200,20,FALSE)</f>
        <v>44860</v>
      </c>
    </row>
    <row r="59" spans="1:21" x14ac:dyDescent="0.25">
      <c r="A59" s="130" t="str">
        <f t="array" ref="A59">IFERROR(INDEX(Lists!$B$2:$B$200,SMALL(IF(Lists!$I$2:$I$200="Individual",ROW(Lists!$B$2:$B$200)),ROW(55:55))-1,1),"")</f>
        <v>Socio-economic crisis in Sri Lanka</v>
      </c>
      <c r="B59" s="131" t="str">
        <f>VLOOKUP(A59,Lists!$B$2:$G$200,2,FALSE)</f>
        <v>LKA002</v>
      </c>
      <c r="C59" s="131" t="str">
        <f>VLOOKUP(B59,'INFORM Severity - hidden'!$C$5:$D$200,2,FALSE)</f>
        <v>Sri Lanka</v>
      </c>
      <c r="D59" s="131" t="str">
        <f>VLOOKUP(A59,Lists!$B$2:$G$200,3,FALSE)</f>
        <v>LKA</v>
      </c>
      <c r="E59" s="132" t="str">
        <f>VLOOKUP(A59,Lists!$B$2:$G$200,5,FALSE)</f>
        <v>Socio-political,Food Security</v>
      </c>
      <c r="F59" s="235">
        <f t="shared" si="5"/>
        <v>3.4</v>
      </c>
      <c r="G59" s="129">
        <f t="shared" si="6"/>
        <v>4</v>
      </c>
      <c r="H59" s="129" t="str">
        <f t="shared" si="7"/>
        <v>High</v>
      </c>
      <c r="I59" s="236" t="str">
        <f>INDEX(Trends!$D$3:$D$404,MATCH(B59,Trends!$C$3:$C$404,0))</f>
        <v>Stable</v>
      </c>
      <c r="J59" s="129" t="str">
        <f>VLOOKUP($B59,Reliability!$A$3:$I$170,9,FALSE)</f>
        <v>High</v>
      </c>
      <c r="K59" s="237">
        <f t="shared" si="8"/>
        <v>3.8</v>
      </c>
      <c r="L59" s="237">
        <f>VLOOKUP($B59,'Impact of the crisis'!$C$6:$N$170,12,FALSE)</f>
        <v>4.4000000000000004</v>
      </c>
      <c r="M59" s="237">
        <f>VLOOKUP($B59,'Impact of the crisis'!$C$6:$AB$170,26,FALSE)</f>
        <v>3.4</v>
      </c>
      <c r="N59" s="237">
        <f>VLOOKUP($B59,'Conditions of people affected'!$C$6:$R$170,16,FALSE)</f>
        <v>4.3</v>
      </c>
      <c r="O59" s="237">
        <f>VLOOKUP($B59,'Conditions of people affected'!$C$6:$R$170,9,FALSE)</f>
        <v>4.5999999999999996</v>
      </c>
      <c r="P59" s="237">
        <f>VLOOKUP($B59,'Conditions of people affected'!$C$6:$R$170,15,FALSE)</f>
        <v>4</v>
      </c>
      <c r="Q59" s="237">
        <f t="shared" si="9"/>
        <v>1.6</v>
      </c>
      <c r="R59" s="237">
        <f>VLOOKUP($B59,'Complexity of the crisis'!$C$6:$AN$170,22,FALSE)</f>
        <v>2.2000000000000002</v>
      </c>
      <c r="S59" s="237">
        <f>VLOOKUP($B59,'Complexity of the crisis'!$C$6:$AN$170,38,FALSE)</f>
        <v>1</v>
      </c>
      <c r="T59" s="133" t="str">
        <f>VLOOKUP(B59,Lists!$C$3:$E$163,3,FALSE)</f>
        <v>Asia</v>
      </c>
      <c r="U59" s="134">
        <f>VLOOKUP(B59,'INFORM Severity - hidden'!$C$5:$V$200,20,FALSE)</f>
        <v>44861</v>
      </c>
    </row>
    <row r="60" spans="1:21" x14ac:dyDescent="0.25">
      <c r="A60" s="130" t="str">
        <f t="array" ref="A60">IFERROR(INDEX(Lists!$B$2:$B$200,SMALL(IF(Lists!$I$2:$I$200="Individual",ROW(Lists!$B$2:$B$200)),ROW(56:56))-1,1),"")</f>
        <v>Drought in Lesotho</v>
      </c>
      <c r="B60" s="131" t="str">
        <f>VLOOKUP(A60,Lists!$B$2:$G$200,2,FALSE)</f>
        <v>LSO002</v>
      </c>
      <c r="C60" s="131" t="str">
        <f>VLOOKUP(B60,'INFORM Severity - hidden'!$C$5:$D$200,2,FALSE)</f>
        <v>Lesotho</v>
      </c>
      <c r="D60" s="131" t="str">
        <f>VLOOKUP(A60,Lists!$B$2:$G$200,3,FALSE)</f>
        <v>LSO</v>
      </c>
      <c r="E60" s="132" t="str">
        <f>VLOOKUP(A60,Lists!$B$2:$G$200,5,FALSE)</f>
        <v>Drought</v>
      </c>
      <c r="F60" s="235">
        <f t="shared" si="5"/>
        <v>2.1</v>
      </c>
      <c r="G60" s="129">
        <f t="shared" si="6"/>
        <v>3</v>
      </c>
      <c r="H60" s="129" t="str">
        <f t="shared" si="7"/>
        <v>Medium</v>
      </c>
      <c r="I60" s="236" t="str">
        <f>INDEX(Trends!$D$3:$D$404,MATCH(B60,Trends!$C$3:$C$404,0))</f>
        <v>Decreasing</v>
      </c>
      <c r="J60" s="129" t="str">
        <f>VLOOKUP($B60,Reliability!$A$3:$I$170,9,FALSE)</f>
        <v>High</v>
      </c>
      <c r="K60" s="237">
        <f t="shared" si="8"/>
        <v>2.4</v>
      </c>
      <c r="L60" s="237">
        <f>VLOOKUP($B60,'Impact of the crisis'!$C$6:$N$170,12,FALSE)</f>
        <v>3.4</v>
      </c>
      <c r="M60" s="237">
        <f>VLOOKUP($B60,'Impact of the crisis'!$C$6:$AB$170,26,FALSE)</f>
        <v>1.7</v>
      </c>
      <c r="N60" s="237">
        <f>VLOOKUP($B60,'Conditions of people affected'!$C$6:$R$170,16,FALSE)</f>
        <v>2.75</v>
      </c>
      <c r="O60" s="237">
        <f>VLOOKUP($B60,'Conditions of people affected'!$C$6:$R$170,9,FALSE)</f>
        <v>2.5</v>
      </c>
      <c r="P60" s="237">
        <f>VLOOKUP($B60,'Conditions of people affected'!$C$6:$R$170,15,FALSE)</f>
        <v>3</v>
      </c>
      <c r="Q60" s="237">
        <f t="shared" si="9"/>
        <v>1</v>
      </c>
      <c r="R60" s="237">
        <f>VLOOKUP($B60,'Complexity of the crisis'!$C$6:$AN$170,22,FALSE)</f>
        <v>1.4</v>
      </c>
      <c r="S60" s="237">
        <f>VLOOKUP($B60,'Complexity of the crisis'!$C$6:$AN$170,38,FALSE)</f>
        <v>0.5</v>
      </c>
      <c r="T60" s="133" t="str">
        <f>VLOOKUP(B60,Lists!$C$3:$E$163,3,FALSE)</f>
        <v>Africa</v>
      </c>
      <c r="U60" s="134">
        <f>VLOOKUP(B60,'INFORM Severity - hidden'!$C$5:$V$200,20,FALSE)</f>
        <v>44865</v>
      </c>
    </row>
    <row r="61" spans="1:21" x14ac:dyDescent="0.25">
      <c r="A61" s="130" t="str">
        <f t="array" ref="A61">IFERROR(INDEX(Lists!$B$2:$B$200,SMALL(IF(Lists!$I$2:$I$200="Individual",ROW(Lists!$B$2:$B$200)),ROW(57:57))-1,1),"")</f>
        <v>Mixed migration flows in Morocco</v>
      </c>
      <c r="B61" s="131" t="str">
        <f>VLOOKUP(A61,Lists!$B$2:$G$200,2,FALSE)</f>
        <v>MAR002</v>
      </c>
      <c r="C61" s="131" t="str">
        <f>VLOOKUP(B61,'INFORM Severity - hidden'!$C$5:$D$200,2,FALSE)</f>
        <v>Morocco</v>
      </c>
      <c r="D61" s="131" t="str">
        <f>VLOOKUP(A61,Lists!$B$2:$G$200,3,FALSE)</f>
        <v>MAR</v>
      </c>
      <c r="E61" s="132" t="str">
        <f>VLOOKUP(A61,Lists!$B$2:$G$200,5,FALSE)</f>
        <v>Displacement</v>
      </c>
      <c r="F61" s="235">
        <f t="shared" si="5"/>
        <v>2.1</v>
      </c>
      <c r="G61" s="129">
        <f t="shared" si="6"/>
        <v>3</v>
      </c>
      <c r="H61" s="129" t="str">
        <f t="shared" si="7"/>
        <v>Medium</v>
      </c>
      <c r="I61" s="236" t="str">
        <f>INDEX(Trends!$D$3:$D$404,MATCH(B61,Trends!$C$3:$C$404,0))</f>
        <v>Stable</v>
      </c>
      <c r="J61" s="129" t="str">
        <f>VLOOKUP($B61,Reliability!$A$3:$I$170,9,FALSE)</f>
        <v>High</v>
      </c>
      <c r="K61" s="237">
        <f t="shared" si="8"/>
        <v>3.5</v>
      </c>
      <c r="L61" s="237">
        <f>VLOOKUP($B61,'Impact of the crisis'!$C$6:$N$170,12,FALSE)</f>
        <v>4.9000000000000004</v>
      </c>
      <c r="M61" s="237">
        <f>VLOOKUP($B61,'Impact of the crisis'!$C$6:$AB$170,26,FALSE)</f>
        <v>2.2999999999999998</v>
      </c>
      <c r="N61" s="237">
        <f>VLOOKUP($B61,'Conditions of people affected'!$C$6:$R$170,16,FALSE)</f>
        <v>0.75</v>
      </c>
      <c r="O61" s="237">
        <f>VLOOKUP($B61,'Conditions of people affected'!$C$6:$R$170,9,FALSE)</f>
        <v>0.5</v>
      </c>
      <c r="P61" s="237">
        <f>VLOOKUP($B61,'Conditions of people affected'!$C$6:$R$170,15,FALSE)</f>
        <v>1</v>
      </c>
      <c r="Q61" s="237">
        <f t="shared" si="9"/>
        <v>2.6</v>
      </c>
      <c r="R61" s="237">
        <f>VLOOKUP($B61,'Complexity of the crisis'!$C$6:$AN$170,22,FALSE)</f>
        <v>3.1</v>
      </c>
      <c r="S61" s="237">
        <f>VLOOKUP($B61,'Complexity of the crisis'!$C$6:$AN$170,38,FALSE)</f>
        <v>2</v>
      </c>
      <c r="T61" s="133" t="str">
        <f>VLOOKUP(B61,Lists!$C$3:$E$163,3,FALSE)</f>
        <v>Africa</v>
      </c>
      <c r="U61" s="134">
        <f>VLOOKUP(B61,'INFORM Severity - hidden'!$C$5:$V$200,20,FALSE)</f>
        <v>44851</v>
      </c>
    </row>
    <row r="62" spans="1:21" x14ac:dyDescent="0.25">
      <c r="A62" s="130" t="str">
        <f t="array" ref="A62">IFERROR(INDEX(Lists!$B$2:$B$200,SMALL(IF(Lists!$I$2:$I$200="Individual",ROW(Lists!$B$2:$B$200)),ROW(58:58))-1,1),"")</f>
        <v>DIsplacement from Ukraine conflict in Moldova</v>
      </c>
      <c r="B62" s="131" t="str">
        <f>VLOOKUP(A62,Lists!$B$2:$G$200,2,FALSE)</f>
        <v>MDA002</v>
      </c>
      <c r="C62" s="131" t="str">
        <f>VLOOKUP(B62,'INFORM Severity - hidden'!$C$5:$D$200,2,FALSE)</f>
        <v>Moldova</v>
      </c>
      <c r="D62" s="131" t="str">
        <f>VLOOKUP(A62,Lists!$B$2:$G$200,3,FALSE)</f>
        <v>MDA</v>
      </c>
      <c r="E62" s="132" t="str">
        <f>VLOOKUP(A62,Lists!$B$2:$G$200,5,FALSE)</f>
        <v>Displacement,Conflict</v>
      </c>
      <c r="F62" s="235">
        <f t="shared" si="5"/>
        <v>2.4</v>
      </c>
      <c r="G62" s="129">
        <f t="shared" si="6"/>
        <v>3</v>
      </c>
      <c r="H62" s="129" t="str">
        <f t="shared" si="7"/>
        <v>Medium</v>
      </c>
      <c r="I62" s="236" t="str">
        <f>INDEX(Trends!$D$3:$D$404,MATCH(B62,Trends!$C$3:$C$404,0))</f>
        <v>Increasing</v>
      </c>
      <c r="J62" s="129" t="str">
        <f>VLOOKUP($B62,Reliability!$A$3:$I$170,9,FALSE)</f>
        <v>Very High</v>
      </c>
      <c r="K62" s="237">
        <f t="shared" si="8"/>
        <v>2.4</v>
      </c>
      <c r="L62" s="237">
        <f>VLOOKUP($B62,'Impact of the crisis'!$C$6:$N$170,12,FALSE)</f>
        <v>0.4</v>
      </c>
      <c r="M62" s="237">
        <f>VLOOKUP($B62,'Impact of the crisis'!$C$6:$AB$170,26,FALSE)</f>
        <v>3.1</v>
      </c>
      <c r="N62" s="237">
        <f>VLOOKUP($B62,'Conditions of people affected'!$C$6:$R$170,16,FALSE)</f>
        <v>3</v>
      </c>
      <c r="O62" s="237">
        <f>VLOOKUP($B62,'Conditions of people affected'!$C$6:$R$170,9,FALSE)</f>
        <v>3</v>
      </c>
      <c r="P62" s="237">
        <f>VLOOKUP($B62,'Conditions of people affected'!$C$6:$R$170,15,FALSE)</f>
        <v>3</v>
      </c>
      <c r="Q62" s="237">
        <f t="shared" si="9"/>
        <v>1.4</v>
      </c>
      <c r="R62" s="237">
        <f>VLOOKUP($B62,'Complexity of the crisis'!$C$6:$AN$170,22,FALSE)</f>
        <v>1.8</v>
      </c>
      <c r="S62" s="237">
        <f>VLOOKUP($B62,'Complexity of the crisis'!$C$6:$AN$170,38,FALSE)</f>
        <v>1</v>
      </c>
      <c r="T62" s="133" t="str">
        <f>VLOOKUP(B62,Lists!$C$3:$E$163,3,FALSE)</f>
        <v>Europe</v>
      </c>
      <c r="U62" s="134">
        <f>VLOOKUP(B62,'INFORM Severity - hidden'!$C$5:$V$200,20,FALSE)</f>
        <v>44860</v>
      </c>
    </row>
    <row r="63" spans="1:21" x14ac:dyDescent="0.25">
      <c r="A63" s="130" t="str">
        <f t="array" ref="A63">IFERROR(INDEX(Lists!$B$2:$B$200,SMALL(IF(Lists!$I$2:$I$200="Individual",ROW(Lists!$B$2:$B$200)),ROW(59:59))-1,1),"")</f>
        <v>Drought in Madagascar</v>
      </c>
      <c r="B63" s="131" t="str">
        <f>VLOOKUP(A63,Lists!$B$2:$G$200,2,FALSE)</f>
        <v>MDG002</v>
      </c>
      <c r="C63" s="131" t="str">
        <f>VLOOKUP(B63,'INFORM Severity - hidden'!$C$5:$D$200,2,FALSE)</f>
        <v>Madagascar</v>
      </c>
      <c r="D63" s="131" t="str">
        <f>VLOOKUP(A63,Lists!$B$2:$G$200,3,FALSE)</f>
        <v>MDG</v>
      </c>
      <c r="E63" s="132" t="str">
        <f>VLOOKUP(A63,Lists!$B$2:$G$200,5,FALSE)</f>
        <v>Drought</v>
      </c>
      <c r="F63" s="235">
        <f t="shared" si="5"/>
        <v>2.2000000000000002</v>
      </c>
      <c r="G63" s="129">
        <f t="shared" si="6"/>
        <v>3</v>
      </c>
      <c r="H63" s="129" t="str">
        <f t="shared" si="7"/>
        <v>Medium</v>
      </c>
      <c r="I63" s="236" t="str">
        <f>INDEX(Trends!$D$3:$D$404,MATCH(B63,Trends!$C$3:$C$404,0))</f>
        <v>Decreasing</v>
      </c>
      <c r="J63" s="129" t="str">
        <f>VLOOKUP($B63,Reliability!$A$3:$I$170,9,FALSE)</f>
        <v>Very High</v>
      </c>
      <c r="K63" s="237">
        <f t="shared" si="8"/>
        <v>2</v>
      </c>
      <c r="L63" s="237">
        <f>VLOOKUP($B63,'Impact of the crisis'!$C$6:$N$170,12,FALSE)</f>
        <v>1.4</v>
      </c>
      <c r="M63" s="237">
        <f>VLOOKUP($B63,'Impact of the crisis'!$C$6:$AB$170,26,FALSE)</f>
        <v>2.2999999999999998</v>
      </c>
      <c r="N63" s="237">
        <f>VLOOKUP($B63,'Conditions of people affected'!$C$6:$R$170,16,FALSE)</f>
        <v>2.5499999999999998</v>
      </c>
      <c r="O63" s="237">
        <f>VLOOKUP($B63,'Conditions of people affected'!$C$6:$R$170,9,FALSE)</f>
        <v>2.1</v>
      </c>
      <c r="P63" s="237">
        <f>VLOOKUP($B63,'Conditions of people affected'!$C$6:$R$170,15,FALSE)</f>
        <v>3</v>
      </c>
      <c r="Q63" s="237">
        <f t="shared" si="9"/>
        <v>1.7</v>
      </c>
      <c r="R63" s="237">
        <f>VLOOKUP($B63,'Complexity of the crisis'!$C$6:$AN$170,22,FALSE)</f>
        <v>2.2999999999999998</v>
      </c>
      <c r="S63" s="237">
        <f>VLOOKUP($B63,'Complexity of the crisis'!$C$6:$AN$170,38,FALSE)</f>
        <v>1</v>
      </c>
      <c r="T63" s="133" t="str">
        <f>VLOOKUP(B63,Lists!$C$3:$E$163,3,FALSE)</f>
        <v>Africa</v>
      </c>
      <c r="U63" s="134">
        <f>VLOOKUP(B63,'INFORM Severity - hidden'!$C$5:$V$200,20,FALSE)</f>
        <v>44865</v>
      </c>
    </row>
    <row r="64" spans="1:21" x14ac:dyDescent="0.25">
      <c r="A64" s="130" t="str">
        <f t="array" ref="A64">IFERROR(INDEX(Lists!$B$2:$B$200,SMALL(IF(Lists!$I$2:$I$200="Individual",ROW(Lists!$B$2:$B$200)),ROW(60:60))-1,1),"")</f>
        <v>Tropical Cyclones Season in 2022 in Madagascar</v>
      </c>
      <c r="B64" s="131" t="str">
        <f>VLOOKUP(A64,Lists!$B$2:$G$200,2,FALSE)</f>
        <v>MDG006</v>
      </c>
      <c r="C64" s="131" t="str">
        <f>VLOOKUP(B64,'INFORM Severity - hidden'!$C$5:$D$200,2,FALSE)</f>
        <v>Madagascar</v>
      </c>
      <c r="D64" s="131" t="str">
        <f>VLOOKUP(A64,Lists!$B$2:$G$200,3,FALSE)</f>
        <v>MDG</v>
      </c>
      <c r="E64" s="132" t="str">
        <f>VLOOKUP(A64,Lists!$B$2:$G$200,5,FALSE)</f>
        <v>Cyclone</v>
      </c>
      <c r="F64" s="235">
        <f t="shared" si="5"/>
        <v>2.2999999999999998</v>
      </c>
      <c r="G64" s="129">
        <f t="shared" si="6"/>
        <v>3</v>
      </c>
      <c r="H64" s="129" t="str">
        <f t="shared" si="7"/>
        <v>Medium</v>
      </c>
      <c r="I64" s="236" t="str">
        <f>INDEX(Trends!$D$3:$D$404,MATCH(B64,Trends!$C$3:$C$404,0))</f>
        <v>Increasing</v>
      </c>
      <c r="J64" s="129" t="str">
        <f>VLOOKUP($B64,Reliability!$A$3:$I$170,9,FALSE)</f>
        <v>Very High</v>
      </c>
      <c r="K64" s="237">
        <f t="shared" si="8"/>
        <v>3.9</v>
      </c>
      <c r="L64" s="237">
        <f>VLOOKUP($B64,'Impact of the crisis'!$C$6:$N$170,12,FALSE)</f>
        <v>4.9000000000000004</v>
      </c>
      <c r="M64" s="237">
        <f>VLOOKUP($B64,'Impact of the crisis'!$C$6:$AB$170,26,FALSE)</f>
        <v>3.1</v>
      </c>
      <c r="N64" s="237">
        <f>VLOOKUP($B64,'Conditions of people affected'!$C$6:$R$170,16,FALSE)</f>
        <v>1.55</v>
      </c>
      <c r="O64" s="237">
        <f>VLOOKUP($B64,'Conditions of people affected'!$C$6:$R$170,9,FALSE)</f>
        <v>2.1</v>
      </c>
      <c r="P64" s="237">
        <f>VLOOKUP($B64,'Conditions of people affected'!$C$6:$R$170,15,FALSE)</f>
        <v>1</v>
      </c>
      <c r="Q64" s="237">
        <f t="shared" si="9"/>
        <v>1.7</v>
      </c>
      <c r="R64" s="237">
        <f>VLOOKUP($B64,'Complexity of the crisis'!$C$6:$AN$170,22,FALSE)</f>
        <v>2.2999999999999998</v>
      </c>
      <c r="S64" s="237">
        <f>VLOOKUP($B64,'Complexity of the crisis'!$C$6:$AN$170,38,FALSE)</f>
        <v>1</v>
      </c>
      <c r="T64" s="133" t="str">
        <f>VLOOKUP(B64,Lists!$C$3:$E$163,3,FALSE)</f>
        <v>Africa</v>
      </c>
      <c r="U64" s="134">
        <f>VLOOKUP(B64,'INFORM Severity - hidden'!$C$5:$V$200,20,FALSE)</f>
        <v>44831</v>
      </c>
    </row>
    <row r="65" spans="1:21" x14ac:dyDescent="0.25">
      <c r="A65" s="130" t="str">
        <f t="array" ref="A65">IFERROR(INDEX(Lists!$B$2:$B$200,SMALL(IF(Lists!$I$2:$I$200="Individual",ROW(Lists!$B$2:$B$200)),ROW(61:61))-1,1),"")</f>
        <v>Criminal Violence in Mexico</v>
      </c>
      <c r="B65" s="131" t="str">
        <f>VLOOKUP(A65,Lists!$B$2:$G$200,2,FALSE)</f>
        <v>MEX002</v>
      </c>
      <c r="C65" s="131" t="str">
        <f>VLOOKUP(B65,'INFORM Severity - hidden'!$C$5:$D$200,2,FALSE)</f>
        <v>Mexico</v>
      </c>
      <c r="D65" s="131" t="str">
        <f>VLOOKUP(A65,Lists!$B$2:$G$200,3,FALSE)</f>
        <v>MEX</v>
      </c>
      <c r="E65" s="132" t="str">
        <f>VLOOKUP(A65,Lists!$B$2:$G$200,5,FALSE)</f>
        <v>Violence,Displacement</v>
      </c>
      <c r="F65" s="235" t="str">
        <f t="shared" si="5"/>
        <v>x</v>
      </c>
      <c r="G65" s="129" t="str">
        <f t="shared" si="6"/>
        <v>x</v>
      </c>
      <c r="H65" s="129" t="str">
        <f t="shared" si="7"/>
        <v>x</v>
      </c>
      <c r="I65" s="236" t="str">
        <f>INDEX(Trends!$D$3:$D$404,MATCH(B65,Trends!$C$3:$C$404,0))</f>
        <v>Stable</v>
      </c>
      <c r="J65" s="129" t="str">
        <f>VLOOKUP($B65,Reliability!$A$3:$I$170,9,FALSE)</f>
        <v>High</v>
      </c>
      <c r="K65" s="237">
        <f t="shared" si="8"/>
        <v>4.0999999999999996</v>
      </c>
      <c r="L65" s="237">
        <f>VLOOKUP($B65,'Impact of the crisis'!$C$6:$N$170,12,FALSE)</f>
        <v>5</v>
      </c>
      <c r="M65" s="237">
        <f>VLOOKUP($B65,'Impact of the crisis'!$C$6:$AB$170,26,FALSE)</f>
        <v>3.4</v>
      </c>
      <c r="N65" s="237" t="str">
        <f>VLOOKUP($B65,'Conditions of people affected'!$C$6:$R$170,16,FALSE)</f>
        <v>x</v>
      </c>
      <c r="O65" s="237" t="str">
        <f>VLOOKUP($B65,'Conditions of people affected'!$C$6:$R$170,9,FALSE)</f>
        <v>x</v>
      </c>
      <c r="P65" s="237" t="str">
        <f>VLOOKUP($B65,'Conditions of people affected'!$C$6:$R$170,15,FALSE)</f>
        <v>x</v>
      </c>
      <c r="Q65" s="237">
        <f t="shared" si="9"/>
        <v>3.5</v>
      </c>
      <c r="R65" s="237">
        <f>VLOOKUP($B65,'Complexity of the crisis'!$C$6:$AN$170,22,FALSE)</f>
        <v>3</v>
      </c>
      <c r="S65" s="237">
        <f>VLOOKUP($B65,'Complexity of the crisis'!$C$6:$AN$170,38,FALSE)</f>
        <v>4</v>
      </c>
      <c r="T65" s="133" t="str">
        <f>VLOOKUP(B65,Lists!$C$3:$E$163,3,FALSE)</f>
        <v>Americas</v>
      </c>
      <c r="U65" s="134">
        <f>VLOOKUP(B65,'INFORM Severity - hidden'!$C$5:$V$200,20,FALSE)</f>
        <v>44858</v>
      </c>
    </row>
    <row r="66" spans="1:21" x14ac:dyDescent="0.25">
      <c r="A66" s="130" t="str">
        <f t="array" ref="A66">IFERROR(INDEX(Lists!$B$2:$B$200,SMALL(IF(Lists!$I$2:$I$200="Individual",ROW(Lists!$B$2:$B$200)),ROW(62:62))-1,1),"")</f>
        <v>Mixed Migration in Mexico</v>
      </c>
      <c r="B66" s="131" t="str">
        <f>VLOOKUP(A66,Lists!$B$2:$G$200,2,FALSE)</f>
        <v>MEX003</v>
      </c>
      <c r="C66" s="131" t="str">
        <f>VLOOKUP(B66,'INFORM Severity - hidden'!$C$5:$D$200,2,FALSE)</f>
        <v>Mexico</v>
      </c>
      <c r="D66" s="131" t="str">
        <f>VLOOKUP(A66,Lists!$B$2:$G$200,3,FALSE)</f>
        <v>MEX</v>
      </c>
      <c r="E66" s="132" t="str">
        <f>VLOOKUP(A66,Lists!$B$2:$G$200,5,FALSE)</f>
        <v>Displacement</v>
      </c>
      <c r="F66" s="235">
        <f t="shared" si="5"/>
        <v>2.5</v>
      </c>
      <c r="G66" s="129">
        <f t="shared" si="6"/>
        <v>3</v>
      </c>
      <c r="H66" s="129" t="str">
        <f t="shared" si="7"/>
        <v>Medium</v>
      </c>
      <c r="I66" s="236" t="str">
        <f>INDEX(Trends!$D$3:$D$404,MATCH(B66,Trends!$C$3:$C$404,0))</f>
        <v>Stable</v>
      </c>
      <c r="J66" s="129" t="str">
        <f>VLOOKUP($B66,Reliability!$A$3:$I$170,9,FALSE)</f>
        <v>High</v>
      </c>
      <c r="K66" s="237">
        <f t="shared" si="8"/>
        <v>3.8</v>
      </c>
      <c r="L66" s="237">
        <f>VLOOKUP($B66,'Impact of the crisis'!$C$6:$N$170,12,FALSE)</f>
        <v>4.8</v>
      </c>
      <c r="M66" s="237">
        <f>VLOOKUP($B66,'Impact of the crisis'!$C$6:$AB$170,26,FALSE)</f>
        <v>3</v>
      </c>
      <c r="N66" s="237">
        <f>VLOOKUP($B66,'Conditions of people affected'!$C$6:$R$170,16,FALSE)</f>
        <v>1.3</v>
      </c>
      <c r="O66" s="237">
        <f>VLOOKUP($B66,'Conditions of people affected'!$C$6:$R$170,9,FALSE)</f>
        <v>1.6</v>
      </c>
      <c r="P66" s="237">
        <f>VLOOKUP($B66,'Conditions of people affected'!$C$6:$R$170,15,FALSE)</f>
        <v>1</v>
      </c>
      <c r="Q66" s="237">
        <f t="shared" si="9"/>
        <v>3</v>
      </c>
      <c r="R66" s="237">
        <f>VLOOKUP($B66,'Complexity of the crisis'!$C$6:$AN$170,22,FALSE)</f>
        <v>3</v>
      </c>
      <c r="S66" s="237">
        <f>VLOOKUP($B66,'Complexity of the crisis'!$C$6:$AN$170,38,FALSE)</f>
        <v>3</v>
      </c>
      <c r="T66" s="133" t="str">
        <f>VLOOKUP(B66,Lists!$C$3:$E$163,3,FALSE)</f>
        <v>Americas</v>
      </c>
      <c r="U66" s="134">
        <f>VLOOKUP(B66,'INFORM Severity - hidden'!$C$5:$V$200,20,FALSE)</f>
        <v>44858</v>
      </c>
    </row>
    <row r="67" spans="1:21" x14ac:dyDescent="0.25">
      <c r="A67" s="130" t="str">
        <f t="array" ref="A67">IFERROR(INDEX(Lists!$B$2:$B$200,SMALL(IF(Lists!$I$2:$I$200="Individual",ROW(Lists!$B$2:$B$200)),ROW(63:63))-1,1),"")</f>
        <v>Complex crisis in Mali</v>
      </c>
      <c r="B67" s="131" t="str">
        <f>VLOOKUP(A67,Lists!$B$2:$G$200,2,FALSE)</f>
        <v>MLI001</v>
      </c>
      <c r="C67" s="131" t="str">
        <f>VLOOKUP(B67,'INFORM Severity - hidden'!$C$5:$D$200,2,FALSE)</f>
        <v>Mali</v>
      </c>
      <c r="D67" s="131" t="str">
        <f>VLOOKUP(A67,Lists!$B$2:$G$200,3,FALSE)</f>
        <v>MLI</v>
      </c>
      <c r="E67" s="132" t="str">
        <f>VLOOKUP(A67,Lists!$B$2:$G$200,5,FALSE)</f>
        <v>Conflict</v>
      </c>
      <c r="F67" s="235">
        <f t="shared" si="5"/>
        <v>4.0999999999999996</v>
      </c>
      <c r="G67" s="129">
        <f t="shared" si="6"/>
        <v>5</v>
      </c>
      <c r="H67" s="129" t="str">
        <f t="shared" si="7"/>
        <v>Very High</v>
      </c>
      <c r="I67" s="236" t="str">
        <f>INDEX(Trends!$D$3:$D$404,MATCH(B67,Trends!$C$3:$C$404,0))</f>
        <v>Stable</v>
      </c>
      <c r="J67" s="129" t="str">
        <f>VLOOKUP($B67,Reliability!$A$3:$I$170,9,FALSE)</f>
        <v>Very High</v>
      </c>
      <c r="K67" s="237">
        <f t="shared" si="8"/>
        <v>4.4000000000000004</v>
      </c>
      <c r="L67" s="237">
        <f>VLOOKUP($B67,'Impact of the crisis'!$C$6:$N$170,12,FALSE)</f>
        <v>4.9000000000000004</v>
      </c>
      <c r="M67" s="237">
        <f>VLOOKUP($B67,'Impact of the crisis'!$C$6:$AB$170,26,FALSE)</f>
        <v>4</v>
      </c>
      <c r="N67" s="237">
        <f>VLOOKUP($B67,'Conditions of people affected'!$C$6:$R$170,16,FALSE)</f>
        <v>4.3499999999999996</v>
      </c>
      <c r="O67" s="237">
        <f>VLOOKUP($B67,'Conditions of people affected'!$C$6:$R$170,9,FALSE)</f>
        <v>4.7</v>
      </c>
      <c r="P67" s="237">
        <f>VLOOKUP($B67,'Conditions of people affected'!$C$6:$R$170,15,FALSE)</f>
        <v>4</v>
      </c>
      <c r="Q67" s="237">
        <f t="shared" si="9"/>
        <v>3.4</v>
      </c>
      <c r="R67" s="237">
        <f>VLOOKUP($B67,'Complexity of the crisis'!$C$6:$AN$170,22,FALSE)</f>
        <v>3.2</v>
      </c>
      <c r="S67" s="237">
        <f>VLOOKUP($B67,'Complexity of the crisis'!$C$6:$AN$170,38,FALSE)</f>
        <v>3.5</v>
      </c>
      <c r="T67" s="133" t="str">
        <f>VLOOKUP(B67,Lists!$C$3:$E$163,3,FALSE)</f>
        <v>Africa</v>
      </c>
      <c r="U67" s="134">
        <f>VLOOKUP(B67,'INFORM Severity - hidden'!$C$5:$V$200,20,FALSE)</f>
        <v>44838</v>
      </c>
    </row>
    <row r="68" spans="1:21" x14ac:dyDescent="0.25">
      <c r="A68" s="130" t="str">
        <f t="array" ref="A68">IFERROR(INDEX(Lists!$B$2:$B$200,SMALL(IF(Lists!$I$2:$I$200="Individual",ROW(Lists!$B$2:$B$200)),ROW(64:64))-1,1),"")</f>
        <v>Rakhine Conflict</v>
      </c>
      <c r="B68" s="131" t="str">
        <f>VLOOKUP(A68,Lists!$B$2:$G$200,2,FALSE)</f>
        <v>MMR002</v>
      </c>
      <c r="C68" s="131" t="str">
        <f>VLOOKUP(B68,'INFORM Severity - hidden'!$C$5:$D$200,2,FALSE)</f>
        <v>Myanmar</v>
      </c>
      <c r="D68" s="131" t="str">
        <f>VLOOKUP(A68,Lists!$B$2:$G$200,3,FALSE)</f>
        <v>MMR</v>
      </c>
      <c r="E68" s="132" t="str">
        <f>VLOOKUP(A68,Lists!$B$2:$G$200,5,FALSE)</f>
        <v>Conflict</v>
      </c>
      <c r="F68" s="235">
        <f t="shared" si="5"/>
        <v>3.8</v>
      </c>
      <c r="G68" s="129">
        <f t="shared" si="6"/>
        <v>4</v>
      </c>
      <c r="H68" s="129" t="str">
        <f t="shared" si="7"/>
        <v>High</v>
      </c>
      <c r="I68" s="236" t="str">
        <f>INDEX(Trends!$D$3:$D$404,MATCH(B68,Trends!$C$3:$C$404,0))</f>
        <v>Stable</v>
      </c>
      <c r="J68" s="129" t="str">
        <f>VLOOKUP($B68,Reliability!$A$3:$I$170,9,FALSE)</f>
        <v>High</v>
      </c>
      <c r="K68" s="237">
        <f t="shared" si="8"/>
        <v>3.1</v>
      </c>
      <c r="L68" s="237">
        <f>VLOOKUP($B68,'Impact of the crisis'!$C$6:$N$170,12,FALSE)</f>
        <v>1.3</v>
      </c>
      <c r="M68" s="237">
        <f>VLOOKUP($B68,'Impact of the crisis'!$C$6:$AB$170,26,FALSE)</f>
        <v>3.7</v>
      </c>
      <c r="N68" s="237">
        <f>VLOOKUP($B68,'Conditions of people affected'!$C$6:$R$170,16,FALSE)</f>
        <v>3.85</v>
      </c>
      <c r="O68" s="237">
        <f>VLOOKUP($B68,'Conditions of people affected'!$C$6:$R$170,9,FALSE)</f>
        <v>3.7</v>
      </c>
      <c r="P68" s="237">
        <f>VLOOKUP($B68,'Conditions of people affected'!$C$6:$R$170,15,FALSE)</f>
        <v>4</v>
      </c>
      <c r="Q68" s="237">
        <f t="shared" si="9"/>
        <v>4.2</v>
      </c>
      <c r="R68" s="237">
        <f>VLOOKUP($B68,'Complexity of the crisis'!$C$6:$AN$170,22,FALSE)</f>
        <v>3.9</v>
      </c>
      <c r="S68" s="237">
        <f>VLOOKUP($B68,'Complexity of the crisis'!$C$6:$AN$170,38,FALSE)</f>
        <v>4.5</v>
      </c>
      <c r="T68" s="133" t="str">
        <f>VLOOKUP(B68,Lists!$C$3:$E$163,3,FALSE)</f>
        <v>Asia</v>
      </c>
      <c r="U68" s="134">
        <f>VLOOKUP(B68,'INFORM Severity - hidden'!$C$5:$V$200,20,FALSE)</f>
        <v>44861</v>
      </c>
    </row>
    <row r="69" spans="1:21" x14ac:dyDescent="0.25">
      <c r="A69" s="130" t="str">
        <f t="array" ref="A69">IFERROR(INDEX(Lists!$B$2:$B$200,SMALL(IF(Lists!$I$2:$I$200="Individual",ROW(Lists!$B$2:$B$200)),ROW(65:65))-1,1),"")</f>
        <v>Kachin and Shan Conflict</v>
      </c>
      <c r="B69" s="131" t="str">
        <f>VLOOKUP(A69,Lists!$B$2:$G$200,2,FALSE)</f>
        <v>MMR003</v>
      </c>
      <c r="C69" s="131" t="str">
        <f>VLOOKUP(B69,'INFORM Severity - hidden'!$C$5:$D$200,2,FALSE)</f>
        <v>Myanmar</v>
      </c>
      <c r="D69" s="131" t="str">
        <f>VLOOKUP(A69,Lists!$B$2:$G$200,3,FALSE)</f>
        <v>MMR</v>
      </c>
      <c r="E69" s="132" t="str">
        <f>VLOOKUP(A69,Lists!$B$2:$G$200,5,FALSE)</f>
        <v>Conflict</v>
      </c>
      <c r="F69" s="235">
        <f t="shared" ref="F69:F100" si="10">IF(OR(N69="x",K69="x"),"x",ROUND((5-GEOMEAN(((5-K69)/5*4+1),((5-N69)/5*4+1),((5-N69)/5*4+1)))/4*3.5+Q69*0.3,1))</f>
        <v>3.8</v>
      </c>
      <c r="G69" s="129">
        <f t="shared" ref="G69:G100" si="11">IF(F69="x","x",ROUNDUP(F69,0))</f>
        <v>4</v>
      </c>
      <c r="H69" s="129" t="str">
        <f t="shared" ref="H69:H100" si="12">IF(N69="x","x",IF(K69="x","x",(IF(G69=5,"Very High",IF(G69=4,"High",IF(G69=3,"Medium",IF(G69=2,"Low","Very Low")))))))</f>
        <v>High</v>
      </c>
      <c r="I69" s="236" t="str">
        <f>INDEX(Trends!$D$3:$D$404,MATCH(B69,Trends!$C$3:$C$404,0))</f>
        <v>Stable</v>
      </c>
      <c r="J69" s="129" t="str">
        <f>VLOOKUP($B69,Reliability!$A$3:$I$170,9,FALSE)</f>
        <v>High</v>
      </c>
      <c r="K69" s="237">
        <f t="shared" ref="K69:K100" si="13">IF(OR(M69="x",L69="x"),"x",ROUND((5-GEOMEAN(((5-L69)/5*4+1),((5-M69)/5*4+1),((5-M69)/5*4+1)))/4*5,1))</f>
        <v>2.8</v>
      </c>
      <c r="L69" s="237">
        <f>VLOOKUP($B69,'Impact of the crisis'!$C$6:$N$170,12,FALSE)</f>
        <v>2.4</v>
      </c>
      <c r="M69" s="237">
        <f>VLOOKUP($B69,'Impact of the crisis'!$C$6:$AB$170,26,FALSE)</f>
        <v>3</v>
      </c>
      <c r="N69" s="237">
        <f>VLOOKUP($B69,'Conditions of people affected'!$C$6:$R$170,16,FALSE)</f>
        <v>4.05</v>
      </c>
      <c r="O69" s="237">
        <f>VLOOKUP($B69,'Conditions of people affected'!$C$6:$R$170,9,FALSE)</f>
        <v>4.0999999999999996</v>
      </c>
      <c r="P69" s="237">
        <f>VLOOKUP($B69,'Conditions of people affected'!$C$6:$R$170,15,FALSE)</f>
        <v>4</v>
      </c>
      <c r="Q69" s="237">
        <f t="shared" ref="Q69:Q100" si="14">IF(OR(S69="x",R69="x"),R69,ROUND((5-GEOMEAN(((5-R69)/5*4+1),((5-S69)/5*4+1)))/4*5,1))</f>
        <v>4</v>
      </c>
      <c r="R69" s="237">
        <f>VLOOKUP($B69,'Complexity of the crisis'!$C$6:$AN$170,22,FALSE)</f>
        <v>3.9</v>
      </c>
      <c r="S69" s="237">
        <f>VLOOKUP($B69,'Complexity of the crisis'!$C$6:$AN$170,38,FALSE)</f>
        <v>4</v>
      </c>
      <c r="T69" s="133" t="str">
        <f>VLOOKUP(B69,Lists!$C$3:$E$163,3,FALSE)</f>
        <v>Asia</v>
      </c>
      <c r="U69" s="134">
        <f>VLOOKUP(B69,'INFORM Severity - hidden'!$C$5:$V$200,20,FALSE)</f>
        <v>44861</v>
      </c>
    </row>
    <row r="70" spans="1:21" x14ac:dyDescent="0.25">
      <c r="A70" s="130" t="str">
        <f t="array" ref="A70">IFERROR(INDEX(Lists!$B$2:$B$200,SMALL(IF(Lists!$I$2:$I$200="Individual",ROW(Lists!$B$2:$B$200)),ROW(66:66))-1,1),"")</f>
        <v>Post-coup conflict in Myanmar</v>
      </c>
      <c r="B70" s="131" t="str">
        <f>VLOOKUP(A70,Lists!$B$2:$G$200,2,FALSE)</f>
        <v>MMR004</v>
      </c>
      <c r="C70" s="131" t="str">
        <f>VLOOKUP(B70,'INFORM Severity - hidden'!$C$5:$D$200,2,FALSE)</f>
        <v>Myanmar</v>
      </c>
      <c r="D70" s="131" t="str">
        <f>VLOOKUP(A70,Lists!$B$2:$G$200,3,FALSE)</f>
        <v>MMR</v>
      </c>
      <c r="E70" s="132" t="str">
        <f>VLOOKUP(A70,Lists!$B$2:$G$200,5,FALSE)</f>
        <v>Violence,Socio-political,Conflict</v>
      </c>
      <c r="F70" s="235">
        <f t="shared" si="10"/>
        <v>4.5</v>
      </c>
      <c r="G70" s="129">
        <f t="shared" si="11"/>
        <v>5</v>
      </c>
      <c r="H70" s="129" t="str">
        <f t="shared" si="12"/>
        <v>Very High</v>
      </c>
      <c r="I70" s="236" t="str">
        <f>INDEX(Trends!$D$3:$D$404,MATCH(B70,Trends!$C$3:$C$404,0))</f>
        <v>Stable</v>
      </c>
      <c r="J70" s="129" t="str">
        <f>VLOOKUP($B70,Reliability!$A$3:$I$170,9,FALSE)</f>
        <v>High</v>
      </c>
      <c r="K70" s="237">
        <f t="shared" si="13"/>
        <v>4.2</v>
      </c>
      <c r="L70" s="237">
        <f>VLOOKUP($B70,'Impact of the crisis'!$C$6:$N$170,12,FALSE)</f>
        <v>4.0999999999999996</v>
      </c>
      <c r="M70" s="237">
        <f>VLOOKUP($B70,'Impact of the crisis'!$C$6:$AB$170,26,FALSE)</f>
        <v>4.2</v>
      </c>
      <c r="N70" s="237">
        <f>VLOOKUP($B70,'Conditions of people affected'!$C$6:$R$170,16,FALSE)</f>
        <v>5</v>
      </c>
      <c r="O70" s="237">
        <f>VLOOKUP($B70,'Conditions of people affected'!$C$6:$R$170,9,FALSE)</f>
        <v>5</v>
      </c>
      <c r="P70" s="237">
        <f>VLOOKUP($B70,'Conditions of people affected'!$C$6:$R$170,15,FALSE)</f>
        <v>5</v>
      </c>
      <c r="Q70" s="237">
        <f t="shared" si="14"/>
        <v>4</v>
      </c>
      <c r="R70" s="237">
        <f>VLOOKUP($B70,'Complexity of the crisis'!$C$6:$AN$170,22,FALSE)</f>
        <v>3.9</v>
      </c>
      <c r="S70" s="237">
        <f>VLOOKUP($B70,'Complexity of the crisis'!$C$6:$AN$170,38,FALSE)</f>
        <v>4</v>
      </c>
      <c r="T70" s="133" t="str">
        <f>VLOOKUP(B70,Lists!$C$3:$E$163,3,FALSE)</f>
        <v>Asia</v>
      </c>
      <c r="U70" s="134">
        <f>VLOOKUP(B70,'INFORM Severity - hidden'!$C$5:$V$200,20,FALSE)</f>
        <v>44861</v>
      </c>
    </row>
    <row r="71" spans="1:21" x14ac:dyDescent="0.25">
      <c r="A71" s="130" t="str">
        <f t="array" ref="A71">IFERROR(INDEX(Lists!$B$2:$B$200,SMALL(IF(Lists!$I$2:$I$200="Individual",ROW(Lists!$B$2:$B$200)),ROW(67:67))-1,1),"")</f>
        <v>Cabo Delgado Islamist Insurgency</v>
      </c>
      <c r="B71" s="131" t="str">
        <f>VLOOKUP(A71,Lists!$B$2:$G$200,2,FALSE)</f>
        <v>MOZ004</v>
      </c>
      <c r="C71" s="131" t="str">
        <f>VLOOKUP(B71,'INFORM Severity - hidden'!$C$5:$D$200,2,FALSE)</f>
        <v>Mozambique</v>
      </c>
      <c r="D71" s="131" t="str">
        <f>VLOOKUP(A71,Lists!$B$2:$G$200,3,FALSE)</f>
        <v>MOZ</v>
      </c>
      <c r="E71" s="132" t="str">
        <f>VLOOKUP(A71,Lists!$B$2:$G$200,5,FALSE)</f>
        <v>Conflict,Displacement</v>
      </c>
      <c r="F71" s="235">
        <f t="shared" si="10"/>
        <v>3.4</v>
      </c>
      <c r="G71" s="129">
        <f t="shared" si="11"/>
        <v>4</v>
      </c>
      <c r="H71" s="129" t="str">
        <f t="shared" si="12"/>
        <v>High</v>
      </c>
      <c r="I71" s="236" t="str">
        <f>INDEX(Trends!$D$3:$D$404,MATCH(B71,Trends!$C$3:$C$404,0))</f>
        <v>Stable</v>
      </c>
      <c r="J71" s="129" t="str">
        <f>VLOOKUP($B71,Reliability!$A$3:$I$170,9,FALSE)</f>
        <v>High</v>
      </c>
      <c r="K71" s="237">
        <f t="shared" si="13"/>
        <v>3.6</v>
      </c>
      <c r="L71" s="237">
        <f>VLOOKUP($B71,'Impact of the crisis'!$C$6:$N$170,12,FALSE)</f>
        <v>2.7</v>
      </c>
      <c r="M71" s="237">
        <f>VLOOKUP($B71,'Impact of the crisis'!$C$6:$AB$170,26,FALSE)</f>
        <v>4</v>
      </c>
      <c r="N71" s="237">
        <f>VLOOKUP($B71,'Conditions of people affected'!$C$6:$R$170,16,FALSE)</f>
        <v>3.3</v>
      </c>
      <c r="O71" s="237">
        <f>VLOOKUP($B71,'Conditions of people affected'!$C$6:$R$170,9,FALSE)</f>
        <v>3.6</v>
      </c>
      <c r="P71" s="237">
        <f>VLOOKUP($B71,'Conditions of people affected'!$C$6:$R$170,15,FALSE)</f>
        <v>3</v>
      </c>
      <c r="Q71" s="237">
        <f t="shared" si="14"/>
        <v>3.4</v>
      </c>
      <c r="R71" s="237">
        <f>VLOOKUP($B71,'Complexity of the crisis'!$C$6:$AN$170,22,FALSE)</f>
        <v>3.7</v>
      </c>
      <c r="S71" s="237">
        <f>VLOOKUP($B71,'Complexity of the crisis'!$C$6:$AN$170,38,FALSE)</f>
        <v>3</v>
      </c>
      <c r="T71" s="133" t="str">
        <f>VLOOKUP(B71,Lists!$C$3:$E$163,3,FALSE)</f>
        <v>Africa</v>
      </c>
      <c r="U71" s="134">
        <f>VLOOKUP(B71,'INFORM Severity - hidden'!$C$5:$V$200,20,FALSE)</f>
        <v>44803</v>
      </c>
    </row>
    <row r="72" spans="1:21" x14ac:dyDescent="0.25">
      <c r="A72" s="130" t="str">
        <f t="array" ref="A72">IFERROR(INDEX(Lists!$B$2:$B$200,SMALL(IF(Lists!$I$2:$I$200="Individual",ROW(Lists!$B$2:$B$200)),ROW(68:68))-1,1),"")</f>
        <v>2022 Tropical Cyclone Seasons in Mozambique</v>
      </c>
      <c r="B72" s="131" t="str">
        <f>VLOOKUP(A72,Lists!$B$2:$G$200,2,FALSE)</f>
        <v>MOZ008</v>
      </c>
      <c r="C72" s="131" t="str">
        <f>VLOOKUP(B72,'INFORM Severity - hidden'!$C$5:$D$200,2,FALSE)</f>
        <v>Mozambique</v>
      </c>
      <c r="D72" s="131" t="str">
        <f>VLOOKUP(A72,Lists!$B$2:$G$200,3,FALSE)</f>
        <v>MOZ</v>
      </c>
      <c r="E72" s="132" t="str">
        <f>VLOOKUP(A72,Lists!$B$2:$G$200,5,FALSE)</f>
        <v>Cyclone</v>
      </c>
      <c r="F72" s="235">
        <f t="shared" si="10"/>
        <v>3.1</v>
      </c>
      <c r="G72" s="129">
        <f t="shared" si="11"/>
        <v>4</v>
      </c>
      <c r="H72" s="129" t="str">
        <f t="shared" si="12"/>
        <v>High</v>
      </c>
      <c r="I72" s="236" t="str">
        <f>INDEX(Trends!$D$3:$D$404,MATCH(B72,Trends!$C$3:$C$404,0))</f>
        <v>Stable</v>
      </c>
      <c r="J72" s="129" t="str">
        <f>VLOOKUP($B72,Reliability!$A$3:$I$170,9,FALSE)</f>
        <v>High</v>
      </c>
      <c r="K72" s="237">
        <f t="shared" si="13"/>
        <v>2.7</v>
      </c>
      <c r="L72" s="237">
        <f>VLOOKUP($B72,'Impact of the crisis'!$C$6:$N$170,12,FALSE)</f>
        <v>3.6</v>
      </c>
      <c r="M72" s="237">
        <f>VLOOKUP($B72,'Impact of the crisis'!$C$6:$AB$170,26,FALSE)</f>
        <v>2.1</v>
      </c>
      <c r="N72" s="237">
        <f>VLOOKUP($B72,'Conditions of people affected'!$C$6:$R$170,16,FALSE)</f>
        <v>3.15</v>
      </c>
      <c r="O72" s="237">
        <f>VLOOKUP($B72,'Conditions of people affected'!$C$6:$R$170,9,FALSE)</f>
        <v>3.3</v>
      </c>
      <c r="P72" s="237">
        <f>VLOOKUP($B72,'Conditions of people affected'!$C$6:$R$170,15,FALSE)</f>
        <v>3</v>
      </c>
      <c r="Q72" s="237">
        <f t="shared" si="14"/>
        <v>3.4</v>
      </c>
      <c r="R72" s="237">
        <f>VLOOKUP($B72,'Complexity of the crisis'!$C$6:$AN$170,22,FALSE)</f>
        <v>3.7</v>
      </c>
      <c r="S72" s="237">
        <f>VLOOKUP($B72,'Complexity of the crisis'!$C$6:$AN$170,38,FALSE)</f>
        <v>3</v>
      </c>
      <c r="T72" s="133" t="str">
        <f>VLOOKUP(B72,Lists!$C$3:$E$163,3,FALSE)</f>
        <v>Africa</v>
      </c>
      <c r="U72" s="134">
        <f>VLOOKUP(B72,'INFORM Severity - hidden'!$C$5:$V$200,20,FALSE)</f>
        <v>44769</v>
      </c>
    </row>
    <row r="73" spans="1:21" x14ac:dyDescent="0.25">
      <c r="A73" s="130" t="str">
        <f t="array" ref="A73">IFERROR(INDEX(Lists!$B$2:$B$200,SMALL(IF(Lists!$I$2:$I$200="Individual",ROW(Lists!$B$2:$B$200)),ROW(69:69))-1,1),"")</f>
        <v>Refugees from Mali in Mauritania</v>
      </c>
      <c r="B73" s="131" t="str">
        <f>VLOOKUP(A73,Lists!$B$2:$G$200,2,FALSE)</f>
        <v>MRT002</v>
      </c>
      <c r="C73" s="131" t="str">
        <f>VLOOKUP(B73,'INFORM Severity - hidden'!$C$5:$D$200,2,FALSE)</f>
        <v>Mauritania</v>
      </c>
      <c r="D73" s="131" t="str">
        <f>VLOOKUP(A73,Lists!$B$2:$G$200,3,FALSE)</f>
        <v>MRT</v>
      </c>
      <c r="E73" s="132" t="str">
        <f>VLOOKUP(A73,Lists!$B$2:$G$200,5,FALSE)</f>
        <v>Displacement</v>
      </c>
      <c r="F73" s="235">
        <f t="shared" si="10"/>
        <v>2.2000000000000002</v>
      </c>
      <c r="G73" s="129">
        <f t="shared" si="11"/>
        <v>3</v>
      </c>
      <c r="H73" s="129" t="str">
        <f t="shared" si="12"/>
        <v>Medium</v>
      </c>
      <c r="I73" s="236" t="str">
        <f>INDEX(Trends!$D$3:$D$404,MATCH(B73,Trends!$C$3:$C$404,0))</f>
        <v>Increasing</v>
      </c>
      <c r="J73" s="129" t="str">
        <f>VLOOKUP($B73,Reliability!$A$3:$I$170,9,FALSE)</f>
        <v>Very High</v>
      </c>
      <c r="K73" s="237">
        <f t="shared" si="13"/>
        <v>2.5</v>
      </c>
      <c r="L73" s="237">
        <f>VLOOKUP($B73,'Impact of the crisis'!$C$6:$N$170,12,FALSE)</f>
        <v>1.8</v>
      </c>
      <c r="M73" s="237">
        <f>VLOOKUP($B73,'Impact of the crisis'!$C$6:$AB$170,26,FALSE)</f>
        <v>2.8</v>
      </c>
      <c r="N73" s="237">
        <f>VLOOKUP($B73,'Conditions of people affected'!$C$6:$R$170,16,FALSE)</f>
        <v>2.2999999999999998</v>
      </c>
      <c r="O73" s="237">
        <f>VLOOKUP($B73,'Conditions of people affected'!$C$6:$R$170,9,FALSE)</f>
        <v>1.6</v>
      </c>
      <c r="P73" s="237">
        <f>VLOOKUP($B73,'Conditions of people affected'!$C$6:$R$170,15,FALSE)</f>
        <v>3</v>
      </c>
      <c r="Q73" s="237">
        <f t="shared" si="14"/>
        <v>1.9</v>
      </c>
      <c r="R73" s="237">
        <f>VLOOKUP($B73,'Complexity of the crisis'!$C$6:$AN$170,22,FALSE)</f>
        <v>2.2000000000000002</v>
      </c>
      <c r="S73" s="237">
        <f>VLOOKUP($B73,'Complexity of the crisis'!$C$6:$AN$170,38,FALSE)</f>
        <v>1.5</v>
      </c>
      <c r="T73" s="133" t="str">
        <f>VLOOKUP(B73,Lists!$C$3:$E$163,3,FALSE)</f>
        <v>Africa</v>
      </c>
      <c r="U73" s="134">
        <f>VLOOKUP(B73,'INFORM Severity - hidden'!$C$5:$V$200,20,FALSE)</f>
        <v>44853</v>
      </c>
    </row>
    <row r="74" spans="1:21" x14ac:dyDescent="0.25">
      <c r="A74" s="130" t="str">
        <f t="array" ref="A74">IFERROR(INDEX(Lists!$B$2:$B$200,SMALL(IF(Lists!$I$2:$I$200="Individual",ROW(Lists!$B$2:$B$200)),ROW(70:70))-1,1),"")</f>
        <v>Food Security in Mauritania</v>
      </c>
      <c r="B74" s="131" t="str">
        <f>VLOOKUP(A74,Lists!$B$2:$G$200,2,FALSE)</f>
        <v>MRT003</v>
      </c>
      <c r="C74" s="131" t="str">
        <f>VLOOKUP(B74,'INFORM Severity - hidden'!$C$5:$D$200,2,FALSE)</f>
        <v>Mauritania</v>
      </c>
      <c r="D74" s="131" t="str">
        <f>VLOOKUP(A74,Lists!$B$2:$G$200,3,FALSE)</f>
        <v>MRT</v>
      </c>
      <c r="E74" s="132" t="str">
        <f>VLOOKUP(A74,Lists!$B$2:$G$200,5,FALSE)</f>
        <v>Drought,Floods</v>
      </c>
      <c r="F74" s="235">
        <f t="shared" si="10"/>
        <v>2.7</v>
      </c>
      <c r="G74" s="129">
        <f t="shared" si="11"/>
        <v>3</v>
      </c>
      <c r="H74" s="129" t="str">
        <f t="shared" si="12"/>
        <v>Medium</v>
      </c>
      <c r="I74" s="236" t="str">
        <f>INDEX(Trends!$D$3:$D$404,MATCH(B74,Trends!$C$3:$C$404,0))</f>
        <v>Decreasing</v>
      </c>
      <c r="J74" s="129" t="str">
        <f>VLOOKUP($B74,Reliability!$A$3:$I$170,9,FALSE)</f>
        <v>High</v>
      </c>
      <c r="K74" s="237">
        <f t="shared" si="13"/>
        <v>2.8</v>
      </c>
      <c r="L74" s="237">
        <f>VLOOKUP($B74,'Impact of the crisis'!$C$6:$N$170,12,FALSE)</f>
        <v>4.3</v>
      </c>
      <c r="M74" s="237">
        <f>VLOOKUP($B74,'Impact of the crisis'!$C$6:$AB$170,26,FALSE)</f>
        <v>1.6</v>
      </c>
      <c r="N74" s="237">
        <f>VLOOKUP($B74,'Conditions of people affected'!$C$6:$R$170,16,FALSE)</f>
        <v>3.1</v>
      </c>
      <c r="O74" s="237">
        <f>VLOOKUP($B74,'Conditions of people affected'!$C$6:$R$170,9,FALSE)</f>
        <v>3.2</v>
      </c>
      <c r="P74" s="237">
        <f>VLOOKUP($B74,'Conditions of people affected'!$C$6:$R$170,15,FALSE)</f>
        <v>3</v>
      </c>
      <c r="Q74" s="237">
        <f t="shared" si="14"/>
        <v>1.9</v>
      </c>
      <c r="R74" s="237">
        <f>VLOOKUP($B74,'Complexity of the crisis'!$C$6:$AN$170,22,FALSE)</f>
        <v>2.2000000000000002</v>
      </c>
      <c r="S74" s="237">
        <f>VLOOKUP($B74,'Complexity of the crisis'!$C$6:$AN$170,38,FALSE)</f>
        <v>1.5</v>
      </c>
      <c r="T74" s="133" t="str">
        <f>VLOOKUP(B74,Lists!$C$3:$E$163,3,FALSE)</f>
        <v>Africa</v>
      </c>
      <c r="U74" s="134">
        <f>VLOOKUP(B74,'INFORM Severity - hidden'!$C$5:$V$200,20,FALSE)</f>
        <v>44853</v>
      </c>
    </row>
    <row r="75" spans="1:21" x14ac:dyDescent="0.25">
      <c r="A75" s="130" t="str">
        <f t="array" ref="A75">IFERROR(INDEX(Lists!$B$2:$B$200,SMALL(IF(Lists!$I$2:$I$200="Individual",ROW(Lists!$B$2:$B$200)),ROW(71:71))-1,1),"")</f>
        <v>Complex crisis in Malawi</v>
      </c>
      <c r="B75" s="131" t="str">
        <f>VLOOKUP(A75,Lists!$B$2:$G$200,2,FALSE)</f>
        <v>MWI002</v>
      </c>
      <c r="C75" s="131" t="str">
        <f>VLOOKUP(B75,'INFORM Severity - hidden'!$C$5:$D$200,2,FALSE)</f>
        <v>Malawi</v>
      </c>
      <c r="D75" s="131" t="str">
        <f>VLOOKUP(A75,Lists!$B$2:$G$200,3,FALSE)</f>
        <v>MWI</v>
      </c>
      <c r="E75" s="132" t="str">
        <f>VLOOKUP(A75,Lists!$B$2:$G$200,5,FALSE)</f>
        <v>Drought,Socio-political,Cyclone</v>
      </c>
      <c r="F75" s="235">
        <f t="shared" si="10"/>
        <v>3.2</v>
      </c>
      <c r="G75" s="129">
        <f t="shared" si="11"/>
        <v>4</v>
      </c>
      <c r="H75" s="129" t="str">
        <f t="shared" si="12"/>
        <v>High</v>
      </c>
      <c r="I75" s="236" t="str">
        <f>INDEX(Trends!$D$3:$D$404,MATCH(B75,Trends!$C$3:$C$404,0))</f>
        <v>Increasing</v>
      </c>
      <c r="J75" s="129" t="str">
        <f>VLOOKUP($B75,Reliability!$A$3:$I$170,9,FALSE)</f>
        <v>Very High</v>
      </c>
      <c r="K75" s="237">
        <f t="shared" si="13"/>
        <v>3.5</v>
      </c>
      <c r="L75" s="237">
        <f>VLOOKUP($B75,'Impact of the crisis'!$C$6:$N$170,12,FALSE)</f>
        <v>4.4000000000000004</v>
      </c>
      <c r="M75" s="237">
        <f>VLOOKUP($B75,'Impact of the crisis'!$C$6:$AB$170,26,FALSE)</f>
        <v>2.9</v>
      </c>
      <c r="N75" s="237">
        <f>VLOOKUP($B75,'Conditions of people affected'!$C$6:$R$170,16,FALSE)</f>
        <v>3.7</v>
      </c>
      <c r="O75" s="237">
        <f>VLOOKUP($B75,'Conditions of people affected'!$C$6:$R$170,9,FALSE)</f>
        <v>4.4000000000000004</v>
      </c>
      <c r="P75" s="237">
        <f>VLOOKUP($B75,'Conditions of people affected'!$C$6:$R$170,15,FALSE)</f>
        <v>3</v>
      </c>
      <c r="Q75" s="237">
        <f t="shared" si="14"/>
        <v>2.1</v>
      </c>
      <c r="R75" s="237">
        <f>VLOOKUP($B75,'Complexity of the crisis'!$C$6:$AN$170,22,FALSE)</f>
        <v>2.1</v>
      </c>
      <c r="S75" s="237">
        <f>VLOOKUP($B75,'Complexity of the crisis'!$C$6:$AN$170,38,FALSE)</f>
        <v>2</v>
      </c>
      <c r="T75" s="133" t="str">
        <f>VLOOKUP(B75,Lists!$C$3:$E$163,3,FALSE)</f>
        <v>Africa</v>
      </c>
      <c r="U75" s="134">
        <f>VLOOKUP(B75,'INFORM Severity - hidden'!$C$5:$V$200,20,FALSE)</f>
        <v>44853</v>
      </c>
    </row>
    <row r="76" spans="1:21" x14ac:dyDescent="0.25">
      <c r="A76" s="130" t="str">
        <f t="array" ref="A76">IFERROR(INDEX(Lists!$B$2:$B$200,SMALL(IF(Lists!$I$2:$I$200="Individual",ROW(Lists!$B$2:$B$200)),ROW(72:72))-1,1),"")</f>
        <v>Tropical Cyclone Ana in Malawi</v>
      </c>
      <c r="B76" s="131" t="str">
        <f>VLOOKUP(A76,Lists!$B$2:$G$200,2,FALSE)</f>
        <v>MWI004</v>
      </c>
      <c r="C76" s="131" t="str">
        <f>VLOOKUP(B76,'INFORM Severity - hidden'!$C$5:$D$200,2,FALSE)</f>
        <v>Malawi</v>
      </c>
      <c r="D76" s="131" t="str">
        <f>VLOOKUP(A76,Lists!$B$2:$G$200,3,FALSE)</f>
        <v>MWI</v>
      </c>
      <c r="E76" s="132" t="str">
        <f>VLOOKUP(A76,Lists!$B$2:$G$200,5,FALSE)</f>
        <v>Cyclone</v>
      </c>
      <c r="F76" s="235">
        <f t="shared" si="10"/>
        <v>2.5</v>
      </c>
      <c r="G76" s="129">
        <f t="shared" si="11"/>
        <v>3</v>
      </c>
      <c r="H76" s="129" t="str">
        <f t="shared" si="12"/>
        <v>Medium</v>
      </c>
      <c r="I76" s="236" t="str">
        <f>INDEX(Trends!$D$3:$D$404,MATCH(B76,Trends!$C$3:$C$404,0))</f>
        <v>Increasing</v>
      </c>
      <c r="J76" s="129" t="str">
        <f>VLOOKUP($B76,Reliability!$A$3:$I$170,9,FALSE)</f>
        <v>High</v>
      </c>
      <c r="K76" s="237">
        <f t="shared" si="13"/>
        <v>2.9</v>
      </c>
      <c r="L76" s="237">
        <f>VLOOKUP($B76,'Impact of the crisis'!$C$6:$N$170,12,FALSE)</f>
        <v>4.2</v>
      </c>
      <c r="M76" s="237">
        <f>VLOOKUP($B76,'Impact of the crisis'!$C$6:$AB$170,26,FALSE)</f>
        <v>1.9</v>
      </c>
      <c r="N76" s="237">
        <f>VLOOKUP($B76,'Conditions of people affected'!$C$6:$R$170,16,FALSE)</f>
        <v>2.5499999999999998</v>
      </c>
      <c r="O76" s="237">
        <f>VLOOKUP($B76,'Conditions of people affected'!$C$6:$R$170,9,FALSE)</f>
        <v>3.1</v>
      </c>
      <c r="P76" s="237">
        <f>VLOOKUP($B76,'Conditions of people affected'!$C$6:$R$170,15,FALSE)</f>
        <v>2</v>
      </c>
      <c r="Q76" s="237">
        <f t="shared" si="14"/>
        <v>2.1</v>
      </c>
      <c r="R76" s="237">
        <f>VLOOKUP($B76,'Complexity of the crisis'!$C$6:$AN$170,22,FALSE)</f>
        <v>2.1</v>
      </c>
      <c r="S76" s="237">
        <f>VLOOKUP($B76,'Complexity of the crisis'!$C$6:$AN$170,38,FALSE)</f>
        <v>2</v>
      </c>
      <c r="T76" s="133" t="str">
        <f>VLOOKUP(B76,Lists!$C$3:$E$163,3,FALSE)</f>
        <v>Africa</v>
      </c>
      <c r="U76" s="134">
        <f>VLOOKUP(B76,'INFORM Severity - hidden'!$C$5:$V$200,20,FALSE)</f>
        <v>44853</v>
      </c>
    </row>
    <row r="77" spans="1:21" x14ac:dyDescent="0.25">
      <c r="A77" s="130" t="str">
        <f t="array" ref="A77">IFERROR(INDEX(Lists!$B$2:$B$200,SMALL(IF(Lists!$I$2:$I$200="Individual",ROW(Lists!$B$2:$B$200)),ROW(73:73))-1,1),"")</f>
        <v>International Refugees in Malaysia</v>
      </c>
      <c r="B77" s="131" t="str">
        <f>VLOOKUP(A77,Lists!$B$2:$G$200,2,FALSE)</f>
        <v>MYS001</v>
      </c>
      <c r="C77" s="131" t="str">
        <f>VLOOKUP(B77,'INFORM Severity - hidden'!$C$5:$D$200,2,FALSE)</f>
        <v>Malaysia</v>
      </c>
      <c r="D77" s="131" t="str">
        <f>VLOOKUP(A77,Lists!$B$2:$G$200,3,FALSE)</f>
        <v>MYS</v>
      </c>
      <c r="E77" s="132" t="str">
        <f>VLOOKUP(A77,Lists!$B$2:$G$200,5,FALSE)</f>
        <v>Displacement</v>
      </c>
      <c r="F77" s="235">
        <f t="shared" si="10"/>
        <v>2.2999999999999998</v>
      </c>
      <c r="G77" s="129">
        <f t="shared" si="11"/>
        <v>3</v>
      </c>
      <c r="H77" s="129" t="str">
        <f t="shared" si="12"/>
        <v>Medium</v>
      </c>
      <c r="I77" s="236" t="str">
        <f>INDEX(Trends!$D$3:$D$404,MATCH(B77,Trends!$C$3:$C$404,0))</f>
        <v>Stable</v>
      </c>
      <c r="J77" s="129" t="str">
        <f>VLOOKUP($B77,Reliability!$A$3:$I$170,9,FALSE)</f>
        <v>High</v>
      </c>
      <c r="K77" s="237">
        <f t="shared" si="13"/>
        <v>2.9</v>
      </c>
      <c r="L77" s="237">
        <f>VLOOKUP($B77,'Impact of the crisis'!$C$6:$N$170,12,FALSE)</f>
        <v>1.7</v>
      </c>
      <c r="M77" s="237">
        <f>VLOOKUP($B77,'Impact of the crisis'!$C$6:$AB$170,26,FALSE)</f>
        <v>3.4</v>
      </c>
      <c r="N77" s="237">
        <f>VLOOKUP($B77,'Conditions of people affected'!$C$6:$R$170,16,FALSE)</f>
        <v>2.0499999999999998</v>
      </c>
      <c r="O77" s="237">
        <f>VLOOKUP($B77,'Conditions of people affected'!$C$6:$R$170,9,FALSE)</f>
        <v>2.1</v>
      </c>
      <c r="P77" s="237">
        <f>VLOOKUP($B77,'Conditions of people affected'!$C$6:$R$170,15,FALSE)</f>
        <v>2</v>
      </c>
      <c r="Q77" s="237">
        <f t="shared" si="14"/>
        <v>2.2000000000000002</v>
      </c>
      <c r="R77" s="237">
        <f>VLOOKUP($B77,'Complexity of the crisis'!$C$6:$AN$170,22,FALSE)</f>
        <v>1.9</v>
      </c>
      <c r="S77" s="237">
        <f>VLOOKUP($B77,'Complexity of the crisis'!$C$6:$AN$170,38,FALSE)</f>
        <v>2.5</v>
      </c>
      <c r="T77" s="133" t="str">
        <f>VLOOKUP(B77,Lists!$C$3:$E$163,3,FALSE)</f>
        <v>Asia</v>
      </c>
      <c r="U77" s="134">
        <f>VLOOKUP(B77,'INFORM Severity - hidden'!$C$5:$V$200,20,FALSE)</f>
        <v>44861</v>
      </c>
    </row>
    <row r="78" spans="1:21" x14ac:dyDescent="0.25">
      <c r="A78" s="130" t="str">
        <f t="array" ref="A78">IFERROR(INDEX(Lists!$B$2:$B$200,SMALL(IF(Lists!$I$2:$I$200="Individual",ROW(Lists!$B$2:$B$200)),ROW(74:74))-1,1),"")</f>
        <v>Food Security Crisis in Namibia</v>
      </c>
      <c r="B78" s="131" t="str">
        <f>VLOOKUP(A78,Lists!$B$2:$G$200,2,FALSE)</f>
        <v>NAM002</v>
      </c>
      <c r="C78" s="131" t="str">
        <f>VLOOKUP(B78,'INFORM Severity - hidden'!$C$5:$D$200,2,FALSE)</f>
        <v>Namibia</v>
      </c>
      <c r="D78" s="131" t="str">
        <f>VLOOKUP(A78,Lists!$B$2:$G$200,3,FALSE)</f>
        <v>NAM</v>
      </c>
      <c r="E78" s="132" t="str">
        <f>VLOOKUP(A78,Lists!$B$2:$G$200,5,FALSE)</f>
        <v>Drought</v>
      </c>
      <c r="F78" s="235">
        <f t="shared" si="10"/>
        <v>2.5</v>
      </c>
      <c r="G78" s="129">
        <f t="shared" si="11"/>
        <v>3</v>
      </c>
      <c r="H78" s="129" t="str">
        <f t="shared" si="12"/>
        <v>Medium</v>
      </c>
      <c r="I78" s="236" t="str">
        <f>INDEX(Trends!$D$3:$D$404,MATCH(B78,Trends!$C$3:$C$404,0))</f>
        <v>Stable</v>
      </c>
      <c r="J78" s="129" t="str">
        <f>VLOOKUP($B78,Reliability!$A$3:$I$170,9,FALSE)</f>
        <v>Medium</v>
      </c>
      <c r="K78" s="237">
        <f t="shared" si="13"/>
        <v>2.8</v>
      </c>
      <c r="L78" s="237">
        <f>VLOOKUP($B78,'Impact of the crisis'!$C$6:$N$170,12,FALSE)</f>
        <v>4.3</v>
      </c>
      <c r="M78" s="237">
        <f>VLOOKUP($B78,'Impact of the crisis'!$C$6:$AB$170,26,FALSE)</f>
        <v>1.7</v>
      </c>
      <c r="N78" s="237">
        <f>VLOOKUP($B78,'Conditions of people affected'!$C$6:$R$170,16,FALSE)</f>
        <v>3.05</v>
      </c>
      <c r="O78" s="237">
        <f>VLOOKUP($B78,'Conditions of people affected'!$C$6:$R$170,9,FALSE)</f>
        <v>3.1</v>
      </c>
      <c r="P78" s="237">
        <f>VLOOKUP($B78,'Conditions of people affected'!$C$6:$R$170,15,FALSE)</f>
        <v>3</v>
      </c>
      <c r="Q78" s="237">
        <f t="shared" si="14"/>
        <v>1.3</v>
      </c>
      <c r="R78" s="237">
        <f>VLOOKUP($B78,'Complexity of the crisis'!$C$6:$AN$170,22,FALSE)</f>
        <v>1.5</v>
      </c>
      <c r="S78" s="237">
        <f>VLOOKUP($B78,'Complexity of the crisis'!$C$6:$AN$170,38,FALSE)</f>
        <v>1</v>
      </c>
      <c r="T78" s="133" t="str">
        <f>VLOOKUP(B78,Lists!$C$3:$E$163,3,FALSE)</f>
        <v>Africa</v>
      </c>
      <c r="U78" s="134">
        <f>VLOOKUP(B78,'INFORM Severity - hidden'!$C$5:$V$200,20,FALSE)</f>
        <v>44853</v>
      </c>
    </row>
    <row r="79" spans="1:21" x14ac:dyDescent="0.25">
      <c r="A79" s="130" t="str">
        <f t="array" ref="A79">IFERROR(INDEX(Lists!$B$2:$B$200,SMALL(IF(Lists!$I$2:$I$200="Individual",ROW(Lists!$B$2:$B$200)),ROW(75:75))-1,1),"")</f>
        <v>Multiple crises in Niger</v>
      </c>
      <c r="B79" s="131" t="str">
        <f>VLOOKUP(A79,Lists!$B$2:$G$200,2,FALSE)</f>
        <v>NER001</v>
      </c>
      <c r="C79" s="131" t="str">
        <f>VLOOKUP(B79,'INFORM Severity - hidden'!$C$5:$D$200,2,FALSE)</f>
        <v>Niger</v>
      </c>
      <c r="D79" s="131" t="str">
        <f>VLOOKUP(A79,Lists!$B$2:$G$200,3,FALSE)</f>
        <v>NER</v>
      </c>
      <c r="E79" s="132" t="str">
        <f>VLOOKUP(A79,Lists!$B$2:$G$200,5,FALSE)</f>
        <v>Conflict,Displacement</v>
      </c>
      <c r="F79" s="235">
        <f t="shared" si="10"/>
        <v>3.6</v>
      </c>
      <c r="G79" s="129">
        <f t="shared" si="11"/>
        <v>4</v>
      </c>
      <c r="H79" s="129" t="str">
        <f t="shared" si="12"/>
        <v>High</v>
      </c>
      <c r="I79" s="236" t="str">
        <f>INDEX(Trends!$D$3:$D$404,MATCH(B79,Trends!$C$3:$C$404,0))</f>
        <v>Stable</v>
      </c>
      <c r="J79" s="129" t="str">
        <f>VLOOKUP($B79,Reliability!$A$3:$I$170,9,FALSE)</f>
        <v>Very High</v>
      </c>
      <c r="K79" s="237">
        <f t="shared" si="13"/>
        <v>4.0999999999999996</v>
      </c>
      <c r="L79" s="237">
        <f>VLOOKUP($B79,'Impact of the crisis'!$C$6:$N$170,12,FALSE)</f>
        <v>4.9000000000000004</v>
      </c>
      <c r="M79" s="237">
        <f>VLOOKUP($B79,'Impact of the crisis'!$C$6:$AB$170,26,FALSE)</f>
        <v>3.6</v>
      </c>
      <c r="N79" s="237">
        <f>VLOOKUP($B79,'Conditions of people affected'!$C$6:$R$170,16,FALSE)</f>
        <v>3.6</v>
      </c>
      <c r="O79" s="237">
        <f>VLOOKUP($B79,'Conditions of people affected'!$C$6:$R$170,9,FALSE)</f>
        <v>4.2</v>
      </c>
      <c r="P79" s="237">
        <f>VLOOKUP($B79,'Conditions of people affected'!$C$6:$R$170,15,FALSE)</f>
        <v>3</v>
      </c>
      <c r="Q79" s="237">
        <f t="shared" si="14"/>
        <v>3.2</v>
      </c>
      <c r="R79" s="237">
        <f>VLOOKUP($B79,'Complexity of the crisis'!$C$6:$AN$170,22,FALSE)</f>
        <v>2.8</v>
      </c>
      <c r="S79" s="237">
        <f>VLOOKUP($B79,'Complexity of the crisis'!$C$6:$AN$170,38,FALSE)</f>
        <v>3.5</v>
      </c>
      <c r="T79" s="133" t="str">
        <f>VLOOKUP(B79,Lists!$C$3:$E$163,3,FALSE)</f>
        <v>Africa</v>
      </c>
      <c r="U79" s="134">
        <f>VLOOKUP(B79,'INFORM Severity - hidden'!$C$5:$V$200,20,FALSE)</f>
        <v>44838</v>
      </c>
    </row>
    <row r="80" spans="1:21" x14ac:dyDescent="0.25">
      <c r="A80" s="130" t="str">
        <f t="array" ref="A80">IFERROR(INDEX(Lists!$B$2:$B$200,SMALL(IF(Lists!$I$2:$I$200="Individual",ROW(Lists!$B$2:$B$200)),ROW(76:76))-1,1),"")</f>
        <v>Boko Haram in Niger</v>
      </c>
      <c r="B80" s="131" t="str">
        <f>VLOOKUP(A80,Lists!$B$2:$G$200,2,FALSE)</f>
        <v>NER002</v>
      </c>
      <c r="C80" s="131" t="str">
        <f>VLOOKUP(B80,'INFORM Severity - hidden'!$C$5:$D$200,2,FALSE)</f>
        <v>Niger</v>
      </c>
      <c r="D80" s="131" t="str">
        <f>VLOOKUP(A80,Lists!$B$2:$G$200,3,FALSE)</f>
        <v>NER</v>
      </c>
      <c r="E80" s="132" t="str">
        <f>VLOOKUP(A80,Lists!$B$2:$G$200,5,FALSE)</f>
        <v>Conflict</v>
      </c>
      <c r="F80" s="235">
        <f t="shared" si="10"/>
        <v>3</v>
      </c>
      <c r="G80" s="129">
        <f t="shared" si="11"/>
        <v>3</v>
      </c>
      <c r="H80" s="129" t="str">
        <f t="shared" si="12"/>
        <v>Medium</v>
      </c>
      <c r="I80" s="236" t="str">
        <f>INDEX(Trends!$D$3:$D$404,MATCH(B80,Trends!$C$3:$C$404,0))</f>
        <v>Increasing</v>
      </c>
      <c r="J80" s="129" t="str">
        <f>VLOOKUP($B80,Reliability!$A$3:$I$170,9,FALSE)</f>
        <v>Very High</v>
      </c>
      <c r="K80" s="237">
        <f t="shared" si="13"/>
        <v>3.2</v>
      </c>
      <c r="L80" s="237">
        <f>VLOOKUP($B80,'Impact of the crisis'!$C$6:$N$170,12,FALSE)</f>
        <v>1.2</v>
      </c>
      <c r="M80" s="237">
        <f>VLOOKUP($B80,'Impact of the crisis'!$C$6:$AB$170,26,FALSE)</f>
        <v>3.9</v>
      </c>
      <c r="N80" s="237">
        <f>VLOOKUP($B80,'Conditions of people affected'!$C$6:$R$170,16,FALSE)</f>
        <v>3</v>
      </c>
      <c r="O80" s="237">
        <f>VLOOKUP($B80,'Conditions of people affected'!$C$6:$R$170,9,FALSE)</f>
        <v>3</v>
      </c>
      <c r="P80" s="237">
        <f>VLOOKUP($B80,'Conditions of people affected'!$C$6:$R$170,15,FALSE)</f>
        <v>3</v>
      </c>
      <c r="Q80" s="237">
        <f t="shared" si="14"/>
        <v>2.9</v>
      </c>
      <c r="R80" s="237">
        <f>VLOOKUP($B80,'Complexity of the crisis'!$C$6:$AN$170,22,FALSE)</f>
        <v>2.8</v>
      </c>
      <c r="S80" s="237">
        <f>VLOOKUP($B80,'Complexity of the crisis'!$C$6:$AN$170,38,FALSE)</f>
        <v>3</v>
      </c>
      <c r="T80" s="133" t="str">
        <f>VLOOKUP(B80,Lists!$C$3:$E$163,3,FALSE)</f>
        <v>Africa</v>
      </c>
      <c r="U80" s="134">
        <f>VLOOKUP(B80,'INFORM Severity - hidden'!$C$5:$V$200,20,FALSE)</f>
        <v>44803</v>
      </c>
    </row>
    <row r="81" spans="1:21" x14ac:dyDescent="0.25">
      <c r="A81" s="130" t="str">
        <f t="array" ref="A81">IFERROR(INDEX(Lists!$B$2:$B$200,SMALL(IF(Lists!$I$2:$I$200="Individual",ROW(Lists!$B$2:$B$200)),ROW(77:77))-1,1),"")</f>
        <v>Mali/Burkina Faso conflict</v>
      </c>
      <c r="B81" s="131" t="str">
        <f>VLOOKUP(A81,Lists!$B$2:$G$200,2,FALSE)</f>
        <v>NER003</v>
      </c>
      <c r="C81" s="131" t="str">
        <f>VLOOKUP(B81,'INFORM Severity - hidden'!$C$5:$D$200,2,FALSE)</f>
        <v>Niger</v>
      </c>
      <c r="D81" s="131" t="str">
        <f>VLOOKUP(A81,Lists!$B$2:$G$200,3,FALSE)</f>
        <v>NER</v>
      </c>
      <c r="E81" s="132" t="str">
        <f>VLOOKUP(A81,Lists!$B$2:$G$200,5,FALSE)</f>
        <v>Conflict</v>
      </c>
      <c r="F81" s="235">
        <f t="shared" si="10"/>
        <v>3.6</v>
      </c>
      <c r="G81" s="129">
        <f t="shared" si="11"/>
        <v>4</v>
      </c>
      <c r="H81" s="129" t="str">
        <f t="shared" si="12"/>
        <v>High</v>
      </c>
      <c r="I81" s="236" t="str">
        <f>INDEX(Trends!$D$3:$D$404,MATCH(B81,Trends!$C$3:$C$404,0))</f>
        <v>Increasing</v>
      </c>
      <c r="J81" s="129" t="str">
        <f>VLOOKUP($B81,Reliability!$A$3:$I$170,9,FALSE)</f>
        <v>High</v>
      </c>
      <c r="K81" s="237">
        <f t="shared" si="13"/>
        <v>3</v>
      </c>
      <c r="L81" s="237">
        <f>VLOOKUP($B81,'Impact of the crisis'!$C$6:$N$170,12,FALSE)</f>
        <v>2.1</v>
      </c>
      <c r="M81" s="237">
        <f>VLOOKUP($B81,'Impact of the crisis'!$C$6:$AB$170,26,FALSE)</f>
        <v>3.4</v>
      </c>
      <c r="N81" s="237">
        <f>VLOOKUP($B81,'Conditions of people affected'!$C$6:$R$170,16,FALSE)</f>
        <v>3.9</v>
      </c>
      <c r="O81" s="237">
        <f>VLOOKUP($B81,'Conditions of people affected'!$C$6:$R$170,9,FALSE)</f>
        <v>3.8</v>
      </c>
      <c r="P81" s="237">
        <f>VLOOKUP($B81,'Conditions of people affected'!$C$6:$R$170,15,FALSE)</f>
        <v>4</v>
      </c>
      <c r="Q81" s="237">
        <f t="shared" si="14"/>
        <v>3.5</v>
      </c>
      <c r="R81" s="237">
        <f>VLOOKUP($B81,'Complexity of the crisis'!$C$6:$AN$170,22,FALSE)</f>
        <v>2.8</v>
      </c>
      <c r="S81" s="237">
        <f>VLOOKUP($B81,'Complexity of the crisis'!$C$6:$AN$170,38,FALSE)</f>
        <v>4</v>
      </c>
      <c r="T81" s="133" t="str">
        <f>VLOOKUP(B81,Lists!$C$3:$E$163,3,FALSE)</f>
        <v>Africa</v>
      </c>
      <c r="U81" s="134">
        <f>VLOOKUP(B81,'INFORM Severity - hidden'!$C$5:$V$200,20,FALSE)</f>
        <v>44838</v>
      </c>
    </row>
    <row r="82" spans="1:21" x14ac:dyDescent="0.25">
      <c r="A82" s="130" t="str">
        <f t="array" ref="A82">IFERROR(INDEX(Lists!$B$2:$B$200,SMALL(IF(Lists!$I$2:$I$200="Individual",ROW(Lists!$B$2:$B$200)),ROW(78:78))-1,1),"")</f>
        <v>Nigerian Refugees</v>
      </c>
      <c r="B82" s="131" t="str">
        <f>VLOOKUP(A82,Lists!$B$2:$G$200,2,FALSE)</f>
        <v>NER004</v>
      </c>
      <c r="C82" s="131" t="str">
        <f>VLOOKUP(B82,'INFORM Severity - hidden'!$C$5:$D$200,2,FALSE)</f>
        <v>Niger</v>
      </c>
      <c r="D82" s="131" t="str">
        <f>VLOOKUP(A82,Lists!$B$2:$G$200,3,FALSE)</f>
        <v>NER</v>
      </c>
      <c r="E82" s="132" t="str">
        <f>VLOOKUP(A82,Lists!$B$2:$G$200,5,FALSE)</f>
        <v>Displacement</v>
      </c>
      <c r="F82" s="235">
        <f t="shared" si="10"/>
        <v>2.7</v>
      </c>
      <c r="G82" s="129">
        <f t="shared" si="11"/>
        <v>3</v>
      </c>
      <c r="H82" s="129" t="str">
        <f t="shared" si="12"/>
        <v>Medium</v>
      </c>
      <c r="I82" s="236" t="str">
        <f>INDEX(Trends!$D$3:$D$404,MATCH(B82,Trends!$C$3:$C$404,0))</f>
        <v>Stable</v>
      </c>
      <c r="J82" s="129" t="str">
        <f>VLOOKUP($B82,Reliability!$A$3:$I$170,9,FALSE)</f>
        <v>Very High</v>
      </c>
      <c r="K82" s="237">
        <f t="shared" si="13"/>
        <v>2</v>
      </c>
      <c r="L82" s="237">
        <f>VLOOKUP($B82,'Impact of the crisis'!$C$6:$N$170,12,FALSE)</f>
        <v>1.1000000000000001</v>
      </c>
      <c r="M82" s="237">
        <f>VLOOKUP($B82,'Impact of the crisis'!$C$6:$AB$170,26,FALSE)</f>
        <v>2.4</v>
      </c>
      <c r="N82" s="237">
        <f>VLOOKUP($B82,'Conditions of people affected'!$C$6:$R$170,16,FALSE)</f>
        <v>3</v>
      </c>
      <c r="O82" s="237">
        <f>VLOOKUP($B82,'Conditions of people affected'!$C$6:$R$170,9,FALSE)</f>
        <v>3</v>
      </c>
      <c r="P82" s="237">
        <f>VLOOKUP($B82,'Conditions of people affected'!$C$6:$R$170,15,FALSE)</f>
        <v>3</v>
      </c>
      <c r="Q82" s="237">
        <f t="shared" si="14"/>
        <v>2.7</v>
      </c>
      <c r="R82" s="237">
        <f>VLOOKUP($B82,'Complexity of the crisis'!$C$6:$AN$170,22,FALSE)</f>
        <v>2.8</v>
      </c>
      <c r="S82" s="237">
        <f>VLOOKUP($B82,'Complexity of the crisis'!$C$6:$AN$170,38,FALSE)</f>
        <v>2.5</v>
      </c>
      <c r="T82" s="133" t="str">
        <f>VLOOKUP(B82,Lists!$C$3:$E$163,3,FALSE)</f>
        <v>Africa</v>
      </c>
      <c r="U82" s="134">
        <f>VLOOKUP(B82,'INFORM Severity - hidden'!$C$5:$V$200,20,FALSE)</f>
        <v>44838</v>
      </c>
    </row>
    <row r="83" spans="1:21" x14ac:dyDescent="0.25">
      <c r="A83" s="130" t="str">
        <f t="array" ref="A83">IFERROR(INDEX(Lists!$B$2:$B$200,SMALL(IF(Lists!$I$2:$I$200="Individual",ROW(Lists!$B$2:$B$200)),ROW(79:79))-1,1),"")</f>
        <v>Complex crisis in Nigeria</v>
      </c>
      <c r="B83" s="131" t="str">
        <f>VLOOKUP(A83,Lists!$B$2:$G$200,2,FALSE)</f>
        <v>NGA001</v>
      </c>
      <c r="C83" s="131" t="str">
        <f>VLOOKUP(B83,'INFORM Severity - hidden'!$C$5:$D$200,2,FALSE)</f>
        <v>Nigeria</v>
      </c>
      <c r="D83" s="131" t="str">
        <f>VLOOKUP(A83,Lists!$B$2:$G$200,3,FALSE)</f>
        <v>NGA</v>
      </c>
      <c r="E83" s="132" t="str">
        <f>VLOOKUP(A83,Lists!$B$2:$G$200,5,FALSE)</f>
        <v>Conflict,Displacement,Violence</v>
      </c>
      <c r="F83" s="235">
        <f t="shared" si="10"/>
        <v>4.0999999999999996</v>
      </c>
      <c r="G83" s="129">
        <f t="shared" si="11"/>
        <v>5</v>
      </c>
      <c r="H83" s="129" t="str">
        <f t="shared" si="12"/>
        <v>Very High</v>
      </c>
      <c r="I83" s="236" t="str">
        <f>INDEX(Trends!$D$3:$D$404,MATCH(B83,Trends!$C$3:$C$404,0))</f>
        <v>Increasing</v>
      </c>
      <c r="J83" s="129" t="str">
        <f>VLOOKUP($B83,Reliability!$A$3:$I$170,9,FALSE)</f>
        <v>High</v>
      </c>
      <c r="K83" s="237">
        <f t="shared" si="13"/>
        <v>4.5</v>
      </c>
      <c r="L83" s="237">
        <f>VLOOKUP($B83,'Impact of the crisis'!$C$6:$N$170,12,FALSE)</f>
        <v>5</v>
      </c>
      <c r="M83" s="237">
        <f>VLOOKUP($B83,'Impact of the crisis'!$C$6:$AB$170,26,FALSE)</f>
        <v>4.0999999999999996</v>
      </c>
      <c r="N83" s="237">
        <f>VLOOKUP($B83,'Conditions of people affected'!$C$6:$R$170,16,FALSE)</f>
        <v>4</v>
      </c>
      <c r="O83" s="237">
        <f>VLOOKUP($B83,'Conditions of people affected'!$C$6:$R$170,9,FALSE)</f>
        <v>5</v>
      </c>
      <c r="P83" s="237">
        <f>VLOOKUP($B83,'Conditions of people affected'!$C$6:$R$170,15,FALSE)</f>
        <v>3</v>
      </c>
      <c r="Q83" s="237">
        <f t="shared" si="14"/>
        <v>4</v>
      </c>
      <c r="R83" s="237">
        <f>VLOOKUP($B83,'Complexity of the crisis'!$C$6:$AN$170,22,FALSE)</f>
        <v>3.4</v>
      </c>
      <c r="S83" s="237">
        <f>VLOOKUP($B83,'Complexity of the crisis'!$C$6:$AN$170,38,FALSE)</f>
        <v>4.5</v>
      </c>
      <c r="T83" s="133" t="str">
        <f>VLOOKUP(B83,Lists!$C$3:$E$163,3,FALSE)</f>
        <v>Africa</v>
      </c>
      <c r="U83" s="134">
        <f>VLOOKUP(B83,'INFORM Severity - hidden'!$C$5:$V$200,20,FALSE)</f>
        <v>44859</v>
      </c>
    </row>
    <row r="84" spans="1:21" x14ac:dyDescent="0.25">
      <c r="A84" s="130" t="str">
        <f t="array" ref="A84">IFERROR(INDEX(Lists!$B$2:$B$200,SMALL(IF(Lists!$I$2:$I$200="Individual",ROW(Lists!$B$2:$B$200)),ROW(80:80))-1,1),"")</f>
        <v>Middle belt conflict</v>
      </c>
      <c r="B84" s="131" t="str">
        <f>VLOOKUP(A84,Lists!$B$2:$G$200,2,FALSE)</f>
        <v>NGA003</v>
      </c>
      <c r="C84" s="131" t="str">
        <f>VLOOKUP(B84,'INFORM Severity - hidden'!$C$5:$D$200,2,FALSE)</f>
        <v>Nigeria</v>
      </c>
      <c r="D84" s="131" t="str">
        <f>VLOOKUP(A84,Lists!$B$2:$G$200,3,FALSE)</f>
        <v>NGA</v>
      </c>
      <c r="E84" s="132" t="str">
        <f>VLOOKUP(A84,Lists!$B$2:$G$200,5,FALSE)</f>
        <v>Violence</v>
      </c>
      <c r="F84" s="235">
        <f t="shared" si="10"/>
        <v>3.3</v>
      </c>
      <c r="G84" s="129">
        <f t="shared" si="11"/>
        <v>4</v>
      </c>
      <c r="H84" s="129" t="str">
        <f t="shared" si="12"/>
        <v>High</v>
      </c>
      <c r="I84" s="236" t="str">
        <f>INDEX(Trends!$D$3:$D$404,MATCH(B84,Trends!$C$3:$C$404,0))</f>
        <v>Increasing</v>
      </c>
      <c r="J84" s="129" t="str">
        <f>VLOOKUP($B84,Reliability!$A$3:$I$170,9,FALSE)</f>
        <v>High</v>
      </c>
      <c r="K84" s="237">
        <f t="shared" si="13"/>
        <v>3</v>
      </c>
      <c r="L84" s="237">
        <f>VLOOKUP($B84,'Impact of the crisis'!$C$6:$N$170,12,FALSE)</f>
        <v>2.2000000000000002</v>
      </c>
      <c r="M84" s="237">
        <f>VLOOKUP($B84,'Impact of the crisis'!$C$6:$AB$170,26,FALSE)</f>
        <v>3.4</v>
      </c>
      <c r="N84" s="237">
        <f>VLOOKUP($B84,'Conditions of people affected'!$C$6:$R$170,16,FALSE)</f>
        <v>3.35</v>
      </c>
      <c r="O84" s="237">
        <f>VLOOKUP($B84,'Conditions of people affected'!$C$6:$R$170,9,FALSE)</f>
        <v>3.7</v>
      </c>
      <c r="P84" s="237">
        <f>VLOOKUP($B84,'Conditions of people affected'!$C$6:$R$170,15,FALSE)</f>
        <v>3</v>
      </c>
      <c r="Q84" s="237">
        <f t="shared" si="14"/>
        <v>3.5</v>
      </c>
      <c r="R84" s="237">
        <f>VLOOKUP($B84,'Complexity of the crisis'!$C$6:$AN$170,22,FALSE)</f>
        <v>3.4</v>
      </c>
      <c r="S84" s="237">
        <f>VLOOKUP($B84,'Complexity of the crisis'!$C$6:$AN$170,38,FALSE)</f>
        <v>3.5</v>
      </c>
      <c r="T84" s="133" t="str">
        <f>VLOOKUP(B84,Lists!$C$3:$E$163,3,FALSE)</f>
        <v>Africa</v>
      </c>
      <c r="U84" s="134">
        <f>VLOOKUP(B84,'INFORM Severity - hidden'!$C$5:$V$200,20,FALSE)</f>
        <v>44859</v>
      </c>
    </row>
    <row r="85" spans="1:21" x14ac:dyDescent="0.25">
      <c r="A85" s="130" t="str">
        <f t="array" ref="A85">IFERROR(INDEX(Lists!$B$2:$B$200,SMALL(IF(Lists!$I$2:$I$200="Individual",ROW(Lists!$B$2:$B$200)),ROW(81:81))-1,1),"")</f>
        <v>Boko Haram crisis in Nigeria</v>
      </c>
      <c r="B85" s="131" t="str">
        <f>VLOOKUP(A85,Lists!$B$2:$G$200,2,FALSE)</f>
        <v>NGA004</v>
      </c>
      <c r="C85" s="131" t="str">
        <f>VLOOKUP(B85,'INFORM Severity - hidden'!$C$5:$D$200,2,FALSE)</f>
        <v>Nigeria</v>
      </c>
      <c r="D85" s="131" t="str">
        <f>VLOOKUP(A85,Lists!$B$2:$G$200,3,FALSE)</f>
        <v>NGA</v>
      </c>
      <c r="E85" s="132" t="str">
        <f>VLOOKUP(A85,Lists!$B$2:$G$200,5,FALSE)</f>
        <v>Conflict,Displacement</v>
      </c>
      <c r="F85" s="235">
        <f t="shared" si="10"/>
        <v>4.2</v>
      </c>
      <c r="G85" s="129">
        <f t="shared" si="11"/>
        <v>5</v>
      </c>
      <c r="H85" s="129" t="str">
        <f t="shared" si="12"/>
        <v>Very High</v>
      </c>
      <c r="I85" s="236" t="str">
        <f>INDEX(Trends!$D$3:$D$404,MATCH(B85,Trends!$C$3:$C$404,0))</f>
        <v>Decreasing</v>
      </c>
      <c r="J85" s="129" t="str">
        <f>VLOOKUP($B85,Reliability!$A$3:$I$170,9,FALSE)</f>
        <v>Medium</v>
      </c>
      <c r="K85" s="237">
        <f t="shared" si="13"/>
        <v>4.2</v>
      </c>
      <c r="L85" s="237">
        <f>VLOOKUP($B85,'Impact of the crisis'!$C$6:$N$170,12,FALSE)</f>
        <v>2.2000000000000002</v>
      </c>
      <c r="M85" s="237">
        <f>VLOOKUP($B85,'Impact of the crisis'!$C$6:$AB$170,26,FALSE)</f>
        <v>4.8</v>
      </c>
      <c r="N85" s="237">
        <f>VLOOKUP($B85,'Conditions of people affected'!$C$6:$R$170,16,FALSE)</f>
        <v>4.45</v>
      </c>
      <c r="O85" s="237">
        <f>VLOOKUP($B85,'Conditions of people affected'!$C$6:$R$170,9,FALSE)</f>
        <v>4.9000000000000004</v>
      </c>
      <c r="P85" s="237">
        <f>VLOOKUP($B85,'Conditions of people affected'!$C$6:$R$170,15,FALSE)</f>
        <v>4</v>
      </c>
      <c r="Q85" s="237">
        <f t="shared" si="14"/>
        <v>3.7</v>
      </c>
      <c r="R85" s="237">
        <f>VLOOKUP($B85,'Complexity of the crisis'!$C$6:$AN$170,22,FALSE)</f>
        <v>3.4</v>
      </c>
      <c r="S85" s="237">
        <f>VLOOKUP($B85,'Complexity of the crisis'!$C$6:$AN$170,38,FALSE)</f>
        <v>4</v>
      </c>
      <c r="T85" s="133" t="str">
        <f>VLOOKUP(B85,Lists!$C$3:$E$163,3,FALSE)</f>
        <v>Africa</v>
      </c>
      <c r="U85" s="134">
        <f>VLOOKUP(B85,'INFORM Severity - hidden'!$C$5:$V$200,20,FALSE)</f>
        <v>44859</v>
      </c>
    </row>
    <row r="86" spans="1:21" x14ac:dyDescent="0.25">
      <c r="A86" s="130" t="str">
        <f t="array" ref="A86">IFERROR(INDEX(Lists!$B$2:$B$200,SMALL(IF(Lists!$I$2:$I$200="Individual",ROW(Lists!$B$2:$B$200)),ROW(82:82))-1,1),"")</f>
        <v>Northwest Banditry</v>
      </c>
      <c r="B86" s="131" t="str">
        <f>VLOOKUP(A86,Lists!$B$2:$G$200,2,FALSE)</f>
        <v>NGA007</v>
      </c>
      <c r="C86" s="131" t="str">
        <f>VLOOKUP(B86,'INFORM Severity - hidden'!$C$5:$D$200,2,FALSE)</f>
        <v>Nigeria</v>
      </c>
      <c r="D86" s="131" t="str">
        <f>VLOOKUP(A86,Lists!$B$2:$G$200,3,FALSE)</f>
        <v>NGA</v>
      </c>
      <c r="E86" s="132" t="str">
        <f>VLOOKUP(A86,Lists!$B$2:$G$200,5,FALSE)</f>
        <v>Violence,Displacement</v>
      </c>
      <c r="F86" s="235">
        <f t="shared" si="10"/>
        <v>3.7</v>
      </c>
      <c r="G86" s="129">
        <f t="shared" si="11"/>
        <v>4</v>
      </c>
      <c r="H86" s="129" t="str">
        <f t="shared" si="12"/>
        <v>High</v>
      </c>
      <c r="I86" s="236" t="str">
        <f>INDEX(Trends!$D$3:$D$404,MATCH(B86,Trends!$C$3:$C$404,0))</f>
        <v>Increasing</v>
      </c>
      <c r="J86" s="129" t="str">
        <f>VLOOKUP($B86,Reliability!$A$3:$I$170,9,FALSE)</f>
        <v>High</v>
      </c>
      <c r="K86" s="237">
        <f t="shared" si="13"/>
        <v>3.2</v>
      </c>
      <c r="L86" s="237">
        <f>VLOOKUP($B86,'Impact of the crisis'!$C$6:$N$170,12,FALSE)</f>
        <v>2.8</v>
      </c>
      <c r="M86" s="237">
        <f>VLOOKUP($B86,'Impact of the crisis'!$C$6:$AB$170,26,FALSE)</f>
        <v>3.4</v>
      </c>
      <c r="N86" s="237">
        <f>VLOOKUP($B86,'Conditions of people affected'!$C$6:$R$170,16,FALSE)</f>
        <v>3.85</v>
      </c>
      <c r="O86" s="237">
        <f>VLOOKUP($B86,'Conditions of people affected'!$C$6:$R$170,9,FALSE)</f>
        <v>4.7</v>
      </c>
      <c r="P86" s="237">
        <f>VLOOKUP($B86,'Conditions of people affected'!$C$6:$R$170,15,FALSE)</f>
        <v>3</v>
      </c>
      <c r="Q86" s="237">
        <f t="shared" si="14"/>
        <v>3.7</v>
      </c>
      <c r="R86" s="237">
        <f>VLOOKUP($B86,'Complexity of the crisis'!$C$6:$AN$170,22,FALSE)</f>
        <v>3.4</v>
      </c>
      <c r="S86" s="237">
        <f>VLOOKUP($B86,'Complexity of the crisis'!$C$6:$AN$170,38,FALSE)</f>
        <v>4</v>
      </c>
      <c r="T86" s="133" t="str">
        <f>VLOOKUP(B86,Lists!$C$3:$E$163,3,FALSE)</f>
        <v>Africa</v>
      </c>
      <c r="U86" s="134">
        <f>VLOOKUP(B86,'INFORM Severity - hidden'!$C$5:$V$200,20,FALSE)</f>
        <v>44859</v>
      </c>
    </row>
    <row r="87" spans="1:21" x14ac:dyDescent="0.25">
      <c r="A87" s="130" t="str">
        <f t="array" ref="A87">IFERROR(INDEX(Lists!$B$2:$B$200,SMALL(IF(Lists!$I$2:$I$200="Individual",ROW(Lists!$B$2:$B$200)),ROW(83:83))-1,1),"")</f>
        <v>Cameroonian Refugees in Nigeria</v>
      </c>
      <c r="B87" s="131" t="str">
        <f>VLOOKUP(A87,Lists!$B$2:$G$200,2,FALSE)</f>
        <v>NGA008</v>
      </c>
      <c r="C87" s="131" t="str">
        <f>VLOOKUP(B87,'INFORM Severity - hidden'!$C$5:$D$200,2,FALSE)</f>
        <v>Nigeria</v>
      </c>
      <c r="D87" s="131" t="str">
        <f>VLOOKUP(A87,Lists!$B$2:$G$200,3,FALSE)</f>
        <v>NGA</v>
      </c>
      <c r="E87" s="132" t="str">
        <f>VLOOKUP(A87,Lists!$B$2:$G$200,5,FALSE)</f>
        <v>Displacement</v>
      </c>
      <c r="F87" s="235">
        <f t="shared" si="10"/>
        <v>2.2000000000000002</v>
      </c>
      <c r="G87" s="129">
        <f t="shared" si="11"/>
        <v>3</v>
      </c>
      <c r="H87" s="129" t="str">
        <f t="shared" si="12"/>
        <v>Medium</v>
      </c>
      <c r="I87" s="236" t="str">
        <f>INDEX(Trends!$D$3:$D$404,MATCH(B87,Trends!$C$3:$C$404,0))</f>
        <v>Increasing</v>
      </c>
      <c r="J87" s="129" t="str">
        <f>VLOOKUP($B87,Reliability!$A$3:$I$170,9,FALSE)</f>
        <v>High</v>
      </c>
      <c r="K87" s="237">
        <f t="shared" si="13"/>
        <v>2.2999999999999998</v>
      </c>
      <c r="L87" s="237">
        <f>VLOOKUP($B87,'Impact of the crisis'!$C$6:$N$170,12,FALSE)</f>
        <v>2</v>
      </c>
      <c r="M87" s="237">
        <f>VLOOKUP($B87,'Impact of the crisis'!$C$6:$AB$170,26,FALSE)</f>
        <v>2.5</v>
      </c>
      <c r="N87" s="237">
        <f>VLOOKUP($B87,'Conditions of people affected'!$C$6:$R$170,16,FALSE)</f>
        <v>1.25</v>
      </c>
      <c r="O87" s="237">
        <f>VLOOKUP($B87,'Conditions of people affected'!$C$6:$R$170,9,FALSE)</f>
        <v>1.5</v>
      </c>
      <c r="P87" s="237">
        <f>VLOOKUP($B87,'Conditions of people affected'!$C$6:$R$170,15,FALSE)</f>
        <v>1</v>
      </c>
      <c r="Q87" s="237">
        <f t="shared" si="14"/>
        <v>3.5</v>
      </c>
      <c r="R87" s="237">
        <f>VLOOKUP($B87,'Complexity of the crisis'!$C$6:$AN$170,22,FALSE)</f>
        <v>3.4</v>
      </c>
      <c r="S87" s="237">
        <f>VLOOKUP($B87,'Complexity of the crisis'!$C$6:$AN$170,38,FALSE)</f>
        <v>3.5</v>
      </c>
      <c r="T87" s="133" t="str">
        <f>VLOOKUP(B87,Lists!$C$3:$E$163,3,FALSE)</f>
        <v>Africa</v>
      </c>
      <c r="U87" s="134">
        <f>VLOOKUP(B87,'INFORM Severity - hidden'!$C$5:$V$200,20,FALSE)</f>
        <v>44859</v>
      </c>
    </row>
    <row r="88" spans="1:21" x14ac:dyDescent="0.25">
      <c r="A88" s="130" t="str">
        <f t="array" ref="A88">IFERROR(INDEX(Lists!$B$2:$B$200,SMALL(IF(Lists!$I$2:$I$200="Individual",ROW(Lists!$B$2:$B$200)),ROW(84:84))-1,1),"")</f>
        <v>Socioeconomic crisis in Nicaragua</v>
      </c>
      <c r="B88" s="131" t="str">
        <f>VLOOKUP(A88,Lists!$B$2:$G$200,2,FALSE)</f>
        <v>NIC001</v>
      </c>
      <c r="C88" s="131" t="str">
        <f>VLOOKUP(B88,'INFORM Severity - hidden'!$C$5:$D$200,2,FALSE)</f>
        <v>Nicaragua</v>
      </c>
      <c r="D88" s="131" t="str">
        <f>VLOOKUP(A88,Lists!$B$2:$G$200,3,FALSE)</f>
        <v>NIC</v>
      </c>
      <c r="E88" s="132" t="str">
        <f>VLOOKUP(A88,Lists!$B$2:$G$200,5,FALSE)</f>
        <v>Socio-political</v>
      </c>
      <c r="F88" s="235">
        <f t="shared" si="10"/>
        <v>1.9</v>
      </c>
      <c r="G88" s="129">
        <f t="shared" si="11"/>
        <v>2</v>
      </c>
      <c r="H88" s="129" t="str">
        <f t="shared" si="12"/>
        <v>Low</v>
      </c>
      <c r="I88" s="236" t="str">
        <f>INDEX(Trends!$D$3:$D$404,MATCH(B88,Trends!$C$3:$C$404,0))</f>
        <v>Increasing</v>
      </c>
      <c r="J88" s="129" t="str">
        <f>VLOOKUP($B88,Reliability!$A$3:$I$170,9,FALSE)</f>
        <v>High</v>
      </c>
      <c r="K88" s="237">
        <f t="shared" si="13"/>
        <v>2.9</v>
      </c>
      <c r="L88" s="237">
        <f>VLOOKUP($B88,'Impact of the crisis'!$C$6:$N$170,12,FALSE)</f>
        <v>4</v>
      </c>
      <c r="M88" s="237">
        <f>VLOOKUP($B88,'Impact of the crisis'!$C$6:$AB$170,26,FALSE)</f>
        <v>2.2000000000000002</v>
      </c>
      <c r="N88" s="237">
        <f>VLOOKUP($B88,'Conditions of people affected'!$C$6:$R$170,16,FALSE)</f>
        <v>0.5</v>
      </c>
      <c r="O88" s="237">
        <f>VLOOKUP($B88,'Conditions of people affected'!$C$6:$R$170,9,FALSE)</f>
        <v>0</v>
      </c>
      <c r="P88" s="237">
        <f>VLOOKUP($B88,'Conditions of people affected'!$C$6:$R$170,15,FALSE)</f>
        <v>1</v>
      </c>
      <c r="Q88" s="237">
        <f t="shared" si="14"/>
        <v>2.9</v>
      </c>
      <c r="R88" s="237">
        <f>VLOOKUP($B88,'Complexity of the crisis'!$C$6:$AN$170,22,FALSE)</f>
        <v>2.8</v>
      </c>
      <c r="S88" s="237">
        <f>VLOOKUP($B88,'Complexity of the crisis'!$C$6:$AN$170,38,FALSE)</f>
        <v>3</v>
      </c>
      <c r="T88" s="133" t="str">
        <f>VLOOKUP(B88,Lists!$C$3:$E$163,3,FALSE)</f>
        <v>Americas</v>
      </c>
      <c r="U88" s="134">
        <f>VLOOKUP(B88,'INFORM Severity - hidden'!$C$5:$V$200,20,FALSE)</f>
        <v>44858</v>
      </c>
    </row>
    <row r="89" spans="1:21" x14ac:dyDescent="0.25">
      <c r="A89" s="130" t="str">
        <f t="array" ref="A89">IFERROR(INDEX(Lists!$B$2:$B$200,SMALL(IF(Lists!$I$2:$I$200="Individual",ROW(Lists!$B$2:$B$200)),ROW(85:85))-1,1),"")</f>
        <v>Complex crisis in Pakistan</v>
      </c>
      <c r="B89" s="131" t="str">
        <f>VLOOKUP(A89,Lists!$B$2:$G$200,2,FALSE)</f>
        <v>PAK001</v>
      </c>
      <c r="C89" s="131" t="str">
        <f>VLOOKUP(B89,'INFORM Severity - hidden'!$C$5:$D$200,2,FALSE)</f>
        <v>Pakistan</v>
      </c>
      <c r="D89" s="131" t="str">
        <f>VLOOKUP(A89,Lists!$B$2:$G$200,3,FALSE)</f>
        <v>PAK</v>
      </c>
      <c r="E89" s="132" t="str">
        <f>VLOOKUP(A89,Lists!$B$2:$G$200,5,FALSE)</f>
        <v>Displacement,Conflict</v>
      </c>
      <c r="F89" s="235">
        <f t="shared" si="10"/>
        <v>3.9</v>
      </c>
      <c r="G89" s="129">
        <f t="shared" si="11"/>
        <v>4</v>
      </c>
      <c r="H89" s="129" t="str">
        <f t="shared" si="12"/>
        <v>High</v>
      </c>
      <c r="I89" s="236" t="str">
        <f>INDEX(Trends!$D$3:$D$404,MATCH(B89,Trends!$C$3:$C$404,0))</f>
        <v>Increasing</v>
      </c>
      <c r="J89" s="129" t="str">
        <f>VLOOKUP($B89,Reliability!$A$3:$I$170,9,FALSE)</f>
        <v>High</v>
      </c>
      <c r="K89" s="237">
        <f t="shared" si="13"/>
        <v>4.0999999999999996</v>
      </c>
      <c r="L89" s="237">
        <f>VLOOKUP($B89,'Impact of the crisis'!$C$6:$N$170,12,FALSE)</f>
        <v>5</v>
      </c>
      <c r="M89" s="237">
        <f>VLOOKUP($B89,'Impact of the crisis'!$C$6:$AB$170,26,FALSE)</f>
        <v>3.5</v>
      </c>
      <c r="N89" s="237">
        <f>VLOOKUP($B89,'Conditions of people affected'!$C$6:$R$170,16,FALSE)</f>
        <v>4</v>
      </c>
      <c r="O89" s="237">
        <f>VLOOKUP($B89,'Conditions of people affected'!$C$6:$R$170,9,FALSE)</f>
        <v>5</v>
      </c>
      <c r="P89" s="237">
        <f>VLOOKUP($B89,'Conditions of people affected'!$C$6:$R$170,15,FALSE)</f>
        <v>3</v>
      </c>
      <c r="Q89" s="237">
        <f t="shared" si="14"/>
        <v>3.7</v>
      </c>
      <c r="R89" s="237">
        <f>VLOOKUP($B89,'Complexity of the crisis'!$C$6:$AN$170,22,FALSE)</f>
        <v>3.3</v>
      </c>
      <c r="S89" s="237">
        <f>VLOOKUP($B89,'Complexity of the crisis'!$C$6:$AN$170,38,FALSE)</f>
        <v>4</v>
      </c>
      <c r="T89" s="133" t="str">
        <f>VLOOKUP(B89,Lists!$C$3:$E$163,3,FALSE)</f>
        <v>Asia</v>
      </c>
      <c r="U89" s="134">
        <f>VLOOKUP(B89,'INFORM Severity - hidden'!$C$5:$V$200,20,FALSE)</f>
        <v>44865</v>
      </c>
    </row>
    <row r="90" spans="1:21" x14ac:dyDescent="0.25">
      <c r="A90" s="130" t="str">
        <f t="array" ref="A90">IFERROR(INDEX(Lists!$B$2:$B$200,SMALL(IF(Lists!$I$2:$I$200="Individual",ROW(Lists!$B$2:$B$200)),ROW(86:86))-1,1),"")</f>
        <v>Kashmir conflict in Pakistan</v>
      </c>
      <c r="B90" s="131" t="str">
        <f>VLOOKUP(A90,Lists!$B$2:$G$200,2,FALSE)</f>
        <v>PAK004</v>
      </c>
      <c r="C90" s="131" t="str">
        <f>VLOOKUP(B90,'INFORM Severity - hidden'!$C$5:$D$200,2,FALSE)</f>
        <v>Pakistan</v>
      </c>
      <c r="D90" s="131" t="str">
        <f>VLOOKUP(A90,Lists!$B$2:$G$200,3,FALSE)</f>
        <v>PAK</v>
      </c>
      <c r="E90" s="132" t="str">
        <f>VLOOKUP(A90,Lists!$B$2:$G$200,5,FALSE)</f>
        <v>Conflict</v>
      </c>
      <c r="F90" s="235" t="str">
        <f t="shared" si="10"/>
        <v>x</v>
      </c>
      <c r="G90" s="129" t="str">
        <f t="shared" si="11"/>
        <v>x</v>
      </c>
      <c r="H90" s="129" t="str">
        <f t="shared" si="12"/>
        <v>x</v>
      </c>
      <c r="I90" s="236" t="str">
        <f>INDEX(Trends!$D$3:$D$404,MATCH(B90,Trends!$C$3:$C$404,0))</f>
        <v>-</v>
      </c>
      <c r="J90" s="129" t="str">
        <f>VLOOKUP($B90,Reliability!$A$3:$I$170,9,FALSE)</f>
        <v>Very Low</v>
      </c>
      <c r="K90" s="237">
        <f t="shared" si="13"/>
        <v>0.4</v>
      </c>
      <c r="L90" s="237">
        <f>VLOOKUP($B90,'Impact of the crisis'!$C$6:$N$170,12,FALSE)</f>
        <v>1</v>
      </c>
      <c r="M90" s="237">
        <f>VLOOKUP($B90,'Impact of the crisis'!$C$6:$AB$170,26,FALSE)</f>
        <v>0</v>
      </c>
      <c r="N90" s="237" t="str">
        <f>VLOOKUP($B90,'Conditions of people affected'!$C$6:$R$170,16,FALSE)</f>
        <v>x</v>
      </c>
      <c r="O90" s="237" t="str">
        <f>VLOOKUP($B90,'Conditions of people affected'!$C$6:$R$170,9,FALSE)</f>
        <v>x</v>
      </c>
      <c r="P90" s="237" t="str">
        <f>VLOOKUP($B90,'Conditions of people affected'!$C$6:$R$170,15,FALSE)</f>
        <v>x</v>
      </c>
      <c r="Q90" s="237">
        <f t="shared" si="14"/>
        <v>2.9</v>
      </c>
      <c r="R90" s="237">
        <f>VLOOKUP($B90,'Complexity of the crisis'!$C$6:$AN$170,22,FALSE)</f>
        <v>3.3</v>
      </c>
      <c r="S90" s="237">
        <f>VLOOKUP($B90,'Complexity of the crisis'!$C$6:$AN$170,38,FALSE)</f>
        <v>2.5</v>
      </c>
      <c r="T90" s="133" t="str">
        <f>VLOOKUP(B90,Lists!$C$3:$E$163,3,FALSE)</f>
        <v>Asia</v>
      </c>
      <c r="U90" s="134">
        <f>VLOOKUP(B90,'INFORM Severity - hidden'!$C$5:$V$200,20,FALSE)</f>
        <v>44865</v>
      </c>
    </row>
    <row r="91" spans="1:21" x14ac:dyDescent="0.25">
      <c r="A91" s="130" t="str">
        <f t="array" ref="A91">IFERROR(INDEX(Lists!$B$2:$B$200,SMALL(IF(Lists!$I$2:$I$200="Individual",ROW(Lists!$B$2:$B$200)),ROW(87:87))-1,1),"")</f>
        <v xml:space="preserve">Floods in Pakistan </v>
      </c>
      <c r="B91" s="131" t="str">
        <f>VLOOKUP(A91,Lists!$B$2:$G$200,2,FALSE)</f>
        <v>PAK005</v>
      </c>
      <c r="C91" s="131" t="str">
        <f>VLOOKUP(B91,'INFORM Severity - hidden'!$C$5:$D$200,2,FALSE)</f>
        <v>Pakistan</v>
      </c>
      <c r="D91" s="131" t="str">
        <f>VLOOKUP(A91,Lists!$B$2:$G$200,3,FALSE)</f>
        <v>PAK</v>
      </c>
      <c r="E91" s="132" t="str">
        <f>VLOOKUP(A91,Lists!$B$2:$G$200,5,FALSE)</f>
        <v>Other seasonal event</v>
      </c>
      <c r="F91" s="235">
        <f t="shared" si="10"/>
        <v>3.7</v>
      </c>
      <c r="G91" s="129">
        <f t="shared" si="11"/>
        <v>4</v>
      </c>
      <c r="H91" s="129" t="str">
        <f t="shared" si="12"/>
        <v>High</v>
      </c>
      <c r="I91" s="236" t="str">
        <f>INDEX(Trends!$D$3:$D$404,MATCH(B91,Trends!$C$3:$C$404,0))</f>
        <v>Increasing</v>
      </c>
      <c r="J91" s="129" t="str">
        <f>VLOOKUP($B91,Reliability!$A$3:$I$170,9,FALSE)</f>
        <v>Very High</v>
      </c>
      <c r="K91" s="237">
        <f t="shared" si="13"/>
        <v>4.5</v>
      </c>
      <c r="L91" s="237">
        <f>VLOOKUP($B91,'Impact of the crisis'!$C$6:$N$170,12,FALSE)</f>
        <v>4.0999999999999996</v>
      </c>
      <c r="M91" s="237">
        <f>VLOOKUP($B91,'Impact of the crisis'!$C$6:$AB$170,26,FALSE)</f>
        <v>4.7</v>
      </c>
      <c r="N91" s="237">
        <f>VLOOKUP($B91,'Conditions of people affected'!$C$6:$R$170,16,FALSE)</f>
        <v>4</v>
      </c>
      <c r="O91" s="237">
        <f>VLOOKUP($B91,'Conditions of people affected'!$C$6:$R$170,9,FALSE)</f>
        <v>5</v>
      </c>
      <c r="P91" s="237">
        <f>VLOOKUP($B91,'Conditions of people affected'!$C$6:$R$170,15,FALSE)</f>
        <v>3</v>
      </c>
      <c r="Q91" s="237">
        <f t="shared" si="14"/>
        <v>2.5</v>
      </c>
      <c r="R91" s="237">
        <f>VLOOKUP($B91,'Complexity of the crisis'!$C$6:$AN$170,22,FALSE)</f>
        <v>3.3</v>
      </c>
      <c r="S91" s="237">
        <f>VLOOKUP($B91,'Complexity of the crisis'!$C$6:$AN$170,38,FALSE)</f>
        <v>1.5</v>
      </c>
      <c r="T91" s="133" t="str">
        <f>VLOOKUP(B91,Lists!$C$3:$E$163,3,FALSE)</f>
        <v>Asia</v>
      </c>
      <c r="U91" s="134">
        <f>VLOOKUP(B91,'INFORM Severity - hidden'!$C$5:$V$200,20,FALSE)</f>
        <v>44865</v>
      </c>
    </row>
    <row r="92" spans="1:21" x14ac:dyDescent="0.25">
      <c r="A92" s="130" t="str">
        <f t="array" ref="A92">IFERROR(INDEX(Lists!$B$2:$B$200,SMALL(IF(Lists!$I$2:$I$200="Individual",ROW(Lists!$B$2:$B$200)),ROW(88:88))-1,1),"")</f>
        <v>Venezuela displacement in Panama</v>
      </c>
      <c r="B92" s="131" t="str">
        <f>VLOOKUP(A92,Lists!$B$2:$G$200,2,FALSE)</f>
        <v>PAN002</v>
      </c>
      <c r="C92" s="131" t="str">
        <f>VLOOKUP(B92,'INFORM Severity - hidden'!$C$5:$D$200,2,FALSE)</f>
        <v>Panama</v>
      </c>
      <c r="D92" s="131" t="str">
        <f>VLOOKUP(A92,Lists!$B$2:$G$200,3,FALSE)</f>
        <v>PAN</v>
      </c>
      <c r="E92" s="132" t="str">
        <f>VLOOKUP(A92,Lists!$B$2:$G$200,5,FALSE)</f>
        <v>Displacement</v>
      </c>
      <c r="F92" s="235">
        <f t="shared" si="10"/>
        <v>2.2000000000000002</v>
      </c>
      <c r="G92" s="129">
        <f t="shared" si="11"/>
        <v>3</v>
      </c>
      <c r="H92" s="129" t="str">
        <f t="shared" si="12"/>
        <v>Medium</v>
      </c>
      <c r="I92" s="236" t="str">
        <f>INDEX(Trends!$D$3:$D$404,MATCH(B92,Trends!$C$3:$C$404,0))</f>
        <v>Stable</v>
      </c>
      <c r="J92" s="129" t="str">
        <f>VLOOKUP($B92,Reliability!$A$3:$I$170,9,FALSE)</f>
        <v>Very High</v>
      </c>
      <c r="K92" s="237">
        <f t="shared" si="13"/>
        <v>2.9</v>
      </c>
      <c r="L92" s="237">
        <f>VLOOKUP($B92,'Impact of the crisis'!$C$6:$N$170,12,FALSE)</f>
        <v>2.6</v>
      </c>
      <c r="M92" s="237">
        <f>VLOOKUP($B92,'Impact of the crisis'!$C$6:$AB$170,26,FALSE)</f>
        <v>3.1</v>
      </c>
      <c r="N92" s="237">
        <f>VLOOKUP($B92,'Conditions of people affected'!$C$6:$R$170,16,FALSE)</f>
        <v>2.2999999999999998</v>
      </c>
      <c r="O92" s="237">
        <f>VLOOKUP($B92,'Conditions of people affected'!$C$6:$R$170,9,FALSE)</f>
        <v>1.6</v>
      </c>
      <c r="P92" s="237">
        <f>VLOOKUP($B92,'Conditions of people affected'!$C$6:$R$170,15,FALSE)</f>
        <v>3</v>
      </c>
      <c r="Q92" s="237">
        <f t="shared" si="14"/>
        <v>1.4</v>
      </c>
      <c r="R92" s="237">
        <f>VLOOKUP($B92,'Complexity of the crisis'!$C$6:$AN$170,22,FALSE)</f>
        <v>1.8</v>
      </c>
      <c r="S92" s="237">
        <f>VLOOKUP($B92,'Complexity of the crisis'!$C$6:$AN$170,38,FALSE)</f>
        <v>1</v>
      </c>
      <c r="T92" s="133" t="str">
        <f>VLOOKUP(B92,Lists!$C$3:$E$163,3,FALSE)</f>
        <v>Americas</v>
      </c>
      <c r="U92" s="134">
        <f>VLOOKUP(B92,'INFORM Severity - hidden'!$C$5:$V$200,20,FALSE)</f>
        <v>44858</v>
      </c>
    </row>
    <row r="93" spans="1:21" x14ac:dyDescent="0.25">
      <c r="A93" s="130" t="str">
        <f t="array" ref="A93">IFERROR(INDEX(Lists!$B$2:$B$200,SMALL(IF(Lists!$I$2:$I$200="Individual",ROW(Lists!$B$2:$B$200)),ROW(89:89))-1,1),"")</f>
        <v>Venezuela displacement in Peru</v>
      </c>
      <c r="B93" s="131" t="str">
        <f>VLOOKUP(A93,Lists!$B$2:$G$200,2,FALSE)</f>
        <v>PER002</v>
      </c>
      <c r="C93" s="131" t="str">
        <f>VLOOKUP(B93,'INFORM Severity - hidden'!$C$5:$D$200,2,FALSE)</f>
        <v>Peru</v>
      </c>
      <c r="D93" s="131" t="str">
        <f>VLOOKUP(A93,Lists!$B$2:$G$200,3,FALSE)</f>
        <v>PER</v>
      </c>
      <c r="E93" s="132" t="str">
        <f>VLOOKUP(A93,Lists!$B$2:$G$200,5,FALSE)</f>
        <v>Displacement</v>
      </c>
      <c r="F93" s="235">
        <f t="shared" si="10"/>
        <v>3.1</v>
      </c>
      <c r="G93" s="129">
        <f t="shared" si="11"/>
        <v>4</v>
      </c>
      <c r="H93" s="129" t="str">
        <f t="shared" si="12"/>
        <v>High</v>
      </c>
      <c r="I93" s="236" t="str">
        <f>INDEX(Trends!$D$3:$D$404,MATCH(B93,Trends!$C$3:$C$404,0))</f>
        <v>Increasing</v>
      </c>
      <c r="J93" s="129" t="str">
        <f>VLOOKUP($B93,Reliability!$A$3:$I$170,9,FALSE)</f>
        <v>Very High</v>
      </c>
      <c r="K93" s="237">
        <f t="shared" si="13"/>
        <v>3.9</v>
      </c>
      <c r="L93" s="237">
        <f>VLOOKUP($B93,'Impact of the crisis'!$C$6:$N$170,12,FALSE)</f>
        <v>5</v>
      </c>
      <c r="M93" s="237">
        <f>VLOOKUP($B93,'Impact of the crisis'!$C$6:$AB$170,26,FALSE)</f>
        <v>3.1</v>
      </c>
      <c r="N93" s="237">
        <f>VLOOKUP($B93,'Conditions of people affected'!$C$6:$R$170,16,FALSE)</f>
        <v>3.35</v>
      </c>
      <c r="O93" s="237">
        <f>VLOOKUP($B93,'Conditions of people affected'!$C$6:$R$170,9,FALSE)</f>
        <v>3.7</v>
      </c>
      <c r="P93" s="237">
        <f>VLOOKUP($B93,'Conditions of people affected'!$C$6:$R$170,15,FALSE)</f>
        <v>3</v>
      </c>
      <c r="Q93" s="237">
        <f t="shared" si="14"/>
        <v>1.9</v>
      </c>
      <c r="R93" s="237">
        <f>VLOOKUP($B93,'Complexity of the crisis'!$C$6:$AN$170,22,FALSE)</f>
        <v>2.2999999999999998</v>
      </c>
      <c r="S93" s="237">
        <f>VLOOKUP($B93,'Complexity of the crisis'!$C$6:$AN$170,38,FALSE)</f>
        <v>1.5</v>
      </c>
      <c r="T93" s="133" t="str">
        <f>VLOOKUP(B93,Lists!$C$3:$E$163,3,FALSE)</f>
        <v>Americas</v>
      </c>
      <c r="U93" s="134">
        <f>VLOOKUP(B93,'INFORM Severity - hidden'!$C$5:$V$200,20,FALSE)</f>
        <v>44804</v>
      </c>
    </row>
    <row r="94" spans="1:21" x14ac:dyDescent="0.25">
      <c r="A94" s="130" t="str">
        <f t="array" ref="A94">IFERROR(INDEX(Lists!$B$2:$B$200,SMALL(IF(Lists!$I$2:$I$200="Individual",ROW(Lists!$B$2:$B$200)),ROW(90:90))-1,1),"")</f>
        <v>Mindanao conflict</v>
      </c>
      <c r="B94" s="131" t="str">
        <f>VLOOKUP(A94,Lists!$B$2:$G$200,2,FALSE)</f>
        <v>PHL003</v>
      </c>
      <c r="C94" s="131" t="str">
        <f>VLOOKUP(B94,'INFORM Severity - hidden'!$C$5:$D$200,2,FALSE)</f>
        <v>Philippines</v>
      </c>
      <c r="D94" s="131" t="str">
        <f>VLOOKUP(A94,Lists!$B$2:$G$200,3,FALSE)</f>
        <v>PHL</v>
      </c>
      <c r="E94" s="132" t="str">
        <f>VLOOKUP(A94,Lists!$B$2:$G$200,5,FALSE)</f>
        <v>Conflict,Violence</v>
      </c>
      <c r="F94" s="235">
        <f t="shared" si="10"/>
        <v>2.2000000000000002</v>
      </c>
      <c r="G94" s="129">
        <f t="shared" si="11"/>
        <v>3</v>
      </c>
      <c r="H94" s="129" t="str">
        <f t="shared" si="12"/>
        <v>Medium</v>
      </c>
      <c r="I94" s="236" t="str">
        <f>INDEX(Trends!$D$3:$D$404,MATCH(B94,Trends!$C$3:$C$404,0))</f>
        <v>Stable</v>
      </c>
      <c r="J94" s="129" t="str">
        <f>VLOOKUP($B94,Reliability!$A$3:$I$170,9,FALSE)</f>
        <v>Medium</v>
      </c>
      <c r="K94" s="237">
        <f t="shared" si="13"/>
        <v>2.8</v>
      </c>
      <c r="L94" s="237">
        <f>VLOOKUP($B94,'Impact of the crisis'!$C$6:$N$170,12,FALSE)</f>
        <v>3</v>
      </c>
      <c r="M94" s="237">
        <f>VLOOKUP($B94,'Impact of the crisis'!$C$6:$AB$170,26,FALSE)</f>
        <v>2.7</v>
      </c>
      <c r="N94" s="237">
        <f>VLOOKUP($B94,'Conditions of people affected'!$C$6:$R$170,16,FALSE)</f>
        <v>1.4</v>
      </c>
      <c r="O94" s="237">
        <f>VLOOKUP($B94,'Conditions of people affected'!$C$6:$R$170,9,FALSE)</f>
        <v>1.8</v>
      </c>
      <c r="P94" s="237">
        <f>VLOOKUP($B94,'Conditions of people affected'!$C$6:$R$170,15,FALSE)</f>
        <v>1</v>
      </c>
      <c r="Q94" s="237">
        <f t="shared" si="14"/>
        <v>2.7</v>
      </c>
      <c r="R94" s="237">
        <f>VLOOKUP($B94,'Complexity of the crisis'!$C$6:$AN$170,22,FALSE)</f>
        <v>2.8</v>
      </c>
      <c r="S94" s="237">
        <f>VLOOKUP($B94,'Complexity of the crisis'!$C$6:$AN$170,38,FALSE)</f>
        <v>2.5</v>
      </c>
      <c r="T94" s="133" t="str">
        <f>VLOOKUP(B94,Lists!$C$3:$E$163,3,FALSE)</f>
        <v>Asia</v>
      </c>
      <c r="U94" s="134">
        <f>VLOOKUP(B94,'INFORM Severity - hidden'!$C$5:$V$200,20,FALSE)</f>
        <v>44861</v>
      </c>
    </row>
    <row r="95" spans="1:21" x14ac:dyDescent="0.25">
      <c r="A95" s="130" t="str">
        <f t="array" ref="A95">IFERROR(INDEX(Lists!$B$2:$B$200,SMALL(IF(Lists!$I$2:$I$200="Individual",ROW(Lists!$B$2:$B$200)),ROW(91:91))-1,1),"")</f>
        <v>Typhoon RAI</v>
      </c>
      <c r="B95" s="131" t="str">
        <f>VLOOKUP(A95,Lists!$B$2:$G$200,2,FALSE)</f>
        <v>PHL010</v>
      </c>
      <c r="C95" s="131" t="str">
        <f>VLOOKUP(B95,'INFORM Severity - hidden'!$C$5:$D$200,2,FALSE)</f>
        <v>Philippines</v>
      </c>
      <c r="D95" s="131" t="str">
        <f>VLOOKUP(A95,Lists!$B$2:$G$200,3,FALSE)</f>
        <v>PHL</v>
      </c>
      <c r="E95" s="132" t="str">
        <f>VLOOKUP(A95,Lists!$B$2:$G$200,5,FALSE)</f>
        <v>Cyclone</v>
      </c>
      <c r="F95" s="235">
        <f t="shared" si="10"/>
        <v>3.1</v>
      </c>
      <c r="G95" s="129">
        <f t="shared" si="11"/>
        <v>4</v>
      </c>
      <c r="H95" s="129" t="str">
        <f t="shared" si="12"/>
        <v>High</v>
      </c>
      <c r="I95" s="236" t="str">
        <f>INDEX(Trends!$D$3:$D$404,MATCH(B95,Trends!$C$3:$C$404,0))</f>
        <v>Stable</v>
      </c>
      <c r="J95" s="129" t="str">
        <f>VLOOKUP($B95,Reliability!$A$3:$I$170,9,FALSE)</f>
        <v>Medium</v>
      </c>
      <c r="K95" s="237">
        <f t="shared" si="13"/>
        <v>2.5</v>
      </c>
      <c r="L95" s="237">
        <f>VLOOKUP($B95,'Impact of the crisis'!$C$6:$N$170,12,FALSE)</f>
        <v>3</v>
      </c>
      <c r="M95" s="237">
        <f>VLOOKUP($B95,'Impact of the crisis'!$C$6:$AB$170,26,FALSE)</f>
        <v>2.2999999999999998</v>
      </c>
      <c r="N95" s="237">
        <f>VLOOKUP($B95,'Conditions of people affected'!$C$6:$R$170,16,FALSE)</f>
        <v>3.5</v>
      </c>
      <c r="O95" s="237">
        <f>VLOOKUP($B95,'Conditions of people affected'!$C$6:$R$170,9,FALSE)</f>
        <v>4</v>
      </c>
      <c r="P95" s="237">
        <f>VLOOKUP($B95,'Conditions of people affected'!$C$6:$R$170,15,FALSE)</f>
        <v>3</v>
      </c>
      <c r="Q95" s="237">
        <f t="shared" si="14"/>
        <v>2.7</v>
      </c>
      <c r="R95" s="237">
        <f>VLOOKUP($B95,'Complexity of the crisis'!$C$6:$AN$170,22,FALSE)</f>
        <v>2.8</v>
      </c>
      <c r="S95" s="237">
        <f>VLOOKUP($B95,'Complexity of the crisis'!$C$6:$AN$170,38,FALSE)</f>
        <v>2.5</v>
      </c>
      <c r="T95" s="133" t="str">
        <f>VLOOKUP(B95,Lists!$C$3:$E$163,3,FALSE)</f>
        <v>Asia</v>
      </c>
      <c r="U95" s="134">
        <f>VLOOKUP(B95,'INFORM Severity - hidden'!$C$5:$V$200,20,FALSE)</f>
        <v>44861</v>
      </c>
    </row>
    <row r="96" spans="1:21" x14ac:dyDescent="0.25">
      <c r="A96" s="130" t="str">
        <f t="array" ref="A96">IFERROR(INDEX(Lists!$B$2:$B$200,SMALL(IF(Lists!$I$2:$I$200="Individual",ROW(Lists!$B$2:$B$200)),ROW(92:92))-1,1),"")</f>
        <v>Earthquake in Abra</v>
      </c>
      <c r="B96" s="131" t="str">
        <f>VLOOKUP(A96,Lists!$B$2:$G$200,2,FALSE)</f>
        <v>PHL011</v>
      </c>
      <c r="C96" s="131" t="str">
        <f>VLOOKUP(B96,'INFORM Severity - hidden'!$C$5:$D$200,2,FALSE)</f>
        <v>Philippines</v>
      </c>
      <c r="D96" s="131" t="str">
        <f>VLOOKUP(A96,Lists!$B$2:$G$200,3,FALSE)</f>
        <v>PHL</v>
      </c>
      <c r="E96" s="132" t="str">
        <f>VLOOKUP(A96,Lists!$B$2:$G$200,5,FALSE)</f>
        <v>Earthquake</v>
      </c>
      <c r="F96" s="235">
        <f t="shared" si="10"/>
        <v>1.9</v>
      </c>
      <c r="G96" s="129">
        <f t="shared" si="11"/>
        <v>2</v>
      </c>
      <c r="H96" s="129" t="str">
        <f t="shared" si="12"/>
        <v>Low</v>
      </c>
      <c r="I96" s="236" t="str">
        <f>INDEX(Trends!$D$3:$D$404,MATCH(B96,Trends!$C$3:$C$404,0))</f>
        <v>-</v>
      </c>
      <c r="J96" s="129" t="str">
        <f>VLOOKUP($B96,Reliability!$A$3:$I$170,9,FALSE)</f>
        <v>Very High</v>
      </c>
      <c r="K96" s="237">
        <f t="shared" si="13"/>
        <v>1.6</v>
      </c>
      <c r="L96" s="237">
        <f>VLOOKUP($B96,'Impact of the crisis'!$C$6:$N$170,12,FALSE)</f>
        <v>1.5</v>
      </c>
      <c r="M96" s="237">
        <f>VLOOKUP($B96,'Impact of the crisis'!$C$6:$AB$170,26,FALSE)</f>
        <v>1.7</v>
      </c>
      <c r="N96" s="237">
        <f>VLOOKUP($B96,'Conditions of people affected'!$C$6:$R$170,16,FALSE)</f>
        <v>1.6</v>
      </c>
      <c r="O96" s="237">
        <f>VLOOKUP($B96,'Conditions of people affected'!$C$6:$R$170,9,FALSE)</f>
        <v>1.2</v>
      </c>
      <c r="P96" s="237">
        <f>VLOOKUP($B96,'Conditions of people affected'!$C$6:$R$170,15,FALSE)</f>
        <v>2</v>
      </c>
      <c r="Q96" s="237">
        <f t="shared" si="14"/>
        <v>2.7</v>
      </c>
      <c r="R96" s="237">
        <f>VLOOKUP($B96,'Complexity of the crisis'!$C$6:$AN$170,22,FALSE)</f>
        <v>2.8</v>
      </c>
      <c r="S96" s="237">
        <f>VLOOKUP($B96,'Complexity of the crisis'!$C$6:$AN$170,38,FALSE)</f>
        <v>2.5</v>
      </c>
      <c r="T96" s="133" t="str">
        <f>VLOOKUP(B96,Lists!$C$3:$E$163,3,FALSE)</f>
        <v>Asia</v>
      </c>
      <c r="U96" s="134">
        <f>VLOOKUP(B96,'INFORM Severity - hidden'!$C$5:$V$200,20,FALSE)</f>
        <v>44861</v>
      </c>
    </row>
    <row r="97" spans="1:21" x14ac:dyDescent="0.25">
      <c r="A97" s="130" t="str">
        <f t="array" ref="A97">IFERROR(INDEX(Lists!$B$2:$B$200,SMALL(IF(Lists!$I$2:$I$200="Individual",ROW(Lists!$B$2:$B$200)),ROW(93:93))-1,1),"")</f>
        <v>Highlands Violence</v>
      </c>
      <c r="B97" s="131" t="str">
        <f>VLOOKUP(A97,Lists!$B$2:$G$200,2,FALSE)</f>
        <v>PNG003</v>
      </c>
      <c r="C97" s="131" t="str">
        <f>VLOOKUP(B97,'INFORM Severity - hidden'!$C$5:$D$200,2,FALSE)</f>
        <v>Papua New Guinea</v>
      </c>
      <c r="D97" s="131" t="str">
        <f>VLOOKUP(A97,Lists!$B$2:$G$200,3,FALSE)</f>
        <v>PNG</v>
      </c>
      <c r="E97" s="132" t="str">
        <f>VLOOKUP(A97,Lists!$B$2:$G$200,5,FALSE)</f>
        <v>Earthquake</v>
      </c>
      <c r="F97" s="235">
        <f t="shared" si="10"/>
        <v>2.7</v>
      </c>
      <c r="G97" s="129">
        <f t="shared" si="11"/>
        <v>3</v>
      </c>
      <c r="H97" s="129" t="str">
        <f t="shared" si="12"/>
        <v>Medium</v>
      </c>
      <c r="I97" s="236" t="str">
        <f>INDEX(Trends!$D$3:$D$404,MATCH(B97,Trends!$C$3:$C$404,0))</f>
        <v>-</v>
      </c>
      <c r="J97" s="129" t="str">
        <f>VLOOKUP($B97,Reliability!$A$3:$I$170,9,FALSE)</f>
        <v>Very High</v>
      </c>
      <c r="K97" s="237">
        <f t="shared" si="13"/>
        <v>2.5</v>
      </c>
      <c r="L97" s="237">
        <f>VLOOKUP($B97,'Impact of the crisis'!$C$6:$N$170,12,FALSE)</f>
        <v>1.8</v>
      </c>
      <c r="M97" s="237">
        <f>VLOOKUP($B97,'Impact of the crisis'!$C$6:$AB$170,26,FALSE)</f>
        <v>2.8</v>
      </c>
      <c r="N97" s="237">
        <f>VLOOKUP($B97,'Conditions of people affected'!$C$6:$R$170,16,FALSE)</f>
        <v>2.7</v>
      </c>
      <c r="O97" s="237">
        <f>VLOOKUP($B97,'Conditions of people affected'!$C$6:$R$170,9,FALSE)</f>
        <v>2.4</v>
      </c>
      <c r="P97" s="237">
        <f>VLOOKUP($B97,'Conditions of people affected'!$C$6:$R$170,15,FALSE)</f>
        <v>3</v>
      </c>
      <c r="Q97" s="237">
        <f t="shared" si="14"/>
        <v>2.8</v>
      </c>
      <c r="R97" s="237">
        <f>VLOOKUP($B97,'Complexity of the crisis'!$C$6:$AN$170,22,FALSE)</f>
        <v>2.5</v>
      </c>
      <c r="S97" s="237">
        <f>VLOOKUP($B97,'Complexity of the crisis'!$C$6:$AN$170,38,FALSE)</f>
        <v>3</v>
      </c>
      <c r="T97" s="133" t="str">
        <f>VLOOKUP(B97,Lists!$C$3:$E$163,3,FALSE)</f>
        <v>Pacific</v>
      </c>
      <c r="U97" s="134">
        <f>VLOOKUP(B97,'INFORM Severity - hidden'!$C$5:$V$200,20,FALSE)</f>
        <v>44861</v>
      </c>
    </row>
    <row r="98" spans="1:21" x14ac:dyDescent="0.25">
      <c r="A98" s="130" t="str">
        <f t="array" ref="A98">IFERROR(INDEX(Lists!$B$2:$B$200,SMALL(IF(Lists!$I$2:$I$200="Individual",ROW(Lists!$B$2:$B$200)),ROW(94:94))-1,1),"")</f>
        <v>Displacement from Ukraine conflict in Poland</v>
      </c>
      <c r="B98" s="131" t="str">
        <f>VLOOKUP(A98,Lists!$B$2:$G$200,2,FALSE)</f>
        <v>POL002</v>
      </c>
      <c r="C98" s="131" t="str">
        <f>VLOOKUP(B98,'INFORM Severity - hidden'!$C$5:$D$200,2,FALSE)</f>
        <v>Poland</v>
      </c>
      <c r="D98" s="131" t="str">
        <f>VLOOKUP(A98,Lists!$B$2:$G$200,3,FALSE)</f>
        <v>POL</v>
      </c>
      <c r="E98" s="132" t="str">
        <f>VLOOKUP(A98,Lists!$B$2:$G$200,5,FALSE)</f>
        <v>Displacement,Conflict</v>
      </c>
      <c r="F98" s="235">
        <f t="shared" si="10"/>
        <v>3</v>
      </c>
      <c r="G98" s="129">
        <f t="shared" si="11"/>
        <v>3</v>
      </c>
      <c r="H98" s="129" t="str">
        <f t="shared" si="12"/>
        <v>Medium</v>
      </c>
      <c r="I98" s="236" t="str">
        <f>INDEX(Trends!$D$3:$D$404,MATCH(B98,Trends!$C$3:$C$404,0))</f>
        <v>Increasing</v>
      </c>
      <c r="J98" s="129" t="str">
        <f>VLOOKUP($B98,Reliability!$A$3:$I$170,9,FALSE)</f>
        <v>Very High</v>
      </c>
      <c r="K98" s="237">
        <f t="shared" si="13"/>
        <v>3.6</v>
      </c>
      <c r="L98" s="237">
        <f>VLOOKUP($B98,'Impact of the crisis'!$C$6:$N$170,12,FALSE)</f>
        <v>2.4</v>
      </c>
      <c r="M98" s="237">
        <f>VLOOKUP($B98,'Impact of the crisis'!$C$6:$AB$170,26,FALSE)</f>
        <v>4</v>
      </c>
      <c r="N98" s="237">
        <f>VLOOKUP($B98,'Conditions of people affected'!$C$6:$R$170,16,FALSE)</f>
        <v>3.85</v>
      </c>
      <c r="O98" s="237">
        <f>VLOOKUP($B98,'Conditions of people affected'!$C$6:$R$170,9,FALSE)</f>
        <v>4.7</v>
      </c>
      <c r="P98" s="237">
        <f>VLOOKUP($B98,'Conditions of people affected'!$C$6:$R$170,15,FALSE)</f>
        <v>3</v>
      </c>
      <c r="Q98" s="237">
        <f t="shared" si="14"/>
        <v>1.1000000000000001</v>
      </c>
      <c r="R98" s="237">
        <f>VLOOKUP($B98,'Complexity of the crisis'!$C$6:$AN$170,22,FALSE)</f>
        <v>0.7</v>
      </c>
      <c r="S98" s="237">
        <f>VLOOKUP($B98,'Complexity of the crisis'!$C$6:$AN$170,38,FALSE)</f>
        <v>1.5</v>
      </c>
      <c r="T98" s="133" t="str">
        <f>VLOOKUP(B98,Lists!$C$3:$E$163,3,FALSE)</f>
        <v>Europe</v>
      </c>
      <c r="U98" s="134">
        <f>VLOOKUP(B98,'INFORM Severity - hidden'!$C$5:$V$200,20,FALSE)</f>
        <v>44860</v>
      </c>
    </row>
    <row r="99" spans="1:21" x14ac:dyDescent="0.25">
      <c r="A99" s="130" t="str">
        <f t="array" ref="A99">IFERROR(INDEX(Lists!$B$2:$B$200,SMALL(IF(Lists!$I$2:$I$200="Individual",ROW(Lists!$B$2:$B$200)),ROW(95:95))-1,1),"")</f>
        <v>Complex crisis in DPRK</v>
      </c>
      <c r="B99" s="131" t="str">
        <f>VLOOKUP(A99,Lists!$B$2:$G$200,2,FALSE)</f>
        <v>PRK001</v>
      </c>
      <c r="C99" s="131" t="str">
        <f>VLOOKUP(B99,'INFORM Severity - hidden'!$C$5:$D$200,2,FALSE)</f>
        <v>DPRK</v>
      </c>
      <c r="D99" s="131" t="str">
        <f>VLOOKUP(A99,Lists!$B$2:$G$200,3,FALSE)</f>
        <v>PRK</v>
      </c>
      <c r="E99" s="132" t="str">
        <f>VLOOKUP(A99,Lists!$B$2:$G$200,5,FALSE)</f>
        <v>Socio-political,Floods,Other seasonal event,Food Security</v>
      </c>
      <c r="F99" s="235">
        <f t="shared" si="10"/>
        <v>3.7</v>
      </c>
      <c r="G99" s="129">
        <f t="shared" si="11"/>
        <v>4</v>
      </c>
      <c r="H99" s="129" t="str">
        <f t="shared" si="12"/>
        <v>High</v>
      </c>
      <c r="I99" s="236" t="str">
        <f>INDEX(Trends!$D$3:$D$404,MATCH(B99,Trends!$C$3:$C$404,0))</f>
        <v>Stable</v>
      </c>
      <c r="J99" s="129" t="str">
        <f>VLOOKUP($B99,Reliability!$A$3:$I$170,9,FALSE)</f>
        <v>Medium</v>
      </c>
      <c r="K99" s="237">
        <f t="shared" si="13"/>
        <v>4</v>
      </c>
      <c r="L99" s="237">
        <f>VLOOKUP($B99,'Impact of the crisis'!$C$6:$N$170,12,FALSE)</f>
        <v>4.5999999999999996</v>
      </c>
      <c r="M99" s="237">
        <f>VLOOKUP($B99,'Impact of the crisis'!$C$6:$AB$170,26,FALSE)</f>
        <v>3.6</v>
      </c>
      <c r="N99" s="237">
        <f>VLOOKUP($B99,'Conditions of people affected'!$C$6:$R$170,16,FALSE)</f>
        <v>4.5</v>
      </c>
      <c r="O99" s="237">
        <f>VLOOKUP($B99,'Conditions of people affected'!$C$6:$R$170,9,FALSE)</f>
        <v>5</v>
      </c>
      <c r="P99" s="237">
        <f>VLOOKUP($B99,'Conditions of people affected'!$C$6:$R$170,15,FALSE)</f>
        <v>4</v>
      </c>
      <c r="Q99" s="237">
        <f t="shared" si="14"/>
        <v>2.2999999999999998</v>
      </c>
      <c r="R99" s="237">
        <f>VLOOKUP($B99,'Complexity of the crisis'!$C$6:$AN$170,22,FALSE)</f>
        <v>2.6</v>
      </c>
      <c r="S99" s="237">
        <f>VLOOKUP($B99,'Complexity of the crisis'!$C$6:$AN$170,38,FALSE)</f>
        <v>2</v>
      </c>
      <c r="T99" s="133" t="str">
        <f>VLOOKUP(B99,Lists!$C$3:$E$163,3,FALSE)</f>
        <v>Asia</v>
      </c>
      <c r="U99" s="134">
        <f>VLOOKUP(B99,'INFORM Severity - hidden'!$C$5:$V$200,20,FALSE)</f>
        <v>44861</v>
      </c>
    </row>
    <row r="100" spans="1:21" x14ac:dyDescent="0.25">
      <c r="A100" s="130" t="str">
        <f t="array" ref="A100">IFERROR(INDEX(Lists!$B$2:$B$200,SMALL(IF(Lists!$I$2:$I$200="Individual",ROW(Lists!$B$2:$B$200)),ROW(96:96))-1,1),"")</f>
        <v>Conflict in Palestine</v>
      </c>
      <c r="B100" s="131" t="str">
        <f>VLOOKUP(A100,Lists!$B$2:$G$200,2,FALSE)</f>
        <v>PSE002</v>
      </c>
      <c r="C100" s="131" t="str">
        <f>VLOOKUP(B100,'INFORM Severity - hidden'!$C$5:$D$200,2,FALSE)</f>
        <v>Palestine</v>
      </c>
      <c r="D100" s="131" t="str">
        <f>VLOOKUP(A100,Lists!$B$2:$G$200,3,FALSE)</f>
        <v>PSE</v>
      </c>
      <c r="E100" s="132" t="str">
        <f>VLOOKUP(A100,Lists!$B$2:$G$200,5,FALSE)</f>
        <v>Conflict,Socio-political,Violence</v>
      </c>
      <c r="F100" s="235">
        <f t="shared" si="10"/>
        <v>3.5</v>
      </c>
      <c r="G100" s="129">
        <f t="shared" si="11"/>
        <v>4</v>
      </c>
      <c r="H100" s="129" t="str">
        <f t="shared" si="12"/>
        <v>High</v>
      </c>
      <c r="I100" s="236" t="str">
        <f>INDEX(Trends!$D$3:$D$404,MATCH(B100,Trends!$C$3:$C$404,0))</f>
        <v>Decreasing</v>
      </c>
      <c r="J100" s="129" t="str">
        <f>VLOOKUP($B100,Reliability!$A$3:$I$170,9,FALSE)</f>
        <v>High</v>
      </c>
      <c r="K100" s="237">
        <f t="shared" si="13"/>
        <v>3.8</v>
      </c>
      <c r="L100" s="237">
        <f>VLOOKUP($B100,'Impact of the crisis'!$C$6:$N$170,12,FALSE)</f>
        <v>3.4</v>
      </c>
      <c r="M100" s="237">
        <f>VLOOKUP($B100,'Impact of the crisis'!$C$6:$AB$170,26,FALSE)</f>
        <v>4</v>
      </c>
      <c r="N100" s="237">
        <f>VLOOKUP($B100,'Conditions of people affected'!$C$6:$R$170,16,FALSE)</f>
        <v>3.45</v>
      </c>
      <c r="O100" s="237">
        <f>VLOOKUP($B100,'Conditions of people affected'!$C$6:$R$170,9,FALSE)</f>
        <v>3.9</v>
      </c>
      <c r="P100" s="237">
        <f>VLOOKUP($B100,'Conditions of people affected'!$C$6:$R$170,15,FALSE)</f>
        <v>3</v>
      </c>
      <c r="Q100" s="237">
        <f t="shared" si="14"/>
        <v>3.3</v>
      </c>
      <c r="R100" s="237">
        <f>VLOOKUP($B100,'Complexity of the crisis'!$C$6:$AN$170,22,FALSE)</f>
        <v>2.2999999999999998</v>
      </c>
      <c r="S100" s="237">
        <f>VLOOKUP($B100,'Complexity of the crisis'!$C$6:$AN$170,38,FALSE)</f>
        <v>4</v>
      </c>
      <c r="T100" s="133" t="str">
        <f>VLOOKUP(B100,Lists!$C$3:$E$163,3,FALSE)</f>
        <v>Middle east</v>
      </c>
      <c r="U100" s="134">
        <f>VLOOKUP(B100,'INFORM Severity - hidden'!$C$5:$V$200,20,FALSE)</f>
        <v>44862</v>
      </c>
    </row>
    <row r="101" spans="1:21" x14ac:dyDescent="0.25">
      <c r="A101" s="130" t="str">
        <f t="array" ref="A101">IFERROR(INDEX(Lists!$B$2:$B$200,SMALL(IF(Lists!$I$2:$I$200="Individual",ROW(Lists!$B$2:$B$200)),ROW(97:97))-1,1),"")</f>
        <v>Regional Boko Haram Crisis</v>
      </c>
      <c r="B101" s="131" t="str">
        <f>VLOOKUP(A101,Lists!$B$2:$G$200,2,FALSE)</f>
        <v>REG001</v>
      </c>
      <c r="C101" s="131" t="str">
        <f>VLOOKUP(B101,'INFORM Severity - hidden'!$C$5:$D$200,2,FALSE)</f>
        <v>Nigeria,Niger,Chad,Cameroon</v>
      </c>
      <c r="D101" s="131" t="str">
        <f>VLOOKUP(A101,Lists!$B$2:$G$200,3,FALSE)</f>
        <v>NGA,NER,TCD,CMR</v>
      </c>
      <c r="E101" s="132">
        <f>VLOOKUP(A101,Lists!$B$2:$G$200,5,FALSE)</f>
        <v>0</v>
      </c>
      <c r="F101" s="235">
        <f t="shared" ref="F101:F132" si="15">IF(OR(N101="x",K101="x"),"x",ROUND((5-GEOMEAN(((5-K101)/5*4+1),((5-N101)/5*4+1),((5-N101)/5*4+1)))/4*3.5+Q101*0.3,1))</f>
        <v>4.4000000000000004</v>
      </c>
      <c r="G101" s="129">
        <f t="shared" ref="G101:G132" si="16">IF(F101="x","x",ROUNDUP(F101,0))</f>
        <v>5</v>
      </c>
      <c r="H101" s="129" t="str">
        <f t="shared" ref="H101:H132" si="17">IF(N101="x","x",IF(K101="x","x",(IF(G101=5,"Very High",IF(G101=4,"High",IF(G101=3,"Medium",IF(G101=2,"Low","Very Low")))))))</f>
        <v>Very High</v>
      </c>
      <c r="I101" s="236" t="str">
        <f>INDEX(Trends!$D$3:$D$404,MATCH(B101,Trends!$C$3:$C$404,0))</f>
        <v>Increasing</v>
      </c>
      <c r="J101" s="129" t="str">
        <f>VLOOKUP($B101,Reliability!$A$3:$I$170,9,FALSE)</f>
        <v>High</v>
      </c>
      <c r="K101" s="237">
        <f t="shared" ref="K101:K132" si="18">IF(OR(M101="x",L101="x"),"x",ROUND((5-GEOMEAN(((5-L101)/5*4+1),((5-M101)/5*4+1),((5-M101)/5*4+1)))/4*5,1))</f>
        <v>4.0999999999999996</v>
      </c>
      <c r="L101" s="237">
        <f>VLOOKUP($B101,'Impact of the crisis'!$C$6:$N$170,12,FALSE)</f>
        <v>2.4</v>
      </c>
      <c r="M101" s="237">
        <f>VLOOKUP($B101,'Impact of the crisis'!$C$6:$AB$170,26,FALSE)</f>
        <v>4.5999999999999996</v>
      </c>
      <c r="N101" s="237">
        <f>VLOOKUP($B101,'Conditions of people affected'!$C$6:$R$170,16,FALSE)</f>
        <v>4.5</v>
      </c>
      <c r="O101" s="237">
        <f>VLOOKUP($B101,'Conditions of people affected'!$C$6:$R$170,9,FALSE)</f>
        <v>5</v>
      </c>
      <c r="P101" s="237">
        <f>VLOOKUP($B101,'Conditions of people affected'!$C$6:$R$170,15,FALSE)</f>
        <v>4</v>
      </c>
      <c r="Q101" s="237">
        <f t="shared" ref="Q101:Q132" si="19">IF(OR(S101="x",R101="x"),R101,ROUND((5-GEOMEAN(((5-R101)/5*4+1),((5-S101)/5*4+1)))/4*5,1))</f>
        <v>4.4000000000000004</v>
      </c>
      <c r="R101" s="237">
        <f>VLOOKUP($B101,'Complexity of the crisis'!$C$6:$AN$170,22,FALSE)</f>
        <v>3.6</v>
      </c>
      <c r="S101" s="237">
        <f>VLOOKUP($B101,'Complexity of the crisis'!$C$6:$AN$170,38,FALSE)</f>
        <v>5</v>
      </c>
      <c r="T101" s="133" t="str">
        <f>VLOOKUP(B101,Lists!$C$3:$E$163,3,FALSE)</f>
        <v>Africa,Africa,Africa,Africa</v>
      </c>
      <c r="U101" s="134">
        <f>VLOOKUP(B101,'INFORM Severity - hidden'!$C$5:$V$200,20,FALSE)</f>
        <v>44803</v>
      </c>
    </row>
    <row r="102" spans="1:21" x14ac:dyDescent="0.25">
      <c r="A102" s="130" t="str">
        <f t="array" ref="A102">IFERROR(INDEX(Lists!$B$2:$B$200,SMALL(IF(Lists!$I$2:$I$200="Individual",ROW(Lists!$B$2:$B$200)),ROW(98:98))-1,1),"")</f>
        <v>Venezuela Regional Crisis</v>
      </c>
      <c r="B102" s="131" t="str">
        <f>VLOOKUP(A102,Lists!$B$2:$G$200,2,FALSE)</f>
        <v>REG002</v>
      </c>
      <c r="C102" s="131" t="str">
        <f>VLOOKUP(B102,'INFORM Severity - hidden'!$C$5:$D$200,2,FALSE)</f>
        <v>Venezuela,Brazil,Colombia,Ecuador,Peru,Trinidad and Tobago,Chile,Dominican Republic,Panama</v>
      </c>
      <c r="D102" s="131" t="str">
        <f>VLOOKUP(A102,Lists!$B$2:$G$200,3,FALSE)</f>
        <v>VEN,BRA,COL,ECU,PER,TTO,CHL,DOM,PAN</v>
      </c>
      <c r="E102" s="132">
        <f>VLOOKUP(A102,Lists!$B$2:$G$200,5,FALSE)</f>
        <v>0</v>
      </c>
      <c r="F102" s="235">
        <f t="shared" si="15"/>
        <v>3.9</v>
      </c>
      <c r="G102" s="129">
        <f t="shared" si="16"/>
        <v>4</v>
      </c>
      <c r="H102" s="129" t="str">
        <f t="shared" si="17"/>
        <v>High</v>
      </c>
      <c r="I102" s="236" t="str">
        <f>INDEX(Trends!$D$3:$D$404,MATCH(B102,Trends!$C$3:$C$404,0))</f>
        <v>Increasing</v>
      </c>
      <c r="J102" s="129" t="str">
        <f>VLOOKUP($B102,Reliability!$A$3:$I$170,9,FALSE)</f>
        <v>High</v>
      </c>
      <c r="K102" s="237">
        <f t="shared" si="18"/>
        <v>3.6</v>
      </c>
      <c r="L102" s="237">
        <f>VLOOKUP($B102,'Impact of the crisis'!$C$6:$N$170,12,FALSE)</f>
        <v>3.4</v>
      </c>
      <c r="M102" s="237">
        <f>VLOOKUP($B102,'Impact of the crisis'!$C$6:$AB$170,26,FALSE)</f>
        <v>3.7</v>
      </c>
      <c r="N102" s="237">
        <f>VLOOKUP($B102,'Conditions of people affected'!$C$6:$R$170,16,FALSE)</f>
        <v>4</v>
      </c>
      <c r="O102" s="237">
        <f>VLOOKUP($B102,'Conditions of people affected'!$C$6:$R$170,9,FALSE)</f>
        <v>5</v>
      </c>
      <c r="P102" s="237">
        <f>VLOOKUP($B102,'Conditions of people affected'!$C$6:$R$170,15,FALSE)</f>
        <v>3</v>
      </c>
      <c r="Q102" s="237">
        <f t="shared" si="19"/>
        <v>3.8</v>
      </c>
      <c r="R102" s="237">
        <f>VLOOKUP($B102,'Complexity of the crisis'!$C$6:$AN$170,22,FALSE)</f>
        <v>2.7</v>
      </c>
      <c r="S102" s="237">
        <f>VLOOKUP($B102,'Complexity of the crisis'!$C$6:$AN$170,38,FALSE)</f>
        <v>4.5</v>
      </c>
      <c r="T102" s="133" t="str">
        <f>VLOOKUP(B102,Lists!$C$3:$E$163,3,FALSE)</f>
        <v>Americas,Americas,Americas,Americas,Americas,Americas,Americas,Americas,Americas</v>
      </c>
      <c r="U102" s="134">
        <f>VLOOKUP(B102,'INFORM Severity - hidden'!$C$5:$V$200,20,FALSE)</f>
        <v>44802</v>
      </c>
    </row>
    <row r="103" spans="1:21" x14ac:dyDescent="0.25">
      <c r="A103" s="130" t="str">
        <f t="array" ref="A103">IFERROR(INDEX(Lists!$B$2:$B$200,SMALL(IF(Lists!$I$2:$I$200="Individual",ROW(Lists!$B$2:$B$200)),ROW(99:99))-1,1),"")</f>
        <v>Regional Kashmir conflict</v>
      </c>
      <c r="B103" s="131" t="str">
        <f>VLOOKUP(A103,Lists!$B$2:$G$200,2,FALSE)</f>
        <v>REG003</v>
      </c>
      <c r="C103" s="131" t="str">
        <f>VLOOKUP(B103,'INFORM Severity - hidden'!$C$5:$D$200,2,FALSE)</f>
        <v>India,Pakistan</v>
      </c>
      <c r="D103" s="131" t="str">
        <f>VLOOKUP(A103,Lists!$B$2:$G$200,3,FALSE)</f>
        <v>IND,PAK</v>
      </c>
      <c r="E103" s="132">
        <f>VLOOKUP(A103,Lists!$B$2:$G$200,5,FALSE)</f>
        <v>0</v>
      </c>
      <c r="F103" s="235" t="str">
        <f t="shared" si="15"/>
        <v>x</v>
      </c>
      <c r="G103" s="129" t="str">
        <f t="shared" si="16"/>
        <v>x</v>
      </c>
      <c r="H103" s="129" t="str">
        <f t="shared" si="17"/>
        <v>x</v>
      </c>
      <c r="I103" s="236" t="str">
        <f>INDEX(Trends!$D$3:$D$404,MATCH(B103,Trends!$C$3:$C$404,0))</f>
        <v>-</v>
      </c>
      <c r="J103" s="129" t="str">
        <f>VLOOKUP($B103,Reliability!$A$3:$I$170,9,FALSE)</f>
        <v>Very Low</v>
      </c>
      <c r="K103" s="237">
        <f t="shared" si="18"/>
        <v>3.3</v>
      </c>
      <c r="L103" s="237">
        <f>VLOOKUP($B103,'Impact of the crisis'!$C$6:$N$170,12,FALSE)</f>
        <v>2.1</v>
      </c>
      <c r="M103" s="237">
        <f>VLOOKUP($B103,'Impact of the crisis'!$C$6:$AB$170,26,FALSE)</f>
        <v>3.7</v>
      </c>
      <c r="N103" s="237" t="str">
        <f>VLOOKUP($B103,'Conditions of people affected'!$C$6:$R$170,16,FALSE)</f>
        <v>x</v>
      </c>
      <c r="O103" s="237" t="str">
        <f>VLOOKUP($B103,'Conditions of people affected'!$C$6:$R$170,9,FALSE)</f>
        <v>x</v>
      </c>
      <c r="P103" s="237" t="str">
        <f>VLOOKUP($B103,'Conditions of people affected'!$C$6:$R$170,15,FALSE)</f>
        <v>x</v>
      </c>
      <c r="Q103" s="237">
        <f t="shared" si="19"/>
        <v>2.8</v>
      </c>
      <c r="R103" s="237">
        <f>VLOOKUP($B103,'Complexity of the crisis'!$C$6:$AN$170,22,FALSE)</f>
        <v>3</v>
      </c>
      <c r="S103" s="237">
        <f>VLOOKUP($B103,'Complexity of the crisis'!$C$6:$AN$170,38,FALSE)</f>
        <v>2.5</v>
      </c>
      <c r="T103" s="133" t="str">
        <f>VLOOKUP(B103,Lists!$C$3:$E$163,3,FALSE)</f>
        <v>Asia,Asia</v>
      </c>
      <c r="U103" s="134">
        <f>VLOOKUP(B103,'INFORM Severity - hidden'!$C$5:$V$200,20,FALSE)</f>
        <v>44865</v>
      </c>
    </row>
    <row r="104" spans="1:21" x14ac:dyDescent="0.25">
      <c r="A104" s="130" t="str">
        <f t="array" ref="A104">IFERROR(INDEX(Lists!$B$2:$B$200,SMALL(IF(Lists!$I$2:$I$200="Individual",ROW(Lists!$B$2:$B$200)),ROW(100:100))-1,1),"")</f>
        <v>Syrian Regional Crisis</v>
      </c>
      <c r="B104" s="131" t="str">
        <f>VLOOKUP(A104,Lists!$B$2:$G$200,2,FALSE)</f>
        <v>REG004</v>
      </c>
      <c r="C104" s="131" t="str">
        <f>VLOOKUP(B104,'INFORM Severity - hidden'!$C$5:$D$200,2,FALSE)</f>
        <v>Syria,Türkiye,Iraq,Egypt,Jordan,Lebanon</v>
      </c>
      <c r="D104" s="131" t="str">
        <f>VLOOKUP(A104,Lists!$B$2:$G$200,3,FALSE)</f>
        <v>SYR,TUR,IRQ,EGY,JOR,LBN</v>
      </c>
      <c r="E104" s="132">
        <f>VLOOKUP(A104,Lists!$B$2:$G$200,5,FALSE)</f>
        <v>0</v>
      </c>
      <c r="F104" s="235">
        <f t="shared" si="15"/>
        <v>4</v>
      </c>
      <c r="G104" s="129">
        <f t="shared" si="16"/>
        <v>4</v>
      </c>
      <c r="H104" s="129" t="str">
        <f t="shared" si="17"/>
        <v>High</v>
      </c>
      <c r="I104" s="236" t="str">
        <f>INDEX(Trends!$D$3:$D$404,MATCH(B104,Trends!$C$3:$C$404,0))</f>
        <v>Decreasing</v>
      </c>
      <c r="J104" s="129" t="str">
        <f>VLOOKUP($B104,Reliability!$A$3:$I$170,9,FALSE)</f>
        <v>High</v>
      </c>
      <c r="K104" s="237">
        <f t="shared" si="18"/>
        <v>3.8</v>
      </c>
      <c r="L104" s="237">
        <f>VLOOKUP($B104,'Impact of the crisis'!$C$6:$N$170,12,FALSE)</f>
        <v>3.5</v>
      </c>
      <c r="M104" s="237">
        <f>VLOOKUP($B104,'Impact of the crisis'!$C$6:$AB$170,26,FALSE)</f>
        <v>4</v>
      </c>
      <c r="N104" s="237">
        <f>VLOOKUP($B104,'Conditions of people affected'!$C$6:$R$170,16,FALSE)</f>
        <v>4</v>
      </c>
      <c r="O104" s="237">
        <f>VLOOKUP($B104,'Conditions of people affected'!$C$6:$R$170,9,FALSE)</f>
        <v>5</v>
      </c>
      <c r="P104" s="237">
        <f>VLOOKUP($B104,'Conditions of people affected'!$C$6:$R$170,15,FALSE)</f>
        <v>3</v>
      </c>
      <c r="Q104" s="237">
        <f t="shared" si="19"/>
        <v>4.0999999999999996</v>
      </c>
      <c r="R104" s="237">
        <f>VLOOKUP($B104,'Complexity of the crisis'!$C$6:$AN$170,22,FALSE)</f>
        <v>3.6</v>
      </c>
      <c r="S104" s="237">
        <f>VLOOKUP($B104,'Complexity of the crisis'!$C$6:$AN$170,38,FALSE)</f>
        <v>4.5</v>
      </c>
      <c r="T104" s="133" t="str">
        <f>VLOOKUP(B104,Lists!$C$3:$E$163,3,FALSE)</f>
        <v>Middle east,Middle east,Middle east,Africa,Middle east,Middle east</v>
      </c>
      <c r="U104" s="134">
        <f>VLOOKUP(B104,'INFORM Severity - hidden'!$C$5:$V$200,20,FALSE)</f>
        <v>44833</v>
      </c>
    </row>
    <row r="105" spans="1:21" x14ac:dyDescent="0.25">
      <c r="A105" s="130" t="str">
        <f t="array" ref="A105">IFERROR(INDEX(Lists!$B$2:$B$200,SMALL(IF(Lists!$I$2:$I$200="Individual",ROW(Lists!$B$2:$B$200)),ROW(101:101))-1,1),"")</f>
        <v xml:space="preserve">Eastern Mediterranean Route </v>
      </c>
      <c r="B105" s="131" t="str">
        <f>VLOOKUP(A105,Lists!$B$2:$G$200,2,FALSE)</f>
        <v>REG006</v>
      </c>
      <c r="C105" s="131" t="str">
        <f>VLOOKUP(B105,'INFORM Severity - hidden'!$C$5:$D$200,2,FALSE)</f>
        <v>Türkiye,Greece</v>
      </c>
      <c r="D105" s="131" t="str">
        <f>VLOOKUP(A105,Lists!$B$2:$G$200,3,FALSE)</f>
        <v>TUR,GRC</v>
      </c>
      <c r="E105" s="132">
        <f>VLOOKUP(A105,Lists!$B$2:$G$200,5,FALSE)</f>
        <v>0</v>
      </c>
      <c r="F105" s="235">
        <f t="shared" si="15"/>
        <v>3.2</v>
      </c>
      <c r="G105" s="129">
        <f t="shared" si="16"/>
        <v>4</v>
      </c>
      <c r="H105" s="129" t="str">
        <f t="shared" si="17"/>
        <v>High</v>
      </c>
      <c r="I105" s="236" t="str">
        <f>INDEX(Trends!$D$3:$D$404,MATCH(B105,Trends!$C$3:$C$404,0))</f>
        <v>Stable</v>
      </c>
      <c r="J105" s="129" t="str">
        <f>VLOOKUP($B105,Reliability!$A$3:$I$170,9,FALSE)</f>
        <v>Medium</v>
      </c>
      <c r="K105" s="237">
        <f t="shared" si="18"/>
        <v>3.2</v>
      </c>
      <c r="L105" s="237">
        <f>VLOOKUP($B105,'Impact of the crisis'!$C$6:$N$170,12,FALSE)</f>
        <v>3</v>
      </c>
      <c r="M105" s="237">
        <f>VLOOKUP($B105,'Impact of the crisis'!$C$6:$AB$170,26,FALSE)</f>
        <v>3.3</v>
      </c>
      <c r="N105" s="237">
        <f>VLOOKUP($B105,'Conditions of people affected'!$C$6:$R$170,16,FALSE)</f>
        <v>3.5</v>
      </c>
      <c r="O105" s="237">
        <f>VLOOKUP($B105,'Conditions of people affected'!$C$6:$R$170,9,FALSE)</f>
        <v>4</v>
      </c>
      <c r="P105" s="237">
        <f>VLOOKUP($B105,'Conditions of people affected'!$C$6:$R$170,15,FALSE)</f>
        <v>3</v>
      </c>
      <c r="Q105" s="237">
        <f t="shared" si="19"/>
        <v>2.6</v>
      </c>
      <c r="R105" s="237">
        <f>VLOOKUP($B105,'Complexity of the crisis'!$C$6:$AN$170,22,FALSE)</f>
        <v>2.7</v>
      </c>
      <c r="S105" s="237">
        <f>VLOOKUP($B105,'Complexity of the crisis'!$C$6:$AN$170,38,FALSE)</f>
        <v>2.5</v>
      </c>
      <c r="T105" s="133" t="str">
        <f>VLOOKUP(B105,Lists!$C$3:$E$163,3,FALSE)</f>
        <v>Middle east,Europe</v>
      </c>
      <c r="U105" s="134">
        <f>VLOOKUP(B105,'INFORM Severity - hidden'!$C$5:$V$200,20,FALSE)</f>
        <v>44827</v>
      </c>
    </row>
    <row r="106" spans="1:21" x14ac:dyDescent="0.25">
      <c r="A106" s="130" t="str">
        <f t="array" ref="A106">IFERROR(INDEX(Lists!$B$2:$B$200,SMALL(IF(Lists!$I$2:$I$200="Individual",ROW(Lists!$B$2:$B$200)),ROW(102:102))-1,1),"")</f>
        <v>Central Mediterranean Route</v>
      </c>
      <c r="B106" s="131" t="str">
        <f>VLOOKUP(A106,Lists!$B$2:$G$200,2,FALSE)</f>
        <v>REG007</v>
      </c>
      <c r="C106" s="131" t="str">
        <f>VLOOKUP(B106,'INFORM Severity - hidden'!$C$5:$D$200,2,FALSE)</f>
        <v>Algeria,Tunisia,Libya,Italy</v>
      </c>
      <c r="D106" s="131" t="str">
        <f>VLOOKUP(A106,Lists!$B$2:$G$200,3,FALSE)</f>
        <v>DZA,TUN,LBY,ITA</v>
      </c>
      <c r="E106" s="132">
        <f>VLOOKUP(A106,Lists!$B$2:$G$200,5,FALSE)</f>
        <v>0</v>
      </c>
      <c r="F106" s="235">
        <f t="shared" si="15"/>
        <v>3</v>
      </c>
      <c r="G106" s="129">
        <f t="shared" si="16"/>
        <v>3</v>
      </c>
      <c r="H106" s="129" t="str">
        <f t="shared" si="17"/>
        <v>Medium</v>
      </c>
      <c r="I106" s="236" t="str">
        <f>INDEX(Trends!$D$3:$D$404,MATCH(B106,Trends!$C$3:$C$404,0))</f>
        <v>-</v>
      </c>
      <c r="J106" s="129" t="str">
        <f>VLOOKUP($B106,Reliability!$A$3:$I$170,9,FALSE)</f>
        <v>Very High</v>
      </c>
      <c r="K106" s="237">
        <f t="shared" si="18"/>
        <v>3.8</v>
      </c>
      <c r="L106" s="237">
        <f>VLOOKUP($B106,'Impact of the crisis'!$C$6:$N$170,12,FALSE)</f>
        <v>4.4000000000000004</v>
      </c>
      <c r="M106" s="237">
        <f>VLOOKUP($B106,'Impact of the crisis'!$C$6:$AB$170,26,FALSE)</f>
        <v>3.5</v>
      </c>
      <c r="N106" s="237">
        <f>VLOOKUP($B106,'Conditions of people affected'!$C$6:$R$170,16,FALSE)</f>
        <v>2.25</v>
      </c>
      <c r="O106" s="237">
        <f>VLOOKUP($B106,'Conditions of people affected'!$C$6:$R$170,9,FALSE)</f>
        <v>3.5</v>
      </c>
      <c r="P106" s="237">
        <f>VLOOKUP($B106,'Conditions of people affected'!$C$6:$R$170,15,FALSE)</f>
        <v>1</v>
      </c>
      <c r="Q106" s="237">
        <f t="shared" si="19"/>
        <v>3.4</v>
      </c>
      <c r="R106" s="237">
        <f>VLOOKUP($B106,'Complexity of the crisis'!$C$6:$AN$170,22,FALSE)</f>
        <v>2.6</v>
      </c>
      <c r="S106" s="237">
        <f>VLOOKUP($B106,'Complexity of the crisis'!$C$6:$AN$170,38,FALSE)</f>
        <v>4</v>
      </c>
      <c r="T106" s="133" t="str">
        <f>VLOOKUP(B106,Lists!$C$3:$E$163,3,FALSE)</f>
        <v>Africa,Africa,Africa,Europe</v>
      </c>
      <c r="U106" s="134">
        <f>VLOOKUP(B106,'INFORM Severity - hidden'!$C$5:$V$200,20,FALSE)</f>
        <v>44860</v>
      </c>
    </row>
    <row r="107" spans="1:21" x14ac:dyDescent="0.25">
      <c r="A107" s="130" t="str">
        <f t="array" ref="A107">IFERROR(INDEX(Lists!$B$2:$B$200,SMALL(IF(Lists!$I$2:$I$200="Individual",ROW(Lists!$B$2:$B$200)),ROW(103:103))-1,1),"")</f>
        <v>Western Mediterranean Route</v>
      </c>
      <c r="B107" s="131" t="str">
        <f>VLOOKUP(A107,Lists!$B$2:$G$200,2,FALSE)</f>
        <v>REG008</v>
      </c>
      <c r="C107" s="131" t="str">
        <f>VLOOKUP(B107,'INFORM Severity - hidden'!$C$5:$D$200,2,FALSE)</f>
        <v>Algeria,Morocco,Spain</v>
      </c>
      <c r="D107" s="131" t="str">
        <f>VLOOKUP(A107,Lists!$B$2:$G$200,3,FALSE)</f>
        <v>DZA,MAR,ESP</v>
      </c>
      <c r="E107" s="132">
        <f>VLOOKUP(A107,Lists!$B$2:$G$200,5,FALSE)</f>
        <v>0</v>
      </c>
      <c r="F107" s="235">
        <f t="shared" si="15"/>
        <v>2.6</v>
      </c>
      <c r="G107" s="129">
        <f t="shared" si="16"/>
        <v>3</v>
      </c>
      <c r="H107" s="129" t="str">
        <f t="shared" si="17"/>
        <v>Medium</v>
      </c>
      <c r="I107" s="236" t="str">
        <f>INDEX(Trends!$D$3:$D$404,MATCH(B107,Trends!$C$3:$C$404,0))</f>
        <v>-</v>
      </c>
      <c r="J107" s="129" t="str">
        <f>VLOOKUP($B107,Reliability!$A$3:$I$170,9,FALSE)</f>
        <v>Very High</v>
      </c>
      <c r="K107" s="237">
        <f t="shared" si="18"/>
        <v>3.6</v>
      </c>
      <c r="L107" s="237">
        <f>VLOOKUP($B107,'Impact of the crisis'!$C$6:$N$170,12,FALSE)</f>
        <v>4.5</v>
      </c>
      <c r="M107" s="237">
        <f>VLOOKUP($B107,'Impact of the crisis'!$C$6:$AB$170,26,FALSE)</f>
        <v>3</v>
      </c>
      <c r="N107" s="237">
        <f>VLOOKUP($B107,'Conditions of people affected'!$C$6:$R$170,16,FALSE)</f>
        <v>1.85</v>
      </c>
      <c r="O107" s="237">
        <f>VLOOKUP($B107,'Conditions of people affected'!$C$6:$R$170,9,FALSE)</f>
        <v>2.7</v>
      </c>
      <c r="P107" s="237">
        <f>VLOOKUP($B107,'Conditions of people affected'!$C$6:$R$170,15,FALSE)</f>
        <v>1</v>
      </c>
      <c r="Q107" s="237">
        <f t="shared" si="19"/>
        <v>2.9</v>
      </c>
      <c r="R107" s="237">
        <f>VLOOKUP($B107,'Complexity of the crisis'!$C$6:$AN$170,22,FALSE)</f>
        <v>2.7</v>
      </c>
      <c r="S107" s="237">
        <f>VLOOKUP($B107,'Complexity of the crisis'!$C$6:$AN$170,38,FALSE)</f>
        <v>3</v>
      </c>
      <c r="T107" s="133" t="str">
        <f>VLOOKUP(B107,Lists!$C$3:$E$163,3,FALSE)</f>
        <v>Africa,Africa,Europe</v>
      </c>
      <c r="U107" s="134">
        <f>VLOOKUP(B107,'INFORM Severity - hidden'!$C$5:$V$200,20,FALSE)</f>
        <v>44851</v>
      </c>
    </row>
    <row r="108" spans="1:21" x14ac:dyDescent="0.25">
      <c r="A108" s="130" t="str">
        <f t="array" ref="A108">IFERROR(INDEX(Lists!$B$2:$B$200,SMALL(IF(Lists!$I$2:$I$200="Individual",ROW(Lists!$B$2:$B$200)),ROW(104:104))-1,1),"")</f>
        <v>Rohingya Regional Crisis</v>
      </c>
      <c r="B108" s="131" t="str">
        <f>VLOOKUP(A108,Lists!$B$2:$G$200,2,FALSE)</f>
        <v>REG011</v>
      </c>
      <c r="C108" s="131" t="str">
        <f>VLOOKUP(B108,'INFORM Severity - hidden'!$C$5:$D$200,2,FALSE)</f>
        <v>Bangladesh,Myanmar</v>
      </c>
      <c r="D108" s="131" t="str">
        <f>VLOOKUP(A108,Lists!$B$2:$G$200,3,FALSE)</f>
        <v>BGD,MMR</v>
      </c>
      <c r="E108" s="132">
        <f>VLOOKUP(A108,Lists!$B$2:$G$200,5,FALSE)</f>
        <v>0</v>
      </c>
      <c r="F108" s="235">
        <f t="shared" si="15"/>
        <v>3.9</v>
      </c>
      <c r="G108" s="129">
        <f t="shared" si="16"/>
        <v>4</v>
      </c>
      <c r="H108" s="129" t="str">
        <f t="shared" si="17"/>
        <v>High</v>
      </c>
      <c r="I108" s="236" t="str">
        <f>INDEX(Trends!$D$3:$D$404,MATCH(B108,Trends!$C$3:$C$404,0))</f>
        <v>Stable</v>
      </c>
      <c r="J108" s="129" t="str">
        <f>VLOOKUP($B108,Reliability!$A$3:$I$170,9,FALSE)</f>
        <v>High</v>
      </c>
      <c r="K108" s="237">
        <f t="shared" si="18"/>
        <v>3</v>
      </c>
      <c r="L108" s="237">
        <f>VLOOKUP($B108,'Impact of the crisis'!$C$6:$N$170,12,FALSE)</f>
        <v>1.4</v>
      </c>
      <c r="M108" s="237">
        <f>VLOOKUP($B108,'Impact of the crisis'!$C$6:$AB$170,26,FALSE)</f>
        <v>3.6</v>
      </c>
      <c r="N108" s="237">
        <f>VLOOKUP($B108,'Conditions of people affected'!$C$6:$R$170,16,FALSE)</f>
        <v>4.05</v>
      </c>
      <c r="O108" s="237">
        <f>VLOOKUP($B108,'Conditions of people affected'!$C$6:$R$170,9,FALSE)</f>
        <v>4.0999999999999996</v>
      </c>
      <c r="P108" s="237">
        <f>VLOOKUP($B108,'Conditions of people affected'!$C$6:$R$170,15,FALSE)</f>
        <v>4</v>
      </c>
      <c r="Q108" s="237">
        <f t="shared" si="19"/>
        <v>4.0999999999999996</v>
      </c>
      <c r="R108" s="237">
        <f>VLOOKUP($B108,'Complexity of the crisis'!$C$6:$AN$170,22,FALSE)</f>
        <v>3.5</v>
      </c>
      <c r="S108" s="237">
        <f>VLOOKUP($B108,'Complexity of the crisis'!$C$6:$AN$170,38,FALSE)</f>
        <v>4.5</v>
      </c>
      <c r="T108" s="133" t="str">
        <f>VLOOKUP(B108,Lists!$C$3:$E$163,3,FALSE)</f>
        <v>Asia,Asia</v>
      </c>
      <c r="U108" s="134">
        <f>VLOOKUP(B108,'INFORM Severity - hidden'!$C$5:$V$200,20,FALSE)</f>
        <v>44861</v>
      </c>
    </row>
    <row r="109" spans="1:21" x14ac:dyDescent="0.25">
      <c r="A109" s="130" t="str">
        <f t="array" ref="A109">IFERROR(INDEX(Lists!$B$2:$B$200,SMALL(IF(Lists!$I$2:$I$200="Individual",ROW(Lists!$B$2:$B$200)),ROW(105:105))-1,1),"")</f>
        <v>Southern Africa Regional Food Security Crisis</v>
      </c>
      <c r="B109" s="131" t="str">
        <f>VLOOKUP(A109,Lists!$B$2:$G$200,2,FALSE)</f>
        <v>REG012</v>
      </c>
      <c r="C109" s="131" t="str">
        <f>VLOOKUP(B109,'INFORM Severity - hidden'!$C$5:$D$200,2,FALSE)</f>
        <v>Lesotho,Madagascar,Malawi,Namibia,Eswatini,Zambia,Zimbabwe,Tanzania</v>
      </c>
      <c r="D109" s="131" t="str">
        <f>VLOOKUP(A109,Lists!$B$2:$G$200,3,FALSE)</f>
        <v>LSO,MDG,MWI,NAM,SWZ,ZMB,ZWE,TZA</v>
      </c>
      <c r="E109" s="132">
        <f>VLOOKUP(A109,Lists!$B$2:$G$200,5,FALSE)</f>
        <v>0</v>
      </c>
      <c r="F109" s="235">
        <f t="shared" si="15"/>
        <v>3.4</v>
      </c>
      <c r="G109" s="129">
        <f t="shared" si="16"/>
        <v>4</v>
      </c>
      <c r="H109" s="129" t="str">
        <f t="shared" si="17"/>
        <v>High</v>
      </c>
      <c r="I109" s="236" t="str">
        <f>INDEX(Trends!$D$3:$D$404,MATCH(B109,Trends!$C$3:$C$404,0))</f>
        <v>Stable</v>
      </c>
      <c r="J109" s="129" t="str">
        <f>VLOOKUP($B109,Reliability!$A$3:$I$170,9,FALSE)</f>
        <v>Very High</v>
      </c>
      <c r="K109" s="237">
        <f t="shared" si="18"/>
        <v>3.4</v>
      </c>
      <c r="L109" s="237">
        <f>VLOOKUP($B109,'Impact of the crisis'!$C$6:$N$170,12,FALSE)</f>
        <v>3.8</v>
      </c>
      <c r="M109" s="237">
        <f>VLOOKUP($B109,'Impact of the crisis'!$C$6:$AB$170,26,FALSE)</f>
        <v>3.1</v>
      </c>
      <c r="N109" s="237">
        <f>VLOOKUP($B109,'Conditions of people affected'!$C$6:$R$170,16,FALSE)</f>
        <v>4</v>
      </c>
      <c r="O109" s="237">
        <f>VLOOKUP($B109,'Conditions of people affected'!$C$6:$R$170,9,FALSE)</f>
        <v>5</v>
      </c>
      <c r="P109" s="237">
        <f>VLOOKUP($B109,'Conditions of people affected'!$C$6:$R$170,15,FALSE)</f>
        <v>3</v>
      </c>
      <c r="Q109" s="237">
        <f t="shared" si="19"/>
        <v>2.5</v>
      </c>
      <c r="R109" s="237">
        <f>VLOOKUP($B109,'Complexity of the crisis'!$C$6:$AN$170,22,FALSE)</f>
        <v>2.5</v>
      </c>
      <c r="S109" s="237">
        <f>VLOOKUP($B109,'Complexity of the crisis'!$C$6:$AN$170,38,FALSE)</f>
        <v>2.5</v>
      </c>
      <c r="T109" s="133" t="str">
        <f>VLOOKUP(B109,Lists!$C$3:$E$163,3,FALSE)</f>
        <v>Africa,Africa,Africa,Africa,Africa,Africa,Africa,Africa</v>
      </c>
      <c r="U109" s="134">
        <f>VLOOKUP(B109,'INFORM Severity - hidden'!$C$5:$V$200,20,FALSE)</f>
        <v>44865</v>
      </c>
    </row>
    <row r="110" spans="1:21" x14ac:dyDescent="0.25">
      <c r="A110" s="130" t="str">
        <f t="array" ref="A110">IFERROR(INDEX(Lists!$B$2:$B$200,SMALL(IF(Lists!$I$2:$I$200="Individual",ROW(Lists!$B$2:$B$200)),ROW(106:106))-1,1),"")</f>
        <v>Nagorno-Karabakh Conflict</v>
      </c>
      <c r="B110" s="131" t="str">
        <f>VLOOKUP(A110,Lists!$B$2:$G$200,2,FALSE)</f>
        <v>REG013</v>
      </c>
      <c r="C110" s="131" t="str">
        <f>VLOOKUP(B110,'INFORM Severity - hidden'!$C$5:$D$200,2,FALSE)</f>
        <v>Armenia,Azerbaijan</v>
      </c>
      <c r="D110" s="131" t="str">
        <f>VLOOKUP(A110,Lists!$B$2:$G$200,3,FALSE)</f>
        <v>ARM,AZE</v>
      </c>
      <c r="E110" s="132">
        <f>VLOOKUP(A110,Lists!$B$2:$G$200,5,FALSE)</f>
        <v>0</v>
      </c>
      <c r="F110" s="235">
        <f t="shared" si="15"/>
        <v>1.8</v>
      </c>
      <c r="G110" s="129">
        <f t="shared" si="16"/>
        <v>2</v>
      </c>
      <c r="H110" s="129" t="str">
        <f t="shared" si="17"/>
        <v>Low</v>
      </c>
      <c r="I110" s="236" t="str">
        <f>INDEX(Trends!$D$3:$D$404,MATCH(B110,Trends!$C$3:$C$404,0))</f>
        <v>Stable</v>
      </c>
      <c r="J110" s="129" t="str">
        <f>VLOOKUP($B110,Reliability!$A$3:$I$170,9,FALSE)</f>
        <v>High</v>
      </c>
      <c r="K110" s="237">
        <f t="shared" si="18"/>
        <v>2.2999999999999998</v>
      </c>
      <c r="L110" s="237">
        <f>VLOOKUP($B110,'Impact of the crisis'!$C$6:$N$170,12,FALSE)</f>
        <v>2</v>
      </c>
      <c r="M110" s="237">
        <f>VLOOKUP($B110,'Impact of the crisis'!$C$6:$AB$170,26,FALSE)</f>
        <v>2.5</v>
      </c>
      <c r="N110" s="237">
        <f>VLOOKUP($B110,'Conditions of people affected'!$C$6:$R$170,16,FALSE)</f>
        <v>1.35</v>
      </c>
      <c r="O110" s="237">
        <f>VLOOKUP($B110,'Conditions of people affected'!$C$6:$R$170,9,FALSE)</f>
        <v>0.7</v>
      </c>
      <c r="P110" s="237">
        <f>VLOOKUP($B110,'Conditions of people affected'!$C$6:$R$170,15,FALSE)</f>
        <v>2</v>
      </c>
      <c r="Q110" s="237">
        <f t="shared" si="19"/>
        <v>1.9</v>
      </c>
      <c r="R110" s="237">
        <f>VLOOKUP($B110,'Complexity of the crisis'!$C$6:$AN$170,22,FALSE)</f>
        <v>2.2999999999999998</v>
      </c>
      <c r="S110" s="237">
        <f>VLOOKUP($B110,'Complexity of the crisis'!$C$6:$AN$170,38,FALSE)</f>
        <v>1.5</v>
      </c>
      <c r="T110" s="133" t="str">
        <f>VLOOKUP(B110,Lists!$C$3:$E$163,3,FALSE)</f>
        <v>Middle east,Middle east</v>
      </c>
      <c r="U110" s="134">
        <f>VLOOKUP(B110,'INFORM Severity - hidden'!$C$5:$V$200,20,FALSE)</f>
        <v>44861</v>
      </c>
    </row>
    <row r="111" spans="1:21" x14ac:dyDescent="0.25">
      <c r="A111" s="130" t="str">
        <f t="array" ref="A111">IFERROR(INDEX(Lists!$B$2:$B$200,SMALL(IF(Lists!$I$2:$I$200="Individual",ROW(Lists!$B$2:$B$200)),ROW(107:107))-1,1),"")</f>
        <v>Eastern Africa Regional Drought Crisis</v>
      </c>
      <c r="B111" s="131" t="str">
        <f>VLOOKUP(A111,Lists!$B$2:$G$200,2,FALSE)</f>
        <v>REG014</v>
      </c>
      <c r="C111" s="131" t="str">
        <f>VLOOKUP(B111,'INFORM Severity - hidden'!$C$5:$D$200,2,FALSE)</f>
        <v>Ethiopia,Somalia,Kenya</v>
      </c>
      <c r="D111" s="131" t="str">
        <f>VLOOKUP(A111,Lists!$B$2:$G$200,3,FALSE)</f>
        <v>ETH,SOM,KEN</v>
      </c>
      <c r="E111" s="132" t="str">
        <f>VLOOKUP(A111,Lists!$B$2:$G$200,5,FALSE)</f>
        <v>Drought</v>
      </c>
      <c r="F111" s="235">
        <f t="shared" si="15"/>
        <v>4.0999999999999996</v>
      </c>
      <c r="G111" s="129">
        <f t="shared" si="16"/>
        <v>5</v>
      </c>
      <c r="H111" s="129" t="str">
        <f t="shared" si="17"/>
        <v>Very High</v>
      </c>
      <c r="I111" s="236" t="str">
        <f>INDEX(Trends!$D$3:$D$404,MATCH(B111,Trends!$C$3:$C$404,0))</f>
        <v>Increasing</v>
      </c>
      <c r="J111" s="129" t="str">
        <f>VLOOKUP($B111,Reliability!$A$3:$I$170,9,FALSE)</f>
        <v>High</v>
      </c>
      <c r="K111" s="237">
        <f t="shared" si="18"/>
        <v>3.5</v>
      </c>
      <c r="L111" s="237">
        <f>VLOOKUP($B111,'Impact of the crisis'!$C$6:$N$170,12,FALSE)</f>
        <v>4.0999999999999996</v>
      </c>
      <c r="M111" s="237">
        <f>VLOOKUP($B111,'Impact of the crisis'!$C$6:$AB$170,26,FALSE)</f>
        <v>3.2</v>
      </c>
      <c r="N111" s="237">
        <f>VLOOKUP($B111,'Conditions of people affected'!$C$6:$R$170,16,FALSE)</f>
        <v>4.5</v>
      </c>
      <c r="O111" s="237">
        <f>VLOOKUP($B111,'Conditions of people affected'!$C$6:$R$170,9,FALSE)</f>
        <v>5</v>
      </c>
      <c r="P111" s="237">
        <f>VLOOKUP($B111,'Conditions of people affected'!$C$6:$R$170,15,FALSE)</f>
        <v>4</v>
      </c>
      <c r="Q111" s="237">
        <f t="shared" si="19"/>
        <v>3.7</v>
      </c>
      <c r="R111" s="237">
        <f>VLOOKUP($B111,'Complexity of the crisis'!$C$6:$AN$170,22,FALSE)</f>
        <v>3.3</v>
      </c>
      <c r="S111" s="237">
        <f>VLOOKUP($B111,'Complexity of the crisis'!$C$6:$AN$170,38,FALSE)</f>
        <v>4</v>
      </c>
      <c r="T111" s="133" t="str">
        <f>VLOOKUP(B111,Lists!$C$3:$E$163,3,FALSE)</f>
        <v>Africa,Africa,Africa</v>
      </c>
      <c r="U111" s="134">
        <f>VLOOKUP(B111,'INFORM Severity - hidden'!$C$5:$V$200,20,FALSE)</f>
        <v>44833</v>
      </c>
    </row>
    <row r="112" spans="1:21" x14ac:dyDescent="0.25">
      <c r="A112" s="130" t="str">
        <f t="array" ref="A112">IFERROR(INDEX(Lists!$B$2:$B$200,SMALL(IF(Lists!$I$2:$I$200="Individual",ROW(Lists!$B$2:$B$200)),ROW(108:108))-1,1),"")</f>
        <v>Displacement from Ukraine conflict in Romania</v>
      </c>
      <c r="B112" s="131" t="str">
        <f>VLOOKUP(A112,Lists!$B$2:$G$200,2,FALSE)</f>
        <v>ROU002</v>
      </c>
      <c r="C112" s="131" t="str">
        <f>VLOOKUP(B112,'INFORM Severity - hidden'!$C$5:$D$200,2,FALSE)</f>
        <v>Romania</v>
      </c>
      <c r="D112" s="131" t="str">
        <f>VLOOKUP(A112,Lists!$B$2:$G$200,3,FALSE)</f>
        <v>ROU</v>
      </c>
      <c r="E112" s="132" t="str">
        <f>VLOOKUP(A112,Lists!$B$2:$G$200,5,FALSE)</f>
        <v>Conflict,Displacement</v>
      </c>
      <c r="F112" s="235">
        <f t="shared" si="15"/>
        <v>2.5</v>
      </c>
      <c r="G112" s="129">
        <f t="shared" si="16"/>
        <v>3</v>
      </c>
      <c r="H112" s="129" t="str">
        <f t="shared" si="17"/>
        <v>Medium</v>
      </c>
      <c r="I112" s="236" t="str">
        <f>INDEX(Trends!$D$3:$D$404,MATCH(B112,Trends!$C$3:$C$404,0))</f>
        <v>Increasing</v>
      </c>
      <c r="J112" s="129" t="str">
        <f>VLOOKUP($B112,Reliability!$A$3:$I$170,9,FALSE)</f>
        <v>Very High</v>
      </c>
      <c r="K112" s="237">
        <f t="shared" si="18"/>
        <v>2.5</v>
      </c>
      <c r="L112" s="237">
        <f>VLOOKUP($B112,'Impact of the crisis'!$C$6:$N$170,12,FALSE)</f>
        <v>2.2000000000000002</v>
      </c>
      <c r="M112" s="237">
        <f>VLOOKUP($B112,'Impact of the crisis'!$C$6:$AB$170,26,FALSE)</f>
        <v>2.6</v>
      </c>
      <c r="N112" s="237">
        <f>VLOOKUP($B112,'Conditions of people affected'!$C$6:$R$170,16,FALSE)</f>
        <v>3.3</v>
      </c>
      <c r="O112" s="237">
        <f>VLOOKUP($B112,'Conditions of people affected'!$C$6:$R$170,9,FALSE)</f>
        <v>3.6</v>
      </c>
      <c r="P112" s="237">
        <f>VLOOKUP($B112,'Conditions of people affected'!$C$6:$R$170,15,FALSE)</f>
        <v>3</v>
      </c>
      <c r="Q112" s="237">
        <f t="shared" si="19"/>
        <v>1.2</v>
      </c>
      <c r="R112" s="237">
        <f>VLOOKUP($B112,'Complexity of the crisis'!$C$6:$AN$170,22,FALSE)</f>
        <v>1.3</v>
      </c>
      <c r="S112" s="237">
        <f>VLOOKUP($B112,'Complexity of the crisis'!$C$6:$AN$170,38,FALSE)</f>
        <v>1</v>
      </c>
      <c r="T112" s="133" t="str">
        <f>VLOOKUP(B112,Lists!$C$3:$E$163,3,FALSE)</f>
        <v>Europe</v>
      </c>
      <c r="U112" s="134">
        <f>VLOOKUP(B112,'INFORM Severity - hidden'!$C$5:$V$200,20,FALSE)</f>
        <v>44860</v>
      </c>
    </row>
    <row r="113" spans="1:21" x14ac:dyDescent="0.25">
      <c r="A113" s="130" t="str">
        <f t="array" ref="A113">IFERROR(INDEX(Lists!$B$2:$B$200,SMALL(IF(Lists!$I$2:$I$200="Individual",ROW(Lists!$B$2:$B$200)),ROW(109:109))-1,1),"")</f>
        <v>Burundi and DRC refugees in Rwanda</v>
      </c>
      <c r="B113" s="131" t="str">
        <f>VLOOKUP(A113,Lists!$B$2:$G$200,2,FALSE)</f>
        <v>RWA002</v>
      </c>
      <c r="C113" s="131" t="str">
        <f>VLOOKUP(B113,'INFORM Severity - hidden'!$C$5:$D$200,2,FALSE)</f>
        <v>Rwanda</v>
      </c>
      <c r="D113" s="131" t="str">
        <f>VLOOKUP(A113,Lists!$B$2:$G$200,3,FALSE)</f>
        <v>RWA</v>
      </c>
      <c r="E113" s="132" t="str">
        <f>VLOOKUP(A113,Lists!$B$2:$G$200,5,FALSE)</f>
        <v>Displacement</v>
      </c>
      <c r="F113" s="235">
        <f t="shared" si="15"/>
        <v>2.4</v>
      </c>
      <c r="G113" s="129">
        <f t="shared" si="16"/>
        <v>3</v>
      </c>
      <c r="H113" s="129" t="str">
        <f t="shared" si="17"/>
        <v>Medium</v>
      </c>
      <c r="I113" s="236" t="str">
        <f>INDEX(Trends!$D$3:$D$404,MATCH(B113,Trends!$C$3:$C$404,0))</f>
        <v>Stable</v>
      </c>
      <c r="J113" s="129" t="str">
        <f>VLOOKUP($B113,Reliability!$A$3:$I$170,9,FALSE)</f>
        <v>Medium</v>
      </c>
      <c r="K113" s="237">
        <f t="shared" si="18"/>
        <v>2.5</v>
      </c>
      <c r="L113" s="237">
        <f>VLOOKUP($B113,'Impact of the crisis'!$C$6:$N$170,12,FALSE)</f>
        <v>2.2000000000000002</v>
      </c>
      <c r="M113" s="237">
        <f>VLOOKUP($B113,'Impact of the crisis'!$C$6:$AB$170,26,FALSE)</f>
        <v>2.7</v>
      </c>
      <c r="N113" s="237">
        <f>VLOOKUP($B113,'Conditions of people affected'!$C$6:$R$170,16,FALSE)</f>
        <v>2.4</v>
      </c>
      <c r="O113" s="237">
        <f>VLOOKUP($B113,'Conditions of people affected'!$C$6:$R$170,9,FALSE)</f>
        <v>1.8</v>
      </c>
      <c r="P113" s="237">
        <f>VLOOKUP($B113,'Conditions of people affected'!$C$6:$R$170,15,FALSE)</f>
        <v>3</v>
      </c>
      <c r="Q113" s="237">
        <f t="shared" si="19"/>
        <v>2.2999999999999998</v>
      </c>
      <c r="R113" s="237">
        <f>VLOOKUP($B113,'Complexity of the crisis'!$C$6:$AN$170,22,FALSE)</f>
        <v>3</v>
      </c>
      <c r="S113" s="237">
        <f>VLOOKUP($B113,'Complexity of the crisis'!$C$6:$AN$170,38,FALSE)</f>
        <v>1.5</v>
      </c>
      <c r="T113" s="133" t="str">
        <f>VLOOKUP(B113,Lists!$C$3:$E$163,3,FALSE)</f>
        <v>Africa</v>
      </c>
      <c r="U113" s="134">
        <f>VLOOKUP(B113,'INFORM Severity - hidden'!$C$5:$V$200,20,FALSE)</f>
        <v>44818</v>
      </c>
    </row>
    <row r="114" spans="1:21" x14ac:dyDescent="0.25">
      <c r="A114" s="130" t="str">
        <f t="array" ref="A114">IFERROR(INDEX(Lists!$B$2:$B$200,SMALL(IF(Lists!$I$2:$I$200="Individual",ROW(Lists!$B$2:$B$200)),ROW(110:110))-1,1),"")</f>
        <v>Complex crisis in Sudan</v>
      </c>
      <c r="B114" s="131" t="str">
        <f>VLOOKUP(A114,Lists!$B$2:$G$200,2,FALSE)</f>
        <v>SDN001</v>
      </c>
      <c r="C114" s="131" t="str">
        <f>VLOOKUP(B114,'INFORM Severity - hidden'!$C$5:$D$200,2,FALSE)</f>
        <v>Sudan</v>
      </c>
      <c r="D114" s="131" t="str">
        <f>VLOOKUP(A114,Lists!$B$2:$G$200,3,FALSE)</f>
        <v>SDN</v>
      </c>
      <c r="E114" s="132" t="str">
        <f>VLOOKUP(A114,Lists!$B$2:$G$200,5,FALSE)</f>
        <v>Displacement,Violence,Floods</v>
      </c>
      <c r="F114" s="235">
        <f t="shared" si="15"/>
        <v>4.4000000000000004</v>
      </c>
      <c r="G114" s="129">
        <f t="shared" si="16"/>
        <v>5</v>
      </c>
      <c r="H114" s="129" t="str">
        <f t="shared" si="17"/>
        <v>Very High</v>
      </c>
      <c r="I114" s="236" t="str">
        <f>INDEX(Trends!$D$3:$D$404,MATCH(B114,Trends!$C$3:$C$404,0))</f>
        <v>Stable</v>
      </c>
      <c r="J114" s="129" t="str">
        <f>VLOOKUP($B114,Reliability!$A$3:$I$170,9,FALSE)</f>
        <v>High</v>
      </c>
      <c r="K114" s="237">
        <f t="shared" si="18"/>
        <v>4.4000000000000004</v>
      </c>
      <c r="L114" s="237">
        <f>VLOOKUP($B114,'Impact of the crisis'!$C$6:$N$170,12,FALSE)</f>
        <v>4.8</v>
      </c>
      <c r="M114" s="237">
        <f>VLOOKUP($B114,'Impact of the crisis'!$C$6:$AB$170,26,FALSE)</f>
        <v>4.2</v>
      </c>
      <c r="N114" s="237">
        <f>VLOOKUP($B114,'Conditions of people affected'!$C$6:$R$170,16,FALSE)</f>
        <v>4.5</v>
      </c>
      <c r="O114" s="237">
        <f>VLOOKUP($B114,'Conditions of people affected'!$C$6:$R$170,9,FALSE)</f>
        <v>5</v>
      </c>
      <c r="P114" s="237">
        <f>VLOOKUP($B114,'Conditions of people affected'!$C$6:$R$170,15,FALSE)</f>
        <v>4</v>
      </c>
      <c r="Q114" s="237">
        <f t="shared" si="19"/>
        <v>4.4000000000000004</v>
      </c>
      <c r="R114" s="237">
        <f>VLOOKUP($B114,'Complexity of the crisis'!$C$6:$AN$170,22,FALSE)</f>
        <v>4.2</v>
      </c>
      <c r="S114" s="237">
        <f>VLOOKUP($B114,'Complexity of the crisis'!$C$6:$AN$170,38,FALSE)</f>
        <v>4.5</v>
      </c>
      <c r="T114" s="133" t="str">
        <f>VLOOKUP(B114,Lists!$C$3:$E$163,3,FALSE)</f>
        <v>Africa</v>
      </c>
      <c r="U114" s="134">
        <f>VLOOKUP(B114,'INFORM Severity - hidden'!$C$5:$V$200,20,FALSE)</f>
        <v>44851</v>
      </c>
    </row>
    <row r="115" spans="1:21" x14ac:dyDescent="0.25">
      <c r="A115" s="130" t="str">
        <f t="array" ref="A115">IFERROR(INDEX(Lists!$B$2:$B$200,SMALL(IF(Lists!$I$2:$I$200="Individual",ROW(Lists!$B$2:$B$200)),ROW(111:111))-1,1),"")</f>
        <v>Refugees in Sudan</v>
      </c>
      <c r="B115" s="131" t="str">
        <f>VLOOKUP(A115,Lists!$B$2:$G$200,2,FALSE)</f>
        <v>SDN005</v>
      </c>
      <c r="C115" s="131" t="str">
        <f>VLOOKUP(B115,'INFORM Severity - hidden'!$C$5:$D$200,2,FALSE)</f>
        <v>Sudan</v>
      </c>
      <c r="D115" s="131" t="str">
        <f>VLOOKUP(A115,Lists!$B$2:$G$200,3,FALSE)</f>
        <v>SDN</v>
      </c>
      <c r="E115" s="132" t="str">
        <f>VLOOKUP(A115,Lists!$B$2:$G$200,5,FALSE)</f>
        <v>Displacement</v>
      </c>
      <c r="F115" s="235">
        <f t="shared" si="15"/>
        <v>3.3</v>
      </c>
      <c r="G115" s="129">
        <f t="shared" si="16"/>
        <v>4</v>
      </c>
      <c r="H115" s="129" t="str">
        <f t="shared" si="17"/>
        <v>High</v>
      </c>
      <c r="I115" s="236" t="str">
        <f>INDEX(Trends!$D$3:$D$404,MATCH(B115,Trends!$C$3:$C$404,0))</f>
        <v>Stable</v>
      </c>
      <c r="J115" s="129" t="str">
        <f>VLOOKUP($B115,Reliability!$A$3:$I$170,9,FALSE)</f>
        <v>High</v>
      </c>
      <c r="K115" s="237">
        <f t="shared" si="18"/>
        <v>3.4</v>
      </c>
      <c r="L115" s="237">
        <f>VLOOKUP($B115,'Impact of the crisis'!$C$6:$N$170,12,FALSE)</f>
        <v>2.1</v>
      </c>
      <c r="M115" s="237">
        <f>VLOOKUP($B115,'Impact of the crisis'!$C$6:$AB$170,26,FALSE)</f>
        <v>3.9</v>
      </c>
      <c r="N115" s="237">
        <f>VLOOKUP($B115,'Conditions of people affected'!$C$6:$R$170,16,FALSE)</f>
        <v>3.2</v>
      </c>
      <c r="O115" s="237">
        <f>VLOOKUP($B115,'Conditions of people affected'!$C$6:$R$170,9,FALSE)</f>
        <v>3.4</v>
      </c>
      <c r="P115" s="237">
        <f>VLOOKUP($B115,'Conditions of people affected'!$C$6:$R$170,15,FALSE)</f>
        <v>3</v>
      </c>
      <c r="Q115" s="237">
        <f t="shared" si="19"/>
        <v>3.5</v>
      </c>
      <c r="R115" s="237">
        <f>VLOOKUP($B115,'Complexity of the crisis'!$C$6:$AN$170,22,FALSE)</f>
        <v>4.2</v>
      </c>
      <c r="S115" s="237">
        <f>VLOOKUP($B115,'Complexity of the crisis'!$C$6:$AN$170,38,FALSE)</f>
        <v>2.5</v>
      </c>
      <c r="T115" s="133" t="str">
        <f>VLOOKUP(B115,Lists!$C$3:$E$163,3,FALSE)</f>
        <v>Africa</v>
      </c>
      <c r="U115" s="134">
        <f>VLOOKUP(B115,'INFORM Severity - hidden'!$C$5:$V$200,20,FALSE)</f>
        <v>44851</v>
      </c>
    </row>
    <row r="116" spans="1:21" x14ac:dyDescent="0.25">
      <c r="A116" s="130" t="str">
        <f t="array" ref="A116">IFERROR(INDEX(Lists!$B$2:$B$200,SMALL(IF(Lists!$I$2:$I$200="Individual",ROW(Lists!$B$2:$B$200)),ROW(112:112))-1,1),"")</f>
        <v xml:space="preserve">Floods in Sudan </v>
      </c>
      <c r="B116" s="131" t="str">
        <f>VLOOKUP(A116,Lists!$B$2:$G$200,2,FALSE)</f>
        <v>SDN006</v>
      </c>
      <c r="C116" s="131" t="str">
        <f>VLOOKUP(B116,'INFORM Severity - hidden'!$C$5:$D$200,2,FALSE)</f>
        <v>Sudan</v>
      </c>
      <c r="D116" s="131" t="str">
        <f>VLOOKUP(A116,Lists!$B$2:$G$200,3,FALSE)</f>
        <v>SDN</v>
      </c>
      <c r="E116" s="132" t="str">
        <f>VLOOKUP(A116,Lists!$B$2:$G$200,5,FALSE)</f>
        <v>Floods</v>
      </c>
      <c r="F116" s="235">
        <f t="shared" si="15"/>
        <v>3</v>
      </c>
      <c r="G116" s="129">
        <f t="shared" si="16"/>
        <v>3</v>
      </c>
      <c r="H116" s="129" t="str">
        <f t="shared" si="17"/>
        <v>Medium</v>
      </c>
      <c r="I116" s="236" t="str">
        <f>INDEX(Trends!$D$3:$D$404,MATCH(B116,Trends!$C$3:$C$404,0))</f>
        <v>-</v>
      </c>
      <c r="J116" s="129" t="str">
        <f>VLOOKUP($B116,Reliability!$A$3:$I$170,9,FALSE)</f>
        <v>Very High</v>
      </c>
      <c r="K116" s="237">
        <f t="shared" si="18"/>
        <v>3.7</v>
      </c>
      <c r="L116" s="237">
        <f>VLOOKUP($B116,'Impact of the crisis'!$C$6:$N$170,12,FALSE)</f>
        <v>4.8</v>
      </c>
      <c r="M116" s="237">
        <f>VLOOKUP($B116,'Impact of the crisis'!$C$6:$AB$170,26,FALSE)</f>
        <v>2.8</v>
      </c>
      <c r="N116" s="237">
        <f>VLOOKUP($B116,'Conditions of people affected'!$C$6:$R$170,16,FALSE)</f>
        <v>1.45</v>
      </c>
      <c r="O116" s="237">
        <f>VLOOKUP($B116,'Conditions of people affected'!$C$6:$R$170,9,FALSE)</f>
        <v>1.9</v>
      </c>
      <c r="P116" s="237">
        <f>VLOOKUP($B116,'Conditions of people affected'!$C$6:$R$170,15,FALSE)</f>
        <v>1</v>
      </c>
      <c r="Q116" s="237">
        <f t="shared" si="19"/>
        <v>4.4000000000000004</v>
      </c>
      <c r="R116" s="237">
        <f>VLOOKUP($B116,'Complexity of the crisis'!$C$6:$AN$170,22,FALSE)</f>
        <v>4.2</v>
      </c>
      <c r="S116" s="237">
        <f>VLOOKUP($B116,'Complexity of the crisis'!$C$6:$AN$170,38,FALSE)</f>
        <v>4.5</v>
      </c>
      <c r="T116" s="133" t="str">
        <f>VLOOKUP(B116,Lists!$C$3:$E$163,3,FALSE)</f>
        <v>Africa</v>
      </c>
      <c r="U116" s="134">
        <f>VLOOKUP(B116,'INFORM Severity - hidden'!$C$5:$V$200,20,FALSE)</f>
        <v>44851</v>
      </c>
    </row>
    <row r="117" spans="1:21" x14ac:dyDescent="0.25">
      <c r="A117" s="130" t="str">
        <f t="array" ref="A117">IFERROR(INDEX(Lists!$B$2:$B$200,SMALL(IF(Lists!$I$2:$I$200="Individual",ROW(Lists!$B$2:$B$200)),ROW(113:113))-1,1),"")</f>
        <v>Violence in Darfur and Kordofan regions</v>
      </c>
      <c r="B117" s="131" t="str">
        <f>VLOOKUP(A117,Lists!$B$2:$G$200,2,FALSE)</f>
        <v>SDN008</v>
      </c>
      <c r="C117" s="131" t="str">
        <f>VLOOKUP(B117,'INFORM Severity - hidden'!$C$5:$D$200,2,FALSE)</f>
        <v>Sudan</v>
      </c>
      <c r="D117" s="131" t="str">
        <f>VLOOKUP(A117,Lists!$B$2:$G$200,3,FALSE)</f>
        <v>SDN</v>
      </c>
      <c r="E117" s="132" t="str">
        <f>VLOOKUP(A117,Lists!$B$2:$G$200,5,FALSE)</f>
        <v>Violence</v>
      </c>
      <c r="F117" s="235">
        <f t="shared" si="15"/>
        <v>4.3</v>
      </c>
      <c r="G117" s="129">
        <f t="shared" si="16"/>
        <v>5</v>
      </c>
      <c r="H117" s="129" t="str">
        <f t="shared" si="17"/>
        <v>Very High</v>
      </c>
      <c r="I117" s="236" t="str">
        <f>INDEX(Trends!$D$3:$D$404,MATCH(B117,Trends!$C$3:$C$404,0))</f>
        <v>Increasing</v>
      </c>
      <c r="J117" s="129" t="str">
        <f>VLOOKUP($B117,Reliability!$A$3:$I$170,9,FALSE)</f>
        <v>Very High</v>
      </c>
      <c r="K117" s="237">
        <f t="shared" si="18"/>
        <v>3.4</v>
      </c>
      <c r="L117" s="237">
        <f>VLOOKUP($B117,'Impact of the crisis'!$C$6:$N$170,12,FALSE)</f>
        <v>3.2</v>
      </c>
      <c r="M117" s="237">
        <f>VLOOKUP($B117,'Impact of the crisis'!$C$6:$AB$170,26,FALSE)</f>
        <v>3.5</v>
      </c>
      <c r="N117" s="237">
        <f>VLOOKUP($B117,'Conditions of people affected'!$C$6:$R$170,16,FALSE)</f>
        <v>4.9000000000000004</v>
      </c>
      <c r="O117" s="237">
        <f>VLOOKUP($B117,'Conditions of people affected'!$C$6:$R$170,9,FALSE)</f>
        <v>4.8</v>
      </c>
      <c r="P117" s="237">
        <f>VLOOKUP($B117,'Conditions of people affected'!$C$6:$R$170,15,FALSE)</f>
        <v>5</v>
      </c>
      <c r="Q117" s="237">
        <f t="shared" si="19"/>
        <v>3.7</v>
      </c>
      <c r="R117" s="237">
        <f>VLOOKUP($B117,'Complexity of the crisis'!$C$6:$AN$170,22,FALSE)</f>
        <v>4.2</v>
      </c>
      <c r="S117" s="237">
        <f>VLOOKUP($B117,'Complexity of the crisis'!$C$6:$AN$170,38,FALSE)</f>
        <v>3</v>
      </c>
      <c r="T117" s="133" t="str">
        <f>VLOOKUP(B117,Lists!$C$3:$E$163,3,FALSE)</f>
        <v>Africa</v>
      </c>
      <c r="U117" s="134">
        <f>VLOOKUP(B117,'INFORM Severity - hidden'!$C$5:$V$200,20,FALSE)</f>
        <v>44851</v>
      </c>
    </row>
    <row r="118" spans="1:21" x14ac:dyDescent="0.25">
      <c r="A118" s="130" t="str">
        <f t="array" ref="A118">IFERROR(INDEX(Lists!$B$2:$B$200,SMALL(IF(Lists!$I$2:$I$200="Individual",ROW(Lists!$B$2:$B$200)),ROW(114:114))-1,1),"")</f>
        <v>Drought in Senegal</v>
      </c>
      <c r="B118" s="131" t="str">
        <f>VLOOKUP(A118,Lists!$B$2:$G$200,2,FALSE)</f>
        <v>SEN002</v>
      </c>
      <c r="C118" s="131" t="str">
        <f>VLOOKUP(B118,'INFORM Severity - hidden'!$C$5:$D$200,2,FALSE)</f>
        <v>Senegal</v>
      </c>
      <c r="D118" s="131" t="str">
        <f>VLOOKUP(A118,Lists!$B$2:$G$200,3,FALSE)</f>
        <v>SEN</v>
      </c>
      <c r="E118" s="132" t="str">
        <f>VLOOKUP(A118,Lists!$B$2:$G$200,5,FALSE)</f>
        <v>Drought</v>
      </c>
      <c r="F118" s="235">
        <f t="shared" si="15"/>
        <v>2.4</v>
      </c>
      <c r="G118" s="129">
        <f t="shared" si="16"/>
        <v>3</v>
      </c>
      <c r="H118" s="129" t="str">
        <f t="shared" si="17"/>
        <v>Medium</v>
      </c>
      <c r="I118" s="236" t="str">
        <f>INDEX(Trends!$D$3:$D$404,MATCH(B118,Trends!$C$3:$C$404,0))</f>
        <v>Stable</v>
      </c>
      <c r="J118" s="129" t="str">
        <f>VLOOKUP($B118,Reliability!$A$3:$I$170,9,FALSE)</f>
        <v>Very High</v>
      </c>
      <c r="K118" s="237">
        <f t="shared" si="18"/>
        <v>2.9</v>
      </c>
      <c r="L118" s="237">
        <f>VLOOKUP($B118,'Impact of the crisis'!$C$6:$N$170,12,FALSE)</f>
        <v>4.5</v>
      </c>
      <c r="M118" s="237">
        <f>VLOOKUP($B118,'Impact of the crisis'!$C$6:$AB$170,26,FALSE)</f>
        <v>1.7</v>
      </c>
      <c r="N118" s="237">
        <f>VLOOKUP($B118,'Conditions of people affected'!$C$6:$R$170,16,FALSE)</f>
        <v>2.5499999999999998</v>
      </c>
      <c r="O118" s="237">
        <f>VLOOKUP($B118,'Conditions of people affected'!$C$6:$R$170,9,FALSE)</f>
        <v>3.1</v>
      </c>
      <c r="P118" s="237">
        <f>VLOOKUP($B118,'Conditions of people affected'!$C$6:$R$170,15,FALSE)</f>
        <v>2</v>
      </c>
      <c r="Q118" s="237">
        <f t="shared" si="19"/>
        <v>1.9</v>
      </c>
      <c r="R118" s="237">
        <f>VLOOKUP($B118,'Complexity of the crisis'!$C$6:$AN$170,22,FALSE)</f>
        <v>2.2000000000000002</v>
      </c>
      <c r="S118" s="237">
        <f>VLOOKUP($B118,'Complexity of the crisis'!$C$6:$AN$170,38,FALSE)</f>
        <v>1.5</v>
      </c>
      <c r="T118" s="133" t="str">
        <f>VLOOKUP(B118,Lists!$C$3:$E$163,3,FALSE)</f>
        <v>Africa</v>
      </c>
      <c r="U118" s="134">
        <f>VLOOKUP(B118,'INFORM Severity - hidden'!$C$5:$V$200,20,FALSE)</f>
        <v>44838</v>
      </c>
    </row>
    <row r="119" spans="1:21" x14ac:dyDescent="0.25">
      <c r="A119" s="130" t="str">
        <f t="array" ref="A119">IFERROR(INDEX(Lists!$B$2:$B$200,SMALL(IF(Lists!$I$2:$I$200="Individual",ROW(Lists!$B$2:$B$200)),ROW(115:115))-1,1),"")</f>
        <v>Complex crisis in El Salvador</v>
      </c>
      <c r="B119" s="131" t="str">
        <f>VLOOKUP(A119,Lists!$B$2:$G$200,2,FALSE)</f>
        <v>SLV001</v>
      </c>
      <c r="C119" s="131" t="str">
        <f>VLOOKUP(B119,'INFORM Severity - hidden'!$C$5:$D$200,2,FALSE)</f>
        <v>El Salvador</v>
      </c>
      <c r="D119" s="131" t="str">
        <f>VLOOKUP(A119,Lists!$B$2:$G$200,3,FALSE)</f>
        <v>SLV</v>
      </c>
      <c r="E119" s="132" t="str">
        <f>VLOOKUP(A119,Lists!$B$2:$G$200,5,FALSE)</f>
        <v>Displacement,Violence,Floods,Drought</v>
      </c>
      <c r="F119" s="235">
        <f t="shared" si="15"/>
        <v>3.2</v>
      </c>
      <c r="G119" s="129">
        <f t="shared" si="16"/>
        <v>4</v>
      </c>
      <c r="H119" s="129" t="str">
        <f t="shared" si="17"/>
        <v>High</v>
      </c>
      <c r="I119" s="236" t="str">
        <f>INDEX(Trends!$D$3:$D$404,MATCH(B119,Trends!$C$3:$C$404,0))</f>
        <v>Stable</v>
      </c>
      <c r="J119" s="129" t="str">
        <f>VLOOKUP($B119,Reliability!$A$3:$I$170,9,FALSE)</f>
        <v>Very High</v>
      </c>
      <c r="K119" s="237">
        <f t="shared" si="18"/>
        <v>3.4</v>
      </c>
      <c r="L119" s="237">
        <f>VLOOKUP($B119,'Impact of the crisis'!$C$6:$N$170,12,FALSE)</f>
        <v>3.8</v>
      </c>
      <c r="M119" s="237">
        <f>VLOOKUP($B119,'Impact of the crisis'!$C$6:$AB$170,26,FALSE)</f>
        <v>3.2</v>
      </c>
      <c r="N119" s="237">
        <f>VLOOKUP($B119,'Conditions of people affected'!$C$6:$R$170,16,FALSE)</f>
        <v>3.35</v>
      </c>
      <c r="O119" s="237">
        <f>VLOOKUP($B119,'Conditions of people affected'!$C$6:$R$170,9,FALSE)</f>
        <v>3.7</v>
      </c>
      <c r="P119" s="237">
        <f>VLOOKUP($B119,'Conditions of people affected'!$C$6:$R$170,15,FALSE)</f>
        <v>3</v>
      </c>
      <c r="Q119" s="237">
        <f t="shared" si="19"/>
        <v>2.7</v>
      </c>
      <c r="R119" s="237">
        <f>VLOOKUP($B119,'Complexity of the crisis'!$C$6:$AN$170,22,FALSE)</f>
        <v>2.4</v>
      </c>
      <c r="S119" s="237">
        <f>VLOOKUP($B119,'Complexity of the crisis'!$C$6:$AN$170,38,FALSE)</f>
        <v>3</v>
      </c>
      <c r="T119" s="133" t="str">
        <f>VLOOKUP(B119,Lists!$C$3:$E$163,3,FALSE)</f>
        <v>Americas</v>
      </c>
      <c r="U119" s="134">
        <f>VLOOKUP(B119,'INFORM Severity - hidden'!$C$5:$V$200,20,FALSE)</f>
        <v>44858</v>
      </c>
    </row>
    <row r="120" spans="1:21" x14ac:dyDescent="0.25">
      <c r="A120" s="130" t="str">
        <f t="array" ref="A120">IFERROR(INDEX(Lists!$B$2:$B$200,SMALL(IF(Lists!$I$2:$I$200="Individual",ROW(Lists!$B$2:$B$200)),ROW(116:116))-1,1),"")</f>
        <v>Complex crisis in Somalia</v>
      </c>
      <c r="B120" s="131" t="str">
        <f>VLOOKUP(A120,Lists!$B$2:$G$200,2,FALSE)</f>
        <v>SOM001</v>
      </c>
      <c r="C120" s="131" t="str">
        <f>VLOOKUP(B120,'INFORM Severity - hidden'!$C$5:$D$200,2,FALSE)</f>
        <v>Somalia</v>
      </c>
      <c r="D120" s="131" t="str">
        <f>VLOOKUP(A120,Lists!$B$2:$G$200,3,FALSE)</f>
        <v>SOM</v>
      </c>
      <c r="E120" s="132" t="str">
        <f>VLOOKUP(A120,Lists!$B$2:$G$200,5,FALSE)</f>
        <v>Conflict,Displacement,Floods,Drought</v>
      </c>
      <c r="F120" s="235">
        <f t="shared" si="15"/>
        <v>4.4000000000000004</v>
      </c>
      <c r="G120" s="129">
        <f t="shared" si="16"/>
        <v>5</v>
      </c>
      <c r="H120" s="129" t="str">
        <f t="shared" si="17"/>
        <v>Very High</v>
      </c>
      <c r="I120" s="236" t="str">
        <f>INDEX(Trends!$D$3:$D$404,MATCH(B120,Trends!$C$3:$C$404,0))</f>
        <v>Stable</v>
      </c>
      <c r="J120" s="129" t="str">
        <f>VLOOKUP($B120,Reliability!$A$3:$I$170,9,FALSE)</f>
        <v>High</v>
      </c>
      <c r="K120" s="237">
        <f t="shared" si="18"/>
        <v>4.8</v>
      </c>
      <c r="L120" s="237">
        <f>VLOOKUP($B120,'Impact of the crisis'!$C$6:$N$170,12,FALSE)</f>
        <v>4.7</v>
      </c>
      <c r="M120" s="237">
        <f>VLOOKUP($B120,'Impact of the crisis'!$C$6:$AB$170,26,FALSE)</f>
        <v>4.9000000000000004</v>
      </c>
      <c r="N120" s="237">
        <f>VLOOKUP($B120,'Conditions of people affected'!$C$6:$R$170,16,FALSE)</f>
        <v>4.4000000000000004</v>
      </c>
      <c r="O120" s="237">
        <f>VLOOKUP($B120,'Conditions of people affected'!$C$6:$R$170,9,FALSE)</f>
        <v>4.8</v>
      </c>
      <c r="P120" s="237">
        <f>VLOOKUP($B120,'Conditions of people affected'!$C$6:$R$170,15,FALSE)</f>
        <v>4</v>
      </c>
      <c r="Q120" s="237">
        <f t="shared" si="19"/>
        <v>4.2</v>
      </c>
      <c r="R120" s="237">
        <f>VLOOKUP($B120,'Complexity of the crisis'!$C$6:$AN$170,22,FALSE)</f>
        <v>3.9</v>
      </c>
      <c r="S120" s="237">
        <f>VLOOKUP($B120,'Complexity of the crisis'!$C$6:$AN$170,38,FALSE)</f>
        <v>4.5</v>
      </c>
      <c r="T120" s="133" t="str">
        <f>VLOOKUP(B120,Lists!$C$3:$E$163,3,FALSE)</f>
        <v>Africa</v>
      </c>
      <c r="U120" s="134">
        <f>VLOOKUP(B120,'INFORM Severity - hidden'!$C$5:$V$200,20,FALSE)</f>
        <v>44860</v>
      </c>
    </row>
    <row r="121" spans="1:21" x14ac:dyDescent="0.25">
      <c r="A121" s="130" t="str">
        <f t="array" ref="A121">IFERROR(INDEX(Lists!$B$2:$B$200,SMALL(IF(Lists!$I$2:$I$200="Individual",ROW(Lists!$B$2:$B$200)),ROW(117:117))-1,1),"")</f>
        <v>Mixed Migration Flows in Somalia</v>
      </c>
      <c r="B121" s="131" t="str">
        <f>VLOOKUP(A121,Lists!$B$2:$G$200,2,FALSE)</f>
        <v>SOM002</v>
      </c>
      <c r="C121" s="131" t="str">
        <f>VLOOKUP(B121,'INFORM Severity - hidden'!$C$5:$D$200,2,FALSE)</f>
        <v>Somalia</v>
      </c>
      <c r="D121" s="131" t="str">
        <f>VLOOKUP(A121,Lists!$B$2:$G$200,3,FALSE)</f>
        <v>SOM</v>
      </c>
      <c r="E121" s="132" t="str">
        <f>VLOOKUP(A121,Lists!$B$2:$G$200,5,FALSE)</f>
        <v>Displacement</v>
      </c>
      <c r="F121" s="235">
        <f t="shared" si="15"/>
        <v>1.9</v>
      </c>
      <c r="G121" s="129">
        <f t="shared" si="16"/>
        <v>2</v>
      </c>
      <c r="H121" s="129" t="str">
        <f t="shared" si="17"/>
        <v>Low</v>
      </c>
      <c r="I121" s="236" t="str">
        <f>INDEX(Trends!$D$3:$D$404,MATCH(B121,Trends!$C$3:$C$404,0))</f>
        <v>Increasing</v>
      </c>
      <c r="J121" s="129" t="str">
        <f>VLOOKUP($B121,Reliability!$A$3:$I$170,9,FALSE)</f>
        <v>High</v>
      </c>
      <c r="K121" s="237">
        <f t="shared" si="18"/>
        <v>1.8</v>
      </c>
      <c r="L121" s="237">
        <f>VLOOKUP($B121,'Impact of the crisis'!$C$6:$N$170,12,FALSE)</f>
        <v>1.5</v>
      </c>
      <c r="M121" s="237">
        <f>VLOOKUP($B121,'Impact of the crisis'!$C$6:$AB$170,26,FALSE)</f>
        <v>2</v>
      </c>
      <c r="N121" s="237">
        <f>VLOOKUP($B121,'Conditions of people affected'!$C$6:$R$170,16,FALSE)</f>
        <v>0.95</v>
      </c>
      <c r="O121" s="237">
        <f>VLOOKUP($B121,'Conditions of people affected'!$C$6:$R$170,9,FALSE)</f>
        <v>0.9</v>
      </c>
      <c r="P121" s="237">
        <f>VLOOKUP($B121,'Conditions of people affected'!$C$6:$R$170,15,FALSE)</f>
        <v>1</v>
      </c>
      <c r="Q121" s="237">
        <f t="shared" si="19"/>
        <v>3.3</v>
      </c>
      <c r="R121" s="237">
        <f>VLOOKUP($B121,'Complexity of the crisis'!$C$6:$AN$170,22,FALSE)</f>
        <v>3.9</v>
      </c>
      <c r="S121" s="237">
        <f>VLOOKUP($B121,'Complexity of the crisis'!$C$6:$AN$170,38,FALSE)</f>
        <v>2.5</v>
      </c>
      <c r="T121" s="133" t="str">
        <f>VLOOKUP(B121,Lists!$C$3:$E$163,3,FALSE)</f>
        <v>Africa</v>
      </c>
      <c r="U121" s="134">
        <f>VLOOKUP(B121,'INFORM Severity - hidden'!$C$5:$V$200,20,FALSE)</f>
        <v>44860</v>
      </c>
    </row>
    <row r="122" spans="1:21" x14ac:dyDescent="0.25">
      <c r="A122" s="130" t="str">
        <f t="array" ref="A122">IFERROR(INDEX(Lists!$B$2:$B$200,SMALL(IF(Lists!$I$2:$I$200="Individual",ROW(Lists!$B$2:$B$200)),ROW(118:118))-1,1),"")</f>
        <v>Complex crisis in South Sudan</v>
      </c>
      <c r="B122" s="131" t="str">
        <f>VLOOKUP(A122,Lists!$B$2:$G$200,2,FALSE)</f>
        <v>SSD001</v>
      </c>
      <c r="C122" s="131" t="str">
        <f>VLOOKUP(B122,'INFORM Severity - hidden'!$C$5:$D$200,2,FALSE)</f>
        <v>South Sudan</v>
      </c>
      <c r="D122" s="131" t="str">
        <f>VLOOKUP(A122,Lists!$B$2:$G$200,3,FALSE)</f>
        <v>SSD</v>
      </c>
      <c r="E122" s="132" t="str">
        <f>VLOOKUP(A122,Lists!$B$2:$G$200,5,FALSE)</f>
        <v>Conflict,Floods,Displacement</v>
      </c>
      <c r="F122" s="235">
        <f t="shared" si="15"/>
        <v>4.4000000000000004</v>
      </c>
      <c r="G122" s="129">
        <f t="shared" si="16"/>
        <v>5</v>
      </c>
      <c r="H122" s="129" t="str">
        <f t="shared" si="17"/>
        <v>Very High</v>
      </c>
      <c r="I122" s="236" t="str">
        <f>INDEX(Trends!$D$3:$D$404,MATCH(B122,Trends!$C$3:$C$404,0))</f>
        <v>Decreasing</v>
      </c>
      <c r="J122" s="129" t="str">
        <f>VLOOKUP($B122,Reliability!$A$3:$I$170,9,FALSE)</f>
        <v>Very High</v>
      </c>
      <c r="K122" s="237">
        <f t="shared" si="18"/>
        <v>4.7</v>
      </c>
      <c r="L122" s="237">
        <f>VLOOKUP($B122,'Impact of the crisis'!$C$6:$N$170,12,FALSE)</f>
        <v>4.5999999999999996</v>
      </c>
      <c r="M122" s="237">
        <f>VLOOKUP($B122,'Impact of the crisis'!$C$6:$AB$170,26,FALSE)</f>
        <v>4.7</v>
      </c>
      <c r="N122" s="237">
        <f>VLOOKUP($B122,'Conditions of people affected'!$C$6:$R$170,16,FALSE)</f>
        <v>4.45</v>
      </c>
      <c r="O122" s="237">
        <f>VLOOKUP($B122,'Conditions of people affected'!$C$6:$R$170,9,FALSE)</f>
        <v>4.9000000000000004</v>
      </c>
      <c r="P122" s="237">
        <f>VLOOKUP($B122,'Conditions of people affected'!$C$6:$R$170,15,FALSE)</f>
        <v>4</v>
      </c>
      <c r="Q122" s="237">
        <f t="shared" si="19"/>
        <v>4.2</v>
      </c>
      <c r="R122" s="237">
        <f>VLOOKUP($B122,'Complexity of the crisis'!$C$6:$AN$170,22,FALSE)</f>
        <v>3.8</v>
      </c>
      <c r="S122" s="237">
        <f>VLOOKUP($B122,'Complexity of the crisis'!$C$6:$AN$170,38,FALSE)</f>
        <v>4.5</v>
      </c>
      <c r="T122" s="133" t="str">
        <f>VLOOKUP(B122,Lists!$C$3:$E$163,3,FALSE)</f>
        <v>Africa</v>
      </c>
      <c r="U122" s="134">
        <f>VLOOKUP(B122,'INFORM Severity - hidden'!$C$5:$V$200,20,FALSE)</f>
        <v>44858</v>
      </c>
    </row>
    <row r="123" spans="1:21" x14ac:dyDescent="0.25">
      <c r="A123" s="130" t="str">
        <f t="array" ref="A123">IFERROR(INDEX(Lists!$B$2:$B$200,SMALL(IF(Lists!$I$2:$I$200="Individual",ROW(Lists!$B$2:$B$200)),ROW(119:119))-1,1),"")</f>
        <v>2022 seasonal floods in South Sudan</v>
      </c>
      <c r="B123" s="131" t="str">
        <f>VLOOKUP(A123,Lists!$B$2:$G$200,2,FALSE)</f>
        <v>SSD003</v>
      </c>
      <c r="C123" s="131" t="str">
        <f>VLOOKUP(B123,'INFORM Severity - hidden'!$C$5:$D$200,2,FALSE)</f>
        <v>South Sudan</v>
      </c>
      <c r="D123" s="131" t="str">
        <f>VLOOKUP(A123,Lists!$B$2:$G$200,3,FALSE)</f>
        <v>SSD</v>
      </c>
      <c r="E123" s="132" t="str">
        <f>VLOOKUP(A123,Lists!$B$2:$G$200,5,FALSE)</f>
        <v>Floods</v>
      </c>
      <c r="F123" s="235">
        <f t="shared" si="15"/>
        <v>3.4</v>
      </c>
      <c r="G123" s="129">
        <f t="shared" si="16"/>
        <v>4</v>
      </c>
      <c r="H123" s="129" t="str">
        <f t="shared" si="17"/>
        <v>High</v>
      </c>
      <c r="I123" s="236" t="str">
        <f>INDEX(Trends!$D$3:$D$404,MATCH(B123,Trends!$C$3:$C$404,0))</f>
        <v>-</v>
      </c>
      <c r="J123" s="129" t="str">
        <f>VLOOKUP($B123,Reliability!$A$3:$I$170,9,FALSE)</f>
        <v>High</v>
      </c>
      <c r="K123" s="237">
        <f t="shared" si="18"/>
        <v>3</v>
      </c>
      <c r="L123" s="237">
        <f>VLOOKUP($B123,'Impact of the crisis'!$C$6:$N$170,12,FALSE)</f>
        <v>3.6</v>
      </c>
      <c r="M123" s="237">
        <f>VLOOKUP($B123,'Impact of the crisis'!$C$6:$AB$170,26,FALSE)</f>
        <v>2.7</v>
      </c>
      <c r="N123" s="237">
        <f>VLOOKUP($B123,'Conditions of people affected'!$C$6:$R$170,16,FALSE)</f>
        <v>3.15</v>
      </c>
      <c r="O123" s="237">
        <f>VLOOKUP($B123,'Conditions of people affected'!$C$6:$R$170,9,FALSE)</f>
        <v>3.3</v>
      </c>
      <c r="P123" s="237">
        <f>VLOOKUP($B123,'Conditions of people affected'!$C$6:$R$170,15,FALSE)</f>
        <v>3</v>
      </c>
      <c r="Q123" s="237">
        <f t="shared" si="19"/>
        <v>4.2</v>
      </c>
      <c r="R123" s="237">
        <f>VLOOKUP($B123,'Complexity of the crisis'!$C$6:$AN$170,22,FALSE)</f>
        <v>3.8</v>
      </c>
      <c r="S123" s="237">
        <f>VLOOKUP($B123,'Complexity of the crisis'!$C$6:$AN$170,38,FALSE)</f>
        <v>4.5</v>
      </c>
      <c r="T123" s="133" t="str">
        <f>VLOOKUP(B123,Lists!$C$3:$E$163,3,FALSE)</f>
        <v>Africa</v>
      </c>
      <c r="U123" s="134">
        <f>VLOOKUP(B123,'INFORM Severity - hidden'!$C$5:$V$200,20,FALSE)</f>
        <v>44858</v>
      </c>
    </row>
    <row r="124" spans="1:21" x14ac:dyDescent="0.25">
      <c r="A124" s="130" t="str">
        <f t="array" ref="A124">IFERROR(INDEX(Lists!$B$2:$B$200,SMALL(IF(Lists!$I$2:$I$200="Individual",ROW(Lists!$B$2:$B$200)),ROW(120:120))-1,1),"")</f>
        <v>Displacement from Ukraine conflict in Slovakia</v>
      </c>
      <c r="B124" s="131" t="str">
        <f>VLOOKUP(A124,Lists!$B$2:$G$200,2,FALSE)</f>
        <v>SVK002</v>
      </c>
      <c r="C124" s="131" t="str">
        <f>VLOOKUP(B124,'INFORM Severity - hidden'!$C$5:$D$200,2,FALSE)</f>
        <v>Slovakia</v>
      </c>
      <c r="D124" s="131" t="str">
        <f>VLOOKUP(A124,Lists!$B$2:$G$200,3,FALSE)</f>
        <v>SVK</v>
      </c>
      <c r="E124" s="132" t="str">
        <f>VLOOKUP(A124,Lists!$B$2:$G$200,5,FALSE)</f>
        <v>Displacement,Conflict</v>
      </c>
      <c r="F124" s="235">
        <f t="shared" si="15"/>
        <v>2.2999999999999998</v>
      </c>
      <c r="G124" s="129">
        <f t="shared" si="16"/>
        <v>3</v>
      </c>
      <c r="H124" s="129" t="str">
        <f t="shared" si="17"/>
        <v>Medium</v>
      </c>
      <c r="I124" s="236" t="str">
        <f>INDEX(Trends!$D$3:$D$404,MATCH(B124,Trends!$C$3:$C$404,0))</f>
        <v>Increasing</v>
      </c>
      <c r="J124" s="129" t="str">
        <f>VLOOKUP($B124,Reliability!$A$3:$I$170,9,FALSE)</f>
        <v>Very High</v>
      </c>
      <c r="K124" s="237">
        <f t="shared" si="18"/>
        <v>2.4</v>
      </c>
      <c r="L124" s="237">
        <f>VLOOKUP($B124,'Impact of the crisis'!$C$6:$N$170,12,FALSE)</f>
        <v>1.8</v>
      </c>
      <c r="M124" s="237">
        <f>VLOOKUP($B124,'Impact of the crisis'!$C$6:$AB$170,26,FALSE)</f>
        <v>2.6</v>
      </c>
      <c r="N124" s="237">
        <f>VLOOKUP($B124,'Conditions of people affected'!$C$6:$R$170,16,FALSE)</f>
        <v>3.1</v>
      </c>
      <c r="O124" s="237">
        <f>VLOOKUP($B124,'Conditions of people affected'!$C$6:$R$170,9,FALSE)</f>
        <v>3.2</v>
      </c>
      <c r="P124" s="237">
        <f>VLOOKUP($B124,'Conditions of people affected'!$C$6:$R$170,15,FALSE)</f>
        <v>3</v>
      </c>
      <c r="Q124" s="237">
        <f t="shared" si="19"/>
        <v>1.1000000000000001</v>
      </c>
      <c r="R124" s="237">
        <f>VLOOKUP($B124,'Complexity of the crisis'!$C$6:$AN$170,22,FALSE)</f>
        <v>1.1000000000000001</v>
      </c>
      <c r="S124" s="237">
        <f>VLOOKUP($B124,'Complexity of the crisis'!$C$6:$AN$170,38,FALSE)</f>
        <v>1</v>
      </c>
      <c r="T124" s="133" t="str">
        <f>VLOOKUP(B124,Lists!$C$3:$E$163,3,FALSE)</f>
        <v>Europe</v>
      </c>
      <c r="U124" s="134">
        <f>VLOOKUP(B124,'INFORM Severity - hidden'!$C$5:$V$200,20,FALSE)</f>
        <v>44860</v>
      </c>
    </row>
    <row r="125" spans="1:21" x14ac:dyDescent="0.25">
      <c r="A125" s="130" t="str">
        <f t="array" ref="A125">IFERROR(INDEX(Lists!$B$2:$B$200,SMALL(IF(Lists!$I$2:$I$200="Individual",ROW(Lists!$B$2:$B$200)),ROW(121:121))-1,1),"")</f>
        <v>Food Security Crisis in Eswatini</v>
      </c>
      <c r="B125" s="131" t="str">
        <f>VLOOKUP(A125,Lists!$B$2:$G$200,2,FALSE)</f>
        <v>SWZ001</v>
      </c>
      <c r="C125" s="131" t="str">
        <f>VLOOKUP(B125,'INFORM Severity - hidden'!$C$5:$D$200,2,FALSE)</f>
        <v>Eswatini</v>
      </c>
      <c r="D125" s="131" t="str">
        <f>VLOOKUP(A125,Lists!$B$2:$G$200,3,FALSE)</f>
        <v>SWZ</v>
      </c>
      <c r="E125" s="132" t="str">
        <f>VLOOKUP(A125,Lists!$B$2:$G$200,5,FALSE)</f>
        <v>Drought</v>
      </c>
      <c r="F125" s="235">
        <f t="shared" si="15"/>
        <v>2.2000000000000002</v>
      </c>
      <c r="G125" s="129">
        <f t="shared" si="16"/>
        <v>3</v>
      </c>
      <c r="H125" s="129" t="str">
        <f t="shared" si="17"/>
        <v>Medium</v>
      </c>
      <c r="I125" s="236" t="str">
        <f>INDEX(Trends!$D$3:$D$404,MATCH(B125,Trends!$C$3:$C$404,0))</f>
        <v>Decreasing</v>
      </c>
      <c r="J125" s="129" t="str">
        <f>VLOOKUP($B125,Reliability!$A$3:$I$170,9,FALSE)</f>
        <v>High</v>
      </c>
      <c r="K125" s="237">
        <f t="shared" si="18"/>
        <v>2</v>
      </c>
      <c r="L125" s="237">
        <f>VLOOKUP($B125,'Impact of the crisis'!$C$6:$N$170,12,FALSE)</f>
        <v>3.1</v>
      </c>
      <c r="M125" s="237">
        <f>VLOOKUP($B125,'Impact of the crisis'!$C$6:$AB$170,26,FALSE)</f>
        <v>1.4</v>
      </c>
      <c r="N125" s="237">
        <f>VLOOKUP($B125,'Conditions of people affected'!$C$6:$R$170,16,FALSE)</f>
        <v>2.7</v>
      </c>
      <c r="O125" s="237">
        <f>VLOOKUP($B125,'Conditions of people affected'!$C$6:$R$170,9,FALSE)</f>
        <v>2.4</v>
      </c>
      <c r="P125" s="237">
        <f>VLOOKUP($B125,'Conditions of people affected'!$C$6:$R$170,15,FALSE)</f>
        <v>3</v>
      </c>
      <c r="Q125" s="237">
        <f t="shared" si="19"/>
        <v>1.6</v>
      </c>
      <c r="R125" s="237">
        <f>VLOOKUP($B125,'Complexity of the crisis'!$C$6:$AN$170,22,FALSE)</f>
        <v>2.5</v>
      </c>
      <c r="S125" s="237">
        <f>VLOOKUP($B125,'Complexity of the crisis'!$C$6:$AN$170,38,FALSE)</f>
        <v>0.5</v>
      </c>
      <c r="T125" s="133" t="str">
        <f>VLOOKUP(B125,Lists!$C$3:$E$163,3,FALSE)</f>
        <v>Africa</v>
      </c>
      <c r="U125" s="134">
        <f>VLOOKUP(B125,'INFORM Severity - hidden'!$C$5:$V$200,20,FALSE)</f>
        <v>44847</v>
      </c>
    </row>
    <row r="126" spans="1:21" x14ac:dyDescent="0.25">
      <c r="A126" s="130" t="str">
        <f t="array" ref="A126">IFERROR(INDEX(Lists!$B$2:$B$200,SMALL(IF(Lists!$I$2:$I$200="Individual",ROW(Lists!$B$2:$B$200)),ROW(122:122))-1,1),"")</f>
        <v>Syrian conflict</v>
      </c>
      <c r="B126" s="131" t="str">
        <f>VLOOKUP(A126,Lists!$B$2:$G$200,2,FALSE)</f>
        <v>SYR001</v>
      </c>
      <c r="C126" s="131" t="str">
        <f>VLOOKUP(B126,'INFORM Severity - hidden'!$C$5:$D$200,2,FALSE)</f>
        <v>Syria</v>
      </c>
      <c r="D126" s="131" t="str">
        <f>VLOOKUP(A126,Lists!$B$2:$G$200,3,FALSE)</f>
        <v>SYR</v>
      </c>
      <c r="E126" s="132" t="str">
        <f>VLOOKUP(A126,Lists!$B$2:$G$200,5,FALSE)</f>
        <v>Conflict,Displacement,Violence</v>
      </c>
      <c r="F126" s="235">
        <f t="shared" si="15"/>
        <v>4.5999999999999996</v>
      </c>
      <c r="G126" s="129">
        <f t="shared" si="16"/>
        <v>5</v>
      </c>
      <c r="H126" s="129" t="str">
        <f t="shared" si="17"/>
        <v>Very High</v>
      </c>
      <c r="I126" s="236" t="str">
        <f>INDEX(Trends!$D$3:$D$404,MATCH(B126,Trends!$C$3:$C$404,0))</f>
        <v>Stable</v>
      </c>
      <c r="J126" s="129" t="str">
        <f>VLOOKUP($B126,Reliability!$A$3:$I$170,9,FALSE)</f>
        <v>High</v>
      </c>
      <c r="K126" s="237">
        <f t="shared" si="18"/>
        <v>4.8</v>
      </c>
      <c r="L126" s="237">
        <f>VLOOKUP($B126,'Impact of the crisis'!$C$6:$N$170,12,FALSE)</f>
        <v>4.5999999999999996</v>
      </c>
      <c r="M126" s="237">
        <f>VLOOKUP($B126,'Impact of the crisis'!$C$6:$AB$170,26,FALSE)</f>
        <v>4.9000000000000004</v>
      </c>
      <c r="N126" s="237">
        <f>VLOOKUP($B126,'Conditions of people affected'!$C$6:$R$170,16,FALSE)</f>
        <v>4.5</v>
      </c>
      <c r="O126" s="237">
        <f>VLOOKUP($B126,'Conditions of people affected'!$C$6:$R$170,9,FALSE)</f>
        <v>5</v>
      </c>
      <c r="P126" s="237">
        <f>VLOOKUP($B126,'Conditions of people affected'!$C$6:$R$170,15,FALSE)</f>
        <v>4</v>
      </c>
      <c r="Q126" s="237">
        <f t="shared" si="19"/>
        <v>4.5</v>
      </c>
      <c r="R126" s="237">
        <f>VLOOKUP($B126,'Complexity of the crisis'!$C$6:$AN$170,22,FALSE)</f>
        <v>4.4000000000000004</v>
      </c>
      <c r="S126" s="237">
        <f>VLOOKUP($B126,'Complexity of the crisis'!$C$6:$AN$170,38,FALSE)</f>
        <v>4.5</v>
      </c>
      <c r="T126" s="133" t="str">
        <f>VLOOKUP(B126,Lists!$C$3:$E$163,3,FALSE)</f>
        <v>Middle east</v>
      </c>
      <c r="U126" s="134">
        <f>VLOOKUP(B126,'INFORM Severity - hidden'!$C$5:$V$200,20,FALSE)</f>
        <v>44862</v>
      </c>
    </row>
    <row r="127" spans="1:21" x14ac:dyDescent="0.25">
      <c r="A127" s="130" t="str">
        <f t="array" ref="A127">IFERROR(INDEX(Lists!$B$2:$B$200,SMALL(IF(Lists!$I$2:$I$200="Individual",ROW(Lists!$B$2:$B$200)),ROW(123:123))-1,1),"")</f>
        <v>Complex crisis in Chad</v>
      </c>
      <c r="B127" s="131" t="str">
        <f>VLOOKUP(A127,Lists!$B$2:$G$200,2,FALSE)</f>
        <v>TCD001</v>
      </c>
      <c r="C127" s="131" t="str">
        <f>VLOOKUP(B127,'INFORM Severity - hidden'!$C$5:$D$200,2,FALSE)</f>
        <v>Chad</v>
      </c>
      <c r="D127" s="131" t="str">
        <f>VLOOKUP(A127,Lists!$B$2:$G$200,3,FALSE)</f>
        <v>TCD</v>
      </c>
      <c r="E127" s="132" t="str">
        <f>VLOOKUP(A127,Lists!$B$2:$G$200,5,FALSE)</f>
        <v>Conflict,Displacement</v>
      </c>
      <c r="F127" s="235">
        <f t="shared" si="15"/>
        <v>4.4000000000000004</v>
      </c>
      <c r="G127" s="129">
        <f t="shared" si="16"/>
        <v>5</v>
      </c>
      <c r="H127" s="129" t="str">
        <f t="shared" si="17"/>
        <v>Very High</v>
      </c>
      <c r="I127" s="236" t="str">
        <f>INDEX(Trends!$D$3:$D$404,MATCH(B127,Trends!$C$3:$C$404,0))</f>
        <v>Increasing</v>
      </c>
      <c r="J127" s="129" t="str">
        <f>VLOOKUP($B127,Reliability!$A$3:$I$170,9,FALSE)</f>
        <v>Medium</v>
      </c>
      <c r="K127" s="237">
        <f t="shared" si="18"/>
        <v>3.9</v>
      </c>
      <c r="L127" s="237">
        <f>VLOOKUP($B127,'Impact of the crisis'!$C$6:$N$170,12,FALSE)</f>
        <v>4.7</v>
      </c>
      <c r="M127" s="237">
        <f>VLOOKUP($B127,'Impact of the crisis'!$C$6:$AB$170,26,FALSE)</f>
        <v>3.4</v>
      </c>
      <c r="N127" s="237">
        <f>VLOOKUP($B127,'Conditions of people affected'!$C$6:$R$170,16,FALSE)</f>
        <v>4.8</v>
      </c>
      <c r="O127" s="237">
        <f>VLOOKUP($B127,'Conditions of people affected'!$C$6:$R$170,9,FALSE)</f>
        <v>4.5999999999999996</v>
      </c>
      <c r="P127" s="237">
        <f>VLOOKUP($B127,'Conditions of people affected'!$C$6:$R$170,15,FALSE)</f>
        <v>5</v>
      </c>
      <c r="Q127" s="237">
        <f t="shared" si="19"/>
        <v>4.2</v>
      </c>
      <c r="R127" s="237">
        <f>VLOOKUP($B127,'Complexity of the crisis'!$C$6:$AN$170,22,FALSE)</f>
        <v>3.8</v>
      </c>
      <c r="S127" s="237">
        <f>VLOOKUP($B127,'Complexity of the crisis'!$C$6:$AN$170,38,FALSE)</f>
        <v>4.5</v>
      </c>
      <c r="T127" s="133" t="str">
        <f>VLOOKUP(B127,Lists!$C$3:$E$163,3,FALSE)</f>
        <v>Africa</v>
      </c>
      <c r="U127" s="134">
        <f>VLOOKUP(B127,'INFORM Severity - hidden'!$C$5:$V$200,20,FALSE)</f>
        <v>44769</v>
      </c>
    </row>
    <row r="128" spans="1:21" x14ac:dyDescent="0.25">
      <c r="A128" s="130" t="str">
        <f t="array" ref="A128">IFERROR(INDEX(Lists!$B$2:$B$200,SMALL(IF(Lists!$I$2:$I$200="Individual",ROW(Lists!$B$2:$B$200)),ROW(124:124))-1,1),"")</f>
        <v>Boko Haram in Chad</v>
      </c>
      <c r="B128" s="131" t="str">
        <f>VLOOKUP(A128,Lists!$B$2:$G$200,2,FALSE)</f>
        <v>TCD003</v>
      </c>
      <c r="C128" s="131" t="str">
        <f>VLOOKUP(B128,'INFORM Severity - hidden'!$C$5:$D$200,2,FALSE)</f>
        <v>Chad</v>
      </c>
      <c r="D128" s="131" t="str">
        <f>VLOOKUP(A128,Lists!$B$2:$G$200,3,FALSE)</f>
        <v>TCD</v>
      </c>
      <c r="E128" s="132" t="str">
        <f>VLOOKUP(A128,Lists!$B$2:$G$200,5,FALSE)</f>
        <v>Conflict</v>
      </c>
      <c r="F128" s="235">
        <f t="shared" si="15"/>
        <v>3.8</v>
      </c>
      <c r="G128" s="129">
        <f t="shared" si="16"/>
        <v>4</v>
      </c>
      <c r="H128" s="129" t="str">
        <f t="shared" si="17"/>
        <v>High</v>
      </c>
      <c r="I128" s="236" t="str">
        <f>INDEX(Trends!$D$3:$D$404,MATCH(B128,Trends!$C$3:$C$404,0))</f>
        <v>Increasing</v>
      </c>
      <c r="J128" s="129" t="str">
        <f>VLOOKUP($B128,Reliability!$A$3:$I$170,9,FALSE)</f>
        <v>Medium</v>
      </c>
      <c r="K128" s="237">
        <f t="shared" si="18"/>
        <v>2.9</v>
      </c>
      <c r="L128" s="237">
        <f>VLOOKUP($B128,'Impact of the crisis'!$C$6:$N$170,12,FALSE)</f>
        <v>0.7</v>
      </c>
      <c r="M128" s="237">
        <f>VLOOKUP($B128,'Impact of the crisis'!$C$6:$AB$170,26,FALSE)</f>
        <v>3.7</v>
      </c>
      <c r="N128" s="237">
        <f>VLOOKUP($B128,'Conditions of people affected'!$C$6:$R$170,16,FALSE)</f>
        <v>4.0999999999999996</v>
      </c>
      <c r="O128" s="237">
        <f>VLOOKUP($B128,'Conditions of people affected'!$C$6:$R$170,9,FALSE)</f>
        <v>3.2</v>
      </c>
      <c r="P128" s="237">
        <f>VLOOKUP($B128,'Conditions of people affected'!$C$6:$R$170,15,FALSE)</f>
        <v>5</v>
      </c>
      <c r="Q128" s="237">
        <f t="shared" si="19"/>
        <v>3.9</v>
      </c>
      <c r="R128" s="237">
        <f>VLOOKUP($B128,'Complexity of the crisis'!$C$6:$AN$170,22,FALSE)</f>
        <v>3.8</v>
      </c>
      <c r="S128" s="237">
        <f>VLOOKUP($B128,'Complexity of the crisis'!$C$6:$AN$170,38,FALSE)</f>
        <v>4</v>
      </c>
      <c r="T128" s="133" t="str">
        <f>VLOOKUP(B128,Lists!$C$3:$E$163,3,FALSE)</f>
        <v>Africa</v>
      </c>
      <c r="U128" s="134">
        <f>VLOOKUP(B128,'INFORM Severity - hidden'!$C$5:$V$200,20,FALSE)</f>
        <v>44769</v>
      </c>
    </row>
    <row r="129" spans="1:21" x14ac:dyDescent="0.25">
      <c r="A129" s="130" t="str">
        <f t="array" ref="A129">IFERROR(INDEX(Lists!$B$2:$B$200,SMALL(IF(Lists!$I$2:$I$200="Individual",ROW(Lists!$B$2:$B$200)),ROW(125:125))-1,1),"")</f>
        <v>CAR refugees in Chad</v>
      </c>
      <c r="B129" s="131" t="str">
        <f>VLOOKUP(A129,Lists!$B$2:$G$200,2,FALSE)</f>
        <v>TCD004</v>
      </c>
      <c r="C129" s="131" t="str">
        <f>VLOOKUP(B129,'INFORM Severity - hidden'!$C$5:$D$200,2,FALSE)</f>
        <v>Chad</v>
      </c>
      <c r="D129" s="131" t="str">
        <f>VLOOKUP(A129,Lists!$B$2:$G$200,3,FALSE)</f>
        <v>TCD</v>
      </c>
      <c r="E129" s="132" t="str">
        <f>VLOOKUP(A129,Lists!$B$2:$G$200,5,FALSE)</f>
        <v>Displacement</v>
      </c>
      <c r="F129" s="235">
        <f t="shared" si="15"/>
        <v>3.7</v>
      </c>
      <c r="G129" s="129">
        <f t="shared" si="16"/>
        <v>4</v>
      </c>
      <c r="H129" s="129" t="str">
        <f t="shared" si="17"/>
        <v>High</v>
      </c>
      <c r="I129" s="236" t="str">
        <f>INDEX(Trends!$D$3:$D$404,MATCH(B129,Trends!$C$3:$C$404,0))</f>
        <v>Increasing</v>
      </c>
      <c r="J129" s="129" t="str">
        <f>VLOOKUP($B129,Reliability!$A$3:$I$170,9,FALSE)</f>
        <v>High</v>
      </c>
      <c r="K129" s="237">
        <f t="shared" si="18"/>
        <v>2.7</v>
      </c>
      <c r="L129" s="237">
        <f>VLOOKUP($B129,'Impact of the crisis'!$C$6:$N$170,12,FALSE)</f>
        <v>1.7</v>
      </c>
      <c r="M129" s="237">
        <f>VLOOKUP($B129,'Impact of the crisis'!$C$6:$AB$170,26,FALSE)</f>
        <v>3.1</v>
      </c>
      <c r="N129" s="237">
        <f>VLOOKUP($B129,'Conditions of people affected'!$C$6:$R$170,16,FALSE)</f>
        <v>4.25</v>
      </c>
      <c r="O129" s="237">
        <f>VLOOKUP($B129,'Conditions of people affected'!$C$6:$R$170,9,FALSE)</f>
        <v>3.5</v>
      </c>
      <c r="P129" s="237">
        <f>VLOOKUP($B129,'Conditions of people affected'!$C$6:$R$170,15,FALSE)</f>
        <v>5</v>
      </c>
      <c r="Q129" s="237">
        <f t="shared" si="19"/>
        <v>3.4</v>
      </c>
      <c r="R129" s="237">
        <f>VLOOKUP($B129,'Complexity of the crisis'!$C$6:$AN$170,22,FALSE)</f>
        <v>3.8</v>
      </c>
      <c r="S129" s="237">
        <f>VLOOKUP($B129,'Complexity of the crisis'!$C$6:$AN$170,38,FALSE)</f>
        <v>3</v>
      </c>
      <c r="T129" s="133" t="str">
        <f>VLOOKUP(B129,Lists!$C$3:$E$163,3,FALSE)</f>
        <v>Africa</v>
      </c>
      <c r="U129" s="134">
        <f>VLOOKUP(B129,'INFORM Severity - hidden'!$C$5:$V$200,20,FALSE)</f>
        <v>44774</v>
      </c>
    </row>
    <row r="130" spans="1:21" x14ac:dyDescent="0.25">
      <c r="A130" s="130" t="str">
        <f t="array" ref="A130">IFERROR(INDEX(Lists!$B$2:$B$200,SMALL(IF(Lists!$I$2:$I$200="Individual",ROW(Lists!$B$2:$B$200)),ROW(126:126))-1,1),"")</f>
        <v>Darfur refugees in Chad</v>
      </c>
      <c r="B130" s="131" t="str">
        <f>VLOOKUP(A130,Lists!$B$2:$G$200,2,FALSE)</f>
        <v>TCD005</v>
      </c>
      <c r="C130" s="131" t="str">
        <f>VLOOKUP(B130,'INFORM Severity - hidden'!$C$5:$D$200,2,FALSE)</f>
        <v>Chad</v>
      </c>
      <c r="D130" s="131" t="str">
        <f>VLOOKUP(A130,Lists!$B$2:$G$200,3,FALSE)</f>
        <v>TCD</v>
      </c>
      <c r="E130" s="132" t="str">
        <f>VLOOKUP(A130,Lists!$B$2:$G$200,5,FALSE)</f>
        <v>Displacement</v>
      </c>
      <c r="F130" s="235">
        <f t="shared" si="15"/>
        <v>3.7</v>
      </c>
      <c r="G130" s="129">
        <f t="shared" si="16"/>
        <v>4</v>
      </c>
      <c r="H130" s="129" t="str">
        <f t="shared" si="17"/>
        <v>High</v>
      </c>
      <c r="I130" s="236" t="str">
        <f>INDEX(Trends!$D$3:$D$404,MATCH(B130,Trends!$C$3:$C$404,0))</f>
        <v>Increasing</v>
      </c>
      <c r="J130" s="129" t="str">
        <f>VLOOKUP($B130,Reliability!$A$3:$I$170,9,FALSE)</f>
        <v>Very High</v>
      </c>
      <c r="K130" s="237">
        <f t="shared" si="18"/>
        <v>3.1</v>
      </c>
      <c r="L130" s="237">
        <f>VLOOKUP($B130,'Impact of the crisis'!$C$6:$N$170,12,FALSE)</f>
        <v>1.7</v>
      </c>
      <c r="M130" s="237">
        <f>VLOOKUP($B130,'Impact of the crisis'!$C$6:$AB$170,26,FALSE)</f>
        <v>3.6</v>
      </c>
      <c r="N130" s="237">
        <f>VLOOKUP($B130,'Conditions of people affected'!$C$6:$R$170,16,FALSE)</f>
        <v>4.25</v>
      </c>
      <c r="O130" s="237">
        <f>VLOOKUP($B130,'Conditions of people affected'!$C$6:$R$170,9,FALSE)</f>
        <v>3.5</v>
      </c>
      <c r="P130" s="237">
        <f>VLOOKUP($B130,'Conditions of people affected'!$C$6:$R$170,15,FALSE)</f>
        <v>5</v>
      </c>
      <c r="Q130" s="237">
        <f t="shared" si="19"/>
        <v>3.2</v>
      </c>
      <c r="R130" s="237">
        <f>VLOOKUP($B130,'Complexity of the crisis'!$C$6:$AN$170,22,FALSE)</f>
        <v>3.8</v>
      </c>
      <c r="S130" s="237">
        <f>VLOOKUP($B130,'Complexity of the crisis'!$C$6:$AN$170,38,FALSE)</f>
        <v>2.5</v>
      </c>
      <c r="T130" s="133" t="str">
        <f>VLOOKUP(B130,Lists!$C$3:$E$163,3,FALSE)</f>
        <v>Africa</v>
      </c>
      <c r="U130" s="134">
        <f>VLOOKUP(B130,'INFORM Severity - hidden'!$C$5:$V$200,20,FALSE)</f>
        <v>44803</v>
      </c>
    </row>
    <row r="131" spans="1:21" x14ac:dyDescent="0.25">
      <c r="A131" s="130" t="str">
        <f t="array" ref="A131">IFERROR(INDEX(Lists!$B$2:$B$200,SMALL(IF(Lists!$I$2:$I$200="Individual",ROW(Lists!$B$2:$B$200)),ROW(127:127))-1,1),"")</f>
        <v>Tibesti Conflict in Chad</v>
      </c>
      <c r="B131" s="131" t="str">
        <f>VLOOKUP(A131,Lists!$B$2:$G$200,2,FALSE)</f>
        <v>TCD006</v>
      </c>
      <c r="C131" s="131" t="str">
        <f>VLOOKUP(B131,'INFORM Severity - hidden'!$C$5:$D$200,2,FALSE)</f>
        <v>Chad</v>
      </c>
      <c r="D131" s="131" t="str">
        <f>VLOOKUP(A131,Lists!$B$2:$G$200,3,FALSE)</f>
        <v>TCD</v>
      </c>
      <c r="E131" s="132" t="str">
        <f>VLOOKUP(A131,Lists!$B$2:$G$200,5,FALSE)</f>
        <v>Conflict</v>
      </c>
      <c r="F131" s="235">
        <f t="shared" si="15"/>
        <v>2.7</v>
      </c>
      <c r="G131" s="129">
        <f t="shared" si="16"/>
        <v>3</v>
      </c>
      <c r="H131" s="129" t="str">
        <f t="shared" si="17"/>
        <v>Medium</v>
      </c>
      <c r="I131" s="236" t="str">
        <f>INDEX(Trends!$D$3:$D$404,MATCH(B131,Trends!$C$3:$C$404,0))</f>
        <v>Increasing</v>
      </c>
      <c r="J131" s="129" t="str">
        <f>VLOOKUP($B131,Reliability!$A$3:$I$170,9,FALSE)</f>
        <v>Medium</v>
      </c>
      <c r="K131" s="237">
        <f t="shared" si="18"/>
        <v>2.9</v>
      </c>
      <c r="L131" s="237">
        <f>VLOOKUP($B131,'Impact of the crisis'!$C$6:$N$170,12,FALSE)</f>
        <v>1.3</v>
      </c>
      <c r="M131" s="237">
        <f>VLOOKUP($B131,'Impact of the crisis'!$C$6:$AB$170,26,FALSE)</f>
        <v>3.5</v>
      </c>
      <c r="N131" s="237">
        <f>VLOOKUP($B131,'Conditions of people affected'!$C$6:$R$170,16,FALSE)</f>
        <v>2.2000000000000002</v>
      </c>
      <c r="O131" s="237">
        <f>VLOOKUP($B131,'Conditions of people affected'!$C$6:$R$170,9,FALSE)</f>
        <v>0.4</v>
      </c>
      <c r="P131" s="237">
        <f>VLOOKUP($B131,'Conditions of people affected'!$C$6:$R$170,15,FALSE)</f>
        <v>4</v>
      </c>
      <c r="Q131" s="237">
        <f t="shared" si="19"/>
        <v>3.2</v>
      </c>
      <c r="R131" s="237">
        <f>VLOOKUP($B131,'Complexity of the crisis'!$C$6:$AN$170,22,FALSE)</f>
        <v>3.8</v>
      </c>
      <c r="S131" s="237">
        <f>VLOOKUP($B131,'Complexity of the crisis'!$C$6:$AN$170,38,FALSE)</f>
        <v>2.5</v>
      </c>
      <c r="T131" s="133" t="str">
        <f>VLOOKUP(B131,Lists!$C$3:$E$163,3,FALSE)</f>
        <v>Africa</v>
      </c>
      <c r="U131" s="134">
        <f>VLOOKUP(B131,'INFORM Severity - hidden'!$C$5:$V$200,20,FALSE)</f>
        <v>44769</v>
      </c>
    </row>
    <row r="132" spans="1:21" x14ac:dyDescent="0.25">
      <c r="A132" s="130" t="str">
        <f t="array" ref="A132">IFERROR(INDEX(Lists!$B$2:$B$200,SMALL(IF(Lists!$I$2:$I$200="Individual",ROW(Lists!$B$2:$B$200)),ROW(128:128))-1,1),"")</f>
        <v xml:space="preserve">Conflict in southern Thailand </v>
      </c>
      <c r="B132" s="131" t="str">
        <f>VLOOKUP(A132,Lists!$B$2:$G$200,2,FALSE)</f>
        <v>THA002</v>
      </c>
      <c r="C132" s="131" t="str">
        <f>VLOOKUP(B132,'INFORM Severity - hidden'!$C$5:$D$200,2,FALSE)</f>
        <v>Thailand</v>
      </c>
      <c r="D132" s="131" t="str">
        <f>VLOOKUP(A132,Lists!$B$2:$G$200,3,FALSE)</f>
        <v>THA</v>
      </c>
      <c r="E132" s="132" t="str">
        <f>VLOOKUP(A132,Lists!$B$2:$G$200,5,FALSE)</f>
        <v>Conflict</v>
      </c>
      <c r="F132" s="235" t="str">
        <f t="shared" si="15"/>
        <v>x</v>
      </c>
      <c r="G132" s="129" t="str">
        <f t="shared" si="16"/>
        <v>x</v>
      </c>
      <c r="H132" s="129" t="str">
        <f t="shared" si="17"/>
        <v>x</v>
      </c>
      <c r="I132" s="236" t="str">
        <f>INDEX(Trends!$D$3:$D$404,MATCH(B132,Trends!$C$3:$C$404,0))</f>
        <v>-</v>
      </c>
      <c r="J132" s="129" t="str">
        <f>VLOOKUP($B132,Reliability!$A$3:$I$170,9,FALSE)</f>
        <v>Low</v>
      </c>
      <c r="K132" s="237">
        <f t="shared" si="18"/>
        <v>1.6</v>
      </c>
      <c r="L132" s="237">
        <f>VLOOKUP($B132,'Impact of the crisis'!$C$6:$N$170,12,FALSE)</f>
        <v>1.1000000000000001</v>
      </c>
      <c r="M132" s="237">
        <f>VLOOKUP($B132,'Impact of the crisis'!$C$6:$AB$170,26,FALSE)</f>
        <v>1.8</v>
      </c>
      <c r="N132" s="237" t="str">
        <f>VLOOKUP($B132,'Conditions of people affected'!$C$6:$R$170,16,FALSE)</f>
        <v>x</v>
      </c>
      <c r="O132" s="237" t="str">
        <f>VLOOKUP($B132,'Conditions of people affected'!$C$6:$R$170,9,FALSE)</f>
        <v>x</v>
      </c>
      <c r="P132" s="237" t="str">
        <f>VLOOKUP($B132,'Conditions of people affected'!$C$6:$R$170,15,FALSE)</f>
        <v>x</v>
      </c>
      <c r="Q132" s="237">
        <f t="shared" si="19"/>
        <v>2</v>
      </c>
      <c r="R132" s="237">
        <f>VLOOKUP($B132,'Complexity of the crisis'!$C$6:$AN$170,22,FALSE)</f>
        <v>2.5</v>
      </c>
      <c r="S132" s="237">
        <f>VLOOKUP($B132,'Complexity of the crisis'!$C$6:$AN$170,38,FALSE)</f>
        <v>1.5</v>
      </c>
      <c r="T132" s="133" t="str">
        <f>VLOOKUP(B132,Lists!$C$3:$E$163,3,FALSE)</f>
        <v>Asia</v>
      </c>
      <c r="U132" s="134">
        <f>VLOOKUP(B132,'INFORM Severity - hidden'!$C$5:$V$200,20,FALSE)</f>
        <v>44861</v>
      </c>
    </row>
    <row r="133" spans="1:21" x14ac:dyDescent="0.25">
      <c r="A133" s="130" t="str">
        <f t="array" ref="A133">IFERROR(INDEX(Lists!$B$2:$B$200,SMALL(IF(Lists!$I$2:$I$200="Individual",ROW(Lists!$B$2:$B$200)),ROW(129:129))-1,1),"")</f>
        <v>Myanmar refugees in Thailand</v>
      </c>
      <c r="B133" s="131" t="str">
        <f>VLOOKUP(A133,Lists!$B$2:$G$200,2,FALSE)</f>
        <v>THA003</v>
      </c>
      <c r="C133" s="131" t="str">
        <f>VLOOKUP(B133,'INFORM Severity - hidden'!$C$5:$D$200,2,FALSE)</f>
        <v>Thailand</v>
      </c>
      <c r="D133" s="131" t="str">
        <f>VLOOKUP(A133,Lists!$B$2:$G$200,3,FALSE)</f>
        <v>THA</v>
      </c>
      <c r="E133" s="132" t="str">
        <f>VLOOKUP(A133,Lists!$B$2:$G$200,5,FALSE)</f>
        <v>Conflict</v>
      </c>
      <c r="F133" s="235">
        <f t="shared" ref="F133:F149" si="20">IF(OR(N133="x",K133="x"),"x",ROUND((5-GEOMEAN(((5-K133)/5*4+1),((5-N133)/5*4+1),((5-N133)/5*4+1)))/4*3.5+Q133*0.3,1))</f>
        <v>2.2000000000000002</v>
      </c>
      <c r="G133" s="129">
        <f t="shared" ref="G133:G149" si="21">IF(F133="x","x",ROUNDUP(F133,0))</f>
        <v>3</v>
      </c>
      <c r="H133" s="129" t="str">
        <f t="shared" ref="H133:H149" si="22">IF(N133="x","x",IF(K133="x","x",(IF(G133=5,"Very High",IF(G133=4,"High",IF(G133=3,"Medium",IF(G133=2,"Low","Very Low")))))))</f>
        <v>Medium</v>
      </c>
      <c r="I133" s="236" t="str">
        <f>INDEX(Trends!$D$3:$D$404,MATCH(B133,Trends!$C$3:$C$404,0))</f>
        <v>Stable</v>
      </c>
      <c r="J133" s="129" t="str">
        <f>VLOOKUP($B133,Reliability!$A$3:$I$170,9,FALSE)</f>
        <v>Medium</v>
      </c>
      <c r="K133" s="237">
        <f t="shared" ref="K133:K149" si="23">IF(OR(M133="x",L133="x"),"x",ROUND((5-GEOMEAN(((5-L133)/5*4+1),((5-M133)/5*4+1),((5-M133)/5*4+1)))/4*5,1))</f>
        <v>2.2000000000000002</v>
      </c>
      <c r="L133" s="237">
        <f>VLOOKUP($B133,'Impact of the crisis'!$C$6:$N$170,12,FALSE)</f>
        <v>0.5</v>
      </c>
      <c r="M133" s="237">
        <f>VLOOKUP($B133,'Impact of the crisis'!$C$6:$AB$170,26,FALSE)</f>
        <v>2.8</v>
      </c>
      <c r="N133" s="237">
        <f>VLOOKUP($B133,'Conditions of people affected'!$C$6:$R$170,16,FALSE)</f>
        <v>2.2999999999999998</v>
      </c>
      <c r="O133" s="237">
        <f>VLOOKUP($B133,'Conditions of people affected'!$C$6:$R$170,9,FALSE)</f>
        <v>1.6</v>
      </c>
      <c r="P133" s="237">
        <f>VLOOKUP($B133,'Conditions of people affected'!$C$6:$R$170,15,FALSE)</f>
        <v>3</v>
      </c>
      <c r="Q133" s="237">
        <f t="shared" ref="Q133:Q149" si="24">IF(OR(S133="x",R133="x"),R133,ROUND((5-GEOMEAN(((5-R133)/5*4+1),((5-S133)/5*4+1)))/4*5,1))</f>
        <v>2</v>
      </c>
      <c r="R133" s="237">
        <f>VLOOKUP($B133,'Complexity of the crisis'!$C$6:$AN$170,22,FALSE)</f>
        <v>2.5</v>
      </c>
      <c r="S133" s="237">
        <f>VLOOKUP($B133,'Complexity of the crisis'!$C$6:$AN$170,38,FALSE)</f>
        <v>1.5</v>
      </c>
      <c r="T133" s="133" t="str">
        <f>VLOOKUP(B133,Lists!$C$3:$E$163,3,FALSE)</f>
        <v>Asia</v>
      </c>
      <c r="U133" s="134">
        <f>VLOOKUP(B133,'INFORM Severity - hidden'!$C$5:$V$200,20,FALSE)</f>
        <v>44861</v>
      </c>
    </row>
    <row r="134" spans="1:21" x14ac:dyDescent="0.25">
      <c r="A134" s="130" t="str">
        <f t="array" ref="A134">IFERROR(INDEX(Lists!$B$2:$B$200,SMALL(IF(Lists!$I$2:$I$200="Individual",ROW(Lists!$B$2:$B$200)),ROW(130:130))-1,1),"")</f>
        <v>Tonga Volcano Eruption</v>
      </c>
      <c r="B134" s="131" t="str">
        <f>VLOOKUP(A134,Lists!$B$2:$G$200,2,FALSE)</f>
        <v>TON002</v>
      </c>
      <c r="C134" s="131" t="str">
        <f>VLOOKUP(B134,'INFORM Severity - hidden'!$C$5:$D$200,2,FALSE)</f>
        <v>Tonga</v>
      </c>
      <c r="D134" s="131" t="str">
        <f>VLOOKUP(A134,Lists!$B$2:$G$200,3,FALSE)</f>
        <v>TON</v>
      </c>
      <c r="E134" s="132" t="str">
        <f>VLOOKUP(A134,Lists!$B$2:$G$200,5,FALSE)</f>
        <v>Volcano Eruption</v>
      </c>
      <c r="F134" s="235">
        <f t="shared" si="20"/>
        <v>1.2</v>
      </c>
      <c r="G134" s="129">
        <f t="shared" si="21"/>
        <v>2</v>
      </c>
      <c r="H134" s="129" t="str">
        <f t="shared" si="22"/>
        <v>Low</v>
      </c>
      <c r="I134" s="236" t="str">
        <f>INDEX(Trends!$D$3:$D$404,MATCH(B134,Trends!$C$3:$C$404,0))</f>
        <v>Decreasing</v>
      </c>
      <c r="J134" s="129" t="str">
        <f>VLOOKUP($B134,Reliability!$A$3:$I$170,9,FALSE)</f>
        <v>High</v>
      </c>
      <c r="K134" s="237">
        <f t="shared" si="23"/>
        <v>1.7</v>
      </c>
      <c r="L134" s="237">
        <f>VLOOKUP($B134,'Impact of the crisis'!$C$6:$N$170,12,FALSE)</f>
        <v>2.5</v>
      </c>
      <c r="M134" s="237">
        <f>VLOOKUP($B134,'Impact of the crisis'!$C$6:$AB$170,26,FALSE)</f>
        <v>1.3</v>
      </c>
      <c r="N134" s="237">
        <f>VLOOKUP($B134,'Conditions of people affected'!$C$6:$R$170,16,FALSE)</f>
        <v>1</v>
      </c>
      <c r="O134" s="237">
        <f>VLOOKUP($B134,'Conditions of people affected'!$C$6:$R$170,9,FALSE)</f>
        <v>0</v>
      </c>
      <c r="P134" s="237">
        <f>VLOOKUP($B134,'Conditions of people affected'!$C$6:$R$170,15,FALSE)</f>
        <v>2</v>
      </c>
      <c r="Q134" s="237">
        <f t="shared" si="24"/>
        <v>1</v>
      </c>
      <c r="R134" s="237">
        <f>VLOOKUP($B134,'Complexity of the crisis'!$C$6:$AN$170,22,FALSE)</f>
        <v>0.9</v>
      </c>
      <c r="S134" s="237">
        <f>VLOOKUP($B134,'Complexity of the crisis'!$C$6:$AN$170,38,FALSE)</f>
        <v>1</v>
      </c>
      <c r="T134" s="133" t="str">
        <f>VLOOKUP(B134,Lists!$C$3:$E$163,3,FALSE)</f>
        <v>Pacific</v>
      </c>
      <c r="U134" s="134">
        <f>VLOOKUP(B134,'INFORM Severity - hidden'!$C$5:$V$200,20,FALSE)</f>
        <v>44827</v>
      </c>
    </row>
    <row r="135" spans="1:21" x14ac:dyDescent="0.25">
      <c r="A135" s="130" t="str">
        <f t="array" ref="A135">IFERROR(INDEX(Lists!$B$2:$B$200,SMALL(IF(Lists!$I$2:$I$200="Individual",ROW(Lists!$B$2:$B$200)),ROW(131:131))-1,1),"")</f>
        <v>Venezuelan refugees in Trinidad and Tobago</v>
      </c>
      <c r="B135" s="131" t="str">
        <f>VLOOKUP(A135,Lists!$B$2:$G$200,2,FALSE)</f>
        <v>TTO002</v>
      </c>
      <c r="C135" s="131" t="str">
        <f>VLOOKUP(B135,'INFORM Severity - hidden'!$C$5:$D$200,2,FALSE)</f>
        <v>Trinidad and Tobago</v>
      </c>
      <c r="D135" s="131" t="str">
        <f>VLOOKUP(A135,Lists!$B$2:$G$200,3,FALSE)</f>
        <v>TTO</v>
      </c>
      <c r="E135" s="132" t="str">
        <f>VLOOKUP(A135,Lists!$B$2:$G$200,5,FALSE)</f>
        <v>Displacement</v>
      </c>
      <c r="F135" s="235">
        <f t="shared" si="20"/>
        <v>1.9</v>
      </c>
      <c r="G135" s="129">
        <f t="shared" si="21"/>
        <v>2</v>
      </c>
      <c r="H135" s="129" t="str">
        <f t="shared" si="22"/>
        <v>Low</v>
      </c>
      <c r="I135" s="236" t="str">
        <f>INDEX(Trends!$D$3:$D$404,MATCH(B135,Trends!$C$3:$C$404,0))</f>
        <v>Increasing</v>
      </c>
      <c r="J135" s="129" t="str">
        <f>VLOOKUP($B135,Reliability!$A$3:$I$170,9,FALSE)</f>
        <v>Very High</v>
      </c>
      <c r="K135" s="237">
        <f t="shared" si="23"/>
        <v>2.6</v>
      </c>
      <c r="L135" s="237">
        <f>VLOOKUP($B135,'Impact of the crisis'!$C$6:$N$170,12,FALSE)</f>
        <v>2.9</v>
      </c>
      <c r="M135" s="237">
        <f>VLOOKUP($B135,'Impact of the crisis'!$C$6:$AB$170,26,FALSE)</f>
        <v>2.5</v>
      </c>
      <c r="N135" s="237">
        <f>VLOOKUP($B135,'Conditions of people affected'!$C$6:$R$170,16,FALSE)</f>
        <v>1.45</v>
      </c>
      <c r="O135" s="237">
        <f>VLOOKUP($B135,'Conditions of people affected'!$C$6:$R$170,9,FALSE)</f>
        <v>0.9</v>
      </c>
      <c r="P135" s="237">
        <f>VLOOKUP($B135,'Conditions of people affected'!$C$6:$R$170,15,FALSE)</f>
        <v>2</v>
      </c>
      <c r="Q135" s="237">
        <f t="shared" si="24"/>
        <v>1.9</v>
      </c>
      <c r="R135" s="237">
        <f>VLOOKUP($B135,'Complexity of the crisis'!$C$6:$AN$170,22,FALSE)</f>
        <v>1.7</v>
      </c>
      <c r="S135" s="237">
        <f>VLOOKUP($B135,'Complexity of the crisis'!$C$6:$AN$170,38,FALSE)</f>
        <v>2</v>
      </c>
      <c r="T135" s="133" t="str">
        <f>VLOOKUP(B135,Lists!$C$3:$E$163,3,FALSE)</f>
        <v>Americas</v>
      </c>
      <c r="U135" s="134">
        <f>VLOOKUP(B135,'INFORM Severity - hidden'!$C$5:$V$200,20,FALSE)</f>
        <v>44804</v>
      </c>
    </row>
    <row r="136" spans="1:21" x14ac:dyDescent="0.25">
      <c r="A136" s="130" t="str">
        <f t="array" ref="A136">IFERROR(INDEX(Lists!$B$2:$B$200,SMALL(IF(Lists!$I$2:$I$200="Individual",ROW(Lists!$B$2:$B$200)),ROW(132:132))-1,1),"")</f>
        <v>Mixed migration flows in Tunisia</v>
      </c>
      <c r="B136" s="131" t="str">
        <f>VLOOKUP(A136,Lists!$B$2:$G$200,2,FALSE)</f>
        <v>TUN002</v>
      </c>
      <c r="C136" s="131" t="str">
        <f>VLOOKUP(B136,'INFORM Severity - hidden'!$C$5:$D$200,2,FALSE)</f>
        <v>Tunisia</v>
      </c>
      <c r="D136" s="131" t="str">
        <f>VLOOKUP(A136,Lists!$B$2:$G$200,3,FALSE)</f>
        <v>TUN</v>
      </c>
      <c r="E136" s="132" t="str">
        <f>VLOOKUP(A136,Lists!$B$2:$G$200,5,FALSE)</f>
        <v>Displacement</v>
      </c>
      <c r="F136" s="235">
        <f t="shared" si="20"/>
        <v>1.8</v>
      </c>
      <c r="G136" s="129">
        <f t="shared" si="21"/>
        <v>2</v>
      </c>
      <c r="H136" s="129" t="str">
        <f t="shared" si="22"/>
        <v>Low</v>
      </c>
      <c r="I136" s="236" t="str">
        <f>INDEX(Trends!$D$3:$D$404,MATCH(B136,Trends!$C$3:$C$404,0))</f>
        <v>Stable</v>
      </c>
      <c r="J136" s="129" t="str">
        <f>VLOOKUP($B136,Reliability!$A$3:$I$170,9,FALSE)</f>
        <v>Very High</v>
      </c>
      <c r="K136" s="237">
        <f t="shared" si="23"/>
        <v>3.2</v>
      </c>
      <c r="L136" s="237">
        <f>VLOOKUP($B136,'Impact of the crisis'!$C$6:$N$170,12,FALSE)</f>
        <v>4.3</v>
      </c>
      <c r="M136" s="237">
        <f>VLOOKUP($B136,'Impact of the crisis'!$C$6:$AB$170,26,FALSE)</f>
        <v>2.5</v>
      </c>
      <c r="N136" s="237">
        <f>VLOOKUP($B136,'Conditions of people affected'!$C$6:$R$170,16,FALSE)</f>
        <v>0.55000000000000004</v>
      </c>
      <c r="O136" s="237">
        <f>VLOOKUP($B136,'Conditions of people affected'!$C$6:$R$170,9,FALSE)</f>
        <v>0.1</v>
      </c>
      <c r="P136" s="237">
        <f>VLOOKUP($B136,'Conditions of people affected'!$C$6:$R$170,15,FALSE)</f>
        <v>1</v>
      </c>
      <c r="Q136" s="237">
        <f t="shared" si="24"/>
        <v>2.2000000000000002</v>
      </c>
      <c r="R136" s="237">
        <f>VLOOKUP($B136,'Complexity of the crisis'!$C$6:$AN$170,22,FALSE)</f>
        <v>2.4</v>
      </c>
      <c r="S136" s="237">
        <f>VLOOKUP($B136,'Complexity of the crisis'!$C$6:$AN$170,38,FALSE)</f>
        <v>2</v>
      </c>
      <c r="T136" s="133" t="str">
        <f>VLOOKUP(B136,Lists!$C$3:$E$163,3,FALSE)</f>
        <v>Africa</v>
      </c>
      <c r="U136" s="134">
        <f>VLOOKUP(B136,'INFORM Severity - hidden'!$C$5:$V$200,20,FALSE)</f>
        <v>44860</v>
      </c>
    </row>
    <row r="137" spans="1:21" x14ac:dyDescent="0.25">
      <c r="A137" s="130" t="str">
        <f t="array" ref="A137">IFERROR(INDEX(Lists!$B$2:$B$200,SMALL(IF(Lists!$I$2:$I$200="Individual",ROW(Lists!$B$2:$B$200)),ROW(133:133))-1,1),"")</f>
        <v>Syrian Refugees in Turkey</v>
      </c>
      <c r="B137" s="131" t="str">
        <f>VLOOKUP(A137,Lists!$B$2:$G$200,2,FALSE)</f>
        <v>TUR002</v>
      </c>
      <c r="C137" s="131" t="str">
        <f>VLOOKUP(B137,'INFORM Severity - hidden'!$C$5:$D$200,2,FALSE)</f>
        <v>Türkiye</v>
      </c>
      <c r="D137" s="131" t="str">
        <f>VLOOKUP(A137,Lists!$B$2:$G$200,3,FALSE)</f>
        <v>TUR</v>
      </c>
      <c r="E137" s="132" t="str">
        <f>VLOOKUP(A137,Lists!$B$2:$G$200,5,FALSE)</f>
        <v>Displacement</v>
      </c>
      <c r="F137" s="235">
        <f t="shared" si="20"/>
        <v>3.3</v>
      </c>
      <c r="G137" s="129">
        <f t="shared" si="21"/>
        <v>4</v>
      </c>
      <c r="H137" s="129" t="str">
        <f t="shared" si="22"/>
        <v>High</v>
      </c>
      <c r="I137" s="236" t="str">
        <f>INDEX(Trends!$D$3:$D$404,MATCH(B137,Trends!$C$3:$C$404,0))</f>
        <v>Stable</v>
      </c>
      <c r="J137" s="129" t="str">
        <f>VLOOKUP($B137,Reliability!$A$3:$I$170,9,FALSE)</f>
        <v>Medium</v>
      </c>
      <c r="K137" s="237">
        <f t="shared" si="23"/>
        <v>3.8</v>
      </c>
      <c r="L137" s="237">
        <f>VLOOKUP($B137,'Impact of the crisis'!$C$6:$N$170,12,FALSE)</f>
        <v>2.9</v>
      </c>
      <c r="M137" s="237">
        <f>VLOOKUP($B137,'Impact of the crisis'!$C$6:$AB$170,26,FALSE)</f>
        <v>4.2</v>
      </c>
      <c r="N137" s="237">
        <f>VLOOKUP($B137,'Conditions of people affected'!$C$6:$R$170,16,FALSE)</f>
        <v>3.4</v>
      </c>
      <c r="O137" s="237">
        <f>VLOOKUP($B137,'Conditions of people affected'!$C$6:$R$170,9,FALSE)</f>
        <v>3.8</v>
      </c>
      <c r="P137" s="237">
        <f>VLOOKUP($B137,'Conditions of people affected'!$C$6:$R$170,15,FALSE)</f>
        <v>3</v>
      </c>
      <c r="Q137" s="237">
        <f t="shared" si="24"/>
        <v>2.8</v>
      </c>
      <c r="R137" s="237">
        <f>VLOOKUP($B137,'Complexity of the crisis'!$C$6:$AN$170,22,FALSE)</f>
        <v>3.1</v>
      </c>
      <c r="S137" s="237">
        <f>VLOOKUP($B137,'Complexity of the crisis'!$C$6:$AN$170,38,FALSE)</f>
        <v>2.5</v>
      </c>
      <c r="T137" s="133" t="str">
        <f>VLOOKUP(B137,Lists!$C$3:$E$163,3,FALSE)</f>
        <v>Middle east</v>
      </c>
      <c r="U137" s="134">
        <f>VLOOKUP(B137,'INFORM Severity - hidden'!$C$5:$V$200,20,FALSE)</f>
        <v>44862</v>
      </c>
    </row>
    <row r="138" spans="1:21" x14ac:dyDescent="0.25">
      <c r="A138" s="130" t="str">
        <f t="array" ref="A138">IFERROR(INDEX(Lists!$B$2:$B$200,SMALL(IF(Lists!$I$2:$I$200="Individual",ROW(Lists!$B$2:$B$200)),ROW(134:134))-1,1),"")</f>
        <v>Mixed Migration Flows in Turkey</v>
      </c>
      <c r="B138" s="131" t="str">
        <f>VLOOKUP(A138,Lists!$B$2:$G$200,2,FALSE)</f>
        <v>TUR003</v>
      </c>
      <c r="C138" s="131" t="str">
        <f>VLOOKUP(B138,'INFORM Severity - hidden'!$C$5:$D$200,2,FALSE)</f>
        <v>Türkiye</v>
      </c>
      <c r="D138" s="131" t="str">
        <f>VLOOKUP(A138,Lists!$B$2:$G$200,3,FALSE)</f>
        <v>TUR</v>
      </c>
      <c r="E138" s="132" t="str">
        <f>VLOOKUP(A138,Lists!$B$2:$G$200,5,FALSE)</f>
        <v>Displacement</v>
      </c>
      <c r="F138" s="235">
        <f t="shared" si="20"/>
        <v>2.4</v>
      </c>
      <c r="G138" s="129">
        <f t="shared" si="21"/>
        <v>3</v>
      </c>
      <c r="H138" s="129" t="str">
        <f t="shared" si="22"/>
        <v>Medium</v>
      </c>
      <c r="I138" s="236" t="str">
        <f>INDEX(Trends!$D$3:$D$404,MATCH(B138,Trends!$C$3:$C$404,0))</f>
        <v>Decreasing</v>
      </c>
      <c r="J138" s="129" t="str">
        <f>VLOOKUP($B138,Reliability!$A$3:$I$170,9,FALSE)</f>
        <v>High</v>
      </c>
      <c r="K138" s="237">
        <f t="shared" si="23"/>
        <v>2.6</v>
      </c>
      <c r="L138" s="237">
        <f>VLOOKUP($B138,'Impact of the crisis'!$C$6:$N$170,12,FALSE)</f>
        <v>3.1</v>
      </c>
      <c r="M138" s="237">
        <f>VLOOKUP($B138,'Impact of the crisis'!$C$6:$AB$170,26,FALSE)</f>
        <v>2.4</v>
      </c>
      <c r="N138" s="237">
        <f>VLOOKUP($B138,'Conditions of people affected'!$C$6:$R$170,16,FALSE)</f>
        <v>2.0499999999999998</v>
      </c>
      <c r="O138" s="237">
        <f>VLOOKUP($B138,'Conditions of people affected'!$C$6:$R$170,9,FALSE)</f>
        <v>2.1</v>
      </c>
      <c r="P138" s="237">
        <f>VLOOKUP($B138,'Conditions of people affected'!$C$6:$R$170,15,FALSE)</f>
        <v>2</v>
      </c>
      <c r="Q138" s="237">
        <f t="shared" si="24"/>
        <v>2.8</v>
      </c>
      <c r="R138" s="237">
        <f>VLOOKUP($B138,'Complexity of the crisis'!$C$6:$AN$170,22,FALSE)</f>
        <v>3.1</v>
      </c>
      <c r="S138" s="237">
        <f>VLOOKUP($B138,'Complexity of the crisis'!$C$6:$AN$170,38,FALSE)</f>
        <v>2.5</v>
      </c>
      <c r="T138" s="133" t="str">
        <f>VLOOKUP(B138,Lists!$C$3:$E$163,3,FALSE)</f>
        <v>Middle east</v>
      </c>
      <c r="U138" s="134">
        <f>VLOOKUP(B138,'INFORM Severity - hidden'!$C$5:$V$200,20,FALSE)</f>
        <v>44862</v>
      </c>
    </row>
    <row r="139" spans="1:21" x14ac:dyDescent="0.25">
      <c r="A139" s="130" t="str">
        <f t="array" ref="A139">IFERROR(INDEX(Lists!$B$2:$B$200,SMALL(IF(Lists!$I$2:$I$200="Individual",ROW(Lists!$B$2:$B$200)),ROW(135:135))-1,1),"")</f>
        <v>Kurdish Conflict</v>
      </c>
      <c r="B139" s="131" t="str">
        <f>VLOOKUP(A139,Lists!$B$2:$G$200,2,FALSE)</f>
        <v>TUR004</v>
      </c>
      <c r="C139" s="131" t="str">
        <f>VLOOKUP(B139,'INFORM Severity - hidden'!$C$5:$D$200,2,FALSE)</f>
        <v>Türkiye</v>
      </c>
      <c r="D139" s="131" t="str">
        <f>VLOOKUP(A139,Lists!$B$2:$G$200,3,FALSE)</f>
        <v>TUR</v>
      </c>
      <c r="E139" s="132" t="str">
        <f>VLOOKUP(A139,Lists!$B$2:$G$200,5,FALSE)</f>
        <v>Conflict</v>
      </c>
      <c r="F139" s="235" t="str">
        <f t="shared" si="20"/>
        <v>x</v>
      </c>
      <c r="G139" s="129" t="str">
        <f t="shared" si="21"/>
        <v>x</v>
      </c>
      <c r="H139" s="129" t="str">
        <f t="shared" si="22"/>
        <v>x</v>
      </c>
      <c r="I139" s="236" t="str">
        <f>INDEX(Trends!$D$3:$D$404,MATCH(B139,Trends!$C$3:$C$404,0))</f>
        <v>-</v>
      </c>
      <c r="J139" s="129" t="str">
        <f>VLOOKUP($B139,Reliability!$A$3:$I$170,9,FALSE)</f>
        <v>Medium</v>
      </c>
      <c r="K139" s="237">
        <f t="shared" si="23"/>
        <v>2.8</v>
      </c>
      <c r="L139" s="237">
        <f>VLOOKUP($B139,'Impact of the crisis'!$C$6:$N$170,12,FALSE)</f>
        <v>2.4</v>
      </c>
      <c r="M139" s="237">
        <f>VLOOKUP($B139,'Impact of the crisis'!$C$6:$AB$170,26,FALSE)</f>
        <v>3</v>
      </c>
      <c r="N139" s="237" t="str">
        <f>VLOOKUP($B139,'Conditions of people affected'!$C$6:$R$170,16,FALSE)</f>
        <v>x</v>
      </c>
      <c r="O139" s="237" t="str">
        <f>VLOOKUP($B139,'Conditions of people affected'!$C$6:$R$170,9,FALSE)</f>
        <v>x</v>
      </c>
      <c r="P139" s="237" t="str">
        <f>VLOOKUP($B139,'Conditions of people affected'!$C$6:$R$170,15,FALSE)</f>
        <v>x</v>
      </c>
      <c r="Q139" s="237">
        <f t="shared" si="24"/>
        <v>2.8</v>
      </c>
      <c r="R139" s="237">
        <f>VLOOKUP($B139,'Complexity of the crisis'!$C$6:$AN$170,22,FALSE)</f>
        <v>3.1</v>
      </c>
      <c r="S139" s="237">
        <f>VLOOKUP($B139,'Complexity of the crisis'!$C$6:$AN$170,38,FALSE)</f>
        <v>2.5</v>
      </c>
      <c r="T139" s="133" t="str">
        <f>VLOOKUP(B139,Lists!$C$3:$E$163,3,FALSE)</f>
        <v>Middle east</v>
      </c>
      <c r="U139" s="134">
        <f>VLOOKUP(B139,'INFORM Severity - hidden'!$C$5:$V$200,20,FALSE)</f>
        <v>44862</v>
      </c>
    </row>
    <row r="140" spans="1:21" x14ac:dyDescent="0.25">
      <c r="A140" s="130" t="str">
        <f t="array" ref="A140">IFERROR(INDEX(Lists!$B$2:$B$200,SMALL(IF(Lists!$I$2:$I$200="Individual",ROW(Lists!$B$2:$B$200)),ROW(136:136))-1,1),"")</f>
        <v>International Displacement in Tanzania</v>
      </c>
      <c r="B140" s="131" t="str">
        <f>VLOOKUP(A140,Lists!$B$2:$G$200,2,FALSE)</f>
        <v>TZA002</v>
      </c>
      <c r="C140" s="131" t="str">
        <f>VLOOKUP(B140,'INFORM Severity - hidden'!$C$5:$D$200,2,FALSE)</f>
        <v>Tanzania</v>
      </c>
      <c r="D140" s="131" t="str">
        <f>VLOOKUP(A140,Lists!$B$2:$G$200,3,FALSE)</f>
        <v>TZA</v>
      </c>
      <c r="E140" s="132" t="str">
        <f>VLOOKUP(A140,Lists!$B$2:$G$200,5,FALSE)</f>
        <v>Displacement</v>
      </c>
      <c r="F140" s="235">
        <f t="shared" si="20"/>
        <v>2.2999999999999998</v>
      </c>
      <c r="G140" s="129">
        <f t="shared" si="21"/>
        <v>3</v>
      </c>
      <c r="H140" s="129" t="str">
        <f t="shared" si="22"/>
        <v>Medium</v>
      </c>
      <c r="I140" s="236" t="str">
        <f>INDEX(Trends!$D$3:$D$404,MATCH(B140,Trends!$C$3:$C$404,0))</f>
        <v>Stable</v>
      </c>
      <c r="J140" s="129" t="str">
        <f>VLOOKUP($B140,Reliability!$A$3:$I$170,9,FALSE)</f>
        <v>Very High</v>
      </c>
      <c r="K140" s="237">
        <f t="shared" si="23"/>
        <v>3</v>
      </c>
      <c r="L140" s="237">
        <f>VLOOKUP($B140,'Impact of the crisis'!$C$6:$N$170,12,FALSE)</f>
        <v>1.9</v>
      </c>
      <c r="M140" s="237">
        <f>VLOOKUP($B140,'Impact of the crisis'!$C$6:$AB$170,26,FALSE)</f>
        <v>3.4</v>
      </c>
      <c r="N140" s="237">
        <f>VLOOKUP($B140,'Conditions of people affected'!$C$6:$R$170,16,FALSE)</f>
        <v>2.15</v>
      </c>
      <c r="O140" s="237">
        <f>VLOOKUP($B140,'Conditions of people affected'!$C$6:$R$170,9,FALSE)</f>
        <v>2.2999999999999998</v>
      </c>
      <c r="P140" s="237">
        <f>VLOOKUP($B140,'Conditions of people affected'!$C$6:$R$170,15,FALSE)</f>
        <v>2</v>
      </c>
      <c r="Q140" s="237">
        <f t="shared" si="24"/>
        <v>1.9</v>
      </c>
      <c r="R140" s="237">
        <f>VLOOKUP($B140,'Complexity of the crisis'!$C$6:$AN$170,22,FALSE)</f>
        <v>2.2000000000000002</v>
      </c>
      <c r="S140" s="237">
        <f>VLOOKUP($B140,'Complexity of the crisis'!$C$6:$AN$170,38,FALSE)</f>
        <v>1.5</v>
      </c>
      <c r="T140" s="133" t="str">
        <f>VLOOKUP(B140,Lists!$C$3:$E$163,3,FALSE)</f>
        <v>Africa</v>
      </c>
      <c r="U140" s="134">
        <f>VLOOKUP(B140,'INFORM Severity - hidden'!$C$5:$V$200,20,FALSE)</f>
        <v>44858</v>
      </c>
    </row>
    <row r="141" spans="1:21" x14ac:dyDescent="0.25">
      <c r="A141" s="130" t="str">
        <f t="array" ref="A141">IFERROR(INDEX(Lists!$B$2:$B$200,SMALL(IF(Lists!$I$2:$I$200="Individual",ROW(Lists!$B$2:$B$200)),ROW(137:137))-1,1),"")</f>
        <v>Food Security Crisis in North-East Tanzania</v>
      </c>
      <c r="B141" s="131" t="str">
        <f>VLOOKUP(A141,Lists!$B$2:$G$200,2,FALSE)</f>
        <v>TZA003</v>
      </c>
      <c r="C141" s="131" t="str">
        <f>VLOOKUP(B141,'INFORM Severity - hidden'!$C$5:$D$200,2,FALSE)</f>
        <v>Tanzania</v>
      </c>
      <c r="D141" s="131" t="str">
        <f>VLOOKUP(A141,Lists!$B$2:$G$200,3,FALSE)</f>
        <v>TZA</v>
      </c>
      <c r="E141" s="132" t="str">
        <f>VLOOKUP(A141,Lists!$B$2:$G$200,5,FALSE)</f>
        <v>Drought</v>
      </c>
      <c r="F141" s="235">
        <f t="shared" si="20"/>
        <v>2.2999999999999998</v>
      </c>
      <c r="G141" s="129">
        <f t="shared" si="21"/>
        <v>3</v>
      </c>
      <c r="H141" s="129" t="str">
        <f t="shared" si="22"/>
        <v>Medium</v>
      </c>
      <c r="I141" s="236" t="str">
        <f>INDEX(Trends!$D$3:$D$404,MATCH(B141,Trends!$C$3:$C$404,0))</f>
        <v>Stable</v>
      </c>
      <c r="J141" s="129" t="str">
        <f>VLOOKUP($B141,Reliability!$A$3:$I$170,9,FALSE)</f>
        <v>Very High</v>
      </c>
      <c r="K141" s="237">
        <f t="shared" si="23"/>
        <v>1.4</v>
      </c>
      <c r="L141" s="237">
        <f>VLOOKUP($B141,'Impact of the crisis'!$C$6:$N$170,12,FALSE)</f>
        <v>1.4</v>
      </c>
      <c r="M141" s="237">
        <f>VLOOKUP($B141,'Impact of the crisis'!$C$6:$AB$170,26,FALSE)</f>
        <v>1.4</v>
      </c>
      <c r="N141" s="237">
        <f>VLOOKUP($B141,'Conditions of people affected'!$C$6:$R$170,16,FALSE)</f>
        <v>3</v>
      </c>
      <c r="O141" s="237">
        <f>VLOOKUP($B141,'Conditions of people affected'!$C$6:$R$170,9,FALSE)</f>
        <v>3</v>
      </c>
      <c r="P141" s="237">
        <f>VLOOKUP($B141,'Conditions of people affected'!$C$6:$R$170,15,FALSE)</f>
        <v>3</v>
      </c>
      <c r="Q141" s="237">
        <f t="shared" si="24"/>
        <v>1.6</v>
      </c>
      <c r="R141" s="237">
        <f>VLOOKUP($B141,'Complexity of the crisis'!$C$6:$AN$170,22,FALSE)</f>
        <v>2.2000000000000002</v>
      </c>
      <c r="S141" s="237">
        <f>VLOOKUP($B141,'Complexity of the crisis'!$C$6:$AN$170,38,FALSE)</f>
        <v>1</v>
      </c>
      <c r="T141" s="133" t="str">
        <f>VLOOKUP(B141,Lists!$C$3:$E$163,3,FALSE)</f>
        <v>Africa</v>
      </c>
      <c r="U141" s="134">
        <f>VLOOKUP(B141,'INFORM Severity - hidden'!$C$5:$V$200,20,FALSE)</f>
        <v>44858</v>
      </c>
    </row>
    <row r="142" spans="1:21" x14ac:dyDescent="0.25">
      <c r="A142" s="130" t="str">
        <f t="array" ref="A142">IFERROR(INDEX(Lists!$B$2:$B$200,SMALL(IF(Lists!$I$2:$I$200="Individual",ROW(Lists!$B$2:$B$200)),ROW(138:138))-1,1),"")</f>
        <v>International Displacement in Uganda</v>
      </c>
      <c r="B142" s="131" t="str">
        <f>VLOOKUP(A142,Lists!$B$2:$G$200,2,FALSE)</f>
        <v>UGA005</v>
      </c>
      <c r="C142" s="131" t="str">
        <f>VLOOKUP(B142,'INFORM Severity - hidden'!$C$5:$D$200,2,FALSE)</f>
        <v>Uganda</v>
      </c>
      <c r="D142" s="131" t="str">
        <f>VLOOKUP(A142,Lists!$B$2:$G$200,3,FALSE)</f>
        <v>UGA</v>
      </c>
      <c r="E142" s="132" t="str">
        <f>VLOOKUP(A142,Lists!$B$2:$G$200,5,FALSE)</f>
        <v>Displacement</v>
      </c>
      <c r="F142" s="235">
        <f t="shared" si="20"/>
        <v>3.2</v>
      </c>
      <c r="G142" s="129">
        <f t="shared" si="21"/>
        <v>4</v>
      </c>
      <c r="H142" s="129" t="str">
        <f t="shared" si="22"/>
        <v>High</v>
      </c>
      <c r="I142" s="236" t="str">
        <f>INDEX(Trends!$D$3:$D$404,MATCH(B142,Trends!$C$3:$C$404,0))</f>
        <v>Increasing</v>
      </c>
      <c r="J142" s="129" t="str">
        <f>VLOOKUP($B142,Reliability!$A$3:$I$170,9,FALSE)</f>
        <v>Medium</v>
      </c>
      <c r="K142" s="237">
        <f t="shared" si="23"/>
        <v>3.2</v>
      </c>
      <c r="L142" s="237">
        <f>VLOOKUP($B142,'Impact of the crisis'!$C$6:$N$170,12,FALSE)</f>
        <v>1.5</v>
      </c>
      <c r="M142" s="237">
        <f>VLOOKUP($B142,'Impact of the crisis'!$C$6:$AB$170,26,FALSE)</f>
        <v>3.8</v>
      </c>
      <c r="N142" s="237">
        <f>VLOOKUP($B142,'Conditions of people affected'!$C$6:$R$170,16,FALSE)</f>
        <v>3.3</v>
      </c>
      <c r="O142" s="237">
        <f>VLOOKUP($B142,'Conditions of people affected'!$C$6:$R$170,9,FALSE)</f>
        <v>3.6</v>
      </c>
      <c r="P142" s="237">
        <f>VLOOKUP($B142,'Conditions of people affected'!$C$6:$R$170,15,FALSE)</f>
        <v>3</v>
      </c>
      <c r="Q142" s="237">
        <f t="shared" si="24"/>
        <v>2.9</v>
      </c>
      <c r="R142" s="237">
        <f>VLOOKUP($B142,'Complexity of the crisis'!$C$6:$AN$170,22,FALSE)</f>
        <v>3.6</v>
      </c>
      <c r="S142" s="237">
        <f>VLOOKUP($B142,'Complexity of the crisis'!$C$6:$AN$170,38,FALSE)</f>
        <v>2</v>
      </c>
      <c r="T142" s="133" t="str">
        <f>VLOOKUP(B142,Lists!$C$3:$E$163,3,FALSE)</f>
        <v>Africa</v>
      </c>
      <c r="U142" s="134">
        <f>VLOOKUP(B142,'INFORM Severity - hidden'!$C$5:$V$200,20,FALSE)</f>
        <v>44858</v>
      </c>
    </row>
    <row r="143" spans="1:21" x14ac:dyDescent="0.25">
      <c r="A143" s="130" t="str">
        <f t="array" ref="A143">IFERROR(INDEX(Lists!$B$2:$B$200,SMALL(IF(Lists!$I$2:$I$200="Individual",ROW(Lists!$B$2:$B$200)),ROW(139:139))-1,1),"")</f>
        <v>Food Security Crisis in Karamoja Region</v>
      </c>
      <c r="B143" s="131" t="str">
        <f>VLOOKUP(A143,Lists!$B$2:$G$200,2,FALSE)</f>
        <v>UGA007</v>
      </c>
      <c r="C143" s="131" t="str">
        <f>VLOOKUP(B143,'INFORM Severity - hidden'!$C$5:$D$200,2,FALSE)</f>
        <v>Uganda</v>
      </c>
      <c r="D143" s="131" t="str">
        <f>VLOOKUP(A143,Lists!$B$2:$G$200,3,FALSE)</f>
        <v>UGA</v>
      </c>
      <c r="E143" s="132" t="str">
        <f>VLOOKUP(A143,Lists!$B$2:$G$200,5,FALSE)</f>
        <v>Drought,Violence,Epidemic</v>
      </c>
      <c r="F143" s="235">
        <f t="shared" si="20"/>
        <v>2.9</v>
      </c>
      <c r="G143" s="129">
        <f t="shared" si="21"/>
        <v>3</v>
      </c>
      <c r="H143" s="129" t="str">
        <f t="shared" si="22"/>
        <v>Medium</v>
      </c>
      <c r="I143" s="236" t="str">
        <f>INDEX(Trends!$D$3:$D$404,MATCH(B143,Trends!$C$3:$C$404,0))</f>
        <v>Decreasing</v>
      </c>
      <c r="J143" s="129" t="str">
        <f>VLOOKUP($B143,Reliability!$A$3:$I$170,9,FALSE)</f>
        <v>High</v>
      </c>
      <c r="K143" s="237">
        <f t="shared" si="23"/>
        <v>3.3</v>
      </c>
      <c r="L143" s="237">
        <f>VLOOKUP($B143,'Impact of the crisis'!$C$6:$N$170,12,FALSE)</f>
        <v>0.9</v>
      </c>
      <c r="M143" s="237">
        <f>VLOOKUP($B143,'Impact of the crisis'!$C$6:$AB$170,26,FALSE)</f>
        <v>4.0999999999999996</v>
      </c>
      <c r="N143" s="237">
        <f>VLOOKUP($B143,'Conditions of people affected'!$C$6:$R$170,16,FALSE)</f>
        <v>2.75</v>
      </c>
      <c r="O143" s="237">
        <f>VLOOKUP($B143,'Conditions of people affected'!$C$6:$R$170,9,FALSE)</f>
        <v>2.5</v>
      </c>
      <c r="P143" s="237">
        <f>VLOOKUP($B143,'Conditions of people affected'!$C$6:$R$170,15,FALSE)</f>
        <v>3</v>
      </c>
      <c r="Q143" s="237">
        <f t="shared" si="24"/>
        <v>2.7</v>
      </c>
      <c r="R143" s="237">
        <f>VLOOKUP($B143,'Complexity of the crisis'!$C$6:$AN$170,22,FALSE)</f>
        <v>3.6</v>
      </c>
      <c r="S143" s="237">
        <f>VLOOKUP($B143,'Complexity of the crisis'!$C$6:$AN$170,38,FALSE)</f>
        <v>1.5</v>
      </c>
      <c r="T143" s="133" t="str">
        <f>VLOOKUP(B143,Lists!$C$3:$E$163,3,FALSE)</f>
        <v>Africa</v>
      </c>
      <c r="U143" s="134">
        <f>VLOOKUP(B143,'INFORM Severity - hidden'!$C$5:$V$200,20,FALSE)</f>
        <v>44831</v>
      </c>
    </row>
    <row r="144" spans="1:21" x14ac:dyDescent="0.25">
      <c r="A144" s="130" t="str">
        <f t="array" ref="A144">IFERROR(INDEX(Lists!$B$2:$B$200,SMALL(IF(Lists!$I$2:$I$200="Individual",ROW(Lists!$B$2:$B$200)),ROW(140:140))-1,1),"")</f>
        <v>Conflict in Ukraine</v>
      </c>
      <c r="B144" s="131" t="str">
        <f>VLOOKUP(A144,Lists!$B$2:$G$200,2,FALSE)</f>
        <v>UKR002</v>
      </c>
      <c r="C144" s="131" t="str">
        <f>VLOOKUP(B144,'INFORM Severity - hidden'!$C$5:$D$200,2,FALSE)</f>
        <v>Ukraine</v>
      </c>
      <c r="D144" s="131" t="str">
        <f>VLOOKUP(A144,Lists!$B$2:$G$200,3,FALSE)</f>
        <v>UKR</v>
      </c>
      <c r="E144" s="132" t="str">
        <f>VLOOKUP(A144,Lists!$B$2:$G$200,5,FALSE)</f>
        <v>Conflict,Displacement</v>
      </c>
      <c r="F144" s="235">
        <f t="shared" si="20"/>
        <v>4.2</v>
      </c>
      <c r="G144" s="129">
        <f t="shared" si="21"/>
        <v>5</v>
      </c>
      <c r="H144" s="129" t="str">
        <f t="shared" si="22"/>
        <v>Very High</v>
      </c>
      <c r="I144" s="236" t="str">
        <f>INDEX(Trends!$D$3:$D$404,MATCH(B144,Trends!$C$3:$C$404,0))</f>
        <v>Decreasing</v>
      </c>
      <c r="J144" s="129" t="str">
        <f>VLOOKUP($B144,Reliability!$A$3:$I$170,9,FALSE)</f>
        <v>Very High</v>
      </c>
      <c r="K144" s="237">
        <f t="shared" si="23"/>
        <v>5</v>
      </c>
      <c r="L144" s="237">
        <f>VLOOKUP($B144,'Impact of the crisis'!$C$6:$N$170,12,FALSE)</f>
        <v>4.9000000000000004</v>
      </c>
      <c r="M144" s="237">
        <f>VLOOKUP($B144,'Impact of the crisis'!$C$6:$AB$170,26,FALSE)</f>
        <v>5</v>
      </c>
      <c r="N144" s="237">
        <f>VLOOKUP($B144,'Conditions of people affected'!$C$6:$R$170,16,FALSE)</f>
        <v>4.5</v>
      </c>
      <c r="O144" s="237">
        <f>VLOOKUP($B144,'Conditions of people affected'!$C$6:$R$170,9,FALSE)</f>
        <v>5</v>
      </c>
      <c r="P144" s="237">
        <f>VLOOKUP($B144,'Conditions of people affected'!$C$6:$R$170,15,FALSE)</f>
        <v>4</v>
      </c>
      <c r="Q144" s="237">
        <f t="shared" si="24"/>
        <v>3.1</v>
      </c>
      <c r="R144" s="237">
        <f>VLOOKUP($B144,'Complexity of the crisis'!$C$6:$AN$170,22,FALSE)</f>
        <v>2.6</v>
      </c>
      <c r="S144" s="237">
        <f>VLOOKUP($B144,'Complexity of the crisis'!$C$6:$AN$170,38,FALSE)</f>
        <v>3.5</v>
      </c>
      <c r="T144" s="133" t="str">
        <f>VLOOKUP(B144,Lists!$C$3:$E$163,3,FALSE)</f>
        <v>Europe</v>
      </c>
      <c r="U144" s="134">
        <f>VLOOKUP(B144,'INFORM Severity - hidden'!$C$5:$V$200,20,FALSE)</f>
        <v>44860</v>
      </c>
    </row>
    <row r="145" spans="1:21" x14ac:dyDescent="0.25">
      <c r="A145" s="130" t="str">
        <f t="array" ref="A145">IFERROR(INDEX(Lists!$B$2:$B$200,SMALL(IF(Lists!$I$2:$I$200="Individual",ROW(Lists!$B$2:$B$200)),ROW(141:141))-1,1),"")</f>
        <v>Complex crisis in Venezuela</v>
      </c>
      <c r="B145" s="131" t="str">
        <f>VLOOKUP(A145,Lists!$B$2:$G$200,2,FALSE)</f>
        <v>VEN001</v>
      </c>
      <c r="C145" s="131" t="str">
        <f>VLOOKUP(B145,'INFORM Severity - hidden'!$C$5:$D$200,2,FALSE)</f>
        <v>Venezuela</v>
      </c>
      <c r="D145" s="131" t="str">
        <f>VLOOKUP(A145,Lists!$B$2:$G$200,3,FALSE)</f>
        <v>VEN</v>
      </c>
      <c r="E145" s="132" t="str">
        <f>VLOOKUP(A145,Lists!$B$2:$G$200,5,FALSE)</f>
        <v>Socio-political,Violence,Floods</v>
      </c>
      <c r="F145" s="235">
        <f t="shared" si="20"/>
        <v>4</v>
      </c>
      <c r="G145" s="129">
        <f t="shared" si="21"/>
        <v>4</v>
      </c>
      <c r="H145" s="129" t="str">
        <f t="shared" si="22"/>
        <v>High</v>
      </c>
      <c r="I145" s="236" t="str">
        <f>INDEX(Trends!$D$3:$D$404,MATCH(B145,Trends!$C$3:$C$404,0))</f>
        <v>Decreasing</v>
      </c>
      <c r="J145" s="129" t="str">
        <f>VLOOKUP($B145,Reliability!$A$3:$I$170,9,FALSE)</f>
        <v>High</v>
      </c>
      <c r="K145" s="237">
        <f t="shared" si="23"/>
        <v>4.2</v>
      </c>
      <c r="L145" s="237">
        <f>VLOOKUP($B145,'Impact of the crisis'!$C$6:$N$170,12,FALSE)</f>
        <v>4.9000000000000004</v>
      </c>
      <c r="M145" s="237">
        <f>VLOOKUP($B145,'Impact of the crisis'!$C$6:$AB$170,26,FALSE)</f>
        <v>3.8</v>
      </c>
      <c r="N145" s="237">
        <f>VLOOKUP($B145,'Conditions of people affected'!$C$6:$R$170,16,FALSE)</f>
        <v>4</v>
      </c>
      <c r="O145" s="237">
        <f>VLOOKUP($B145,'Conditions of people affected'!$C$6:$R$170,9,FALSE)</f>
        <v>5</v>
      </c>
      <c r="P145" s="237">
        <f>VLOOKUP($B145,'Conditions of people affected'!$C$6:$R$170,15,FALSE)</f>
        <v>3</v>
      </c>
      <c r="Q145" s="237">
        <f t="shared" si="24"/>
        <v>3.9</v>
      </c>
      <c r="R145" s="237">
        <f>VLOOKUP($B145,'Complexity of the crisis'!$C$6:$AN$170,22,FALSE)</f>
        <v>3.2</v>
      </c>
      <c r="S145" s="237">
        <f>VLOOKUP($B145,'Complexity of the crisis'!$C$6:$AN$170,38,FALSE)</f>
        <v>4.5</v>
      </c>
      <c r="T145" s="133" t="str">
        <f>VLOOKUP(B145,Lists!$C$3:$E$163,3,FALSE)</f>
        <v>Americas</v>
      </c>
      <c r="U145" s="134">
        <f>VLOOKUP(B145,'INFORM Severity - hidden'!$C$5:$V$200,20,FALSE)</f>
        <v>44865</v>
      </c>
    </row>
    <row r="146" spans="1:21" x14ac:dyDescent="0.25">
      <c r="A146" s="130" t="str">
        <f t="array" ref="A146">IFERROR(INDEX(Lists!$B$2:$B$200,SMALL(IF(Lists!$I$2:$I$200="Individual",ROW(Lists!$B$2:$B$200)),ROW(142:142))-1,1),"")</f>
        <v>Conflict in Yemen</v>
      </c>
      <c r="B146" s="131" t="str">
        <f>VLOOKUP(A146,Lists!$B$2:$G$200,2,FALSE)</f>
        <v>YEM001</v>
      </c>
      <c r="C146" s="131" t="str">
        <f>VLOOKUP(B146,'INFORM Severity - hidden'!$C$5:$D$200,2,FALSE)</f>
        <v>Yemen</v>
      </c>
      <c r="D146" s="131" t="str">
        <f>VLOOKUP(A146,Lists!$B$2:$G$200,3,FALSE)</f>
        <v>YEM</v>
      </c>
      <c r="E146" s="132" t="str">
        <f>VLOOKUP(A146,Lists!$B$2:$G$200,5,FALSE)</f>
        <v>Conflict</v>
      </c>
      <c r="F146" s="235">
        <f t="shared" si="20"/>
        <v>4.7</v>
      </c>
      <c r="G146" s="129">
        <f t="shared" si="21"/>
        <v>5</v>
      </c>
      <c r="H146" s="129" t="str">
        <f t="shared" si="22"/>
        <v>Very High</v>
      </c>
      <c r="I146" s="236" t="str">
        <f>INDEX(Trends!$D$3:$D$404,MATCH(B146,Trends!$C$3:$C$404,0))</f>
        <v>Decreasing</v>
      </c>
      <c r="J146" s="129" t="str">
        <f>VLOOKUP($B146,Reliability!$A$3:$I$170,9,FALSE)</f>
        <v>Very High</v>
      </c>
      <c r="K146" s="237">
        <f t="shared" si="23"/>
        <v>4.5999999999999996</v>
      </c>
      <c r="L146" s="237">
        <f>VLOOKUP($B146,'Impact of the crisis'!$C$6:$N$170,12,FALSE)</f>
        <v>4.9000000000000004</v>
      </c>
      <c r="M146" s="237">
        <f>VLOOKUP($B146,'Impact of the crisis'!$C$6:$AB$170,26,FALSE)</f>
        <v>4.5</v>
      </c>
      <c r="N146" s="237">
        <f>VLOOKUP($B146,'Conditions of people affected'!$C$6:$R$170,16,FALSE)</f>
        <v>5</v>
      </c>
      <c r="O146" s="237">
        <f>VLOOKUP($B146,'Conditions of people affected'!$C$6:$R$170,9,FALSE)</f>
        <v>5</v>
      </c>
      <c r="P146" s="237">
        <f>VLOOKUP($B146,'Conditions of people affected'!$C$6:$R$170,15,FALSE)</f>
        <v>5</v>
      </c>
      <c r="Q146" s="237">
        <f t="shared" si="24"/>
        <v>4.2</v>
      </c>
      <c r="R146" s="237">
        <f>VLOOKUP($B146,'Complexity of the crisis'!$C$6:$AN$170,22,FALSE)</f>
        <v>3.9</v>
      </c>
      <c r="S146" s="237">
        <f>VLOOKUP($B146,'Complexity of the crisis'!$C$6:$AN$170,38,FALSE)</f>
        <v>4.5</v>
      </c>
      <c r="T146" s="133" t="str">
        <f>VLOOKUP(B146,Lists!$C$3:$E$163,3,FALSE)</f>
        <v>Middle east</v>
      </c>
      <c r="U146" s="134">
        <f>VLOOKUP(B146,'INFORM Severity - hidden'!$C$5:$V$200,20,FALSE)</f>
        <v>44833</v>
      </c>
    </row>
    <row r="147" spans="1:21" x14ac:dyDescent="0.25">
      <c r="A147" s="130" t="str">
        <f t="array" ref="A147">IFERROR(INDEX(Lists!$B$2:$B$200,SMALL(IF(Lists!$I$2:$I$200="Individual",ROW(Lists!$B$2:$B$200)),ROW(143:143))-1,1),"")</f>
        <v>Mixed migration flows in Yemen</v>
      </c>
      <c r="B147" s="131" t="str">
        <f>VLOOKUP(A147,Lists!$B$2:$G$200,2,FALSE)</f>
        <v>YEM002</v>
      </c>
      <c r="C147" s="131" t="str">
        <f>VLOOKUP(B147,'INFORM Severity - hidden'!$C$5:$D$200,2,FALSE)</f>
        <v>Yemen</v>
      </c>
      <c r="D147" s="131" t="str">
        <f>VLOOKUP(A147,Lists!$B$2:$G$200,3,FALSE)</f>
        <v>YEM</v>
      </c>
      <c r="E147" s="132" t="str">
        <f>VLOOKUP(A147,Lists!$B$2:$G$200,5,FALSE)</f>
        <v>Displacement</v>
      </c>
      <c r="F147" s="235">
        <f t="shared" si="20"/>
        <v>2.8</v>
      </c>
      <c r="G147" s="129">
        <f t="shared" si="21"/>
        <v>3</v>
      </c>
      <c r="H147" s="129" t="str">
        <f t="shared" si="22"/>
        <v>Medium</v>
      </c>
      <c r="I147" s="236" t="str">
        <f>INDEX(Trends!$D$3:$D$404,MATCH(B147,Trends!$C$3:$C$404,0))</f>
        <v>Decreasing</v>
      </c>
      <c r="J147" s="129" t="str">
        <f>VLOOKUP($B147,Reliability!$A$3:$I$170,9,FALSE)</f>
        <v>High</v>
      </c>
      <c r="K147" s="237">
        <f t="shared" si="23"/>
        <v>1.9</v>
      </c>
      <c r="L147" s="237">
        <f>VLOOKUP($B147,'Impact of the crisis'!$C$6:$N$170,12,FALSE)</f>
        <v>1.6</v>
      </c>
      <c r="M147" s="237">
        <f>VLOOKUP($B147,'Impact of the crisis'!$C$6:$AB$170,26,FALSE)</f>
        <v>2</v>
      </c>
      <c r="N147" s="237">
        <f>VLOOKUP($B147,'Conditions of people affected'!$C$6:$R$170,16,FALSE)</f>
        <v>2.7</v>
      </c>
      <c r="O147" s="237">
        <f>VLOOKUP($B147,'Conditions of people affected'!$C$6:$R$170,9,FALSE)</f>
        <v>2.4</v>
      </c>
      <c r="P147" s="237">
        <f>VLOOKUP($B147,'Conditions of people affected'!$C$6:$R$170,15,FALSE)</f>
        <v>3</v>
      </c>
      <c r="Q147" s="237">
        <f t="shared" si="24"/>
        <v>3.7</v>
      </c>
      <c r="R147" s="237">
        <f>VLOOKUP($B147,'Complexity of the crisis'!$C$6:$AN$170,22,FALSE)</f>
        <v>3.9</v>
      </c>
      <c r="S147" s="237">
        <f>VLOOKUP($B147,'Complexity of the crisis'!$C$6:$AN$170,38,FALSE)</f>
        <v>3.5</v>
      </c>
      <c r="T147" s="133" t="str">
        <f>VLOOKUP(B147,Lists!$C$3:$E$163,3,FALSE)</f>
        <v>Middle east</v>
      </c>
      <c r="U147" s="134">
        <f>VLOOKUP(B147,'INFORM Severity - hidden'!$C$5:$V$200,20,FALSE)</f>
        <v>44833</v>
      </c>
    </row>
    <row r="148" spans="1:21" x14ac:dyDescent="0.25">
      <c r="A148" s="130" t="str">
        <f t="array" ref="A148">IFERROR(INDEX(Lists!$B$2:$B$200,SMALL(IF(Lists!$I$2:$I$200="Individual",ROW(Lists!$B$2:$B$200)),ROW(144:144))-1,1),"")</f>
        <v>Drought in Zambia</v>
      </c>
      <c r="B148" s="131" t="str">
        <f>VLOOKUP(A148,Lists!$B$2:$G$200,2,FALSE)</f>
        <v>ZMB002</v>
      </c>
      <c r="C148" s="131" t="str">
        <f>VLOOKUP(B148,'INFORM Severity - hidden'!$C$5:$D$200,2,FALSE)</f>
        <v>Zambia</v>
      </c>
      <c r="D148" s="131" t="str">
        <f>VLOOKUP(A148,Lists!$B$2:$G$200,3,FALSE)</f>
        <v>ZMB</v>
      </c>
      <c r="E148" s="132" t="str">
        <f>VLOOKUP(A148,Lists!$B$2:$G$200,5,FALSE)</f>
        <v>Drought</v>
      </c>
      <c r="F148" s="235">
        <f t="shared" si="20"/>
        <v>2.9</v>
      </c>
      <c r="G148" s="129">
        <f t="shared" si="21"/>
        <v>3</v>
      </c>
      <c r="H148" s="129" t="str">
        <f t="shared" si="22"/>
        <v>Medium</v>
      </c>
      <c r="I148" s="236" t="str">
        <f>INDEX(Trends!$D$3:$D$404,MATCH(B148,Trends!$C$3:$C$404,0))</f>
        <v>Stable</v>
      </c>
      <c r="J148" s="129" t="str">
        <f>VLOOKUP($B148,Reliability!$A$3:$I$170,9,FALSE)</f>
        <v>Very High</v>
      </c>
      <c r="K148" s="237">
        <f t="shared" si="23"/>
        <v>3.1</v>
      </c>
      <c r="L148" s="237">
        <f>VLOOKUP($B148,'Impact of the crisis'!$C$6:$N$170,12,FALSE)</f>
        <v>4.3</v>
      </c>
      <c r="M148" s="237">
        <f>VLOOKUP($B148,'Impact of the crisis'!$C$6:$AB$170,26,FALSE)</f>
        <v>2.2000000000000002</v>
      </c>
      <c r="N148" s="237">
        <f>VLOOKUP($B148,'Conditions of people affected'!$C$6:$R$170,16,FALSE)</f>
        <v>3.4</v>
      </c>
      <c r="O148" s="237">
        <f>VLOOKUP($B148,'Conditions of people affected'!$C$6:$R$170,9,FALSE)</f>
        <v>3.8</v>
      </c>
      <c r="P148" s="237">
        <f>VLOOKUP($B148,'Conditions of people affected'!$C$6:$R$170,15,FALSE)</f>
        <v>3</v>
      </c>
      <c r="Q148" s="237">
        <f t="shared" si="24"/>
        <v>1.9</v>
      </c>
      <c r="R148" s="237">
        <f>VLOOKUP($B148,'Complexity of the crisis'!$C$6:$AN$170,22,FALSE)</f>
        <v>1.8</v>
      </c>
      <c r="S148" s="237">
        <f>VLOOKUP($B148,'Complexity of the crisis'!$C$6:$AN$170,38,FALSE)</f>
        <v>2</v>
      </c>
      <c r="T148" s="133" t="str">
        <f>VLOOKUP(B148,Lists!$C$3:$E$163,3,FALSE)</f>
        <v>Africa</v>
      </c>
      <c r="U148" s="134">
        <f>VLOOKUP(B148,'INFORM Severity - hidden'!$C$5:$V$200,20,FALSE)</f>
        <v>44853</v>
      </c>
    </row>
    <row r="149" spans="1:21" x14ac:dyDescent="0.25">
      <c r="A149" s="130" t="str">
        <f t="array" ref="A149">IFERROR(INDEX(Lists!$B$2:$B$200,SMALL(IF(Lists!$I$2:$I$200="Individual",ROW(Lists!$B$2:$B$200)),ROW(145:145))-1,1),"")</f>
        <v>Complex crisis in Zimbabwe</v>
      </c>
      <c r="B149" s="131" t="str">
        <f>VLOOKUP(A149,Lists!$B$2:$G$200,2,FALSE)</f>
        <v>ZWE001</v>
      </c>
      <c r="C149" s="131" t="str">
        <f>VLOOKUP(B149,'INFORM Severity - hidden'!$C$5:$D$200,2,FALSE)</f>
        <v>Zimbabwe</v>
      </c>
      <c r="D149" s="131" t="str">
        <f>VLOOKUP(A149,Lists!$B$2:$G$200,3,FALSE)</f>
        <v>ZWE</v>
      </c>
      <c r="E149" s="132" t="str">
        <f>VLOOKUP(A149,Lists!$B$2:$G$200,5,FALSE)</f>
        <v>Socio-political,Drought</v>
      </c>
      <c r="F149" s="235">
        <f t="shared" si="20"/>
        <v>3.8</v>
      </c>
      <c r="G149" s="129">
        <f t="shared" si="21"/>
        <v>4</v>
      </c>
      <c r="H149" s="129" t="str">
        <f t="shared" si="22"/>
        <v>High</v>
      </c>
      <c r="I149" s="236" t="str">
        <f>INDEX(Trends!$D$3:$D$404,MATCH(B149,Trends!$C$3:$C$404,0))</f>
        <v>Stable</v>
      </c>
      <c r="J149" s="129" t="str">
        <f>VLOOKUP($B149,Reliability!$A$3:$I$170,9,FALSE)</f>
        <v>High</v>
      </c>
      <c r="K149" s="237">
        <f t="shared" si="23"/>
        <v>3.4</v>
      </c>
      <c r="L149" s="237">
        <f>VLOOKUP($B149,'Impact of the crisis'!$C$6:$N$170,12,FALSE)</f>
        <v>4.5999999999999996</v>
      </c>
      <c r="M149" s="237">
        <f>VLOOKUP($B149,'Impact of the crisis'!$C$6:$AB$170,26,FALSE)</f>
        <v>2.5</v>
      </c>
      <c r="N149" s="237">
        <f>VLOOKUP($B149,'Conditions of people affected'!$C$6:$R$170,16,FALSE)</f>
        <v>4.3499999999999996</v>
      </c>
      <c r="O149" s="237">
        <f>VLOOKUP($B149,'Conditions of people affected'!$C$6:$R$170,9,FALSE)</f>
        <v>4.7</v>
      </c>
      <c r="P149" s="237">
        <f>VLOOKUP($B149,'Conditions of people affected'!$C$6:$R$170,15,FALSE)</f>
        <v>4</v>
      </c>
      <c r="Q149" s="237">
        <f t="shared" si="24"/>
        <v>3</v>
      </c>
      <c r="R149" s="237">
        <f>VLOOKUP($B149,'Complexity of the crisis'!$C$6:$AN$170,22,FALSE)</f>
        <v>2.9</v>
      </c>
      <c r="S149" s="237">
        <f>VLOOKUP($B149,'Complexity of the crisis'!$C$6:$AN$170,38,FALSE)</f>
        <v>3</v>
      </c>
      <c r="T149" s="133" t="str">
        <f>VLOOKUP(B149,Lists!$C$3:$E$163,3,FALSE)</f>
        <v>Africa</v>
      </c>
      <c r="U149" s="134">
        <f>VLOOKUP(B149,'INFORM Severity - hidden'!$C$5:$V$200,20,FALSE)</f>
        <v>44858</v>
      </c>
    </row>
  </sheetData>
  <autoFilter ref="A4:T149">
    <sortState ref="A5:T143">
      <sortCondition ref="G4:G143"/>
    </sortState>
  </autoFilter>
  <conditionalFormatting sqref="K5:K300">
    <cfRule type="cellIs" dxfId="601" priority="65" stopIfTrue="1" operator="between">
      <formula>4</formula>
      <formula>5</formula>
    </cfRule>
    <cfRule type="cellIs" dxfId="600" priority="71" stopIfTrue="1" operator="between">
      <formula>3</formula>
      <formula>4</formula>
    </cfRule>
    <cfRule type="cellIs" dxfId="599" priority="72" stopIfTrue="1" operator="between">
      <formula>2</formula>
      <formula>3</formula>
    </cfRule>
    <cfRule type="cellIs" dxfId="598" priority="73" stopIfTrue="1" operator="between">
      <formula>1</formula>
      <formula>2</formula>
    </cfRule>
    <cfRule type="cellIs" dxfId="597" priority="74" stopIfTrue="1" operator="between">
      <formula>0</formula>
      <formula>1</formula>
    </cfRule>
  </conditionalFormatting>
  <conditionalFormatting sqref="L5:M300">
    <cfRule type="cellIs" dxfId="596" priority="66" stopIfTrue="1" operator="between">
      <formula>4</formula>
      <formula>5</formula>
    </cfRule>
    <cfRule type="cellIs" dxfId="595" priority="67" stopIfTrue="1" operator="between">
      <formula>3</formula>
      <formula>4</formula>
    </cfRule>
    <cfRule type="cellIs" dxfId="594" priority="68" stopIfTrue="1" operator="between">
      <formula>2</formula>
      <formula>3</formula>
    </cfRule>
    <cfRule type="cellIs" dxfId="593" priority="69" stopIfTrue="1" operator="between">
      <formula>1</formula>
      <formula>2</formula>
    </cfRule>
    <cfRule type="cellIs" dxfId="592" priority="70" stopIfTrue="1" operator="between">
      <formula>0</formula>
      <formula>1</formula>
    </cfRule>
  </conditionalFormatting>
  <conditionalFormatting sqref="S5:S300">
    <cfRule type="cellIs" dxfId="591" priority="50" stopIfTrue="1" operator="between">
      <formula>4</formula>
      <formula>5</formula>
    </cfRule>
    <cfRule type="cellIs" dxfId="590" priority="51" stopIfTrue="1" operator="between">
      <formula>3</formula>
      <formula>4</formula>
    </cfRule>
    <cfRule type="cellIs" dxfId="589" priority="52" stopIfTrue="1" operator="between">
      <formula>2</formula>
      <formula>3</formula>
    </cfRule>
    <cfRule type="cellIs" dxfId="588" priority="53" stopIfTrue="1" operator="between">
      <formula>1</formula>
      <formula>2</formula>
    </cfRule>
    <cfRule type="cellIs" dxfId="587" priority="54" stopIfTrue="1" operator="between">
      <formula>0</formula>
      <formula>1</formula>
    </cfRule>
  </conditionalFormatting>
  <conditionalFormatting sqref="Q5:Q300">
    <cfRule type="cellIs" dxfId="586" priority="35" stopIfTrue="1" operator="between">
      <formula>4</formula>
      <formula>5</formula>
    </cfRule>
    <cfRule type="cellIs" dxfId="585" priority="36" stopIfTrue="1" operator="between">
      <formula>3</formula>
      <formula>4</formula>
    </cfRule>
    <cfRule type="cellIs" dxfId="584" priority="37" stopIfTrue="1" operator="between">
      <formula>2</formula>
      <formula>3</formula>
    </cfRule>
    <cfRule type="cellIs" dxfId="583" priority="38" stopIfTrue="1" operator="between">
      <formula>1</formula>
      <formula>2</formula>
    </cfRule>
    <cfRule type="cellIs" dxfId="582" priority="39" stopIfTrue="1" operator="between">
      <formula>0</formula>
      <formula>1</formula>
    </cfRule>
  </conditionalFormatting>
  <conditionalFormatting sqref="I5:I300">
    <cfRule type="cellIs" dxfId="581" priority="27" operator="equal">
      <formula>"Increasing"</formula>
    </cfRule>
    <cfRule type="cellIs" dxfId="580" priority="28" operator="equal">
      <formula>"Stable"</formula>
    </cfRule>
    <cfRule type="cellIs" dxfId="579" priority="29" operator="equal">
      <formula>"Decreasing"</formula>
    </cfRule>
  </conditionalFormatting>
  <conditionalFormatting sqref="R5:S300">
    <cfRule type="cellIs" dxfId="578" priority="45" stopIfTrue="1" operator="between">
      <formula>4</formula>
      <formula>5</formula>
    </cfRule>
    <cfRule type="cellIs" dxfId="577" priority="46" stopIfTrue="1" operator="between">
      <formula>3</formula>
      <formula>4</formula>
    </cfRule>
    <cfRule type="cellIs" dxfId="576" priority="47" stopIfTrue="1" operator="between">
      <formula>2</formula>
      <formula>3</formula>
    </cfRule>
    <cfRule type="cellIs" dxfId="575" priority="48" stopIfTrue="1" operator="between">
      <formula>1</formula>
      <formula>2</formula>
    </cfRule>
    <cfRule type="cellIs" dxfId="574" priority="49" stopIfTrue="1" operator="between">
      <formula>0</formula>
      <formula>1</formula>
    </cfRule>
  </conditionalFormatting>
  <conditionalFormatting sqref="G5:G300">
    <cfRule type="cellIs" dxfId="573" priority="17" stopIfTrue="1" operator="equal">
      <formula>5</formula>
    </cfRule>
    <cfRule type="cellIs" dxfId="572" priority="18" stopIfTrue="1" operator="equal">
      <formula>4</formula>
    </cfRule>
    <cfRule type="cellIs" dxfId="571" priority="19" stopIfTrue="1" operator="equal">
      <formula>3</formula>
    </cfRule>
    <cfRule type="cellIs" dxfId="570" priority="20" stopIfTrue="1" operator="equal">
      <formula>2</formula>
    </cfRule>
    <cfRule type="cellIs" dxfId="569" priority="21" stopIfTrue="1" operator="equal">
      <formula>1</formula>
    </cfRule>
  </conditionalFormatting>
  <conditionalFormatting sqref="H5:H300">
    <cfRule type="cellIs" dxfId="568" priority="12" stopIfTrue="1" operator="equal">
      <formula>"Very High"</formula>
    </cfRule>
    <cfRule type="cellIs" dxfId="567" priority="13" stopIfTrue="1" operator="equal">
      <formula>"High"</formula>
    </cfRule>
    <cfRule type="cellIs" dxfId="566" priority="14" stopIfTrue="1" operator="equal">
      <formula>"Medium"</formula>
    </cfRule>
    <cfRule type="cellIs" dxfId="565" priority="15" stopIfTrue="1" operator="equal">
      <formula>"Low"</formula>
    </cfRule>
    <cfRule type="cellIs" dxfId="564" priority="16" stopIfTrue="1" operator="equal">
      <formula>"Very Low"</formula>
    </cfRule>
  </conditionalFormatting>
  <conditionalFormatting sqref="N5:P300">
    <cfRule type="cellIs" dxfId="563" priority="7" stopIfTrue="1" operator="between">
      <formula>5</formula>
      <formula>5.9</formula>
    </cfRule>
    <cfRule type="cellIs" dxfId="562" priority="8" stopIfTrue="1" operator="between">
      <formula>4</formula>
      <formula>4.9</formula>
    </cfRule>
    <cfRule type="cellIs" dxfId="561" priority="9" stopIfTrue="1" operator="between">
      <formula>3</formula>
      <formula>3.9</formula>
    </cfRule>
    <cfRule type="cellIs" dxfId="560" priority="10" stopIfTrue="1" operator="between">
      <formula>2</formula>
      <formula>2.9</formula>
    </cfRule>
    <cfRule type="cellIs" dxfId="559" priority="11" stopIfTrue="1" operator="between">
      <formula>0</formula>
      <formula>1.9</formula>
    </cfRule>
  </conditionalFormatting>
  <conditionalFormatting sqref="J5:J300">
    <cfRule type="cellIs" dxfId="558" priority="2" stopIfTrue="1" operator="equal">
      <formula>"Very Low"</formula>
    </cfRule>
    <cfRule type="cellIs" dxfId="557" priority="3" stopIfTrue="1" operator="equal">
      <formula>"Low"</formula>
    </cfRule>
    <cfRule type="cellIs" dxfId="556" priority="4" stopIfTrue="1" operator="equal">
      <formula>"Medium"</formula>
    </cfRule>
    <cfRule type="cellIs" dxfId="555" priority="5" stopIfTrue="1" operator="equal">
      <formula>"High"</formula>
    </cfRule>
    <cfRule type="cellIs" dxfId="554" priority="6" stopIfTrue="1" operator="equal">
      <formula>"Very High"</formula>
    </cfRule>
  </conditionalFormatting>
  <conditionalFormatting sqref="A1:U300">
    <cfRule type="containsBlanks" priority="1" stopIfTrue="1">
      <formula>LEN(TRIM(A1))=0</formula>
    </cfRule>
  </conditionalFormatting>
  <pageMargins left="0.25" right="0.25" top="0.75" bottom="0.75" header="0.3" footer="0.3"/>
  <pageSetup paperSize="8" scale="68"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89"/>
  <sheetViews>
    <sheetView tabSelected="1" zoomScale="80" zoomScaleNormal="80" workbookViewId="0">
      <selection activeCell="A2" sqref="A2"/>
    </sheetView>
  </sheetViews>
  <sheetFormatPr defaultColWidth="8.5703125" defaultRowHeight="15" x14ac:dyDescent="0.25"/>
  <cols>
    <col min="1" max="1" width="43.5703125" style="214" bestFit="1" customWidth="1"/>
    <col min="2" max="2" width="9.42578125" style="214" customWidth="1"/>
    <col min="3" max="3" width="17.5703125" style="214" customWidth="1"/>
    <col min="4" max="4" width="9.42578125" style="214" customWidth="1"/>
    <col min="5" max="5" width="27.42578125" style="214" bestFit="1" customWidth="1"/>
    <col min="6" max="7" width="9.42578125" style="214" customWidth="1"/>
    <col min="8" max="8" width="9.5703125" style="214" customWidth="1"/>
    <col min="9" max="9" width="13.5703125" style="214" customWidth="1"/>
    <col min="10" max="10" width="9.5703125" style="214" customWidth="1"/>
    <col min="11" max="20" width="9.42578125" style="214" customWidth="1"/>
    <col min="21" max="21" width="11.42578125" style="214" bestFit="1" customWidth="1"/>
    <col min="22" max="22" width="8.5703125" style="214" customWidth="1"/>
    <col min="23" max="16384" width="8.5703125" style="214"/>
  </cols>
  <sheetData>
    <row r="1" spans="1:21" ht="23.1" customHeight="1" x14ac:dyDescent="0.35">
      <c r="A1" s="127" t="str">
        <f>"INFORM Severity Index - all countries. Release: "&amp;About!$A$5&amp;""</f>
        <v>INFORM Severity Index - all countries. Release: October 2022</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8466</v>
      </c>
      <c r="B2" s="11" t="s">
        <v>8468</v>
      </c>
      <c r="C2" s="11" t="s">
        <v>8469</v>
      </c>
      <c r="D2" s="5" t="s">
        <v>8470</v>
      </c>
      <c r="E2" s="11" t="s">
        <v>8471</v>
      </c>
      <c r="F2" s="71" t="s">
        <v>8472</v>
      </c>
      <c r="G2" s="72" t="s">
        <v>8473</v>
      </c>
      <c r="H2" s="71" t="s">
        <v>8473</v>
      </c>
      <c r="I2" s="73" t="s">
        <v>8474</v>
      </c>
      <c r="J2" s="73" t="s">
        <v>5</v>
      </c>
      <c r="K2" s="75" t="s">
        <v>8475</v>
      </c>
      <c r="L2" s="74" t="s">
        <v>8490</v>
      </c>
      <c r="M2" s="74" t="s">
        <v>8491</v>
      </c>
      <c r="N2" s="49" t="s">
        <v>8478</v>
      </c>
      <c r="O2" s="76" t="s">
        <v>7020</v>
      </c>
      <c r="P2" s="76" t="s">
        <v>8479</v>
      </c>
      <c r="Q2" s="77" t="s">
        <v>8480</v>
      </c>
      <c r="R2" s="78" t="s">
        <v>8481</v>
      </c>
      <c r="S2" s="78" t="s">
        <v>8482</v>
      </c>
      <c r="T2" s="52" t="s">
        <v>8483</v>
      </c>
      <c r="U2" s="126" t="s">
        <v>8484</v>
      </c>
    </row>
    <row r="3" spans="1:21" ht="18" hidden="1" customHeight="1" thickTop="1" x14ac:dyDescent="0.3">
      <c r="A3" s="46" t="s">
        <v>8485</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8486</v>
      </c>
      <c r="B4" s="12"/>
      <c r="C4" s="12"/>
      <c r="D4" s="6" t="s">
        <v>8486</v>
      </c>
      <c r="E4" s="12"/>
      <c r="F4" s="34" t="s">
        <v>8487</v>
      </c>
      <c r="G4" s="34" t="s">
        <v>8487</v>
      </c>
      <c r="H4" s="34" t="s">
        <v>8488</v>
      </c>
      <c r="I4" s="34" t="s">
        <v>8489</v>
      </c>
      <c r="J4" s="34" t="s">
        <v>8488</v>
      </c>
      <c r="K4" s="34" t="s">
        <v>8487</v>
      </c>
      <c r="L4" s="34" t="s">
        <v>8487</v>
      </c>
      <c r="M4" s="34" t="s">
        <v>8487</v>
      </c>
      <c r="N4" s="34" t="s">
        <v>8487</v>
      </c>
      <c r="O4" s="34" t="s">
        <v>8487</v>
      </c>
      <c r="P4" s="34" t="s">
        <v>8487</v>
      </c>
      <c r="Q4" s="34" t="s">
        <v>8487</v>
      </c>
      <c r="R4" s="34" t="s">
        <v>8487</v>
      </c>
      <c r="S4" s="34" t="s">
        <v>8487</v>
      </c>
      <c r="T4" s="1"/>
      <c r="U4" s="110"/>
    </row>
    <row r="5" spans="1:21" x14ac:dyDescent="0.25">
      <c r="A5" s="135" t="str">
        <f t="array" ref="A5">IFERROR(INDEX(Lists!$B$2:$B$200,SMALL(IF(Lists!$H$2:$H$200="Yes",ROW(Lists!$B$2:$B$200)),ROW(1:1))-1,1),"")</f>
        <v>Complex crisis in Afghanistan</v>
      </c>
      <c r="B5" s="136" t="str">
        <f>VLOOKUP(A5,Lists!$B$2:$G$200,2,FALSE)</f>
        <v>AFG001</v>
      </c>
      <c r="C5" s="136" t="str">
        <f>VLOOKUP(B5,'INFORM Severity - hidden'!$C$5:$D$200,2,FALSE)</f>
        <v>Afghanistan</v>
      </c>
      <c r="D5" s="136" t="str">
        <f>VLOOKUP(A5,Lists!$B$2:$G$200,3,FALSE)</f>
        <v>AFG</v>
      </c>
      <c r="E5" s="136" t="str">
        <f>VLOOKUP(A5,Lists!$B$2:$G$200,5,FALSE)</f>
        <v>Conflict,Violence,Displacement,Drought,Earthquake,Socio-political</v>
      </c>
      <c r="F5" s="238">
        <f t="shared" ref="F5:F36" si="0">IF(OR(N5="x",K5="x"),"x",ROUND((5-GEOMEAN(((5-K5)/5*4+1),((5-N5)/5*4+1),((5-N5)/5*4+1)))/4*3.5+Q5*0.3,1))</f>
        <v>4.5</v>
      </c>
      <c r="G5" s="142">
        <f t="shared" ref="G5:G36" si="1">IF(F5="x","x",ROUNDUP(F5,0))</f>
        <v>5</v>
      </c>
      <c r="H5" s="142" t="str">
        <f t="shared" ref="H5:H36" si="2">IF(N5="x","x",IF(K5="x","x",(IF(G5=5,"Very High",IF(G5=4,"High",IF(G5=3,"Medium",IF(G5=2,"Low","Very Low")))))))</f>
        <v>Very High</v>
      </c>
      <c r="I5" s="239" t="str">
        <f>INDEX(Trends!$D$3:$D$404,MATCH(B5,Trends!$C$3:$C$404,0))</f>
        <v>Stable</v>
      </c>
      <c r="J5" s="142" t="str">
        <f>VLOOKUP($B5,Reliability!$A$3:$I$170,9,FALSE)</f>
        <v>High</v>
      </c>
      <c r="K5" s="240">
        <f t="shared" ref="K5:K36" si="3">IF(OR(M5="x",L5="x"),"x",ROUND((5-GEOMEAN(((5-L5)/5*4+1),((5-M5)/5*4+1),((5-M5)/5*4+1)))/4*5,1))</f>
        <v>4.8</v>
      </c>
      <c r="L5" s="240">
        <f>VLOOKUP($B5,'Impact of the crisis'!$C$6:$N$170,12,FALSE)</f>
        <v>4.9000000000000004</v>
      </c>
      <c r="M5" s="240">
        <f>VLOOKUP($B5,'Impact of the crisis'!$C$6:$AB$170,26,FALSE)</f>
        <v>4.8</v>
      </c>
      <c r="N5" s="240">
        <f>VLOOKUP($B5,'Conditions of people affected'!$C$6:$R$170,16,FALSE)</f>
        <v>4.5</v>
      </c>
      <c r="O5" s="240">
        <f>VLOOKUP($B5,'Conditions of people affected'!$C$6:$R$170,9,FALSE)</f>
        <v>5</v>
      </c>
      <c r="P5" s="240">
        <f>VLOOKUP($B5,'Conditions of people affected'!$C$6:$R$170,15,FALSE)</f>
        <v>4</v>
      </c>
      <c r="Q5" s="240">
        <f t="shared" ref="Q5:Q36" si="4">IF(OR(S5="x",R5="x"),R5,ROUND((5-GEOMEAN(((5-R5)/5*4+1),((5-S5)/5*4+1)))/4*5,1))</f>
        <v>4.3</v>
      </c>
      <c r="R5" s="240">
        <f>VLOOKUP($B5,'Complexity of the crisis'!$C$6:$AN$170,22,FALSE)</f>
        <v>4</v>
      </c>
      <c r="S5" s="241">
        <f>VLOOKUP($B5,'Complexity of the crisis'!$C$6:$AN$170,38,FALSE)</f>
        <v>4.5</v>
      </c>
      <c r="T5" s="141" t="str">
        <f>VLOOKUP(B5,Lists!$C$3:$E$163,3,FALSE)</f>
        <v>Asia</v>
      </c>
      <c r="U5" s="153">
        <f>VLOOKUP(B5,'INFORM Severity - hidden'!$C$5:$V$200,20,FALSE)</f>
        <v>44854</v>
      </c>
    </row>
    <row r="6" spans="1:21" x14ac:dyDescent="0.25">
      <c r="A6" s="137" t="str">
        <f t="array" ref="A6">IFERROR(INDEX(Lists!$B$2:$B$200,SMALL(IF(Lists!$H$2:$H$200="Yes",ROW(Lists!$B$2:$B$200)),ROW(2:2))-1,1),"")</f>
        <v>Drought in South-West Angola</v>
      </c>
      <c r="B6" s="138" t="str">
        <f>VLOOKUP(A6,Lists!$B$2:$G$200,2,FALSE)</f>
        <v>AGO002</v>
      </c>
      <c r="C6" s="138" t="str">
        <f>VLOOKUP(B6,'INFORM Severity - hidden'!$C$5:$D$200,2,FALSE)</f>
        <v>Angola</v>
      </c>
      <c r="D6" s="138" t="str">
        <f>VLOOKUP(A6,Lists!$B$2:$G$200,3,FALSE)</f>
        <v>AGO</v>
      </c>
      <c r="E6" s="138" t="str">
        <f>VLOOKUP(A6,Lists!$B$2:$G$200,5,FALSE)</f>
        <v>Drought</v>
      </c>
      <c r="F6" s="238">
        <f t="shared" si="0"/>
        <v>3.3</v>
      </c>
      <c r="G6" s="142">
        <f t="shared" si="1"/>
        <v>4</v>
      </c>
      <c r="H6" s="142" t="str">
        <f t="shared" si="2"/>
        <v>High</v>
      </c>
      <c r="I6" s="239" t="str">
        <f>INDEX(Trends!$D$3:$D$404,MATCH(B6,Trends!$C$3:$C$404,0))</f>
        <v>Increasing</v>
      </c>
      <c r="J6" s="142" t="str">
        <f>VLOOKUP($B6,Reliability!$A$3:$I$170,9,FALSE)</f>
        <v>High</v>
      </c>
      <c r="K6" s="240">
        <f t="shared" si="3"/>
        <v>2.8</v>
      </c>
      <c r="L6" s="240">
        <f>VLOOKUP($B6,'Impact of the crisis'!$C$6:$N$170,12,FALSE)</f>
        <v>3.7</v>
      </c>
      <c r="M6" s="240">
        <f>VLOOKUP($B6,'Impact of the crisis'!$C$6:$AB$170,26,FALSE)</f>
        <v>2.2000000000000002</v>
      </c>
      <c r="N6" s="240">
        <f>VLOOKUP($B6,'Conditions of people affected'!$C$6:$R$170,16,FALSE)</f>
        <v>3.85</v>
      </c>
      <c r="O6" s="240">
        <f>VLOOKUP($B6,'Conditions of people affected'!$C$6:$R$170,9,FALSE)</f>
        <v>3.7</v>
      </c>
      <c r="P6" s="240">
        <f>VLOOKUP($B6,'Conditions of people affected'!$C$6:$R$170,15,FALSE)</f>
        <v>4</v>
      </c>
      <c r="Q6" s="240">
        <f t="shared" si="4"/>
        <v>2.6</v>
      </c>
      <c r="R6" s="240">
        <f>VLOOKUP($B6,'Complexity of the crisis'!$C$6:$AN$170,22,FALSE)</f>
        <v>3.1</v>
      </c>
      <c r="S6" s="241">
        <f>VLOOKUP($B6,'Complexity of the crisis'!$C$6:$AN$170,38,FALSE)</f>
        <v>2</v>
      </c>
      <c r="T6" s="141" t="str">
        <f>VLOOKUP(B6,Lists!$C$3:$E$163,3,FALSE)</f>
        <v>Africa</v>
      </c>
      <c r="U6" s="153">
        <f>VLOOKUP(B6,'INFORM Severity - hidden'!$C$5:$V$200,20,FALSE)</f>
        <v>44838</v>
      </c>
    </row>
    <row r="7" spans="1:21" x14ac:dyDescent="0.25">
      <c r="A7" s="137" t="str">
        <f t="array" ref="A7">IFERROR(INDEX(Lists!$B$2:$B$200,SMALL(IF(Lists!$H$2:$H$200="Yes",ROW(Lists!$B$2:$B$200)),ROW(3:3))-1,1),"")</f>
        <v>Nagorno-Karabakh Conflict in Armenia</v>
      </c>
      <c r="B7" s="138" t="str">
        <f>VLOOKUP(A7,Lists!$B$2:$G$200,2,FALSE)</f>
        <v>ARM002</v>
      </c>
      <c r="C7" s="138" t="str">
        <f>VLOOKUP(B7,'INFORM Severity - hidden'!$C$5:$D$200,2,FALSE)</f>
        <v>Armenia</v>
      </c>
      <c r="D7" s="138" t="str">
        <f>VLOOKUP(A7,Lists!$B$2:$G$200,3,FALSE)</f>
        <v>ARM</v>
      </c>
      <c r="E7" s="138" t="str">
        <f>VLOOKUP(A7,Lists!$B$2:$G$200,5,FALSE)</f>
        <v>Conflict,Displacement</v>
      </c>
      <c r="F7" s="238">
        <f t="shared" si="0"/>
        <v>1.3</v>
      </c>
      <c r="G7" s="142">
        <f t="shared" si="1"/>
        <v>2</v>
      </c>
      <c r="H7" s="142" t="str">
        <f t="shared" si="2"/>
        <v>Low</v>
      </c>
      <c r="I7" s="239" t="str">
        <f>INDEX(Trends!$D$3:$D$404,MATCH(B7,Trends!$C$3:$C$404,0))</f>
        <v>Decreasing</v>
      </c>
      <c r="J7" s="142" t="str">
        <f>VLOOKUP($B7,Reliability!$A$3:$I$170,9,FALSE)</f>
        <v>Medium</v>
      </c>
      <c r="K7" s="240">
        <f t="shared" si="3"/>
        <v>1.8</v>
      </c>
      <c r="L7" s="240">
        <f>VLOOKUP($B7,'Impact of the crisis'!$C$6:$N$170,12,FALSE)</f>
        <v>1.3</v>
      </c>
      <c r="M7" s="240">
        <f>VLOOKUP($B7,'Impact of the crisis'!$C$6:$AB$170,26,FALSE)</f>
        <v>2.1</v>
      </c>
      <c r="N7" s="240">
        <f>VLOOKUP($B7,'Conditions of people affected'!$C$6:$R$170,16,FALSE)</f>
        <v>0.85</v>
      </c>
      <c r="O7" s="240">
        <f>VLOOKUP($B7,'Conditions of people affected'!$C$6:$R$170,9,FALSE)</f>
        <v>0.7</v>
      </c>
      <c r="P7" s="240">
        <f>VLOOKUP($B7,'Conditions of people affected'!$C$6:$R$170,15,FALSE)</f>
        <v>1</v>
      </c>
      <c r="Q7" s="240">
        <f t="shared" si="4"/>
        <v>1.5</v>
      </c>
      <c r="R7" s="240">
        <f>VLOOKUP($B7,'Complexity of the crisis'!$C$6:$AN$170,22,FALSE)</f>
        <v>2</v>
      </c>
      <c r="S7" s="241">
        <f>VLOOKUP($B7,'Complexity of the crisis'!$C$6:$AN$170,38,FALSE)</f>
        <v>1</v>
      </c>
      <c r="T7" s="141" t="str">
        <f>VLOOKUP(B7,Lists!$C$3:$E$163,3,FALSE)</f>
        <v>Middle east</v>
      </c>
      <c r="U7" s="153">
        <f>VLOOKUP(B7,'INFORM Severity - hidden'!$C$5:$V$200,20,FALSE)</f>
        <v>44861</v>
      </c>
    </row>
    <row r="8" spans="1:21" x14ac:dyDescent="0.25">
      <c r="A8" s="137" t="str">
        <f t="array" ref="A8">IFERROR(INDEX(Lists!$B$2:$B$200,SMALL(IF(Lists!$H$2:$H$200="Yes",ROW(Lists!$B$2:$B$200)),ROW(4:4))-1,1),"")</f>
        <v>Nagorno-Karabakh conflict in Azerbaijan</v>
      </c>
      <c r="B8" s="138" t="str">
        <f>VLOOKUP(A8,Lists!$B$2:$G$200,2,FALSE)</f>
        <v>AZE002</v>
      </c>
      <c r="C8" s="138" t="str">
        <f>VLOOKUP(B8,'INFORM Severity - hidden'!$C$5:$D$200,2,FALSE)</f>
        <v>Azerbaijan</v>
      </c>
      <c r="D8" s="138" t="str">
        <f>VLOOKUP(A8,Lists!$B$2:$G$200,3,FALSE)</f>
        <v>AZE</v>
      </c>
      <c r="E8" s="138" t="str">
        <f>VLOOKUP(A8,Lists!$B$2:$G$200,5,FALSE)</f>
        <v>Conflict,Displacement</v>
      </c>
      <c r="F8" s="238">
        <f t="shared" si="0"/>
        <v>1.8</v>
      </c>
      <c r="G8" s="142">
        <f t="shared" si="1"/>
        <v>2</v>
      </c>
      <c r="H8" s="142" t="str">
        <f t="shared" si="2"/>
        <v>Low</v>
      </c>
      <c r="I8" s="239" t="str">
        <f>INDEX(Trends!$D$3:$D$404,MATCH(B8,Trends!$C$3:$C$404,0))</f>
        <v>Stable</v>
      </c>
      <c r="J8" s="142" t="str">
        <f>VLOOKUP($B8,Reliability!$A$3:$I$170,9,FALSE)</f>
        <v>Low</v>
      </c>
      <c r="K8" s="240">
        <f t="shared" si="3"/>
        <v>2.6</v>
      </c>
      <c r="L8" s="240">
        <f>VLOOKUP($B8,'Impact of the crisis'!$C$6:$N$170,12,FALSE)</f>
        <v>1.8</v>
      </c>
      <c r="M8" s="240">
        <f>VLOOKUP($B8,'Impact of the crisis'!$C$6:$AB$170,26,FALSE)</f>
        <v>3</v>
      </c>
      <c r="N8" s="240">
        <f>VLOOKUP($B8,'Conditions of people affected'!$C$6:$R$170,16,FALSE)</f>
        <v>1</v>
      </c>
      <c r="O8" s="240">
        <f>VLOOKUP($B8,'Conditions of people affected'!$C$6:$R$170,9,FALSE)</f>
        <v>0</v>
      </c>
      <c r="P8" s="240">
        <f>VLOOKUP($B8,'Conditions of people affected'!$C$6:$R$170,15,FALSE)</f>
        <v>2</v>
      </c>
      <c r="Q8" s="240">
        <f t="shared" si="4"/>
        <v>2.2000000000000002</v>
      </c>
      <c r="R8" s="240">
        <f>VLOOKUP($B8,'Complexity of the crisis'!$C$6:$AN$170,22,FALSE)</f>
        <v>2.4</v>
      </c>
      <c r="S8" s="241">
        <f>VLOOKUP($B8,'Complexity of the crisis'!$C$6:$AN$170,38,FALSE)</f>
        <v>2</v>
      </c>
      <c r="T8" s="141" t="str">
        <f>VLOOKUP(B8,Lists!$C$3:$E$163,3,FALSE)</f>
        <v>Middle east</v>
      </c>
      <c r="U8" s="153">
        <f>VLOOKUP(B8,'INFORM Severity - hidden'!$C$5:$V$200,20,FALSE)</f>
        <v>44861</v>
      </c>
    </row>
    <row r="9" spans="1:21" x14ac:dyDescent="0.25">
      <c r="A9" s="137" t="str">
        <f t="array" ref="A9">IFERROR(INDEX(Lists!$B$2:$B$200,SMALL(IF(Lists!$H$2:$H$200="Yes",ROW(Lists!$B$2:$B$200)),ROW(5:5))-1,1),"")</f>
        <v>Complex in Burundi</v>
      </c>
      <c r="B9" s="138" t="str">
        <f>VLOOKUP(A9,Lists!$B$2:$G$200,2,FALSE)</f>
        <v>BDI001</v>
      </c>
      <c r="C9" s="138" t="str">
        <f>VLOOKUP(B9,'INFORM Severity - hidden'!$C$5:$D$200,2,FALSE)</f>
        <v>Burundi</v>
      </c>
      <c r="D9" s="138" t="str">
        <f>VLOOKUP(A9,Lists!$B$2:$G$200,3,FALSE)</f>
        <v>BDI</v>
      </c>
      <c r="E9" s="138" t="str">
        <f>VLOOKUP(A9,Lists!$B$2:$G$200,5,FALSE)</f>
        <v>Violence,Displacement,Floods</v>
      </c>
      <c r="F9" s="238">
        <f t="shared" si="0"/>
        <v>3.5</v>
      </c>
      <c r="G9" s="142">
        <f t="shared" si="1"/>
        <v>4</v>
      </c>
      <c r="H9" s="142" t="str">
        <f t="shared" si="2"/>
        <v>High</v>
      </c>
      <c r="I9" s="239" t="str">
        <f>INDEX(Trends!$D$3:$D$404,MATCH(B9,Trends!$C$3:$C$404,0))</f>
        <v>Stable</v>
      </c>
      <c r="J9" s="142" t="str">
        <f>VLOOKUP($B9,Reliability!$A$3:$I$170,9,FALSE)</f>
        <v>High</v>
      </c>
      <c r="K9" s="240">
        <f t="shared" si="3"/>
        <v>3.8</v>
      </c>
      <c r="L9" s="240">
        <f>VLOOKUP($B9,'Impact of the crisis'!$C$6:$N$170,12,FALSE)</f>
        <v>4</v>
      </c>
      <c r="M9" s="240">
        <f>VLOOKUP($B9,'Impact of the crisis'!$C$6:$AB$170,26,FALSE)</f>
        <v>3.7</v>
      </c>
      <c r="N9" s="240">
        <f>VLOOKUP($B9,'Conditions of people affected'!$C$6:$R$170,16,FALSE)</f>
        <v>3.4</v>
      </c>
      <c r="O9" s="240">
        <f>VLOOKUP($B9,'Conditions of people affected'!$C$6:$R$170,9,FALSE)</f>
        <v>3.8</v>
      </c>
      <c r="P9" s="240">
        <f>VLOOKUP($B9,'Conditions of people affected'!$C$6:$R$170,15,FALSE)</f>
        <v>3</v>
      </c>
      <c r="Q9" s="240">
        <f t="shared" si="4"/>
        <v>3.3</v>
      </c>
      <c r="R9" s="240">
        <f>VLOOKUP($B9,'Complexity of the crisis'!$C$6:$AN$170,22,FALSE)</f>
        <v>3</v>
      </c>
      <c r="S9" s="241">
        <f>VLOOKUP($B9,'Complexity of the crisis'!$C$6:$AN$170,38,FALSE)</f>
        <v>3.5</v>
      </c>
      <c r="T9" s="141" t="str">
        <f>VLOOKUP(B9,Lists!$C$3:$E$163,3,FALSE)</f>
        <v>Africa</v>
      </c>
      <c r="U9" s="153">
        <f>VLOOKUP(B9,'INFORM Severity - hidden'!$C$5:$V$200,20,FALSE)</f>
        <v>44825</v>
      </c>
    </row>
    <row r="10" spans="1:21" x14ac:dyDescent="0.25">
      <c r="A10" s="137" t="str">
        <f t="array" ref="A10">IFERROR(INDEX(Lists!$B$2:$B$200,SMALL(IF(Lists!$H$2:$H$200="Yes",ROW(Lists!$B$2:$B$200)),ROW(6:6))-1,1),"")</f>
        <v>Conflict in Burkina Faso</v>
      </c>
      <c r="B10" s="138" t="str">
        <f>VLOOKUP(A10,Lists!$B$2:$G$200,2,FALSE)</f>
        <v>BFA002</v>
      </c>
      <c r="C10" s="138" t="str">
        <f>VLOOKUP(B10,'INFORM Severity - hidden'!$C$5:$D$200,2,FALSE)</f>
        <v>Burkina Faso</v>
      </c>
      <c r="D10" s="138" t="str">
        <f>VLOOKUP(A10,Lists!$B$2:$G$200,3,FALSE)</f>
        <v>BFA</v>
      </c>
      <c r="E10" s="138" t="str">
        <f>VLOOKUP(A10,Lists!$B$2:$G$200,5,FALSE)</f>
        <v>Conflict,Displacement,Violence</v>
      </c>
      <c r="F10" s="238">
        <f t="shared" si="0"/>
        <v>3.7</v>
      </c>
      <c r="G10" s="142">
        <f t="shared" si="1"/>
        <v>4</v>
      </c>
      <c r="H10" s="142" t="str">
        <f t="shared" si="2"/>
        <v>High</v>
      </c>
      <c r="I10" s="239" t="str">
        <f>INDEX(Trends!$D$3:$D$404,MATCH(B10,Trends!$C$3:$C$404,0))</f>
        <v>Decreasing</v>
      </c>
      <c r="J10" s="142" t="str">
        <f>VLOOKUP($B10,Reliability!$A$3:$I$170,9,FALSE)</f>
        <v>High</v>
      </c>
      <c r="K10" s="240">
        <f t="shared" si="3"/>
        <v>4.2</v>
      </c>
      <c r="L10" s="240">
        <f>VLOOKUP($B10,'Impact of the crisis'!$C$6:$N$170,12,FALSE)</f>
        <v>4.5999999999999996</v>
      </c>
      <c r="M10" s="240">
        <f>VLOOKUP($B10,'Impact of the crisis'!$C$6:$AB$170,26,FALSE)</f>
        <v>3.9</v>
      </c>
      <c r="N10" s="240">
        <f>VLOOKUP($B10,'Conditions of people affected'!$C$6:$R$170,16,FALSE)</f>
        <v>3.6</v>
      </c>
      <c r="O10" s="240">
        <f>VLOOKUP($B10,'Conditions of people affected'!$C$6:$R$170,9,FALSE)</f>
        <v>4.2</v>
      </c>
      <c r="P10" s="240">
        <f>VLOOKUP($B10,'Conditions of people affected'!$C$6:$R$170,15,FALSE)</f>
        <v>3</v>
      </c>
      <c r="Q10" s="240">
        <f t="shared" si="4"/>
        <v>3.3</v>
      </c>
      <c r="R10" s="240">
        <f>VLOOKUP($B10,'Complexity of the crisis'!$C$6:$AN$170,22,FALSE)</f>
        <v>3.1</v>
      </c>
      <c r="S10" s="241">
        <f>VLOOKUP($B10,'Complexity of the crisis'!$C$6:$AN$170,38,FALSE)</f>
        <v>3.5</v>
      </c>
      <c r="T10" s="141" t="str">
        <f>VLOOKUP(B10,Lists!$C$3:$E$163,3,FALSE)</f>
        <v>Africa</v>
      </c>
      <c r="U10" s="153">
        <f>VLOOKUP(B10,'INFORM Severity - hidden'!$C$5:$V$200,20,FALSE)</f>
        <v>44816</v>
      </c>
    </row>
    <row r="11" spans="1:21" x14ac:dyDescent="0.25">
      <c r="A11" s="137" t="str">
        <f t="array" ref="A11">IFERROR(INDEX(Lists!$B$2:$B$200,SMALL(IF(Lists!$H$2:$H$200="Yes",ROW(Lists!$B$2:$B$200)),ROW(7:7))-1,1),"")</f>
        <v>Mutliple crises in Bangladesh</v>
      </c>
      <c r="B11" s="138" t="str">
        <f>VLOOKUP(A11,Lists!$B$2:$G$200,2,FALSE)</f>
        <v>BGD001</v>
      </c>
      <c r="C11" s="138" t="str">
        <f>VLOOKUP(B11,'INFORM Severity - hidden'!$C$5:$D$200,2,FALSE)</f>
        <v>Bangladesh</v>
      </c>
      <c r="D11" s="138" t="str">
        <f>VLOOKUP(A11,Lists!$B$2:$G$200,3,FALSE)</f>
        <v>BGD</v>
      </c>
      <c r="E11" s="138" t="str">
        <f>VLOOKUP(A11,Lists!$B$2:$G$200,5,FALSE)</f>
        <v>Conflict,Violence,Displacement,Floods</v>
      </c>
      <c r="F11" s="238">
        <f t="shared" si="0"/>
        <v>3.4</v>
      </c>
      <c r="G11" s="142">
        <f t="shared" si="1"/>
        <v>4</v>
      </c>
      <c r="H11" s="142" t="str">
        <f t="shared" si="2"/>
        <v>High</v>
      </c>
      <c r="I11" s="239" t="str">
        <f>INDEX(Trends!$D$3:$D$404,MATCH(B11,Trends!$C$3:$C$404,0))</f>
        <v>Stable</v>
      </c>
      <c r="J11" s="142" t="str">
        <f>VLOOKUP($B11,Reliability!$A$3:$I$170,9,FALSE)</f>
        <v>Very High</v>
      </c>
      <c r="K11" s="240">
        <f t="shared" si="3"/>
        <v>2.8</v>
      </c>
      <c r="L11" s="240">
        <f>VLOOKUP($B11,'Impact of the crisis'!$C$6:$N$170,12,FALSE)</f>
        <v>2.7</v>
      </c>
      <c r="M11" s="240">
        <f>VLOOKUP($B11,'Impact of the crisis'!$C$6:$AB$170,26,FALSE)</f>
        <v>2.8</v>
      </c>
      <c r="N11" s="240">
        <f>VLOOKUP($B11,'Conditions of people affected'!$C$6:$R$170,16,FALSE)</f>
        <v>3.75</v>
      </c>
      <c r="O11" s="240">
        <f>VLOOKUP($B11,'Conditions of people affected'!$C$6:$R$170,9,FALSE)</f>
        <v>4.5</v>
      </c>
      <c r="P11" s="240">
        <f>VLOOKUP($B11,'Conditions of people affected'!$C$6:$R$170,15,FALSE)</f>
        <v>3</v>
      </c>
      <c r="Q11" s="240">
        <f t="shared" si="4"/>
        <v>3.2</v>
      </c>
      <c r="R11" s="240">
        <f>VLOOKUP($B11,'Complexity of the crisis'!$C$6:$AN$170,22,FALSE)</f>
        <v>2.8</v>
      </c>
      <c r="S11" s="241">
        <f>VLOOKUP($B11,'Complexity of the crisis'!$C$6:$AN$170,38,FALSE)</f>
        <v>3.5</v>
      </c>
      <c r="T11" s="141" t="str">
        <f>VLOOKUP(B11,Lists!$C$3:$E$163,3,FALSE)</f>
        <v>Asia</v>
      </c>
      <c r="U11" s="153">
        <f>VLOOKUP(B11,'INFORM Severity - hidden'!$C$5:$V$200,20,FALSE)</f>
        <v>44861</v>
      </c>
    </row>
    <row r="12" spans="1:21" x14ac:dyDescent="0.25">
      <c r="A12" s="137" t="str">
        <f t="array" ref="A12">IFERROR(INDEX(Lists!$B$2:$B$200,SMALL(IF(Lists!$H$2:$H$200="Yes",ROW(Lists!$B$2:$B$200)),ROW(8:8))-1,1),"")</f>
        <v>Country level Brazil</v>
      </c>
      <c r="B12" s="138" t="str">
        <f>VLOOKUP(A12,Lists!$B$2:$G$200,2,FALSE)</f>
        <v>BRA001</v>
      </c>
      <c r="C12" s="138" t="str">
        <f>VLOOKUP(B12,'INFORM Severity - hidden'!$C$5:$D$200,2,FALSE)</f>
        <v>Brazil</v>
      </c>
      <c r="D12" s="138" t="str">
        <f>VLOOKUP(A12,Lists!$B$2:$G$200,3,FALSE)</f>
        <v>BRA</v>
      </c>
      <c r="E12" s="138" t="str">
        <f>VLOOKUP(A12,Lists!$B$2:$G$200,5,FALSE)</f>
        <v>Displacement,Floods</v>
      </c>
      <c r="F12" s="238">
        <f t="shared" si="0"/>
        <v>2.8</v>
      </c>
      <c r="G12" s="142">
        <f t="shared" si="1"/>
        <v>3</v>
      </c>
      <c r="H12" s="142" t="str">
        <f t="shared" si="2"/>
        <v>Medium</v>
      </c>
      <c r="I12" s="239" t="str">
        <f>INDEX(Trends!$D$3:$D$404,MATCH(B12,Trends!$C$3:$C$404,0))</f>
        <v>Increasing</v>
      </c>
      <c r="J12" s="142" t="str">
        <f>VLOOKUP($B12,Reliability!$A$3:$I$170,9,FALSE)</f>
        <v>Very High</v>
      </c>
      <c r="K12" s="240">
        <f t="shared" si="3"/>
        <v>4.0999999999999996</v>
      </c>
      <c r="L12" s="240">
        <f>VLOOKUP($B12,'Impact of the crisis'!$C$6:$N$170,12,FALSE)</f>
        <v>4.8</v>
      </c>
      <c r="M12" s="240">
        <f>VLOOKUP($B12,'Impact of the crisis'!$C$6:$AB$170,26,FALSE)</f>
        <v>3.6</v>
      </c>
      <c r="N12" s="240">
        <f>VLOOKUP($B12,'Conditions of people affected'!$C$6:$R$170,16,FALSE)</f>
        <v>1.75</v>
      </c>
      <c r="O12" s="240">
        <f>VLOOKUP($B12,'Conditions of people affected'!$C$6:$R$170,9,FALSE)</f>
        <v>2.5</v>
      </c>
      <c r="P12" s="240">
        <f>VLOOKUP($B12,'Conditions of people affected'!$C$6:$R$170,15,FALSE)</f>
        <v>1</v>
      </c>
      <c r="Q12" s="240">
        <f t="shared" si="4"/>
        <v>3</v>
      </c>
      <c r="R12" s="240">
        <f>VLOOKUP($B12,'Complexity of the crisis'!$C$6:$AN$170,22,FALSE)</f>
        <v>2.9</v>
      </c>
      <c r="S12" s="241">
        <f>VLOOKUP($B12,'Complexity of the crisis'!$C$6:$AN$170,38,FALSE)</f>
        <v>3</v>
      </c>
      <c r="T12" s="141" t="str">
        <f>VLOOKUP(B12,Lists!$C$3:$E$163,3,FALSE)</f>
        <v>Americas</v>
      </c>
      <c r="U12" s="153">
        <f>VLOOKUP(B12,'INFORM Severity - hidden'!$C$5:$V$200,20,FALSE)</f>
        <v>44865</v>
      </c>
    </row>
    <row r="13" spans="1:21" x14ac:dyDescent="0.25">
      <c r="A13" s="137" t="str">
        <f t="array" ref="A13">IFERROR(INDEX(Lists!$B$2:$B$200,SMALL(IF(Lists!$H$2:$H$200="Yes",ROW(Lists!$B$2:$B$200)),ROW(9:9))-1,1),"")</f>
        <v>Complex crisis in CAR</v>
      </c>
      <c r="B13" s="138" t="str">
        <f>VLOOKUP(A13,Lists!$B$2:$G$200,2,FALSE)</f>
        <v>CAF001</v>
      </c>
      <c r="C13" s="138" t="str">
        <f>VLOOKUP(B13,'INFORM Severity - hidden'!$C$5:$D$200,2,FALSE)</f>
        <v>CAR</v>
      </c>
      <c r="D13" s="138" t="str">
        <f>VLOOKUP(A13,Lists!$B$2:$G$200,3,FALSE)</f>
        <v>CAF</v>
      </c>
      <c r="E13" s="138" t="str">
        <f>VLOOKUP(A13,Lists!$B$2:$G$200,5,FALSE)</f>
        <v>Conflict,Displacement</v>
      </c>
      <c r="F13" s="238">
        <f t="shared" si="0"/>
        <v>4.0999999999999996</v>
      </c>
      <c r="G13" s="142">
        <f t="shared" si="1"/>
        <v>5</v>
      </c>
      <c r="H13" s="142" t="str">
        <f t="shared" si="2"/>
        <v>Very High</v>
      </c>
      <c r="I13" s="239" t="str">
        <f>INDEX(Trends!$D$3:$D$404,MATCH(B13,Trends!$C$3:$C$404,0))</f>
        <v>Stable</v>
      </c>
      <c r="J13" s="142" t="str">
        <f>VLOOKUP($B13,Reliability!$A$3:$I$170,9,FALSE)</f>
        <v>High</v>
      </c>
      <c r="K13" s="240">
        <f t="shared" si="3"/>
        <v>4.2</v>
      </c>
      <c r="L13" s="240">
        <f>VLOOKUP($B13,'Impact of the crisis'!$C$6:$N$170,12,FALSE)</f>
        <v>4.3</v>
      </c>
      <c r="M13" s="240">
        <f>VLOOKUP($B13,'Impact of the crisis'!$C$6:$AB$170,26,FALSE)</f>
        <v>4.0999999999999996</v>
      </c>
      <c r="N13" s="240">
        <f>VLOOKUP($B13,'Conditions of people affected'!$C$6:$R$170,16,FALSE)</f>
        <v>3.95</v>
      </c>
      <c r="O13" s="240">
        <f>VLOOKUP($B13,'Conditions of people affected'!$C$6:$R$170,9,FALSE)</f>
        <v>3.9</v>
      </c>
      <c r="P13" s="240">
        <f>VLOOKUP($B13,'Conditions of people affected'!$C$6:$R$170,15,FALSE)</f>
        <v>4</v>
      </c>
      <c r="Q13" s="240">
        <f t="shared" si="4"/>
        <v>4.0999999999999996</v>
      </c>
      <c r="R13" s="240">
        <f>VLOOKUP($B13,'Complexity of the crisis'!$C$6:$AN$170,22,FALSE)</f>
        <v>4.0999999999999996</v>
      </c>
      <c r="S13" s="241">
        <f>VLOOKUP($B13,'Complexity of the crisis'!$C$6:$AN$170,38,FALSE)</f>
        <v>4</v>
      </c>
      <c r="T13" s="141" t="str">
        <f>VLOOKUP(B13,Lists!$C$3:$E$163,3,FALSE)</f>
        <v>Africa</v>
      </c>
      <c r="U13" s="153">
        <f>VLOOKUP(B13,'INFORM Severity - hidden'!$C$5:$V$200,20,FALSE)</f>
        <v>44774</v>
      </c>
    </row>
    <row r="14" spans="1:21" x14ac:dyDescent="0.25">
      <c r="A14" s="137" t="str">
        <f t="array" ref="A14">IFERROR(INDEX(Lists!$B$2:$B$200,SMALL(IF(Lists!$H$2:$H$200="Yes",ROW(Lists!$B$2:$B$200)),ROW(10:10))-1,1),"")</f>
        <v>Venezuela displacement in Chile</v>
      </c>
      <c r="B14" s="138" t="str">
        <f>VLOOKUP(A14,Lists!$B$2:$G$200,2,FALSE)</f>
        <v>CHL002</v>
      </c>
      <c r="C14" s="138" t="str">
        <f>VLOOKUP(B14,'INFORM Severity - hidden'!$C$5:$D$200,2,FALSE)</f>
        <v>Chile</v>
      </c>
      <c r="D14" s="138" t="str">
        <f>VLOOKUP(A14,Lists!$B$2:$G$200,3,FALSE)</f>
        <v>CHL</v>
      </c>
      <c r="E14" s="138" t="str">
        <f>VLOOKUP(A14,Lists!$B$2:$G$200,5,FALSE)</f>
        <v>Displacement</v>
      </c>
      <c r="F14" s="238">
        <f t="shared" si="0"/>
        <v>2.6</v>
      </c>
      <c r="G14" s="142">
        <f t="shared" si="1"/>
        <v>3</v>
      </c>
      <c r="H14" s="142" t="str">
        <f t="shared" si="2"/>
        <v>Medium</v>
      </c>
      <c r="I14" s="239" t="str">
        <f>INDEX(Trends!$D$3:$D$404,MATCH(B14,Trends!$C$3:$C$404,0))</f>
        <v>Increasing</v>
      </c>
      <c r="J14" s="142" t="str">
        <f>VLOOKUP($B14,Reliability!$A$3:$I$170,9,FALSE)</f>
        <v>Very High</v>
      </c>
      <c r="K14" s="240">
        <f t="shared" si="3"/>
        <v>3.7</v>
      </c>
      <c r="L14" s="240">
        <f>VLOOKUP($B14,'Impact of the crisis'!$C$6:$N$170,12,FALSE)</f>
        <v>4.8</v>
      </c>
      <c r="M14" s="240">
        <f>VLOOKUP($B14,'Impact of the crisis'!$C$6:$AB$170,26,FALSE)</f>
        <v>2.9</v>
      </c>
      <c r="N14" s="240">
        <f>VLOOKUP($B14,'Conditions of people affected'!$C$6:$R$170,16,FALSE)</f>
        <v>2.4</v>
      </c>
      <c r="O14" s="240">
        <f>VLOOKUP($B14,'Conditions of people affected'!$C$6:$R$170,9,FALSE)</f>
        <v>2.8</v>
      </c>
      <c r="P14" s="240">
        <f>VLOOKUP($B14,'Conditions of people affected'!$C$6:$R$170,15,FALSE)</f>
        <v>2</v>
      </c>
      <c r="Q14" s="240">
        <f t="shared" si="4"/>
        <v>2</v>
      </c>
      <c r="R14" s="240">
        <f>VLOOKUP($B14,'Complexity of the crisis'!$C$6:$AN$170,22,FALSE)</f>
        <v>1.4</v>
      </c>
      <c r="S14" s="241">
        <f>VLOOKUP($B14,'Complexity of the crisis'!$C$6:$AN$170,38,FALSE)</f>
        <v>2.5</v>
      </c>
      <c r="T14" s="141" t="str">
        <f>VLOOKUP(B14,Lists!$C$3:$E$163,3,FALSE)</f>
        <v>Americas</v>
      </c>
      <c r="U14" s="153">
        <f>VLOOKUP(B14,'INFORM Severity - hidden'!$C$5:$V$200,20,FALSE)</f>
        <v>44804</v>
      </c>
    </row>
    <row r="15" spans="1:21" x14ac:dyDescent="0.25">
      <c r="A15" s="137" t="str">
        <f t="array" ref="A15">IFERROR(INDEX(Lists!$B$2:$B$200,SMALL(IF(Lists!$H$2:$H$200="Yes",ROW(Lists!$B$2:$B$200)),ROW(11:11))-1,1),"")</f>
        <v>Multiple crises in Cameroon</v>
      </c>
      <c r="B15" s="138" t="str">
        <f>VLOOKUP(A15,Lists!$B$2:$G$200,2,FALSE)</f>
        <v>CMR001</v>
      </c>
      <c r="C15" s="138" t="str">
        <f>VLOOKUP(B15,'INFORM Severity - hidden'!$C$5:$D$200,2,FALSE)</f>
        <v>Cameroon</v>
      </c>
      <c r="D15" s="138" t="str">
        <f>VLOOKUP(A15,Lists!$B$2:$G$200,3,FALSE)</f>
        <v>CMR</v>
      </c>
      <c r="E15" s="138" t="str">
        <f>VLOOKUP(A15,Lists!$B$2:$G$200,5,FALSE)</f>
        <v>Conflict,Displacement</v>
      </c>
      <c r="F15" s="238">
        <f t="shared" si="0"/>
        <v>3.9</v>
      </c>
      <c r="G15" s="142">
        <f t="shared" si="1"/>
        <v>4</v>
      </c>
      <c r="H15" s="142" t="str">
        <f t="shared" si="2"/>
        <v>High</v>
      </c>
      <c r="I15" s="239" t="str">
        <f>INDEX(Trends!$D$3:$D$404,MATCH(B15,Trends!$C$3:$C$404,0))</f>
        <v>Decreasing</v>
      </c>
      <c r="J15" s="142" t="str">
        <f>VLOOKUP($B15,Reliability!$A$3:$I$170,9,FALSE)</f>
        <v>Very High</v>
      </c>
      <c r="K15" s="240">
        <f t="shared" si="3"/>
        <v>4</v>
      </c>
      <c r="L15" s="240">
        <f>VLOOKUP($B15,'Impact of the crisis'!$C$6:$N$170,12,FALSE)</f>
        <v>4.7</v>
      </c>
      <c r="M15" s="240">
        <f>VLOOKUP($B15,'Impact of the crisis'!$C$6:$AB$170,26,FALSE)</f>
        <v>3.6</v>
      </c>
      <c r="N15" s="240">
        <f>VLOOKUP($B15,'Conditions of people affected'!$C$6:$R$170,16,FALSE)</f>
        <v>4.1500000000000004</v>
      </c>
      <c r="O15" s="240">
        <f>VLOOKUP($B15,'Conditions of people affected'!$C$6:$R$170,9,FALSE)</f>
        <v>4.3</v>
      </c>
      <c r="P15" s="240">
        <f>VLOOKUP($B15,'Conditions of people affected'!$C$6:$R$170,15,FALSE)</f>
        <v>4</v>
      </c>
      <c r="Q15" s="240">
        <f t="shared" si="4"/>
        <v>3.4</v>
      </c>
      <c r="R15" s="240">
        <f>VLOOKUP($B15,'Complexity of the crisis'!$C$6:$AN$170,22,FALSE)</f>
        <v>3.7</v>
      </c>
      <c r="S15" s="241">
        <f>VLOOKUP($B15,'Complexity of the crisis'!$C$6:$AN$170,38,FALSE)</f>
        <v>3</v>
      </c>
      <c r="T15" s="141" t="str">
        <f>VLOOKUP(B15,Lists!$C$3:$E$163,3,FALSE)</f>
        <v>Africa</v>
      </c>
      <c r="U15" s="153">
        <f>VLOOKUP(B15,'INFORM Severity - hidden'!$C$5:$V$200,20,FALSE)</f>
        <v>44825</v>
      </c>
    </row>
    <row r="16" spans="1:21" x14ac:dyDescent="0.25">
      <c r="A16" s="137" t="str">
        <f t="array" ref="A16">IFERROR(INDEX(Lists!$B$2:$B$200,SMALL(IF(Lists!$H$2:$H$200="Yes",ROW(Lists!$B$2:$B$200)),ROW(12:12))-1,1),"")</f>
        <v>Complex crisis in DRC</v>
      </c>
      <c r="B16" s="138" t="str">
        <f>VLOOKUP(A16,Lists!$B$2:$G$200,2,FALSE)</f>
        <v>COD001</v>
      </c>
      <c r="C16" s="138" t="str">
        <f>VLOOKUP(B16,'INFORM Severity - hidden'!$C$5:$D$200,2,FALSE)</f>
        <v>DRC</v>
      </c>
      <c r="D16" s="138" t="str">
        <f>VLOOKUP(A16,Lists!$B$2:$G$200,3,FALSE)</f>
        <v>COD</v>
      </c>
      <c r="E16" s="138" t="str">
        <f>VLOOKUP(A16,Lists!$B$2:$G$200,5,FALSE)</f>
        <v>Conflict,Displacement,Socio-political</v>
      </c>
      <c r="F16" s="238">
        <f t="shared" si="0"/>
        <v>4.2</v>
      </c>
      <c r="G16" s="142">
        <f t="shared" si="1"/>
        <v>5</v>
      </c>
      <c r="H16" s="142" t="str">
        <f t="shared" si="2"/>
        <v>Very High</v>
      </c>
      <c r="I16" s="239" t="str">
        <f>INDEX(Trends!$D$3:$D$404,MATCH(B16,Trends!$C$3:$C$404,0))</f>
        <v>Decreasing</v>
      </c>
      <c r="J16" s="142" t="str">
        <f>VLOOKUP($B16,Reliability!$A$3:$I$170,9,FALSE)</f>
        <v>High</v>
      </c>
      <c r="K16" s="240">
        <f t="shared" si="3"/>
        <v>4.5</v>
      </c>
      <c r="L16" s="240">
        <f>VLOOKUP($B16,'Impact of the crisis'!$C$6:$N$170,12,FALSE)</f>
        <v>5</v>
      </c>
      <c r="M16" s="240">
        <f>VLOOKUP($B16,'Impact of the crisis'!$C$6:$AB$170,26,FALSE)</f>
        <v>4.2</v>
      </c>
      <c r="N16" s="240">
        <f>VLOOKUP($B16,'Conditions of people affected'!$C$6:$R$170,16,FALSE)</f>
        <v>4</v>
      </c>
      <c r="O16" s="240">
        <f>VLOOKUP($B16,'Conditions of people affected'!$C$6:$R$170,9,FALSE)</f>
        <v>5</v>
      </c>
      <c r="P16" s="240">
        <f>VLOOKUP($B16,'Conditions of people affected'!$C$6:$R$170,15,FALSE)</f>
        <v>3</v>
      </c>
      <c r="Q16" s="240">
        <f t="shared" si="4"/>
        <v>4.4000000000000004</v>
      </c>
      <c r="R16" s="240">
        <f>VLOOKUP($B16,'Complexity of the crisis'!$C$6:$AN$170,22,FALSE)</f>
        <v>4.3</v>
      </c>
      <c r="S16" s="241">
        <f>VLOOKUP($B16,'Complexity of the crisis'!$C$6:$AN$170,38,FALSE)</f>
        <v>4.5</v>
      </c>
      <c r="T16" s="141" t="str">
        <f>VLOOKUP(B16,Lists!$C$3:$E$163,3,FALSE)</f>
        <v>Africa</v>
      </c>
      <c r="U16" s="153">
        <f>VLOOKUP(B16,'INFORM Severity - hidden'!$C$5:$V$200,20,FALSE)</f>
        <v>44763</v>
      </c>
    </row>
    <row r="17" spans="1:21" x14ac:dyDescent="0.25">
      <c r="A17" s="137" t="str">
        <f t="array" ref="A17">IFERROR(INDEX(Lists!$B$2:$B$200,SMALL(IF(Lists!$H$2:$H$200="Yes",ROW(Lists!$B$2:$B$200)),ROW(13:13))-1,1),"")</f>
        <v>Complex crisis in Congo</v>
      </c>
      <c r="B17" s="138" t="str">
        <f>VLOOKUP(A17,Lists!$B$2:$G$200,2,FALSE)</f>
        <v>COG001</v>
      </c>
      <c r="C17" s="138" t="str">
        <f>VLOOKUP(B17,'INFORM Severity - hidden'!$C$5:$D$200,2,FALSE)</f>
        <v>Congo</v>
      </c>
      <c r="D17" s="138" t="str">
        <f>VLOOKUP(A17,Lists!$B$2:$G$200,3,FALSE)</f>
        <v>COG</v>
      </c>
      <c r="E17" s="138" t="str">
        <f>VLOOKUP(A17,Lists!$B$2:$G$200,5,FALSE)</f>
        <v>Conflict</v>
      </c>
      <c r="F17" s="238">
        <f t="shared" si="0"/>
        <v>2.1</v>
      </c>
      <c r="G17" s="142">
        <f t="shared" si="1"/>
        <v>3</v>
      </c>
      <c r="H17" s="142" t="str">
        <f t="shared" si="2"/>
        <v>Medium</v>
      </c>
      <c r="I17" s="239" t="str">
        <f>INDEX(Trends!$D$3:$D$404,MATCH(B17,Trends!$C$3:$C$404,0))</f>
        <v>Decreasing</v>
      </c>
      <c r="J17" s="142" t="str">
        <f>VLOOKUP($B17,Reliability!$A$3:$I$170,9,FALSE)</f>
        <v>High</v>
      </c>
      <c r="K17" s="240">
        <f t="shared" si="3"/>
        <v>2.2999999999999998</v>
      </c>
      <c r="L17" s="240">
        <f>VLOOKUP($B17,'Impact of the crisis'!$C$6:$N$170,12,FALSE)</f>
        <v>3.1</v>
      </c>
      <c r="M17" s="240">
        <f>VLOOKUP($B17,'Impact of the crisis'!$C$6:$AB$170,26,FALSE)</f>
        <v>1.8</v>
      </c>
      <c r="N17" s="240">
        <f>VLOOKUP($B17,'Conditions of people affected'!$C$6:$R$170,16,FALSE)</f>
        <v>2</v>
      </c>
      <c r="O17" s="240">
        <f>VLOOKUP($B17,'Conditions of people affected'!$C$6:$R$170,9,FALSE)</f>
        <v>1</v>
      </c>
      <c r="P17" s="240">
        <f>VLOOKUP($B17,'Conditions of people affected'!$C$6:$R$170,15,FALSE)</f>
        <v>3</v>
      </c>
      <c r="Q17" s="240">
        <f t="shared" si="4"/>
        <v>2.2000000000000002</v>
      </c>
      <c r="R17" s="240">
        <f>VLOOKUP($B17,'Complexity of the crisis'!$C$6:$AN$170,22,FALSE)</f>
        <v>2.8</v>
      </c>
      <c r="S17" s="241">
        <f>VLOOKUP($B17,'Complexity of the crisis'!$C$6:$AN$170,38,FALSE)</f>
        <v>1.5</v>
      </c>
      <c r="T17" s="141" t="str">
        <f>VLOOKUP(B17,Lists!$C$3:$E$163,3,FALSE)</f>
        <v>Africa</v>
      </c>
      <c r="U17" s="153">
        <f>VLOOKUP(B17,'INFORM Severity - hidden'!$C$5:$V$200,20,FALSE)</f>
        <v>44838</v>
      </c>
    </row>
    <row r="18" spans="1:21" x14ac:dyDescent="0.25">
      <c r="A18" s="137" t="str">
        <f t="array" ref="A18">IFERROR(INDEX(Lists!$B$2:$B$200,SMALL(IF(Lists!$H$2:$H$200="Yes",ROW(Lists!$B$2:$B$200)),ROW(14:14))-1,1),"")</f>
        <v>Complex crisis in Colombia</v>
      </c>
      <c r="B18" s="138" t="str">
        <f>VLOOKUP(A18,Lists!$B$2:$G$200,2,FALSE)</f>
        <v>COL001</v>
      </c>
      <c r="C18" s="138" t="str">
        <f>VLOOKUP(B18,'INFORM Severity - hidden'!$C$5:$D$200,2,FALSE)</f>
        <v>Colombia</v>
      </c>
      <c r="D18" s="138" t="str">
        <f>VLOOKUP(A18,Lists!$B$2:$G$200,3,FALSE)</f>
        <v>COL</v>
      </c>
      <c r="E18" s="138" t="str">
        <f>VLOOKUP(A18,Lists!$B$2:$G$200,5,FALSE)</f>
        <v>Socio-political,Conflict,Violence,Floods,Displacement</v>
      </c>
      <c r="F18" s="238">
        <f t="shared" si="0"/>
        <v>4</v>
      </c>
      <c r="G18" s="142">
        <f t="shared" si="1"/>
        <v>4</v>
      </c>
      <c r="H18" s="142" t="str">
        <f t="shared" si="2"/>
        <v>High</v>
      </c>
      <c r="I18" s="239" t="str">
        <f>INDEX(Trends!$D$3:$D$404,MATCH(B18,Trends!$C$3:$C$404,0))</f>
        <v>Increasing</v>
      </c>
      <c r="J18" s="142" t="str">
        <f>VLOOKUP($B18,Reliability!$A$3:$I$170,9,FALSE)</f>
        <v>Very High</v>
      </c>
      <c r="K18" s="240">
        <f t="shared" si="3"/>
        <v>4.2</v>
      </c>
      <c r="L18" s="240">
        <f>VLOOKUP($B18,'Impact of the crisis'!$C$6:$N$170,12,FALSE)</f>
        <v>5</v>
      </c>
      <c r="M18" s="240">
        <f>VLOOKUP($B18,'Impact of the crisis'!$C$6:$AB$170,26,FALSE)</f>
        <v>3.7</v>
      </c>
      <c r="N18" s="240">
        <f>VLOOKUP($B18,'Conditions of people affected'!$C$6:$R$170,16,FALSE)</f>
        <v>4.4000000000000004</v>
      </c>
      <c r="O18" s="240">
        <f>VLOOKUP($B18,'Conditions of people affected'!$C$6:$R$170,9,FALSE)</f>
        <v>4.8</v>
      </c>
      <c r="P18" s="240">
        <f>VLOOKUP($B18,'Conditions of people affected'!$C$6:$R$170,15,FALSE)</f>
        <v>4</v>
      </c>
      <c r="Q18" s="240">
        <f t="shared" si="4"/>
        <v>3.2</v>
      </c>
      <c r="R18" s="240">
        <f>VLOOKUP($B18,'Complexity of the crisis'!$C$6:$AN$170,22,FALSE)</f>
        <v>2.9</v>
      </c>
      <c r="S18" s="241">
        <f>VLOOKUP($B18,'Complexity of the crisis'!$C$6:$AN$170,38,FALSE)</f>
        <v>3.5</v>
      </c>
      <c r="T18" s="141" t="str">
        <f>VLOOKUP(B18,Lists!$C$3:$E$163,3,FALSE)</f>
        <v>Americas</v>
      </c>
      <c r="U18" s="153">
        <f>VLOOKUP(B18,'INFORM Severity - hidden'!$C$5:$V$200,20,FALSE)</f>
        <v>44865</v>
      </c>
    </row>
    <row r="19" spans="1:21" x14ac:dyDescent="0.25">
      <c r="A19" s="137" t="str">
        <f t="array" ref="A19">IFERROR(INDEX(Lists!$B$2:$B$200,SMALL(IF(Lists!$H$2:$H$200="Yes",ROW(Lists!$B$2:$B$200)),ROW(15:15))-1,1),"")</f>
        <v>Nicaraguan refugees in Costa Rica</v>
      </c>
      <c r="B19" s="138" t="str">
        <f>VLOOKUP(A19,Lists!$B$2:$G$200,2,FALSE)</f>
        <v>CRI002</v>
      </c>
      <c r="C19" s="138" t="str">
        <f>VLOOKUP(B19,'INFORM Severity - hidden'!$C$5:$D$200,2,FALSE)</f>
        <v>Costa Rica</v>
      </c>
      <c r="D19" s="138" t="str">
        <f>VLOOKUP(A19,Lists!$B$2:$G$200,3,FALSE)</f>
        <v>CRI</v>
      </c>
      <c r="E19" s="138" t="str">
        <f>VLOOKUP(A19,Lists!$B$2:$G$200,5,FALSE)</f>
        <v>Displacement</v>
      </c>
      <c r="F19" s="238">
        <f t="shared" si="0"/>
        <v>2.1</v>
      </c>
      <c r="G19" s="142">
        <f t="shared" si="1"/>
        <v>3</v>
      </c>
      <c r="H19" s="142" t="str">
        <f t="shared" si="2"/>
        <v>Medium</v>
      </c>
      <c r="I19" s="239" t="str">
        <f>INDEX(Trends!$D$3:$D$404,MATCH(B19,Trends!$C$3:$C$404,0))</f>
        <v>Increasing</v>
      </c>
      <c r="J19" s="142" t="str">
        <f>VLOOKUP($B19,Reliability!$A$3:$I$170,9,FALSE)</f>
        <v>Very High</v>
      </c>
      <c r="K19" s="240">
        <f t="shared" si="3"/>
        <v>2.4</v>
      </c>
      <c r="L19" s="240">
        <f>VLOOKUP($B19,'Impact of the crisis'!$C$6:$N$170,12,FALSE)</f>
        <v>0.7</v>
      </c>
      <c r="M19" s="240">
        <f>VLOOKUP($B19,'Impact of the crisis'!$C$6:$AB$170,26,FALSE)</f>
        <v>3</v>
      </c>
      <c r="N19" s="240">
        <f>VLOOKUP($B19,'Conditions of people affected'!$C$6:$R$170,16,FALSE)</f>
        <v>2.5499999999999998</v>
      </c>
      <c r="O19" s="240">
        <f>VLOOKUP($B19,'Conditions of people affected'!$C$6:$R$170,9,FALSE)</f>
        <v>2.1</v>
      </c>
      <c r="P19" s="240">
        <f>VLOOKUP($B19,'Conditions of people affected'!$C$6:$R$170,15,FALSE)</f>
        <v>3</v>
      </c>
      <c r="Q19" s="240">
        <f t="shared" si="4"/>
        <v>1</v>
      </c>
      <c r="R19" s="240">
        <f>VLOOKUP($B19,'Complexity of the crisis'!$C$6:$AN$170,22,FALSE)</f>
        <v>0.9</v>
      </c>
      <c r="S19" s="241">
        <f>VLOOKUP($B19,'Complexity of the crisis'!$C$6:$AN$170,38,FALSE)</f>
        <v>1</v>
      </c>
      <c r="T19" s="141" t="str">
        <f>VLOOKUP(B19,Lists!$C$3:$E$163,3,FALSE)</f>
        <v>Americas</v>
      </c>
      <c r="U19" s="153">
        <f>VLOOKUP(B19,'INFORM Severity - hidden'!$C$5:$V$200,20,FALSE)</f>
        <v>44858</v>
      </c>
    </row>
    <row r="20" spans="1:21" x14ac:dyDescent="0.25">
      <c r="A20" s="137" t="str">
        <f t="array" ref="A20">IFERROR(INDEX(Lists!$B$2:$B$200,SMALL(IF(Lists!$H$2:$H$200="Yes",ROW(Lists!$B$2:$B$200)),ROW(16:16))-1,1),"")</f>
        <v>Multiple crises in Djibouti</v>
      </c>
      <c r="B20" s="138" t="str">
        <f>VLOOKUP(A20,Lists!$B$2:$G$200,2,FALSE)</f>
        <v>DJI001</v>
      </c>
      <c r="C20" s="138" t="str">
        <f>VLOOKUP(B20,'INFORM Severity - hidden'!$C$5:$D$200,2,FALSE)</f>
        <v>Djibouti</v>
      </c>
      <c r="D20" s="138" t="str">
        <f>VLOOKUP(A20,Lists!$B$2:$G$200,3,FALSE)</f>
        <v>DJI</v>
      </c>
      <c r="E20" s="138" t="str">
        <f>VLOOKUP(A20,Lists!$B$2:$G$200,5,FALSE)</f>
        <v>Displacement,Drought</v>
      </c>
      <c r="F20" s="238">
        <f t="shared" si="0"/>
        <v>2.5</v>
      </c>
      <c r="G20" s="142">
        <f t="shared" si="1"/>
        <v>3</v>
      </c>
      <c r="H20" s="142" t="str">
        <f t="shared" si="2"/>
        <v>Medium</v>
      </c>
      <c r="I20" s="239" t="str">
        <f>INDEX(Trends!$D$3:$D$404,MATCH(B20,Trends!$C$3:$C$404,0))</f>
        <v>Stable</v>
      </c>
      <c r="J20" s="142" t="str">
        <f>VLOOKUP($B20,Reliability!$A$3:$I$170,9,FALSE)</f>
        <v>High</v>
      </c>
      <c r="K20" s="240">
        <f t="shared" si="3"/>
        <v>2.4</v>
      </c>
      <c r="L20" s="240">
        <f>VLOOKUP($B20,'Impact of the crisis'!$C$6:$N$170,12,FALSE)</f>
        <v>3.2</v>
      </c>
      <c r="M20" s="240">
        <f>VLOOKUP($B20,'Impact of the crisis'!$C$6:$AB$170,26,FALSE)</f>
        <v>2</v>
      </c>
      <c r="N20" s="240">
        <f>VLOOKUP($B20,'Conditions of people affected'!$C$6:$R$170,16,FALSE)</f>
        <v>2.65</v>
      </c>
      <c r="O20" s="240">
        <f>VLOOKUP($B20,'Conditions of people affected'!$C$6:$R$170,9,FALSE)</f>
        <v>2.2999999999999998</v>
      </c>
      <c r="P20" s="240">
        <f>VLOOKUP($B20,'Conditions of people affected'!$C$6:$R$170,15,FALSE)</f>
        <v>3</v>
      </c>
      <c r="Q20" s="240">
        <f t="shared" si="4"/>
        <v>2.5</v>
      </c>
      <c r="R20" s="240">
        <f>VLOOKUP($B20,'Complexity of the crisis'!$C$6:$AN$170,22,FALSE)</f>
        <v>2.5</v>
      </c>
      <c r="S20" s="241">
        <f>VLOOKUP($B20,'Complexity of the crisis'!$C$6:$AN$170,38,FALSE)</f>
        <v>2.5</v>
      </c>
      <c r="T20" s="141" t="str">
        <f>VLOOKUP(B20,Lists!$C$3:$E$163,3,FALSE)</f>
        <v>Africa</v>
      </c>
      <c r="U20" s="153">
        <f>VLOOKUP(B20,'INFORM Severity - hidden'!$C$5:$V$200,20,FALSE)</f>
        <v>44865</v>
      </c>
    </row>
    <row r="21" spans="1:21" x14ac:dyDescent="0.25">
      <c r="A21" s="137" t="str">
        <f t="array" ref="A21">IFERROR(INDEX(Lists!$B$2:$B$200,SMALL(IF(Lists!$H$2:$H$200="Yes",ROW(Lists!$B$2:$B$200)),ROW(17:17))-1,1),"")</f>
        <v>Venezuela displacement in Dominican Republic</v>
      </c>
      <c r="B21" s="138" t="str">
        <f>VLOOKUP(A21,Lists!$B$2:$G$200,2,FALSE)</f>
        <v>DOM002</v>
      </c>
      <c r="C21" s="138" t="str">
        <f>VLOOKUP(B21,'INFORM Severity - hidden'!$C$5:$D$200,2,FALSE)</f>
        <v>Dominican Republic</v>
      </c>
      <c r="D21" s="138" t="str">
        <f>VLOOKUP(A21,Lists!$B$2:$G$200,3,FALSE)</f>
        <v>DOM</v>
      </c>
      <c r="E21" s="138" t="str">
        <f>VLOOKUP(A21,Lists!$B$2:$G$200,5,FALSE)</f>
        <v>Displacement</v>
      </c>
      <c r="F21" s="238">
        <f t="shared" si="0"/>
        <v>2.1</v>
      </c>
      <c r="G21" s="142">
        <f t="shared" si="1"/>
        <v>3</v>
      </c>
      <c r="H21" s="142" t="str">
        <f t="shared" si="2"/>
        <v>Medium</v>
      </c>
      <c r="I21" s="239" t="str">
        <f>INDEX(Trends!$D$3:$D$404,MATCH(B21,Trends!$C$3:$C$404,0))</f>
        <v>Increasing</v>
      </c>
      <c r="J21" s="142" t="str">
        <f>VLOOKUP($B21,Reliability!$A$3:$I$170,9,FALSE)</f>
        <v>Very High</v>
      </c>
      <c r="K21" s="240">
        <f t="shared" si="3"/>
        <v>3.6</v>
      </c>
      <c r="L21" s="240">
        <f>VLOOKUP($B21,'Impact of the crisis'!$C$6:$N$170,12,FALSE)</f>
        <v>4</v>
      </c>
      <c r="M21" s="240">
        <f>VLOOKUP($B21,'Impact of the crisis'!$C$6:$AB$170,26,FALSE)</f>
        <v>3.3</v>
      </c>
      <c r="N21" s="240">
        <f>VLOOKUP($B21,'Conditions of people affected'!$C$6:$R$170,16,FALSE)</f>
        <v>1.85</v>
      </c>
      <c r="O21" s="240">
        <f>VLOOKUP($B21,'Conditions of people affected'!$C$6:$R$170,9,FALSE)</f>
        <v>1.7</v>
      </c>
      <c r="P21" s="240">
        <f>VLOOKUP($B21,'Conditions of people affected'!$C$6:$R$170,15,FALSE)</f>
        <v>2</v>
      </c>
      <c r="Q21" s="240">
        <f t="shared" si="4"/>
        <v>1.2</v>
      </c>
      <c r="R21" s="240">
        <f>VLOOKUP($B21,'Complexity of the crisis'!$C$6:$AN$170,22,FALSE)</f>
        <v>1.4</v>
      </c>
      <c r="S21" s="241">
        <f>VLOOKUP($B21,'Complexity of the crisis'!$C$6:$AN$170,38,FALSE)</f>
        <v>1</v>
      </c>
      <c r="T21" s="141" t="str">
        <f>VLOOKUP(B21,Lists!$C$3:$E$163,3,FALSE)</f>
        <v>Americas</v>
      </c>
      <c r="U21" s="153">
        <f>VLOOKUP(B21,'INFORM Severity - hidden'!$C$5:$V$200,20,FALSE)</f>
        <v>44858</v>
      </c>
    </row>
    <row r="22" spans="1:21" x14ac:dyDescent="0.25">
      <c r="A22" s="137" t="str">
        <f t="array" ref="A22">IFERROR(INDEX(Lists!$B$2:$B$200,SMALL(IF(Lists!$H$2:$H$200="Yes",ROW(Lists!$B$2:$B$200)),ROW(18:18))-1,1),"")</f>
        <v>Multiple crises in Algeria</v>
      </c>
      <c r="B22" s="138" t="str">
        <f>VLOOKUP(A22,Lists!$B$2:$G$200,2,FALSE)</f>
        <v>DZA004</v>
      </c>
      <c r="C22" s="138" t="str">
        <f>VLOOKUP(B22,'INFORM Severity - hidden'!$C$5:$D$200,2,FALSE)</f>
        <v>Algeria</v>
      </c>
      <c r="D22" s="138" t="str">
        <f>VLOOKUP(A22,Lists!$B$2:$G$200,3,FALSE)</f>
        <v>DZA</v>
      </c>
      <c r="E22" s="138" t="str">
        <f>VLOOKUP(A22,Lists!$B$2:$G$200,5,FALSE)</f>
        <v>Displacement</v>
      </c>
      <c r="F22" s="238">
        <f t="shared" si="0"/>
        <v>2.7</v>
      </c>
      <c r="G22" s="142">
        <f t="shared" si="1"/>
        <v>3</v>
      </c>
      <c r="H22" s="142" t="str">
        <f t="shared" si="2"/>
        <v>Medium</v>
      </c>
      <c r="I22" s="239" t="str">
        <f>INDEX(Trends!$D$3:$D$404,MATCH(B22,Trends!$C$3:$C$404,0))</f>
        <v>-</v>
      </c>
      <c r="J22" s="142" t="str">
        <f>VLOOKUP($B22,Reliability!$A$3:$I$170,9,FALSE)</f>
        <v>High</v>
      </c>
      <c r="K22" s="240">
        <f t="shared" si="3"/>
        <v>3.9</v>
      </c>
      <c r="L22" s="240">
        <f>VLOOKUP($B22,'Impact of the crisis'!$C$6:$N$170,12,FALSE)</f>
        <v>5</v>
      </c>
      <c r="M22" s="240">
        <f>VLOOKUP($B22,'Impact of the crisis'!$C$6:$AB$170,26,FALSE)</f>
        <v>3</v>
      </c>
      <c r="N22" s="240">
        <f>VLOOKUP($B22,'Conditions of people affected'!$C$6:$R$170,16,FALSE)</f>
        <v>1.8</v>
      </c>
      <c r="O22" s="240">
        <f>VLOOKUP($B22,'Conditions of people affected'!$C$6:$R$170,9,FALSE)</f>
        <v>2.6</v>
      </c>
      <c r="P22" s="240">
        <f>VLOOKUP($B22,'Conditions of people affected'!$C$6:$R$170,15,FALSE)</f>
        <v>1</v>
      </c>
      <c r="Q22" s="240">
        <f t="shared" si="4"/>
        <v>2.7</v>
      </c>
      <c r="R22" s="240">
        <f>VLOOKUP($B22,'Complexity of the crisis'!$C$6:$AN$170,22,FALSE)</f>
        <v>2.9</v>
      </c>
      <c r="S22" s="241">
        <f>VLOOKUP($B22,'Complexity of the crisis'!$C$6:$AN$170,38,FALSE)</f>
        <v>2.5</v>
      </c>
      <c r="T22" s="141" t="str">
        <f>VLOOKUP(B22,Lists!$C$3:$E$163,3,FALSE)</f>
        <v>Africa</v>
      </c>
      <c r="U22" s="153">
        <f>VLOOKUP(B22,'INFORM Severity - hidden'!$C$5:$V$200,20,FALSE)</f>
        <v>44851</v>
      </c>
    </row>
    <row r="23" spans="1:21" x14ac:dyDescent="0.25">
      <c r="A23" s="137" t="str">
        <f t="array" ref="A23">IFERROR(INDEX(Lists!$B$2:$B$200,SMALL(IF(Lists!$H$2:$H$200="Yes",ROW(Lists!$B$2:$B$200)),ROW(19:19))-1,1),"")</f>
        <v>Venezuela displacement in Ecuador</v>
      </c>
      <c r="B23" s="138" t="str">
        <f>VLOOKUP(A23,Lists!$B$2:$G$200,2,FALSE)</f>
        <v>ECU002</v>
      </c>
      <c r="C23" s="138" t="str">
        <f>VLOOKUP(B23,'INFORM Severity - hidden'!$C$5:$D$200,2,FALSE)</f>
        <v>Ecuador</v>
      </c>
      <c r="D23" s="138" t="str">
        <f>VLOOKUP(A23,Lists!$B$2:$G$200,3,FALSE)</f>
        <v>ECU</v>
      </c>
      <c r="E23" s="138" t="str">
        <f>VLOOKUP(A23,Lists!$B$2:$G$200,5,FALSE)</f>
        <v>Displacement</v>
      </c>
      <c r="F23" s="238">
        <f t="shared" si="0"/>
        <v>2.7</v>
      </c>
      <c r="G23" s="142">
        <f t="shared" si="1"/>
        <v>3</v>
      </c>
      <c r="H23" s="142" t="str">
        <f t="shared" si="2"/>
        <v>Medium</v>
      </c>
      <c r="I23" s="239" t="str">
        <f>INDEX(Trends!$D$3:$D$404,MATCH(B23,Trends!$C$3:$C$404,0))</f>
        <v>Increasing</v>
      </c>
      <c r="J23" s="142" t="str">
        <f>VLOOKUP($B23,Reliability!$A$3:$I$170,9,FALSE)</f>
        <v>Very High</v>
      </c>
      <c r="K23" s="240">
        <f t="shared" si="3"/>
        <v>3.6</v>
      </c>
      <c r="L23" s="240">
        <f>VLOOKUP($B23,'Impact of the crisis'!$C$6:$N$170,12,FALSE)</f>
        <v>4.5999999999999996</v>
      </c>
      <c r="M23" s="240">
        <f>VLOOKUP($B23,'Impact of the crisis'!$C$6:$AB$170,26,FALSE)</f>
        <v>2.8</v>
      </c>
      <c r="N23" s="240">
        <f>VLOOKUP($B23,'Conditions of people affected'!$C$6:$R$170,16,FALSE)</f>
        <v>2.6</v>
      </c>
      <c r="O23" s="240">
        <f>VLOOKUP($B23,'Conditions of people affected'!$C$6:$R$170,9,FALSE)</f>
        <v>3.2</v>
      </c>
      <c r="P23" s="240">
        <f>VLOOKUP($B23,'Conditions of people affected'!$C$6:$R$170,15,FALSE)</f>
        <v>2</v>
      </c>
      <c r="Q23" s="240">
        <f t="shared" si="4"/>
        <v>2.1</v>
      </c>
      <c r="R23" s="240">
        <f>VLOOKUP($B23,'Complexity of the crisis'!$C$6:$AN$170,22,FALSE)</f>
        <v>2.2000000000000002</v>
      </c>
      <c r="S23" s="241">
        <f>VLOOKUP($B23,'Complexity of the crisis'!$C$6:$AN$170,38,FALSE)</f>
        <v>2</v>
      </c>
      <c r="T23" s="141" t="str">
        <f>VLOOKUP(B23,Lists!$C$3:$E$163,3,FALSE)</f>
        <v>Americas</v>
      </c>
      <c r="U23" s="153">
        <f>VLOOKUP(B23,'INFORM Severity - hidden'!$C$5:$V$200,20,FALSE)</f>
        <v>44804</v>
      </c>
    </row>
    <row r="24" spans="1:21" x14ac:dyDescent="0.25">
      <c r="A24" s="137" t="str">
        <f t="array" ref="A24">IFERROR(INDEX(Lists!$B$2:$B$200,SMALL(IF(Lists!$H$2:$H$200="Yes",ROW(Lists!$B$2:$B$200)),ROW(20:20))-1,1),"")</f>
        <v>Syrian Refugee Crisis in Egypt</v>
      </c>
      <c r="B24" s="138" t="str">
        <f>VLOOKUP(A24,Lists!$B$2:$G$200,2,FALSE)</f>
        <v>EGY002</v>
      </c>
      <c r="C24" s="138" t="str">
        <f>VLOOKUP(B24,'INFORM Severity - hidden'!$C$5:$D$200,2,FALSE)</f>
        <v>Egypt</v>
      </c>
      <c r="D24" s="138" t="str">
        <f>VLOOKUP(A24,Lists!$B$2:$G$200,3,FALSE)</f>
        <v>EGY</v>
      </c>
      <c r="E24" s="138" t="str">
        <f>VLOOKUP(A24,Lists!$B$2:$G$200,5,FALSE)</f>
        <v>Displacement</v>
      </c>
      <c r="F24" s="238">
        <f t="shared" si="0"/>
        <v>1.7</v>
      </c>
      <c r="G24" s="142">
        <f t="shared" si="1"/>
        <v>2</v>
      </c>
      <c r="H24" s="142" t="str">
        <f t="shared" si="2"/>
        <v>Low</v>
      </c>
      <c r="I24" s="239" t="str">
        <f>INDEX(Trends!$D$3:$D$404,MATCH(B24,Trends!$C$3:$C$404,0))</f>
        <v>Decreasing</v>
      </c>
      <c r="J24" s="142" t="str">
        <f>VLOOKUP($B24,Reliability!$A$3:$I$170,9,FALSE)</f>
        <v>Very High</v>
      </c>
      <c r="K24" s="240">
        <f t="shared" si="3"/>
        <v>1.8</v>
      </c>
      <c r="L24" s="240">
        <f>VLOOKUP($B24,'Impact of the crisis'!$C$6:$N$170,12,FALSE)</f>
        <v>2</v>
      </c>
      <c r="M24" s="240">
        <f>VLOOKUP($B24,'Impact of the crisis'!$C$6:$AB$170,26,FALSE)</f>
        <v>1.7</v>
      </c>
      <c r="N24" s="240">
        <f>VLOOKUP($B24,'Conditions of people affected'!$C$6:$R$170,16,FALSE)</f>
        <v>1.45</v>
      </c>
      <c r="O24" s="240">
        <f>VLOOKUP($B24,'Conditions of people affected'!$C$6:$R$170,9,FALSE)</f>
        <v>1.9</v>
      </c>
      <c r="P24" s="240">
        <f>VLOOKUP($B24,'Conditions of people affected'!$C$6:$R$170,15,FALSE)</f>
        <v>1</v>
      </c>
      <c r="Q24" s="240">
        <f t="shared" si="4"/>
        <v>1.9</v>
      </c>
      <c r="R24" s="240">
        <f>VLOOKUP($B24,'Complexity of the crisis'!$C$6:$AN$170,22,FALSE)</f>
        <v>2.2999999999999998</v>
      </c>
      <c r="S24" s="241">
        <f>VLOOKUP($B24,'Complexity of the crisis'!$C$6:$AN$170,38,FALSE)</f>
        <v>1.5</v>
      </c>
      <c r="T24" s="141" t="str">
        <f>VLOOKUP(B24,Lists!$C$3:$E$163,3,FALSE)</f>
        <v>Africa</v>
      </c>
      <c r="U24" s="153">
        <f>VLOOKUP(B24,'INFORM Severity - hidden'!$C$5:$V$200,20,FALSE)</f>
        <v>44860</v>
      </c>
    </row>
    <row r="25" spans="1:21" x14ac:dyDescent="0.25">
      <c r="A25" s="137" t="str">
        <f t="array" ref="A25">IFERROR(INDEX(Lists!$B$2:$B$200,SMALL(IF(Lists!$H$2:$H$200="Yes",ROW(Lists!$B$2:$B$200)),ROW(21:21))-1,1),"")</f>
        <v>Complex crisis in Eritrea</v>
      </c>
      <c r="B25" s="138" t="str">
        <f>VLOOKUP(A25,Lists!$B$2:$G$200,2,FALSE)</f>
        <v>ERI001</v>
      </c>
      <c r="C25" s="138" t="str">
        <f>VLOOKUP(B25,'INFORM Severity - hidden'!$C$5:$D$200,2,FALSE)</f>
        <v>Eritrea</v>
      </c>
      <c r="D25" s="138" t="str">
        <f>VLOOKUP(A25,Lists!$B$2:$G$200,3,FALSE)</f>
        <v>ERI</v>
      </c>
      <c r="E25" s="138" t="str">
        <f>VLOOKUP(A25,Lists!$B$2:$G$200,5,FALSE)</f>
        <v>Socio-political,Displacement</v>
      </c>
      <c r="F25" s="238">
        <f t="shared" si="0"/>
        <v>3.5</v>
      </c>
      <c r="G25" s="142">
        <f t="shared" si="1"/>
        <v>4</v>
      </c>
      <c r="H25" s="142" t="str">
        <f t="shared" si="2"/>
        <v>High</v>
      </c>
      <c r="I25" s="239" t="str">
        <f>INDEX(Trends!$D$3:$D$404,MATCH(B25,Trends!$C$3:$C$404,0))</f>
        <v>Decreasing</v>
      </c>
      <c r="J25" s="142" t="str">
        <f>VLOOKUP($B25,Reliability!$A$3:$I$170,9,FALSE)</f>
        <v>High</v>
      </c>
      <c r="K25" s="240">
        <f t="shared" si="3"/>
        <v>3</v>
      </c>
      <c r="L25" s="240">
        <f>VLOOKUP($B25,'Impact of the crisis'!$C$6:$N$170,12,FALSE)</f>
        <v>4</v>
      </c>
      <c r="M25" s="240">
        <f>VLOOKUP($B25,'Impact of the crisis'!$C$6:$AB$170,26,FALSE)</f>
        <v>2.2999999999999998</v>
      </c>
      <c r="N25" s="240">
        <f>VLOOKUP($B25,'Conditions of people affected'!$C$6:$R$170,16,FALSE)</f>
        <v>3.25</v>
      </c>
      <c r="O25" s="240">
        <f>VLOOKUP($B25,'Conditions of people affected'!$C$6:$R$170,9,FALSE)</f>
        <v>3.5</v>
      </c>
      <c r="P25" s="240">
        <f>VLOOKUP($B25,'Conditions of people affected'!$C$6:$R$170,15,FALSE)</f>
        <v>3</v>
      </c>
      <c r="Q25" s="240">
        <f t="shared" si="4"/>
        <v>4.3</v>
      </c>
      <c r="R25" s="240">
        <f>VLOOKUP($B25,'Complexity of the crisis'!$C$6:$AN$170,22,FALSE)</f>
        <v>3.3</v>
      </c>
      <c r="S25" s="241">
        <f>VLOOKUP($B25,'Complexity of the crisis'!$C$6:$AN$170,38,FALSE)</f>
        <v>5</v>
      </c>
      <c r="T25" s="141" t="str">
        <f>VLOOKUP(B25,Lists!$C$3:$E$163,3,FALSE)</f>
        <v>Africa</v>
      </c>
      <c r="U25" s="153">
        <f>VLOOKUP(B25,'INFORM Severity - hidden'!$C$5:$V$200,20,FALSE)</f>
        <v>44827</v>
      </c>
    </row>
    <row r="26" spans="1:21" x14ac:dyDescent="0.25">
      <c r="A26" s="137" t="str">
        <f t="array" ref="A26">IFERROR(INDEX(Lists!$B$2:$B$200,SMALL(IF(Lists!$H$2:$H$200="Yes",ROW(Lists!$B$2:$B$200)),ROW(22:22))-1,1),"")</f>
        <v>Mixed migration flows in spain</v>
      </c>
      <c r="B26" s="138" t="str">
        <f>VLOOKUP(A26,Lists!$B$2:$G$200,2,FALSE)</f>
        <v>ESP002</v>
      </c>
      <c r="C26" s="138" t="str">
        <f>VLOOKUP(B26,'INFORM Severity - hidden'!$C$5:$D$200,2,FALSE)</f>
        <v>Spain</v>
      </c>
      <c r="D26" s="138" t="str">
        <f>VLOOKUP(A26,Lists!$B$2:$G$200,3,FALSE)</f>
        <v>ESP</v>
      </c>
      <c r="E26" s="138" t="str">
        <f>VLOOKUP(A26,Lists!$B$2:$G$200,5,FALSE)</f>
        <v>Displacement</v>
      </c>
      <c r="F26" s="238">
        <f t="shared" si="0"/>
        <v>1.8</v>
      </c>
      <c r="G26" s="142">
        <f t="shared" si="1"/>
        <v>2</v>
      </c>
      <c r="H26" s="142" t="str">
        <f t="shared" si="2"/>
        <v>Low</v>
      </c>
      <c r="I26" s="239" t="str">
        <f>INDEX(Trends!$D$3:$D$404,MATCH(B26,Trends!$C$3:$C$404,0))</f>
        <v>Increasing</v>
      </c>
      <c r="J26" s="142" t="str">
        <f>VLOOKUP($B26,Reliability!$A$3:$I$170,9,FALSE)</f>
        <v>Very High</v>
      </c>
      <c r="K26" s="240">
        <f t="shared" si="3"/>
        <v>2.6</v>
      </c>
      <c r="L26" s="240">
        <f>VLOOKUP($B26,'Impact of the crisis'!$C$6:$N$170,12,FALSE)</f>
        <v>2.2999999999999998</v>
      </c>
      <c r="M26" s="240">
        <f>VLOOKUP($B26,'Impact of the crisis'!$C$6:$AB$170,26,FALSE)</f>
        <v>2.7</v>
      </c>
      <c r="N26" s="240">
        <f>VLOOKUP($B26,'Conditions of people affected'!$C$6:$R$170,16,FALSE)</f>
        <v>1.45</v>
      </c>
      <c r="O26" s="240">
        <f>VLOOKUP($B26,'Conditions of people affected'!$C$6:$R$170,9,FALSE)</f>
        <v>1.9</v>
      </c>
      <c r="P26" s="240">
        <f>VLOOKUP($B26,'Conditions of people affected'!$C$6:$R$170,15,FALSE)</f>
        <v>1</v>
      </c>
      <c r="Q26" s="240">
        <f t="shared" si="4"/>
        <v>1.6</v>
      </c>
      <c r="R26" s="240">
        <f>VLOOKUP($B26,'Complexity of the crisis'!$C$6:$AN$170,22,FALSE)</f>
        <v>1.6</v>
      </c>
      <c r="S26" s="241">
        <f>VLOOKUP($B26,'Complexity of the crisis'!$C$6:$AN$170,38,FALSE)</f>
        <v>1.5</v>
      </c>
      <c r="T26" s="141" t="str">
        <f>VLOOKUP(B26,Lists!$C$3:$E$163,3,FALSE)</f>
        <v>Europe</v>
      </c>
      <c r="U26" s="153">
        <f>VLOOKUP(B26,'INFORM Severity - hidden'!$C$5:$V$200,20,FALSE)</f>
        <v>44851</v>
      </c>
    </row>
    <row r="27" spans="1:21" x14ac:dyDescent="0.25">
      <c r="A27" s="137" t="str">
        <f t="array" ref="A27">IFERROR(INDEX(Lists!$B$2:$B$200,SMALL(IF(Lists!$H$2:$H$200="Yes",ROW(Lists!$B$2:$B$200)),ROW(23:23))-1,1),"")</f>
        <v>Complex crisis in Ethiopia</v>
      </c>
      <c r="B27" s="138" t="str">
        <f>VLOOKUP(A27,Lists!$B$2:$G$200,2,FALSE)</f>
        <v>ETH001</v>
      </c>
      <c r="C27" s="138" t="str">
        <f>VLOOKUP(B27,'INFORM Severity - hidden'!$C$5:$D$200,2,FALSE)</f>
        <v>Ethiopia</v>
      </c>
      <c r="D27" s="138" t="str">
        <f>VLOOKUP(A27,Lists!$B$2:$G$200,3,FALSE)</f>
        <v>ETH</v>
      </c>
      <c r="E27" s="138" t="str">
        <f>VLOOKUP(A27,Lists!$B$2:$G$200,5,FALSE)</f>
        <v>Displacement,Floods,Conflict</v>
      </c>
      <c r="F27" s="238">
        <f t="shared" si="0"/>
        <v>4</v>
      </c>
      <c r="G27" s="142">
        <f t="shared" si="1"/>
        <v>4</v>
      </c>
      <c r="H27" s="142" t="str">
        <f t="shared" si="2"/>
        <v>High</v>
      </c>
      <c r="I27" s="239" t="str">
        <f>INDEX(Trends!$D$3:$D$404,MATCH(B27,Trends!$C$3:$C$404,0))</f>
        <v>Decreasing</v>
      </c>
      <c r="J27" s="142" t="str">
        <f>VLOOKUP($B27,Reliability!$A$3:$I$170,9,FALSE)</f>
        <v>Very High</v>
      </c>
      <c r="K27" s="240">
        <f t="shared" si="3"/>
        <v>4.2</v>
      </c>
      <c r="L27" s="240">
        <f>VLOOKUP($B27,'Impact of the crisis'!$C$6:$N$170,12,FALSE)</f>
        <v>5</v>
      </c>
      <c r="M27" s="240">
        <f>VLOOKUP($B27,'Impact of the crisis'!$C$6:$AB$170,26,FALSE)</f>
        <v>3.7</v>
      </c>
      <c r="N27" s="240">
        <f>VLOOKUP($B27,'Conditions of people affected'!$C$6:$R$170,16,FALSE)</f>
        <v>4</v>
      </c>
      <c r="O27" s="240">
        <f>VLOOKUP($B27,'Conditions of people affected'!$C$6:$R$170,9,FALSE)</f>
        <v>5</v>
      </c>
      <c r="P27" s="240">
        <f>VLOOKUP($B27,'Conditions of people affected'!$C$6:$R$170,15,FALSE)</f>
        <v>3</v>
      </c>
      <c r="Q27" s="240">
        <f t="shared" si="4"/>
        <v>3.9</v>
      </c>
      <c r="R27" s="240">
        <f>VLOOKUP($B27,'Complexity of the crisis'!$C$6:$AN$170,22,FALSE)</f>
        <v>3.7</v>
      </c>
      <c r="S27" s="241">
        <f>VLOOKUP($B27,'Complexity of the crisis'!$C$6:$AN$170,38,FALSE)</f>
        <v>4</v>
      </c>
      <c r="T27" s="141" t="str">
        <f>VLOOKUP(B27,Lists!$C$3:$E$163,3,FALSE)</f>
        <v>Africa</v>
      </c>
      <c r="U27" s="153">
        <f>VLOOKUP(B27,'INFORM Severity - hidden'!$C$5:$V$200,20,FALSE)</f>
        <v>44854</v>
      </c>
    </row>
    <row r="28" spans="1:21" x14ac:dyDescent="0.25">
      <c r="A28" s="137" t="str">
        <f t="array" ref="A28">IFERROR(INDEX(Lists!$B$2:$B$200,SMALL(IF(Lists!$H$2:$H$200="Yes",ROW(Lists!$B$2:$B$200)),ROW(24:24))-1,1),"")</f>
        <v xml:space="preserve">Flood crisis in Gambia </v>
      </c>
      <c r="B28" s="138" t="str">
        <f>VLOOKUP(A28,Lists!$B$2:$G$200,2,FALSE)</f>
        <v>GMB002</v>
      </c>
      <c r="C28" s="138" t="str">
        <f>VLOOKUP(B28,'INFORM Severity - hidden'!$C$5:$D$200,2,FALSE)</f>
        <v>Gambia</v>
      </c>
      <c r="D28" s="138" t="str">
        <f>VLOOKUP(A28,Lists!$B$2:$G$200,3,FALSE)</f>
        <v>GMB</v>
      </c>
      <c r="E28" s="138" t="str">
        <f>VLOOKUP(A28,Lists!$B$2:$G$200,5,FALSE)</f>
        <v>Floods</v>
      </c>
      <c r="F28" s="238">
        <f t="shared" si="0"/>
        <v>1.7</v>
      </c>
      <c r="G28" s="142">
        <f t="shared" si="1"/>
        <v>2</v>
      </c>
      <c r="H28" s="142" t="str">
        <f t="shared" si="2"/>
        <v>Low</v>
      </c>
      <c r="I28" s="239" t="str">
        <f>INDEX(Trends!$D$3:$D$404,MATCH(B28,Trends!$C$3:$C$404,0))</f>
        <v>-</v>
      </c>
      <c r="J28" s="142" t="str">
        <f>VLOOKUP($B28,Reliability!$A$3:$I$170,9,FALSE)</f>
        <v>Very High</v>
      </c>
      <c r="K28" s="240">
        <f t="shared" si="3"/>
        <v>2.4</v>
      </c>
      <c r="L28" s="240">
        <f>VLOOKUP($B28,'Impact of the crisis'!$C$6:$N$170,12,FALSE)</f>
        <v>3.3</v>
      </c>
      <c r="M28" s="240">
        <f>VLOOKUP($B28,'Impact of the crisis'!$C$6:$AB$170,26,FALSE)</f>
        <v>1.8</v>
      </c>
      <c r="N28" s="240">
        <f>VLOOKUP($B28,'Conditions of people affected'!$C$6:$R$170,16,FALSE)</f>
        <v>1.05</v>
      </c>
      <c r="O28" s="240">
        <f>VLOOKUP($B28,'Conditions of people affected'!$C$6:$R$170,9,FALSE)</f>
        <v>1.1000000000000001</v>
      </c>
      <c r="P28" s="240">
        <f>VLOOKUP($B28,'Conditions of people affected'!$C$6:$R$170,15,FALSE)</f>
        <v>1</v>
      </c>
      <c r="Q28" s="240">
        <f t="shared" si="4"/>
        <v>2.2000000000000002</v>
      </c>
      <c r="R28" s="240">
        <f>VLOOKUP($B28,'Complexity of the crisis'!$C$6:$AN$170,22,FALSE)</f>
        <v>2.4</v>
      </c>
      <c r="S28" s="241">
        <f>VLOOKUP($B28,'Complexity of the crisis'!$C$6:$AN$170,38,FALSE)</f>
        <v>2</v>
      </c>
      <c r="T28" s="141" t="str">
        <f>VLOOKUP(B28,Lists!$C$3:$E$163,3,FALSE)</f>
        <v>Africa</v>
      </c>
      <c r="U28" s="153">
        <f>VLOOKUP(B28,'INFORM Severity - hidden'!$C$5:$V$200,20,FALSE)</f>
        <v>44804</v>
      </c>
    </row>
    <row r="29" spans="1:21" x14ac:dyDescent="0.25">
      <c r="A29" s="137" t="str">
        <f t="array" ref="A29">IFERROR(INDEX(Lists!$B$2:$B$200,SMALL(IF(Lists!$H$2:$H$200="Yes",ROW(Lists!$B$2:$B$200)),ROW(25:25))-1,1),"")</f>
        <v>Mixed migration flows in Greece</v>
      </c>
      <c r="B29" s="138" t="str">
        <f>VLOOKUP(A29,Lists!$B$2:$G$200,2,FALSE)</f>
        <v>GRC002</v>
      </c>
      <c r="C29" s="138" t="str">
        <f>VLOOKUP(B29,'INFORM Severity - hidden'!$C$5:$D$200,2,FALSE)</f>
        <v>Greece</v>
      </c>
      <c r="D29" s="138" t="str">
        <f>VLOOKUP(A29,Lists!$B$2:$G$200,3,FALSE)</f>
        <v>GRC</v>
      </c>
      <c r="E29" s="138" t="str">
        <f>VLOOKUP(A29,Lists!$B$2:$G$200,5,FALSE)</f>
        <v>Displacement</v>
      </c>
      <c r="F29" s="238">
        <f t="shared" si="0"/>
        <v>1.4</v>
      </c>
      <c r="G29" s="142">
        <f t="shared" si="1"/>
        <v>2</v>
      </c>
      <c r="H29" s="142" t="str">
        <f t="shared" si="2"/>
        <v>Low</v>
      </c>
      <c r="I29" s="239" t="str">
        <f>INDEX(Trends!$D$3:$D$404,MATCH(B29,Trends!$C$3:$C$404,0))</f>
        <v>Decreasing</v>
      </c>
      <c r="J29" s="142" t="str">
        <f>VLOOKUP($B29,Reliability!$A$3:$I$170,9,FALSE)</f>
        <v>Medium</v>
      </c>
      <c r="K29" s="240">
        <f t="shared" si="3"/>
        <v>1.6</v>
      </c>
      <c r="L29" s="240">
        <f>VLOOKUP($B29,'Impact of the crisis'!$C$6:$N$170,12,FALSE)</f>
        <v>0.3</v>
      </c>
      <c r="M29" s="240">
        <f>VLOOKUP($B29,'Impact of the crisis'!$C$6:$AB$170,26,FALSE)</f>
        <v>2.2000000000000002</v>
      </c>
      <c r="N29" s="240">
        <f>VLOOKUP($B29,'Conditions of people affected'!$C$6:$R$170,16,FALSE)</f>
        <v>1.25</v>
      </c>
      <c r="O29" s="240">
        <f>VLOOKUP($B29,'Conditions of people affected'!$C$6:$R$170,9,FALSE)</f>
        <v>0.5</v>
      </c>
      <c r="P29" s="240">
        <f>VLOOKUP($B29,'Conditions of people affected'!$C$6:$R$170,15,FALSE)</f>
        <v>2</v>
      </c>
      <c r="Q29" s="240">
        <f t="shared" si="4"/>
        <v>1.5</v>
      </c>
      <c r="R29" s="240">
        <f>VLOOKUP($B29,'Complexity of the crisis'!$C$6:$AN$170,22,FALSE)</f>
        <v>1.5</v>
      </c>
      <c r="S29" s="241">
        <f>VLOOKUP($B29,'Complexity of the crisis'!$C$6:$AN$170,38,FALSE)</f>
        <v>1.5</v>
      </c>
      <c r="T29" s="141" t="str">
        <f>VLOOKUP(B29,Lists!$C$3:$E$163,3,FALSE)</f>
        <v>Europe</v>
      </c>
      <c r="U29" s="153">
        <f>VLOOKUP(B29,'INFORM Severity - hidden'!$C$5:$V$200,20,FALSE)</f>
        <v>44862</v>
      </c>
    </row>
    <row r="30" spans="1:21" x14ac:dyDescent="0.25">
      <c r="A30" s="137" t="str">
        <f t="array" ref="A30">IFERROR(INDEX(Lists!$B$2:$B$200,SMALL(IF(Lists!$H$2:$H$200="Yes",ROW(Lists!$B$2:$B$200)),ROW(26:26))-1,1),"")</f>
        <v>Complex crisis in Guatemala</v>
      </c>
      <c r="B30" s="138" t="str">
        <f>VLOOKUP(A30,Lists!$B$2:$G$200,2,FALSE)</f>
        <v>GTM001</v>
      </c>
      <c r="C30" s="138" t="str">
        <f>VLOOKUP(B30,'INFORM Severity - hidden'!$C$5:$D$200,2,FALSE)</f>
        <v>Guatemala</v>
      </c>
      <c r="D30" s="138" t="str">
        <f>VLOOKUP(A30,Lists!$B$2:$G$200,3,FALSE)</f>
        <v>GTM</v>
      </c>
      <c r="E30" s="138" t="str">
        <f>VLOOKUP(A30,Lists!$B$2:$G$200,5,FALSE)</f>
        <v>Violence,Socio-political,Other seasonal event</v>
      </c>
      <c r="F30" s="238">
        <f t="shared" si="0"/>
        <v>3.5</v>
      </c>
      <c r="G30" s="142">
        <f t="shared" si="1"/>
        <v>4</v>
      </c>
      <c r="H30" s="142" t="str">
        <f t="shared" si="2"/>
        <v>High</v>
      </c>
      <c r="I30" s="239" t="str">
        <f>INDEX(Trends!$D$3:$D$404,MATCH(B30,Trends!$C$3:$C$404,0))</f>
        <v>Stable</v>
      </c>
      <c r="J30" s="142" t="str">
        <f>VLOOKUP($B30,Reliability!$A$3:$I$170,9,FALSE)</f>
        <v>Very High</v>
      </c>
      <c r="K30" s="240">
        <f t="shared" si="3"/>
        <v>3.5</v>
      </c>
      <c r="L30" s="240">
        <f>VLOOKUP($B30,'Impact of the crisis'!$C$6:$N$170,12,FALSE)</f>
        <v>4.4000000000000004</v>
      </c>
      <c r="M30" s="240">
        <f>VLOOKUP($B30,'Impact of the crisis'!$C$6:$AB$170,26,FALSE)</f>
        <v>2.9</v>
      </c>
      <c r="N30" s="240">
        <f>VLOOKUP($B30,'Conditions of people affected'!$C$6:$R$170,16,FALSE)</f>
        <v>3.65</v>
      </c>
      <c r="O30" s="240">
        <f>VLOOKUP($B30,'Conditions of people affected'!$C$6:$R$170,9,FALSE)</f>
        <v>4.3</v>
      </c>
      <c r="P30" s="240">
        <f>VLOOKUP($B30,'Conditions of people affected'!$C$6:$R$170,15,FALSE)</f>
        <v>3</v>
      </c>
      <c r="Q30" s="240">
        <f t="shared" si="4"/>
        <v>3.4</v>
      </c>
      <c r="R30" s="240">
        <f>VLOOKUP($B30,'Complexity of the crisis'!$C$6:$AN$170,22,FALSE)</f>
        <v>3.2</v>
      </c>
      <c r="S30" s="241">
        <f>VLOOKUP($B30,'Complexity of the crisis'!$C$6:$AN$170,38,FALSE)</f>
        <v>3.5</v>
      </c>
      <c r="T30" s="141" t="str">
        <f>VLOOKUP(B30,Lists!$C$3:$E$163,3,FALSE)</f>
        <v>Americas</v>
      </c>
      <c r="U30" s="153">
        <f>VLOOKUP(B30,'INFORM Severity - hidden'!$C$5:$V$200,20,FALSE)</f>
        <v>44858</v>
      </c>
    </row>
    <row r="31" spans="1:21" x14ac:dyDescent="0.25">
      <c r="A31" s="137" t="str">
        <f t="array" ref="A31">IFERROR(INDEX(Lists!$B$2:$B$200,SMALL(IF(Lists!$H$2:$H$200="Yes",ROW(Lists!$B$2:$B$200)),ROW(27:27))-1,1),"")</f>
        <v>Complex crisis in Honduras</v>
      </c>
      <c r="B31" s="138" t="str">
        <f>VLOOKUP(A31,Lists!$B$2:$G$200,2,FALSE)</f>
        <v>HND001</v>
      </c>
      <c r="C31" s="138" t="str">
        <f>VLOOKUP(B31,'INFORM Severity - hidden'!$C$5:$D$200,2,FALSE)</f>
        <v>Honduras</v>
      </c>
      <c r="D31" s="138" t="str">
        <f>VLOOKUP(A31,Lists!$B$2:$G$200,3,FALSE)</f>
        <v>HND</v>
      </c>
      <c r="E31" s="138" t="str">
        <f>VLOOKUP(A31,Lists!$B$2:$G$200,5,FALSE)</f>
        <v>Violence,Socio-political,Other seasonal event,Cyclone</v>
      </c>
      <c r="F31" s="238">
        <f t="shared" si="0"/>
        <v>3.3</v>
      </c>
      <c r="G31" s="142">
        <f t="shared" si="1"/>
        <v>4</v>
      </c>
      <c r="H31" s="142" t="str">
        <f t="shared" si="2"/>
        <v>High</v>
      </c>
      <c r="I31" s="239" t="str">
        <f>INDEX(Trends!$D$3:$D$404,MATCH(B31,Trends!$C$3:$C$404,0))</f>
        <v>Decreasing</v>
      </c>
      <c r="J31" s="142" t="str">
        <f>VLOOKUP($B31,Reliability!$A$3:$I$170,9,FALSE)</f>
        <v>Very High</v>
      </c>
      <c r="K31" s="240">
        <f t="shared" si="3"/>
        <v>3.6</v>
      </c>
      <c r="L31" s="240">
        <f>VLOOKUP($B31,'Impact of the crisis'!$C$6:$N$170,12,FALSE)</f>
        <v>4.2</v>
      </c>
      <c r="M31" s="240">
        <f>VLOOKUP($B31,'Impact of the crisis'!$C$6:$AB$170,26,FALSE)</f>
        <v>3.3</v>
      </c>
      <c r="N31" s="240">
        <f>VLOOKUP($B31,'Conditions of people affected'!$C$6:$R$170,16,FALSE)</f>
        <v>3.55</v>
      </c>
      <c r="O31" s="240">
        <f>VLOOKUP($B31,'Conditions of people affected'!$C$6:$R$170,9,FALSE)</f>
        <v>4.0999999999999996</v>
      </c>
      <c r="P31" s="240">
        <f>VLOOKUP($B31,'Conditions of people affected'!$C$6:$R$170,15,FALSE)</f>
        <v>3</v>
      </c>
      <c r="Q31" s="240">
        <f t="shared" si="4"/>
        <v>2.8</v>
      </c>
      <c r="R31" s="240">
        <f>VLOOKUP($B31,'Complexity of the crisis'!$C$6:$AN$170,22,FALSE)</f>
        <v>3</v>
      </c>
      <c r="S31" s="241">
        <f>VLOOKUP($B31,'Complexity of the crisis'!$C$6:$AN$170,38,FALSE)</f>
        <v>2.5</v>
      </c>
      <c r="T31" s="141" t="str">
        <f>VLOOKUP(B31,Lists!$C$3:$E$163,3,FALSE)</f>
        <v>Americas</v>
      </c>
      <c r="U31" s="153">
        <f>VLOOKUP(B31,'INFORM Severity - hidden'!$C$5:$V$200,20,FALSE)</f>
        <v>44858</v>
      </c>
    </row>
    <row r="32" spans="1:21" x14ac:dyDescent="0.25">
      <c r="A32" s="137" t="str">
        <f t="array" ref="A32">IFERROR(INDEX(Lists!$B$2:$B$200,SMALL(IF(Lists!$H$2:$H$200="Yes",ROW(Lists!$B$2:$B$200)),ROW(28:28))-1,1),"")</f>
        <v>Complex crisis in Haiti</v>
      </c>
      <c r="B32" s="138" t="str">
        <f>VLOOKUP(A32,Lists!$B$2:$G$200,2,FALSE)</f>
        <v>HTI001</v>
      </c>
      <c r="C32" s="138" t="str">
        <f>VLOOKUP(B32,'INFORM Severity - hidden'!$C$5:$D$200,2,FALSE)</f>
        <v>Haiti</v>
      </c>
      <c r="D32" s="138" t="str">
        <f>VLOOKUP(A32,Lists!$B$2:$G$200,3,FALSE)</f>
        <v>HTI</v>
      </c>
      <c r="E32" s="138" t="str">
        <f>VLOOKUP(A32,Lists!$B$2:$G$200,5,FALSE)</f>
        <v>Earthquake,Violence,Socio-political,Other seasonal event</v>
      </c>
      <c r="F32" s="238">
        <f t="shared" si="0"/>
        <v>4.2</v>
      </c>
      <c r="G32" s="142">
        <f t="shared" si="1"/>
        <v>5</v>
      </c>
      <c r="H32" s="142" t="str">
        <f t="shared" si="2"/>
        <v>Very High</v>
      </c>
      <c r="I32" s="239" t="str">
        <f>INDEX(Trends!$D$3:$D$404,MATCH(B32,Trends!$C$3:$C$404,0))</f>
        <v>Increasing</v>
      </c>
      <c r="J32" s="142" t="str">
        <f>VLOOKUP($B32,Reliability!$A$3:$I$170,9,FALSE)</f>
        <v>High</v>
      </c>
      <c r="K32" s="240">
        <f t="shared" si="3"/>
        <v>3.8</v>
      </c>
      <c r="L32" s="240">
        <f>VLOOKUP($B32,'Impact of the crisis'!$C$6:$N$170,12,FALSE)</f>
        <v>4</v>
      </c>
      <c r="M32" s="240">
        <f>VLOOKUP($B32,'Impact of the crisis'!$C$6:$AB$170,26,FALSE)</f>
        <v>3.7</v>
      </c>
      <c r="N32" s="240">
        <f>VLOOKUP($B32,'Conditions of people affected'!$C$6:$R$170,16,FALSE)</f>
        <v>4.7</v>
      </c>
      <c r="O32" s="240">
        <f>VLOOKUP($B32,'Conditions of people affected'!$C$6:$R$170,9,FALSE)</f>
        <v>4.4000000000000004</v>
      </c>
      <c r="P32" s="240">
        <f>VLOOKUP($B32,'Conditions of people affected'!$C$6:$R$170,15,FALSE)</f>
        <v>5</v>
      </c>
      <c r="Q32" s="240">
        <f t="shared" si="4"/>
        <v>3.6</v>
      </c>
      <c r="R32" s="240">
        <f>VLOOKUP($B32,'Complexity of the crisis'!$C$6:$AN$170,22,FALSE)</f>
        <v>3.2</v>
      </c>
      <c r="S32" s="241">
        <f>VLOOKUP($B32,'Complexity of the crisis'!$C$6:$AN$170,38,FALSE)</f>
        <v>4</v>
      </c>
      <c r="T32" s="141" t="str">
        <f>VLOOKUP(B32,Lists!$C$3:$E$163,3,FALSE)</f>
        <v>Americas</v>
      </c>
      <c r="U32" s="153">
        <f>VLOOKUP(B32,'INFORM Severity - hidden'!$C$5:$V$200,20,FALSE)</f>
        <v>44858</v>
      </c>
    </row>
    <row r="33" spans="1:21" x14ac:dyDescent="0.25">
      <c r="A33" s="137" t="str">
        <f t="array" ref="A33">IFERROR(INDEX(Lists!$B$2:$B$200,SMALL(IF(Lists!$H$2:$H$200="Yes",ROW(Lists!$B$2:$B$200)),ROW(29:29))-1,1),"")</f>
        <v>Displacement from Ukraine conflict in Hungary</v>
      </c>
      <c r="B33" s="138" t="str">
        <f>VLOOKUP(A33,Lists!$B$2:$G$200,2,FALSE)</f>
        <v>HUN002</v>
      </c>
      <c r="C33" s="138" t="str">
        <f>VLOOKUP(B33,'INFORM Severity - hidden'!$C$5:$D$200,2,FALSE)</f>
        <v>Hungary</v>
      </c>
      <c r="D33" s="138" t="str">
        <f>VLOOKUP(A33,Lists!$B$2:$G$200,3,FALSE)</f>
        <v>HUN</v>
      </c>
      <c r="E33" s="138" t="str">
        <f>VLOOKUP(A33,Lists!$B$2:$G$200,5,FALSE)</f>
        <v>Conflict,Displacement</v>
      </c>
      <c r="F33" s="238">
        <f t="shared" si="0"/>
        <v>2.7</v>
      </c>
      <c r="G33" s="142">
        <f t="shared" si="1"/>
        <v>3</v>
      </c>
      <c r="H33" s="142" t="str">
        <f t="shared" si="2"/>
        <v>Medium</v>
      </c>
      <c r="I33" s="239" t="str">
        <f>INDEX(Trends!$D$3:$D$404,MATCH(B33,Trends!$C$3:$C$404,0))</f>
        <v>Increasing</v>
      </c>
      <c r="J33" s="142" t="str">
        <f>VLOOKUP($B33,Reliability!$A$3:$I$170,9,FALSE)</f>
        <v>Very High</v>
      </c>
      <c r="K33" s="240">
        <f t="shared" si="3"/>
        <v>2.9</v>
      </c>
      <c r="L33" s="240">
        <f>VLOOKUP($B33,'Impact of the crisis'!$C$6:$N$170,12,FALSE)</f>
        <v>2.1</v>
      </c>
      <c r="M33" s="240">
        <f>VLOOKUP($B33,'Impact of the crisis'!$C$6:$AB$170,26,FALSE)</f>
        <v>3.2</v>
      </c>
      <c r="N33" s="240">
        <f>VLOOKUP($B33,'Conditions of people affected'!$C$6:$R$170,16,FALSE)</f>
        <v>3.35</v>
      </c>
      <c r="O33" s="240">
        <f>VLOOKUP($B33,'Conditions of people affected'!$C$6:$R$170,9,FALSE)</f>
        <v>3.7</v>
      </c>
      <c r="P33" s="240">
        <f>VLOOKUP($B33,'Conditions of people affected'!$C$6:$R$170,15,FALSE)</f>
        <v>3</v>
      </c>
      <c r="Q33" s="240">
        <f t="shared" si="4"/>
        <v>1.5</v>
      </c>
      <c r="R33" s="240">
        <f>VLOOKUP($B33,'Complexity of the crisis'!$C$6:$AN$170,22,FALSE)</f>
        <v>1.4</v>
      </c>
      <c r="S33" s="241">
        <f>VLOOKUP($B33,'Complexity of the crisis'!$C$6:$AN$170,38,FALSE)</f>
        <v>1.5</v>
      </c>
      <c r="T33" s="141" t="str">
        <f>VLOOKUP(B33,Lists!$C$3:$E$163,3,FALSE)</f>
        <v>Europe</v>
      </c>
      <c r="U33" s="153">
        <f>VLOOKUP(B33,'INFORM Severity - hidden'!$C$5:$V$200,20,FALSE)</f>
        <v>44860</v>
      </c>
    </row>
    <row r="34" spans="1:21" x14ac:dyDescent="0.25">
      <c r="A34" s="137" t="str">
        <f t="array" ref="A34">IFERROR(INDEX(Lists!$B$2:$B$200,SMALL(IF(Lists!$H$2:$H$200="Yes",ROW(Lists!$B$2:$B$200)),ROW(30:30))-1,1),"")</f>
        <v>Papua Conflict</v>
      </c>
      <c r="B34" s="138" t="str">
        <f>VLOOKUP(A34,Lists!$B$2:$G$200,2,FALSE)</f>
        <v>IDN002</v>
      </c>
      <c r="C34" s="138" t="str">
        <f>VLOOKUP(B34,'INFORM Severity - hidden'!$C$5:$D$200,2,FALSE)</f>
        <v>Indonesia</v>
      </c>
      <c r="D34" s="138" t="str">
        <f>VLOOKUP(A34,Lists!$B$2:$G$200,3,FALSE)</f>
        <v>IDN</v>
      </c>
      <c r="E34" s="138" t="str">
        <f>VLOOKUP(A34,Lists!$B$2:$G$200,5,FALSE)</f>
        <v>Socio-political,Violence</v>
      </c>
      <c r="F34" s="238">
        <f t="shared" si="0"/>
        <v>2.6</v>
      </c>
      <c r="G34" s="142">
        <f t="shared" si="1"/>
        <v>3</v>
      </c>
      <c r="H34" s="142" t="str">
        <f t="shared" si="2"/>
        <v>Medium</v>
      </c>
      <c r="I34" s="239" t="str">
        <f>INDEX(Trends!$D$3:$D$404,MATCH(B34,Trends!$C$3:$C$404,0))</f>
        <v>Stable</v>
      </c>
      <c r="J34" s="142" t="str">
        <f>VLOOKUP($B34,Reliability!$A$3:$I$170,9,FALSE)</f>
        <v>Medium</v>
      </c>
      <c r="K34" s="240">
        <f t="shared" si="3"/>
        <v>2.9</v>
      </c>
      <c r="L34" s="240">
        <f>VLOOKUP($B34,'Impact of the crisis'!$C$6:$N$170,12,FALSE)</f>
        <v>2.1</v>
      </c>
      <c r="M34" s="240">
        <f>VLOOKUP($B34,'Impact of the crisis'!$C$6:$AB$170,26,FALSE)</f>
        <v>3.3</v>
      </c>
      <c r="N34" s="240">
        <f>VLOOKUP($B34,'Conditions of people affected'!$C$6:$R$170,16,FALSE)</f>
        <v>1.85</v>
      </c>
      <c r="O34" s="240">
        <f>VLOOKUP($B34,'Conditions of people affected'!$C$6:$R$170,9,FALSE)</f>
        <v>1.7</v>
      </c>
      <c r="P34" s="240">
        <f>VLOOKUP($B34,'Conditions of people affected'!$C$6:$R$170,15,FALSE)</f>
        <v>2</v>
      </c>
      <c r="Q34" s="240">
        <f t="shared" si="4"/>
        <v>3.3</v>
      </c>
      <c r="R34" s="240">
        <f>VLOOKUP($B34,'Complexity of the crisis'!$C$6:$AN$170,22,FALSE)</f>
        <v>2.5</v>
      </c>
      <c r="S34" s="241">
        <f>VLOOKUP($B34,'Complexity of the crisis'!$C$6:$AN$170,38,FALSE)</f>
        <v>4</v>
      </c>
      <c r="T34" s="141" t="str">
        <f>VLOOKUP(B34,Lists!$C$3:$E$163,3,FALSE)</f>
        <v>Asia</v>
      </c>
      <c r="U34" s="153">
        <f>VLOOKUP(B34,'INFORM Severity - hidden'!$C$5:$V$200,20,FALSE)</f>
        <v>44861</v>
      </c>
    </row>
    <row r="35" spans="1:21" x14ac:dyDescent="0.25">
      <c r="A35" s="137" t="str">
        <f t="array" ref="A35">IFERROR(INDEX(Lists!$B$2:$B$200,SMALL(IF(Lists!$H$2:$H$200="Yes",ROW(Lists!$B$2:$B$200)),ROW(31:31))-1,1),"")</f>
        <v>Conflict in Jammu and Kashmir</v>
      </c>
      <c r="B35" s="138" t="str">
        <f>VLOOKUP(A35,Lists!$B$2:$G$200,2,FALSE)</f>
        <v>IND002</v>
      </c>
      <c r="C35" s="138" t="str">
        <f>VLOOKUP(B35,'INFORM Severity - hidden'!$C$5:$D$200,2,FALSE)</f>
        <v>India</v>
      </c>
      <c r="D35" s="138" t="str">
        <f>VLOOKUP(A35,Lists!$B$2:$G$200,3,FALSE)</f>
        <v>IND</v>
      </c>
      <c r="E35" s="138" t="str">
        <f>VLOOKUP(A35,Lists!$B$2:$G$200,5,FALSE)</f>
        <v>Socio-political</v>
      </c>
      <c r="F35" s="238" t="str">
        <f t="shared" si="0"/>
        <v>x</v>
      </c>
      <c r="G35" s="142" t="str">
        <f t="shared" si="1"/>
        <v>x</v>
      </c>
      <c r="H35" s="142" t="str">
        <f t="shared" si="2"/>
        <v>x</v>
      </c>
      <c r="I35" s="239" t="str">
        <f>INDEX(Trends!$D$3:$D$404,MATCH(B35,Trends!$C$3:$C$404,0))</f>
        <v>-</v>
      </c>
      <c r="J35" s="142" t="str">
        <f>VLOOKUP($B35,Reliability!$A$3:$I$170,9,FALSE)</f>
        <v>Very Low</v>
      </c>
      <c r="K35" s="240">
        <f t="shared" si="3"/>
        <v>2.8</v>
      </c>
      <c r="L35" s="240">
        <f>VLOOKUP($B35,'Impact of the crisis'!$C$6:$N$170,12,FALSE)</f>
        <v>2</v>
      </c>
      <c r="M35" s="240">
        <f>VLOOKUP($B35,'Impact of the crisis'!$C$6:$AB$170,26,FALSE)</f>
        <v>3.2</v>
      </c>
      <c r="N35" s="240" t="str">
        <f>VLOOKUP($B35,'Conditions of people affected'!$C$6:$R$170,16,FALSE)</f>
        <v>x</v>
      </c>
      <c r="O35" s="240" t="str">
        <f>VLOOKUP($B35,'Conditions of people affected'!$C$6:$R$170,9,FALSE)</f>
        <v>x</v>
      </c>
      <c r="P35" s="240" t="str">
        <f>VLOOKUP($B35,'Conditions of people affected'!$C$6:$R$170,15,FALSE)</f>
        <v>x</v>
      </c>
      <c r="Q35" s="240">
        <f t="shared" si="4"/>
        <v>2.2999999999999998</v>
      </c>
      <c r="R35" s="240">
        <f>VLOOKUP($B35,'Complexity of the crisis'!$C$6:$AN$170,22,FALSE)</f>
        <v>2.5</v>
      </c>
      <c r="S35" s="241">
        <f>VLOOKUP($B35,'Complexity of the crisis'!$C$6:$AN$170,38,FALSE)</f>
        <v>2</v>
      </c>
      <c r="T35" s="141" t="str">
        <f>VLOOKUP(B35,Lists!$C$3:$E$163,3,FALSE)</f>
        <v>Asia</v>
      </c>
      <c r="U35" s="153">
        <f>VLOOKUP(B35,'INFORM Severity - hidden'!$C$5:$V$200,20,FALSE)</f>
        <v>44861</v>
      </c>
    </row>
    <row r="36" spans="1:21" x14ac:dyDescent="0.25">
      <c r="A36" s="137" t="str">
        <f t="array" ref="A36">IFERROR(INDEX(Lists!$B$2:$B$200,SMALL(IF(Lists!$H$2:$H$200="Yes",ROW(Lists!$B$2:$B$200)),ROW(32:32))-1,1),"")</f>
        <v>Afghan Refugees in Iran</v>
      </c>
      <c r="B36" s="138" t="str">
        <f>VLOOKUP(A36,Lists!$B$2:$G$200,2,FALSE)</f>
        <v>IRN004</v>
      </c>
      <c r="C36" s="138" t="str">
        <f>VLOOKUP(B36,'INFORM Severity - hidden'!$C$5:$D$200,2,FALSE)</f>
        <v>Iran</v>
      </c>
      <c r="D36" s="138" t="str">
        <f>VLOOKUP(A36,Lists!$B$2:$G$200,3,FALSE)</f>
        <v>IRN</v>
      </c>
      <c r="E36" s="138" t="str">
        <f>VLOOKUP(A36,Lists!$B$2:$G$200,5,FALSE)</f>
        <v>Displacement</v>
      </c>
      <c r="F36" s="238">
        <f t="shared" si="0"/>
        <v>3.6</v>
      </c>
      <c r="G36" s="142">
        <f t="shared" si="1"/>
        <v>4</v>
      </c>
      <c r="H36" s="142" t="str">
        <f t="shared" si="2"/>
        <v>High</v>
      </c>
      <c r="I36" s="239" t="str">
        <f>INDEX(Trends!$D$3:$D$404,MATCH(B36,Trends!$C$3:$C$404,0))</f>
        <v>Stable</v>
      </c>
      <c r="J36" s="142" t="str">
        <f>VLOOKUP($B36,Reliability!$A$3:$I$170,9,FALSE)</f>
        <v>Medium</v>
      </c>
      <c r="K36" s="240">
        <f t="shared" si="3"/>
        <v>3.6</v>
      </c>
      <c r="L36" s="240">
        <f>VLOOKUP($B36,'Impact of the crisis'!$C$6:$N$170,12,FALSE)</f>
        <v>2.7</v>
      </c>
      <c r="M36" s="240">
        <f>VLOOKUP($B36,'Impact of the crisis'!$C$6:$AB$170,26,FALSE)</f>
        <v>3.9</v>
      </c>
      <c r="N36" s="240">
        <f>VLOOKUP($B36,'Conditions of people affected'!$C$6:$R$170,16,FALSE)</f>
        <v>4.05</v>
      </c>
      <c r="O36" s="240">
        <f>VLOOKUP($B36,'Conditions of people affected'!$C$6:$R$170,9,FALSE)</f>
        <v>4.0999999999999996</v>
      </c>
      <c r="P36" s="240">
        <f>VLOOKUP($B36,'Conditions of people affected'!$C$6:$R$170,15,FALSE)</f>
        <v>4</v>
      </c>
      <c r="Q36" s="240">
        <f t="shared" si="4"/>
        <v>2.9</v>
      </c>
      <c r="R36" s="240">
        <f>VLOOKUP($B36,'Complexity of the crisis'!$C$6:$AN$170,22,FALSE)</f>
        <v>3.3</v>
      </c>
      <c r="S36" s="241">
        <f>VLOOKUP($B36,'Complexity of the crisis'!$C$6:$AN$170,38,FALSE)</f>
        <v>2.5</v>
      </c>
      <c r="T36" s="141" t="str">
        <f>VLOOKUP(B36,Lists!$C$3:$E$163,3,FALSE)</f>
        <v>Middle east</v>
      </c>
      <c r="U36" s="153">
        <f>VLOOKUP(B36,'INFORM Severity - hidden'!$C$5:$V$200,20,FALSE)</f>
        <v>44861</v>
      </c>
    </row>
    <row r="37" spans="1:21" x14ac:dyDescent="0.25">
      <c r="A37" s="137" t="str">
        <f t="array" ref="A37">IFERROR(INDEX(Lists!$B$2:$B$200,SMALL(IF(Lists!$H$2:$H$200="Yes",ROW(Lists!$B$2:$B$200)),ROW(33:33))-1,1),"")</f>
        <v>Multiple crises in Iraq</v>
      </c>
      <c r="B37" s="138" t="str">
        <f>VLOOKUP(A37,Lists!$B$2:$G$200,2,FALSE)</f>
        <v>IRQ001</v>
      </c>
      <c r="C37" s="138" t="str">
        <f>VLOOKUP(B37,'INFORM Severity - hidden'!$C$5:$D$200,2,FALSE)</f>
        <v>Iraq</v>
      </c>
      <c r="D37" s="138" t="str">
        <f>VLOOKUP(A37,Lists!$B$2:$G$200,3,FALSE)</f>
        <v>IRQ</v>
      </c>
      <c r="E37" s="138" t="str">
        <f>VLOOKUP(A37,Lists!$B$2:$G$200,5,FALSE)</f>
        <v>Violence,Displacement,Socio-political,Conflict</v>
      </c>
      <c r="F37" s="238">
        <f t="shared" ref="F37:F68" si="5">IF(OR(N37="x",K37="x"),"x",ROUND((5-GEOMEAN(((5-K37)/5*4+1),((5-N37)/5*4+1),((5-N37)/5*4+1)))/4*3.5+Q37*0.3,1))</f>
        <v>3.9</v>
      </c>
      <c r="G37" s="142">
        <f t="shared" ref="G37:G68" si="6">IF(F37="x","x",ROUNDUP(F37,0))</f>
        <v>4</v>
      </c>
      <c r="H37" s="142" t="str">
        <f t="shared" ref="H37:H68" si="7">IF(N37="x","x",IF(K37="x","x",(IF(G37=5,"Very High",IF(G37=4,"High",IF(G37=3,"Medium",IF(G37=2,"Low","Very Low")))))))</f>
        <v>High</v>
      </c>
      <c r="I37" s="239" t="str">
        <f>INDEX(Trends!$D$3:$D$404,MATCH(B37,Trends!$C$3:$C$404,0))</f>
        <v>Stable</v>
      </c>
      <c r="J37" s="142" t="str">
        <f>VLOOKUP($B37,Reliability!$A$3:$I$170,9,FALSE)</f>
        <v>High</v>
      </c>
      <c r="K37" s="240">
        <f t="shared" ref="K37:K68" si="8">IF(OR(M37="x",L37="x"),"x",ROUND((5-GEOMEAN(((5-L37)/5*4+1),((5-M37)/5*4+1),((5-M37)/5*4+1)))/4*5,1))</f>
        <v>4.3</v>
      </c>
      <c r="L37" s="240">
        <f>VLOOKUP($B37,'Impact of the crisis'!$C$6:$N$170,12,FALSE)</f>
        <v>4.7</v>
      </c>
      <c r="M37" s="240">
        <f>VLOOKUP($B37,'Impact of the crisis'!$C$6:$AB$170,26,FALSE)</f>
        <v>4</v>
      </c>
      <c r="N37" s="240">
        <f>VLOOKUP($B37,'Conditions of people affected'!$C$6:$R$170,16,FALSE)</f>
        <v>3.55</v>
      </c>
      <c r="O37" s="240">
        <f>VLOOKUP($B37,'Conditions of people affected'!$C$6:$R$170,9,FALSE)</f>
        <v>4.0999999999999996</v>
      </c>
      <c r="P37" s="240">
        <f>VLOOKUP($B37,'Conditions of people affected'!$C$6:$R$170,15,FALSE)</f>
        <v>3</v>
      </c>
      <c r="Q37" s="240">
        <f t="shared" ref="Q37:Q68" si="9">IF(OR(S37="x",R37="x"),R37,ROUND((5-GEOMEAN(((5-R37)/5*4+1),((5-S37)/5*4+1)))/4*5,1))</f>
        <v>4.0999999999999996</v>
      </c>
      <c r="R37" s="240">
        <f>VLOOKUP($B37,'Complexity of the crisis'!$C$6:$AN$170,22,FALSE)</f>
        <v>3.7</v>
      </c>
      <c r="S37" s="241">
        <f>VLOOKUP($B37,'Complexity of the crisis'!$C$6:$AN$170,38,FALSE)</f>
        <v>4.5</v>
      </c>
      <c r="T37" s="141" t="str">
        <f>VLOOKUP(B37,Lists!$C$3:$E$163,3,FALSE)</f>
        <v>Middle east</v>
      </c>
      <c r="U37" s="153">
        <f>VLOOKUP(B37,'INFORM Severity - hidden'!$C$5:$V$200,20,FALSE)</f>
        <v>44865</v>
      </c>
    </row>
    <row r="38" spans="1:21" x14ac:dyDescent="0.25">
      <c r="A38" s="137" t="str">
        <f t="array" ref="A38">IFERROR(INDEX(Lists!$B$2:$B$200,SMALL(IF(Lists!$H$2:$H$200="Yes",ROW(Lists!$B$2:$B$200)),ROW(34:34))-1,1),"")</f>
        <v>Mixed migration flows in Italy</v>
      </c>
      <c r="B38" s="138" t="str">
        <f>VLOOKUP(A38,Lists!$B$2:$G$200,2,FALSE)</f>
        <v>ITA002</v>
      </c>
      <c r="C38" s="138" t="str">
        <f>VLOOKUP(B38,'INFORM Severity - hidden'!$C$5:$D$200,2,FALSE)</f>
        <v>Italy</v>
      </c>
      <c r="D38" s="138" t="str">
        <f>VLOOKUP(A38,Lists!$B$2:$G$200,3,FALSE)</f>
        <v>ITA</v>
      </c>
      <c r="E38" s="138" t="str">
        <f>VLOOKUP(A38,Lists!$B$2:$G$200,5,FALSE)</f>
        <v>Displacement</v>
      </c>
      <c r="F38" s="238">
        <f t="shared" si="5"/>
        <v>1.9</v>
      </c>
      <c r="G38" s="142">
        <f t="shared" si="6"/>
        <v>2</v>
      </c>
      <c r="H38" s="142" t="str">
        <f t="shared" si="7"/>
        <v>Low</v>
      </c>
      <c r="I38" s="239" t="str">
        <f>INDEX(Trends!$D$3:$D$404,MATCH(B38,Trends!$C$3:$C$404,0))</f>
        <v>Stable</v>
      </c>
      <c r="J38" s="142" t="str">
        <f>VLOOKUP($B38,Reliability!$A$3:$I$170,9,FALSE)</f>
        <v>Very High</v>
      </c>
      <c r="K38" s="240">
        <f t="shared" si="8"/>
        <v>2.7</v>
      </c>
      <c r="L38" s="240">
        <f>VLOOKUP($B38,'Impact of the crisis'!$C$6:$N$170,12,FALSE)</f>
        <v>1.7</v>
      </c>
      <c r="M38" s="240">
        <f>VLOOKUP($B38,'Impact of the crisis'!$C$6:$AB$170,26,FALSE)</f>
        <v>3.1</v>
      </c>
      <c r="N38" s="240">
        <f>VLOOKUP($B38,'Conditions of people affected'!$C$6:$R$170,16,FALSE)</f>
        <v>1.6</v>
      </c>
      <c r="O38" s="240">
        <f>VLOOKUP($B38,'Conditions of people affected'!$C$6:$R$170,9,FALSE)</f>
        <v>2.2000000000000002</v>
      </c>
      <c r="P38" s="240">
        <f>VLOOKUP($B38,'Conditions of people affected'!$C$6:$R$170,15,FALSE)</f>
        <v>1</v>
      </c>
      <c r="Q38" s="240">
        <f t="shared" si="9"/>
        <v>1.8</v>
      </c>
      <c r="R38" s="240">
        <f>VLOOKUP($B38,'Complexity of the crisis'!$C$6:$AN$170,22,FALSE)</f>
        <v>1.5</v>
      </c>
      <c r="S38" s="241">
        <f>VLOOKUP($B38,'Complexity of the crisis'!$C$6:$AN$170,38,FALSE)</f>
        <v>2</v>
      </c>
      <c r="T38" s="141" t="str">
        <f>VLOOKUP(B38,Lists!$C$3:$E$163,3,FALSE)</f>
        <v>Europe</v>
      </c>
      <c r="U38" s="153">
        <f>VLOOKUP(B38,'INFORM Severity - hidden'!$C$5:$V$200,20,FALSE)</f>
        <v>44860</v>
      </c>
    </row>
    <row r="39" spans="1:21" x14ac:dyDescent="0.25">
      <c r="A39" s="137" t="str">
        <f t="array" ref="A39">IFERROR(INDEX(Lists!$B$2:$B$200,SMALL(IF(Lists!$H$2:$H$200="Yes",ROW(Lists!$B$2:$B$200)),ROW(35:35))-1,1),"")</f>
        <v>Syrian refugees in Jordan</v>
      </c>
      <c r="B39" s="138" t="str">
        <f>VLOOKUP(A39,Lists!$B$2:$G$200,2,FALSE)</f>
        <v>JOR002</v>
      </c>
      <c r="C39" s="138" t="str">
        <f>VLOOKUP(B39,'INFORM Severity - hidden'!$C$5:$D$200,2,FALSE)</f>
        <v>Jordan</v>
      </c>
      <c r="D39" s="138" t="str">
        <f>VLOOKUP(A39,Lists!$B$2:$G$200,3,FALSE)</f>
        <v>JOR</v>
      </c>
      <c r="E39" s="138" t="str">
        <f>VLOOKUP(A39,Lists!$B$2:$G$200,5,FALSE)</f>
        <v>Displacement</v>
      </c>
      <c r="F39" s="238">
        <f t="shared" si="5"/>
        <v>2.7</v>
      </c>
      <c r="G39" s="142">
        <f t="shared" si="6"/>
        <v>3</v>
      </c>
      <c r="H39" s="142" t="str">
        <f t="shared" si="7"/>
        <v>Medium</v>
      </c>
      <c r="I39" s="239" t="str">
        <f>INDEX(Trends!$D$3:$D$404,MATCH(B39,Trends!$C$3:$C$404,0))</f>
        <v>Stable</v>
      </c>
      <c r="J39" s="142" t="str">
        <f>VLOOKUP($B39,Reliability!$A$3:$I$170,9,FALSE)</f>
        <v>Medium</v>
      </c>
      <c r="K39" s="240">
        <f t="shared" si="8"/>
        <v>2.7</v>
      </c>
      <c r="L39" s="240">
        <f>VLOOKUP($B39,'Impact of the crisis'!$C$6:$N$170,12,FALSE)</f>
        <v>3</v>
      </c>
      <c r="M39" s="240">
        <f>VLOOKUP($B39,'Impact of the crisis'!$C$6:$AB$170,26,FALSE)</f>
        <v>2.6</v>
      </c>
      <c r="N39" s="240">
        <f>VLOOKUP($B39,'Conditions of people affected'!$C$6:$R$170,16,FALSE)</f>
        <v>3.1</v>
      </c>
      <c r="O39" s="240">
        <f>VLOOKUP($B39,'Conditions of people affected'!$C$6:$R$170,9,FALSE)</f>
        <v>3.2</v>
      </c>
      <c r="P39" s="240">
        <f>VLOOKUP($B39,'Conditions of people affected'!$C$6:$R$170,15,FALSE)</f>
        <v>3</v>
      </c>
      <c r="Q39" s="240">
        <f t="shared" si="9"/>
        <v>2</v>
      </c>
      <c r="R39" s="240">
        <f>VLOOKUP($B39,'Complexity of the crisis'!$C$6:$AN$170,22,FALSE)</f>
        <v>2.5</v>
      </c>
      <c r="S39" s="241">
        <f>VLOOKUP($B39,'Complexity of the crisis'!$C$6:$AN$170,38,FALSE)</f>
        <v>1.5</v>
      </c>
      <c r="T39" s="141" t="str">
        <f>VLOOKUP(B39,Lists!$C$3:$E$163,3,FALSE)</f>
        <v>Middle east</v>
      </c>
      <c r="U39" s="153">
        <f>VLOOKUP(B39,'INFORM Severity - hidden'!$C$5:$V$200,20,FALSE)</f>
        <v>44862</v>
      </c>
    </row>
    <row r="40" spans="1:21" x14ac:dyDescent="0.25">
      <c r="A40" s="137" t="str">
        <f t="array" ref="A40">IFERROR(INDEX(Lists!$B$2:$B$200,SMALL(IF(Lists!$H$2:$H$200="Yes",ROW(Lists!$B$2:$B$200)),ROW(36:36))-1,1),"")</f>
        <v xml:space="preserve">Multiple crisis in Kenya </v>
      </c>
      <c r="B40" s="138" t="str">
        <f>VLOOKUP(A40,Lists!$B$2:$G$200,2,FALSE)</f>
        <v>KEN001</v>
      </c>
      <c r="C40" s="138" t="str">
        <f>VLOOKUP(B40,'INFORM Severity - hidden'!$C$5:$D$200,2,FALSE)</f>
        <v>Kenya</v>
      </c>
      <c r="D40" s="138" t="str">
        <f>VLOOKUP(A40,Lists!$B$2:$G$200,3,FALSE)</f>
        <v>KEN</v>
      </c>
      <c r="E40" s="138" t="str">
        <f>VLOOKUP(A40,Lists!$B$2:$G$200,5,FALSE)</f>
        <v>Drought,Displacement</v>
      </c>
      <c r="F40" s="238">
        <f t="shared" si="5"/>
        <v>3.8</v>
      </c>
      <c r="G40" s="142">
        <f t="shared" si="6"/>
        <v>4</v>
      </c>
      <c r="H40" s="142" t="str">
        <f t="shared" si="7"/>
        <v>High</v>
      </c>
      <c r="I40" s="239" t="str">
        <f>INDEX(Trends!$D$3:$D$404,MATCH(B40,Trends!$C$3:$C$404,0))</f>
        <v>Increasing</v>
      </c>
      <c r="J40" s="142" t="str">
        <f>VLOOKUP($B40,Reliability!$A$3:$I$170,9,FALSE)</f>
        <v>Medium</v>
      </c>
      <c r="K40" s="240">
        <f t="shared" si="8"/>
        <v>3.9</v>
      </c>
      <c r="L40" s="240">
        <f>VLOOKUP($B40,'Impact of the crisis'!$C$6:$N$170,12,FALSE)</f>
        <v>3.8</v>
      </c>
      <c r="M40" s="240">
        <f>VLOOKUP($B40,'Impact of the crisis'!$C$6:$AB$170,26,FALSE)</f>
        <v>3.9</v>
      </c>
      <c r="N40" s="240">
        <f>VLOOKUP($B40,'Conditions of people affected'!$C$6:$R$170,16,FALSE)</f>
        <v>4.25</v>
      </c>
      <c r="O40" s="240">
        <f>VLOOKUP($B40,'Conditions of people affected'!$C$6:$R$170,9,FALSE)</f>
        <v>4.5</v>
      </c>
      <c r="P40" s="240">
        <f>VLOOKUP($B40,'Conditions of people affected'!$C$6:$R$170,15,FALSE)</f>
        <v>4</v>
      </c>
      <c r="Q40" s="240">
        <f t="shared" si="9"/>
        <v>3.1</v>
      </c>
      <c r="R40" s="240">
        <f>VLOOKUP($B40,'Complexity of the crisis'!$C$6:$AN$170,22,FALSE)</f>
        <v>3.6</v>
      </c>
      <c r="S40" s="241">
        <f>VLOOKUP($B40,'Complexity of the crisis'!$C$6:$AN$170,38,FALSE)</f>
        <v>2.5</v>
      </c>
      <c r="T40" s="141" t="str">
        <f>VLOOKUP(B40,Lists!$C$3:$E$163,3,FALSE)</f>
        <v>Africa</v>
      </c>
      <c r="U40" s="153">
        <f>VLOOKUP(B40,'INFORM Severity - hidden'!$C$5:$V$200,20,FALSE)</f>
        <v>44837</v>
      </c>
    </row>
    <row r="41" spans="1:21" x14ac:dyDescent="0.25">
      <c r="A41" s="137" t="str">
        <f t="array" ref="A41">IFERROR(INDEX(Lists!$B$2:$B$200,SMALL(IF(Lists!$H$2:$H$200="Yes",ROW(Lists!$B$2:$B$200)),ROW(37:37))-1,1),"")</f>
        <v>Socioeconomic crisis in Lebanon</v>
      </c>
      <c r="B41" s="138" t="str">
        <f>VLOOKUP(A41,Lists!$B$2:$G$200,2,FALSE)</f>
        <v>LBN004</v>
      </c>
      <c r="C41" s="138" t="str">
        <f>VLOOKUP(B41,'INFORM Severity - hidden'!$C$5:$D$200,2,FALSE)</f>
        <v>Lebanon</v>
      </c>
      <c r="D41" s="138" t="str">
        <f>VLOOKUP(A41,Lists!$B$2:$G$200,3,FALSE)</f>
        <v>LBN</v>
      </c>
      <c r="E41" s="138" t="str">
        <f>VLOOKUP(A41,Lists!$B$2:$G$200,5,FALSE)</f>
        <v>Socio-political,Violence,Tecnological Disaster</v>
      </c>
      <c r="F41" s="238">
        <f t="shared" si="5"/>
        <v>3.6</v>
      </c>
      <c r="G41" s="142">
        <f t="shared" si="6"/>
        <v>4</v>
      </c>
      <c r="H41" s="142" t="str">
        <f t="shared" si="7"/>
        <v>High</v>
      </c>
      <c r="I41" s="239" t="str">
        <f>INDEX(Trends!$D$3:$D$404,MATCH(B41,Trends!$C$3:$C$404,0))</f>
        <v>Increasing</v>
      </c>
      <c r="J41" s="142" t="str">
        <f>VLOOKUP($B41,Reliability!$A$3:$I$170,9,FALSE)</f>
        <v>Medium</v>
      </c>
      <c r="K41" s="240">
        <f t="shared" si="8"/>
        <v>3.5</v>
      </c>
      <c r="L41" s="240">
        <f>VLOOKUP($B41,'Impact of the crisis'!$C$6:$N$170,12,FALSE)</f>
        <v>3.6</v>
      </c>
      <c r="M41" s="240">
        <f>VLOOKUP($B41,'Impact of the crisis'!$C$6:$AB$170,26,FALSE)</f>
        <v>3.5</v>
      </c>
      <c r="N41" s="240">
        <f>VLOOKUP($B41,'Conditions of people affected'!$C$6:$R$170,16,FALSE)</f>
        <v>4.0999999999999996</v>
      </c>
      <c r="O41" s="240">
        <f>VLOOKUP($B41,'Conditions of people affected'!$C$6:$R$170,9,FALSE)</f>
        <v>4.2</v>
      </c>
      <c r="P41" s="240">
        <f>VLOOKUP($B41,'Conditions of people affected'!$C$6:$R$170,15,FALSE)</f>
        <v>4</v>
      </c>
      <c r="Q41" s="240">
        <f t="shared" si="9"/>
        <v>2.9</v>
      </c>
      <c r="R41" s="240">
        <f>VLOOKUP($B41,'Complexity of the crisis'!$C$6:$AN$170,22,FALSE)</f>
        <v>2.8</v>
      </c>
      <c r="S41" s="241">
        <f>VLOOKUP($B41,'Complexity of the crisis'!$C$6:$AN$170,38,FALSE)</f>
        <v>3</v>
      </c>
      <c r="T41" s="141" t="str">
        <f>VLOOKUP(B41,Lists!$C$3:$E$163,3,FALSE)</f>
        <v>Middle east</v>
      </c>
      <c r="U41" s="153">
        <f>VLOOKUP(B41,'INFORM Severity - hidden'!$C$5:$V$200,20,FALSE)</f>
        <v>44862</v>
      </c>
    </row>
    <row r="42" spans="1:21" x14ac:dyDescent="0.25">
      <c r="A42" s="137" t="str">
        <f t="array" ref="A42">IFERROR(INDEX(Lists!$B$2:$B$200,SMALL(IF(Lists!$H$2:$H$200="Yes",ROW(Lists!$B$2:$B$200)),ROW(38:38))-1,1),"")</f>
        <v>Complex crisis in Libya</v>
      </c>
      <c r="B42" s="138" t="str">
        <f>VLOOKUP(A42,Lists!$B$2:$G$200,2,FALSE)</f>
        <v>LBY001</v>
      </c>
      <c r="C42" s="138" t="str">
        <f>VLOOKUP(B42,'INFORM Severity - hidden'!$C$5:$D$200,2,FALSE)</f>
        <v>Libya</v>
      </c>
      <c r="D42" s="138" t="str">
        <f>VLOOKUP(A42,Lists!$B$2:$G$200,3,FALSE)</f>
        <v>LBY</v>
      </c>
      <c r="E42" s="138" t="str">
        <f>VLOOKUP(A42,Lists!$B$2:$G$200,5,FALSE)</f>
        <v>Conflict,Displacement,Socio-political</v>
      </c>
      <c r="F42" s="238">
        <f t="shared" si="5"/>
        <v>3.6</v>
      </c>
      <c r="G42" s="142">
        <f t="shared" si="6"/>
        <v>4</v>
      </c>
      <c r="H42" s="142" t="str">
        <f t="shared" si="7"/>
        <v>High</v>
      </c>
      <c r="I42" s="239" t="str">
        <f>INDEX(Trends!$D$3:$D$404,MATCH(B42,Trends!$C$3:$C$404,0))</f>
        <v>Increasing</v>
      </c>
      <c r="J42" s="142" t="str">
        <f>VLOOKUP($B42,Reliability!$A$3:$I$170,9,FALSE)</f>
        <v>Very High</v>
      </c>
      <c r="K42" s="240">
        <f t="shared" si="8"/>
        <v>4.2</v>
      </c>
      <c r="L42" s="240">
        <f>VLOOKUP($B42,'Impact of the crisis'!$C$6:$N$170,12,FALSE)</f>
        <v>4.5999999999999996</v>
      </c>
      <c r="M42" s="240">
        <f>VLOOKUP($B42,'Impact of the crisis'!$C$6:$AB$170,26,FALSE)</f>
        <v>4</v>
      </c>
      <c r="N42" s="240">
        <f>VLOOKUP($B42,'Conditions of people affected'!$C$6:$R$170,16,FALSE)</f>
        <v>3.1</v>
      </c>
      <c r="O42" s="240">
        <f>VLOOKUP($B42,'Conditions of people affected'!$C$6:$R$170,9,FALSE)</f>
        <v>3.2</v>
      </c>
      <c r="P42" s="240">
        <f>VLOOKUP($B42,'Conditions of people affected'!$C$6:$R$170,15,FALSE)</f>
        <v>3</v>
      </c>
      <c r="Q42" s="240">
        <f t="shared" si="9"/>
        <v>3.7</v>
      </c>
      <c r="R42" s="240">
        <f>VLOOKUP($B42,'Complexity of the crisis'!$C$6:$AN$170,22,FALSE)</f>
        <v>3.3</v>
      </c>
      <c r="S42" s="241">
        <f>VLOOKUP($B42,'Complexity of the crisis'!$C$6:$AN$170,38,FALSE)</f>
        <v>4</v>
      </c>
      <c r="T42" s="141" t="str">
        <f>VLOOKUP(B42,Lists!$C$3:$E$163,3,FALSE)</f>
        <v>Africa</v>
      </c>
      <c r="U42" s="153">
        <f>VLOOKUP(B42,'INFORM Severity - hidden'!$C$5:$V$200,20,FALSE)</f>
        <v>44860</v>
      </c>
    </row>
    <row r="43" spans="1:21" x14ac:dyDescent="0.25">
      <c r="A43" s="137" t="str">
        <f t="array" ref="A43">IFERROR(INDEX(Lists!$B$2:$B$200,SMALL(IF(Lists!$H$2:$H$200="Yes",ROW(Lists!$B$2:$B$200)),ROW(39:39))-1,1),"")</f>
        <v>Socio-economic crisis in Sri Lanka</v>
      </c>
      <c r="B43" s="138" t="str">
        <f>VLOOKUP(A43,Lists!$B$2:$G$200,2,FALSE)</f>
        <v>LKA002</v>
      </c>
      <c r="C43" s="138" t="str">
        <f>VLOOKUP(B43,'INFORM Severity - hidden'!$C$5:$D$200,2,FALSE)</f>
        <v>Sri Lanka</v>
      </c>
      <c r="D43" s="138" t="str">
        <f>VLOOKUP(A43,Lists!$B$2:$G$200,3,FALSE)</f>
        <v>LKA</v>
      </c>
      <c r="E43" s="138" t="str">
        <f>VLOOKUP(A43,Lists!$B$2:$G$200,5,FALSE)</f>
        <v>Socio-political,Food Security</v>
      </c>
      <c r="F43" s="238">
        <f t="shared" si="5"/>
        <v>3.4</v>
      </c>
      <c r="G43" s="142">
        <f t="shared" si="6"/>
        <v>4</v>
      </c>
      <c r="H43" s="142" t="str">
        <f t="shared" si="7"/>
        <v>High</v>
      </c>
      <c r="I43" s="239" t="str">
        <f>INDEX(Trends!$D$3:$D$404,MATCH(B43,Trends!$C$3:$C$404,0))</f>
        <v>Stable</v>
      </c>
      <c r="J43" s="142" t="str">
        <f>VLOOKUP($B43,Reliability!$A$3:$I$170,9,FALSE)</f>
        <v>High</v>
      </c>
      <c r="K43" s="240">
        <f t="shared" si="8"/>
        <v>3.8</v>
      </c>
      <c r="L43" s="240">
        <f>VLOOKUP($B43,'Impact of the crisis'!$C$6:$N$170,12,FALSE)</f>
        <v>4.4000000000000004</v>
      </c>
      <c r="M43" s="240">
        <f>VLOOKUP($B43,'Impact of the crisis'!$C$6:$AB$170,26,FALSE)</f>
        <v>3.4</v>
      </c>
      <c r="N43" s="240">
        <f>VLOOKUP($B43,'Conditions of people affected'!$C$6:$R$170,16,FALSE)</f>
        <v>4.3</v>
      </c>
      <c r="O43" s="240">
        <f>VLOOKUP($B43,'Conditions of people affected'!$C$6:$R$170,9,FALSE)</f>
        <v>4.5999999999999996</v>
      </c>
      <c r="P43" s="240">
        <f>VLOOKUP($B43,'Conditions of people affected'!$C$6:$R$170,15,FALSE)</f>
        <v>4</v>
      </c>
      <c r="Q43" s="240">
        <f t="shared" si="9"/>
        <v>1.6</v>
      </c>
      <c r="R43" s="240">
        <f>VLOOKUP($B43,'Complexity of the crisis'!$C$6:$AN$170,22,FALSE)</f>
        <v>2.2000000000000002</v>
      </c>
      <c r="S43" s="241">
        <f>VLOOKUP($B43,'Complexity of the crisis'!$C$6:$AN$170,38,FALSE)</f>
        <v>1</v>
      </c>
      <c r="T43" s="141" t="str">
        <f>VLOOKUP(B43,Lists!$C$3:$E$163,3,FALSE)</f>
        <v>Asia</v>
      </c>
      <c r="U43" s="153">
        <f>VLOOKUP(B43,'INFORM Severity - hidden'!$C$5:$V$200,20,FALSE)</f>
        <v>44861</v>
      </c>
    </row>
    <row r="44" spans="1:21" x14ac:dyDescent="0.25">
      <c r="A44" s="137" t="str">
        <f t="array" ref="A44">IFERROR(INDEX(Lists!$B$2:$B$200,SMALL(IF(Lists!$H$2:$H$200="Yes",ROW(Lists!$B$2:$B$200)),ROW(40:40))-1,1),"")</f>
        <v>Drought in Lesotho</v>
      </c>
      <c r="B44" s="138" t="str">
        <f>VLOOKUP(A44,Lists!$B$2:$G$200,2,FALSE)</f>
        <v>LSO002</v>
      </c>
      <c r="C44" s="138" t="str">
        <f>VLOOKUP(B44,'INFORM Severity - hidden'!$C$5:$D$200,2,FALSE)</f>
        <v>Lesotho</v>
      </c>
      <c r="D44" s="138" t="str">
        <f>VLOOKUP(A44,Lists!$B$2:$G$200,3,FALSE)</f>
        <v>LSO</v>
      </c>
      <c r="E44" s="138" t="str">
        <f>VLOOKUP(A44,Lists!$B$2:$G$200,5,FALSE)</f>
        <v>Drought</v>
      </c>
      <c r="F44" s="238">
        <f t="shared" si="5"/>
        <v>2.1</v>
      </c>
      <c r="G44" s="142">
        <f t="shared" si="6"/>
        <v>3</v>
      </c>
      <c r="H44" s="142" t="str">
        <f t="shared" si="7"/>
        <v>Medium</v>
      </c>
      <c r="I44" s="239" t="str">
        <f>INDEX(Trends!$D$3:$D$404,MATCH(B44,Trends!$C$3:$C$404,0))</f>
        <v>Decreasing</v>
      </c>
      <c r="J44" s="142" t="str">
        <f>VLOOKUP($B44,Reliability!$A$3:$I$170,9,FALSE)</f>
        <v>High</v>
      </c>
      <c r="K44" s="240">
        <f t="shared" si="8"/>
        <v>2.4</v>
      </c>
      <c r="L44" s="240">
        <f>VLOOKUP($B44,'Impact of the crisis'!$C$6:$N$170,12,FALSE)</f>
        <v>3.4</v>
      </c>
      <c r="M44" s="240">
        <f>VLOOKUP($B44,'Impact of the crisis'!$C$6:$AB$170,26,FALSE)</f>
        <v>1.7</v>
      </c>
      <c r="N44" s="240">
        <f>VLOOKUP($B44,'Conditions of people affected'!$C$6:$R$170,16,FALSE)</f>
        <v>2.75</v>
      </c>
      <c r="O44" s="240">
        <f>VLOOKUP($B44,'Conditions of people affected'!$C$6:$R$170,9,FALSE)</f>
        <v>2.5</v>
      </c>
      <c r="P44" s="240">
        <f>VLOOKUP($B44,'Conditions of people affected'!$C$6:$R$170,15,FALSE)</f>
        <v>3</v>
      </c>
      <c r="Q44" s="240">
        <f t="shared" si="9"/>
        <v>1</v>
      </c>
      <c r="R44" s="240">
        <f>VLOOKUP($B44,'Complexity of the crisis'!$C$6:$AN$170,22,FALSE)</f>
        <v>1.4</v>
      </c>
      <c r="S44" s="241">
        <f>VLOOKUP($B44,'Complexity of the crisis'!$C$6:$AN$170,38,FALSE)</f>
        <v>0.5</v>
      </c>
      <c r="T44" s="141" t="str">
        <f>VLOOKUP(B44,Lists!$C$3:$E$163,3,FALSE)</f>
        <v>Africa</v>
      </c>
      <c r="U44" s="153">
        <f>VLOOKUP(B44,'INFORM Severity - hidden'!$C$5:$V$200,20,FALSE)</f>
        <v>44865</v>
      </c>
    </row>
    <row r="45" spans="1:21" x14ac:dyDescent="0.25">
      <c r="A45" s="137" t="str">
        <f t="array" ref="A45">IFERROR(INDEX(Lists!$B$2:$B$200,SMALL(IF(Lists!$H$2:$H$200="Yes",ROW(Lists!$B$2:$B$200)),ROW(41:41))-1,1),"")</f>
        <v>Mixed migration flows in Morocco</v>
      </c>
      <c r="B45" s="138" t="str">
        <f>VLOOKUP(A45,Lists!$B$2:$G$200,2,FALSE)</f>
        <v>MAR002</v>
      </c>
      <c r="C45" s="138" t="str">
        <f>VLOOKUP(B45,'INFORM Severity - hidden'!$C$5:$D$200,2,FALSE)</f>
        <v>Morocco</v>
      </c>
      <c r="D45" s="138" t="str">
        <f>VLOOKUP(A45,Lists!$B$2:$G$200,3,FALSE)</f>
        <v>MAR</v>
      </c>
      <c r="E45" s="138" t="str">
        <f>VLOOKUP(A45,Lists!$B$2:$G$200,5,FALSE)</f>
        <v>Displacement</v>
      </c>
      <c r="F45" s="238">
        <f t="shared" si="5"/>
        <v>2.1</v>
      </c>
      <c r="G45" s="142">
        <f t="shared" si="6"/>
        <v>3</v>
      </c>
      <c r="H45" s="142" t="str">
        <f t="shared" si="7"/>
        <v>Medium</v>
      </c>
      <c r="I45" s="239" t="str">
        <f>INDEX(Trends!$D$3:$D$404,MATCH(B45,Trends!$C$3:$C$404,0))</f>
        <v>Stable</v>
      </c>
      <c r="J45" s="142" t="str">
        <f>VLOOKUP($B45,Reliability!$A$3:$I$170,9,FALSE)</f>
        <v>High</v>
      </c>
      <c r="K45" s="240">
        <f t="shared" si="8"/>
        <v>3.5</v>
      </c>
      <c r="L45" s="240">
        <f>VLOOKUP($B45,'Impact of the crisis'!$C$6:$N$170,12,FALSE)</f>
        <v>4.9000000000000004</v>
      </c>
      <c r="M45" s="240">
        <f>VLOOKUP($B45,'Impact of the crisis'!$C$6:$AB$170,26,FALSE)</f>
        <v>2.2999999999999998</v>
      </c>
      <c r="N45" s="240">
        <f>VLOOKUP($B45,'Conditions of people affected'!$C$6:$R$170,16,FALSE)</f>
        <v>0.75</v>
      </c>
      <c r="O45" s="240">
        <f>VLOOKUP($B45,'Conditions of people affected'!$C$6:$R$170,9,FALSE)</f>
        <v>0.5</v>
      </c>
      <c r="P45" s="240">
        <f>VLOOKUP($B45,'Conditions of people affected'!$C$6:$R$170,15,FALSE)</f>
        <v>1</v>
      </c>
      <c r="Q45" s="240">
        <f t="shared" si="9"/>
        <v>2.6</v>
      </c>
      <c r="R45" s="240">
        <f>VLOOKUP($B45,'Complexity of the crisis'!$C$6:$AN$170,22,FALSE)</f>
        <v>3.1</v>
      </c>
      <c r="S45" s="241">
        <f>VLOOKUP($B45,'Complexity of the crisis'!$C$6:$AN$170,38,FALSE)</f>
        <v>2</v>
      </c>
      <c r="T45" s="141" t="str">
        <f>VLOOKUP(B45,Lists!$C$3:$E$163,3,FALSE)</f>
        <v>Africa</v>
      </c>
      <c r="U45" s="153">
        <f>VLOOKUP(B45,'INFORM Severity - hidden'!$C$5:$V$200,20,FALSE)</f>
        <v>44851</v>
      </c>
    </row>
    <row r="46" spans="1:21" x14ac:dyDescent="0.25">
      <c r="A46" s="137" t="str">
        <f t="array" ref="A46">IFERROR(INDEX(Lists!$B$2:$B$200,SMALL(IF(Lists!$H$2:$H$200="Yes",ROW(Lists!$B$2:$B$200)),ROW(42:42))-1,1),"")</f>
        <v>DIsplacement from Ukraine conflict in Moldova</v>
      </c>
      <c r="B46" s="138" t="str">
        <f>VLOOKUP(A46,Lists!$B$2:$G$200,2,FALSE)</f>
        <v>MDA002</v>
      </c>
      <c r="C46" s="138" t="str">
        <f>VLOOKUP(B46,'INFORM Severity - hidden'!$C$5:$D$200,2,FALSE)</f>
        <v>Moldova</v>
      </c>
      <c r="D46" s="138" t="str">
        <f>VLOOKUP(A46,Lists!$B$2:$G$200,3,FALSE)</f>
        <v>MDA</v>
      </c>
      <c r="E46" s="138" t="str">
        <f>VLOOKUP(A46,Lists!$B$2:$G$200,5,FALSE)</f>
        <v>Displacement,Conflict</v>
      </c>
      <c r="F46" s="238">
        <f t="shared" si="5"/>
        <v>2.4</v>
      </c>
      <c r="G46" s="142">
        <f t="shared" si="6"/>
        <v>3</v>
      </c>
      <c r="H46" s="142" t="str">
        <f t="shared" si="7"/>
        <v>Medium</v>
      </c>
      <c r="I46" s="239" t="str">
        <f>INDEX(Trends!$D$3:$D$404,MATCH(B46,Trends!$C$3:$C$404,0))</f>
        <v>Increasing</v>
      </c>
      <c r="J46" s="142" t="str">
        <f>VLOOKUP($B46,Reliability!$A$3:$I$170,9,FALSE)</f>
        <v>Very High</v>
      </c>
      <c r="K46" s="240">
        <f t="shared" si="8"/>
        <v>2.4</v>
      </c>
      <c r="L46" s="240">
        <f>VLOOKUP($B46,'Impact of the crisis'!$C$6:$N$170,12,FALSE)</f>
        <v>0.4</v>
      </c>
      <c r="M46" s="240">
        <f>VLOOKUP($B46,'Impact of the crisis'!$C$6:$AB$170,26,FALSE)</f>
        <v>3.1</v>
      </c>
      <c r="N46" s="240">
        <f>VLOOKUP($B46,'Conditions of people affected'!$C$6:$R$170,16,FALSE)</f>
        <v>3</v>
      </c>
      <c r="O46" s="240">
        <f>VLOOKUP($B46,'Conditions of people affected'!$C$6:$R$170,9,FALSE)</f>
        <v>3</v>
      </c>
      <c r="P46" s="240">
        <f>VLOOKUP($B46,'Conditions of people affected'!$C$6:$R$170,15,FALSE)</f>
        <v>3</v>
      </c>
      <c r="Q46" s="240">
        <f t="shared" si="9"/>
        <v>1.4</v>
      </c>
      <c r="R46" s="240">
        <f>VLOOKUP($B46,'Complexity of the crisis'!$C$6:$AN$170,22,FALSE)</f>
        <v>1.8</v>
      </c>
      <c r="S46" s="241">
        <f>VLOOKUP($B46,'Complexity of the crisis'!$C$6:$AN$170,38,FALSE)</f>
        <v>1</v>
      </c>
      <c r="T46" s="141" t="str">
        <f>VLOOKUP(B46,Lists!$C$3:$E$163,3,FALSE)</f>
        <v>Europe</v>
      </c>
      <c r="U46" s="153">
        <f>VLOOKUP(B46,'INFORM Severity - hidden'!$C$5:$V$200,20,FALSE)</f>
        <v>44860</v>
      </c>
    </row>
    <row r="47" spans="1:21" x14ac:dyDescent="0.25">
      <c r="A47" s="137" t="str">
        <f t="array" ref="A47">IFERROR(INDEX(Lists!$B$2:$B$200,SMALL(IF(Lists!$H$2:$H$200="Yes",ROW(Lists!$B$2:$B$200)),ROW(43:43))-1,1),"")</f>
        <v>Multiple crisis in Madagascar</v>
      </c>
      <c r="B47" s="138" t="str">
        <f>VLOOKUP(A47,Lists!$B$2:$G$200,2,FALSE)</f>
        <v>MDG001</v>
      </c>
      <c r="C47" s="138" t="str">
        <f>VLOOKUP(B47,'INFORM Severity - hidden'!$C$5:$D$200,2,FALSE)</f>
        <v>Madagascar</v>
      </c>
      <c r="D47" s="138" t="str">
        <f>VLOOKUP(A47,Lists!$B$2:$G$200,3,FALSE)</f>
        <v>MDG</v>
      </c>
      <c r="E47" s="138" t="str">
        <f>VLOOKUP(A47,Lists!$B$2:$G$200,5,FALSE)</f>
        <v>Drought,Cyclone</v>
      </c>
      <c r="F47" s="238">
        <f t="shared" si="5"/>
        <v>2.5</v>
      </c>
      <c r="G47" s="142">
        <f t="shared" si="6"/>
        <v>3</v>
      </c>
      <c r="H47" s="142" t="str">
        <f t="shared" si="7"/>
        <v>Medium</v>
      </c>
      <c r="I47" s="239" t="str">
        <f>INDEX(Trends!$D$3:$D$404,MATCH(B47,Trends!$C$3:$C$404,0))</f>
        <v>Decreasing</v>
      </c>
      <c r="J47" s="142" t="str">
        <f>VLOOKUP($B47,Reliability!$A$3:$I$170,9,FALSE)</f>
        <v>Very High</v>
      </c>
      <c r="K47" s="240">
        <f t="shared" si="8"/>
        <v>3.8</v>
      </c>
      <c r="L47" s="240">
        <f>VLOOKUP($B47,'Impact of the crisis'!$C$6:$N$170,12,FALSE)</f>
        <v>4.9000000000000004</v>
      </c>
      <c r="M47" s="240">
        <f>VLOOKUP($B47,'Impact of the crisis'!$C$6:$AB$170,26,FALSE)</f>
        <v>3</v>
      </c>
      <c r="N47" s="240">
        <f>VLOOKUP($B47,'Conditions of people affected'!$C$6:$R$170,16,FALSE)</f>
        <v>2.2999999999999998</v>
      </c>
      <c r="O47" s="240">
        <f>VLOOKUP($B47,'Conditions of people affected'!$C$6:$R$170,9,FALSE)</f>
        <v>2.6</v>
      </c>
      <c r="P47" s="240">
        <f>VLOOKUP($B47,'Conditions of people affected'!$C$6:$R$170,15,FALSE)</f>
        <v>2</v>
      </c>
      <c r="Q47" s="240">
        <f t="shared" si="9"/>
        <v>1.7</v>
      </c>
      <c r="R47" s="240">
        <f>VLOOKUP($B47,'Complexity of the crisis'!$C$6:$AN$170,22,FALSE)</f>
        <v>2.2999999999999998</v>
      </c>
      <c r="S47" s="241">
        <f>VLOOKUP($B47,'Complexity of the crisis'!$C$6:$AN$170,38,FALSE)</f>
        <v>1</v>
      </c>
      <c r="T47" s="141" t="str">
        <f>VLOOKUP(B47,Lists!$C$3:$E$163,3,FALSE)</f>
        <v>Africa</v>
      </c>
      <c r="U47" s="153">
        <f>VLOOKUP(B47,'INFORM Severity - hidden'!$C$5:$V$200,20,FALSE)</f>
        <v>44865</v>
      </c>
    </row>
    <row r="48" spans="1:21" x14ac:dyDescent="0.25">
      <c r="A48" s="137" t="str">
        <f t="array" ref="A48">IFERROR(INDEX(Lists!$B$2:$B$200,SMALL(IF(Lists!$H$2:$H$200="Yes",ROW(Lists!$B$2:$B$200)),ROW(44:44))-1,1),"")</f>
        <v>Multiple crisis in Mexico</v>
      </c>
      <c r="B48" s="138" t="str">
        <f>VLOOKUP(A48,Lists!$B$2:$G$200,2,FALSE)</f>
        <v>MEX001</v>
      </c>
      <c r="C48" s="138" t="str">
        <f>VLOOKUP(B48,'INFORM Severity - hidden'!$C$5:$D$200,2,FALSE)</f>
        <v>Mexico</v>
      </c>
      <c r="D48" s="138" t="str">
        <f>VLOOKUP(A48,Lists!$B$2:$G$200,3,FALSE)</f>
        <v>MEX</v>
      </c>
      <c r="E48" s="138" t="str">
        <f>VLOOKUP(A48,Lists!$B$2:$G$200,5,FALSE)</f>
        <v>Violence,Displacement</v>
      </c>
      <c r="F48" s="238">
        <f t="shared" si="5"/>
        <v>2.8</v>
      </c>
      <c r="G48" s="142">
        <f t="shared" si="6"/>
        <v>3</v>
      </c>
      <c r="H48" s="142" t="str">
        <f t="shared" si="7"/>
        <v>Medium</v>
      </c>
      <c r="I48" s="239" t="str">
        <f>INDEX(Trends!$D$3:$D$404,MATCH(B48,Trends!$C$3:$C$404,0))</f>
        <v>Stable</v>
      </c>
      <c r="J48" s="142" t="str">
        <f>VLOOKUP($B48,Reliability!$A$3:$I$170,9,FALSE)</f>
        <v>High</v>
      </c>
      <c r="K48" s="240">
        <f t="shared" si="8"/>
        <v>4.0999999999999996</v>
      </c>
      <c r="L48" s="240">
        <f>VLOOKUP($B48,'Impact of the crisis'!$C$6:$N$170,12,FALSE)</f>
        <v>5</v>
      </c>
      <c r="M48" s="240">
        <f>VLOOKUP($B48,'Impact of the crisis'!$C$6:$AB$170,26,FALSE)</f>
        <v>3.5</v>
      </c>
      <c r="N48" s="240">
        <f>VLOOKUP($B48,'Conditions of people affected'!$C$6:$R$170,16,FALSE)</f>
        <v>1.3</v>
      </c>
      <c r="O48" s="240">
        <f>VLOOKUP($B48,'Conditions of people affected'!$C$6:$R$170,9,FALSE)</f>
        <v>1.6</v>
      </c>
      <c r="P48" s="240">
        <f>VLOOKUP($B48,'Conditions of people affected'!$C$6:$R$170,15,FALSE)</f>
        <v>1</v>
      </c>
      <c r="Q48" s="240">
        <f t="shared" si="9"/>
        <v>3.5</v>
      </c>
      <c r="R48" s="240">
        <f>VLOOKUP($B48,'Complexity of the crisis'!$C$6:$AN$170,22,FALSE)</f>
        <v>3</v>
      </c>
      <c r="S48" s="241">
        <f>VLOOKUP($B48,'Complexity of the crisis'!$C$6:$AN$170,38,FALSE)</f>
        <v>4</v>
      </c>
      <c r="T48" s="141" t="str">
        <f>VLOOKUP(B48,Lists!$C$3:$E$163,3,FALSE)</f>
        <v>Americas</v>
      </c>
      <c r="U48" s="153">
        <f>VLOOKUP(B48,'INFORM Severity - hidden'!$C$5:$V$200,20,FALSE)</f>
        <v>44858</v>
      </c>
    </row>
    <row r="49" spans="1:21" x14ac:dyDescent="0.25">
      <c r="A49" s="137" t="str">
        <f t="array" ref="A49">IFERROR(INDEX(Lists!$B$2:$B$200,SMALL(IF(Lists!$H$2:$H$200="Yes",ROW(Lists!$B$2:$B$200)),ROW(45:45))-1,1),"")</f>
        <v>Complex crisis in Mali</v>
      </c>
      <c r="B49" s="138" t="str">
        <f>VLOOKUP(A49,Lists!$B$2:$G$200,2,FALSE)</f>
        <v>MLI001</v>
      </c>
      <c r="C49" s="138" t="str">
        <f>VLOOKUP(B49,'INFORM Severity - hidden'!$C$5:$D$200,2,FALSE)</f>
        <v>Mali</v>
      </c>
      <c r="D49" s="138" t="str">
        <f>VLOOKUP(A49,Lists!$B$2:$G$200,3,FALSE)</f>
        <v>MLI</v>
      </c>
      <c r="E49" s="138" t="str">
        <f>VLOOKUP(A49,Lists!$B$2:$G$200,5,FALSE)</f>
        <v>Conflict</v>
      </c>
      <c r="F49" s="238">
        <f t="shared" si="5"/>
        <v>4.0999999999999996</v>
      </c>
      <c r="G49" s="142">
        <f t="shared" si="6"/>
        <v>5</v>
      </c>
      <c r="H49" s="142" t="str">
        <f t="shared" si="7"/>
        <v>Very High</v>
      </c>
      <c r="I49" s="239" t="str">
        <f>INDEX(Trends!$D$3:$D$404,MATCH(B49,Trends!$C$3:$C$404,0))</f>
        <v>Stable</v>
      </c>
      <c r="J49" s="142" t="str">
        <f>VLOOKUP($B49,Reliability!$A$3:$I$170,9,FALSE)</f>
        <v>Very High</v>
      </c>
      <c r="K49" s="240">
        <f t="shared" si="8"/>
        <v>4.4000000000000004</v>
      </c>
      <c r="L49" s="240">
        <f>VLOOKUP($B49,'Impact of the crisis'!$C$6:$N$170,12,FALSE)</f>
        <v>4.9000000000000004</v>
      </c>
      <c r="M49" s="240">
        <f>VLOOKUP($B49,'Impact of the crisis'!$C$6:$AB$170,26,FALSE)</f>
        <v>4</v>
      </c>
      <c r="N49" s="240">
        <f>VLOOKUP($B49,'Conditions of people affected'!$C$6:$R$170,16,FALSE)</f>
        <v>4.3499999999999996</v>
      </c>
      <c r="O49" s="240">
        <f>VLOOKUP($B49,'Conditions of people affected'!$C$6:$R$170,9,FALSE)</f>
        <v>4.7</v>
      </c>
      <c r="P49" s="240">
        <f>VLOOKUP($B49,'Conditions of people affected'!$C$6:$R$170,15,FALSE)</f>
        <v>4</v>
      </c>
      <c r="Q49" s="240">
        <f t="shared" si="9"/>
        <v>3.4</v>
      </c>
      <c r="R49" s="240">
        <f>VLOOKUP($B49,'Complexity of the crisis'!$C$6:$AN$170,22,FALSE)</f>
        <v>3.2</v>
      </c>
      <c r="S49" s="241">
        <f>VLOOKUP($B49,'Complexity of the crisis'!$C$6:$AN$170,38,FALSE)</f>
        <v>3.5</v>
      </c>
      <c r="T49" s="141" t="str">
        <f>VLOOKUP(B49,Lists!$C$3:$E$163,3,FALSE)</f>
        <v>Africa</v>
      </c>
      <c r="U49" s="153">
        <f>VLOOKUP(B49,'INFORM Severity - hidden'!$C$5:$V$200,20,FALSE)</f>
        <v>44838</v>
      </c>
    </row>
    <row r="50" spans="1:21" x14ac:dyDescent="0.25">
      <c r="A50" s="137" t="str">
        <f t="array" ref="A50">IFERROR(INDEX(Lists!$B$2:$B$200,SMALL(IF(Lists!$H$2:$H$200="Yes",ROW(Lists!$B$2:$B$200)),ROW(46:46))-1,1),"")</f>
        <v>Multiple crises in Myanmar</v>
      </c>
      <c r="B50" s="138" t="str">
        <f>VLOOKUP(A50,Lists!$B$2:$G$200,2,FALSE)</f>
        <v>MMR001</v>
      </c>
      <c r="C50" s="138" t="str">
        <f>VLOOKUP(B50,'INFORM Severity - hidden'!$C$5:$D$200,2,FALSE)</f>
        <v>Myanmar</v>
      </c>
      <c r="D50" s="138" t="str">
        <f>VLOOKUP(A50,Lists!$B$2:$G$200,3,FALSE)</f>
        <v>MMR</v>
      </c>
      <c r="E50" s="138" t="str">
        <f>VLOOKUP(A50,Lists!$B$2:$G$200,5,FALSE)</f>
        <v>Socio-political,Conflict,Violence</v>
      </c>
      <c r="F50" s="238">
        <f t="shared" si="5"/>
        <v>4.4000000000000004</v>
      </c>
      <c r="G50" s="142">
        <f t="shared" si="6"/>
        <v>5</v>
      </c>
      <c r="H50" s="142" t="str">
        <f t="shared" si="7"/>
        <v>Very High</v>
      </c>
      <c r="I50" s="239" t="str">
        <f>INDEX(Trends!$D$3:$D$404,MATCH(B50,Trends!$C$3:$C$404,0))</f>
        <v>Stable</v>
      </c>
      <c r="J50" s="142" t="str">
        <f>VLOOKUP($B50,Reliability!$A$3:$I$170,9,FALSE)</f>
        <v>High</v>
      </c>
      <c r="K50" s="240">
        <f t="shared" si="8"/>
        <v>4.4000000000000004</v>
      </c>
      <c r="L50" s="240">
        <f>VLOOKUP($B50,'Impact of the crisis'!$C$6:$N$170,12,FALSE)</f>
        <v>4.9000000000000004</v>
      </c>
      <c r="M50" s="240">
        <f>VLOOKUP($B50,'Impact of the crisis'!$C$6:$AB$170,26,FALSE)</f>
        <v>4.0999999999999996</v>
      </c>
      <c r="N50" s="240">
        <f>VLOOKUP($B50,'Conditions of people affected'!$C$6:$R$170,16,FALSE)</f>
        <v>4.5</v>
      </c>
      <c r="O50" s="240">
        <f>VLOOKUP($B50,'Conditions of people affected'!$C$6:$R$170,9,FALSE)</f>
        <v>5</v>
      </c>
      <c r="P50" s="240">
        <f>VLOOKUP($B50,'Conditions of people affected'!$C$6:$R$170,15,FALSE)</f>
        <v>4</v>
      </c>
      <c r="Q50" s="240">
        <f t="shared" si="9"/>
        <v>4.2</v>
      </c>
      <c r="R50" s="240">
        <f>VLOOKUP($B50,'Complexity of the crisis'!$C$6:$AN$170,22,FALSE)</f>
        <v>3.9</v>
      </c>
      <c r="S50" s="241">
        <f>VLOOKUP($B50,'Complexity of the crisis'!$C$6:$AN$170,38,FALSE)</f>
        <v>4.5</v>
      </c>
      <c r="T50" s="141" t="str">
        <f>VLOOKUP(B50,Lists!$C$3:$E$163,3,FALSE)</f>
        <v>Asia</v>
      </c>
      <c r="U50" s="153">
        <f>VLOOKUP(B50,'INFORM Severity - hidden'!$C$5:$V$200,20,FALSE)</f>
        <v>44861</v>
      </c>
    </row>
    <row r="51" spans="1:21" x14ac:dyDescent="0.25">
      <c r="A51" s="137" t="str">
        <f t="array" ref="A51">IFERROR(INDEX(Lists!$B$2:$B$200,SMALL(IF(Lists!$H$2:$H$200="Yes",ROW(Lists!$B$2:$B$200)),ROW(47:47))-1,1),"")</f>
        <v>Multiple Crises in Mozambique</v>
      </c>
      <c r="B51" s="138" t="str">
        <f>VLOOKUP(A51,Lists!$B$2:$G$200,2,FALSE)</f>
        <v>MOZ001</v>
      </c>
      <c r="C51" s="138" t="str">
        <f>VLOOKUP(B51,'INFORM Severity - hidden'!$C$5:$D$200,2,FALSE)</f>
        <v>Mozambique</v>
      </c>
      <c r="D51" s="138" t="str">
        <f>VLOOKUP(A51,Lists!$B$2:$G$200,3,FALSE)</f>
        <v>MOZ</v>
      </c>
      <c r="E51" s="138" t="str">
        <f>VLOOKUP(A51,Lists!$B$2:$G$200,5,FALSE)</f>
        <v>Conflict,Displacement,Cyclone</v>
      </c>
      <c r="F51" s="238">
        <f t="shared" si="5"/>
        <v>3.6</v>
      </c>
      <c r="G51" s="142">
        <f t="shared" si="6"/>
        <v>4</v>
      </c>
      <c r="H51" s="142" t="str">
        <f t="shared" si="7"/>
        <v>High</v>
      </c>
      <c r="I51" s="239" t="str">
        <f>INDEX(Trends!$D$3:$D$404,MATCH(B51,Trends!$C$3:$C$404,0))</f>
        <v>Stable</v>
      </c>
      <c r="J51" s="142" t="str">
        <f>VLOOKUP($B51,Reliability!$A$3:$I$170,9,FALSE)</f>
        <v>High</v>
      </c>
      <c r="K51" s="240">
        <f t="shared" si="8"/>
        <v>3.6</v>
      </c>
      <c r="L51" s="240">
        <f>VLOOKUP($B51,'Impact of the crisis'!$C$6:$N$170,12,FALSE)</f>
        <v>3.9</v>
      </c>
      <c r="M51" s="240">
        <f>VLOOKUP($B51,'Impact of the crisis'!$C$6:$AB$170,26,FALSE)</f>
        <v>3.4</v>
      </c>
      <c r="N51" s="240">
        <f>VLOOKUP($B51,'Conditions of people affected'!$C$6:$R$170,16,FALSE)</f>
        <v>3.5</v>
      </c>
      <c r="O51" s="240">
        <f>VLOOKUP($B51,'Conditions of people affected'!$C$6:$R$170,9,FALSE)</f>
        <v>4</v>
      </c>
      <c r="P51" s="240">
        <f>VLOOKUP($B51,'Conditions of people affected'!$C$6:$R$170,15,FALSE)</f>
        <v>3</v>
      </c>
      <c r="Q51" s="240">
        <f t="shared" si="9"/>
        <v>3.9</v>
      </c>
      <c r="R51" s="240">
        <f>VLOOKUP($B51,'Complexity of the crisis'!$C$6:$AN$170,22,FALSE)</f>
        <v>3.7</v>
      </c>
      <c r="S51" s="241">
        <f>VLOOKUP($B51,'Complexity of the crisis'!$C$6:$AN$170,38,FALSE)</f>
        <v>4</v>
      </c>
      <c r="T51" s="141" t="str">
        <f>VLOOKUP(B51,Lists!$C$3:$E$163,3,FALSE)</f>
        <v>Africa</v>
      </c>
      <c r="U51" s="153">
        <f>VLOOKUP(B51,'INFORM Severity - hidden'!$C$5:$V$200,20,FALSE)</f>
        <v>44865</v>
      </c>
    </row>
    <row r="52" spans="1:21" x14ac:dyDescent="0.25">
      <c r="A52" s="137" t="str">
        <f t="array" ref="A52">IFERROR(INDEX(Lists!$B$2:$B$200,SMALL(IF(Lists!$H$2:$H$200="Yes",ROW(Lists!$B$2:$B$200)),ROW(48:48))-1,1),"")</f>
        <v>Food Security in Mauritania</v>
      </c>
      <c r="B52" s="138" t="str">
        <f>VLOOKUP(A52,Lists!$B$2:$G$200,2,FALSE)</f>
        <v>MRT003</v>
      </c>
      <c r="C52" s="138" t="str">
        <f>VLOOKUP(B52,'INFORM Severity - hidden'!$C$5:$D$200,2,FALSE)</f>
        <v>Mauritania</v>
      </c>
      <c r="D52" s="138" t="str">
        <f>VLOOKUP(A52,Lists!$B$2:$G$200,3,FALSE)</f>
        <v>MRT</v>
      </c>
      <c r="E52" s="138" t="str">
        <f>VLOOKUP(A52,Lists!$B$2:$G$200,5,FALSE)</f>
        <v>Drought,Floods</v>
      </c>
      <c r="F52" s="238">
        <f t="shared" si="5"/>
        <v>2.7</v>
      </c>
      <c r="G52" s="142">
        <f t="shared" si="6"/>
        <v>3</v>
      </c>
      <c r="H52" s="142" t="str">
        <f t="shared" si="7"/>
        <v>Medium</v>
      </c>
      <c r="I52" s="239" t="str">
        <f>INDEX(Trends!$D$3:$D$404,MATCH(B52,Trends!$C$3:$C$404,0))</f>
        <v>Decreasing</v>
      </c>
      <c r="J52" s="142" t="str">
        <f>VLOOKUP($B52,Reliability!$A$3:$I$170,9,FALSE)</f>
        <v>High</v>
      </c>
      <c r="K52" s="240">
        <f t="shared" si="8"/>
        <v>2.8</v>
      </c>
      <c r="L52" s="240">
        <f>VLOOKUP($B52,'Impact of the crisis'!$C$6:$N$170,12,FALSE)</f>
        <v>4.3</v>
      </c>
      <c r="M52" s="240">
        <f>VLOOKUP($B52,'Impact of the crisis'!$C$6:$AB$170,26,FALSE)</f>
        <v>1.6</v>
      </c>
      <c r="N52" s="240">
        <f>VLOOKUP($B52,'Conditions of people affected'!$C$6:$R$170,16,FALSE)</f>
        <v>3.1</v>
      </c>
      <c r="O52" s="240">
        <f>VLOOKUP($B52,'Conditions of people affected'!$C$6:$R$170,9,FALSE)</f>
        <v>3.2</v>
      </c>
      <c r="P52" s="240">
        <f>VLOOKUP($B52,'Conditions of people affected'!$C$6:$R$170,15,FALSE)</f>
        <v>3</v>
      </c>
      <c r="Q52" s="240">
        <f t="shared" si="9"/>
        <v>1.9</v>
      </c>
      <c r="R52" s="240">
        <f>VLOOKUP($B52,'Complexity of the crisis'!$C$6:$AN$170,22,FALSE)</f>
        <v>2.2000000000000002</v>
      </c>
      <c r="S52" s="241">
        <f>VLOOKUP($B52,'Complexity of the crisis'!$C$6:$AN$170,38,FALSE)</f>
        <v>1.5</v>
      </c>
      <c r="T52" s="141" t="str">
        <f>VLOOKUP(B52,Lists!$C$3:$E$163,3,FALSE)</f>
        <v>Africa</v>
      </c>
      <c r="U52" s="153">
        <f>VLOOKUP(B52,'INFORM Severity - hidden'!$C$5:$V$200,20,FALSE)</f>
        <v>44853</v>
      </c>
    </row>
    <row r="53" spans="1:21" x14ac:dyDescent="0.25">
      <c r="A53" s="137" t="str">
        <f t="array" ref="A53">IFERROR(INDEX(Lists!$B$2:$B$200,SMALL(IF(Lists!$H$2:$H$200="Yes",ROW(Lists!$B$2:$B$200)),ROW(49:49))-1,1),"")</f>
        <v>Complex crisis in Malawi</v>
      </c>
      <c r="B53" s="138" t="str">
        <f>VLOOKUP(A53,Lists!$B$2:$G$200,2,FALSE)</f>
        <v>MWI002</v>
      </c>
      <c r="C53" s="138" t="str">
        <f>VLOOKUP(B53,'INFORM Severity - hidden'!$C$5:$D$200,2,FALSE)</f>
        <v>Malawi</v>
      </c>
      <c r="D53" s="138" t="str">
        <f>VLOOKUP(A53,Lists!$B$2:$G$200,3,FALSE)</f>
        <v>MWI</v>
      </c>
      <c r="E53" s="138" t="str">
        <f>VLOOKUP(A53,Lists!$B$2:$G$200,5,FALSE)</f>
        <v>Drought,Socio-political,Cyclone</v>
      </c>
      <c r="F53" s="238">
        <f t="shared" si="5"/>
        <v>3.2</v>
      </c>
      <c r="G53" s="142">
        <f t="shared" si="6"/>
        <v>4</v>
      </c>
      <c r="H53" s="142" t="str">
        <f t="shared" si="7"/>
        <v>High</v>
      </c>
      <c r="I53" s="239" t="str">
        <f>INDEX(Trends!$D$3:$D$404,MATCH(B53,Trends!$C$3:$C$404,0))</f>
        <v>Increasing</v>
      </c>
      <c r="J53" s="142" t="str">
        <f>VLOOKUP($B53,Reliability!$A$3:$I$170,9,FALSE)</f>
        <v>Very High</v>
      </c>
      <c r="K53" s="240">
        <f t="shared" si="8"/>
        <v>3.5</v>
      </c>
      <c r="L53" s="240">
        <f>VLOOKUP($B53,'Impact of the crisis'!$C$6:$N$170,12,FALSE)</f>
        <v>4.4000000000000004</v>
      </c>
      <c r="M53" s="240">
        <f>VLOOKUP($B53,'Impact of the crisis'!$C$6:$AB$170,26,FALSE)</f>
        <v>2.9</v>
      </c>
      <c r="N53" s="240">
        <f>VLOOKUP($B53,'Conditions of people affected'!$C$6:$R$170,16,FALSE)</f>
        <v>3.7</v>
      </c>
      <c r="O53" s="240">
        <f>VLOOKUP($B53,'Conditions of people affected'!$C$6:$R$170,9,FALSE)</f>
        <v>4.4000000000000004</v>
      </c>
      <c r="P53" s="240">
        <f>VLOOKUP($B53,'Conditions of people affected'!$C$6:$R$170,15,FALSE)</f>
        <v>3</v>
      </c>
      <c r="Q53" s="240">
        <f t="shared" si="9"/>
        <v>2.1</v>
      </c>
      <c r="R53" s="240">
        <f>VLOOKUP($B53,'Complexity of the crisis'!$C$6:$AN$170,22,FALSE)</f>
        <v>2.1</v>
      </c>
      <c r="S53" s="241">
        <f>VLOOKUP($B53,'Complexity of the crisis'!$C$6:$AN$170,38,FALSE)</f>
        <v>2</v>
      </c>
      <c r="T53" s="141" t="str">
        <f>VLOOKUP(B53,Lists!$C$3:$E$163,3,FALSE)</f>
        <v>Africa</v>
      </c>
      <c r="U53" s="153">
        <f>VLOOKUP(B53,'INFORM Severity - hidden'!$C$5:$V$200,20,FALSE)</f>
        <v>44853</v>
      </c>
    </row>
    <row r="54" spans="1:21" x14ac:dyDescent="0.25">
      <c r="A54" s="137" t="str">
        <f t="array" ref="A54">IFERROR(INDEX(Lists!$B$2:$B$200,SMALL(IF(Lists!$H$2:$H$200="Yes",ROW(Lists!$B$2:$B$200)),ROW(50:50))-1,1),"")</f>
        <v>International Refugees in Malaysia</v>
      </c>
      <c r="B54" s="138" t="str">
        <f>VLOOKUP(A54,Lists!$B$2:$G$200,2,FALSE)</f>
        <v>MYS001</v>
      </c>
      <c r="C54" s="138" t="str">
        <f>VLOOKUP(B54,'INFORM Severity - hidden'!$C$5:$D$200,2,FALSE)</f>
        <v>Malaysia</v>
      </c>
      <c r="D54" s="138" t="str">
        <f>VLOOKUP(A54,Lists!$B$2:$G$200,3,FALSE)</f>
        <v>MYS</v>
      </c>
      <c r="E54" s="138" t="str">
        <f>VLOOKUP(A54,Lists!$B$2:$G$200,5,FALSE)</f>
        <v>Displacement</v>
      </c>
      <c r="F54" s="238">
        <f t="shared" si="5"/>
        <v>2.2999999999999998</v>
      </c>
      <c r="G54" s="142">
        <f t="shared" si="6"/>
        <v>3</v>
      </c>
      <c r="H54" s="142" t="str">
        <f t="shared" si="7"/>
        <v>Medium</v>
      </c>
      <c r="I54" s="239" t="str">
        <f>INDEX(Trends!$D$3:$D$404,MATCH(B54,Trends!$C$3:$C$404,0))</f>
        <v>Stable</v>
      </c>
      <c r="J54" s="142" t="str">
        <f>VLOOKUP($B54,Reliability!$A$3:$I$170,9,FALSE)</f>
        <v>High</v>
      </c>
      <c r="K54" s="240">
        <f t="shared" si="8"/>
        <v>2.9</v>
      </c>
      <c r="L54" s="240">
        <f>VLOOKUP($B54,'Impact of the crisis'!$C$6:$N$170,12,FALSE)</f>
        <v>1.7</v>
      </c>
      <c r="M54" s="240">
        <f>VLOOKUP($B54,'Impact of the crisis'!$C$6:$AB$170,26,FALSE)</f>
        <v>3.4</v>
      </c>
      <c r="N54" s="240">
        <f>VLOOKUP($B54,'Conditions of people affected'!$C$6:$R$170,16,FALSE)</f>
        <v>2.0499999999999998</v>
      </c>
      <c r="O54" s="240">
        <f>VLOOKUP($B54,'Conditions of people affected'!$C$6:$R$170,9,FALSE)</f>
        <v>2.1</v>
      </c>
      <c r="P54" s="240">
        <f>VLOOKUP($B54,'Conditions of people affected'!$C$6:$R$170,15,FALSE)</f>
        <v>2</v>
      </c>
      <c r="Q54" s="240">
        <f t="shared" si="9"/>
        <v>2.2000000000000002</v>
      </c>
      <c r="R54" s="240">
        <f>VLOOKUP($B54,'Complexity of the crisis'!$C$6:$AN$170,22,FALSE)</f>
        <v>1.9</v>
      </c>
      <c r="S54" s="241">
        <f>VLOOKUP($B54,'Complexity of the crisis'!$C$6:$AN$170,38,FALSE)</f>
        <v>2.5</v>
      </c>
      <c r="T54" s="141" t="str">
        <f>VLOOKUP(B54,Lists!$C$3:$E$163,3,FALSE)</f>
        <v>Asia</v>
      </c>
      <c r="U54" s="153">
        <f>VLOOKUP(B54,'INFORM Severity - hidden'!$C$5:$V$200,20,FALSE)</f>
        <v>44861</v>
      </c>
    </row>
    <row r="55" spans="1:21" x14ac:dyDescent="0.25">
      <c r="A55" s="137" t="str">
        <f t="array" ref="A55">IFERROR(INDEX(Lists!$B$2:$B$200,SMALL(IF(Lists!$H$2:$H$200="Yes",ROW(Lists!$B$2:$B$200)),ROW(51:51))-1,1),"")</f>
        <v>Food Security Crisis in Namibia</v>
      </c>
      <c r="B55" s="138" t="str">
        <f>VLOOKUP(A55,Lists!$B$2:$G$200,2,FALSE)</f>
        <v>NAM002</v>
      </c>
      <c r="C55" s="138" t="str">
        <f>VLOOKUP(B55,'INFORM Severity - hidden'!$C$5:$D$200,2,FALSE)</f>
        <v>Namibia</v>
      </c>
      <c r="D55" s="138" t="str">
        <f>VLOOKUP(A55,Lists!$B$2:$G$200,3,FALSE)</f>
        <v>NAM</v>
      </c>
      <c r="E55" s="138" t="str">
        <f>VLOOKUP(A55,Lists!$B$2:$G$200,5,FALSE)</f>
        <v>Drought</v>
      </c>
      <c r="F55" s="238">
        <f t="shared" si="5"/>
        <v>2.5</v>
      </c>
      <c r="G55" s="142">
        <f t="shared" si="6"/>
        <v>3</v>
      </c>
      <c r="H55" s="142" t="str">
        <f t="shared" si="7"/>
        <v>Medium</v>
      </c>
      <c r="I55" s="239" t="str">
        <f>INDEX(Trends!$D$3:$D$404,MATCH(B55,Trends!$C$3:$C$404,0))</f>
        <v>Stable</v>
      </c>
      <c r="J55" s="142" t="str">
        <f>VLOOKUP($B55,Reliability!$A$3:$I$170,9,FALSE)</f>
        <v>Medium</v>
      </c>
      <c r="K55" s="240">
        <f t="shared" si="8"/>
        <v>2.8</v>
      </c>
      <c r="L55" s="240">
        <f>VLOOKUP($B55,'Impact of the crisis'!$C$6:$N$170,12,FALSE)</f>
        <v>4.3</v>
      </c>
      <c r="M55" s="240">
        <f>VLOOKUP($B55,'Impact of the crisis'!$C$6:$AB$170,26,FALSE)</f>
        <v>1.7</v>
      </c>
      <c r="N55" s="240">
        <f>VLOOKUP($B55,'Conditions of people affected'!$C$6:$R$170,16,FALSE)</f>
        <v>3.05</v>
      </c>
      <c r="O55" s="240">
        <f>VLOOKUP($B55,'Conditions of people affected'!$C$6:$R$170,9,FALSE)</f>
        <v>3.1</v>
      </c>
      <c r="P55" s="240">
        <f>VLOOKUP($B55,'Conditions of people affected'!$C$6:$R$170,15,FALSE)</f>
        <v>3</v>
      </c>
      <c r="Q55" s="240">
        <f t="shared" si="9"/>
        <v>1.3</v>
      </c>
      <c r="R55" s="240">
        <f>VLOOKUP($B55,'Complexity of the crisis'!$C$6:$AN$170,22,FALSE)</f>
        <v>1.5</v>
      </c>
      <c r="S55" s="241">
        <f>VLOOKUP($B55,'Complexity of the crisis'!$C$6:$AN$170,38,FALSE)</f>
        <v>1</v>
      </c>
      <c r="T55" s="141" t="str">
        <f>VLOOKUP(B55,Lists!$C$3:$E$163,3,FALSE)</f>
        <v>Africa</v>
      </c>
      <c r="U55" s="153">
        <f>VLOOKUP(B55,'INFORM Severity - hidden'!$C$5:$V$200,20,FALSE)</f>
        <v>44853</v>
      </c>
    </row>
    <row r="56" spans="1:21" x14ac:dyDescent="0.25">
      <c r="A56" s="137" t="str">
        <f t="array" ref="A56">IFERROR(INDEX(Lists!$B$2:$B$200,SMALL(IF(Lists!$H$2:$H$200="Yes",ROW(Lists!$B$2:$B$200)),ROW(52:52))-1,1),"")</f>
        <v>Multiple crises in Niger</v>
      </c>
      <c r="B56" s="138" t="str">
        <f>VLOOKUP(A56,Lists!$B$2:$G$200,2,FALSE)</f>
        <v>NER001</v>
      </c>
      <c r="C56" s="138" t="str">
        <f>VLOOKUP(B56,'INFORM Severity - hidden'!$C$5:$D$200,2,FALSE)</f>
        <v>Niger</v>
      </c>
      <c r="D56" s="138" t="str">
        <f>VLOOKUP(A56,Lists!$B$2:$G$200,3,FALSE)</f>
        <v>NER</v>
      </c>
      <c r="E56" s="138" t="str">
        <f>VLOOKUP(A56,Lists!$B$2:$G$200,5,FALSE)</f>
        <v>Conflict,Displacement</v>
      </c>
      <c r="F56" s="238">
        <f t="shared" si="5"/>
        <v>3.6</v>
      </c>
      <c r="G56" s="142">
        <f t="shared" si="6"/>
        <v>4</v>
      </c>
      <c r="H56" s="142" t="str">
        <f t="shared" si="7"/>
        <v>High</v>
      </c>
      <c r="I56" s="239" t="str">
        <f>INDEX(Trends!$D$3:$D$404,MATCH(B56,Trends!$C$3:$C$404,0))</f>
        <v>Stable</v>
      </c>
      <c r="J56" s="142" t="str">
        <f>VLOOKUP($B56,Reliability!$A$3:$I$170,9,FALSE)</f>
        <v>Very High</v>
      </c>
      <c r="K56" s="240">
        <f t="shared" si="8"/>
        <v>4.0999999999999996</v>
      </c>
      <c r="L56" s="240">
        <f>VLOOKUP($B56,'Impact of the crisis'!$C$6:$N$170,12,FALSE)</f>
        <v>4.9000000000000004</v>
      </c>
      <c r="M56" s="240">
        <f>VLOOKUP($B56,'Impact of the crisis'!$C$6:$AB$170,26,FALSE)</f>
        <v>3.6</v>
      </c>
      <c r="N56" s="240">
        <f>VLOOKUP($B56,'Conditions of people affected'!$C$6:$R$170,16,FALSE)</f>
        <v>3.6</v>
      </c>
      <c r="O56" s="240">
        <f>VLOOKUP($B56,'Conditions of people affected'!$C$6:$R$170,9,FALSE)</f>
        <v>4.2</v>
      </c>
      <c r="P56" s="240">
        <f>VLOOKUP($B56,'Conditions of people affected'!$C$6:$R$170,15,FALSE)</f>
        <v>3</v>
      </c>
      <c r="Q56" s="240">
        <f t="shared" si="9"/>
        <v>3.2</v>
      </c>
      <c r="R56" s="240">
        <f>VLOOKUP($B56,'Complexity of the crisis'!$C$6:$AN$170,22,FALSE)</f>
        <v>2.8</v>
      </c>
      <c r="S56" s="241">
        <f>VLOOKUP($B56,'Complexity of the crisis'!$C$6:$AN$170,38,FALSE)</f>
        <v>3.5</v>
      </c>
      <c r="T56" s="141" t="str">
        <f>VLOOKUP(B56,Lists!$C$3:$E$163,3,FALSE)</f>
        <v>Africa</v>
      </c>
      <c r="U56" s="153">
        <f>VLOOKUP(B56,'INFORM Severity - hidden'!$C$5:$V$200,20,FALSE)</f>
        <v>44838</v>
      </c>
    </row>
    <row r="57" spans="1:21" x14ac:dyDescent="0.25">
      <c r="A57" s="137" t="str">
        <f t="array" ref="A57">IFERROR(INDEX(Lists!$B$2:$B$200,SMALL(IF(Lists!$H$2:$H$200="Yes",ROW(Lists!$B$2:$B$200)),ROW(53:53))-1,1),"")</f>
        <v>Complex crisis in Nigeria</v>
      </c>
      <c r="B57" s="138" t="str">
        <f>VLOOKUP(A57,Lists!$B$2:$G$200,2,FALSE)</f>
        <v>NGA001</v>
      </c>
      <c r="C57" s="138" t="str">
        <f>VLOOKUP(B57,'INFORM Severity - hidden'!$C$5:$D$200,2,FALSE)</f>
        <v>Nigeria</v>
      </c>
      <c r="D57" s="138" t="str">
        <f>VLOOKUP(A57,Lists!$B$2:$G$200,3,FALSE)</f>
        <v>NGA</v>
      </c>
      <c r="E57" s="138" t="str">
        <f>VLOOKUP(A57,Lists!$B$2:$G$200,5,FALSE)</f>
        <v>Conflict,Displacement,Violence</v>
      </c>
      <c r="F57" s="238">
        <f t="shared" si="5"/>
        <v>4.0999999999999996</v>
      </c>
      <c r="G57" s="142">
        <f t="shared" si="6"/>
        <v>5</v>
      </c>
      <c r="H57" s="142" t="str">
        <f t="shared" si="7"/>
        <v>Very High</v>
      </c>
      <c r="I57" s="239" t="str">
        <f>INDEX(Trends!$D$3:$D$404,MATCH(B57,Trends!$C$3:$C$404,0))</f>
        <v>Increasing</v>
      </c>
      <c r="J57" s="142" t="str">
        <f>VLOOKUP($B57,Reliability!$A$3:$I$170,9,FALSE)</f>
        <v>High</v>
      </c>
      <c r="K57" s="240">
        <f t="shared" si="8"/>
        <v>4.5</v>
      </c>
      <c r="L57" s="240">
        <f>VLOOKUP($B57,'Impact of the crisis'!$C$6:$N$170,12,FALSE)</f>
        <v>5</v>
      </c>
      <c r="M57" s="240">
        <f>VLOOKUP($B57,'Impact of the crisis'!$C$6:$AB$170,26,FALSE)</f>
        <v>4.0999999999999996</v>
      </c>
      <c r="N57" s="240">
        <f>VLOOKUP($B57,'Conditions of people affected'!$C$6:$R$170,16,FALSE)</f>
        <v>4</v>
      </c>
      <c r="O57" s="240">
        <f>VLOOKUP($B57,'Conditions of people affected'!$C$6:$R$170,9,FALSE)</f>
        <v>5</v>
      </c>
      <c r="P57" s="240">
        <f>VLOOKUP($B57,'Conditions of people affected'!$C$6:$R$170,15,FALSE)</f>
        <v>3</v>
      </c>
      <c r="Q57" s="240">
        <f t="shared" si="9"/>
        <v>4</v>
      </c>
      <c r="R57" s="240">
        <f>VLOOKUP($B57,'Complexity of the crisis'!$C$6:$AN$170,22,FALSE)</f>
        <v>3.4</v>
      </c>
      <c r="S57" s="241">
        <f>VLOOKUP($B57,'Complexity of the crisis'!$C$6:$AN$170,38,FALSE)</f>
        <v>4.5</v>
      </c>
      <c r="T57" s="141" t="str">
        <f>VLOOKUP(B57,Lists!$C$3:$E$163,3,FALSE)</f>
        <v>Africa</v>
      </c>
      <c r="U57" s="153">
        <f>VLOOKUP(B57,'INFORM Severity - hidden'!$C$5:$V$200,20,FALSE)</f>
        <v>44859</v>
      </c>
    </row>
    <row r="58" spans="1:21" x14ac:dyDescent="0.25">
      <c r="A58" s="137" t="str">
        <f t="array" ref="A58">IFERROR(INDEX(Lists!$B$2:$B$200,SMALL(IF(Lists!$H$2:$H$200="Yes",ROW(Lists!$B$2:$B$200)),ROW(54:54))-1,1),"")</f>
        <v>Socioeconomic crisis in Nicaragua</v>
      </c>
      <c r="B58" s="138" t="str">
        <f>VLOOKUP(A58,Lists!$B$2:$G$200,2,FALSE)</f>
        <v>NIC001</v>
      </c>
      <c r="C58" s="138" t="str">
        <f>VLOOKUP(B58,'INFORM Severity - hidden'!$C$5:$D$200,2,FALSE)</f>
        <v>Nicaragua</v>
      </c>
      <c r="D58" s="138" t="str">
        <f>VLOOKUP(A58,Lists!$B$2:$G$200,3,FALSE)</f>
        <v>NIC</v>
      </c>
      <c r="E58" s="138" t="str">
        <f>VLOOKUP(A58,Lists!$B$2:$G$200,5,FALSE)</f>
        <v>Socio-political</v>
      </c>
      <c r="F58" s="238">
        <f t="shared" si="5"/>
        <v>1.9</v>
      </c>
      <c r="G58" s="142">
        <f t="shared" si="6"/>
        <v>2</v>
      </c>
      <c r="H58" s="142" t="str">
        <f t="shared" si="7"/>
        <v>Low</v>
      </c>
      <c r="I58" s="239" t="str">
        <f>INDEX(Trends!$D$3:$D$404,MATCH(B58,Trends!$C$3:$C$404,0))</f>
        <v>Increasing</v>
      </c>
      <c r="J58" s="142" t="str">
        <f>VLOOKUP($B58,Reliability!$A$3:$I$170,9,FALSE)</f>
        <v>High</v>
      </c>
      <c r="K58" s="240">
        <f t="shared" si="8"/>
        <v>2.9</v>
      </c>
      <c r="L58" s="240">
        <f>VLOOKUP($B58,'Impact of the crisis'!$C$6:$N$170,12,FALSE)</f>
        <v>4</v>
      </c>
      <c r="M58" s="240">
        <f>VLOOKUP($B58,'Impact of the crisis'!$C$6:$AB$170,26,FALSE)</f>
        <v>2.2000000000000002</v>
      </c>
      <c r="N58" s="240">
        <f>VLOOKUP($B58,'Conditions of people affected'!$C$6:$R$170,16,FALSE)</f>
        <v>0.5</v>
      </c>
      <c r="O58" s="240">
        <f>VLOOKUP($B58,'Conditions of people affected'!$C$6:$R$170,9,FALSE)</f>
        <v>0</v>
      </c>
      <c r="P58" s="240">
        <f>VLOOKUP($B58,'Conditions of people affected'!$C$6:$R$170,15,FALSE)</f>
        <v>1</v>
      </c>
      <c r="Q58" s="240">
        <f t="shared" si="9"/>
        <v>2.9</v>
      </c>
      <c r="R58" s="240">
        <f>VLOOKUP($B58,'Complexity of the crisis'!$C$6:$AN$170,22,FALSE)</f>
        <v>2.8</v>
      </c>
      <c r="S58" s="241">
        <f>VLOOKUP($B58,'Complexity of the crisis'!$C$6:$AN$170,38,FALSE)</f>
        <v>3</v>
      </c>
      <c r="T58" s="141" t="str">
        <f>VLOOKUP(B58,Lists!$C$3:$E$163,3,FALSE)</f>
        <v>Americas</v>
      </c>
      <c r="U58" s="153">
        <f>VLOOKUP(B58,'INFORM Severity - hidden'!$C$5:$V$200,20,FALSE)</f>
        <v>44858</v>
      </c>
    </row>
    <row r="59" spans="1:21" x14ac:dyDescent="0.25">
      <c r="A59" s="137" t="str">
        <f t="array" ref="A59">IFERROR(INDEX(Lists!$B$2:$B$200,SMALL(IF(Lists!$H$2:$H$200="Yes",ROW(Lists!$B$2:$B$200)),ROW(55:55))-1,1),"")</f>
        <v>Complex crisis in Pakistan</v>
      </c>
      <c r="B59" s="138" t="str">
        <f>VLOOKUP(A59,Lists!$B$2:$G$200,2,FALSE)</f>
        <v>PAK001</v>
      </c>
      <c r="C59" s="138" t="str">
        <f>VLOOKUP(B59,'INFORM Severity - hidden'!$C$5:$D$200,2,FALSE)</f>
        <v>Pakistan</v>
      </c>
      <c r="D59" s="138" t="str">
        <f>VLOOKUP(A59,Lists!$B$2:$G$200,3,FALSE)</f>
        <v>PAK</v>
      </c>
      <c r="E59" s="138" t="str">
        <f>VLOOKUP(A59,Lists!$B$2:$G$200,5,FALSE)</f>
        <v>Displacement,Conflict</v>
      </c>
      <c r="F59" s="238">
        <f t="shared" si="5"/>
        <v>3.9</v>
      </c>
      <c r="G59" s="142">
        <f t="shared" si="6"/>
        <v>4</v>
      </c>
      <c r="H59" s="142" t="str">
        <f t="shared" si="7"/>
        <v>High</v>
      </c>
      <c r="I59" s="239" t="str">
        <f>INDEX(Trends!$D$3:$D$404,MATCH(B59,Trends!$C$3:$C$404,0))</f>
        <v>Increasing</v>
      </c>
      <c r="J59" s="142" t="str">
        <f>VLOOKUP($B59,Reliability!$A$3:$I$170,9,FALSE)</f>
        <v>High</v>
      </c>
      <c r="K59" s="240">
        <f t="shared" si="8"/>
        <v>4.0999999999999996</v>
      </c>
      <c r="L59" s="240">
        <f>VLOOKUP($B59,'Impact of the crisis'!$C$6:$N$170,12,FALSE)</f>
        <v>5</v>
      </c>
      <c r="M59" s="240">
        <f>VLOOKUP($B59,'Impact of the crisis'!$C$6:$AB$170,26,FALSE)</f>
        <v>3.5</v>
      </c>
      <c r="N59" s="240">
        <f>VLOOKUP($B59,'Conditions of people affected'!$C$6:$R$170,16,FALSE)</f>
        <v>4</v>
      </c>
      <c r="O59" s="240">
        <f>VLOOKUP($B59,'Conditions of people affected'!$C$6:$R$170,9,FALSE)</f>
        <v>5</v>
      </c>
      <c r="P59" s="240">
        <f>VLOOKUP($B59,'Conditions of people affected'!$C$6:$R$170,15,FALSE)</f>
        <v>3</v>
      </c>
      <c r="Q59" s="240">
        <f t="shared" si="9"/>
        <v>3.7</v>
      </c>
      <c r="R59" s="240">
        <f>VLOOKUP($B59,'Complexity of the crisis'!$C$6:$AN$170,22,FALSE)</f>
        <v>3.3</v>
      </c>
      <c r="S59" s="241">
        <f>VLOOKUP($B59,'Complexity of the crisis'!$C$6:$AN$170,38,FALSE)</f>
        <v>4</v>
      </c>
      <c r="T59" s="141" t="str">
        <f>VLOOKUP(B59,Lists!$C$3:$E$163,3,FALSE)</f>
        <v>Asia</v>
      </c>
      <c r="U59" s="153">
        <f>VLOOKUP(B59,'INFORM Severity - hidden'!$C$5:$V$200,20,FALSE)</f>
        <v>44865</v>
      </c>
    </row>
    <row r="60" spans="1:21" x14ac:dyDescent="0.25">
      <c r="A60" s="137" t="str">
        <f t="array" ref="A60">IFERROR(INDEX(Lists!$B$2:$B$200,SMALL(IF(Lists!$H$2:$H$200="Yes",ROW(Lists!$B$2:$B$200)),ROW(56:56))-1,1),"")</f>
        <v>Venezuela displacement in Panama</v>
      </c>
      <c r="B60" s="138" t="str">
        <f>VLOOKUP(A60,Lists!$B$2:$G$200,2,FALSE)</f>
        <v>PAN002</v>
      </c>
      <c r="C60" s="138" t="str">
        <f>VLOOKUP(B60,'INFORM Severity - hidden'!$C$5:$D$200,2,FALSE)</f>
        <v>Panama</v>
      </c>
      <c r="D60" s="138" t="str">
        <f>VLOOKUP(A60,Lists!$B$2:$G$200,3,FALSE)</f>
        <v>PAN</v>
      </c>
      <c r="E60" s="138" t="str">
        <f>VLOOKUP(A60,Lists!$B$2:$G$200,5,FALSE)</f>
        <v>Displacement</v>
      </c>
      <c r="F60" s="238">
        <f t="shared" si="5"/>
        <v>2.2000000000000002</v>
      </c>
      <c r="G60" s="142">
        <f t="shared" si="6"/>
        <v>3</v>
      </c>
      <c r="H60" s="142" t="str">
        <f t="shared" si="7"/>
        <v>Medium</v>
      </c>
      <c r="I60" s="239" t="str">
        <f>INDEX(Trends!$D$3:$D$404,MATCH(B60,Trends!$C$3:$C$404,0))</f>
        <v>Stable</v>
      </c>
      <c r="J60" s="142" t="str">
        <f>VLOOKUP($B60,Reliability!$A$3:$I$170,9,FALSE)</f>
        <v>Very High</v>
      </c>
      <c r="K60" s="240">
        <f t="shared" si="8"/>
        <v>2.9</v>
      </c>
      <c r="L60" s="240">
        <f>VLOOKUP($B60,'Impact of the crisis'!$C$6:$N$170,12,FALSE)</f>
        <v>2.6</v>
      </c>
      <c r="M60" s="240">
        <f>VLOOKUP($B60,'Impact of the crisis'!$C$6:$AB$170,26,FALSE)</f>
        <v>3.1</v>
      </c>
      <c r="N60" s="240">
        <f>VLOOKUP($B60,'Conditions of people affected'!$C$6:$R$170,16,FALSE)</f>
        <v>2.2999999999999998</v>
      </c>
      <c r="O60" s="240">
        <f>VLOOKUP($B60,'Conditions of people affected'!$C$6:$R$170,9,FALSE)</f>
        <v>1.6</v>
      </c>
      <c r="P60" s="240">
        <f>VLOOKUP($B60,'Conditions of people affected'!$C$6:$R$170,15,FALSE)</f>
        <v>3</v>
      </c>
      <c r="Q60" s="240">
        <f t="shared" si="9"/>
        <v>1.4</v>
      </c>
      <c r="R60" s="240">
        <f>VLOOKUP($B60,'Complexity of the crisis'!$C$6:$AN$170,22,FALSE)</f>
        <v>1.8</v>
      </c>
      <c r="S60" s="241">
        <f>VLOOKUP($B60,'Complexity of the crisis'!$C$6:$AN$170,38,FALSE)</f>
        <v>1</v>
      </c>
      <c r="T60" s="141" t="str">
        <f>VLOOKUP(B60,Lists!$C$3:$E$163,3,FALSE)</f>
        <v>Americas</v>
      </c>
      <c r="U60" s="153">
        <f>VLOOKUP(B60,'INFORM Severity - hidden'!$C$5:$V$200,20,FALSE)</f>
        <v>44858</v>
      </c>
    </row>
    <row r="61" spans="1:21" x14ac:dyDescent="0.25">
      <c r="A61" s="137" t="str">
        <f t="array" ref="A61">IFERROR(INDEX(Lists!$B$2:$B$200,SMALL(IF(Lists!$H$2:$H$200="Yes",ROW(Lists!$B$2:$B$200)),ROW(57:57))-1,1),"")</f>
        <v>Venezuela displacement in Peru</v>
      </c>
      <c r="B61" s="138" t="str">
        <f>VLOOKUP(A61,Lists!$B$2:$G$200,2,FALSE)</f>
        <v>PER002</v>
      </c>
      <c r="C61" s="138" t="str">
        <f>VLOOKUP(B61,'INFORM Severity - hidden'!$C$5:$D$200,2,FALSE)</f>
        <v>Peru</v>
      </c>
      <c r="D61" s="138" t="str">
        <f>VLOOKUP(A61,Lists!$B$2:$G$200,3,FALSE)</f>
        <v>PER</v>
      </c>
      <c r="E61" s="138" t="str">
        <f>VLOOKUP(A61,Lists!$B$2:$G$200,5,FALSE)</f>
        <v>Displacement</v>
      </c>
      <c r="F61" s="238">
        <f t="shared" si="5"/>
        <v>3.1</v>
      </c>
      <c r="G61" s="142">
        <f t="shared" si="6"/>
        <v>4</v>
      </c>
      <c r="H61" s="142" t="str">
        <f t="shared" si="7"/>
        <v>High</v>
      </c>
      <c r="I61" s="239" t="str">
        <f>INDEX(Trends!$D$3:$D$404,MATCH(B61,Trends!$C$3:$C$404,0))</f>
        <v>Increasing</v>
      </c>
      <c r="J61" s="142" t="str">
        <f>VLOOKUP($B61,Reliability!$A$3:$I$170,9,FALSE)</f>
        <v>Very High</v>
      </c>
      <c r="K61" s="240">
        <f t="shared" si="8"/>
        <v>3.9</v>
      </c>
      <c r="L61" s="240">
        <f>VLOOKUP($B61,'Impact of the crisis'!$C$6:$N$170,12,FALSE)</f>
        <v>5</v>
      </c>
      <c r="M61" s="240">
        <f>VLOOKUP($B61,'Impact of the crisis'!$C$6:$AB$170,26,FALSE)</f>
        <v>3.1</v>
      </c>
      <c r="N61" s="240">
        <f>VLOOKUP($B61,'Conditions of people affected'!$C$6:$R$170,16,FALSE)</f>
        <v>3.35</v>
      </c>
      <c r="O61" s="240">
        <f>VLOOKUP($B61,'Conditions of people affected'!$C$6:$R$170,9,FALSE)</f>
        <v>3.7</v>
      </c>
      <c r="P61" s="240">
        <f>VLOOKUP($B61,'Conditions of people affected'!$C$6:$R$170,15,FALSE)</f>
        <v>3</v>
      </c>
      <c r="Q61" s="240">
        <f t="shared" si="9"/>
        <v>1.9</v>
      </c>
      <c r="R61" s="240">
        <f>VLOOKUP($B61,'Complexity of the crisis'!$C$6:$AN$170,22,FALSE)</f>
        <v>2.2999999999999998</v>
      </c>
      <c r="S61" s="241">
        <f>VLOOKUP($B61,'Complexity of the crisis'!$C$6:$AN$170,38,FALSE)</f>
        <v>1.5</v>
      </c>
      <c r="T61" s="141" t="str">
        <f>VLOOKUP(B61,Lists!$C$3:$E$163,3,FALSE)</f>
        <v>Americas</v>
      </c>
      <c r="U61" s="153">
        <f>VLOOKUP(B61,'INFORM Severity - hidden'!$C$5:$V$200,20,FALSE)</f>
        <v>44804</v>
      </c>
    </row>
    <row r="62" spans="1:21" x14ac:dyDescent="0.25">
      <c r="A62" s="137" t="str">
        <f t="array" ref="A62">IFERROR(INDEX(Lists!$B$2:$B$200,SMALL(IF(Lists!$H$2:$H$200="Yes",ROW(Lists!$B$2:$B$200)),ROW(58:58))-1,1),"")</f>
        <v>Multiple crises in the Philippines</v>
      </c>
      <c r="B62" s="138" t="str">
        <f>VLOOKUP(A62,Lists!$B$2:$G$200,2,FALSE)</f>
        <v>PHL001</v>
      </c>
      <c r="C62" s="138" t="str">
        <f>VLOOKUP(B62,'INFORM Severity - hidden'!$C$5:$D$200,2,FALSE)</f>
        <v>Philippines</v>
      </c>
      <c r="D62" s="138" t="str">
        <f>VLOOKUP(A62,Lists!$B$2:$G$200,3,FALSE)</f>
        <v>PHL</v>
      </c>
      <c r="E62" s="138" t="str">
        <f>VLOOKUP(A62,Lists!$B$2:$G$200,5,FALSE)</f>
        <v>Conflict,Cyclone,Violence</v>
      </c>
      <c r="F62" s="238">
        <f t="shared" si="5"/>
        <v>2.9</v>
      </c>
      <c r="G62" s="142">
        <f t="shared" si="6"/>
        <v>3</v>
      </c>
      <c r="H62" s="142" t="str">
        <f t="shared" si="7"/>
        <v>Medium</v>
      </c>
      <c r="I62" s="239" t="str">
        <f>INDEX(Trends!$D$3:$D$404,MATCH(B62,Trends!$C$3:$C$404,0))</f>
        <v>Decreasing</v>
      </c>
      <c r="J62" s="142" t="str">
        <f>VLOOKUP($B62,Reliability!$A$3:$I$170,9,FALSE)</f>
        <v>High</v>
      </c>
      <c r="K62" s="240">
        <f t="shared" si="8"/>
        <v>3.1</v>
      </c>
      <c r="L62" s="240">
        <f>VLOOKUP($B62,'Impact of the crisis'!$C$6:$N$170,12,FALSE)</f>
        <v>4.2</v>
      </c>
      <c r="M62" s="240">
        <f>VLOOKUP($B62,'Impact of the crisis'!$C$6:$AB$170,26,FALSE)</f>
        <v>2.4</v>
      </c>
      <c r="N62" s="240">
        <f>VLOOKUP($B62,'Conditions of people affected'!$C$6:$R$170,16,FALSE)</f>
        <v>3</v>
      </c>
      <c r="O62" s="240">
        <f>VLOOKUP($B62,'Conditions of people affected'!$C$6:$R$170,9,FALSE)</f>
        <v>4</v>
      </c>
      <c r="P62" s="240">
        <f>VLOOKUP($B62,'Conditions of people affected'!$C$6:$R$170,15,FALSE)</f>
        <v>2</v>
      </c>
      <c r="Q62" s="240">
        <f t="shared" si="9"/>
        <v>2.7</v>
      </c>
      <c r="R62" s="240">
        <f>VLOOKUP($B62,'Complexity of the crisis'!$C$6:$AN$170,22,FALSE)</f>
        <v>2.8</v>
      </c>
      <c r="S62" s="241">
        <f>VLOOKUP($B62,'Complexity of the crisis'!$C$6:$AN$170,38,FALSE)</f>
        <v>2.5</v>
      </c>
      <c r="T62" s="141" t="str">
        <f>VLOOKUP(B62,Lists!$C$3:$E$163,3,FALSE)</f>
        <v>Asia</v>
      </c>
      <c r="U62" s="153">
        <f>VLOOKUP(B62,'INFORM Severity - hidden'!$C$5:$V$200,20,FALSE)</f>
        <v>44861</v>
      </c>
    </row>
    <row r="63" spans="1:21" x14ac:dyDescent="0.25">
      <c r="A63" s="137" t="str">
        <f t="array" ref="A63">IFERROR(INDEX(Lists!$B$2:$B$200,SMALL(IF(Lists!$H$2:$H$200="Yes",ROW(Lists!$B$2:$B$200)),ROW(59:59))-1,1),"")</f>
        <v>Highlands Violence</v>
      </c>
      <c r="B63" s="138" t="str">
        <f>VLOOKUP(A63,Lists!$B$2:$G$200,2,FALSE)</f>
        <v>PNG003</v>
      </c>
      <c r="C63" s="138" t="str">
        <f>VLOOKUP(B63,'INFORM Severity - hidden'!$C$5:$D$200,2,FALSE)</f>
        <v>Papua New Guinea</v>
      </c>
      <c r="D63" s="138" t="str">
        <f>VLOOKUP(A63,Lists!$B$2:$G$200,3,FALSE)</f>
        <v>PNG</v>
      </c>
      <c r="E63" s="138" t="str">
        <f>VLOOKUP(A63,Lists!$B$2:$G$200,5,FALSE)</f>
        <v>Earthquake</v>
      </c>
      <c r="F63" s="238">
        <f t="shared" si="5"/>
        <v>2.7</v>
      </c>
      <c r="G63" s="142">
        <f t="shared" si="6"/>
        <v>3</v>
      </c>
      <c r="H63" s="142" t="str">
        <f t="shared" si="7"/>
        <v>Medium</v>
      </c>
      <c r="I63" s="239" t="str">
        <f>INDEX(Trends!$D$3:$D$404,MATCH(B63,Trends!$C$3:$C$404,0))</f>
        <v>-</v>
      </c>
      <c r="J63" s="142" t="str">
        <f>VLOOKUP($B63,Reliability!$A$3:$I$170,9,FALSE)</f>
        <v>Very High</v>
      </c>
      <c r="K63" s="240">
        <f t="shared" si="8"/>
        <v>2.5</v>
      </c>
      <c r="L63" s="240">
        <f>VLOOKUP($B63,'Impact of the crisis'!$C$6:$N$170,12,FALSE)</f>
        <v>1.8</v>
      </c>
      <c r="M63" s="240">
        <f>VLOOKUP($B63,'Impact of the crisis'!$C$6:$AB$170,26,FALSE)</f>
        <v>2.8</v>
      </c>
      <c r="N63" s="240">
        <f>VLOOKUP($B63,'Conditions of people affected'!$C$6:$R$170,16,FALSE)</f>
        <v>2.7</v>
      </c>
      <c r="O63" s="240">
        <f>VLOOKUP($B63,'Conditions of people affected'!$C$6:$R$170,9,FALSE)</f>
        <v>2.4</v>
      </c>
      <c r="P63" s="240">
        <f>VLOOKUP($B63,'Conditions of people affected'!$C$6:$R$170,15,FALSE)</f>
        <v>3</v>
      </c>
      <c r="Q63" s="240">
        <f t="shared" si="9"/>
        <v>2.8</v>
      </c>
      <c r="R63" s="240">
        <f>VLOOKUP($B63,'Complexity of the crisis'!$C$6:$AN$170,22,FALSE)</f>
        <v>2.5</v>
      </c>
      <c r="S63" s="241">
        <f>VLOOKUP($B63,'Complexity of the crisis'!$C$6:$AN$170,38,FALSE)</f>
        <v>3</v>
      </c>
      <c r="T63" s="141" t="str">
        <f>VLOOKUP(B63,Lists!$C$3:$E$163,3,FALSE)</f>
        <v>Pacific</v>
      </c>
      <c r="U63" s="153">
        <f>VLOOKUP(B63,'INFORM Severity - hidden'!$C$5:$V$200,20,FALSE)</f>
        <v>44861</v>
      </c>
    </row>
    <row r="64" spans="1:21" x14ac:dyDescent="0.25">
      <c r="A64" s="137" t="str">
        <f t="array" ref="A64">IFERROR(INDEX(Lists!$B$2:$B$200,SMALL(IF(Lists!$H$2:$H$200="Yes",ROW(Lists!$B$2:$B$200)),ROW(60:60))-1,1),"")</f>
        <v>Displacement from Ukraine conflict in Poland</v>
      </c>
      <c r="B64" s="138" t="str">
        <f>VLOOKUP(A64,Lists!$B$2:$G$200,2,FALSE)</f>
        <v>POL002</v>
      </c>
      <c r="C64" s="138" t="str">
        <f>VLOOKUP(B64,'INFORM Severity - hidden'!$C$5:$D$200,2,FALSE)</f>
        <v>Poland</v>
      </c>
      <c r="D64" s="138" t="str">
        <f>VLOOKUP(A64,Lists!$B$2:$G$200,3,FALSE)</f>
        <v>POL</v>
      </c>
      <c r="E64" s="138" t="str">
        <f>VLOOKUP(A64,Lists!$B$2:$G$200,5,FALSE)</f>
        <v>Displacement,Conflict</v>
      </c>
      <c r="F64" s="238">
        <f t="shared" si="5"/>
        <v>3</v>
      </c>
      <c r="G64" s="142">
        <f t="shared" si="6"/>
        <v>3</v>
      </c>
      <c r="H64" s="142" t="str">
        <f t="shared" si="7"/>
        <v>Medium</v>
      </c>
      <c r="I64" s="239" t="str">
        <f>INDEX(Trends!$D$3:$D$404,MATCH(B64,Trends!$C$3:$C$404,0))</f>
        <v>Increasing</v>
      </c>
      <c r="J64" s="142" t="str">
        <f>VLOOKUP($B64,Reliability!$A$3:$I$170,9,FALSE)</f>
        <v>Very High</v>
      </c>
      <c r="K64" s="240">
        <f t="shared" si="8"/>
        <v>3.6</v>
      </c>
      <c r="L64" s="240">
        <f>VLOOKUP($B64,'Impact of the crisis'!$C$6:$N$170,12,FALSE)</f>
        <v>2.4</v>
      </c>
      <c r="M64" s="240">
        <f>VLOOKUP($B64,'Impact of the crisis'!$C$6:$AB$170,26,FALSE)</f>
        <v>4</v>
      </c>
      <c r="N64" s="240">
        <f>VLOOKUP($B64,'Conditions of people affected'!$C$6:$R$170,16,FALSE)</f>
        <v>3.85</v>
      </c>
      <c r="O64" s="240">
        <f>VLOOKUP($B64,'Conditions of people affected'!$C$6:$R$170,9,FALSE)</f>
        <v>4.7</v>
      </c>
      <c r="P64" s="240">
        <f>VLOOKUP($B64,'Conditions of people affected'!$C$6:$R$170,15,FALSE)</f>
        <v>3</v>
      </c>
      <c r="Q64" s="240">
        <f t="shared" si="9"/>
        <v>1.1000000000000001</v>
      </c>
      <c r="R64" s="240">
        <f>VLOOKUP($B64,'Complexity of the crisis'!$C$6:$AN$170,22,FALSE)</f>
        <v>0.7</v>
      </c>
      <c r="S64" s="241">
        <f>VLOOKUP($B64,'Complexity of the crisis'!$C$6:$AN$170,38,FALSE)</f>
        <v>1.5</v>
      </c>
      <c r="T64" s="141" t="str">
        <f>VLOOKUP(B64,Lists!$C$3:$E$163,3,FALSE)</f>
        <v>Europe</v>
      </c>
      <c r="U64" s="153">
        <f>VLOOKUP(B64,'INFORM Severity - hidden'!$C$5:$V$200,20,FALSE)</f>
        <v>44860</v>
      </c>
    </row>
    <row r="65" spans="1:21" x14ac:dyDescent="0.25">
      <c r="A65" s="137" t="str">
        <f t="array" ref="A65">IFERROR(INDEX(Lists!$B$2:$B$200,SMALL(IF(Lists!$H$2:$H$200="Yes",ROW(Lists!$B$2:$B$200)),ROW(61:61))-1,1),"")</f>
        <v>Complex crisis in DPRK</v>
      </c>
      <c r="B65" s="138" t="str">
        <f>VLOOKUP(A65,Lists!$B$2:$G$200,2,FALSE)</f>
        <v>PRK001</v>
      </c>
      <c r="C65" s="138" t="str">
        <f>VLOOKUP(B65,'INFORM Severity - hidden'!$C$5:$D$200,2,FALSE)</f>
        <v>DPRK</v>
      </c>
      <c r="D65" s="138" t="str">
        <f>VLOOKUP(A65,Lists!$B$2:$G$200,3,FALSE)</f>
        <v>PRK</v>
      </c>
      <c r="E65" s="138" t="str">
        <f>VLOOKUP(A65,Lists!$B$2:$G$200,5,FALSE)</f>
        <v>Socio-political,Floods,Other seasonal event,Food Security</v>
      </c>
      <c r="F65" s="238">
        <f t="shared" si="5"/>
        <v>3.7</v>
      </c>
      <c r="G65" s="142">
        <f t="shared" si="6"/>
        <v>4</v>
      </c>
      <c r="H65" s="142" t="str">
        <f t="shared" si="7"/>
        <v>High</v>
      </c>
      <c r="I65" s="239" t="str">
        <f>INDEX(Trends!$D$3:$D$404,MATCH(B65,Trends!$C$3:$C$404,0))</f>
        <v>Stable</v>
      </c>
      <c r="J65" s="142" t="str">
        <f>VLOOKUP($B65,Reliability!$A$3:$I$170,9,FALSE)</f>
        <v>Medium</v>
      </c>
      <c r="K65" s="240">
        <f t="shared" si="8"/>
        <v>4</v>
      </c>
      <c r="L65" s="240">
        <f>VLOOKUP($B65,'Impact of the crisis'!$C$6:$N$170,12,FALSE)</f>
        <v>4.5999999999999996</v>
      </c>
      <c r="M65" s="240">
        <f>VLOOKUP($B65,'Impact of the crisis'!$C$6:$AB$170,26,FALSE)</f>
        <v>3.6</v>
      </c>
      <c r="N65" s="240">
        <f>VLOOKUP($B65,'Conditions of people affected'!$C$6:$R$170,16,FALSE)</f>
        <v>4.5</v>
      </c>
      <c r="O65" s="240">
        <f>VLOOKUP($B65,'Conditions of people affected'!$C$6:$R$170,9,FALSE)</f>
        <v>5</v>
      </c>
      <c r="P65" s="240">
        <f>VLOOKUP($B65,'Conditions of people affected'!$C$6:$R$170,15,FALSE)</f>
        <v>4</v>
      </c>
      <c r="Q65" s="240">
        <f t="shared" si="9"/>
        <v>2.2999999999999998</v>
      </c>
      <c r="R65" s="240">
        <f>VLOOKUP($B65,'Complexity of the crisis'!$C$6:$AN$170,22,FALSE)</f>
        <v>2.6</v>
      </c>
      <c r="S65" s="241">
        <f>VLOOKUP($B65,'Complexity of the crisis'!$C$6:$AN$170,38,FALSE)</f>
        <v>2</v>
      </c>
      <c r="T65" s="141" t="str">
        <f>VLOOKUP(B65,Lists!$C$3:$E$163,3,FALSE)</f>
        <v>Asia</v>
      </c>
      <c r="U65" s="153">
        <f>VLOOKUP(B65,'INFORM Severity - hidden'!$C$5:$V$200,20,FALSE)</f>
        <v>44861</v>
      </c>
    </row>
    <row r="66" spans="1:21" x14ac:dyDescent="0.25">
      <c r="A66" s="137" t="str">
        <f t="array" ref="A66">IFERROR(INDEX(Lists!$B$2:$B$200,SMALL(IF(Lists!$H$2:$H$200="Yes",ROW(Lists!$B$2:$B$200)),ROW(62:62))-1,1),"")</f>
        <v>Conflict in Palestine</v>
      </c>
      <c r="B66" s="138" t="str">
        <f>VLOOKUP(A66,Lists!$B$2:$G$200,2,FALSE)</f>
        <v>PSE002</v>
      </c>
      <c r="C66" s="138" t="str">
        <f>VLOOKUP(B66,'INFORM Severity - hidden'!$C$5:$D$200,2,FALSE)</f>
        <v>Palestine</v>
      </c>
      <c r="D66" s="138" t="str">
        <f>VLOOKUP(A66,Lists!$B$2:$G$200,3,FALSE)</f>
        <v>PSE</v>
      </c>
      <c r="E66" s="138" t="str">
        <f>VLOOKUP(A66,Lists!$B$2:$G$200,5,FALSE)</f>
        <v>Conflict,Socio-political,Violence</v>
      </c>
      <c r="F66" s="238">
        <f t="shared" si="5"/>
        <v>3.5</v>
      </c>
      <c r="G66" s="142">
        <f t="shared" si="6"/>
        <v>4</v>
      </c>
      <c r="H66" s="142" t="str">
        <f t="shared" si="7"/>
        <v>High</v>
      </c>
      <c r="I66" s="239" t="str">
        <f>INDEX(Trends!$D$3:$D$404,MATCH(B66,Trends!$C$3:$C$404,0))</f>
        <v>Decreasing</v>
      </c>
      <c r="J66" s="142" t="str">
        <f>VLOOKUP($B66,Reliability!$A$3:$I$170,9,FALSE)</f>
        <v>High</v>
      </c>
      <c r="K66" s="240">
        <f t="shared" si="8"/>
        <v>3.8</v>
      </c>
      <c r="L66" s="240">
        <f>VLOOKUP($B66,'Impact of the crisis'!$C$6:$N$170,12,FALSE)</f>
        <v>3.4</v>
      </c>
      <c r="M66" s="240">
        <f>VLOOKUP($B66,'Impact of the crisis'!$C$6:$AB$170,26,FALSE)</f>
        <v>4</v>
      </c>
      <c r="N66" s="240">
        <f>VLOOKUP($B66,'Conditions of people affected'!$C$6:$R$170,16,FALSE)</f>
        <v>3.45</v>
      </c>
      <c r="O66" s="240">
        <f>VLOOKUP($B66,'Conditions of people affected'!$C$6:$R$170,9,FALSE)</f>
        <v>3.9</v>
      </c>
      <c r="P66" s="240">
        <f>VLOOKUP($B66,'Conditions of people affected'!$C$6:$R$170,15,FALSE)</f>
        <v>3</v>
      </c>
      <c r="Q66" s="240">
        <f t="shared" si="9"/>
        <v>3.3</v>
      </c>
      <c r="R66" s="240">
        <f>VLOOKUP($B66,'Complexity of the crisis'!$C$6:$AN$170,22,FALSE)</f>
        <v>2.2999999999999998</v>
      </c>
      <c r="S66" s="241">
        <f>VLOOKUP($B66,'Complexity of the crisis'!$C$6:$AN$170,38,FALSE)</f>
        <v>4</v>
      </c>
      <c r="T66" s="141" t="str">
        <f>VLOOKUP(B66,Lists!$C$3:$E$163,3,FALSE)</f>
        <v>Middle east</v>
      </c>
      <c r="U66" s="153">
        <f>VLOOKUP(B66,'INFORM Severity - hidden'!$C$5:$V$200,20,FALSE)</f>
        <v>44862</v>
      </c>
    </row>
    <row r="67" spans="1:21" x14ac:dyDescent="0.25">
      <c r="A67" s="139" t="str">
        <f t="array" ref="A67">IFERROR(INDEX(Lists!$B$2:$B$200,SMALL(IF(Lists!$H$2:$H$200="Yes",ROW(Lists!$B$2:$B$200)),ROW(63:63))-1,1),"")</f>
        <v>Displacement from Ukraine conflict in Romania</v>
      </c>
      <c r="B67" s="140" t="str">
        <f>VLOOKUP(A67,Lists!$B$2:$G$200,2,FALSE)</f>
        <v>ROU002</v>
      </c>
      <c r="C67" s="140" t="str">
        <f>VLOOKUP(B67,'INFORM Severity - hidden'!$C$5:$D$200,2,FALSE)</f>
        <v>Romania</v>
      </c>
      <c r="D67" s="140" t="str">
        <f>VLOOKUP(A67,Lists!$B$2:$G$200,3,FALSE)</f>
        <v>ROU</v>
      </c>
      <c r="E67" s="140" t="str">
        <f>VLOOKUP(A67,Lists!$B$2:$G$200,5,FALSE)</f>
        <v>Conflict,Displacement</v>
      </c>
      <c r="F67" s="238">
        <f t="shared" si="5"/>
        <v>2.5</v>
      </c>
      <c r="G67" s="142">
        <f t="shared" si="6"/>
        <v>3</v>
      </c>
      <c r="H67" s="142" t="str">
        <f t="shared" si="7"/>
        <v>Medium</v>
      </c>
      <c r="I67" s="239" t="str">
        <f>INDEX(Trends!$D$3:$D$404,MATCH(B67,Trends!$C$3:$C$404,0))</f>
        <v>Increasing</v>
      </c>
      <c r="J67" s="142" t="str">
        <f>VLOOKUP($B67,Reliability!$A$3:$I$170,9,FALSE)</f>
        <v>Very High</v>
      </c>
      <c r="K67" s="240">
        <f t="shared" si="8"/>
        <v>2.5</v>
      </c>
      <c r="L67" s="240">
        <f>VLOOKUP($B67,'Impact of the crisis'!$C$6:$N$170,12,FALSE)</f>
        <v>2.2000000000000002</v>
      </c>
      <c r="M67" s="240">
        <f>VLOOKUP($B67,'Impact of the crisis'!$C$6:$AB$170,26,FALSE)</f>
        <v>2.6</v>
      </c>
      <c r="N67" s="240">
        <f>VLOOKUP($B67,'Conditions of people affected'!$C$6:$R$170,16,FALSE)</f>
        <v>3.3</v>
      </c>
      <c r="O67" s="240">
        <f>VLOOKUP($B67,'Conditions of people affected'!$C$6:$R$170,9,FALSE)</f>
        <v>3.6</v>
      </c>
      <c r="P67" s="240">
        <f>VLOOKUP($B67,'Conditions of people affected'!$C$6:$R$170,15,FALSE)</f>
        <v>3</v>
      </c>
      <c r="Q67" s="240">
        <f t="shared" si="9"/>
        <v>1.2</v>
      </c>
      <c r="R67" s="240">
        <f>VLOOKUP($B67,'Complexity of the crisis'!$C$6:$AN$170,22,FALSE)</f>
        <v>1.3</v>
      </c>
      <c r="S67" s="241">
        <f>VLOOKUP($B67,'Complexity of the crisis'!$C$6:$AN$170,38,FALSE)</f>
        <v>1</v>
      </c>
      <c r="T67" s="141" t="str">
        <f>VLOOKUP(B67,Lists!$C$3:$E$163,3,FALSE)</f>
        <v>Europe</v>
      </c>
      <c r="U67" s="153">
        <f>VLOOKUP(B67,'INFORM Severity - hidden'!$C$5:$V$200,20,FALSE)</f>
        <v>44860</v>
      </c>
    </row>
    <row r="68" spans="1:21" x14ac:dyDescent="0.25">
      <c r="A68" s="139" t="str">
        <f t="array" ref="A68">IFERROR(INDEX(Lists!$B$2:$B$200,SMALL(IF(Lists!$H$2:$H$200="Yes",ROW(Lists!$B$2:$B$200)),ROW(64:64))-1,1),"")</f>
        <v>Burundi and DRC refugees in Rwanda</v>
      </c>
      <c r="B68" s="140" t="str">
        <f>VLOOKUP(A68,Lists!$B$2:$G$200,2,FALSE)</f>
        <v>RWA002</v>
      </c>
      <c r="C68" s="140" t="str">
        <f>VLOOKUP(B68,'INFORM Severity - hidden'!$C$5:$D$200,2,FALSE)</f>
        <v>Rwanda</v>
      </c>
      <c r="D68" s="140" t="str">
        <f>VLOOKUP(A68,Lists!$B$2:$G$200,3,FALSE)</f>
        <v>RWA</v>
      </c>
      <c r="E68" s="140" t="str">
        <f>VLOOKUP(A68,Lists!$B$2:$G$200,5,FALSE)</f>
        <v>Displacement</v>
      </c>
      <c r="F68" s="238">
        <f t="shared" si="5"/>
        <v>2.4</v>
      </c>
      <c r="G68" s="142">
        <f t="shared" si="6"/>
        <v>3</v>
      </c>
      <c r="H68" s="142" t="str">
        <f t="shared" si="7"/>
        <v>Medium</v>
      </c>
      <c r="I68" s="239" t="str">
        <f>INDEX(Trends!$D$3:$D$404,MATCH(B68,Trends!$C$3:$C$404,0))</f>
        <v>Stable</v>
      </c>
      <c r="J68" s="142" t="str">
        <f>VLOOKUP($B68,Reliability!$A$3:$I$170,9,FALSE)</f>
        <v>Medium</v>
      </c>
      <c r="K68" s="240">
        <f t="shared" si="8"/>
        <v>2.5</v>
      </c>
      <c r="L68" s="240">
        <f>VLOOKUP($B68,'Impact of the crisis'!$C$6:$N$170,12,FALSE)</f>
        <v>2.2000000000000002</v>
      </c>
      <c r="M68" s="240">
        <f>VLOOKUP($B68,'Impact of the crisis'!$C$6:$AB$170,26,FALSE)</f>
        <v>2.7</v>
      </c>
      <c r="N68" s="240">
        <f>VLOOKUP($B68,'Conditions of people affected'!$C$6:$R$170,16,FALSE)</f>
        <v>2.4</v>
      </c>
      <c r="O68" s="240">
        <f>VLOOKUP($B68,'Conditions of people affected'!$C$6:$R$170,9,FALSE)</f>
        <v>1.8</v>
      </c>
      <c r="P68" s="240">
        <f>VLOOKUP($B68,'Conditions of people affected'!$C$6:$R$170,15,FALSE)</f>
        <v>3</v>
      </c>
      <c r="Q68" s="240">
        <f t="shared" si="9"/>
        <v>2.2999999999999998</v>
      </c>
      <c r="R68" s="240">
        <f>VLOOKUP($B68,'Complexity of the crisis'!$C$6:$AN$170,22,FALSE)</f>
        <v>3</v>
      </c>
      <c r="S68" s="241">
        <f>VLOOKUP($B68,'Complexity of the crisis'!$C$6:$AN$170,38,FALSE)</f>
        <v>1.5</v>
      </c>
      <c r="T68" s="141" t="str">
        <f>VLOOKUP(B68,Lists!$C$3:$E$163,3,FALSE)</f>
        <v>Africa</v>
      </c>
      <c r="U68" s="153">
        <f>VLOOKUP(B68,'INFORM Severity - hidden'!$C$5:$V$200,20,FALSE)</f>
        <v>44818</v>
      </c>
    </row>
    <row r="69" spans="1:21" x14ac:dyDescent="0.25">
      <c r="A69" s="139" t="str">
        <f t="array" ref="A69">IFERROR(INDEX(Lists!$B$2:$B$200,SMALL(IF(Lists!$H$2:$H$200="Yes",ROW(Lists!$B$2:$B$200)),ROW(65:65))-1,1),"")</f>
        <v>Complex crisis in Sudan</v>
      </c>
      <c r="B69" s="140" t="str">
        <f>VLOOKUP(A69,Lists!$B$2:$G$200,2,FALSE)</f>
        <v>SDN001</v>
      </c>
      <c r="C69" s="140" t="str">
        <f>VLOOKUP(B69,'INFORM Severity - hidden'!$C$5:$D$200,2,FALSE)</f>
        <v>Sudan</v>
      </c>
      <c r="D69" s="140" t="str">
        <f>VLOOKUP(A69,Lists!$B$2:$G$200,3,FALSE)</f>
        <v>SDN</v>
      </c>
      <c r="E69" s="140" t="str">
        <f>VLOOKUP(A69,Lists!$B$2:$G$200,5,FALSE)</f>
        <v>Displacement,Violence,Floods</v>
      </c>
      <c r="F69" s="238">
        <f t="shared" ref="F69:F89" si="10">IF(OR(N69="x",K69="x"),"x",ROUND((5-GEOMEAN(((5-K69)/5*4+1),((5-N69)/5*4+1),((5-N69)/5*4+1)))/4*3.5+Q69*0.3,1))</f>
        <v>4.4000000000000004</v>
      </c>
      <c r="G69" s="142">
        <f t="shared" ref="G69:G89" si="11">IF(F69="x","x",ROUNDUP(F69,0))</f>
        <v>5</v>
      </c>
      <c r="H69" s="142" t="str">
        <f t="shared" ref="H69:H89" si="12">IF(N69="x","x",IF(K69="x","x",(IF(G69=5,"Very High",IF(G69=4,"High",IF(G69=3,"Medium",IF(G69=2,"Low","Very Low")))))))</f>
        <v>Very High</v>
      </c>
      <c r="I69" s="239" t="str">
        <f>INDEX(Trends!$D$3:$D$404,MATCH(B69,Trends!$C$3:$C$404,0))</f>
        <v>Stable</v>
      </c>
      <c r="J69" s="142" t="str">
        <f>VLOOKUP($B69,Reliability!$A$3:$I$170,9,FALSE)</f>
        <v>High</v>
      </c>
      <c r="K69" s="240">
        <f t="shared" ref="K69:K89" si="13">IF(OR(M69="x",L69="x"),"x",ROUND((5-GEOMEAN(((5-L69)/5*4+1),((5-M69)/5*4+1),((5-M69)/5*4+1)))/4*5,1))</f>
        <v>4.4000000000000004</v>
      </c>
      <c r="L69" s="240">
        <f>VLOOKUP($B69,'Impact of the crisis'!$C$6:$N$170,12,FALSE)</f>
        <v>4.8</v>
      </c>
      <c r="M69" s="240">
        <f>VLOOKUP($B69,'Impact of the crisis'!$C$6:$AB$170,26,FALSE)</f>
        <v>4.2</v>
      </c>
      <c r="N69" s="240">
        <f>VLOOKUP($B69,'Conditions of people affected'!$C$6:$R$170,16,FALSE)</f>
        <v>4.5</v>
      </c>
      <c r="O69" s="240">
        <f>VLOOKUP($B69,'Conditions of people affected'!$C$6:$R$170,9,FALSE)</f>
        <v>5</v>
      </c>
      <c r="P69" s="240">
        <f>VLOOKUP($B69,'Conditions of people affected'!$C$6:$R$170,15,FALSE)</f>
        <v>4</v>
      </c>
      <c r="Q69" s="240">
        <f t="shared" ref="Q69:Q89" si="14">IF(OR(S69="x",R69="x"),R69,ROUND((5-GEOMEAN(((5-R69)/5*4+1),((5-S69)/5*4+1)))/4*5,1))</f>
        <v>4.4000000000000004</v>
      </c>
      <c r="R69" s="240">
        <f>VLOOKUP($B69,'Complexity of the crisis'!$C$6:$AN$170,22,FALSE)</f>
        <v>4.2</v>
      </c>
      <c r="S69" s="241">
        <f>VLOOKUP($B69,'Complexity of the crisis'!$C$6:$AN$170,38,FALSE)</f>
        <v>4.5</v>
      </c>
      <c r="T69" s="141" t="str">
        <f>VLOOKUP(B69,Lists!$C$3:$E$163,3,FALSE)</f>
        <v>Africa</v>
      </c>
      <c r="U69" s="153">
        <f>VLOOKUP(B69,'INFORM Severity - hidden'!$C$5:$V$200,20,FALSE)</f>
        <v>44851</v>
      </c>
    </row>
    <row r="70" spans="1:21" x14ac:dyDescent="0.25">
      <c r="A70" s="139" t="str">
        <f t="array" ref="A70">IFERROR(INDEX(Lists!$B$2:$B$200,SMALL(IF(Lists!$H$2:$H$200="Yes",ROW(Lists!$B$2:$B$200)),ROW(66:66))-1,1),"")</f>
        <v>Drought in Senegal</v>
      </c>
      <c r="B70" s="140" t="str">
        <f>VLOOKUP(A70,Lists!$B$2:$G$200,2,FALSE)</f>
        <v>SEN002</v>
      </c>
      <c r="C70" s="140" t="str">
        <f>VLOOKUP(B70,'INFORM Severity - hidden'!$C$5:$D$200,2,FALSE)</f>
        <v>Senegal</v>
      </c>
      <c r="D70" s="140" t="str">
        <f>VLOOKUP(A70,Lists!$B$2:$G$200,3,FALSE)</f>
        <v>SEN</v>
      </c>
      <c r="E70" s="140" t="str">
        <f>VLOOKUP(A70,Lists!$B$2:$G$200,5,FALSE)</f>
        <v>Drought</v>
      </c>
      <c r="F70" s="238">
        <f t="shared" si="10"/>
        <v>2.4</v>
      </c>
      <c r="G70" s="142">
        <f t="shared" si="11"/>
        <v>3</v>
      </c>
      <c r="H70" s="142" t="str">
        <f t="shared" si="12"/>
        <v>Medium</v>
      </c>
      <c r="I70" s="239" t="str">
        <f>INDEX(Trends!$D$3:$D$404,MATCH(B70,Trends!$C$3:$C$404,0))</f>
        <v>Stable</v>
      </c>
      <c r="J70" s="142" t="str">
        <f>VLOOKUP($B70,Reliability!$A$3:$I$170,9,FALSE)</f>
        <v>Very High</v>
      </c>
      <c r="K70" s="240">
        <f t="shared" si="13"/>
        <v>2.9</v>
      </c>
      <c r="L70" s="240">
        <f>VLOOKUP($B70,'Impact of the crisis'!$C$6:$N$170,12,FALSE)</f>
        <v>4.5</v>
      </c>
      <c r="M70" s="240">
        <f>VLOOKUP($B70,'Impact of the crisis'!$C$6:$AB$170,26,FALSE)</f>
        <v>1.7</v>
      </c>
      <c r="N70" s="240">
        <f>VLOOKUP($B70,'Conditions of people affected'!$C$6:$R$170,16,FALSE)</f>
        <v>2.5499999999999998</v>
      </c>
      <c r="O70" s="240">
        <f>VLOOKUP($B70,'Conditions of people affected'!$C$6:$R$170,9,FALSE)</f>
        <v>3.1</v>
      </c>
      <c r="P70" s="240">
        <f>VLOOKUP($B70,'Conditions of people affected'!$C$6:$R$170,15,FALSE)</f>
        <v>2</v>
      </c>
      <c r="Q70" s="240">
        <f t="shared" si="14"/>
        <v>1.9</v>
      </c>
      <c r="R70" s="240">
        <f>VLOOKUP($B70,'Complexity of the crisis'!$C$6:$AN$170,22,FALSE)</f>
        <v>2.2000000000000002</v>
      </c>
      <c r="S70" s="241">
        <f>VLOOKUP($B70,'Complexity of the crisis'!$C$6:$AN$170,38,FALSE)</f>
        <v>1.5</v>
      </c>
      <c r="T70" s="141" t="str">
        <f>VLOOKUP(B70,Lists!$C$3:$E$163,3,FALSE)</f>
        <v>Africa</v>
      </c>
      <c r="U70" s="153">
        <f>VLOOKUP(B70,'INFORM Severity - hidden'!$C$5:$V$200,20,FALSE)</f>
        <v>44838</v>
      </c>
    </row>
    <row r="71" spans="1:21" x14ac:dyDescent="0.25">
      <c r="A71" s="139" t="str">
        <f t="array" ref="A71">IFERROR(INDEX(Lists!$B$2:$B$200,SMALL(IF(Lists!$H$2:$H$200="Yes",ROW(Lists!$B$2:$B$200)),ROW(67:67))-1,1),"")</f>
        <v>Complex crisis in El Salvador</v>
      </c>
      <c r="B71" s="140" t="str">
        <f>VLOOKUP(A71,Lists!$B$2:$G$200,2,FALSE)</f>
        <v>SLV001</v>
      </c>
      <c r="C71" s="140" t="str">
        <f>VLOOKUP(B71,'INFORM Severity - hidden'!$C$5:$D$200,2,FALSE)</f>
        <v>El Salvador</v>
      </c>
      <c r="D71" s="140" t="str">
        <f>VLOOKUP(A71,Lists!$B$2:$G$200,3,FALSE)</f>
        <v>SLV</v>
      </c>
      <c r="E71" s="140" t="str">
        <f>VLOOKUP(A71,Lists!$B$2:$G$200,5,FALSE)</f>
        <v>Displacement,Violence,Floods,Drought</v>
      </c>
      <c r="F71" s="238">
        <f t="shared" si="10"/>
        <v>3.2</v>
      </c>
      <c r="G71" s="142">
        <f t="shared" si="11"/>
        <v>4</v>
      </c>
      <c r="H71" s="142" t="str">
        <f t="shared" si="12"/>
        <v>High</v>
      </c>
      <c r="I71" s="239" t="str">
        <f>INDEX(Trends!$D$3:$D$404,MATCH(B71,Trends!$C$3:$C$404,0))</f>
        <v>Stable</v>
      </c>
      <c r="J71" s="142" t="str">
        <f>VLOOKUP($B71,Reliability!$A$3:$I$170,9,FALSE)</f>
        <v>Very High</v>
      </c>
      <c r="K71" s="240">
        <f t="shared" si="13"/>
        <v>3.4</v>
      </c>
      <c r="L71" s="240">
        <f>VLOOKUP($B71,'Impact of the crisis'!$C$6:$N$170,12,FALSE)</f>
        <v>3.8</v>
      </c>
      <c r="M71" s="240">
        <f>VLOOKUP($B71,'Impact of the crisis'!$C$6:$AB$170,26,FALSE)</f>
        <v>3.2</v>
      </c>
      <c r="N71" s="240">
        <f>VLOOKUP($B71,'Conditions of people affected'!$C$6:$R$170,16,FALSE)</f>
        <v>3.35</v>
      </c>
      <c r="O71" s="240">
        <f>VLOOKUP($B71,'Conditions of people affected'!$C$6:$R$170,9,FALSE)</f>
        <v>3.7</v>
      </c>
      <c r="P71" s="240">
        <f>VLOOKUP($B71,'Conditions of people affected'!$C$6:$R$170,15,FALSE)</f>
        <v>3</v>
      </c>
      <c r="Q71" s="240">
        <f t="shared" si="14"/>
        <v>2.7</v>
      </c>
      <c r="R71" s="240">
        <f>VLOOKUP($B71,'Complexity of the crisis'!$C$6:$AN$170,22,FALSE)</f>
        <v>2.4</v>
      </c>
      <c r="S71" s="241">
        <f>VLOOKUP($B71,'Complexity of the crisis'!$C$6:$AN$170,38,FALSE)</f>
        <v>3</v>
      </c>
      <c r="T71" s="141" t="str">
        <f>VLOOKUP(B71,Lists!$C$3:$E$163,3,FALSE)</f>
        <v>Americas</v>
      </c>
      <c r="U71" s="153">
        <f>VLOOKUP(B71,'INFORM Severity - hidden'!$C$5:$V$200,20,FALSE)</f>
        <v>44858</v>
      </c>
    </row>
    <row r="72" spans="1:21" x14ac:dyDescent="0.25">
      <c r="A72" s="139" t="str">
        <f t="array" ref="A72">IFERROR(INDEX(Lists!$B$2:$B$200,SMALL(IF(Lists!$H$2:$H$200="Yes",ROW(Lists!$B$2:$B$200)),ROW(68:68))-1,1),"")</f>
        <v>Complex crisis in Somalia</v>
      </c>
      <c r="B72" s="140" t="str">
        <f>VLOOKUP(A72,Lists!$B$2:$G$200,2,FALSE)</f>
        <v>SOM001</v>
      </c>
      <c r="C72" s="140" t="str">
        <f>VLOOKUP(B72,'INFORM Severity - hidden'!$C$5:$D$200,2,FALSE)</f>
        <v>Somalia</v>
      </c>
      <c r="D72" s="140" t="str">
        <f>VLOOKUP(A72,Lists!$B$2:$G$200,3,FALSE)</f>
        <v>SOM</v>
      </c>
      <c r="E72" s="140" t="str">
        <f>VLOOKUP(A72,Lists!$B$2:$G$200,5,FALSE)</f>
        <v>Conflict,Displacement,Floods,Drought</v>
      </c>
      <c r="F72" s="238">
        <f t="shared" si="10"/>
        <v>4.4000000000000004</v>
      </c>
      <c r="G72" s="142">
        <f t="shared" si="11"/>
        <v>5</v>
      </c>
      <c r="H72" s="142" t="str">
        <f t="shared" si="12"/>
        <v>Very High</v>
      </c>
      <c r="I72" s="239" t="str">
        <f>INDEX(Trends!$D$3:$D$404,MATCH(B72,Trends!$C$3:$C$404,0))</f>
        <v>Stable</v>
      </c>
      <c r="J72" s="142" t="str">
        <f>VLOOKUP($B72,Reliability!$A$3:$I$170,9,FALSE)</f>
        <v>High</v>
      </c>
      <c r="K72" s="240">
        <f t="shared" si="13"/>
        <v>4.8</v>
      </c>
      <c r="L72" s="240">
        <f>VLOOKUP($B72,'Impact of the crisis'!$C$6:$N$170,12,FALSE)</f>
        <v>4.7</v>
      </c>
      <c r="M72" s="240">
        <f>VLOOKUP($B72,'Impact of the crisis'!$C$6:$AB$170,26,FALSE)</f>
        <v>4.9000000000000004</v>
      </c>
      <c r="N72" s="240">
        <f>VLOOKUP($B72,'Conditions of people affected'!$C$6:$R$170,16,FALSE)</f>
        <v>4.4000000000000004</v>
      </c>
      <c r="O72" s="240">
        <f>VLOOKUP($B72,'Conditions of people affected'!$C$6:$R$170,9,FALSE)</f>
        <v>4.8</v>
      </c>
      <c r="P72" s="240">
        <f>VLOOKUP($B72,'Conditions of people affected'!$C$6:$R$170,15,FALSE)</f>
        <v>4</v>
      </c>
      <c r="Q72" s="240">
        <f t="shared" si="14"/>
        <v>4.2</v>
      </c>
      <c r="R72" s="240">
        <f>VLOOKUP($B72,'Complexity of the crisis'!$C$6:$AN$170,22,FALSE)</f>
        <v>3.9</v>
      </c>
      <c r="S72" s="241">
        <f>VLOOKUP($B72,'Complexity of the crisis'!$C$6:$AN$170,38,FALSE)</f>
        <v>4.5</v>
      </c>
      <c r="T72" s="141" t="str">
        <f>VLOOKUP(B72,Lists!$C$3:$E$163,3,FALSE)</f>
        <v>Africa</v>
      </c>
      <c r="U72" s="153">
        <f>VLOOKUP(B72,'INFORM Severity - hidden'!$C$5:$V$200,20,FALSE)</f>
        <v>44860</v>
      </c>
    </row>
    <row r="73" spans="1:21" x14ac:dyDescent="0.25">
      <c r="A73" s="139" t="str">
        <f t="array" ref="A73">IFERROR(INDEX(Lists!$B$2:$B$200,SMALL(IF(Lists!$H$2:$H$200="Yes",ROW(Lists!$B$2:$B$200)),ROW(69:69))-1,1),"")</f>
        <v>Complex crisis in South Sudan</v>
      </c>
      <c r="B73" s="140" t="str">
        <f>VLOOKUP(A73,Lists!$B$2:$G$200,2,FALSE)</f>
        <v>SSD001</v>
      </c>
      <c r="C73" s="140" t="str">
        <f>VLOOKUP(B73,'INFORM Severity - hidden'!$C$5:$D$200,2,FALSE)</f>
        <v>South Sudan</v>
      </c>
      <c r="D73" s="140" t="str">
        <f>VLOOKUP(A73,Lists!$B$2:$G$200,3,FALSE)</f>
        <v>SSD</v>
      </c>
      <c r="E73" s="140" t="str">
        <f>VLOOKUP(A73,Lists!$B$2:$G$200,5,FALSE)</f>
        <v>Conflict,Floods,Displacement</v>
      </c>
      <c r="F73" s="238">
        <f t="shared" si="10"/>
        <v>4.4000000000000004</v>
      </c>
      <c r="G73" s="142">
        <f t="shared" si="11"/>
        <v>5</v>
      </c>
      <c r="H73" s="142" t="str">
        <f t="shared" si="12"/>
        <v>Very High</v>
      </c>
      <c r="I73" s="239" t="str">
        <f>INDEX(Trends!$D$3:$D$404,MATCH(B73,Trends!$C$3:$C$404,0))</f>
        <v>Decreasing</v>
      </c>
      <c r="J73" s="142" t="str">
        <f>VLOOKUP($B73,Reliability!$A$3:$I$170,9,FALSE)</f>
        <v>Very High</v>
      </c>
      <c r="K73" s="240">
        <f t="shared" si="13"/>
        <v>4.7</v>
      </c>
      <c r="L73" s="240">
        <f>VLOOKUP($B73,'Impact of the crisis'!$C$6:$N$170,12,FALSE)</f>
        <v>4.5999999999999996</v>
      </c>
      <c r="M73" s="240">
        <f>VLOOKUP($B73,'Impact of the crisis'!$C$6:$AB$170,26,FALSE)</f>
        <v>4.7</v>
      </c>
      <c r="N73" s="240">
        <f>VLOOKUP($B73,'Conditions of people affected'!$C$6:$R$170,16,FALSE)</f>
        <v>4.45</v>
      </c>
      <c r="O73" s="240">
        <f>VLOOKUP($B73,'Conditions of people affected'!$C$6:$R$170,9,FALSE)</f>
        <v>4.9000000000000004</v>
      </c>
      <c r="P73" s="240">
        <f>VLOOKUP($B73,'Conditions of people affected'!$C$6:$R$170,15,FALSE)</f>
        <v>4</v>
      </c>
      <c r="Q73" s="240">
        <f t="shared" si="14"/>
        <v>4.2</v>
      </c>
      <c r="R73" s="240">
        <f>VLOOKUP($B73,'Complexity of the crisis'!$C$6:$AN$170,22,FALSE)</f>
        <v>3.8</v>
      </c>
      <c r="S73" s="241">
        <f>VLOOKUP($B73,'Complexity of the crisis'!$C$6:$AN$170,38,FALSE)</f>
        <v>4.5</v>
      </c>
      <c r="T73" s="141" t="str">
        <f>VLOOKUP(B73,Lists!$C$3:$E$163,3,FALSE)</f>
        <v>Africa</v>
      </c>
      <c r="U73" s="153">
        <f>VLOOKUP(B73,'INFORM Severity - hidden'!$C$5:$V$200,20,FALSE)</f>
        <v>44858</v>
      </c>
    </row>
    <row r="74" spans="1:21" x14ac:dyDescent="0.25">
      <c r="A74" s="139" t="str">
        <f t="array" ref="A74">IFERROR(INDEX(Lists!$B$2:$B$200,SMALL(IF(Lists!$H$2:$H$200="Yes",ROW(Lists!$B$2:$B$200)),ROW(70:70))-1,1),"")</f>
        <v>Displacement from Ukraine conflict in Slovakia</v>
      </c>
      <c r="B74" s="140" t="str">
        <f>VLOOKUP(A74,Lists!$B$2:$G$200,2,FALSE)</f>
        <v>SVK002</v>
      </c>
      <c r="C74" s="140" t="str">
        <f>VLOOKUP(B74,'INFORM Severity - hidden'!$C$5:$D$200,2,FALSE)</f>
        <v>Slovakia</v>
      </c>
      <c r="D74" s="140" t="str">
        <f>VLOOKUP(A74,Lists!$B$2:$G$200,3,FALSE)</f>
        <v>SVK</v>
      </c>
      <c r="E74" s="140" t="str">
        <f>VLOOKUP(A74,Lists!$B$2:$G$200,5,FALSE)</f>
        <v>Displacement,Conflict</v>
      </c>
      <c r="F74" s="238">
        <f t="shared" si="10"/>
        <v>2.2999999999999998</v>
      </c>
      <c r="G74" s="142">
        <f t="shared" si="11"/>
        <v>3</v>
      </c>
      <c r="H74" s="142" t="str">
        <f t="shared" si="12"/>
        <v>Medium</v>
      </c>
      <c r="I74" s="239" t="str">
        <f>INDEX(Trends!$D$3:$D$404,MATCH(B74,Trends!$C$3:$C$404,0))</f>
        <v>Increasing</v>
      </c>
      <c r="J74" s="142" t="str">
        <f>VLOOKUP($B74,Reliability!$A$3:$I$170,9,FALSE)</f>
        <v>Very High</v>
      </c>
      <c r="K74" s="240">
        <f t="shared" si="13"/>
        <v>2.4</v>
      </c>
      <c r="L74" s="240">
        <f>VLOOKUP($B74,'Impact of the crisis'!$C$6:$N$170,12,FALSE)</f>
        <v>1.8</v>
      </c>
      <c r="M74" s="240">
        <f>VLOOKUP($B74,'Impact of the crisis'!$C$6:$AB$170,26,FALSE)</f>
        <v>2.6</v>
      </c>
      <c r="N74" s="240">
        <f>VLOOKUP($B74,'Conditions of people affected'!$C$6:$R$170,16,FALSE)</f>
        <v>3.1</v>
      </c>
      <c r="O74" s="240">
        <f>VLOOKUP($B74,'Conditions of people affected'!$C$6:$R$170,9,FALSE)</f>
        <v>3.2</v>
      </c>
      <c r="P74" s="240">
        <f>VLOOKUP($B74,'Conditions of people affected'!$C$6:$R$170,15,FALSE)</f>
        <v>3</v>
      </c>
      <c r="Q74" s="240">
        <f t="shared" si="14"/>
        <v>1.1000000000000001</v>
      </c>
      <c r="R74" s="240">
        <f>VLOOKUP($B74,'Complexity of the crisis'!$C$6:$AN$170,22,FALSE)</f>
        <v>1.1000000000000001</v>
      </c>
      <c r="S74" s="241">
        <f>VLOOKUP($B74,'Complexity of the crisis'!$C$6:$AN$170,38,FALSE)</f>
        <v>1</v>
      </c>
      <c r="T74" s="141" t="str">
        <f>VLOOKUP(B74,Lists!$C$3:$E$163,3,FALSE)</f>
        <v>Europe</v>
      </c>
      <c r="U74" s="153">
        <f>VLOOKUP(B74,'INFORM Severity - hidden'!$C$5:$V$200,20,FALSE)</f>
        <v>44860</v>
      </c>
    </row>
    <row r="75" spans="1:21" x14ac:dyDescent="0.25">
      <c r="A75" s="139" t="str">
        <f t="array" ref="A75">IFERROR(INDEX(Lists!$B$2:$B$200,SMALL(IF(Lists!$H$2:$H$200="Yes",ROW(Lists!$B$2:$B$200)),ROW(71:71))-1,1),"")</f>
        <v>Food Security Crisis in Eswatini</v>
      </c>
      <c r="B75" s="140" t="str">
        <f>VLOOKUP(A75,Lists!$B$2:$G$200,2,FALSE)</f>
        <v>SWZ001</v>
      </c>
      <c r="C75" s="140" t="str">
        <f>VLOOKUP(B75,'INFORM Severity - hidden'!$C$5:$D$200,2,FALSE)</f>
        <v>Eswatini</v>
      </c>
      <c r="D75" s="140" t="str">
        <f>VLOOKUP(A75,Lists!$B$2:$G$200,3,FALSE)</f>
        <v>SWZ</v>
      </c>
      <c r="E75" s="140" t="str">
        <f>VLOOKUP(A75,Lists!$B$2:$G$200,5,FALSE)</f>
        <v>Drought</v>
      </c>
      <c r="F75" s="238">
        <f t="shared" si="10"/>
        <v>2.2000000000000002</v>
      </c>
      <c r="G75" s="142">
        <f t="shared" si="11"/>
        <v>3</v>
      </c>
      <c r="H75" s="142" t="str">
        <f t="shared" si="12"/>
        <v>Medium</v>
      </c>
      <c r="I75" s="239" t="str">
        <f>INDEX(Trends!$D$3:$D$404,MATCH(B75,Trends!$C$3:$C$404,0))</f>
        <v>Decreasing</v>
      </c>
      <c r="J75" s="142" t="str">
        <f>VLOOKUP($B75,Reliability!$A$3:$I$170,9,FALSE)</f>
        <v>High</v>
      </c>
      <c r="K75" s="240">
        <f t="shared" si="13"/>
        <v>2</v>
      </c>
      <c r="L75" s="240">
        <f>VLOOKUP($B75,'Impact of the crisis'!$C$6:$N$170,12,FALSE)</f>
        <v>3.1</v>
      </c>
      <c r="M75" s="240">
        <f>VLOOKUP($B75,'Impact of the crisis'!$C$6:$AB$170,26,FALSE)</f>
        <v>1.4</v>
      </c>
      <c r="N75" s="240">
        <f>VLOOKUP($B75,'Conditions of people affected'!$C$6:$R$170,16,FALSE)</f>
        <v>2.7</v>
      </c>
      <c r="O75" s="240">
        <f>VLOOKUP($B75,'Conditions of people affected'!$C$6:$R$170,9,FALSE)</f>
        <v>2.4</v>
      </c>
      <c r="P75" s="240">
        <f>VLOOKUP($B75,'Conditions of people affected'!$C$6:$R$170,15,FALSE)</f>
        <v>3</v>
      </c>
      <c r="Q75" s="240">
        <f t="shared" si="14"/>
        <v>1.6</v>
      </c>
      <c r="R75" s="240">
        <f>VLOOKUP($B75,'Complexity of the crisis'!$C$6:$AN$170,22,FALSE)</f>
        <v>2.5</v>
      </c>
      <c r="S75" s="241">
        <f>VLOOKUP($B75,'Complexity of the crisis'!$C$6:$AN$170,38,FALSE)</f>
        <v>0.5</v>
      </c>
      <c r="T75" s="141" t="str">
        <f>VLOOKUP(B75,Lists!$C$3:$E$163,3,FALSE)</f>
        <v>Africa</v>
      </c>
      <c r="U75" s="153">
        <f>VLOOKUP(B75,'INFORM Severity - hidden'!$C$5:$V$200,20,FALSE)</f>
        <v>44847</v>
      </c>
    </row>
    <row r="76" spans="1:21" x14ac:dyDescent="0.25">
      <c r="A76" s="139" t="str">
        <f t="array" ref="A76">IFERROR(INDEX(Lists!$B$2:$B$200,SMALL(IF(Lists!$H$2:$H$200="Yes",ROW(Lists!$B$2:$B$200)),ROW(72:72))-1,1),"")</f>
        <v>Syrian conflict</v>
      </c>
      <c r="B76" s="140" t="str">
        <f>VLOOKUP(A76,Lists!$B$2:$G$200,2,FALSE)</f>
        <v>SYR001</v>
      </c>
      <c r="C76" s="140" t="str">
        <f>VLOOKUP(B76,'INFORM Severity - hidden'!$C$5:$D$200,2,FALSE)</f>
        <v>Syria</v>
      </c>
      <c r="D76" s="140" t="str">
        <f>VLOOKUP(A76,Lists!$B$2:$G$200,3,FALSE)</f>
        <v>SYR</v>
      </c>
      <c r="E76" s="140" t="str">
        <f>VLOOKUP(A76,Lists!$B$2:$G$200,5,FALSE)</f>
        <v>Conflict,Displacement,Violence</v>
      </c>
      <c r="F76" s="238">
        <f t="shared" si="10"/>
        <v>4.5999999999999996</v>
      </c>
      <c r="G76" s="142">
        <f t="shared" si="11"/>
        <v>5</v>
      </c>
      <c r="H76" s="142" t="str">
        <f t="shared" si="12"/>
        <v>Very High</v>
      </c>
      <c r="I76" s="239" t="str">
        <f>INDEX(Trends!$D$3:$D$404,MATCH(B76,Trends!$C$3:$C$404,0))</f>
        <v>Stable</v>
      </c>
      <c r="J76" s="142" t="str">
        <f>VLOOKUP($B76,Reliability!$A$3:$I$170,9,FALSE)</f>
        <v>High</v>
      </c>
      <c r="K76" s="240">
        <f t="shared" si="13"/>
        <v>4.8</v>
      </c>
      <c r="L76" s="240">
        <f>VLOOKUP($B76,'Impact of the crisis'!$C$6:$N$170,12,FALSE)</f>
        <v>4.5999999999999996</v>
      </c>
      <c r="M76" s="240">
        <f>VLOOKUP($B76,'Impact of the crisis'!$C$6:$AB$170,26,FALSE)</f>
        <v>4.9000000000000004</v>
      </c>
      <c r="N76" s="240">
        <f>VLOOKUP($B76,'Conditions of people affected'!$C$6:$R$170,16,FALSE)</f>
        <v>4.5</v>
      </c>
      <c r="O76" s="240">
        <f>VLOOKUP($B76,'Conditions of people affected'!$C$6:$R$170,9,FALSE)</f>
        <v>5</v>
      </c>
      <c r="P76" s="240">
        <f>VLOOKUP($B76,'Conditions of people affected'!$C$6:$R$170,15,FALSE)</f>
        <v>4</v>
      </c>
      <c r="Q76" s="240">
        <f t="shared" si="14"/>
        <v>4.5</v>
      </c>
      <c r="R76" s="240">
        <f>VLOOKUP($B76,'Complexity of the crisis'!$C$6:$AN$170,22,FALSE)</f>
        <v>4.4000000000000004</v>
      </c>
      <c r="S76" s="241">
        <f>VLOOKUP($B76,'Complexity of the crisis'!$C$6:$AN$170,38,FALSE)</f>
        <v>4.5</v>
      </c>
      <c r="T76" s="141" t="str">
        <f>VLOOKUP(B76,Lists!$C$3:$E$163,3,FALSE)</f>
        <v>Middle east</v>
      </c>
      <c r="U76" s="153">
        <f>VLOOKUP(B76,'INFORM Severity - hidden'!$C$5:$V$200,20,FALSE)</f>
        <v>44862</v>
      </c>
    </row>
    <row r="77" spans="1:21" x14ac:dyDescent="0.25">
      <c r="A77" s="139" t="str">
        <f t="array" ref="A77">IFERROR(INDEX(Lists!$B$2:$B$200,SMALL(IF(Lists!$H$2:$H$200="Yes",ROW(Lists!$B$2:$B$200)),ROW(73:73))-1,1),"")</f>
        <v>Complex crisis in Chad</v>
      </c>
      <c r="B77" s="140" t="str">
        <f>VLOOKUP(A77,Lists!$B$2:$G$200,2,FALSE)</f>
        <v>TCD001</v>
      </c>
      <c r="C77" s="140" t="str">
        <f>VLOOKUP(B77,'INFORM Severity - hidden'!$C$5:$D$200,2,FALSE)</f>
        <v>Chad</v>
      </c>
      <c r="D77" s="140" t="str">
        <f>VLOOKUP(A77,Lists!$B$2:$G$200,3,FALSE)</f>
        <v>TCD</v>
      </c>
      <c r="E77" s="140" t="str">
        <f>VLOOKUP(A77,Lists!$B$2:$G$200,5,FALSE)</f>
        <v>Conflict,Displacement</v>
      </c>
      <c r="F77" s="238">
        <f t="shared" si="10"/>
        <v>4.4000000000000004</v>
      </c>
      <c r="G77" s="142">
        <f t="shared" si="11"/>
        <v>5</v>
      </c>
      <c r="H77" s="142" t="str">
        <f t="shared" si="12"/>
        <v>Very High</v>
      </c>
      <c r="I77" s="239" t="str">
        <f>INDEX(Trends!$D$3:$D$404,MATCH(B77,Trends!$C$3:$C$404,0))</f>
        <v>Increasing</v>
      </c>
      <c r="J77" s="142" t="str">
        <f>VLOOKUP($B77,Reliability!$A$3:$I$170,9,FALSE)</f>
        <v>Medium</v>
      </c>
      <c r="K77" s="240">
        <f t="shared" si="13"/>
        <v>3.9</v>
      </c>
      <c r="L77" s="240">
        <f>VLOOKUP($B77,'Impact of the crisis'!$C$6:$N$170,12,FALSE)</f>
        <v>4.7</v>
      </c>
      <c r="M77" s="240">
        <f>VLOOKUP($B77,'Impact of the crisis'!$C$6:$AB$170,26,FALSE)</f>
        <v>3.4</v>
      </c>
      <c r="N77" s="240">
        <f>VLOOKUP($B77,'Conditions of people affected'!$C$6:$R$170,16,FALSE)</f>
        <v>4.8</v>
      </c>
      <c r="O77" s="240">
        <f>VLOOKUP($B77,'Conditions of people affected'!$C$6:$R$170,9,FALSE)</f>
        <v>4.5999999999999996</v>
      </c>
      <c r="P77" s="240">
        <f>VLOOKUP($B77,'Conditions of people affected'!$C$6:$R$170,15,FALSE)</f>
        <v>5</v>
      </c>
      <c r="Q77" s="240">
        <f t="shared" si="14"/>
        <v>4.2</v>
      </c>
      <c r="R77" s="240">
        <f>VLOOKUP($B77,'Complexity of the crisis'!$C$6:$AN$170,22,FALSE)</f>
        <v>3.8</v>
      </c>
      <c r="S77" s="241">
        <f>VLOOKUP($B77,'Complexity of the crisis'!$C$6:$AN$170,38,FALSE)</f>
        <v>4.5</v>
      </c>
      <c r="T77" s="141" t="str">
        <f>VLOOKUP(B77,Lists!$C$3:$E$163,3,FALSE)</f>
        <v>Africa</v>
      </c>
      <c r="U77" s="153">
        <f>VLOOKUP(B77,'INFORM Severity - hidden'!$C$5:$V$200,20,FALSE)</f>
        <v>44769</v>
      </c>
    </row>
    <row r="78" spans="1:21" x14ac:dyDescent="0.25">
      <c r="A78" s="139" t="str">
        <f t="array" ref="A78">IFERROR(INDEX(Lists!$B$2:$B$200,SMALL(IF(Lists!$H$2:$H$200="Yes",ROW(Lists!$B$2:$B$200)),ROW(74:74))-1,1),"")</f>
        <v>Multiple situations in Thailand</v>
      </c>
      <c r="B78" s="140" t="str">
        <f>VLOOKUP(A78,Lists!$B$2:$G$200,2,FALSE)</f>
        <v>THA001</v>
      </c>
      <c r="C78" s="140" t="str">
        <f>VLOOKUP(B78,'INFORM Severity - hidden'!$C$5:$D$200,2,FALSE)</f>
        <v>Thailand</v>
      </c>
      <c r="D78" s="140" t="str">
        <f>VLOOKUP(A78,Lists!$B$2:$G$200,3,FALSE)</f>
        <v>THA</v>
      </c>
      <c r="E78" s="140" t="str">
        <f>VLOOKUP(A78,Lists!$B$2:$G$200,5,FALSE)</f>
        <v>Conflict,Displacement</v>
      </c>
      <c r="F78" s="238">
        <f t="shared" si="10"/>
        <v>1.8</v>
      </c>
      <c r="G78" s="142">
        <f t="shared" si="11"/>
        <v>2</v>
      </c>
      <c r="H78" s="142" t="str">
        <f t="shared" si="12"/>
        <v>Low</v>
      </c>
      <c r="I78" s="239" t="str">
        <f>INDEX(Trends!$D$3:$D$404,MATCH(B78,Trends!$C$3:$C$404,0))</f>
        <v>Stable</v>
      </c>
      <c r="J78" s="142" t="str">
        <f>VLOOKUP($B78,Reliability!$A$3:$I$170,9,FALSE)</f>
        <v>High</v>
      </c>
      <c r="K78" s="240">
        <f t="shared" si="13"/>
        <v>2</v>
      </c>
      <c r="L78" s="240">
        <f>VLOOKUP($B78,'Impact of the crisis'!$C$6:$N$170,12,FALSE)</f>
        <v>1.2</v>
      </c>
      <c r="M78" s="240">
        <f>VLOOKUP($B78,'Impact of the crisis'!$C$6:$AB$170,26,FALSE)</f>
        <v>2.4</v>
      </c>
      <c r="N78" s="240">
        <f>VLOOKUP($B78,'Conditions of people affected'!$C$6:$R$170,16,FALSE)</f>
        <v>1.3</v>
      </c>
      <c r="O78" s="240">
        <f>VLOOKUP($B78,'Conditions of people affected'!$C$6:$R$170,9,FALSE)</f>
        <v>1.6</v>
      </c>
      <c r="P78" s="240">
        <f>VLOOKUP($B78,'Conditions of people affected'!$C$6:$R$170,15,FALSE)</f>
        <v>1</v>
      </c>
      <c r="Q78" s="240">
        <f t="shared" si="14"/>
        <v>2.5</v>
      </c>
      <c r="R78" s="240">
        <f>VLOOKUP($B78,'Complexity of the crisis'!$C$6:$AN$170,22,FALSE)</f>
        <v>2.5</v>
      </c>
      <c r="S78" s="241">
        <f>VLOOKUP($B78,'Complexity of the crisis'!$C$6:$AN$170,38,FALSE)</f>
        <v>2.5</v>
      </c>
      <c r="T78" s="141" t="str">
        <f>VLOOKUP(B78,Lists!$C$3:$E$163,3,FALSE)</f>
        <v>Asia</v>
      </c>
      <c r="U78" s="153">
        <f>VLOOKUP(B78,'INFORM Severity - hidden'!$C$5:$V$200,20,FALSE)</f>
        <v>44861</v>
      </c>
    </row>
    <row r="79" spans="1:21" x14ac:dyDescent="0.25">
      <c r="A79" s="139" t="str">
        <f t="array" ref="A79">IFERROR(INDEX(Lists!$B$2:$B$200,SMALL(IF(Lists!$H$2:$H$200="Yes",ROW(Lists!$B$2:$B$200)),ROW(75:75))-1,1),"")</f>
        <v>Tonga Volcano Eruption</v>
      </c>
      <c r="B79" s="140" t="str">
        <f>VLOOKUP(A79,Lists!$B$2:$G$200,2,FALSE)</f>
        <v>TON002</v>
      </c>
      <c r="C79" s="140" t="str">
        <f>VLOOKUP(B79,'INFORM Severity - hidden'!$C$5:$D$200,2,FALSE)</f>
        <v>Tonga</v>
      </c>
      <c r="D79" s="140" t="str">
        <f>VLOOKUP(A79,Lists!$B$2:$G$200,3,FALSE)</f>
        <v>TON</v>
      </c>
      <c r="E79" s="140" t="str">
        <f>VLOOKUP(A79,Lists!$B$2:$G$200,5,FALSE)</f>
        <v>Volcano Eruption</v>
      </c>
      <c r="F79" s="238">
        <f t="shared" si="10"/>
        <v>1.2</v>
      </c>
      <c r="G79" s="142">
        <f t="shared" si="11"/>
        <v>2</v>
      </c>
      <c r="H79" s="142" t="str">
        <f t="shared" si="12"/>
        <v>Low</v>
      </c>
      <c r="I79" s="239" t="str">
        <f>INDEX(Trends!$D$3:$D$404,MATCH(B79,Trends!$C$3:$C$404,0))</f>
        <v>Decreasing</v>
      </c>
      <c r="J79" s="142" t="str">
        <f>VLOOKUP($B79,Reliability!$A$3:$I$170,9,FALSE)</f>
        <v>High</v>
      </c>
      <c r="K79" s="240">
        <f t="shared" si="13"/>
        <v>1.7</v>
      </c>
      <c r="L79" s="240">
        <f>VLOOKUP($B79,'Impact of the crisis'!$C$6:$N$170,12,FALSE)</f>
        <v>2.5</v>
      </c>
      <c r="M79" s="240">
        <f>VLOOKUP($B79,'Impact of the crisis'!$C$6:$AB$170,26,FALSE)</f>
        <v>1.3</v>
      </c>
      <c r="N79" s="240">
        <f>VLOOKUP($B79,'Conditions of people affected'!$C$6:$R$170,16,FALSE)</f>
        <v>1</v>
      </c>
      <c r="O79" s="240">
        <f>VLOOKUP($B79,'Conditions of people affected'!$C$6:$R$170,9,FALSE)</f>
        <v>0</v>
      </c>
      <c r="P79" s="240">
        <f>VLOOKUP($B79,'Conditions of people affected'!$C$6:$R$170,15,FALSE)</f>
        <v>2</v>
      </c>
      <c r="Q79" s="240">
        <f t="shared" si="14"/>
        <v>1</v>
      </c>
      <c r="R79" s="240">
        <f>VLOOKUP($B79,'Complexity of the crisis'!$C$6:$AN$170,22,FALSE)</f>
        <v>0.9</v>
      </c>
      <c r="S79" s="241">
        <f>VLOOKUP($B79,'Complexity of the crisis'!$C$6:$AN$170,38,FALSE)</f>
        <v>1</v>
      </c>
      <c r="T79" s="141" t="str">
        <f>VLOOKUP(B79,Lists!$C$3:$E$163,3,FALSE)</f>
        <v>Pacific</v>
      </c>
      <c r="U79" s="153">
        <f>VLOOKUP(B79,'INFORM Severity - hidden'!$C$5:$V$200,20,FALSE)</f>
        <v>44827</v>
      </c>
    </row>
    <row r="80" spans="1:21" x14ac:dyDescent="0.25">
      <c r="A80" s="139" t="str">
        <f t="array" ref="A80">IFERROR(INDEX(Lists!$B$2:$B$200,SMALL(IF(Lists!$H$2:$H$200="Yes",ROW(Lists!$B$2:$B$200)),ROW(76:76))-1,1),"")</f>
        <v>Venezuelan refugees in Trinidad and Tobago</v>
      </c>
      <c r="B80" s="140" t="str">
        <f>VLOOKUP(A80,Lists!$B$2:$G$200,2,FALSE)</f>
        <v>TTO002</v>
      </c>
      <c r="C80" s="140" t="str">
        <f>VLOOKUP(B80,'INFORM Severity - hidden'!$C$5:$D$200,2,FALSE)</f>
        <v>Trinidad and Tobago</v>
      </c>
      <c r="D80" s="140" t="str">
        <f>VLOOKUP(A80,Lists!$B$2:$G$200,3,FALSE)</f>
        <v>TTO</v>
      </c>
      <c r="E80" s="140" t="str">
        <f>VLOOKUP(A80,Lists!$B$2:$G$200,5,FALSE)</f>
        <v>Displacement</v>
      </c>
      <c r="F80" s="238">
        <f t="shared" si="10"/>
        <v>1.9</v>
      </c>
      <c r="G80" s="142">
        <f t="shared" si="11"/>
        <v>2</v>
      </c>
      <c r="H80" s="142" t="str">
        <f t="shared" si="12"/>
        <v>Low</v>
      </c>
      <c r="I80" s="239" t="str">
        <f>INDEX(Trends!$D$3:$D$404,MATCH(B80,Trends!$C$3:$C$404,0))</f>
        <v>Increasing</v>
      </c>
      <c r="J80" s="142" t="str">
        <f>VLOOKUP($B80,Reliability!$A$3:$I$170,9,FALSE)</f>
        <v>Very High</v>
      </c>
      <c r="K80" s="240">
        <f t="shared" si="13"/>
        <v>2.6</v>
      </c>
      <c r="L80" s="240">
        <f>VLOOKUP($B80,'Impact of the crisis'!$C$6:$N$170,12,FALSE)</f>
        <v>2.9</v>
      </c>
      <c r="M80" s="240">
        <f>VLOOKUP($B80,'Impact of the crisis'!$C$6:$AB$170,26,FALSE)</f>
        <v>2.5</v>
      </c>
      <c r="N80" s="240">
        <f>VLOOKUP($B80,'Conditions of people affected'!$C$6:$R$170,16,FALSE)</f>
        <v>1.45</v>
      </c>
      <c r="O80" s="240">
        <f>VLOOKUP($B80,'Conditions of people affected'!$C$6:$R$170,9,FALSE)</f>
        <v>0.9</v>
      </c>
      <c r="P80" s="240">
        <f>VLOOKUP($B80,'Conditions of people affected'!$C$6:$R$170,15,FALSE)</f>
        <v>2</v>
      </c>
      <c r="Q80" s="240">
        <f t="shared" si="14"/>
        <v>1.9</v>
      </c>
      <c r="R80" s="240">
        <f>VLOOKUP($B80,'Complexity of the crisis'!$C$6:$AN$170,22,FALSE)</f>
        <v>1.7</v>
      </c>
      <c r="S80" s="241">
        <f>VLOOKUP($B80,'Complexity of the crisis'!$C$6:$AN$170,38,FALSE)</f>
        <v>2</v>
      </c>
      <c r="T80" s="141" t="str">
        <f>VLOOKUP(B80,Lists!$C$3:$E$163,3,FALSE)</f>
        <v>Americas</v>
      </c>
      <c r="U80" s="153">
        <f>VLOOKUP(B80,'INFORM Severity - hidden'!$C$5:$V$200,20,FALSE)</f>
        <v>44804</v>
      </c>
    </row>
    <row r="81" spans="1:21" x14ac:dyDescent="0.25">
      <c r="A81" s="139" t="str">
        <f t="array" ref="A81">IFERROR(INDEX(Lists!$B$2:$B$200,SMALL(IF(Lists!$H$2:$H$200="Yes",ROW(Lists!$B$2:$B$200)),ROW(77:77))-1,1),"")</f>
        <v>Mixed migration flows in Tunisia</v>
      </c>
      <c r="B81" s="140" t="str">
        <f>VLOOKUP(A81,Lists!$B$2:$G$200,2,FALSE)</f>
        <v>TUN002</v>
      </c>
      <c r="C81" s="140" t="str">
        <f>VLOOKUP(B81,'INFORM Severity - hidden'!$C$5:$D$200,2,FALSE)</f>
        <v>Tunisia</v>
      </c>
      <c r="D81" s="140" t="str">
        <f>VLOOKUP(A81,Lists!$B$2:$G$200,3,FALSE)</f>
        <v>TUN</v>
      </c>
      <c r="E81" s="140" t="str">
        <f>VLOOKUP(A81,Lists!$B$2:$G$200,5,FALSE)</f>
        <v>Displacement</v>
      </c>
      <c r="F81" s="238">
        <f t="shared" si="10"/>
        <v>1.8</v>
      </c>
      <c r="G81" s="142">
        <f t="shared" si="11"/>
        <v>2</v>
      </c>
      <c r="H81" s="142" t="str">
        <f t="shared" si="12"/>
        <v>Low</v>
      </c>
      <c r="I81" s="239" t="str">
        <f>INDEX(Trends!$D$3:$D$404,MATCH(B81,Trends!$C$3:$C$404,0))</f>
        <v>Stable</v>
      </c>
      <c r="J81" s="142" t="str">
        <f>VLOOKUP($B81,Reliability!$A$3:$I$170,9,FALSE)</f>
        <v>Very High</v>
      </c>
      <c r="K81" s="240">
        <f t="shared" si="13"/>
        <v>3.2</v>
      </c>
      <c r="L81" s="240">
        <f>VLOOKUP($B81,'Impact of the crisis'!$C$6:$N$170,12,FALSE)</f>
        <v>4.3</v>
      </c>
      <c r="M81" s="240">
        <f>VLOOKUP($B81,'Impact of the crisis'!$C$6:$AB$170,26,FALSE)</f>
        <v>2.5</v>
      </c>
      <c r="N81" s="240">
        <f>VLOOKUP($B81,'Conditions of people affected'!$C$6:$R$170,16,FALSE)</f>
        <v>0.55000000000000004</v>
      </c>
      <c r="O81" s="240">
        <f>VLOOKUP($B81,'Conditions of people affected'!$C$6:$R$170,9,FALSE)</f>
        <v>0.1</v>
      </c>
      <c r="P81" s="240">
        <f>VLOOKUP($B81,'Conditions of people affected'!$C$6:$R$170,15,FALSE)</f>
        <v>1</v>
      </c>
      <c r="Q81" s="240">
        <f t="shared" si="14"/>
        <v>2.2000000000000002</v>
      </c>
      <c r="R81" s="240">
        <f>VLOOKUP($B81,'Complexity of the crisis'!$C$6:$AN$170,22,FALSE)</f>
        <v>2.4</v>
      </c>
      <c r="S81" s="241">
        <f>VLOOKUP($B81,'Complexity of the crisis'!$C$6:$AN$170,38,FALSE)</f>
        <v>2</v>
      </c>
      <c r="T81" s="141" t="str">
        <f>VLOOKUP(B81,Lists!$C$3:$E$163,3,FALSE)</f>
        <v>Africa</v>
      </c>
      <c r="U81" s="153">
        <f>VLOOKUP(B81,'INFORM Severity - hidden'!$C$5:$V$200,20,FALSE)</f>
        <v>44860</v>
      </c>
    </row>
    <row r="82" spans="1:21" x14ac:dyDescent="0.25">
      <c r="A82" s="139" t="str">
        <f t="array" ref="A82">IFERROR(INDEX(Lists!$B$2:$B$200,SMALL(IF(Lists!$H$2:$H$200="Yes",ROW(Lists!$B$2:$B$200)),ROW(78:78))-1,1),"")</f>
        <v>Complex situation in Turkey</v>
      </c>
      <c r="B82" s="140" t="str">
        <f>VLOOKUP(A82,Lists!$B$2:$G$200,2,FALSE)</f>
        <v>TUR001</v>
      </c>
      <c r="C82" s="140" t="str">
        <f>VLOOKUP(B82,'INFORM Severity - hidden'!$C$5:$D$200,2,FALSE)</f>
        <v>Türkiye</v>
      </c>
      <c r="D82" s="140" t="str">
        <f>VLOOKUP(A82,Lists!$B$2:$G$200,3,FALSE)</f>
        <v>TUR</v>
      </c>
      <c r="E82" s="140" t="str">
        <f>VLOOKUP(A82,Lists!$B$2:$G$200,5,FALSE)</f>
        <v>Displacement,Conflict</v>
      </c>
      <c r="F82" s="238">
        <f t="shared" si="10"/>
        <v>3</v>
      </c>
      <c r="G82" s="142">
        <f t="shared" si="11"/>
        <v>3</v>
      </c>
      <c r="H82" s="142" t="str">
        <f t="shared" si="12"/>
        <v>Medium</v>
      </c>
      <c r="I82" s="239" t="str">
        <f>INDEX(Trends!$D$3:$D$404,MATCH(B82,Trends!$C$3:$C$404,0))</f>
        <v>Decreasing</v>
      </c>
      <c r="J82" s="142" t="str">
        <f>VLOOKUP($B82,Reliability!$A$3:$I$170,9,FALSE)</f>
        <v>High</v>
      </c>
      <c r="K82" s="240">
        <f t="shared" si="13"/>
        <v>3.7</v>
      </c>
      <c r="L82" s="240">
        <f>VLOOKUP($B82,'Impact of the crisis'!$C$6:$N$170,12,FALSE)</f>
        <v>4.3</v>
      </c>
      <c r="M82" s="240">
        <f>VLOOKUP($B82,'Impact of the crisis'!$C$6:$AB$170,26,FALSE)</f>
        <v>3.4</v>
      </c>
      <c r="N82" s="240">
        <f>VLOOKUP($B82,'Conditions of people affected'!$C$6:$R$170,16,FALSE)</f>
        <v>2.4500000000000002</v>
      </c>
      <c r="O82" s="240">
        <f>VLOOKUP($B82,'Conditions of people affected'!$C$6:$R$170,9,FALSE)</f>
        <v>3.9</v>
      </c>
      <c r="P82" s="240">
        <f>VLOOKUP($B82,'Conditions of people affected'!$C$6:$R$170,15,FALSE)</f>
        <v>1</v>
      </c>
      <c r="Q82" s="240">
        <f t="shared" si="14"/>
        <v>3.3</v>
      </c>
      <c r="R82" s="240">
        <f>VLOOKUP($B82,'Complexity of the crisis'!$C$6:$AN$170,22,FALSE)</f>
        <v>3.1</v>
      </c>
      <c r="S82" s="241">
        <f>VLOOKUP($B82,'Complexity of the crisis'!$C$6:$AN$170,38,FALSE)</f>
        <v>3.5</v>
      </c>
      <c r="T82" s="141" t="str">
        <f>VLOOKUP(B82,Lists!$C$3:$E$163,3,FALSE)</f>
        <v>Middle east</v>
      </c>
      <c r="U82" s="153">
        <f>VLOOKUP(B82,'INFORM Severity - hidden'!$C$5:$V$200,20,FALSE)</f>
        <v>44862</v>
      </c>
    </row>
    <row r="83" spans="1:21" x14ac:dyDescent="0.25">
      <c r="A83" s="139" t="str">
        <f t="array" ref="A83">IFERROR(INDEX(Lists!$B$2:$B$200,SMALL(IF(Lists!$H$2:$H$200="Yes",ROW(Lists!$B$2:$B$200)),ROW(79:79))-1,1),"")</f>
        <v>Multiple Crises in Tanzania</v>
      </c>
      <c r="B83" s="140" t="str">
        <f>VLOOKUP(A83,Lists!$B$2:$G$200,2,FALSE)</f>
        <v>TZA001</v>
      </c>
      <c r="C83" s="140" t="str">
        <f>VLOOKUP(B83,'INFORM Severity - hidden'!$C$5:$D$200,2,FALSE)</f>
        <v>Tanzania</v>
      </c>
      <c r="D83" s="140" t="str">
        <f>VLOOKUP(A83,Lists!$B$2:$G$200,3,FALSE)</f>
        <v>TZA</v>
      </c>
      <c r="E83" s="140" t="str">
        <f>VLOOKUP(A83,Lists!$B$2:$G$200,5,FALSE)</f>
        <v>Displacement,Drought</v>
      </c>
      <c r="F83" s="238">
        <f t="shared" si="10"/>
        <v>2.7</v>
      </c>
      <c r="G83" s="142">
        <f t="shared" si="11"/>
        <v>3</v>
      </c>
      <c r="H83" s="142" t="str">
        <f t="shared" si="12"/>
        <v>Medium</v>
      </c>
      <c r="I83" s="239" t="str">
        <f>INDEX(Trends!$D$3:$D$404,MATCH(B83,Trends!$C$3:$C$404,0))</f>
        <v>Increasing</v>
      </c>
      <c r="J83" s="142" t="str">
        <f>VLOOKUP($B83,Reliability!$A$3:$I$170,9,FALSE)</f>
        <v>Very High</v>
      </c>
      <c r="K83" s="240">
        <f t="shared" si="13"/>
        <v>2.9</v>
      </c>
      <c r="L83" s="240">
        <f>VLOOKUP($B83,'Impact of the crisis'!$C$6:$N$170,12,FALSE)</f>
        <v>2.2999999999999998</v>
      </c>
      <c r="M83" s="240">
        <f>VLOOKUP($B83,'Impact of the crisis'!$C$6:$AB$170,26,FALSE)</f>
        <v>3.2</v>
      </c>
      <c r="N83" s="240">
        <f>VLOOKUP($B83,'Conditions of people affected'!$C$6:$R$170,16,FALSE)</f>
        <v>3.1</v>
      </c>
      <c r="O83" s="240">
        <f>VLOOKUP($B83,'Conditions of people affected'!$C$6:$R$170,9,FALSE)</f>
        <v>3.2</v>
      </c>
      <c r="P83" s="240">
        <f>VLOOKUP($B83,'Conditions of people affected'!$C$6:$R$170,15,FALSE)</f>
        <v>3</v>
      </c>
      <c r="Q83" s="240">
        <f t="shared" si="14"/>
        <v>1.9</v>
      </c>
      <c r="R83" s="240">
        <f>VLOOKUP($B83,'Complexity of the crisis'!$C$6:$AN$170,22,FALSE)</f>
        <v>2.2000000000000002</v>
      </c>
      <c r="S83" s="241">
        <f>VLOOKUP($B83,'Complexity of the crisis'!$C$6:$AN$170,38,FALSE)</f>
        <v>1.5</v>
      </c>
      <c r="T83" s="141" t="str">
        <f>VLOOKUP(B83,Lists!$C$3:$E$163,3,FALSE)</f>
        <v>Africa</v>
      </c>
      <c r="U83" s="153">
        <f>VLOOKUP(B83,'INFORM Severity - hidden'!$C$5:$V$200,20,FALSE)</f>
        <v>44858</v>
      </c>
    </row>
    <row r="84" spans="1:21" x14ac:dyDescent="0.25">
      <c r="A84" s="139" t="str">
        <f t="array" ref="A84">IFERROR(INDEX(Lists!$B$2:$B$200,SMALL(IF(Lists!$H$2:$H$200="Yes",ROW(Lists!$B$2:$B$200)),ROW(80:80))-1,1),"")</f>
        <v>Multiple crises in Uganda</v>
      </c>
      <c r="B84" s="140" t="str">
        <f>VLOOKUP(A84,Lists!$B$2:$G$200,2,FALSE)</f>
        <v>UGA001</v>
      </c>
      <c r="C84" s="140" t="str">
        <f>VLOOKUP(B84,'INFORM Severity - hidden'!$C$5:$D$200,2,FALSE)</f>
        <v>Uganda</v>
      </c>
      <c r="D84" s="140" t="str">
        <f>VLOOKUP(A84,Lists!$B$2:$G$200,3,FALSE)</f>
        <v>UGA</v>
      </c>
      <c r="E84" s="140" t="str">
        <f>VLOOKUP(A84,Lists!$B$2:$G$200,5,FALSE)</f>
        <v>Displacement,Drought,Violence,Epidemic</v>
      </c>
      <c r="F84" s="238">
        <f t="shared" si="10"/>
        <v>3.3</v>
      </c>
      <c r="G84" s="142">
        <f t="shared" si="11"/>
        <v>4</v>
      </c>
      <c r="H84" s="142" t="str">
        <f t="shared" si="12"/>
        <v>High</v>
      </c>
      <c r="I84" s="239" t="str">
        <f>INDEX(Trends!$D$3:$D$404,MATCH(B84,Trends!$C$3:$C$404,0))</f>
        <v>Stable</v>
      </c>
      <c r="J84" s="142" t="str">
        <f>VLOOKUP($B84,Reliability!$A$3:$I$170,9,FALSE)</f>
        <v>Very High</v>
      </c>
      <c r="K84" s="240">
        <f t="shared" si="13"/>
        <v>3.4</v>
      </c>
      <c r="L84" s="240">
        <f>VLOOKUP($B84,'Impact of the crisis'!$C$6:$N$170,12,FALSE)</f>
        <v>1.9</v>
      </c>
      <c r="M84" s="240">
        <f>VLOOKUP($B84,'Impact of the crisis'!$C$6:$AB$170,26,FALSE)</f>
        <v>4</v>
      </c>
      <c r="N84" s="240">
        <f>VLOOKUP($B84,'Conditions of people affected'!$C$6:$R$170,16,FALSE)</f>
        <v>3.4</v>
      </c>
      <c r="O84" s="240">
        <f>VLOOKUP($B84,'Conditions of people affected'!$C$6:$R$170,9,FALSE)</f>
        <v>3.8</v>
      </c>
      <c r="P84" s="240">
        <f>VLOOKUP($B84,'Conditions of people affected'!$C$6:$R$170,15,FALSE)</f>
        <v>3</v>
      </c>
      <c r="Q84" s="240">
        <f t="shared" si="14"/>
        <v>2.9</v>
      </c>
      <c r="R84" s="240">
        <f>VLOOKUP($B84,'Complexity of the crisis'!$C$6:$AN$170,22,FALSE)</f>
        <v>3.6</v>
      </c>
      <c r="S84" s="241">
        <f>VLOOKUP($B84,'Complexity of the crisis'!$C$6:$AN$170,38,FALSE)</f>
        <v>2</v>
      </c>
      <c r="T84" s="141" t="str">
        <f>VLOOKUP(B84,Lists!$C$3:$E$163,3,FALSE)</f>
        <v>Africa</v>
      </c>
      <c r="U84" s="153">
        <f>VLOOKUP(B84,'INFORM Severity - hidden'!$C$5:$V$200,20,FALSE)</f>
        <v>44858</v>
      </c>
    </row>
    <row r="85" spans="1:21" x14ac:dyDescent="0.25">
      <c r="A85" s="139" t="str">
        <f t="array" ref="A85">IFERROR(INDEX(Lists!$B$2:$B$200,SMALL(IF(Lists!$H$2:$H$200="Yes",ROW(Lists!$B$2:$B$200)),ROW(81:81))-1,1),"")</f>
        <v>Conflict in Ukraine</v>
      </c>
      <c r="B85" s="140" t="str">
        <f>VLOOKUP(A85,Lists!$B$2:$G$200,2,FALSE)</f>
        <v>UKR002</v>
      </c>
      <c r="C85" s="140" t="str">
        <f>VLOOKUP(B85,'INFORM Severity - hidden'!$C$5:$D$200,2,FALSE)</f>
        <v>Ukraine</v>
      </c>
      <c r="D85" s="140" t="str">
        <f>VLOOKUP(A85,Lists!$B$2:$G$200,3,FALSE)</f>
        <v>UKR</v>
      </c>
      <c r="E85" s="140" t="str">
        <f>VLOOKUP(A85,Lists!$B$2:$G$200,5,FALSE)</f>
        <v>Conflict,Displacement</v>
      </c>
      <c r="F85" s="238">
        <f t="shared" si="10"/>
        <v>4.2</v>
      </c>
      <c r="G85" s="142">
        <f t="shared" si="11"/>
        <v>5</v>
      </c>
      <c r="H85" s="142" t="str">
        <f t="shared" si="12"/>
        <v>Very High</v>
      </c>
      <c r="I85" s="239" t="str">
        <f>INDEX(Trends!$D$3:$D$404,MATCH(B85,Trends!$C$3:$C$404,0))</f>
        <v>Decreasing</v>
      </c>
      <c r="J85" s="142" t="str">
        <f>VLOOKUP($B85,Reliability!$A$3:$I$170,9,FALSE)</f>
        <v>Very High</v>
      </c>
      <c r="K85" s="240">
        <f t="shared" si="13"/>
        <v>5</v>
      </c>
      <c r="L85" s="240">
        <f>VLOOKUP($B85,'Impact of the crisis'!$C$6:$N$170,12,FALSE)</f>
        <v>4.9000000000000004</v>
      </c>
      <c r="M85" s="240">
        <f>VLOOKUP($B85,'Impact of the crisis'!$C$6:$AB$170,26,FALSE)</f>
        <v>5</v>
      </c>
      <c r="N85" s="240">
        <f>VLOOKUP($B85,'Conditions of people affected'!$C$6:$R$170,16,FALSE)</f>
        <v>4.5</v>
      </c>
      <c r="O85" s="240">
        <f>VLOOKUP($B85,'Conditions of people affected'!$C$6:$R$170,9,FALSE)</f>
        <v>5</v>
      </c>
      <c r="P85" s="240">
        <f>VLOOKUP($B85,'Conditions of people affected'!$C$6:$R$170,15,FALSE)</f>
        <v>4</v>
      </c>
      <c r="Q85" s="240">
        <f t="shared" si="14"/>
        <v>3.1</v>
      </c>
      <c r="R85" s="240">
        <f>VLOOKUP($B85,'Complexity of the crisis'!$C$6:$AN$170,22,FALSE)</f>
        <v>2.6</v>
      </c>
      <c r="S85" s="241">
        <f>VLOOKUP($B85,'Complexity of the crisis'!$C$6:$AN$170,38,FALSE)</f>
        <v>3.5</v>
      </c>
      <c r="T85" s="141" t="str">
        <f>VLOOKUP(B85,Lists!$C$3:$E$163,3,FALSE)</f>
        <v>Europe</v>
      </c>
      <c r="U85" s="153">
        <f>VLOOKUP(B85,'INFORM Severity - hidden'!$C$5:$V$200,20,FALSE)</f>
        <v>44860</v>
      </c>
    </row>
    <row r="86" spans="1:21" x14ac:dyDescent="0.25">
      <c r="A86" s="139" t="str">
        <f t="array" ref="A86">IFERROR(INDEX(Lists!$B$2:$B$200,SMALL(IF(Lists!$H$2:$H$200="Yes",ROW(Lists!$B$2:$B$200)),ROW(82:82))-1,1),"")</f>
        <v>Complex crisis in Venezuela</v>
      </c>
      <c r="B86" s="140" t="str">
        <f>VLOOKUP(A86,Lists!$B$2:$G$200,2,FALSE)</f>
        <v>VEN001</v>
      </c>
      <c r="C86" s="140" t="str">
        <f>VLOOKUP(B86,'INFORM Severity - hidden'!$C$5:$D$200,2,FALSE)</f>
        <v>Venezuela</v>
      </c>
      <c r="D86" s="140" t="str">
        <f>VLOOKUP(A86,Lists!$B$2:$G$200,3,FALSE)</f>
        <v>VEN</v>
      </c>
      <c r="E86" s="140" t="str">
        <f>VLOOKUP(A86,Lists!$B$2:$G$200,5,FALSE)</f>
        <v>Socio-political,Violence,Floods</v>
      </c>
      <c r="F86" s="238">
        <f t="shared" si="10"/>
        <v>4</v>
      </c>
      <c r="G86" s="142">
        <f t="shared" si="11"/>
        <v>4</v>
      </c>
      <c r="H86" s="142" t="str">
        <f t="shared" si="12"/>
        <v>High</v>
      </c>
      <c r="I86" s="239" t="str">
        <f>INDEX(Trends!$D$3:$D$404,MATCH(B86,Trends!$C$3:$C$404,0))</f>
        <v>Decreasing</v>
      </c>
      <c r="J86" s="142" t="str">
        <f>VLOOKUP($B86,Reliability!$A$3:$I$170,9,FALSE)</f>
        <v>High</v>
      </c>
      <c r="K86" s="240">
        <f t="shared" si="13"/>
        <v>4.2</v>
      </c>
      <c r="L86" s="240">
        <f>VLOOKUP($B86,'Impact of the crisis'!$C$6:$N$170,12,FALSE)</f>
        <v>4.9000000000000004</v>
      </c>
      <c r="M86" s="240">
        <f>VLOOKUP($B86,'Impact of the crisis'!$C$6:$AB$170,26,FALSE)</f>
        <v>3.8</v>
      </c>
      <c r="N86" s="240">
        <f>VLOOKUP($B86,'Conditions of people affected'!$C$6:$R$170,16,FALSE)</f>
        <v>4</v>
      </c>
      <c r="O86" s="240">
        <f>VLOOKUP($B86,'Conditions of people affected'!$C$6:$R$170,9,FALSE)</f>
        <v>5</v>
      </c>
      <c r="P86" s="240">
        <f>VLOOKUP($B86,'Conditions of people affected'!$C$6:$R$170,15,FALSE)</f>
        <v>3</v>
      </c>
      <c r="Q86" s="240">
        <f t="shared" si="14"/>
        <v>3.9</v>
      </c>
      <c r="R86" s="240">
        <f>VLOOKUP($B86,'Complexity of the crisis'!$C$6:$AN$170,22,FALSE)</f>
        <v>3.2</v>
      </c>
      <c r="S86" s="241">
        <f>VLOOKUP($B86,'Complexity of the crisis'!$C$6:$AN$170,38,FALSE)</f>
        <v>4.5</v>
      </c>
      <c r="T86" s="141" t="str">
        <f>VLOOKUP(B86,Lists!$C$3:$E$163,3,FALSE)</f>
        <v>Americas</v>
      </c>
      <c r="U86" s="153">
        <f>VLOOKUP(B86,'INFORM Severity - hidden'!$C$5:$V$200,20,FALSE)</f>
        <v>44865</v>
      </c>
    </row>
    <row r="87" spans="1:21" x14ac:dyDescent="0.25">
      <c r="A87" s="139" t="str">
        <f t="array" ref="A87">IFERROR(INDEX(Lists!$B$2:$B$200,SMALL(IF(Lists!$H$2:$H$200="Yes",ROW(Lists!$B$2:$B$200)),ROW(83:83))-1,1),"")</f>
        <v>Conflict in Yemen</v>
      </c>
      <c r="B87" s="140" t="str">
        <f>VLOOKUP(A87,Lists!$B$2:$G$200,2,FALSE)</f>
        <v>YEM001</v>
      </c>
      <c r="C87" s="140" t="str">
        <f>VLOOKUP(B87,'INFORM Severity - hidden'!$C$5:$D$200,2,FALSE)</f>
        <v>Yemen</v>
      </c>
      <c r="D87" s="140" t="str">
        <f>VLOOKUP(A87,Lists!$B$2:$G$200,3,FALSE)</f>
        <v>YEM</v>
      </c>
      <c r="E87" s="140" t="str">
        <f>VLOOKUP(A87,Lists!$B$2:$G$200,5,FALSE)</f>
        <v>Conflict</v>
      </c>
      <c r="F87" s="238">
        <f t="shared" si="10"/>
        <v>4.7</v>
      </c>
      <c r="G87" s="142">
        <f t="shared" si="11"/>
        <v>5</v>
      </c>
      <c r="H87" s="142" t="str">
        <f t="shared" si="12"/>
        <v>Very High</v>
      </c>
      <c r="I87" s="239" t="str">
        <f>INDEX(Trends!$D$3:$D$404,MATCH(B87,Trends!$C$3:$C$404,0))</f>
        <v>Decreasing</v>
      </c>
      <c r="J87" s="142" t="str">
        <f>VLOOKUP($B87,Reliability!$A$3:$I$170,9,FALSE)</f>
        <v>Very High</v>
      </c>
      <c r="K87" s="240">
        <f t="shared" si="13"/>
        <v>4.5999999999999996</v>
      </c>
      <c r="L87" s="240">
        <f>VLOOKUP($B87,'Impact of the crisis'!$C$6:$N$170,12,FALSE)</f>
        <v>4.9000000000000004</v>
      </c>
      <c r="M87" s="240">
        <f>VLOOKUP($B87,'Impact of the crisis'!$C$6:$AB$170,26,FALSE)</f>
        <v>4.5</v>
      </c>
      <c r="N87" s="240">
        <f>VLOOKUP($B87,'Conditions of people affected'!$C$6:$R$170,16,FALSE)</f>
        <v>5</v>
      </c>
      <c r="O87" s="240">
        <f>VLOOKUP($B87,'Conditions of people affected'!$C$6:$R$170,9,FALSE)</f>
        <v>5</v>
      </c>
      <c r="P87" s="240">
        <f>VLOOKUP($B87,'Conditions of people affected'!$C$6:$R$170,15,FALSE)</f>
        <v>5</v>
      </c>
      <c r="Q87" s="240">
        <f t="shared" si="14"/>
        <v>4.2</v>
      </c>
      <c r="R87" s="240">
        <f>VLOOKUP($B87,'Complexity of the crisis'!$C$6:$AN$170,22,FALSE)</f>
        <v>3.9</v>
      </c>
      <c r="S87" s="241">
        <f>VLOOKUP($B87,'Complexity of the crisis'!$C$6:$AN$170,38,FALSE)</f>
        <v>4.5</v>
      </c>
      <c r="T87" s="141" t="str">
        <f>VLOOKUP(B87,Lists!$C$3:$E$163,3,FALSE)</f>
        <v>Middle east</v>
      </c>
      <c r="U87" s="153">
        <f>VLOOKUP(B87,'INFORM Severity - hidden'!$C$5:$V$200,20,FALSE)</f>
        <v>44833</v>
      </c>
    </row>
    <row r="88" spans="1:21" x14ac:dyDescent="0.25">
      <c r="A88" s="139" t="str">
        <f t="array" ref="A88">IFERROR(INDEX(Lists!$B$2:$B$200,SMALL(IF(Lists!$H$2:$H$200="Yes",ROW(Lists!$B$2:$B$200)),ROW(84:84))-1,1),"")</f>
        <v>Drought in Zambia</v>
      </c>
      <c r="B88" s="140" t="str">
        <f>VLOOKUP(A88,Lists!$B$2:$G$200,2,FALSE)</f>
        <v>ZMB002</v>
      </c>
      <c r="C88" s="140" t="str">
        <f>VLOOKUP(B88,'INFORM Severity - hidden'!$C$5:$D$200,2,FALSE)</f>
        <v>Zambia</v>
      </c>
      <c r="D88" s="140" t="str">
        <f>VLOOKUP(A88,Lists!$B$2:$G$200,3,FALSE)</f>
        <v>ZMB</v>
      </c>
      <c r="E88" s="140" t="str">
        <f>VLOOKUP(A88,Lists!$B$2:$G$200,5,FALSE)</f>
        <v>Drought</v>
      </c>
      <c r="F88" s="238">
        <f t="shared" si="10"/>
        <v>2.9</v>
      </c>
      <c r="G88" s="142">
        <f t="shared" si="11"/>
        <v>3</v>
      </c>
      <c r="H88" s="142" t="str">
        <f t="shared" si="12"/>
        <v>Medium</v>
      </c>
      <c r="I88" s="239" t="str">
        <f>INDEX(Trends!$D$3:$D$404,MATCH(B88,Trends!$C$3:$C$404,0))</f>
        <v>Stable</v>
      </c>
      <c r="J88" s="142" t="str">
        <f>VLOOKUP($B88,Reliability!$A$3:$I$170,9,FALSE)</f>
        <v>Very High</v>
      </c>
      <c r="K88" s="240">
        <f t="shared" si="13"/>
        <v>3.1</v>
      </c>
      <c r="L88" s="240">
        <f>VLOOKUP($B88,'Impact of the crisis'!$C$6:$N$170,12,FALSE)</f>
        <v>4.3</v>
      </c>
      <c r="M88" s="240">
        <f>VLOOKUP($B88,'Impact of the crisis'!$C$6:$AB$170,26,FALSE)</f>
        <v>2.2000000000000002</v>
      </c>
      <c r="N88" s="240">
        <f>VLOOKUP($B88,'Conditions of people affected'!$C$6:$R$170,16,FALSE)</f>
        <v>3.4</v>
      </c>
      <c r="O88" s="240">
        <f>VLOOKUP($B88,'Conditions of people affected'!$C$6:$R$170,9,FALSE)</f>
        <v>3.8</v>
      </c>
      <c r="P88" s="240">
        <f>VLOOKUP($B88,'Conditions of people affected'!$C$6:$R$170,15,FALSE)</f>
        <v>3</v>
      </c>
      <c r="Q88" s="240">
        <f t="shared" si="14"/>
        <v>1.9</v>
      </c>
      <c r="R88" s="240">
        <f>VLOOKUP($B88,'Complexity of the crisis'!$C$6:$AN$170,22,FALSE)</f>
        <v>1.8</v>
      </c>
      <c r="S88" s="241">
        <f>VLOOKUP($B88,'Complexity of the crisis'!$C$6:$AN$170,38,FALSE)</f>
        <v>2</v>
      </c>
      <c r="T88" s="141" t="str">
        <f>VLOOKUP(B88,Lists!$C$3:$E$163,3,FALSE)</f>
        <v>Africa</v>
      </c>
      <c r="U88" s="153">
        <f>VLOOKUP(B88,'INFORM Severity - hidden'!$C$5:$V$200,20,FALSE)</f>
        <v>44853</v>
      </c>
    </row>
    <row r="89" spans="1:21" x14ac:dyDescent="0.25">
      <c r="A89" s="139" t="str">
        <f t="array" ref="A89">IFERROR(INDEX(Lists!$B$2:$B$200,SMALL(IF(Lists!$H$2:$H$200="Yes",ROW(Lists!$B$2:$B$200)),ROW(85:85))-1,1),"")</f>
        <v>Complex crisis in Zimbabwe</v>
      </c>
      <c r="B89" s="140" t="str">
        <f>VLOOKUP(A89,Lists!$B$2:$G$200,2,FALSE)</f>
        <v>ZWE001</v>
      </c>
      <c r="C89" s="140" t="str">
        <f>VLOOKUP(B89,'INFORM Severity - hidden'!$C$5:$D$200,2,FALSE)</f>
        <v>Zimbabwe</v>
      </c>
      <c r="D89" s="140" t="str">
        <f>VLOOKUP(A89,Lists!$B$2:$G$200,3,FALSE)</f>
        <v>ZWE</v>
      </c>
      <c r="E89" s="140" t="str">
        <f>VLOOKUP(A89,Lists!$B$2:$G$200,5,FALSE)</f>
        <v>Socio-political,Drought</v>
      </c>
      <c r="F89" s="238">
        <f t="shared" si="10"/>
        <v>3.8</v>
      </c>
      <c r="G89" s="142">
        <f t="shared" si="11"/>
        <v>4</v>
      </c>
      <c r="H89" s="142" t="str">
        <f t="shared" si="12"/>
        <v>High</v>
      </c>
      <c r="I89" s="239" t="str">
        <f>INDEX(Trends!$D$3:$D$404,MATCH(B89,Trends!$C$3:$C$404,0))</f>
        <v>Stable</v>
      </c>
      <c r="J89" s="142" t="str">
        <f>VLOOKUP($B89,Reliability!$A$3:$I$170,9,FALSE)</f>
        <v>High</v>
      </c>
      <c r="K89" s="240">
        <f t="shared" si="13"/>
        <v>3.4</v>
      </c>
      <c r="L89" s="240">
        <f>VLOOKUP($B89,'Impact of the crisis'!$C$6:$N$170,12,FALSE)</f>
        <v>4.5999999999999996</v>
      </c>
      <c r="M89" s="240">
        <f>VLOOKUP($B89,'Impact of the crisis'!$C$6:$AB$170,26,FALSE)</f>
        <v>2.5</v>
      </c>
      <c r="N89" s="240">
        <f>VLOOKUP($B89,'Conditions of people affected'!$C$6:$R$170,16,FALSE)</f>
        <v>4.3499999999999996</v>
      </c>
      <c r="O89" s="240">
        <f>VLOOKUP($B89,'Conditions of people affected'!$C$6:$R$170,9,FALSE)</f>
        <v>4.7</v>
      </c>
      <c r="P89" s="240">
        <f>VLOOKUP($B89,'Conditions of people affected'!$C$6:$R$170,15,FALSE)</f>
        <v>4</v>
      </c>
      <c r="Q89" s="240">
        <f t="shared" si="14"/>
        <v>3</v>
      </c>
      <c r="R89" s="240">
        <f>VLOOKUP($B89,'Complexity of the crisis'!$C$6:$AN$170,22,FALSE)</f>
        <v>2.9</v>
      </c>
      <c r="S89" s="241">
        <f>VLOOKUP($B89,'Complexity of the crisis'!$C$6:$AN$170,38,FALSE)</f>
        <v>3</v>
      </c>
      <c r="T89" s="141" t="str">
        <f>VLOOKUP(B89,Lists!$C$3:$E$163,3,FALSE)</f>
        <v>Africa</v>
      </c>
      <c r="U89" s="153">
        <f>VLOOKUP(B89,'INFORM Severity - hidden'!$C$5:$V$200,20,FALSE)</f>
        <v>44858</v>
      </c>
    </row>
  </sheetData>
  <autoFilter ref="A4:T143"/>
  <conditionalFormatting sqref="K5:K300">
    <cfRule type="cellIs" dxfId="553" priority="65" stopIfTrue="1" operator="between">
      <formula>4</formula>
      <formula>5</formula>
    </cfRule>
    <cfRule type="cellIs" dxfId="552" priority="71" stopIfTrue="1" operator="between">
      <formula>3</formula>
      <formula>4</formula>
    </cfRule>
    <cfRule type="cellIs" dxfId="551" priority="72" stopIfTrue="1" operator="between">
      <formula>2</formula>
      <formula>3</formula>
    </cfRule>
    <cfRule type="cellIs" dxfId="550" priority="73" stopIfTrue="1" operator="between">
      <formula>1</formula>
      <formula>2</formula>
    </cfRule>
    <cfRule type="cellIs" dxfId="549" priority="74" stopIfTrue="1" operator="between">
      <formula>0</formula>
      <formula>1</formula>
    </cfRule>
  </conditionalFormatting>
  <conditionalFormatting sqref="L5:M300">
    <cfRule type="cellIs" dxfId="548" priority="66" stopIfTrue="1" operator="between">
      <formula>4</formula>
      <formula>5</formula>
    </cfRule>
    <cfRule type="cellIs" dxfId="547" priority="67" stopIfTrue="1" operator="between">
      <formula>3</formula>
      <formula>4</formula>
    </cfRule>
    <cfRule type="cellIs" dxfId="546" priority="68" stopIfTrue="1" operator="between">
      <formula>2</formula>
      <formula>3</formula>
    </cfRule>
    <cfRule type="cellIs" dxfId="545" priority="69" stopIfTrue="1" operator="between">
      <formula>1</formula>
      <formula>2</formula>
    </cfRule>
    <cfRule type="cellIs" dxfId="544" priority="70" stopIfTrue="1" operator="between">
      <formula>0</formula>
      <formula>1</formula>
    </cfRule>
  </conditionalFormatting>
  <conditionalFormatting sqref="O5:P300">
    <cfRule type="cellIs" dxfId="543" priority="55" stopIfTrue="1" operator="between">
      <formula>7.1</formula>
      <formula>10</formula>
    </cfRule>
    <cfRule type="cellIs" dxfId="542" priority="56" stopIfTrue="1" operator="between">
      <formula>5.4</formula>
      <formula>7</formula>
    </cfRule>
    <cfRule type="cellIs" dxfId="541" priority="57" stopIfTrue="1" operator="between">
      <formula>3.5</formula>
      <formula>5.3</formula>
    </cfRule>
    <cfRule type="cellIs" dxfId="540" priority="58" stopIfTrue="1" operator="between">
      <formula>1.8</formula>
      <formula>3.4</formula>
    </cfRule>
    <cfRule type="cellIs" dxfId="539" priority="59" stopIfTrue="1" operator="between">
      <formula>0</formula>
      <formula>1.7</formula>
    </cfRule>
  </conditionalFormatting>
  <conditionalFormatting sqref="S5:S300">
    <cfRule type="cellIs" dxfId="538" priority="50" stopIfTrue="1" operator="between">
      <formula>4</formula>
      <formula>5</formula>
    </cfRule>
    <cfRule type="cellIs" dxfId="537" priority="51" stopIfTrue="1" operator="between">
      <formula>3</formula>
      <formula>4</formula>
    </cfRule>
    <cfRule type="cellIs" dxfId="536" priority="52" stopIfTrue="1" operator="between">
      <formula>2</formula>
      <formula>3</formula>
    </cfRule>
    <cfRule type="cellIs" dxfId="535" priority="53" stopIfTrue="1" operator="between">
      <formula>1</formula>
      <formula>2</formula>
    </cfRule>
    <cfRule type="cellIs" dxfId="534" priority="54" stopIfTrue="1" operator="between">
      <formula>0</formula>
      <formula>1</formula>
    </cfRule>
  </conditionalFormatting>
  <conditionalFormatting sqref="Q5:Q300">
    <cfRule type="cellIs" dxfId="533" priority="35" stopIfTrue="1" operator="between">
      <formula>4</formula>
      <formula>5</formula>
    </cfRule>
    <cfRule type="cellIs" dxfId="532" priority="36" stopIfTrue="1" operator="between">
      <formula>3</formula>
      <formula>4</formula>
    </cfRule>
    <cfRule type="cellIs" dxfId="531" priority="37" stopIfTrue="1" operator="between">
      <formula>2</formula>
      <formula>3</formula>
    </cfRule>
    <cfRule type="cellIs" dxfId="530" priority="38" stopIfTrue="1" operator="between">
      <formula>1</formula>
      <formula>2</formula>
    </cfRule>
    <cfRule type="cellIs" dxfId="529" priority="39" stopIfTrue="1" operator="between">
      <formula>0</formula>
      <formula>1</formula>
    </cfRule>
  </conditionalFormatting>
  <conditionalFormatting sqref="I5:I300">
    <cfRule type="cellIs" dxfId="528" priority="27" operator="equal">
      <formula>"Increasing"</formula>
    </cfRule>
    <cfRule type="cellIs" dxfId="527" priority="28" operator="equal">
      <formula>"Stable"</formula>
    </cfRule>
    <cfRule type="cellIs" dxfId="526" priority="29" operator="equal">
      <formula>"Decreasing"</formula>
    </cfRule>
  </conditionalFormatting>
  <conditionalFormatting sqref="R5:S300">
    <cfRule type="cellIs" dxfId="525" priority="45" stopIfTrue="1" operator="between">
      <formula>4</formula>
      <formula>5</formula>
    </cfRule>
    <cfRule type="cellIs" dxfId="524" priority="46" stopIfTrue="1" operator="between">
      <formula>3</formula>
      <formula>4</formula>
    </cfRule>
    <cfRule type="cellIs" dxfId="523" priority="47" stopIfTrue="1" operator="between">
      <formula>2</formula>
      <formula>3</formula>
    </cfRule>
    <cfRule type="cellIs" dxfId="522" priority="48" stopIfTrue="1" operator="between">
      <formula>1</formula>
      <formula>2</formula>
    </cfRule>
    <cfRule type="cellIs" dxfId="521" priority="49" stopIfTrue="1" operator="between">
      <formula>0</formula>
      <formula>1</formula>
    </cfRule>
  </conditionalFormatting>
  <conditionalFormatting sqref="G5:G300">
    <cfRule type="cellIs" dxfId="520" priority="17" stopIfTrue="1" operator="equal">
      <formula>5</formula>
    </cfRule>
    <cfRule type="cellIs" dxfId="519" priority="18" stopIfTrue="1" operator="equal">
      <formula>4</formula>
    </cfRule>
    <cfRule type="cellIs" dxfId="518" priority="19" stopIfTrue="1" operator="equal">
      <formula>3</formula>
    </cfRule>
    <cfRule type="cellIs" dxfId="517" priority="20" stopIfTrue="1" operator="equal">
      <formula>2</formula>
    </cfRule>
    <cfRule type="cellIs" dxfId="516" priority="21" stopIfTrue="1" operator="equal">
      <formula>1</formula>
    </cfRule>
  </conditionalFormatting>
  <conditionalFormatting sqref="H5:H300">
    <cfRule type="cellIs" dxfId="515" priority="12" stopIfTrue="1" operator="equal">
      <formula>"Very High"</formula>
    </cfRule>
    <cfRule type="cellIs" dxfId="514" priority="13" stopIfTrue="1" operator="equal">
      <formula>"High"</formula>
    </cfRule>
    <cfRule type="cellIs" dxfId="513" priority="14" stopIfTrue="1" operator="equal">
      <formula>"Medium"</formula>
    </cfRule>
    <cfRule type="cellIs" dxfId="512" priority="15" stopIfTrue="1" operator="equal">
      <formula>"Low"</formula>
    </cfRule>
    <cfRule type="cellIs" dxfId="511" priority="16" stopIfTrue="1" operator="equal">
      <formula>"Very Low"</formula>
    </cfRule>
  </conditionalFormatting>
  <conditionalFormatting sqref="N5:N300">
    <cfRule type="cellIs" dxfId="510" priority="7" stopIfTrue="1" operator="between">
      <formula>5</formula>
      <formula>5.9</formula>
    </cfRule>
    <cfRule type="cellIs" dxfId="509" priority="8" stopIfTrue="1" operator="between">
      <formula>4</formula>
      <formula>4.9</formula>
    </cfRule>
    <cfRule type="cellIs" dxfId="508" priority="9" stopIfTrue="1" operator="between">
      <formula>3</formula>
      <formula>3.9</formula>
    </cfRule>
    <cfRule type="cellIs" dxfId="507" priority="10" stopIfTrue="1" operator="between">
      <formula>2</formula>
      <formula>2.9</formula>
    </cfRule>
    <cfRule type="cellIs" dxfId="506" priority="11" stopIfTrue="1" operator="between">
      <formula>0</formula>
      <formula>1.9</formula>
    </cfRule>
  </conditionalFormatting>
  <conditionalFormatting sqref="J5:J300">
    <cfRule type="cellIs" dxfId="505" priority="2" stopIfTrue="1" operator="equal">
      <formula>"Very Low"</formula>
    </cfRule>
    <cfRule type="cellIs" dxfId="504" priority="3" stopIfTrue="1" operator="equal">
      <formula>"Low"</formula>
    </cfRule>
    <cfRule type="cellIs" dxfId="503" priority="4" stopIfTrue="1" operator="equal">
      <formula>"Medium"</formula>
    </cfRule>
    <cfRule type="cellIs" dxfId="502" priority="5" stopIfTrue="1" operator="equal">
      <formula>"High"</formula>
    </cfRule>
    <cfRule type="cellIs" dxfId="501" priority="6" stopIfTrue="1" operator="equal">
      <formula>"Very High"</formula>
    </cfRule>
  </conditionalFormatting>
  <conditionalFormatting sqref="A1:XFD1048576">
    <cfRule type="containsBlanks" priority="1" stopIfTrue="1">
      <formula>LEN(TRIM(A1))=0</formula>
    </cfRule>
  </conditionalFormatting>
  <pageMargins left="0.25" right="0.25" top="0.75" bottom="0.75" header="0.3" footer="0.3"/>
  <pageSetup paperSize="9" scale="53"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66"/>
  <sheetViews>
    <sheetView topLeftCell="A102" zoomScale="80" zoomScaleNormal="80" workbookViewId="0">
      <selection activeCell="D119" sqref="D119"/>
    </sheetView>
  </sheetViews>
  <sheetFormatPr defaultColWidth="9.42578125" defaultRowHeight="15" x14ac:dyDescent="0.25"/>
  <cols>
    <col min="1" max="1" width="36" style="214" customWidth="1"/>
    <col min="2" max="2" width="26" style="214" bestFit="1" customWidth="1"/>
    <col min="3" max="3" width="10.42578125" style="214" bestFit="1" customWidth="1"/>
    <col min="4" max="4" width="14.42578125" style="214" customWidth="1"/>
    <col min="5" max="5" width="9.42578125" style="214" customWidth="1"/>
    <col min="6" max="6" width="8.5703125" style="210" customWidth="1"/>
    <col min="7" max="7" width="10.7109375" style="213" customWidth="1"/>
    <col min="8" max="10" width="8.5703125" style="210" customWidth="1"/>
    <col min="11" max="11" width="8.5703125" style="213" customWidth="1"/>
    <col min="12" max="13" width="8.5703125" style="210" customWidth="1"/>
    <col min="14" max="14" width="8.5703125" style="214" customWidth="1"/>
    <col min="15" max="15" width="8.5703125" style="210" customWidth="1"/>
    <col min="16" max="16" width="8.5703125" style="213" customWidth="1"/>
    <col min="17" max="19" width="8.5703125" style="210" customWidth="1"/>
    <col min="20" max="20" width="8.5703125" style="213" customWidth="1"/>
    <col min="21" max="27" width="8.5703125" style="210" customWidth="1"/>
    <col min="28" max="28" width="8.5703125" style="214" customWidth="1"/>
    <col min="29" max="29" width="9.42578125" style="214" customWidth="1"/>
    <col min="30" max="16384" width="9.42578125" style="214"/>
  </cols>
  <sheetData>
    <row r="1" spans="1:28" ht="15.6" customHeight="1" thickBot="1" x14ac:dyDescent="0.3">
      <c r="A1" s="293"/>
      <c r="B1" s="294"/>
      <c r="C1" s="294"/>
      <c r="D1" s="294"/>
      <c r="E1" s="294"/>
      <c r="F1" s="295"/>
      <c r="G1" s="296"/>
      <c r="H1" s="295"/>
      <c r="I1" s="295"/>
      <c r="J1" s="295"/>
      <c r="K1" s="296"/>
      <c r="L1" s="295"/>
      <c r="M1" s="295"/>
      <c r="N1" s="294"/>
      <c r="O1" s="295"/>
      <c r="P1" s="296"/>
      <c r="Q1" s="295"/>
      <c r="R1" s="295"/>
      <c r="S1" s="295"/>
      <c r="T1" s="296"/>
      <c r="U1" s="295"/>
      <c r="V1" s="295"/>
      <c r="W1" s="295"/>
      <c r="X1" s="295"/>
      <c r="Y1" s="295"/>
      <c r="Z1" s="295"/>
      <c r="AA1" s="295"/>
      <c r="AB1" s="294"/>
    </row>
    <row r="2" spans="1:28" ht="111.6" customHeight="1" thickBot="1" x14ac:dyDescent="0.3">
      <c r="A2" s="51"/>
      <c r="B2" s="51"/>
      <c r="C2" s="55"/>
      <c r="D2" s="55"/>
      <c r="E2" s="7"/>
      <c r="F2" s="94" t="s">
        <v>8492</v>
      </c>
      <c r="G2" s="96" t="s">
        <v>8493</v>
      </c>
      <c r="H2" s="94" t="s">
        <v>8494</v>
      </c>
      <c r="I2" s="89" t="s">
        <v>8495</v>
      </c>
      <c r="J2" s="94" t="s">
        <v>8496</v>
      </c>
      <c r="K2" s="96" t="s">
        <v>8497</v>
      </c>
      <c r="L2" s="94" t="s">
        <v>8498</v>
      </c>
      <c r="M2" s="89" t="s">
        <v>8499</v>
      </c>
      <c r="N2" s="88" t="s">
        <v>8490</v>
      </c>
      <c r="O2" s="94" t="s">
        <v>8500</v>
      </c>
      <c r="P2" s="96" t="s">
        <v>8501</v>
      </c>
      <c r="Q2" s="94" t="s">
        <v>8502</v>
      </c>
      <c r="R2" s="89" t="s">
        <v>619</v>
      </c>
      <c r="S2" s="94" t="s">
        <v>8503</v>
      </c>
      <c r="T2" s="96" t="s">
        <v>8504</v>
      </c>
      <c r="U2" s="94" t="s">
        <v>8505</v>
      </c>
      <c r="V2" s="92" t="s">
        <v>531</v>
      </c>
      <c r="W2" s="94" t="s">
        <v>8506</v>
      </c>
      <c r="X2" s="95" t="s">
        <v>8507</v>
      </c>
      <c r="Y2" s="93" t="s">
        <v>8508</v>
      </c>
      <c r="Z2" s="91" t="s">
        <v>8509</v>
      </c>
      <c r="AA2" s="90" t="s">
        <v>8510</v>
      </c>
      <c r="AB2" s="88" t="s">
        <v>8491</v>
      </c>
    </row>
    <row r="3" spans="1:28" x14ac:dyDescent="0.25">
      <c r="A3" s="51"/>
      <c r="B3" s="51"/>
      <c r="C3" s="55"/>
      <c r="D3" s="55"/>
      <c r="E3" s="7" t="s">
        <v>8511</v>
      </c>
      <c r="F3" s="60">
        <v>6</v>
      </c>
      <c r="G3" s="60"/>
      <c r="H3" s="65">
        <v>1</v>
      </c>
      <c r="I3" s="60"/>
      <c r="J3" s="242">
        <v>7.5</v>
      </c>
      <c r="K3" s="62"/>
      <c r="L3" s="65">
        <v>1</v>
      </c>
      <c r="M3" s="60"/>
      <c r="N3" s="63"/>
      <c r="O3" s="242">
        <v>7.5</v>
      </c>
      <c r="P3" s="62"/>
      <c r="Q3" s="65">
        <v>1</v>
      </c>
      <c r="R3" s="60"/>
      <c r="S3" s="242">
        <v>6.5</v>
      </c>
      <c r="T3" s="62"/>
      <c r="U3" s="65">
        <v>0.15</v>
      </c>
      <c r="V3" s="60"/>
      <c r="W3" s="242">
        <v>3.5</v>
      </c>
      <c r="X3" s="61"/>
      <c r="Y3" s="64">
        <v>1E-4</v>
      </c>
      <c r="Z3" s="61"/>
      <c r="AA3" s="60"/>
      <c r="AB3" s="63"/>
    </row>
    <row r="4" spans="1:28" x14ac:dyDescent="0.25">
      <c r="A4" s="51"/>
      <c r="B4" s="51"/>
      <c r="C4" s="55"/>
      <c r="D4" s="55"/>
      <c r="E4" s="7" t="s">
        <v>8512</v>
      </c>
      <c r="F4" s="60">
        <v>3</v>
      </c>
      <c r="G4" s="60"/>
      <c r="H4" s="65">
        <v>0.02</v>
      </c>
      <c r="I4" s="60"/>
      <c r="J4" s="61">
        <v>6</v>
      </c>
      <c r="K4" s="62"/>
      <c r="L4" s="65">
        <v>0.01</v>
      </c>
      <c r="M4" s="60"/>
      <c r="N4" s="63"/>
      <c r="O4" s="242">
        <v>4.5</v>
      </c>
      <c r="P4" s="62"/>
      <c r="Q4" s="65">
        <v>0.01</v>
      </c>
      <c r="R4" s="60"/>
      <c r="S4" s="61">
        <v>3</v>
      </c>
      <c r="T4" s="62"/>
      <c r="U4" s="65">
        <v>0</v>
      </c>
      <c r="V4" s="60"/>
      <c r="W4" s="61">
        <v>0</v>
      </c>
      <c r="X4" s="61"/>
      <c r="Y4" s="65">
        <v>0</v>
      </c>
      <c r="Z4" s="61"/>
      <c r="AA4" s="60"/>
      <c r="AB4" s="63"/>
    </row>
    <row r="5" spans="1:28" x14ac:dyDescent="0.25">
      <c r="A5" s="23" t="s">
        <v>8466</v>
      </c>
      <c r="B5" s="23" t="s">
        <v>8471</v>
      </c>
      <c r="C5" s="23" t="s">
        <v>8468</v>
      </c>
      <c r="D5" s="23" t="s">
        <v>8469</v>
      </c>
      <c r="E5" s="24" t="s">
        <v>8513</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3">
        <f>IF('Crisis Indicator Data'!F3="x","x",IF(LOG('Crisis Indicator Data'!F3)&lt;F$4,0,IF(LOG('Crisis Indicator Data'!F3)&gt;F$3,5,ROUND(5-(F$3-LOG('Crisis Indicator Data'!F3))/(F$3-F$4)*5,1))))</f>
        <v>4.7</v>
      </c>
      <c r="G6" s="143">
        <f>IF('Crisis Indicator Data'!F3="x","x",IF(LEN(E6)&gt;3,('Crisis Indicator Data'!F3/VLOOKUP('Impact of the crisis'!$C6,'Regional Crises'!$B$1:$R$66,4,FALSE)),'Crisis Indicator Data'!F3/VLOOKUP('Impact of the crisis'!$E6,'Country Indicator Data'!$B$4:$P$300,15,FALSE)))</f>
        <v>1.0000107220537329</v>
      </c>
      <c r="H6" s="237">
        <f t="shared" ref="H6:H37" si="0">IF(G6="x","x",IF(G6&lt;H$4,0,IF(G6&gt;H$3,5,ROUND(5-(H$3-G6)/(H$3-H$4)*5,1))))</f>
        <v>5</v>
      </c>
      <c r="I6" s="237">
        <f t="shared" ref="I6:I37" si="1">IF(AND(H6="x",F6="x"),"x",AVERAGE(F6,H6))</f>
        <v>4.8499999999999996</v>
      </c>
      <c r="J6" s="237">
        <f>IF('Crisis Indicator Data'!G3="x","x",IF(LOG('Crisis Indicator Data'!G3)&lt;J$4,0,IF(LOG('Crisis Indicator Data'!G3)&gt;J$3,5,ROUND(5-(J$3-LOG('Crisis Indicator Data'!G3))/(J$3-J$4)*5,1))))</f>
        <v>5</v>
      </c>
      <c r="K6" s="143">
        <f>IF('Crisis Indicator Data'!G3="x","x",IF(LEN(E6)&gt;3,('Crisis Indicator Data'!G3/VLOOKUP('Impact of the crisis'!$C6,'Regional Crises'!$B$1:$R$66,5,FALSE)),'Crisis Indicator Data'!G3/VLOOKUP('Impact of the crisis'!$E6,'Country Indicator Data'!$B$4:$P$300,14,FALSE)))</f>
        <v>1</v>
      </c>
      <c r="L6" s="237">
        <f t="shared" ref="L6:L37" si="2">IF(K6="x","x",IF(K6&lt;L$4,0,IF(K6&gt;L$3,5,ROUND(5-(L$3-K6)/(L$3-L$4)*5,1))))</f>
        <v>5</v>
      </c>
      <c r="M6" s="237">
        <f t="shared" ref="M6:M37" si="3">IF(AND(L6="x",J6="x"),"x",AVERAGE(J6,L6))</f>
        <v>5</v>
      </c>
      <c r="N6" s="237">
        <f t="shared" ref="N6:N37" si="4">IF(AND(M6="x",I6="x"),"x",IF(OR(M6="x",I6="x"),AVERAGE(I6,M6),ROUND((5-GEOMEAN(((5-I6)/5*4+1),((5-M6)/5*4+1)))/4*5,1)))</f>
        <v>4.9000000000000004</v>
      </c>
      <c r="O6" s="237">
        <f>IF('Crisis Indicator Data'!H3="x","x",IF('Crisis Indicator Data'!H3=0,0,IF(LOG('Crisis Indicator Data'!H3)&lt;O$4,0,IF(LOG('Crisis Indicator Data'!H3)&gt;O$3,5,ROUND(5-(O$3-LOG('Crisis Indicator Data'!H3))/(O$3-O$4)*5,1)))))</f>
        <v>5</v>
      </c>
      <c r="P6" s="143">
        <f>IF('Crisis Indicator Data'!H3="x","x",'Crisis Indicator Data'!H3/'Crisis Indicator Data'!G3)</f>
        <v>0.85885167464114831</v>
      </c>
      <c r="Q6" s="237">
        <f t="shared" ref="Q6:Q37" si="5">IF(P6="x","x",IF(P6&lt;Q$4,0,IF(P6&gt;Q$3,5,ROUND(5-(Q$3-P6)/(Q$3-Q$4)*5,1))))</f>
        <v>4.3</v>
      </c>
      <c r="R6" s="237">
        <f t="shared" ref="R6:R37" si="6">IF(AND(Q6="x",O6="x"),"x",AVERAGE(O6,Q6))</f>
        <v>4.6500000000000004</v>
      </c>
      <c r="S6" s="237">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0.34498607242339835</v>
      </c>
      <c r="U6" s="237">
        <f t="shared" ref="U6:U37" si="7">IF(T6="x","x",IF(T6&lt;U$4,0,IF(T6&gt;U$3,5,ROUND(5-(U$3-T6)/(U$3-U$4)*5,1))))</f>
        <v>5</v>
      </c>
      <c r="V6" s="237">
        <f t="shared" ref="V6:V37" si="8">IF(AND(U6="x",S6="x"),"x",ROUND(AVERAGE(S6,U6),1))</f>
        <v>5</v>
      </c>
      <c r="W6" s="237">
        <f>IF('Crisis Indicator Data'!L3="x","x",IF('Crisis Indicator Data'!L3=0,0,IF(LOG('Crisis Indicator Data'!L3)&lt;W$4,0,IF(LOG('Crisis Indicator Data'!L3)&gt;W$3,5,ROUND(5-(W$3-LOG('Crisis Indicator Data'!L3))/(W$3-W$4)*5,1)))))</f>
        <v>5</v>
      </c>
      <c r="X6" s="244">
        <f>IF(OR('Crisis Indicator Data'!L3="x",'Crisis Indicator Data'!H3="x"),"x",'Crisis Indicator Data'!L3/'Crisis Indicator Data'!H3)</f>
        <v>8.9052924791086348E-5</v>
      </c>
      <c r="Y6" s="237">
        <f t="shared" ref="Y6:Y37" si="9">IF(X6="x","x",IF(X6&lt;Y$4,0,IF(X6&gt;Y$3,5,ROUND(5-(Y$3-X6)/(Y$3-Y$4)*5,1))))</f>
        <v>4.5</v>
      </c>
      <c r="Z6" s="237">
        <f t="shared" ref="Z6:Z37" si="10">IF(AND(Y6="x",W6="x"),"x",ROUND(AVERAGE(W6,Y6),1))</f>
        <v>4.8</v>
      </c>
      <c r="AA6" s="237">
        <f t="shared" ref="AA6:AA37" si="11">IF(AND(V6="x",Z6="x"),"x",IF(OR(V6="x",Z6="x"),AVERAGE(V6,Z6),ROUND((5-GEOMEAN(((5-V6)/5*4+1),((5-Z6)/5*4+1)))/4*5,1)))</f>
        <v>4.9000000000000004</v>
      </c>
      <c r="AB6" s="245">
        <f t="shared" ref="AB6:AB37" si="12">IF(AND(R6="x",AA6="x"),"x",IF(OR(R6="x",AA6="x"),AVERAGE(R6,AA6),ROUND((5-GEOMEAN(((5-R6)/5*4+1),((5-AA6)/5*4+1)))/4*5,1)))</f>
        <v>4.8</v>
      </c>
    </row>
    <row r="7" spans="1:28" x14ac:dyDescent="0.2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3">
        <f>IF('Crisis Indicator Data'!F4="x","x",IF(LOG('Crisis Indicator Data'!F4)&lt;F$4,0,IF(LOG('Crisis Indicator Data'!F4)&gt;F$3,5,ROUND(5-(F$3-LOG('Crisis Indicator Data'!F4))/(F$3-F$4)*5,1))))</f>
        <v>2.2999999999999998</v>
      </c>
      <c r="G7" s="143">
        <f>IF('Crisis Indicator Data'!F4="x","x",IF(LEN(E7)&gt;3,('Crisis Indicator Data'!F4/VLOOKUP('Impact of the crisis'!$C7,'Regional Crises'!$B$1:$R$66,4,FALSE)),'Crisis Indicator Data'!F4/VLOOKUP('Impact of the crisis'!$E7,'Country Indicator Data'!$B$4:$P$300,15,FALSE)))</f>
        <v>3.6379928315412188E-2</v>
      </c>
      <c r="H7" s="237">
        <f t="shared" si="0"/>
        <v>0.1</v>
      </c>
      <c r="I7" s="237">
        <f t="shared" si="1"/>
        <v>1.2</v>
      </c>
      <c r="J7" s="237">
        <f>IF('Crisis Indicator Data'!G4="x","x",IF(LOG('Crisis Indicator Data'!G4)&lt;J$4,0,IF(LOG('Crisis Indicator Data'!G4)&gt;J$3,5,ROUND(5-(J$3-LOG('Crisis Indicator Data'!G4))/(J$3-J$4)*5,1))))</f>
        <v>0.9</v>
      </c>
      <c r="K7" s="143">
        <f>IF('Crisis Indicator Data'!G4="x","x",IF(LEN(E7)&gt;3,('Crisis Indicator Data'!G4/VLOOKUP('Impact of the crisis'!$C7,'Regional Crises'!$B$1:$R$66,5,FALSE)),'Crisis Indicator Data'!G4/VLOOKUP('Impact of the crisis'!$E7,'Country Indicator Data'!$B$4:$P$300,14,FALSE)))</f>
        <v>4.416267942583732E-2</v>
      </c>
      <c r="L7" s="237">
        <f t="shared" si="2"/>
        <v>0.2</v>
      </c>
      <c r="M7" s="237">
        <f t="shared" si="3"/>
        <v>0.55000000000000004</v>
      </c>
      <c r="N7" s="237">
        <f t="shared" si="4"/>
        <v>0.9</v>
      </c>
      <c r="O7" s="237">
        <f>IF('Crisis Indicator Data'!H4="x","x",IF('Crisis Indicator Data'!H4=0,0,IF(LOG('Crisis Indicator Data'!H4)&lt;O$4,0,IF(LOG('Crisis Indicator Data'!H4)&gt;O$3,5,ROUND(5-(O$3-LOG('Crisis Indicator Data'!H4))/(O$3-O$4)*5,1)))))</f>
        <v>1.8</v>
      </c>
      <c r="P7" s="143">
        <f>IF('Crisis Indicator Data'!H4="x","x",'Crisis Indicator Data'!H4/'Crisis Indicator Data'!G4)</f>
        <v>0.19609967497291442</v>
      </c>
      <c r="Q7" s="237">
        <f t="shared" si="5"/>
        <v>0.9</v>
      </c>
      <c r="R7" s="237">
        <f t="shared" si="6"/>
        <v>1.35</v>
      </c>
      <c r="S7" s="237" t="str">
        <f>IF('Crisis Indicator Data'!I4="x","x",IF('Crisis Indicator Data'!I4=0,0,IF(LOG('Crisis Indicator Data'!I4)&lt;S$4,0,IF(LOG('Crisis Indicator Data'!I4)&gt;S$3,5,ROUND(5-(S$3-LOG('Crisis Indicator Data'!I4))/(S$3-S$4)*5,1)))))</f>
        <v>x</v>
      </c>
      <c r="T7" s="143" t="str">
        <f>IF('Crisis Indicator Data'!H4="x","x",IF('Crisis Indicator Data'!I4="x","x",'Crisis Indicator Data'!I4/'Crisis Indicator Data'!H4))</f>
        <v>x</v>
      </c>
      <c r="U7" s="237" t="str">
        <f t="shared" si="7"/>
        <v>x</v>
      </c>
      <c r="V7" s="237" t="str">
        <f t="shared" si="8"/>
        <v>x</v>
      </c>
      <c r="W7" s="237">
        <f>IF('Crisis Indicator Data'!L4="x","x",IF('Crisis Indicator Data'!L4=0,0,IF(LOG('Crisis Indicator Data'!L4)&lt;W$4,0,IF(LOG('Crisis Indicator Data'!L4)&gt;W$3,5,ROUND(5-(W$3-LOG('Crisis Indicator Data'!L4))/(W$3-W$4)*5,1)))))</f>
        <v>4.3</v>
      </c>
      <c r="X7" s="244">
        <f>IF(OR('Crisis Indicator Data'!L4="x",'Crisis Indicator Data'!H4="x"),"x",'Crisis Indicator Data'!L4/'Crisis Indicator Data'!H4)</f>
        <v>2.8701657458563537E-3</v>
      </c>
      <c r="Y7" s="237">
        <f t="shared" si="9"/>
        <v>5</v>
      </c>
      <c r="Z7" s="237">
        <f t="shared" si="10"/>
        <v>4.7</v>
      </c>
      <c r="AA7" s="237">
        <f t="shared" si="11"/>
        <v>4.7</v>
      </c>
      <c r="AB7" s="245">
        <f t="shared" si="12"/>
        <v>3.5</v>
      </c>
    </row>
    <row r="8" spans="1:28" x14ac:dyDescent="0.2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3">
        <f>IF('Crisis Indicator Data'!F5="x","x",IF(LOG('Crisis Indicator Data'!F5)&lt;F$4,0,IF(LOG('Crisis Indicator Data'!F5)&gt;F$3,5,ROUND(5-(F$3-LOG('Crisis Indicator Data'!F5))/(F$3-F$4)*5,1))))</f>
        <v>5</v>
      </c>
      <c r="G8" s="143">
        <f>IF('Crisis Indicator Data'!F5="x","x",IF(LEN(E8)&gt;3,('Crisis Indicator Data'!F5/VLOOKUP('Impact of the crisis'!$C8,'Regional Crises'!$B$1:$R$66,4,FALSE)),'Crisis Indicator Data'!F5/VLOOKUP('Impact of the crisis'!$E8,'Country Indicator Data'!$B$4:$P$300,15,FALSE)))</f>
        <v>1</v>
      </c>
      <c r="H8" s="237">
        <f t="shared" si="0"/>
        <v>5</v>
      </c>
      <c r="I8" s="237">
        <f t="shared" si="1"/>
        <v>5</v>
      </c>
      <c r="J8" s="237">
        <f>IF('Crisis Indicator Data'!G5="x","x",IF(LOG('Crisis Indicator Data'!G5)&lt;J$4,0,IF(LOG('Crisis Indicator Data'!G5)&gt;J$3,5,ROUND(5-(J$3-LOG('Crisis Indicator Data'!G5))/(J$3-J$4)*5,1))))</f>
        <v>1.5</v>
      </c>
      <c r="K8" s="143">
        <f>IF('Crisis Indicator Data'!G5="x","x",IF(LEN(E8)&gt;3,('Crisis Indicator Data'!G5/VLOOKUP('Impact of the crisis'!$C8,'Regional Crises'!$B$1:$R$66,5,FALSE)),'Crisis Indicator Data'!G5/VLOOKUP('Impact of the crisis'!$E8,'Country Indicator Data'!$B$4:$P$300,14,FALSE)))</f>
        <v>8.1120943952802366E-2</v>
      </c>
      <c r="L8" s="237">
        <f t="shared" si="2"/>
        <v>0.4</v>
      </c>
      <c r="M8" s="237">
        <f t="shared" si="3"/>
        <v>0.95</v>
      </c>
      <c r="N8" s="237">
        <f t="shared" si="4"/>
        <v>3.7</v>
      </c>
      <c r="O8" s="237">
        <f>IF('Crisis Indicator Data'!H5="x","x",IF('Crisis Indicator Data'!H5=0,0,IF(LOG('Crisis Indicator Data'!H5)&lt;O$4,0,IF(LOG('Crisis Indicator Data'!H5)&gt;O$3,5,ROUND(5-(O$3-LOG('Crisis Indicator Data'!H5))/(O$3-O$4)*5,1)))))</f>
        <v>3.1</v>
      </c>
      <c r="P8" s="143">
        <f>IF('Crisis Indicator Data'!H5="x","x",'Crisis Indicator Data'!H5/'Crisis Indicator Data'!G5)</f>
        <v>0.82436363636363641</v>
      </c>
      <c r="Q8" s="237">
        <f t="shared" si="5"/>
        <v>4.0999999999999996</v>
      </c>
      <c r="R8" s="237">
        <f t="shared" si="6"/>
        <v>3.5999999999999996</v>
      </c>
      <c r="S8" s="237">
        <f>IF('Crisis Indicator Data'!I5="x","x",IF('Crisis Indicator Data'!I5=0,0,IF(LOG('Crisis Indicator Data'!I5)&lt;S$4,0,IF(LOG('Crisis Indicator Data'!I5)&gt;S$3,5,ROUND(5-(S$3-LOG('Crisis Indicator Data'!I5))/(S$3-S$4)*5,1)))))</f>
        <v>0</v>
      </c>
      <c r="T8" s="143">
        <f>IF('Crisis Indicator Data'!H5="x","x",IF('Crisis Indicator Data'!I5="x","x",'Crisis Indicator Data'!I5/'Crisis Indicator Data'!H5))</f>
        <v>0</v>
      </c>
      <c r="U8" s="237">
        <f t="shared" si="7"/>
        <v>0</v>
      </c>
      <c r="V8" s="237">
        <f t="shared" si="8"/>
        <v>0</v>
      </c>
      <c r="W8" s="237">
        <f>IF('Crisis Indicator Data'!L5="x","x",IF('Crisis Indicator Data'!L5=0,0,IF(LOG('Crisis Indicator Data'!L5)&lt;W$4,0,IF(LOG('Crisis Indicator Data'!L5)&gt;W$3,5,ROUND(5-(W$3-LOG('Crisis Indicator Data'!L5))/(W$3-W$4)*5,1)))))</f>
        <v>0</v>
      </c>
      <c r="X8" s="244">
        <f>IF(OR('Crisis Indicator Data'!L5="x",'Crisis Indicator Data'!H5="x"),"x",'Crisis Indicator Data'!L5/'Crisis Indicator Data'!H5)</f>
        <v>0</v>
      </c>
      <c r="Y8" s="237">
        <f t="shared" si="9"/>
        <v>0</v>
      </c>
      <c r="Z8" s="237">
        <f t="shared" si="10"/>
        <v>0</v>
      </c>
      <c r="AA8" s="237">
        <f t="shared" si="11"/>
        <v>0</v>
      </c>
      <c r="AB8" s="245">
        <f t="shared" si="12"/>
        <v>2.2000000000000002</v>
      </c>
    </row>
    <row r="9" spans="1:28"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3">
        <f>IF('Crisis Indicator Data'!F6="x","x",IF(LOG('Crisis Indicator Data'!F6)&lt;F$4,0,IF(LOG('Crisis Indicator Data'!F6)&gt;F$3,5,ROUND(5-(F$3-LOG('Crisis Indicator Data'!F6))/(F$3-F$4)*5,1))))</f>
        <v>1.1000000000000001</v>
      </c>
      <c r="G9" s="143">
        <f>IF('Crisis Indicator Data'!F6="x","x",IF(LEN(E9)&gt;3,('Crisis Indicator Data'!F6/VLOOKUP('Impact of the crisis'!$C9,'Regional Crises'!$B$1:$R$66,4,FALSE)),'Crisis Indicator Data'!F6/VLOOKUP('Impact of the crisis'!$E9,'Country Indicator Data'!$B$4:$P$300,15,FALSE)))</f>
        <v>0.1545135230066737</v>
      </c>
      <c r="H9" s="237">
        <f t="shared" si="0"/>
        <v>0.7</v>
      </c>
      <c r="I9" s="237">
        <f t="shared" si="1"/>
        <v>0.9</v>
      </c>
      <c r="J9" s="237">
        <f>IF('Crisis Indicator Data'!G6="x","x",IF(LOG('Crisis Indicator Data'!G6)&lt;J$4,0,IF(LOG('Crisis Indicator Data'!G6)&gt;J$3,5,ROUND(5-(J$3-LOG('Crisis Indicator Data'!G6))/(J$3-J$4)*5,1))))</f>
        <v>0.7</v>
      </c>
      <c r="K9" s="143">
        <f>IF('Crisis Indicator Data'!G6="x","x",IF(LEN(E9)&gt;3,('Crisis Indicator Data'!G6/VLOOKUP('Impact of the crisis'!$C9,'Regional Crises'!$B$1:$R$66,5,FALSE)),'Crisis Indicator Data'!G6/VLOOKUP('Impact of the crisis'!$E9,'Country Indicator Data'!$B$4:$P$300,14,FALSE)))</f>
        <v>0.54417670682730923</v>
      </c>
      <c r="L9" s="237">
        <f t="shared" si="2"/>
        <v>2.7</v>
      </c>
      <c r="M9" s="237">
        <f t="shared" si="3"/>
        <v>1.7000000000000002</v>
      </c>
      <c r="N9" s="237">
        <f t="shared" si="4"/>
        <v>1.3</v>
      </c>
      <c r="O9" s="237">
        <f>IF('Crisis Indicator Data'!H6="x","x",IF('Crisis Indicator Data'!H6=0,0,IF(LOG('Crisis Indicator Data'!H6)&lt;O$4,0,IF(LOG('Crisis Indicator Data'!H6)&gt;O$3,5,ROUND(5-(O$3-LOG('Crisis Indicator Data'!H6))/(O$3-O$4)*5,1)))))</f>
        <v>0.1</v>
      </c>
      <c r="P9" s="143">
        <f>IF('Crisis Indicator Data'!H6="x","x",'Crisis Indicator Data'!H6/'Crisis Indicator Data'!G6)</f>
        <v>2.0910209102091022E-2</v>
      </c>
      <c r="Q9" s="237">
        <f t="shared" si="5"/>
        <v>0.1</v>
      </c>
      <c r="R9" s="237">
        <f t="shared" si="6"/>
        <v>0.1</v>
      </c>
      <c r="S9" s="237">
        <f>IF('Crisis Indicator Data'!I6="x","x",IF('Crisis Indicator Data'!I6=0,0,IF(LOG('Crisis Indicator Data'!I6)&lt;S$4,0,IF(LOG('Crisis Indicator Data'!I6)&gt;S$3,5,ROUND(5-(S$3-LOG('Crisis Indicator Data'!I6))/(S$3-S$4)*5,1)))))</f>
        <v>2</v>
      </c>
      <c r="T9" s="143">
        <f>IF('Crisis Indicator Data'!H6="x","x",IF('Crisis Indicator Data'!I6="x","x",'Crisis Indicator Data'!I6/'Crisis Indicator Data'!H6))</f>
        <v>0.79411764705882348</v>
      </c>
      <c r="U9" s="237">
        <f t="shared" si="7"/>
        <v>5</v>
      </c>
      <c r="V9" s="237">
        <f t="shared" si="8"/>
        <v>3.5</v>
      </c>
      <c r="W9" s="237">
        <f>IF('Crisis Indicator Data'!L6="x","x",IF('Crisis Indicator Data'!L6=0,0,IF(LOG('Crisis Indicator Data'!L6)&lt;W$4,0,IF(LOG('Crisis Indicator Data'!L6)&gt;W$3,5,ROUND(5-(W$3-LOG('Crisis Indicator Data'!L6))/(W$3-W$4)*5,1)))))</f>
        <v>1.5</v>
      </c>
      <c r="X9" s="244">
        <f>IF(OR('Crisis Indicator Data'!L6="x",'Crisis Indicator Data'!H6="x"),"x",'Crisis Indicator Data'!L6/'Crisis Indicator Data'!H6)</f>
        <v>3.2352941176470591E-4</v>
      </c>
      <c r="Y9" s="237">
        <f t="shared" si="9"/>
        <v>5</v>
      </c>
      <c r="Z9" s="237">
        <f t="shared" si="10"/>
        <v>3.3</v>
      </c>
      <c r="AA9" s="237">
        <f t="shared" si="11"/>
        <v>3.4</v>
      </c>
      <c r="AB9" s="245">
        <f t="shared" si="12"/>
        <v>2.1</v>
      </c>
    </row>
    <row r="10" spans="1:28"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3">
        <f>IF('Crisis Indicator Data'!F7="x","x",IF(LOG('Crisis Indicator Data'!F7)&lt;F$4,0,IF(LOG('Crisis Indicator Data'!F7)&gt;F$3,5,ROUND(5-(F$3-LOG('Crisis Indicator Data'!F7))/(F$3-F$4)*5,1))))</f>
        <v>2.5</v>
      </c>
      <c r="G10" s="143">
        <f>IF('Crisis Indicator Data'!F7="x","x",IF(LEN(E10)&gt;3,('Crisis Indicator Data'!F7/VLOOKUP('Impact of the crisis'!$C10,'Regional Crises'!$B$1:$R$66,4,FALSE)),'Crisis Indicator Data'!F7/VLOOKUP('Impact of the crisis'!$E10,'Country Indicator Data'!$B$4:$P$300,15,FALSE)))</f>
        <v>0.38179112783228286</v>
      </c>
      <c r="H10" s="237">
        <f t="shared" si="0"/>
        <v>1.8</v>
      </c>
      <c r="I10" s="237">
        <f t="shared" si="1"/>
        <v>2.15</v>
      </c>
      <c r="J10" s="237">
        <f>IF('Crisis Indicator Data'!G7="x","x",IF(LOG('Crisis Indicator Data'!G7)&lt;J$4,0,IF(LOG('Crisis Indicator Data'!G7)&gt;J$3,5,ROUND(5-(J$3-LOG('Crisis Indicator Data'!G7))/(J$3-J$4)*5,1))))</f>
        <v>1.5</v>
      </c>
      <c r="K10" s="143">
        <f>IF('Crisis Indicator Data'!G7="x","x",IF(LEN(E10)&gt;3,('Crisis Indicator Data'!G7/VLOOKUP('Impact of the crisis'!$C10,'Regional Crises'!$B$1:$R$66,5,FALSE)),'Crisis Indicator Data'!G7/VLOOKUP('Impact of the crisis'!$E10,'Country Indicator Data'!$B$4:$P$300,14,FALSE)))</f>
        <v>0.28147410358565739</v>
      </c>
      <c r="L10" s="237">
        <f t="shared" si="2"/>
        <v>1.4</v>
      </c>
      <c r="M10" s="237">
        <f t="shared" si="3"/>
        <v>1.45</v>
      </c>
      <c r="N10" s="237">
        <f t="shared" si="4"/>
        <v>1.8</v>
      </c>
      <c r="O10" s="237">
        <f>IF('Crisis Indicator Data'!H7="x","x",IF('Crisis Indicator Data'!H7=0,0,IF(LOG('Crisis Indicator Data'!H7)&lt;O$4,0,IF(LOG('Crisis Indicator Data'!H7)&gt;O$3,5,ROUND(5-(O$3-LOG('Crisis Indicator Data'!H7))/(O$3-O$4)*5,1)))))</f>
        <v>3.3</v>
      </c>
      <c r="P10" s="143">
        <f>IF('Crisis Indicator Data'!H7="x","x",'Crisis Indicator Data'!H7/'Crisis Indicator Data'!G7)</f>
        <v>1</v>
      </c>
      <c r="Q10" s="237">
        <f t="shared" si="5"/>
        <v>5</v>
      </c>
      <c r="R10" s="237">
        <f t="shared" si="6"/>
        <v>4.1500000000000004</v>
      </c>
      <c r="S10" s="237">
        <f>IF('Crisis Indicator Data'!I7="x","x",IF('Crisis Indicator Data'!I7=0,0,IF(LOG('Crisis Indicator Data'!I7)&lt;S$4,0,IF(LOG('Crisis Indicator Data'!I7)&gt;S$3,5,ROUND(5-(S$3-LOG('Crisis Indicator Data'!I7))/(S$3-S$4)*5,1)))))</f>
        <v>2.8</v>
      </c>
      <c r="T10" s="143">
        <f>IF('Crisis Indicator Data'!H7="x","x",IF('Crisis Indicator Data'!I7="x","x",'Crisis Indicator Data'!I7/'Crisis Indicator Data'!H7))</f>
        <v>3.2200990799716916E-2</v>
      </c>
      <c r="U10" s="237">
        <f t="shared" si="7"/>
        <v>1.1000000000000001</v>
      </c>
      <c r="V10" s="237">
        <f t="shared" si="8"/>
        <v>2</v>
      </c>
      <c r="W10" s="237">
        <f>IF('Crisis Indicator Data'!L7="x","x",IF('Crisis Indicator Data'!L7=0,0,IF(LOG('Crisis Indicator Data'!L7)&lt;W$4,0,IF(LOG('Crisis Indicator Data'!L7)&gt;W$3,5,ROUND(5-(W$3-LOG('Crisis Indicator Data'!L7))/(W$3-W$4)*5,1)))))</f>
        <v>0.7</v>
      </c>
      <c r="X10" s="244">
        <f>IF(OR('Crisis Indicator Data'!L7="x",'Crisis Indicator Data'!H7="x"),"x",'Crisis Indicator Data'!L7/'Crisis Indicator Data'!H7)</f>
        <v>1.0615711252653927E-6</v>
      </c>
      <c r="Y10" s="237">
        <f t="shared" si="9"/>
        <v>0.1</v>
      </c>
      <c r="Z10" s="237">
        <f t="shared" si="10"/>
        <v>0.4</v>
      </c>
      <c r="AA10" s="237">
        <f t="shared" si="11"/>
        <v>1.3</v>
      </c>
      <c r="AB10" s="245">
        <f t="shared" si="12"/>
        <v>3</v>
      </c>
    </row>
    <row r="11" spans="1:28" x14ac:dyDescent="0.2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3">
        <f>IF('Crisis Indicator Data'!F8="x","x",IF(LOG('Crisis Indicator Data'!F8)&lt;F$4,0,IF(LOG('Crisis Indicator Data'!F8)&gt;F$3,5,ROUND(5-(F$3-LOG('Crisis Indicator Data'!F8))/(F$3-F$4)*5,1))))</f>
        <v>2.2999999999999998</v>
      </c>
      <c r="G11" s="143">
        <f>IF('Crisis Indicator Data'!F8="x","x",IF(LEN(E11)&gt;3,('Crisis Indicator Data'!F8/VLOOKUP('Impact of the crisis'!$C11,'Regional Crises'!$B$1:$R$66,4,FALSE)),'Crisis Indicator Data'!F8/VLOOKUP('Impact of the crisis'!$E11,'Country Indicator Data'!$B$4:$P$300,15,FALSE)))</f>
        <v>1</v>
      </c>
      <c r="H11" s="237">
        <f t="shared" si="0"/>
        <v>5</v>
      </c>
      <c r="I11" s="237">
        <f t="shared" si="1"/>
        <v>3.65</v>
      </c>
      <c r="J11" s="237">
        <f>IF('Crisis Indicator Data'!G8="x","x",IF(LOG('Crisis Indicator Data'!G8)&lt;J$4,0,IF(LOG('Crisis Indicator Data'!G8)&gt;J$3,5,ROUND(5-(J$3-LOG('Crisis Indicator Data'!G8))/(J$3-J$4)*5,1))))</f>
        <v>3.7</v>
      </c>
      <c r="K11" s="143">
        <f>IF('Crisis Indicator Data'!G8="x","x",IF(LEN(E11)&gt;3,('Crisis Indicator Data'!G8/VLOOKUP('Impact of the crisis'!$C11,'Regional Crises'!$B$1:$R$66,5,FALSE)),'Crisis Indicator Data'!G8/VLOOKUP('Impact of the crisis'!$E11,'Country Indicator Data'!$B$4:$P$300,14,FALSE)))</f>
        <v>1</v>
      </c>
      <c r="L11" s="237">
        <f t="shared" si="2"/>
        <v>5</v>
      </c>
      <c r="M11" s="237">
        <f t="shared" si="3"/>
        <v>4.3499999999999996</v>
      </c>
      <c r="N11" s="237">
        <f t="shared" si="4"/>
        <v>4</v>
      </c>
      <c r="O11" s="237">
        <f>IF('Crisis Indicator Data'!H8="x","x",IF('Crisis Indicator Data'!H8=0,0,IF(LOG('Crisis Indicator Data'!H8)&lt;O$4,0,IF(LOG('Crisis Indicator Data'!H8)&gt;O$3,5,ROUND(5-(O$3-LOG('Crisis Indicator Data'!H8))/(O$3-O$4)*5,1)))))</f>
        <v>4.4000000000000004</v>
      </c>
      <c r="P11" s="143">
        <f>IF('Crisis Indicator Data'!H8="x","x",'Crisis Indicator Data'!H8/'Crisis Indicator Data'!G8)</f>
        <v>1</v>
      </c>
      <c r="Q11" s="237">
        <f t="shared" si="5"/>
        <v>5</v>
      </c>
      <c r="R11" s="237">
        <f t="shared" si="6"/>
        <v>4.7</v>
      </c>
      <c r="S11" s="237">
        <f>IF('Crisis Indicator Data'!I8="x","x",IF('Crisis Indicator Data'!I8=0,0,IF(LOG('Crisis Indicator Data'!I8)&lt;S$4,0,IF(LOG('Crisis Indicator Data'!I8)&gt;S$3,5,ROUND(5-(S$3-LOG('Crisis Indicator Data'!I8))/(S$3-S$4)*5,1)))))</f>
        <v>4</v>
      </c>
      <c r="T11" s="143">
        <f>IF('Crisis Indicator Data'!H8="x","x",IF('Crisis Indicator Data'!I8="x","x",'Crisis Indicator Data'!I8/'Crisis Indicator Data'!H8))</f>
        <v>4.8461538461538459E-2</v>
      </c>
      <c r="U11" s="237">
        <f t="shared" si="7"/>
        <v>1.6</v>
      </c>
      <c r="V11" s="237">
        <f t="shared" si="8"/>
        <v>2.8</v>
      </c>
      <c r="W11" s="237">
        <f>IF('Crisis Indicator Data'!L8="x","x",IF('Crisis Indicator Data'!L8=0,0,IF(LOG('Crisis Indicator Data'!L8)&lt;W$4,0,IF(LOG('Crisis Indicator Data'!L8)&gt;W$3,5,ROUND(5-(W$3-LOG('Crisis Indicator Data'!L8))/(W$3-W$4)*5,1)))))</f>
        <v>2.8</v>
      </c>
      <c r="X11" s="244">
        <f>IF(OR('Crisis Indicator Data'!L8="x",'Crisis Indicator Data'!H8="x"),"x",'Crisis Indicator Data'!L8/'Crisis Indicator Data'!H8)</f>
        <v>7.1538461538461538E-6</v>
      </c>
      <c r="Y11" s="237">
        <f t="shared" si="9"/>
        <v>0.4</v>
      </c>
      <c r="Z11" s="237">
        <f t="shared" si="10"/>
        <v>1.6</v>
      </c>
      <c r="AA11" s="237">
        <f t="shared" si="11"/>
        <v>2.2000000000000002</v>
      </c>
      <c r="AB11" s="245">
        <f t="shared" si="12"/>
        <v>3.7</v>
      </c>
    </row>
    <row r="12" spans="1:28"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3">
        <f>IF('Crisis Indicator Data'!F9="x","x",IF(LOG('Crisis Indicator Data'!F9)&lt;F$4,0,IF(LOG('Crisis Indicator Data'!F9)&gt;F$3,5,ROUND(5-(F$3-LOG('Crisis Indicator Data'!F9))/(F$3-F$4)*5,1))))</f>
        <v>4.0999999999999996</v>
      </c>
      <c r="G12" s="143">
        <f>IF('Crisis Indicator Data'!F9="x","x",IF(LEN(E12)&gt;3,('Crisis Indicator Data'!F9/VLOOKUP('Impact of the crisis'!$C12,'Regional Crises'!$B$1:$R$66,4,FALSE)),'Crisis Indicator Data'!F9/VLOOKUP('Impact of the crisis'!$E12,'Country Indicator Data'!$B$4:$P$300,15,FALSE)))</f>
        <v>1.0014619883040936</v>
      </c>
      <c r="H12" s="237">
        <f t="shared" si="0"/>
        <v>5</v>
      </c>
      <c r="I12" s="237">
        <f t="shared" si="1"/>
        <v>4.55</v>
      </c>
      <c r="J12" s="237">
        <f>IF('Crisis Indicator Data'!G9="x","x",IF(LOG('Crisis Indicator Data'!G9)&lt;J$4,0,IF(LOG('Crisis Indicator Data'!G9)&gt;J$3,5,ROUND(5-(J$3-LOG('Crisis Indicator Data'!G9))/(J$3-J$4)*5,1))))</f>
        <v>4.4000000000000004</v>
      </c>
      <c r="K12" s="143">
        <f>IF('Crisis Indicator Data'!G9="x","x",IF(LEN(E12)&gt;3,('Crisis Indicator Data'!G9/VLOOKUP('Impact of the crisis'!$C12,'Regional Crises'!$B$1:$R$66,5,FALSE)),'Crisis Indicator Data'!G9/VLOOKUP('Impact of the crisis'!$E12,'Country Indicator Data'!$B$4:$P$300,14,FALSE)))</f>
        <v>1</v>
      </c>
      <c r="L12" s="237">
        <f t="shared" si="2"/>
        <v>5</v>
      </c>
      <c r="M12" s="237">
        <f t="shared" si="3"/>
        <v>4.7</v>
      </c>
      <c r="N12" s="237">
        <f t="shared" si="4"/>
        <v>4.5999999999999996</v>
      </c>
      <c r="O12" s="237">
        <f>IF('Crisis Indicator Data'!H9="x","x",IF('Crisis Indicator Data'!H9=0,0,IF(LOG('Crisis Indicator Data'!H9)&lt;O$4,0,IF(LOG('Crisis Indicator Data'!H9)&gt;O$3,5,ROUND(5-(O$3-LOG('Crisis Indicator Data'!H9))/(O$3-O$4)*5,1)))))</f>
        <v>3.4</v>
      </c>
      <c r="P12" s="143">
        <f>IF('Crisis Indicator Data'!H9="x","x",'Crisis Indicator Data'!H9/'Crisis Indicator Data'!G9)</f>
        <v>0.163300366810605</v>
      </c>
      <c r="Q12" s="237">
        <f t="shared" si="5"/>
        <v>0.8</v>
      </c>
      <c r="R12" s="237">
        <f t="shared" si="6"/>
        <v>2.1</v>
      </c>
      <c r="S12" s="237">
        <f>IF('Crisis Indicator Data'!I9="x","x",IF('Crisis Indicator Data'!I9=0,0,IF(LOG('Crisis Indicator Data'!I9)&lt;S$4,0,IF(LOG('Crisis Indicator Data'!I9)&gt;S$3,5,ROUND(5-(S$3-LOG('Crisis Indicator Data'!I9))/(S$3-S$4)*5,1)))))</f>
        <v>4.7</v>
      </c>
      <c r="T12" s="143">
        <f>IF('Crisis Indicator Data'!H9="x","x",IF('Crisis Indicator Data'!I9="x","x",'Crisis Indicator Data'!I9/'Crisis Indicator Data'!H9))</f>
        <v>0.54961615012794995</v>
      </c>
      <c r="U12" s="237">
        <f t="shared" si="7"/>
        <v>5</v>
      </c>
      <c r="V12" s="237">
        <f t="shared" si="8"/>
        <v>4.9000000000000004</v>
      </c>
      <c r="W12" s="237">
        <f>IF('Crisis Indicator Data'!L9="x","x",IF('Crisis Indicator Data'!L9=0,0,IF(LOG('Crisis Indicator Data'!L9)&lt;W$4,0,IF(LOG('Crisis Indicator Data'!L9)&gt;W$3,5,ROUND(5-(W$3-LOG('Crisis Indicator Data'!L9))/(W$3-W$4)*5,1)))))</f>
        <v>4.8</v>
      </c>
      <c r="X12" s="244">
        <f>IF(OR('Crisis Indicator Data'!L9="x",'Crisis Indicator Data'!H9="x"),"x",'Crisis Indicator Data'!L9/'Crisis Indicator Data'!H9)</f>
        <v>6.1245379584873468E-4</v>
      </c>
      <c r="Y12" s="237">
        <f t="shared" si="9"/>
        <v>5</v>
      </c>
      <c r="Z12" s="237">
        <f t="shared" si="10"/>
        <v>4.9000000000000004</v>
      </c>
      <c r="AA12" s="237">
        <f t="shared" si="11"/>
        <v>4.9000000000000004</v>
      </c>
      <c r="AB12" s="245">
        <f t="shared" si="12"/>
        <v>3.9</v>
      </c>
    </row>
    <row r="13" spans="1:28" x14ac:dyDescent="0.25">
      <c r="A13" s="144" t="str">
        <f>'Crisis Indicator Data'!A10</f>
        <v>Mutliple crises in Bangladesh</v>
      </c>
      <c r="B13" s="145" t="str">
        <f>'Crisis Indicator Data'!B10</f>
        <v>Conflict,Violence,Displacement,Floods</v>
      </c>
      <c r="C13" s="145" t="str">
        <f>'Crisis Indicator Data'!C10</f>
        <v>BGD001</v>
      </c>
      <c r="D13" s="145" t="str">
        <f>'Crisis Indicator Data'!D10</f>
        <v>Bangladesh</v>
      </c>
      <c r="E13" s="146" t="str">
        <f>'Crisis Indicator Data'!E10</f>
        <v>BGD</v>
      </c>
      <c r="F13" s="243">
        <f>IF('Crisis Indicator Data'!F10="x","x",IF(LOG('Crisis Indicator Data'!F10)&lt;F$4,0,IF(LOG('Crisis Indicator Data'!F10)&gt;F$3,5,ROUND(5-(F$3-LOG('Crisis Indicator Data'!F10))/(F$3-F$4)*5,1))))</f>
        <v>2.7</v>
      </c>
      <c r="G13" s="143">
        <f>IF('Crisis Indicator Data'!F10="x","x",IF(LEN(E13)&gt;3,('Crisis Indicator Data'!F10/VLOOKUP('Impact of the crisis'!$C13,'Regional Crises'!$B$1:$R$66,4,FALSE)),'Crisis Indicator Data'!F10/VLOOKUP('Impact of the crisis'!$E13,'Country Indicator Data'!$B$4:$P$300,15,FALSE)))</f>
        <v>0.32081892909272491</v>
      </c>
      <c r="H13" s="237">
        <f t="shared" si="0"/>
        <v>1.5</v>
      </c>
      <c r="I13" s="237">
        <f t="shared" si="1"/>
        <v>2.1</v>
      </c>
      <c r="J13" s="237">
        <f>IF('Crisis Indicator Data'!G10="x","x",IF(LOG('Crisis Indicator Data'!G10)&lt;J$4,0,IF(LOG('Crisis Indicator Data'!G10)&gt;J$3,5,ROUND(5-(J$3-LOG('Crisis Indicator Data'!G10))/(J$3-J$4)*5,1))))</f>
        <v>5</v>
      </c>
      <c r="K13" s="143">
        <f>IF('Crisis Indicator Data'!G10="x","x",IF(LEN(E13)&gt;3,('Crisis Indicator Data'!G10/VLOOKUP('Impact of the crisis'!$C13,'Regional Crises'!$B$1:$R$66,5,FALSE)),'Crisis Indicator Data'!G10/VLOOKUP('Impact of the crisis'!$E13,'Country Indicator Data'!$B$4:$P$300,14,FALSE)))</f>
        <v>0.30853195405512451</v>
      </c>
      <c r="L13" s="237">
        <f t="shared" si="2"/>
        <v>1.5</v>
      </c>
      <c r="M13" s="237">
        <f t="shared" si="3"/>
        <v>3.25</v>
      </c>
      <c r="N13" s="237">
        <f t="shared" si="4"/>
        <v>2.7</v>
      </c>
      <c r="O13" s="237">
        <f>IF('Crisis Indicator Data'!H10="x","x",IF('Crisis Indicator Data'!H10=0,0,IF(LOG('Crisis Indicator Data'!H10)&lt;O$4,0,IF(LOG('Crisis Indicator Data'!H10)&gt;O$3,5,ROUND(5-(O$3-LOG('Crisis Indicator Data'!H10))/(O$3-O$4)*5,1)))))</f>
        <v>4.0999999999999996</v>
      </c>
      <c r="P13" s="143">
        <f>IF('Crisis Indicator Data'!H10="x","x",'Crisis Indicator Data'!H10/'Crisis Indicator Data'!G10)</f>
        <v>0.16399848971115727</v>
      </c>
      <c r="Q13" s="237">
        <f t="shared" si="5"/>
        <v>0.8</v>
      </c>
      <c r="R13" s="237">
        <f t="shared" si="6"/>
        <v>2.4499999999999997</v>
      </c>
      <c r="S13" s="237">
        <f>IF('Crisis Indicator Data'!I10="x","x",IF('Crisis Indicator Data'!I10=0,0,IF(LOG('Crisis Indicator Data'!I10)&lt;S$4,0,IF(LOG('Crisis Indicator Data'!I10)&gt;S$3,5,ROUND(5-(S$3-LOG('Crisis Indicator Data'!I10))/(S$3-S$4)*5,1)))))</f>
        <v>4.3</v>
      </c>
      <c r="T13" s="143">
        <f>IF('Crisis Indicator Data'!H10="x","x",IF('Crisis Indicator Data'!I10="x","x",'Crisis Indicator Data'!I10/'Crisis Indicator Data'!H10))</f>
        <v>0.10889835386209278</v>
      </c>
      <c r="U13" s="237">
        <f t="shared" si="7"/>
        <v>3.6</v>
      </c>
      <c r="V13" s="237">
        <f t="shared" si="8"/>
        <v>4</v>
      </c>
      <c r="W13" s="237">
        <f>IF('Crisis Indicator Data'!L10="x","x",IF('Crisis Indicator Data'!L10=0,0,IF(LOG('Crisis Indicator Data'!L10)&lt;W$4,0,IF(LOG('Crisis Indicator Data'!L10)&gt;W$3,5,ROUND(5-(W$3-LOG('Crisis Indicator Data'!L10))/(W$3-W$4)*5,1)))))</f>
        <v>3.1</v>
      </c>
      <c r="X13" s="244">
        <f>IF(OR('Crisis Indicator Data'!L10="x",'Crisis Indicator Data'!H10="x"),"x",'Crisis Indicator Data'!L10/'Crisis Indicator Data'!H10)</f>
        <v>1.7382295383906988E-5</v>
      </c>
      <c r="Y13" s="237">
        <f t="shared" si="9"/>
        <v>0.9</v>
      </c>
      <c r="Z13" s="237">
        <f t="shared" si="10"/>
        <v>2</v>
      </c>
      <c r="AA13" s="237">
        <f t="shared" si="11"/>
        <v>3.2</v>
      </c>
      <c r="AB13" s="245">
        <f t="shared" si="12"/>
        <v>2.8</v>
      </c>
    </row>
    <row r="14" spans="1:28" x14ac:dyDescent="0.25">
      <c r="A14" s="144" t="str">
        <f>'Crisis Indicator Data'!A11</f>
        <v>Rohingya refugee crisis</v>
      </c>
      <c r="B14" s="145" t="str">
        <f>'Crisis Indicator Data'!B11</f>
        <v>Conflict,Violence,Displacement</v>
      </c>
      <c r="C14" s="145" t="str">
        <f>'Crisis Indicator Data'!C11</f>
        <v>BGD002</v>
      </c>
      <c r="D14" s="145" t="str">
        <f>'Crisis Indicator Data'!D11</f>
        <v>Bangladesh</v>
      </c>
      <c r="E14" s="146" t="str">
        <f>'Crisis Indicator Data'!E11</f>
        <v>BGD</v>
      </c>
      <c r="F14" s="243">
        <f>IF('Crisis Indicator Data'!F11="x","x",IF(LOG('Crisis Indicator Data'!F11)&lt;F$4,0,IF(LOG('Crisis Indicator Data'!F11)&gt;F$3,5,ROUND(5-(F$3-LOG('Crisis Indicator Data'!F11))/(F$3-F$4)*5,1))))</f>
        <v>0</v>
      </c>
      <c r="G14" s="143">
        <f>IF('Crisis Indicator Data'!F11="x","x",IF(LEN(E14)&gt;3,('Crisis Indicator Data'!F11/VLOOKUP('Impact of the crisis'!$C14,'Regional Crises'!$B$1:$R$66,4,FALSE)),'Crisis Indicator Data'!F11/VLOOKUP('Impact of the crisis'!$E14,'Country Indicator Data'!$B$4:$P$300,15,FALSE)))</f>
        <v>5.6115848505800111E-3</v>
      </c>
      <c r="H14" s="237">
        <f t="shared" si="0"/>
        <v>0</v>
      </c>
      <c r="I14" s="237">
        <f t="shared" si="1"/>
        <v>0</v>
      </c>
      <c r="J14" s="237">
        <f>IF('Crisis Indicator Data'!G11="x","x",IF(LOG('Crisis Indicator Data'!G11)&lt;J$4,0,IF(LOG('Crisis Indicator Data'!G11)&gt;J$3,5,ROUND(5-(J$3-LOG('Crisis Indicator Data'!G11))/(J$3-J$4)*5,1))))</f>
        <v>0.6</v>
      </c>
      <c r="K14" s="143">
        <f>IF('Crisis Indicator Data'!G11="x","x",IF(LEN(E14)&gt;3,('Crisis Indicator Data'!G11/VLOOKUP('Impact of the crisis'!$C14,'Regional Crises'!$B$1:$R$66,5,FALSE)),'Crisis Indicator Data'!G11/VLOOKUP('Impact of the crisis'!$E14,'Country Indicator Data'!$B$4:$P$300,14,FALSE)))</f>
        <v>8.6612613871997392E-3</v>
      </c>
      <c r="L14" s="237">
        <f t="shared" si="2"/>
        <v>0</v>
      </c>
      <c r="M14" s="237">
        <f t="shared" si="3"/>
        <v>0.3</v>
      </c>
      <c r="N14" s="237">
        <f t="shared" si="4"/>
        <v>0.2</v>
      </c>
      <c r="O14" s="237">
        <f>IF('Crisis Indicator Data'!H11="x","x",IF('Crisis Indicator Data'!H11=0,0,IF(LOG('Crisis Indicator Data'!H11)&lt;O$4,0,IF(LOG('Crisis Indicator Data'!H11)&gt;O$3,5,ROUND(5-(O$3-LOG('Crisis Indicator Data'!H11))/(O$3-O$4)*5,1)))))</f>
        <v>2.8</v>
      </c>
      <c r="P14" s="143">
        <f>IF('Crisis Indicator Data'!H11="x","x",'Crisis Indicator Data'!H11/'Crisis Indicator Data'!G11)</f>
        <v>1</v>
      </c>
      <c r="Q14" s="237">
        <f t="shared" si="5"/>
        <v>5</v>
      </c>
      <c r="R14" s="237">
        <f t="shared" si="6"/>
        <v>3.9</v>
      </c>
      <c r="S14" s="237">
        <f>IF('Crisis Indicator Data'!I11="x","x",IF('Crisis Indicator Data'!I11=0,0,IF(LOG('Crisis Indicator Data'!I11)&lt;S$4,0,IF(LOG('Crisis Indicator Data'!I11)&gt;S$3,5,ROUND(5-(S$3-LOG('Crisis Indicator Data'!I11))/(S$3-S$4)*5,1)))))</f>
        <v>4.3</v>
      </c>
      <c r="T14" s="143">
        <f>IF('Crisis Indicator Data'!H11="x","x",IF('Crisis Indicator Data'!I11="x","x",'Crisis Indicator Data'!I11/'Crisis Indicator Data'!H11))</f>
        <v>0.63618022864828516</v>
      </c>
      <c r="U14" s="237">
        <f t="shared" si="7"/>
        <v>5</v>
      </c>
      <c r="V14" s="237">
        <f t="shared" si="8"/>
        <v>4.7</v>
      </c>
      <c r="W14" s="237">
        <f>IF('Crisis Indicator Data'!L11="x","x",IF('Crisis Indicator Data'!L11=0,0,IF(LOG('Crisis Indicator Data'!L11)&lt;W$4,0,IF(LOG('Crisis Indicator Data'!L11)&gt;W$3,5,ROUND(5-(W$3-LOG('Crisis Indicator Data'!L11))/(W$3-W$4)*5,1)))))</f>
        <v>1.5</v>
      </c>
      <c r="X14" s="244">
        <f>IF(OR('Crisis Indicator Data'!L11="x",'Crisis Indicator Data'!H11="x"),"x",'Crisis Indicator Data'!L11/'Crisis Indicator Data'!H11)</f>
        <v>7.3974445191661065E-6</v>
      </c>
      <c r="Y14" s="237">
        <f t="shared" si="9"/>
        <v>0.4</v>
      </c>
      <c r="Z14" s="237">
        <f t="shared" si="10"/>
        <v>1</v>
      </c>
      <c r="AA14" s="237">
        <f t="shared" si="11"/>
        <v>3.4</v>
      </c>
      <c r="AB14" s="245">
        <f t="shared" si="12"/>
        <v>3.7</v>
      </c>
    </row>
    <row r="15" spans="1:28" x14ac:dyDescent="0.25">
      <c r="A15" s="144" t="str">
        <f>'Crisis Indicator Data'!A12</f>
        <v>2022 Floods in Bangladesh</v>
      </c>
      <c r="B15" s="145" t="str">
        <f>'Crisis Indicator Data'!B12</f>
        <v>Floods</v>
      </c>
      <c r="C15" s="145" t="str">
        <f>'Crisis Indicator Data'!C12</f>
        <v>BGD008</v>
      </c>
      <c r="D15" s="145" t="str">
        <f>'Crisis Indicator Data'!D12</f>
        <v>Bangladesh</v>
      </c>
      <c r="E15" s="146" t="str">
        <f>'Crisis Indicator Data'!E12</f>
        <v>BGD</v>
      </c>
      <c r="F15" s="243">
        <f>IF('Crisis Indicator Data'!F12="x","x",IF(LOG('Crisis Indicator Data'!F12)&lt;F$4,0,IF(LOG('Crisis Indicator Data'!F12)&gt;F$3,5,ROUND(5-(F$3-LOG('Crisis Indicator Data'!F12))/(F$3-F$4)*5,1))))</f>
        <v>2.7</v>
      </c>
      <c r="G15" s="143">
        <f>IF('Crisis Indicator Data'!F12="x","x",IF(LEN(E15)&gt;3,('Crisis Indicator Data'!F12/VLOOKUP('Impact of the crisis'!$C15,'Regional Crises'!$B$1:$R$66,4,FALSE)),'Crisis Indicator Data'!F12/VLOOKUP('Impact of the crisis'!$E15,'Country Indicator Data'!$B$4:$P$300,15,FALSE)))</f>
        <v>0.31521087808250747</v>
      </c>
      <c r="H15" s="237">
        <f t="shared" si="0"/>
        <v>1.5</v>
      </c>
      <c r="I15" s="237">
        <f t="shared" si="1"/>
        <v>2.1</v>
      </c>
      <c r="J15" s="237">
        <f>IF('Crisis Indicator Data'!G12="x","x",IF(LOG('Crisis Indicator Data'!G12)&lt;J$4,0,IF(LOG('Crisis Indicator Data'!G12)&gt;J$3,5,ROUND(5-(J$3-LOG('Crisis Indicator Data'!G12))/(J$3-J$4)*5,1))))</f>
        <v>5</v>
      </c>
      <c r="K15" s="143">
        <f>IF('Crisis Indicator Data'!G12="x","x",IF(LEN(E15)&gt;3,('Crisis Indicator Data'!G12/VLOOKUP('Impact of the crisis'!$C15,'Regional Crises'!$B$1:$R$66,5,FALSE)),'Crisis Indicator Data'!G12/VLOOKUP('Impact of the crisis'!$E15,'Country Indicator Data'!$B$4:$P$300,14,FALSE)))</f>
        <v>0.29987069266792477</v>
      </c>
      <c r="L15" s="237">
        <f t="shared" si="2"/>
        <v>1.5</v>
      </c>
      <c r="M15" s="237">
        <f t="shared" si="3"/>
        <v>3.25</v>
      </c>
      <c r="N15" s="237">
        <f t="shared" si="4"/>
        <v>2.7</v>
      </c>
      <c r="O15" s="237">
        <f>IF('Crisis Indicator Data'!H12="x","x",IF('Crisis Indicator Data'!H12=0,0,IF(LOG('Crisis Indicator Data'!H12)&lt;O$4,0,IF(LOG('Crisis Indicator Data'!H12)&gt;O$3,5,ROUND(5-(O$3-LOG('Crisis Indicator Data'!H12))/(O$3-O$4)*5,1)))))</f>
        <v>3.9</v>
      </c>
      <c r="P15" s="143">
        <f>IF('Crisis Indicator Data'!H12="x","x",'Crisis Indicator Data'!H12/'Crisis Indicator Data'!G12)</f>
        <v>0.13985198997727405</v>
      </c>
      <c r="Q15" s="237">
        <f t="shared" si="5"/>
        <v>0.7</v>
      </c>
      <c r="R15" s="237">
        <f t="shared" si="6"/>
        <v>2.2999999999999998</v>
      </c>
      <c r="S15" s="237">
        <f>IF('Crisis Indicator Data'!I12="x","x",IF('Crisis Indicator Data'!I12=0,0,IF(LOG('Crisis Indicator Data'!I12)&lt;S$4,0,IF(LOG('Crisis Indicator Data'!I12)&gt;S$3,5,ROUND(5-(S$3-LOG('Crisis Indicator Data'!I12))/(S$3-S$4)*5,1)))))</f>
        <v>0</v>
      </c>
      <c r="T15" s="143">
        <f>IF('Crisis Indicator Data'!H12="x","x",IF('Crisis Indicator Data'!I12="x","x",'Crisis Indicator Data'!I12/'Crisis Indicator Data'!H12))</f>
        <v>0</v>
      </c>
      <c r="U15" s="237">
        <f t="shared" si="7"/>
        <v>0</v>
      </c>
      <c r="V15" s="237">
        <f t="shared" si="8"/>
        <v>0</v>
      </c>
      <c r="W15" s="237">
        <f>IF('Crisis Indicator Data'!L12="x","x",IF('Crisis Indicator Data'!L12=0,0,IF(LOG('Crisis Indicator Data'!L12)&lt;W$4,0,IF(LOG('Crisis Indicator Data'!L12)&gt;W$3,5,ROUND(5-(W$3-LOG('Crisis Indicator Data'!L12))/(W$3-W$4)*5,1)))))</f>
        <v>3.1</v>
      </c>
      <c r="X15" s="244">
        <f>IF(OR('Crisis Indicator Data'!L12="x",'Crisis Indicator Data'!H12="x"),"x",'Crisis Indicator Data'!L12/'Crisis Indicator Data'!H12)</f>
        <v>1.9444444444444445E-5</v>
      </c>
      <c r="Y15" s="237">
        <f t="shared" si="9"/>
        <v>1</v>
      </c>
      <c r="Z15" s="237">
        <f t="shared" si="10"/>
        <v>2.1</v>
      </c>
      <c r="AA15" s="237">
        <f t="shared" si="11"/>
        <v>1.2</v>
      </c>
      <c r="AB15" s="245">
        <f t="shared" si="12"/>
        <v>1.8</v>
      </c>
    </row>
    <row r="16" spans="1:28" x14ac:dyDescent="0.25">
      <c r="A16" s="144" t="str">
        <f>'Crisis Indicator Data'!A13</f>
        <v>Country level Brazil</v>
      </c>
      <c r="B16" s="145" t="str">
        <f>'Crisis Indicator Data'!B13</f>
        <v>Displacement,Floods</v>
      </c>
      <c r="C16" s="145" t="str">
        <f>'Crisis Indicator Data'!C13</f>
        <v>BRA001</v>
      </c>
      <c r="D16" s="145" t="str">
        <f>'Crisis Indicator Data'!D13</f>
        <v>Brazil</v>
      </c>
      <c r="E16" s="146" t="str">
        <f>'Crisis Indicator Data'!E13</f>
        <v>BRA</v>
      </c>
      <c r="F16" s="243">
        <f>IF('Crisis Indicator Data'!F13="x","x",IF(LOG('Crisis Indicator Data'!F13)&lt;F$4,0,IF(LOG('Crisis Indicator Data'!F13)&gt;F$3,5,ROUND(5-(F$3-LOG('Crisis Indicator Data'!F13))/(F$3-F$4)*5,1))))</f>
        <v>5</v>
      </c>
      <c r="G16" s="143">
        <f>IF('Crisis Indicator Data'!F13="x","x",IF(LEN(E16)&gt;3,('Crisis Indicator Data'!F13/VLOOKUP('Impact of the crisis'!$C16,'Regional Crises'!$B$1:$R$66,4,FALSE)),'Crisis Indicator Data'!F13/VLOOKUP('Impact of the crisis'!$E16,'Country Indicator Data'!$B$4:$P$300,15,FALSE)))</f>
        <v>1</v>
      </c>
      <c r="H16" s="237">
        <f t="shared" si="0"/>
        <v>5</v>
      </c>
      <c r="I16" s="237">
        <f t="shared" si="1"/>
        <v>5</v>
      </c>
      <c r="J16" s="237">
        <f>IF('Crisis Indicator Data'!G13="x","x",IF(LOG('Crisis Indicator Data'!G13)&lt;J$4,0,IF(LOG('Crisis Indicator Data'!G13)&gt;J$3,5,ROUND(5-(J$3-LOG('Crisis Indicator Data'!G13))/(J$3-J$4)*5,1))))</f>
        <v>5</v>
      </c>
      <c r="K16" s="143">
        <f>IF('Crisis Indicator Data'!G13="x","x",IF(LEN(E16)&gt;3,('Crisis Indicator Data'!G13/VLOOKUP('Impact of the crisis'!$C16,'Regional Crises'!$B$1:$R$66,5,FALSE)),'Crisis Indicator Data'!G13/VLOOKUP('Impact of the crisis'!$E16,'Country Indicator Data'!$B$4:$P$300,14,FALSE)))</f>
        <v>0.84310755960247774</v>
      </c>
      <c r="L16" s="237">
        <f t="shared" si="2"/>
        <v>4.2</v>
      </c>
      <c r="M16" s="237">
        <f t="shared" si="3"/>
        <v>4.5999999999999996</v>
      </c>
      <c r="N16" s="237">
        <f t="shared" si="4"/>
        <v>4.8</v>
      </c>
      <c r="O16" s="237">
        <f>IF('Crisis Indicator Data'!H13="x","x",IF('Crisis Indicator Data'!H13=0,0,IF(LOG('Crisis Indicator Data'!H13)&lt;O$4,0,IF(LOG('Crisis Indicator Data'!H13)&gt;O$3,5,ROUND(5-(O$3-LOG('Crisis Indicator Data'!H13))/(O$3-O$4)*5,1)))))</f>
        <v>2.2999999999999998</v>
      </c>
      <c r="P16" s="143">
        <f>IF('Crisis Indicator Data'!H13="x","x",'Crisis Indicator Data'!H13/'Crisis Indicator Data'!G13)</f>
        <v>4.4962874946306739E-3</v>
      </c>
      <c r="Q16" s="237">
        <f t="shared" si="5"/>
        <v>0</v>
      </c>
      <c r="R16" s="237">
        <f t="shared" si="6"/>
        <v>1.1499999999999999</v>
      </c>
      <c r="S16" s="237">
        <f>IF('Crisis Indicator Data'!I13="x","x",IF('Crisis Indicator Data'!I13=0,0,IF(LOG('Crisis Indicator Data'!I13)&lt;S$4,0,IF(LOG('Crisis Indicator Data'!I13)&gt;S$3,5,ROUND(5-(S$3-LOG('Crisis Indicator Data'!I13))/(S$3-S$4)*5,1)))))</f>
        <v>4.3</v>
      </c>
      <c r="T16" s="143">
        <f>IF('Crisis Indicator Data'!H13="x","x",IF('Crisis Indicator Data'!I13="x","x",'Crisis Indicator Data'!I13/'Crisis Indicator Data'!H13))</f>
        <v>1.1823821339950371</v>
      </c>
      <c r="U16" s="237">
        <f t="shared" si="7"/>
        <v>5</v>
      </c>
      <c r="V16" s="237">
        <f t="shared" si="8"/>
        <v>4.7</v>
      </c>
      <c r="W16" s="237">
        <f>IF('Crisis Indicator Data'!L13="x","x",IF('Crisis Indicator Data'!L13=0,0,IF(LOG('Crisis Indicator Data'!L13)&lt;W$4,0,IF(LOG('Crisis Indicator Data'!L13)&gt;W$3,5,ROUND(5-(W$3-LOG('Crisis Indicator Data'!L13))/(W$3-W$4)*5,1)))))</f>
        <v>5</v>
      </c>
      <c r="X16" s="244">
        <f>IF(OR('Crisis Indicator Data'!L13="x",'Crisis Indicator Data'!H13="x"),"x",'Crisis Indicator Data'!L13/'Crisis Indicator Data'!H13)</f>
        <v>3.9937965260545905E-3</v>
      </c>
      <c r="Y16" s="237">
        <f t="shared" si="9"/>
        <v>5</v>
      </c>
      <c r="Z16" s="237">
        <f t="shared" si="10"/>
        <v>5</v>
      </c>
      <c r="AA16" s="237">
        <f t="shared" si="11"/>
        <v>4.9000000000000004</v>
      </c>
      <c r="AB16" s="245">
        <f t="shared" si="12"/>
        <v>3.6</v>
      </c>
    </row>
    <row r="17" spans="1:28" x14ac:dyDescent="0.25">
      <c r="A17" s="144" t="str">
        <f>'Crisis Indicator Data'!A14</f>
        <v>Venezuela displacement in Brazil</v>
      </c>
      <c r="B17" s="145" t="str">
        <f>'Crisis Indicator Data'!B14</f>
        <v>Displacement</v>
      </c>
      <c r="C17" s="145" t="str">
        <f>'Crisis Indicator Data'!C14</f>
        <v>BRA002</v>
      </c>
      <c r="D17" s="145" t="str">
        <f>'Crisis Indicator Data'!D14</f>
        <v>Brazil</v>
      </c>
      <c r="E17" s="146" t="str">
        <f>'Crisis Indicator Data'!E14</f>
        <v>BRA</v>
      </c>
      <c r="F17" s="243">
        <f>IF('Crisis Indicator Data'!F14="x","x",IF(LOG('Crisis Indicator Data'!F14)&lt;F$4,0,IF(LOG('Crisis Indicator Data'!F14)&gt;F$3,5,ROUND(5-(F$3-LOG('Crisis Indicator Data'!F14))/(F$3-F$4)*5,1))))</f>
        <v>5</v>
      </c>
      <c r="G17" s="143">
        <f>IF('Crisis Indicator Data'!F14="x","x",IF(LEN(E17)&gt;3,('Crisis Indicator Data'!F14/VLOOKUP('Impact of the crisis'!$C17,'Regional Crises'!$B$1:$R$66,4,FALSE)),'Crisis Indicator Data'!F14/VLOOKUP('Impact of the crisis'!$E17,'Country Indicator Data'!$B$4:$P$300,15,FALSE)))</f>
        <v>0.28670720997733945</v>
      </c>
      <c r="H17" s="237">
        <f t="shared" si="0"/>
        <v>1.4</v>
      </c>
      <c r="I17" s="237">
        <f t="shared" si="1"/>
        <v>3.2</v>
      </c>
      <c r="J17" s="237">
        <f>IF('Crisis Indicator Data'!G14="x","x",IF(LOG('Crisis Indicator Data'!G14)&lt;J$4,0,IF(LOG('Crisis Indicator Data'!G14)&gt;J$3,5,ROUND(5-(J$3-LOG('Crisis Indicator Data'!G14))/(J$3-J$4)*5,1))))</f>
        <v>5</v>
      </c>
      <c r="K17" s="143">
        <f>IF('Crisis Indicator Data'!G14="x","x",IF(LEN(E17)&gt;3,('Crisis Indicator Data'!G14/VLOOKUP('Impact of the crisis'!$C17,'Regional Crises'!$B$1:$R$66,5,FALSE)),'Crisis Indicator Data'!G14/VLOOKUP('Impact of the crisis'!$E17,'Country Indicator Data'!$B$4:$P$300,14,FALSE)))</f>
        <v>0.38248117507066698</v>
      </c>
      <c r="L17" s="237">
        <f t="shared" si="2"/>
        <v>1.9</v>
      </c>
      <c r="M17" s="237">
        <f t="shared" si="3"/>
        <v>3.45</v>
      </c>
      <c r="N17" s="237">
        <f t="shared" si="4"/>
        <v>3.3</v>
      </c>
      <c r="O17" s="237">
        <f>IF('Crisis Indicator Data'!H14="x","x",IF('Crisis Indicator Data'!H14=0,0,IF(LOG('Crisis Indicator Data'!H14)&lt;O$4,0,IF(LOG('Crisis Indicator Data'!H14)&gt;O$3,5,ROUND(5-(O$3-LOG('Crisis Indicator Data'!H14))/(O$3-O$4)*5,1)))))</f>
        <v>2</v>
      </c>
      <c r="P17" s="143">
        <f>IF('Crisis Indicator Data'!H14="x","x",'Crisis Indicator Data'!H14/'Crisis Indicator Data'!G14)</f>
        <v>6.0377265684562606E-3</v>
      </c>
      <c r="Q17" s="237">
        <f t="shared" si="5"/>
        <v>0</v>
      </c>
      <c r="R17" s="237">
        <f t="shared" si="6"/>
        <v>1</v>
      </c>
      <c r="S17" s="237">
        <f>IF('Crisis Indicator Data'!I14="x","x",IF('Crisis Indicator Data'!I14=0,0,IF(LOG('Crisis Indicator Data'!I14)&lt;S$4,0,IF(LOG('Crisis Indicator Data'!I14)&gt;S$3,5,ROUND(5-(S$3-LOG('Crisis Indicator Data'!I14))/(S$3-S$4)*5,1)))))</f>
        <v>3.2</v>
      </c>
      <c r="T17" s="143">
        <f>IF('Crisis Indicator Data'!H14="x","x",IF('Crisis Indicator Data'!I14="x","x",'Crisis Indicator Data'!I14/'Crisis Indicator Data'!H14))</f>
        <v>0.36456211812627293</v>
      </c>
      <c r="U17" s="237">
        <f t="shared" si="7"/>
        <v>5</v>
      </c>
      <c r="V17" s="237">
        <f t="shared" si="8"/>
        <v>4.0999999999999996</v>
      </c>
      <c r="W17" s="237" t="str">
        <f>IF('Crisis Indicator Data'!L14="x","x",IF('Crisis Indicator Data'!L14=0,0,IF(LOG('Crisis Indicator Data'!L14)&lt;W$4,0,IF(LOG('Crisis Indicator Data'!L14)&gt;W$3,5,ROUND(5-(W$3-LOG('Crisis Indicator Data'!L14))/(W$3-W$4)*5,1)))))</f>
        <v>x</v>
      </c>
      <c r="X17" s="244" t="str">
        <f>IF(OR('Crisis Indicator Data'!L14="x",'Crisis Indicator Data'!H14="x"),"x",'Crisis Indicator Data'!L14/'Crisis Indicator Data'!H14)</f>
        <v>x</v>
      </c>
      <c r="Y17" s="237" t="str">
        <f t="shared" si="9"/>
        <v>x</v>
      </c>
      <c r="Z17" s="237" t="str">
        <f t="shared" si="10"/>
        <v>x</v>
      </c>
      <c r="AA17" s="237">
        <f t="shared" si="11"/>
        <v>4.0999999999999996</v>
      </c>
      <c r="AB17" s="245">
        <f t="shared" si="12"/>
        <v>2.9</v>
      </c>
    </row>
    <row r="18" spans="1:28" x14ac:dyDescent="0.25">
      <c r="A18" s="144" t="str">
        <f>'Crisis Indicator Data'!A15</f>
        <v>Floods in rainy season 2022</v>
      </c>
      <c r="B18" s="145" t="str">
        <f>'Crisis Indicator Data'!B15</f>
        <v>Floods</v>
      </c>
      <c r="C18" s="145" t="str">
        <f>'Crisis Indicator Data'!C15</f>
        <v>BRA003</v>
      </c>
      <c r="D18" s="145" t="str">
        <f>'Crisis Indicator Data'!D15</f>
        <v>Brazil</v>
      </c>
      <c r="E18" s="146" t="str">
        <f>'Crisis Indicator Data'!E15</f>
        <v>BRA</v>
      </c>
      <c r="F18" s="243">
        <f>IF('Crisis Indicator Data'!F15="x","x",IF(LOG('Crisis Indicator Data'!F15)&lt;F$4,0,IF(LOG('Crisis Indicator Data'!F15)&gt;F$3,5,ROUND(5-(F$3-LOG('Crisis Indicator Data'!F15))/(F$3-F$4)*5,1))))</f>
        <v>4.2</v>
      </c>
      <c r="G18" s="143">
        <f>IF('Crisis Indicator Data'!F15="x","x",IF(LEN(E18)&gt;3,('Crisis Indicator Data'!F15/VLOOKUP('Impact of the crisis'!$C18,'Regional Crises'!$B$1:$R$66,4,FALSE)),'Crisis Indicator Data'!F15/VLOOKUP('Impact of the crisis'!$E18,'Country Indicator Data'!$B$4:$P$300,15,FALSE)))</f>
        <v>3.7687810924440124E-2</v>
      </c>
      <c r="H18" s="237">
        <f t="shared" si="0"/>
        <v>0.1</v>
      </c>
      <c r="I18" s="237">
        <f t="shared" si="1"/>
        <v>2.15</v>
      </c>
      <c r="J18" s="237">
        <f>IF('Crisis Indicator Data'!G15="x","x",IF(LOG('Crisis Indicator Data'!G15)&lt;J$4,0,IF(LOG('Crisis Indicator Data'!G15)&gt;J$3,5,ROUND(5-(J$3-LOG('Crisis Indicator Data'!G15))/(J$3-J$4)*5,1))))</f>
        <v>5</v>
      </c>
      <c r="K18" s="143">
        <f>IF('Crisis Indicator Data'!G15="x","x",IF(LEN(E18)&gt;3,('Crisis Indicator Data'!G15/VLOOKUP('Impact of the crisis'!$C18,'Regional Crises'!$B$1:$R$66,5,FALSE)),'Crisis Indicator Data'!G15/VLOOKUP('Impact of the crisis'!$E18,'Country Indicator Data'!$B$4:$P$300,14,FALSE)))</f>
        <v>0.46063108782458601</v>
      </c>
      <c r="L18" s="237">
        <f t="shared" si="2"/>
        <v>2.2999999999999998</v>
      </c>
      <c r="M18" s="237">
        <f t="shared" si="3"/>
        <v>3.65</v>
      </c>
      <c r="N18" s="237">
        <f t="shared" si="4"/>
        <v>3</v>
      </c>
      <c r="O18" s="237">
        <f>IF('Crisis Indicator Data'!H15="x","x",IF('Crisis Indicator Data'!H15=0,0,IF(LOG('Crisis Indicator Data'!H15)&lt;O$4,0,IF(LOG('Crisis Indicator Data'!H15)&gt;O$3,5,ROUND(5-(O$3-LOG('Crisis Indicator Data'!H15))/(O$3-O$4)*5,1)))))</f>
        <v>1.7</v>
      </c>
      <c r="P18" s="143">
        <f>IF('Crisis Indicator Data'!H15="x","x",'Crisis Indicator Data'!H15/'Crisis Indicator Data'!G15)</f>
        <v>3.2163205293144642E-3</v>
      </c>
      <c r="Q18" s="237">
        <f t="shared" si="5"/>
        <v>0</v>
      </c>
      <c r="R18" s="237">
        <f t="shared" si="6"/>
        <v>0.85</v>
      </c>
      <c r="S18" s="237">
        <f>IF('Crisis Indicator Data'!I15="x","x",IF('Crisis Indicator Data'!I15=0,0,IF(LOG('Crisis Indicator Data'!I15)&lt;S$4,0,IF(LOG('Crisis Indicator Data'!I15)&gt;S$3,5,ROUND(5-(S$3-LOG('Crisis Indicator Data'!I15))/(S$3-S$4)*5,1)))))</f>
        <v>2.6</v>
      </c>
      <c r="T18" s="143">
        <f>IF('Crisis Indicator Data'!H15="x","x",IF('Crisis Indicator Data'!I15="x","x",'Crisis Indicator Data'!I15/'Crisis Indicator Data'!H15))</f>
        <v>0.22222222222222221</v>
      </c>
      <c r="U18" s="237">
        <f t="shared" si="7"/>
        <v>5</v>
      </c>
      <c r="V18" s="237">
        <f t="shared" si="8"/>
        <v>3.8</v>
      </c>
      <c r="W18" s="237">
        <f>IF('Crisis Indicator Data'!L15="x","x",IF('Crisis Indicator Data'!L15=0,0,IF(LOG('Crisis Indicator Data'!L15)&lt;W$4,0,IF(LOG('Crisis Indicator Data'!L15)&gt;W$3,5,ROUND(5-(W$3-LOG('Crisis Indicator Data'!L15))/(W$3-W$4)*5,1)))))</f>
        <v>3</v>
      </c>
      <c r="X18" s="244">
        <f>IF(OR('Crisis Indicator Data'!L15="x",'Crisis Indicator Data'!H15="x"),"x",'Crisis Indicator Data'!L15/'Crisis Indicator Data'!H15)</f>
        <v>4.0000000000000002E-4</v>
      </c>
      <c r="Y18" s="237">
        <f t="shared" si="9"/>
        <v>5</v>
      </c>
      <c r="Z18" s="237">
        <f t="shared" si="10"/>
        <v>4</v>
      </c>
      <c r="AA18" s="237">
        <f t="shared" si="11"/>
        <v>3.9</v>
      </c>
      <c r="AB18" s="245">
        <f t="shared" si="12"/>
        <v>2.7</v>
      </c>
    </row>
    <row r="19" spans="1:28" x14ac:dyDescent="0.25">
      <c r="A19" s="144" t="str">
        <f>'Crisis Indicator Data'!A16</f>
        <v>Complex crisis in CAR</v>
      </c>
      <c r="B19" s="145" t="str">
        <f>'Crisis Indicator Data'!B16</f>
        <v>Conflict,Displacement</v>
      </c>
      <c r="C19" s="145" t="str">
        <f>'Crisis Indicator Data'!C16</f>
        <v>CAF001</v>
      </c>
      <c r="D19" s="145" t="str">
        <f>'Crisis Indicator Data'!D16</f>
        <v>CAR</v>
      </c>
      <c r="E19" s="146" t="str">
        <f>'Crisis Indicator Data'!E16</f>
        <v>CAF</v>
      </c>
      <c r="F19" s="243">
        <f>IF('Crisis Indicator Data'!F16="x","x",IF(LOG('Crisis Indicator Data'!F16)&lt;F$4,0,IF(LOG('Crisis Indicator Data'!F16)&gt;F$3,5,ROUND(5-(F$3-LOG('Crisis Indicator Data'!F16))/(F$3-F$4)*5,1))))</f>
        <v>4.7</v>
      </c>
      <c r="G19" s="143">
        <f>IF('Crisis Indicator Data'!F16="x","x",IF(LEN(E19)&gt;3,('Crisis Indicator Data'!F16/VLOOKUP('Impact of the crisis'!$C19,'Regional Crises'!$B$1:$R$66,4,FALSE)),'Crisis Indicator Data'!F16/VLOOKUP('Impact of the crisis'!$E19,'Country Indicator Data'!$B$4:$P$300,15,FALSE)))</f>
        <v>1.0000321037593503</v>
      </c>
      <c r="H19" s="237">
        <f t="shared" si="0"/>
        <v>5</v>
      </c>
      <c r="I19" s="237">
        <f t="shared" si="1"/>
        <v>4.8499999999999996</v>
      </c>
      <c r="J19" s="237">
        <f>IF('Crisis Indicator Data'!G16="x","x",IF(LOG('Crisis Indicator Data'!G16)&lt;J$4,0,IF(LOG('Crisis Indicator Data'!G16)&gt;J$3,5,ROUND(5-(J$3-LOG('Crisis Indicator Data'!G16))/(J$3-J$4)*5,1))))</f>
        <v>2.2000000000000002</v>
      </c>
      <c r="K19" s="143">
        <f>IF('Crisis Indicator Data'!G16="x","x",IF(LEN(E19)&gt;3,('Crisis Indicator Data'!G16/VLOOKUP('Impact of the crisis'!$C19,'Regional Crises'!$B$1:$R$66,5,FALSE)),'Crisis Indicator Data'!G16/VLOOKUP('Impact of the crisis'!$E19,'Country Indicator Data'!$B$4:$P$300,14,FALSE)))</f>
        <v>1</v>
      </c>
      <c r="L19" s="237">
        <f t="shared" si="2"/>
        <v>5</v>
      </c>
      <c r="M19" s="237">
        <f t="shared" si="3"/>
        <v>3.6</v>
      </c>
      <c r="N19" s="237">
        <f t="shared" si="4"/>
        <v>4.3</v>
      </c>
      <c r="O19" s="237">
        <f>IF('Crisis Indicator Data'!H16="x","x",IF('Crisis Indicator Data'!H16=0,0,IF(LOG('Crisis Indicator Data'!H16)&lt;O$4,0,IF(LOG('Crisis Indicator Data'!H16)&gt;O$3,5,ROUND(5-(O$3-LOG('Crisis Indicator Data'!H16))/(O$3-O$4)*5,1)))))</f>
        <v>3.3</v>
      </c>
      <c r="P19" s="143">
        <f>IF('Crisis Indicator Data'!H16="x","x",'Crisis Indicator Data'!H16/'Crisis Indicator Data'!G16)</f>
        <v>0.65901360544217691</v>
      </c>
      <c r="Q19" s="237">
        <f t="shared" si="5"/>
        <v>3.3</v>
      </c>
      <c r="R19" s="237">
        <f t="shared" si="6"/>
        <v>3.3</v>
      </c>
      <c r="S19" s="237">
        <f>IF('Crisis Indicator Data'!I16="x","x",IF('Crisis Indicator Data'!I16=0,0,IF(LOG('Crisis Indicator Data'!I16)&lt;S$4,0,IF(LOG('Crisis Indicator Data'!I16)&gt;S$3,5,ROUND(5-(S$3-LOG('Crisis Indicator Data'!I16))/(S$3-S$4)*5,1)))))</f>
        <v>4.5</v>
      </c>
      <c r="T19" s="143">
        <f>IF('Crisis Indicator Data'!H16="x","x",IF('Crisis Indicator Data'!I16="x","x",'Crisis Indicator Data'!I16/'Crisis Indicator Data'!H16))</f>
        <v>0.42838709677419357</v>
      </c>
      <c r="U19" s="237">
        <f t="shared" si="7"/>
        <v>5</v>
      </c>
      <c r="V19" s="237">
        <f t="shared" si="8"/>
        <v>4.8</v>
      </c>
      <c r="W19" s="237">
        <f>IF('Crisis Indicator Data'!L16="x","x",IF('Crisis Indicator Data'!L16=0,0,IF(LOG('Crisis Indicator Data'!L16)&lt;W$4,0,IF(LOG('Crisis Indicator Data'!L16)&gt;W$3,5,ROUND(5-(W$3-LOG('Crisis Indicator Data'!L16))/(W$3-W$4)*5,1)))))</f>
        <v>4.2</v>
      </c>
      <c r="X19" s="244">
        <f>IF(OR('Crisis Indicator Data'!L16="x",'Crisis Indicator Data'!H16="x"),"x",'Crisis Indicator Data'!L16/'Crisis Indicator Data'!H16)</f>
        <v>2.9999999999999997E-4</v>
      </c>
      <c r="Y19" s="237">
        <f t="shared" si="9"/>
        <v>5</v>
      </c>
      <c r="Z19" s="237">
        <f t="shared" si="10"/>
        <v>4.5999999999999996</v>
      </c>
      <c r="AA19" s="237">
        <f t="shared" si="11"/>
        <v>4.7</v>
      </c>
      <c r="AB19" s="245">
        <f t="shared" si="12"/>
        <v>4.0999999999999996</v>
      </c>
    </row>
    <row r="20" spans="1:28" x14ac:dyDescent="0.25">
      <c r="A20" s="144" t="str">
        <f>'Crisis Indicator Data'!A17</f>
        <v>Venezuela displacement in Chile</v>
      </c>
      <c r="B20" s="145" t="str">
        <f>'Crisis Indicator Data'!B17</f>
        <v>Displacement</v>
      </c>
      <c r="C20" s="145" t="str">
        <f>'Crisis Indicator Data'!C17</f>
        <v>CHL002</v>
      </c>
      <c r="D20" s="145" t="str">
        <f>'Crisis Indicator Data'!D17</f>
        <v>Chile</v>
      </c>
      <c r="E20" s="146" t="str">
        <f>'Crisis Indicator Data'!E17</f>
        <v>CHL</v>
      </c>
      <c r="F20" s="243">
        <f>IF('Crisis Indicator Data'!F17="x","x",IF(LOG('Crisis Indicator Data'!F17)&lt;F$4,0,IF(LOG('Crisis Indicator Data'!F17)&gt;F$3,5,ROUND(5-(F$3-LOG('Crisis Indicator Data'!F17))/(F$3-F$4)*5,1))))</f>
        <v>4.8</v>
      </c>
      <c r="G20" s="143">
        <f>IF('Crisis Indicator Data'!F17="x","x",IF(LEN(E20)&gt;3,('Crisis Indicator Data'!F17/VLOOKUP('Impact of the crisis'!$C20,'Regional Crises'!$B$1:$R$66,4,FALSE)),'Crisis Indicator Data'!F17/VLOOKUP('Impact of the crisis'!$E20,'Country Indicator Data'!$B$4:$P$300,15,FALSE)))</f>
        <v>1</v>
      </c>
      <c r="H20" s="237">
        <f t="shared" si="0"/>
        <v>5</v>
      </c>
      <c r="I20" s="237">
        <f t="shared" si="1"/>
        <v>4.9000000000000004</v>
      </c>
      <c r="J20" s="237">
        <f>IF('Crisis Indicator Data'!G17="x","x",IF(LOG('Crisis Indicator Data'!G17)&lt;J$4,0,IF(LOG('Crisis Indicator Data'!G17)&gt;J$3,5,ROUND(5-(J$3-LOG('Crisis Indicator Data'!G17))/(J$3-J$4)*5,1))))</f>
        <v>4.3</v>
      </c>
      <c r="K20" s="143">
        <f>IF('Crisis Indicator Data'!G17="x","x",IF(LEN(E20)&gt;3,('Crisis Indicator Data'!G17/VLOOKUP('Impact of the crisis'!$C20,'Regional Crises'!$B$1:$R$66,5,FALSE)),'Crisis Indicator Data'!G17/VLOOKUP('Impact of the crisis'!$E20,'Country Indicator Data'!$B$4:$P$300,14,FALSE)))</f>
        <v>1</v>
      </c>
      <c r="L20" s="237">
        <f t="shared" si="2"/>
        <v>5</v>
      </c>
      <c r="M20" s="237">
        <f t="shared" si="3"/>
        <v>4.6500000000000004</v>
      </c>
      <c r="N20" s="237">
        <f t="shared" si="4"/>
        <v>4.8</v>
      </c>
      <c r="O20" s="237">
        <f>IF('Crisis Indicator Data'!H17="x","x",IF('Crisis Indicator Data'!H17=0,0,IF(LOG('Crisis Indicator Data'!H17)&lt;O$4,0,IF(LOG('Crisis Indicator Data'!H17)&gt;O$3,5,ROUND(5-(O$3-LOG('Crisis Indicator Data'!H17))/(O$3-O$4)*5,1)))))</f>
        <v>4.3</v>
      </c>
      <c r="P20" s="143">
        <f>IF('Crisis Indicator Data'!H17="x","x",'Crisis Indicator Data'!H17/'Crisis Indicator Data'!G17)</f>
        <v>0.60943712073655576</v>
      </c>
      <c r="Q20" s="237">
        <f t="shared" si="5"/>
        <v>3</v>
      </c>
      <c r="R20" s="237">
        <f t="shared" si="6"/>
        <v>3.65</v>
      </c>
      <c r="S20" s="237">
        <f>IF('Crisis Indicator Data'!I17="x","x",IF('Crisis Indicator Data'!I17=0,0,IF(LOG('Crisis Indicator Data'!I17)&lt;S$4,0,IF(LOG('Crisis Indicator Data'!I17)&gt;S$3,5,ROUND(5-(S$3-LOG('Crisis Indicator Data'!I17))/(S$3-S$4)*5,1)))))</f>
        <v>3.9</v>
      </c>
      <c r="T20" s="143">
        <f>IF('Crisis Indicator Data'!H17="x","x",IF('Crisis Indicator Data'!I17="x","x",'Crisis Indicator Data'!I17/'Crisis Indicator Data'!H17))</f>
        <v>4.8240343347639485E-2</v>
      </c>
      <c r="U20" s="237">
        <f t="shared" si="7"/>
        <v>1.6</v>
      </c>
      <c r="V20" s="237">
        <f t="shared" si="8"/>
        <v>2.8</v>
      </c>
      <c r="W20" s="237">
        <f>IF('Crisis Indicator Data'!L17="x","x",IF('Crisis Indicator Data'!L17=0,0,IF(LOG('Crisis Indicator Data'!L17)&lt;W$4,0,IF(LOG('Crisis Indicator Data'!L17)&gt;W$3,5,ROUND(5-(W$3-LOG('Crisis Indicator Data'!L17))/(W$3-W$4)*5,1)))))</f>
        <v>1.4</v>
      </c>
      <c r="X20" s="244">
        <f>IF(OR('Crisis Indicator Data'!L17="x",'Crisis Indicator Data'!H17="x"),"x",'Crisis Indicator Data'!L17/'Crisis Indicator Data'!H17)</f>
        <v>8.5836909871244633E-7</v>
      </c>
      <c r="Y20" s="237">
        <f t="shared" si="9"/>
        <v>0</v>
      </c>
      <c r="Z20" s="237">
        <f t="shared" si="10"/>
        <v>0.7</v>
      </c>
      <c r="AA20" s="237">
        <f t="shared" si="11"/>
        <v>1.9</v>
      </c>
      <c r="AB20" s="245">
        <f t="shared" si="12"/>
        <v>2.9</v>
      </c>
    </row>
    <row r="21" spans="1:28" x14ac:dyDescent="0.25">
      <c r="A21" s="144" t="str">
        <f>'Crisis Indicator Data'!A18</f>
        <v>Multiple crises in Cameroon</v>
      </c>
      <c r="B21" s="145" t="str">
        <f>'Crisis Indicator Data'!B18</f>
        <v>Conflict,Displacement</v>
      </c>
      <c r="C21" s="145" t="str">
        <f>'Crisis Indicator Data'!C18</f>
        <v>CMR001</v>
      </c>
      <c r="D21" s="145" t="str">
        <f>'Crisis Indicator Data'!D18</f>
        <v>Cameroon</v>
      </c>
      <c r="E21" s="146" t="str">
        <f>'Crisis Indicator Data'!E18</f>
        <v>CMR</v>
      </c>
      <c r="F21" s="243">
        <f>IF('Crisis Indicator Data'!F18="x","x",IF(LOG('Crisis Indicator Data'!F18)&lt;F$4,0,IF(LOG('Crisis Indicator Data'!F18)&gt;F$3,5,ROUND(5-(F$3-LOG('Crisis Indicator Data'!F18))/(F$3-F$4)*5,1))))</f>
        <v>4.4000000000000004</v>
      </c>
      <c r="G21" s="143">
        <f>IF('Crisis Indicator Data'!F18="x","x",IF(LEN(E21)&gt;3,('Crisis Indicator Data'!F18/VLOOKUP('Impact of the crisis'!$C21,'Regional Crises'!$B$1:$R$66,4,FALSE)),'Crisis Indicator Data'!F18/VLOOKUP('Impact of the crisis'!$E21,'Country Indicator Data'!$B$4:$P$300,15,FALSE)))</f>
        <v>0.93215713651075716</v>
      </c>
      <c r="H21" s="237">
        <f t="shared" si="0"/>
        <v>4.7</v>
      </c>
      <c r="I21" s="237">
        <f t="shared" si="1"/>
        <v>4.5500000000000007</v>
      </c>
      <c r="J21" s="237">
        <f>IF('Crisis Indicator Data'!G18="x","x",IF(LOG('Crisis Indicator Data'!G18)&lt;J$4,0,IF(LOG('Crisis Indicator Data'!G18)&gt;J$3,5,ROUND(5-(J$3-LOG('Crisis Indicator Data'!G18))/(J$3-J$4)*5,1))))</f>
        <v>4.8</v>
      </c>
      <c r="K21" s="143">
        <f>IF('Crisis Indicator Data'!G18="x","x",IF(LEN(E21)&gt;3,('Crisis Indicator Data'!G18/VLOOKUP('Impact of the crisis'!$C21,'Regional Crises'!$B$1:$R$66,5,FALSE)),'Crisis Indicator Data'!G18/VLOOKUP('Impact of the crisis'!$E21,'Country Indicator Data'!$B$4:$P$300,14,FALSE)))</f>
        <v>1</v>
      </c>
      <c r="L21" s="237">
        <f t="shared" si="2"/>
        <v>5</v>
      </c>
      <c r="M21" s="237">
        <f t="shared" si="3"/>
        <v>4.9000000000000004</v>
      </c>
      <c r="N21" s="237">
        <f t="shared" si="4"/>
        <v>4.7</v>
      </c>
      <c r="O21" s="237">
        <f>IF('Crisis Indicator Data'!H18="x","x",IF('Crisis Indicator Data'!H18=0,0,IF(LOG('Crisis Indicator Data'!H18)&lt;O$4,0,IF(LOG('Crisis Indicator Data'!H18)&gt;O$3,5,ROUND(5-(O$3-LOG('Crisis Indicator Data'!H18))/(O$3-O$4)*5,1)))))</f>
        <v>3.5</v>
      </c>
      <c r="P21" s="143">
        <f>IF('Crisis Indicator Data'!H18="x","x",'Crisis Indicator Data'!H18/'Crisis Indicator Data'!G18)</f>
        <v>0.13605072463768117</v>
      </c>
      <c r="Q21" s="237">
        <f t="shared" si="5"/>
        <v>0.6</v>
      </c>
      <c r="R21" s="237">
        <f t="shared" si="6"/>
        <v>2.0499999999999998</v>
      </c>
      <c r="S21" s="237">
        <f>IF('Crisis Indicator Data'!I18="x","x",IF('Crisis Indicator Data'!I18=0,0,IF(LOG('Crisis Indicator Data'!I18)&lt;S$4,0,IF(LOG('Crisis Indicator Data'!I18)&gt;S$3,5,ROUND(5-(S$3-LOG('Crisis Indicator Data'!I18))/(S$3-S$4)*5,1)))))</f>
        <v>4.7</v>
      </c>
      <c r="T21" s="143">
        <f>IF('Crisis Indicator Data'!H18="x","x",IF('Crisis Indicator Data'!I18="x","x",'Crisis Indicator Data'!I18/'Crisis Indicator Data'!H18))</f>
        <v>0.51770972037283625</v>
      </c>
      <c r="U21" s="237">
        <f t="shared" si="7"/>
        <v>5</v>
      </c>
      <c r="V21" s="237">
        <f t="shared" si="8"/>
        <v>4.9000000000000004</v>
      </c>
      <c r="W21" s="237">
        <f>IF('Crisis Indicator Data'!L18="x","x",IF('Crisis Indicator Data'!L18=0,0,IF(LOG('Crisis Indicator Data'!L18)&lt;W$4,0,IF(LOG('Crisis Indicator Data'!L18)&gt;W$3,5,ROUND(5-(W$3-LOG('Crisis Indicator Data'!L18))/(W$3-W$4)*5,1)))))</f>
        <v>3.7</v>
      </c>
      <c r="X21" s="244">
        <f>IF(OR('Crisis Indicator Data'!L18="x",'Crisis Indicator Data'!H18="x"),"x",'Crisis Indicator Data'!L18/'Crisis Indicator Data'!H18)</f>
        <v>9.693741677762982E-5</v>
      </c>
      <c r="Y21" s="237">
        <f t="shared" si="9"/>
        <v>4.8</v>
      </c>
      <c r="Z21" s="237">
        <f t="shared" si="10"/>
        <v>4.3</v>
      </c>
      <c r="AA21" s="237">
        <f t="shared" si="11"/>
        <v>4.5999999999999996</v>
      </c>
      <c r="AB21" s="245">
        <f t="shared" si="12"/>
        <v>3.6</v>
      </c>
    </row>
    <row r="22" spans="1:28" x14ac:dyDescent="0.25">
      <c r="A22" s="144" t="str">
        <f>'Crisis Indicator Data'!A19</f>
        <v>Boko Haram in Cameroon</v>
      </c>
      <c r="B22" s="145" t="str">
        <f>'Crisis Indicator Data'!B19</f>
        <v>Conflict</v>
      </c>
      <c r="C22" s="145" t="str">
        <f>'Crisis Indicator Data'!C19</f>
        <v>CMR002</v>
      </c>
      <c r="D22" s="145" t="str">
        <f>'Crisis Indicator Data'!D19</f>
        <v>Cameroon</v>
      </c>
      <c r="E22" s="146" t="str">
        <f>'Crisis Indicator Data'!E19</f>
        <v>CMR</v>
      </c>
      <c r="F22" s="243">
        <f>IF('Crisis Indicator Data'!F19="x","x",IF(LOG('Crisis Indicator Data'!F19)&lt;F$4,0,IF(LOG('Crisis Indicator Data'!F19)&gt;F$3,5,ROUND(5-(F$3-LOG('Crisis Indicator Data'!F19))/(F$3-F$4)*5,1))))</f>
        <v>2.6</v>
      </c>
      <c r="G22" s="143">
        <f>IF('Crisis Indicator Data'!F19="x","x",IF(LEN(E22)&gt;3,('Crisis Indicator Data'!F19/VLOOKUP('Impact of the crisis'!$C22,'Regional Crises'!$B$1:$R$66,4,FALSE)),'Crisis Indicator Data'!F19/VLOOKUP('Impact of the crisis'!$E22,'Country Indicator Data'!$B$4:$P$300,15,FALSE)))</f>
        <v>7.248207146030336E-2</v>
      </c>
      <c r="H22" s="237">
        <f t="shared" si="0"/>
        <v>0.3</v>
      </c>
      <c r="I22" s="237">
        <f t="shared" si="1"/>
        <v>1.45</v>
      </c>
      <c r="J22" s="237">
        <f>IF('Crisis Indicator Data'!G19="x","x",IF(LOG('Crisis Indicator Data'!G19)&lt;J$4,0,IF(LOG('Crisis Indicator Data'!G19)&gt;J$3,5,ROUND(5-(J$3-LOG('Crisis Indicator Data'!G19))/(J$3-J$4)*5,1))))</f>
        <v>1.9</v>
      </c>
      <c r="K22" s="143">
        <f>IF('Crisis Indicator Data'!G19="x","x",IF(LEN(E22)&gt;3,('Crisis Indicator Data'!G19/VLOOKUP('Impact of the crisis'!$C22,'Regional Crises'!$B$1:$R$66,5,FALSE)),'Crisis Indicator Data'!G19/VLOOKUP('Impact of the crisis'!$E22,'Country Indicator Data'!$B$4:$P$300,14,FALSE)))</f>
        <v>0.13778985507246377</v>
      </c>
      <c r="L22" s="237">
        <f t="shared" si="2"/>
        <v>0.6</v>
      </c>
      <c r="M22" s="237">
        <f t="shared" si="3"/>
        <v>1.25</v>
      </c>
      <c r="N22" s="237">
        <f t="shared" si="4"/>
        <v>1.4</v>
      </c>
      <c r="O22" s="237">
        <f>IF('Crisis Indicator Data'!H19="x","x",IF('Crisis Indicator Data'!H19=0,0,IF(LOG('Crisis Indicator Data'!H19)&lt;O$4,0,IF(LOG('Crisis Indicator Data'!H19)&gt;O$3,5,ROUND(5-(O$3-LOG('Crisis Indicator Data'!H19))/(O$3-O$4)*5,1)))))</f>
        <v>2.7</v>
      </c>
      <c r="P22" s="143">
        <f>IF('Crisis Indicator Data'!H19="x","x",'Crisis Indicator Data'!H19/'Crisis Indicator Data'!G19)</f>
        <v>0.32763607678148832</v>
      </c>
      <c r="Q22" s="237">
        <f t="shared" si="5"/>
        <v>1.6</v>
      </c>
      <c r="R22" s="237">
        <f t="shared" si="6"/>
        <v>2.1500000000000004</v>
      </c>
      <c r="S22" s="237">
        <f>IF('Crisis Indicator Data'!I19="x","x",IF('Crisis Indicator Data'!I19=0,0,IF(LOG('Crisis Indicator Data'!I19)&lt;S$4,0,IF(LOG('Crisis Indicator Data'!I19)&gt;S$3,5,ROUND(5-(S$3-LOG('Crisis Indicator Data'!I19))/(S$3-S$4)*5,1)))))</f>
        <v>4</v>
      </c>
      <c r="T22" s="143">
        <f>IF('Crisis Indicator Data'!H19="x","x",IF('Crisis Indicator Data'!I19="x","x",'Crisis Indicator Data'!I19/'Crisis Indicator Data'!H19))</f>
        <v>0.5</v>
      </c>
      <c r="U22" s="237">
        <f t="shared" si="7"/>
        <v>5</v>
      </c>
      <c r="V22" s="237">
        <f t="shared" si="8"/>
        <v>4.5</v>
      </c>
      <c r="W22" s="237">
        <f>IF('Crisis Indicator Data'!L19="x","x",IF('Crisis Indicator Data'!L19=0,0,IF(LOG('Crisis Indicator Data'!L19)&lt;W$4,0,IF(LOG('Crisis Indicator Data'!L19)&gt;W$3,5,ROUND(5-(W$3-LOG('Crisis Indicator Data'!L19))/(W$3-W$4)*5,1)))))</f>
        <v>3.3</v>
      </c>
      <c r="X22" s="244">
        <f>IF(OR('Crisis Indicator Data'!L19="x",'Crisis Indicator Data'!H19="x"),"x",'Crisis Indicator Data'!L19/'Crisis Indicator Data'!H19)</f>
        <v>1.6693418940609951E-4</v>
      </c>
      <c r="Y22" s="237">
        <f t="shared" si="9"/>
        <v>5</v>
      </c>
      <c r="Z22" s="237">
        <f t="shared" si="10"/>
        <v>4.2</v>
      </c>
      <c r="AA22" s="237">
        <f t="shared" si="11"/>
        <v>4.4000000000000004</v>
      </c>
      <c r="AB22" s="245">
        <f t="shared" si="12"/>
        <v>3.5</v>
      </c>
    </row>
    <row r="23" spans="1:28" x14ac:dyDescent="0.25">
      <c r="A23" s="144" t="str">
        <f>'Crisis Indicator Data'!A20</f>
        <v>Anglophone Crisis in Cameroon</v>
      </c>
      <c r="B23" s="145" t="str">
        <f>'Crisis Indicator Data'!B20</f>
        <v>Conflict</v>
      </c>
      <c r="C23" s="145" t="str">
        <f>'Crisis Indicator Data'!C20</f>
        <v>CMR003</v>
      </c>
      <c r="D23" s="145" t="str">
        <f>'Crisis Indicator Data'!D20</f>
        <v>Cameroon</v>
      </c>
      <c r="E23" s="146" t="str">
        <f>'Crisis Indicator Data'!E20</f>
        <v>CMR</v>
      </c>
      <c r="F23" s="243">
        <f>IF('Crisis Indicator Data'!F20="x","x",IF(LOG('Crisis Indicator Data'!F20)&lt;F$4,0,IF(LOG('Crisis Indicator Data'!F20)&gt;F$3,5,ROUND(5-(F$3-LOG('Crisis Indicator Data'!F20))/(F$3-F$4)*5,1))))</f>
        <v>3.2</v>
      </c>
      <c r="G23" s="143">
        <f>IF('Crisis Indicator Data'!F20="x","x",IF(LEN(E23)&gt;3,('Crisis Indicator Data'!F20/VLOOKUP('Impact of the crisis'!$C23,'Regional Crises'!$B$1:$R$66,4,FALSE)),'Crisis Indicator Data'!F20/VLOOKUP('Impact of the crisis'!$E23,'Country Indicator Data'!$B$4:$P$300,15,FALSE)))</f>
        <v>0.1882866873981934</v>
      </c>
      <c r="H23" s="237">
        <f t="shared" si="0"/>
        <v>0.9</v>
      </c>
      <c r="I23" s="237">
        <f t="shared" si="1"/>
        <v>2.0500000000000003</v>
      </c>
      <c r="J23" s="237">
        <f>IF('Crisis Indicator Data'!G20="x","x",IF(LOG('Crisis Indicator Data'!G20)&lt;J$4,0,IF(LOG('Crisis Indicator Data'!G20)&gt;J$3,5,ROUND(5-(J$3-LOG('Crisis Indicator Data'!G20))/(J$3-J$4)*5,1))))</f>
        <v>3.8</v>
      </c>
      <c r="K23" s="143">
        <f>IF('Crisis Indicator Data'!G20="x","x",IF(LEN(E23)&gt;3,('Crisis Indicator Data'!G20/VLOOKUP('Impact of the crisis'!$C23,'Regional Crises'!$B$1:$R$66,5,FALSE)),'Crisis Indicator Data'!G20/VLOOKUP('Impact of the crisis'!$E23,'Country Indicator Data'!$B$4:$P$300,14,FALSE)))</f>
        <v>0.48818840579710143</v>
      </c>
      <c r="L23" s="237">
        <f t="shared" si="2"/>
        <v>2.4</v>
      </c>
      <c r="M23" s="237">
        <f t="shared" si="3"/>
        <v>3.0999999999999996</v>
      </c>
      <c r="N23" s="237">
        <f t="shared" si="4"/>
        <v>2.6</v>
      </c>
      <c r="O23" s="237">
        <f>IF('Crisis Indicator Data'!H20="x","x",IF('Crisis Indicator Data'!H20=0,0,IF(LOG('Crisis Indicator Data'!H20)&lt;O$4,0,IF(LOG('Crisis Indicator Data'!H20)&gt;O$3,5,ROUND(5-(O$3-LOG('Crisis Indicator Data'!H20))/(O$3-O$4)*5,1)))))</f>
        <v>3</v>
      </c>
      <c r="P23" s="143">
        <f>IF('Crisis Indicator Data'!H20="x","x",'Crisis Indicator Data'!H20/'Crisis Indicator Data'!G20)</f>
        <v>0.15095739943595071</v>
      </c>
      <c r="Q23" s="237">
        <f t="shared" si="5"/>
        <v>0.7</v>
      </c>
      <c r="R23" s="237">
        <f t="shared" si="6"/>
        <v>1.85</v>
      </c>
      <c r="S23" s="237">
        <f>IF('Crisis Indicator Data'!I20="x","x",IF('Crisis Indicator Data'!I20=0,0,IF(LOG('Crisis Indicator Data'!I20)&lt;S$4,0,IF(LOG('Crisis Indicator Data'!I20)&gt;S$3,5,ROUND(5-(S$3-LOG('Crisis Indicator Data'!I20))/(S$3-S$4)*5,1)))))</f>
        <v>4.3</v>
      </c>
      <c r="T23" s="143">
        <f>IF('Crisis Indicator Data'!H20="x","x",IF('Crisis Indicator Data'!I20="x","x",'Crisis Indicator Data'!I20/'Crisis Indicator Data'!H20))</f>
        <v>0.47885939036381514</v>
      </c>
      <c r="U23" s="237">
        <f t="shared" si="7"/>
        <v>5</v>
      </c>
      <c r="V23" s="237">
        <f t="shared" si="8"/>
        <v>4.7</v>
      </c>
      <c r="W23" s="237">
        <f>IF('Crisis Indicator Data'!L20="x","x",IF('Crisis Indicator Data'!L20=0,0,IF(LOG('Crisis Indicator Data'!L20)&lt;W$4,0,IF(LOG('Crisis Indicator Data'!L20)&gt;W$3,5,ROUND(5-(W$3-LOG('Crisis Indicator Data'!L20))/(W$3-W$4)*5,1)))))</f>
        <v>3.4</v>
      </c>
      <c r="X23" s="244">
        <f>IF(OR('Crisis Indicator Data'!L20="x",'Crisis Indicator Data'!H20="x"),"x",'Crisis Indicator Data'!L20/'Crisis Indicator Data'!H20)</f>
        <v>1.248770894788594E-4</v>
      </c>
      <c r="Y23" s="237">
        <f t="shared" si="9"/>
        <v>5</v>
      </c>
      <c r="Z23" s="237">
        <f t="shared" si="10"/>
        <v>4.2</v>
      </c>
      <c r="AA23" s="237">
        <f t="shared" si="11"/>
        <v>4.5</v>
      </c>
      <c r="AB23" s="245">
        <f t="shared" si="12"/>
        <v>3.5</v>
      </c>
    </row>
    <row r="24" spans="1:28" x14ac:dyDescent="0.25">
      <c r="A24" s="144" t="str">
        <f>'Crisis Indicator Data'!A21</f>
        <v>CAR refugees in Cameroon</v>
      </c>
      <c r="B24" s="145" t="str">
        <f>'Crisis Indicator Data'!B21</f>
        <v>Conflict,Displacement</v>
      </c>
      <c r="C24" s="145" t="str">
        <f>'Crisis Indicator Data'!C21</f>
        <v>CMR004</v>
      </c>
      <c r="D24" s="145" t="str">
        <f>'Crisis Indicator Data'!D21</f>
        <v>Cameroon</v>
      </c>
      <c r="E24" s="146" t="str">
        <f>'Crisis Indicator Data'!E21</f>
        <v>CMR</v>
      </c>
      <c r="F24" s="243">
        <f>IF('Crisis Indicator Data'!F21="x","x",IF(LOG('Crisis Indicator Data'!F21)&lt;F$4,0,IF(LOG('Crisis Indicator Data'!F21)&gt;F$3,5,ROUND(5-(F$3-LOG('Crisis Indicator Data'!F21))/(F$3-F$4)*5,1))))</f>
        <v>3.8</v>
      </c>
      <c r="G24" s="143">
        <f>IF('Crisis Indicator Data'!F21="x","x",IF(LEN(E24)&gt;3,('Crisis Indicator Data'!F21/VLOOKUP('Impact of the crisis'!$C24,'Regional Crises'!$B$1:$R$66,4,FALSE)),'Crisis Indicator Data'!F21/VLOOKUP('Impact of the crisis'!$E24,'Country Indicator Data'!$B$4:$P$300,15,FALSE)))</f>
        <v>0.42717945463391932</v>
      </c>
      <c r="H24" s="237">
        <f t="shared" si="0"/>
        <v>2.1</v>
      </c>
      <c r="I24" s="237">
        <f t="shared" si="1"/>
        <v>2.95</v>
      </c>
      <c r="J24" s="237">
        <f>IF('Crisis Indicator Data'!G21="x","x",IF(LOG('Crisis Indicator Data'!G21)&lt;J$4,0,IF(LOG('Crisis Indicator Data'!G21)&gt;J$3,5,ROUND(5-(J$3-LOG('Crisis Indicator Data'!G21))/(J$3-J$4)*5,1))))</f>
        <v>2.5</v>
      </c>
      <c r="K24" s="143">
        <f>IF('Crisis Indicator Data'!G21="x","x",IF(LEN(E24)&gt;3,('Crisis Indicator Data'!G21/VLOOKUP('Impact of the crisis'!$C24,'Regional Crises'!$B$1:$R$66,5,FALSE)),'Crisis Indicator Data'!G21/VLOOKUP('Impact of the crisis'!$E24,'Country Indicator Data'!$B$4:$P$300,14,FALSE)))</f>
        <v>0.20499999999999999</v>
      </c>
      <c r="L24" s="237">
        <f t="shared" si="2"/>
        <v>1</v>
      </c>
      <c r="M24" s="237">
        <f t="shared" si="3"/>
        <v>1.75</v>
      </c>
      <c r="N24" s="237">
        <f t="shared" si="4"/>
        <v>2.4</v>
      </c>
      <c r="O24" s="237">
        <f>IF('Crisis Indicator Data'!H21="x","x",IF('Crisis Indicator Data'!H21=0,0,IF(LOG('Crisis Indicator Data'!H21)&lt;O$4,0,IF(LOG('Crisis Indicator Data'!H21)&gt;O$3,5,ROUND(5-(O$3-LOG('Crisis Indicator Data'!H21))/(O$3-O$4)*5,1)))))</f>
        <v>2</v>
      </c>
      <c r="P24" s="143">
        <f>IF('Crisis Indicator Data'!H21="x","x",'Crisis Indicator Data'!H21/'Crisis Indicator Data'!G21)</f>
        <v>8.3951926475786504E-2</v>
      </c>
      <c r="Q24" s="237">
        <f t="shared" si="5"/>
        <v>0.4</v>
      </c>
      <c r="R24" s="237">
        <f t="shared" si="6"/>
        <v>1.2</v>
      </c>
      <c r="S24" s="237">
        <f>IF('Crisis Indicator Data'!I21="x","x",IF('Crisis Indicator Data'!I21=0,0,IF(LOG('Crisis Indicator Data'!I21)&lt;S$4,0,IF(LOG('Crisis Indicator Data'!I21)&gt;S$3,5,ROUND(5-(S$3-LOG('Crisis Indicator Data'!I21))/(S$3-S$4)*5,1)))))</f>
        <v>3.6</v>
      </c>
      <c r="T24" s="143">
        <f>IF('Crisis Indicator Data'!H21="x","x",IF('Crisis Indicator Data'!I21="x","x",'Crisis Indicator Data'!I21/'Crisis Indicator Data'!H21))</f>
        <v>0.73052631578947369</v>
      </c>
      <c r="U24" s="237">
        <f t="shared" si="7"/>
        <v>5</v>
      </c>
      <c r="V24" s="237">
        <f t="shared" si="8"/>
        <v>4.3</v>
      </c>
      <c r="W24" s="237">
        <f>IF('Crisis Indicator Data'!L21="x","x",IF('Crisis Indicator Data'!L21=0,0,IF(LOG('Crisis Indicator Data'!L21)&lt;W$4,0,IF(LOG('Crisis Indicator Data'!L21)&gt;W$3,5,ROUND(5-(W$3-LOG('Crisis Indicator Data'!L21))/(W$3-W$4)*5,1)))))</f>
        <v>1.8</v>
      </c>
      <c r="X24" s="244">
        <f>IF(OR('Crisis Indicator Data'!L21="x",'Crisis Indicator Data'!H21="x"),"x",'Crisis Indicator Data'!L21/'Crisis Indicator Data'!H21)</f>
        <v>3.5789473684210527E-5</v>
      </c>
      <c r="Y24" s="237">
        <f t="shared" si="9"/>
        <v>1.8</v>
      </c>
      <c r="Z24" s="237">
        <f t="shared" si="10"/>
        <v>1.8</v>
      </c>
      <c r="AA24" s="237">
        <f t="shared" si="11"/>
        <v>3.3</v>
      </c>
      <c r="AB24" s="245">
        <f t="shared" si="12"/>
        <v>2.4</v>
      </c>
    </row>
    <row r="25" spans="1:28" x14ac:dyDescent="0.25">
      <c r="A25" s="144" t="str">
        <f>'Crisis Indicator Data'!A22</f>
        <v>Complex crisis in DRC</v>
      </c>
      <c r="B25" s="145" t="str">
        <f>'Crisis Indicator Data'!B22</f>
        <v>Conflict,Displacement,Socio-political</v>
      </c>
      <c r="C25" s="145" t="str">
        <f>'Crisis Indicator Data'!C22</f>
        <v>COD001</v>
      </c>
      <c r="D25" s="145" t="str">
        <f>'Crisis Indicator Data'!D22</f>
        <v>DRC</v>
      </c>
      <c r="E25" s="146" t="str">
        <f>'Crisis Indicator Data'!E22</f>
        <v>COD</v>
      </c>
      <c r="F25" s="243">
        <f>IF('Crisis Indicator Data'!F22="x","x",IF(LOG('Crisis Indicator Data'!F22)&lt;F$4,0,IF(LOG('Crisis Indicator Data'!F22)&gt;F$3,5,ROUND(5-(F$3-LOG('Crisis Indicator Data'!F22))/(F$3-F$4)*5,1))))</f>
        <v>5</v>
      </c>
      <c r="G25" s="143">
        <f>IF('Crisis Indicator Data'!F22="x","x",IF(LEN(E25)&gt;3,('Crisis Indicator Data'!F22/VLOOKUP('Impact of the crisis'!$C25,'Regional Crises'!$B$1:$R$66,4,FALSE)),'Crisis Indicator Data'!F22/VLOOKUP('Impact of the crisis'!$E25,'Country Indicator Data'!$B$4:$P$300,15,FALSE)))</f>
        <v>0.99999911779625505</v>
      </c>
      <c r="H25" s="237">
        <f t="shared" si="0"/>
        <v>5</v>
      </c>
      <c r="I25" s="237">
        <f t="shared" si="1"/>
        <v>5</v>
      </c>
      <c r="J25" s="237">
        <f>IF('Crisis Indicator Data'!G22="x","x",IF(LOG('Crisis Indicator Data'!G22)&lt;J$4,0,IF(LOG('Crisis Indicator Data'!G22)&gt;J$3,5,ROUND(5-(J$3-LOG('Crisis Indicator Data'!G22))/(J$3-J$4)*5,1))))</f>
        <v>5</v>
      </c>
      <c r="K25" s="143">
        <f>IF('Crisis Indicator Data'!G22="x","x",IF(LEN(E25)&gt;3,('Crisis Indicator Data'!G22/VLOOKUP('Impact of the crisis'!$C25,'Regional Crises'!$B$1:$R$66,5,FALSE)),'Crisis Indicator Data'!G22/VLOOKUP('Impact of the crisis'!$E25,'Country Indicator Data'!$B$4:$P$300,14,FALSE)))</f>
        <v>1</v>
      </c>
      <c r="L25" s="237">
        <f t="shared" si="2"/>
        <v>5</v>
      </c>
      <c r="M25" s="237">
        <f t="shared" si="3"/>
        <v>5</v>
      </c>
      <c r="N25" s="237">
        <f t="shared" si="4"/>
        <v>5</v>
      </c>
      <c r="O25" s="237">
        <f>IF('Crisis Indicator Data'!H22="x","x",IF('Crisis Indicator Data'!H22=0,0,IF(LOG('Crisis Indicator Data'!H22)&lt;O$4,0,IF(LOG('Crisis Indicator Data'!H22)&gt;O$3,5,ROUND(5-(O$3-LOG('Crisis Indicator Data'!H22))/(O$3-O$4)*5,1)))))</f>
        <v>4.8</v>
      </c>
      <c r="P25" s="143">
        <f>IF('Crisis Indicator Data'!H22="x","x",'Crisis Indicator Data'!H22/'Crisis Indicator Data'!G22)</f>
        <v>0.24011299435028249</v>
      </c>
      <c r="Q25" s="237">
        <f t="shared" si="5"/>
        <v>1.2</v>
      </c>
      <c r="R25" s="237">
        <f t="shared" si="6"/>
        <v>3</v>
      </c>
      <c r="S25" s="237">
        <f>IF('Crisis Indicator Data'!I22="x","x",IF('Crisis Indicator Data'!I22=0,0,IF(LOG('Crisis Indicator Data'!I22)&lt;S$4,0,IF(LOG('Crisis Indicator Data'!I22)&gt;S$3,5,ROUND(5-(S$3-LOG('Crisis Indicator Data'!I22))/(S$3-S$4)*5,1)))))</f>
        <v>5</v>
      </c>
      <c r="T25" s="143">
        <f>IF('Crisis Indicator Data'!H22="x","x",IF('Crisis Indicator Data'!I22="x","x",'Crisis Indicator Data'!I22/'Crisis Indicator Data'!H22))</f>
        <v>0.39619607843137256</v>
      </c>
      <c r="U25" s="237">
        <f t="shared" si="7"/>
        <v>5</v>
      </c>
      <c r="V25" s="237">
        <f t="shared" si="8"/>
        <v>5</v>
      </c>
      <c r="W25" s="237">
        <f>IF('Crisis Indicator Data'!L22="x","x",IF('Crisis Indicator Data'!L22=0,0,IF(LOG('Crisis Indicator Data'!L22)&lt;W$4,0,IF(LOG('Crisis Indicator Data'!L22)&gt;W$3,5,ROUND(5-(W$3-LOG('Crisis Indicator Data'!L22))/(W$3-W$4)*5,1)))))</f>
        <v>5</v>
      </c>
      <c r="X25" s="244">
        <f>IF(OR('Crisis Indicator Data'!L22="x",'Crisis Indicator Data'!H22="x"),"x",'Crisis Indicator Data'!L22/'Crisis Indicator Data'!H22)</f>
        <v>1.2984313725490195E-4</v>
      </c>
      <c r="Y25" s="237">
        <f t="shared" si="9"/>
        <v>5</v>
      </c>
      <c r="Z25" s="237">
        <f t="shared" si="10"/>
        <v>5</v>
      </c>
      <c r="AA25" s="237">
        <f t="shared" si="11"/>
        <v>5</v>
      </c>
      <c r="AB25" s="245">
        <f t="shared" si="12"/>
        <v>4.2</v>
      </c>
    </row>
    <row r="26" spans="1:28" x14ac:dyDescent="0.25">
      <c r="A26" s="144" t="str">
        <f>'Crisis Indicator Data'!A23</f>
        <v>Complex crisis in Congo</v>
      </c>
      <c r="B26" s="145" t="str">
        <f>'Crisis Indicator Data'!B23</f>
        <v>Conflict</v>
      </c>
      <c r="C26" s="145" t="str">
        <f>'Crisis Indicator Data'!C23</f>
        <v>COG001</v>
      </c>
      <c r="D26" s="145" t="str">
        <f>'Crisis Indicator Data'!D23</f>
        <v>Congo</v>
      </c>
      <c r="E26" s="146" t="str">
        <f>'Crisis Indicator Data'!E23</f>
        <v>COG</v>
      </c>
      <c r="F26" s="243">
        <f>IF('Crisis Indicator Data'!F23="x","x",IF(LOG('Crisis Indicator Data'!F23)&lt;F$4,0,IF(LOG('Crisis Indicator Data'!F23)&gt;F$3,5,ROUND(5-(F$3-LOG('Crisis Indicator Data'!F23))/(F$3-F$4)*5,1))))</f>
        <v>4.2</v>
      </c>
      <c r="G26" s="143">
        <f>IF('Crisis Indicator Data'!F23="x","x",IF(LEN(E26)&gt;3,('Crisis Indicator Data'!F23/VLOOKUP('Impact of the crisis'!$C26,'Regional Crises'!$B$1:$R$66,4,FALSE)),'Crisis Indicator Data'!F23/VLOOKUP('Impact of the crisis'!$E26,'Country Indicator Data'!$B$4:$P$300,15,FALSE)))</f>
        <v>1</v>
      </c>
      <c r="H26" s="237">
        <f t="shared" si="0"/>
        <v>5</v>
      </c>
      <c r="I26" s="237">
        <f t="shared" si="1"/>
        <v>4.5999999999999996</v>
      </c>
      <c r="J26" s="237">
        <f>IF('Crisis Indicator Data'!G23="x","x",IF(LOG('Crisis Indicator Data'!G23)&lt;J$4,0,IF(LOG('Crisis Indicator Data'!G23)&gt;J$3,5,ROUND(5-(J$3-LOG('Crisis Indicator Data'!G23))/(J$3-J$4)*5,1))))</f>
        <v>0</v>
      </c>
      <c r="K26" s="143">
        <f>IF('Crisis Indicator Data'!G23="x","x",IF(LEN(E26)&gt;3,('Crisis Indicator Data'!G23/VLOOKUP('Impact of the crisis'!$C26,'Regional Crises'!$B$1:$R$66,5,FALSE)),'Crisis Indicator Data'!G23/VLOOKUP('Impact of the crisis'!$E26,'Country Indicator Data'!$B$4:$P$300,14,FALSE)))</f>
        <v>0.11491228070175438</v>
      </c>
      <c r="L26" s="237">
        <f t="shared" si="2"/>
        <v>0.5</v>
      </c>
      <c r="M26" s="237">
        <f t="shared" si="3"/>
        <v>0.25</v>
      </c>
      <c r="N26" s="237">
        <f t="shared" si="4"/>
        <v>3.1</v>
      </c>
      <c r="O26" s="237">
        <f>IF('Crisis Indicator Data'!H23="x","x",IF('Crisis Indicator Data'!H23=0,0,IF(LOG('Crisis Indicator Data'!H23)&lt;O$4,0,IF(LOG('Crisis Indicator Data'!H23)&gt;O$3,5,ROUND(5-(O$3-LOG('Crisis Indicator Data'!H23))/(O$3-O$4)*5,1)))))</f>
        <v>1.6</v>
      </c>
      <c r="P26" s="143">
        <f>IF('Crisis Indicator Data'!H23="x","x",'Crisis Indicator Data'!H23/'Crisis Indicator Data'!G23)</f>
        <v>0.42748091603053434</v>
      </c>
      <c r="Q26" s="237">
        <f t="shared" si="5"/>
        <v>2.1</v>
      </c>
      <c r="R26" s="237">
        <f t="shared" si="6"/>
        <v>1.85</v>
      </c>
      <c r="S26" s="237">
        <f>IF('Crisis Indicator Data'!I23="x","x",IF('Crisis Indicator Data'!I23=0,0,IF(LOG('Crisis Indicator Data'!I23)&lt;S$4,0,IF(LOG('Crisis Indicator Data'!I23)&gt;S$3,5,ROUND(5-(S$3-LOG('Crisis Indicator Data'!I23))/(S$3-S$4)*5,1)))))</f>
        <v>2</v>
      </c>
      <c r="T26" s="143">
        <f>IF('Crisis Indicator Data'!H23="x","x",IF('Crisis Indicator Data'!I23="x","x",'Crisis Indicator Data'!I23/'Crisis Indicator Data'!H23))</f>
        <v>9.285714285714286E-2</v>
      </c>
      <c r="U26" s="237">
        <f t="shared" si="7"/>
        <v>3.1</v>
      </c>
      <c r="V26" s="237">
        <f t="shared" si="8"/>
        <v>2.6</v>
      </c>
      <c r="W26" s="237">
        <f>IF('Crisis Indicator Data'!L23="x","x",IF('Crisis Indicator Data'!L23=0,0,IF(LOG('Crisis Indicator Data'!L23)&lt;W$4,0,IF(LOG('Crisis Indicator Data'!L23)&gt;W$3,5,ROUND(5-(W$3-LOG('Crisis Indicator Data'!L23))/(W$3-W$4)*5,1)))))</f>
        <v>0.7</v>
      </c>
      <c r="X26" s="244">
        <f>IF(OR('Crisis Indicator Data'!L23="x",'Crisis Indicator Data'!H23="x"),"x",'Crisis Indicator Data'!L23/'Crisis Indicator Data'!H23)</f>
        <v>1.0714285714285714E-5</v>
      </c>
      <c r="Y26" s="237">
        <f t="shared" si="9"/>
        <v>0.5</v>
      </c>
      <c r="Z26" s="237">
        <f t="shared" si="10"/>
        <v>0.6</v>
      </c>
      <c r="AA26" s="237">
        <f t="shared" si="11"/>
        <v>1.7</v>
      </c>
      <c r="AB26" s="245">
        <f t="shared" si="12"/>
        <v>1.8</v>
      </c>
    </row>
    <row r="27" spans="1:28" x14ac:dyDescent="0.25">
      <c r="A27" s="144" t="str">
        <f>'Crisis Indicator Data'!A24</f>
        <v>Complex crisis in Colombia</v>
      </c>
      <c r="B27" s="145" t="str">
        <f>'Crisis Indicator Data'!B24</f>
        <v>Socio-political,Conflict,Violence,Floods,Displacement</v>
      </c>
      <c r="C27" s="145" t="str">
        <f>'Crisis Indicator Data'!C24</f>
        <v>COL001</v>
      </c>
      <c r="D27" s="145" t="str">
        <f>'Crisis Indicator Data'!D24</f>
        <v>Colombia</v>
      </c>
      <c r="E27" s="146" t="str">
        <f>'Crisis Indicator Data'!E24</f>
        <v>COL</v>
      </c>
      <c r="F27" s="243">
        <f>IF('Crisis Indicator Data'!F24="x","x",IF(LOG('Crisis Indicator Data'!F24)&lt;F$4,0,IF(LOG('Crisis Indicator Data'!F24)&gt;F$3,5,ROUND(5-(F$3-LOG('Crisis Indicator Data'!F24))/(F$3-F$4)*5,1))))</f>
        <v>5</v>
      </c>
      <c r="G27" s="143">
        <f>IF('Crisis Indicator Data'!F24="x","x",IF(LEN(E27)&gt;3,('Crisis Indicator Data'!F24/VLOOKUP('Impact of the crisis'!$C27,'Regional Crises'!$B$1:$R$66,4,FALSE)),'Crisis Indicator Data'!F24/VLOOKUP('Impact of the crisis'!$E27,'Country Indicator Data'!$B$4:$P$300,15,FALSE)))</f>
        <v>1</v>
      </c>
      <c r="H27" s="237">
        <f t="shared" si="0"/>
        <v>5</v>
      </c>
      <c r="I27" s="237">
        <f t="shared" si="1"/>
        <v>5</v>
      </c>
      <c r="J27" s="237">
        <f>IF('Crisis Indicator Data'!G24="x","x",IF(LOG('Crisis Indicator Data'!G24)&lt;J$4,0,IF(LOG('Crisis Indicator Data'!G24)&gt;J$3,5,ROUND(5-(J$3-LOG('Crisis Indicator Data'!G24))/(J$3-J$4)*5,1))))</f>
        <v>5</v>
      </c>
      <c r="K27" s="143">
        <f>IF('Crisis Indicator Data'!G24="x","x",IF(LEN(E27)&gt;3,('Crisis Indicator Data'!G24/VLOOKUP('Impact of the crisis'!$C27,'Regional Crises'!$B$1:$R$66,5,FALSE)),'Crisis Indicator Data'!G24/VLOOKUP('Impact of the crisis'!$E27,'Country Indicator Data'!$B$4:$P$300,14,FALSE)))</f>
        <v>1</v>
      </c>
      <c r="L27" s="237">
        <f t="shared" si="2"/>
        <v>5</v>
      </c>
      <c r="M27" s="237">
        <f t="shared" si="3"/>
        <v>5</v>
      </c>
      <c r="N27" s="237">
        <f t="shared" si="4"/>
        <v>5</v>
      </c>
      <c r="O27" s="237">
        <f>IF('Crisis Indicator Data'!H24="x","x",IF('Crisis Indicator Data'!H24=0,0,IF(LOG('Crisis Indicator Data'!H24)&lt;O$4,0,IF(LOG('Crisis Indicator Data'!H24)&gt;O$3,5,ROUND(5-(O$3-LOG('Crisis Indicator Data'!H24))/(O$3-O$4)*5,1)))))</f>
        <v>4.2</v>
      </c>
      <c r="P27" s="143">
        <f>IF('Crisis Indicator Data'!H24="x","x",'Crisis Indicator Data'!H24/'Crisis Indicator Data'!G24)</f>
        <v>0.21764705882352942</v>
      </c>
      <c r="Q27" s="237">
        <f t="shared" si="5"/>
        <v>1</v>
      </c>
      <c r="R27" s="237">
        <f t="shared" si="6"/>
        <v>2.6</v>
      </c>
      <c r="S27" s="237">
        <f>IF('Crisis Indicator Data'!I24="x","x",IF('Crisis Indicator Data'!I24=0,0,IF(LOG('Crisis Indicator Data'!I24)&lt;S$4,0,IF(LOG('Crisis Indicator Data'!I24)&gt;S$3,5,ROUND(5-(S$3-LOG('Crisis Indicator Data'!I24))/(S$3-S$4)*5,1)))))</f>
        <v>5</v>
      </c>
      <c r="T27" s="143">
        <f>IF('Crisis Indicator Data'!H24="x","x",IF('Crisis Indicator Data'!I24="x","x",'Crisis Indicator Data'!I24/'Crisis Indicator Data'!H24))</f>
        <v>0.47162162162162163</v>
      </c>
      <c r="U27" s="237">
        <f t="shared" si="7"/>
        <v>5</v>
      </c>
      <c r="V27" s="237">
        <f t="shared" si="8"/>
        <v>5</v>
      </c>
      <c r="W27" s="237">
        <f>IF('Crisis Indicator Data'!L24="x","x",IF('Crisis Indicator Data'!L24=0,0,IF(LOG('Crisis Indicator Data'!L24)&lt;W$4,0,IF(LOG('Crisis Indicator Data'!L24)&gt;W$3,5,ROUND(5-(W$3-LOG('Crisis Indicator Data'!L24))/(W$3-W$4)*5,1)))))</f>
        <v>4</v>
      </c>
      <c r="X27" s="244">
        <f>IF(OR('Crisis Indicator Data'!L24="x",'Crisis Indicator Data'!H24="x"),"x",'Crisis Indicator Data'!L24/'Crisis Indicator Data'!H24)</f>
        <v>5.6666666666666664E-5</v>
      </c>
      <c r="Y27" s="237">
        <f t="shared" si="9"/>
        <v>2.8</v>
      </c>
      <c r="Z27" s="237">
        <f t="shared" si="10"/>
        <v>3.4</v>
      </c>
      <c r="AA27" s="237">
        <f t="shared" si="11"/>
        <v>4.4000000000000004</v>
      </c>
      <c r="AB27" s="245">
        <f t="shared" si="12"/>
        <v>3.7</v>
      </c>
    </row>
    <row r="28" spans="1:28" x14ac:dyDescent="0.25">
      <c r="A28" s="144" t="str">
        <f>'Crisis Indicator Data'!A25</f>
        <v>Venezuela displacement in Colombia</v>
      </c>
      <c r="B28" s="145" t="str">
        <f>'Crisis Indicator Data'!B25</f>
        <v>Displacement</v>
      </c>
      <c r="C28" s="145" t="str">
        <f>'Crisis Indicator Data'!C25</f>
        <v>COL002</v>
      </c>
      <c r="D28" s="145" t="str">
        <f>'Crisis Indicator Data'!D25</f>
        <v>Colombia</v>
      </c>
      <c r="E28" s="146" t="str">
        <f>'Crisis Indicator Data'!E25</f>
        <v>COL</v>
      </c>
      <c r="F28" s="243">
        <f>IF('Crisis Indicator Data'!F25="x","x",IF(LOG('Crisis Indicator Data'!F25)&lt;F$4,0,IF(LOG('Crisis Indicator Data'!F25)&gt;F$3,5,ROUND(5-(F$3-LOG('Crisis Indicator Data'!F25))/(F$3-F$4)*5,1))))</f>
        <v>0</v>
      </c>
      <c r="G28" s="143">
        <f>IF('Crisis Indicator Data'!F25="x","x",IF(LEN(E28)&gt;3,('Crisis Indicator Data'!F25/VLOOKUP('Impact of the crisis'!$C28,'Regional Crises'!$B$1:$R$66,4,FALSE)),'Crisis Indicator Data'!F25/VLOOKUP('Impact of the crisis'!$E28,'Country Indicator Data'!$B$4:$P$300,15,FALSE)))</f>
        <v>9.9954934655250115E-7</v>
      </c>
      <c r="H28" s="237">
        <f t="shared" si="0"/>
        <v>0</v>
      </c>
      <c r="I28" s="237">
        <f t="shared" si="1"/>
        <v>0</v>
      </c>
      <c r="J28" s="237">
        <f>IF('Crisis Indicator Data'!G25="x","x",IF(LOG('Crisis Indicator Data'!G25)&lt;J$4,0,IF(LOG('Crisis Indicator Data'!G25)&gt;J$3,5,ROUND(5-(J$3-LOG('Crisis Indicator Data'!G25))/(J$3-J$4)*5,1))))</f>
        <v>4.7</v>
      </c>
      <c r="K28" s="143">
        <f>IF('Crisis Indicator Data'!G25="x","x",IF(LEN(E28)&gt;3,('Crisis Indicator Data'!G25/VLOOKUP('Impact of the crisis'!$C28,'Regional Crises'!$B$1:$R$66,5,FALSE)),'Crisis Indicator Data'!G25/VLOOKUP('Impact of the crisis'!$E28,'Country Indicator Data'!$B$4:$P$300,14,FALSE)))</f>
        <v>0.51494117647058824</v>
      </c>
      <c r="L28" s="237">
        <f t="shared" si="2"/>
        <v>2.6</v>
      </c>
      <c r="M28" s="237">
        <f t="shared" si="3"/>
        <v>3.6500000000000004</v>
      </c>
      <c r="N28" s="237">
        <f t="shared" si="4"/>
        <v>2.2000000000000002</v>
      </c>
      <c r="O28" s="237">
        <f>IF('Crisis Indicator Data'!H25="x","x",IF('Crisis Indicator Data'!H25=0,0,IF(LOG('Crisis Indicator Data'!H25)&lt;O$4,0,IF(LOG('Crisis Indicator Data'!H25)&gt;O$3,5,ROUND(5-(O$3-LOG('Crisis Indicator Data'!H25))/(O$3-O$4)*5,1)))))</f>
        <v>3.7</v>
      </c>
      <c r="P28" s="143">
        <f>IF('Crisis Indicator Data'!H25="x","x",'Crisis Indicator Data'!H25/'Crisis Indicator Data'!G25)</f>
        <v>0.21148427385576118</v>
      </c>
      <c r="Q28" s="237">
        <f t="shared" si="5"/>
        <v>1</v>
      </c>
      <c r="R28" s="237">
        <f t="shared" si="6"/>
        <v>2.35</v>
      </c>
      <c r="S28" s="237">
        <f>IF('Crisis Indicator Data'!I25="x","x",IF('Crisis Indicator Data'!I25=0,0,IF(LOG('Crisis Indicator Data'!I25)&lt;S$4,0,IF(LOG('Crisis Indicator Data'!I25)&gt;S$3,5,ROUND(5-(S$3-LOG('Crisis Indicator Data'!I25))/(S$3-S$4)*5,1)))))</f>
        <v>4.8</v>
      </c>
      <c r="T28" s="143">
        <f>IF('Crisis Indicator Data'!H25="x","x",IF('Crisis Indicator Data'!I25="x","x",'Crisis Indicator Data'!I25/'Crisis Indicator Data'!H25))</f>
        <v>0.44616492617933023</v>
      </c>
      <c r="U28" s="237">
        <f t="shared" si="7"/>
        <v>5</v>
      </c>
      <c r="V28" s="237">
        <f t="shared" si="8"/>
        <v>4.9000000000000004</v>
      </c>
      <c r="W28" s="237">
        <f>IF('Crisis Indicator Data'!L25="x","x",IF('Crisis Indicator Data'!L25=0,0,IF(LOG('Crisis Indicator Data'!L25)&lt;W$4,0,IF(LOG('Crisis Indicator Data'!L25)&gt;W$3,5,ROUND(5-(W$3-LOG('Crisis Indicator Data'!L25))/(W$3-W$4)*5,1)))))</f>
        <v>3.7</v>
      </c>
      <c r="X28" s="244">
        <f>IF(OR('Crisis Indicator Data'!L25="x",'Crisis Indicator Data'!H25="x"),"x",'Crisis Indicator Data'!L25/'Crisis Indicator Data'!H25)</f>
        <v>6.6078501980554549E-5</v>
      </c>
      <c r="Y28" s="237">
        <f t="shared" si="9"/>
        <v>3.3</v>
      </c>
      <c r="Z28" s="237">
        <f t="shared" si="10"/>
        <v>3.5</v>
      </c>
      <c r="AA28" s="237">
        <f t="shared" si="11"/>
        <v>4.3</v>
      </c>
      <c r="AB28" s="245">
        <f t="shared" si="12"/>
        <v>3.5</v>
      </c>
    </row>
    <row r="29" spans="1:28" x14ac:dyDescent="0.25">
      <c r="A29" s="144" t="str">
        <f>'Crisis Indicator Data'!A26</f>
        <v>Nicaraguan refugees in Costa Rica</v>
      </c>
      <c r="B29" s="145" t="str">
        <f>'Crisis Indicator Data'!B26</f>
        <v>Displacement</v>
      </c>
      <c r="C29" s="145" t="str">
        <f>'Crisis Indicator Data'!C26</f>
        <v>CRI002</v>
      </c>
      <c r="D29" s="145" t="str">
        <f>'Crisis Indicator Data'!D26</f>
        <v>Costa Rica</v>
      </c>
      <c r="E29" s="146" t="str">
        <f>'Crisis Indicator Data'!E26</f>
        <v>CRI</v>
      </c>
      <c r="F29" s="243">
        <f>IF('Crisis Indicator Data'!F26="x","x",IF(LOG('Crisis Indicator Data'!F26)&lt;F$4,0,IF(LOG('Crisis Indicator Data'!F26)&gt;F$3,5,ROUND(5-(F$3-LOG('Crisis Indicator Data'!F26))/(F$3-F$4)*5,1))))</f>
        <v>1.1000000000000001</v>
      </c>
      <c r="G29" s="143">
        <f>IF('Crisis Indicator Data'!F26="x","x",IF(LEN(E29)&gt;3,('Crisis Indicator Data'!F26/VLOOKUP('Impact of the crisis'!$C29,'Regional Crises'!$B$1:$R$66,4,FALSE)),'Crisis Indicator Data'!F26/VLOOKUP('Impact of the crisis'!$E29,'Country Indicator Data'!$B$4:$P$300,15,FALSE)))</f>
        <v>8.7387387387387383E-2</v>
      </c>
      <c r="H29" s="237">
        <f t="shared" si="0"/>
        <v>0.3</v>
      </c>
      <c r="I29" s="237">
        <f t="shared" si="1"/>
        <v>0.70000000000000007</v>
      </c>
      <c r="J29" s="237">
        <f>IF('Crisis Indicator Data'!G26="x","x",IF(LOG('Crisis Indicator Data'!G26)&lt;J$4,0,IF(LOG('Crisis Indicator Data'!G26)&gt;J$3,5,ROUND(5-(J$3-LOG('Crisis Indicator Data'!G26))/(J$3-J$4)*5,1))))</f>
        <v>0.2</v>
      </c>
      <c r="K29" s="143">
        <f>IF('Crisis Indicator Data'!G26="x","x",IF(LEN(E29)&gt;3,('Crisis Indicator Data'!G26/VLOOKUP('Impact of the crisis'!$C29,'Regional Crises'!$B$1:$R$66,5,FALSE)),'Crisis Indicator Data'!G26/VLOOKUP('Impact of the crisis'!$E29,'Country Indicator Data'!$B$4:$P$300,14,FALSE)))</f>
        <v>0.21118359739049394</v>
      </c>
      <c r="L29" s="237">
        <f t="shared" si="2"/>
        <v>1</v>
      </c>
      <c r="M29" s="237">
        <f t="shared" si="3"/>
        <v>0.6</v>
      </c>
      <c r="N29" s="237">
        <f t="shared" si="4"/>
        <v>0.7</v>
      </c>
      <c r="O29" s="237">
        <f>IF('Crisis Indicator Data'!H26="x","x",IF('Crisis Indicator Data'!H26=0,0,IF(LOG('Crisis Indicator Data'!H26)&lt;O$4,0,IF(LOG('Crisis Indicator Data'!H26)&gt;O$3,5,ROUND(5-(O$3-LOG('Crisis Indicator Data'!H26))/(O$3-O$4)*5,1)))))</f>
        <v>1.4</v>
      </c>
      <c r="P29" s="143">
        <f>IF('Crisis Indicator Data'!H26="x","x",'Crisis Indicator Data'!H26/'Crisis Indicator Data'!G26)</f>
        <v>0.20035304501323919</v>
      </c>
      <c r="Q29" s="237">
        <f t="shared" si="5"/>
        <v>1</v>
      </c>
      <c r="R29" s="237">
        <f t="shared" si="6"/>
        <v>1.2</v>
      </c>
      <c r="S29" s="237">
        <f>IF('Crisis Indicator Data'!I26="x","x",IF('Crisis Indicator Data'!I26=0,0,IF(LOG('Crisis Indicator Data'!I26)&lt;S$4,0,IF(LOG('Crisis Indicator Data'!I26)&gt;S$3,5,ROUND(5-(S$3-LOG('Crisis Indicator Data'!I26))/(S$3-S$4)*5,1)))))</f>
        <v>3.2</v>
      </c>
      <c r="T29" s="143">
        <f>IF('Crisis Indicator Data'!H26="x","x",IF('Crisis Indicator Data'!I26="x","x",'Crisis Indicator Data'!I26/'Crisis Indicator Data'!H26))</f>
        <v>0.79295154185022021</v>
      </c>
      <c r="U29" s="237">
        <f t="shared" si="7"/>
        <v>5</v>
      </c>
      <c r="V29" s="237">
        <f t="shared" si="8"/>
        <v>4.0999999999999996</v>
      </c>
      <c r="W29" s="237" t="str">
        <f>IF('Crisis Indicator Data'!L26="x","x",IF('Crisis Indicator Data'!L26=0,0,IF(LOG('Crisis Indicator Data'!L26)&lt;W$4,0,IF(LOG('Crisis Indicator Data'!L26)&gt;W$3,5,ROUND(5-(W$3-LOG('Crisis Indicator Data'!L26))/(W$3-W$4)*5,1)))))</f>
        <v>x</v>
      </c>
      <c r="X29" s="244" t="str">
        <f>IF(OR('Crisis Indicator Data'!L26="x",'Crisis Indicator Data'!H26="x"),"x",'Crisis Indicator Data'!L26/'Crisis Indicator Data'!H26)</f>
        <v>x</v>
      </c>
      <c r="Y29" s="237" t="str">
        <f t="shared" si="9"/>
        <v>x</v>
      </c>
      <c r="Z29" s="237" t="str">
        <f t="shared" si="10"/>
        <v>x</v>
      </c>
      <c r="AA29" s="237">
        <f t="shared" si="11"/>
        <v>4.0999999999999996</v>
      </c>
      <c r="AB29" s="245">
        <f t="shared" si="12"/>
        <v>3</v>
      </c>
    </row>
    <row r="30" spans="1:28" x14ac:dyDescent="0.25">
      <c r="A30" s="144" t="str">
        <f>'Crisis Indicator Data'!A27</f>
        <v>Multiple crises in Djibouti</v>
      </c>
      <c r="B30" s="145" t="str">
        <f>'Crisis Indicator Data'!B27</f>
        <v>Displacement,Drought</v>
      </c>
      <c r="C30" s="145" t="str">
        <f>'Crisis Indicator Data'!C27</f>
        <v>DJI001</v>
      </c>
      <c r="D30" s="145" t="str">
        <f>'Crisis Indicator Data'!D27</f>
        <v>Djibouti</v>
      </c>
      <c r="E30" s="146" t="str">
        <f>'Crisis Indicator Data'!E27</f>
        <v>DJI</v>
      </c>
      <c r="F30" s="243">
        <f>IF('Crisis Indicator Data'!F27="x","x",IF(LOG('Crisis Indicator Data'!F27)&lt;F$4,0,IF(LOG('Crisis Indicator Data'!F27)&gt;F$3,5,ROUND(5-(F$3-LOG('Crisis Indicator Data'!F27))/(F$3-F$4)*5,1))))</f>
        <v>2.2999999999999998</v>
      </c>
      <c r="G30" s="143">
        <f>IF('Crisis Indicator Data'!F27="x","x",IF(LEN(E30)&gt;3,('Crisis Indicator Data'!F27/VLOOKUP('Impact of the crisis'!$C30,'Regional Crises'!$B$1:$R$66,4,FALSE)),'Crisis Indicator Data'!F27/VLOOKUP('Impact of the crisis'!$E30,'Country Indicator Data'!$B$4:$P$300,15,FALSE)))</f>
        <v>1</v>
      </c>
      <c r="H30" s="237">
        <f t="shared" si="0"/>
        <v>5</v>
      </c>
      <c r="I30" s="237">
        <f t="shared" si="1"/>
        <v>3.65</v>
      </c>
      <c r="J30" s="237">
        <f>IF('Crisis Indicator Data'!G27="x","x",IF(LOG('Crisis Indicator Data'!G27)&lt;J$4,0,IF(LOG('Crisis Indicator Data'!G27)&gt;J$3,5,ROUND(5-(J$3-LOG('Crisis Indicator Data'!G27))/(J$3-J$4)*5,1))))</f>
        <v>0.2</v>
      </c>
      <c r="K30" s="143">
        <f>IF('Crisis Indicator Data'!G27="x","x",IF(LEN(E30)&gt;3,('Crisis Indicator Data'!G27/VLOOKUP('Impact of the crisis'!$C30,'Regional Crises'!$B$1:$R$66,5,FALSE)),'Crisis Indicator Data'!G27/VLOOKUP('Impact of the crisis'!$E30,'Country Indicator Data'!$B$4:$P$300,14,FALSE)))</f>
        <v>1</v>
      </c>
      <c r="L30" s="237">
        <f t="shared" si="2"/>
        <v>5</v>
      </c>
      <c r="M30" s="237">
        <f t="shared" si="3"/>
        <v>2.6</v>
      </c>
      <c r="N30" s="237">
        <f t="shared" si="4"/>
        <v>3.2</v>
      </c>
      <c r="O30" s="237">
        <f>IF('Crisis Indicator Data'!H27="x","x",IF('Crisis Indicator Data'!H27=0,0,IF(LOG('Crisis Indicator Data'!H27)&lt;O$4,0,IF(LOG('Crisis Indicator Data'!H27)&gt;O$3,5,ROUND(5-(O$3-LOG('Crisis Indicator Data'!H27))/(O$3-O$4)*5,1)))))</f>
        <v>2.2000000000000002</v>
      </c>
      <c r="P30" s="143">
        <f>IF('Crisis Indicator Data'!H27="x","x",'Crisis Indicator Data'!H27/'Crisis Indicator Data'!G27)</f>
        <v>0.54399323181049064</v>
      </c>
      <c r="Q30" s="237">
        <f t="shared" si="5"/>
        <v>2.7</v>
      </c>
      <c r="R30" s="237">
        <f t="shared" si="6"/>
        <v>2.4500000000000002</v>
      </c>
      <c r="S30" s="237">
        <f>IF('Crisis Indicator Data'!I27="x","x",IF('Crisis Indicator Data'!I27=0,0,IF(LOG('Crisis Indicator Data'!I27)&lt;S$4,0,IF(LOG('Crisis Indicator Data'!I27)&gt;S$3,5,ROUND(5-(S$3-LOG('Crisis Indicator Data'!I27))/(S$3-S$4)*5,1)))))</f>
        <v>2.2000000000000002</v>
      </c>
      <c r="T30" s="143">
        <f>IF('Crisis Indicator Data'!H27="x","x",IF('Crisis Indicator Data'!I27="x","x",'Crisis Indicator Data'!I27/'Crisis Indicator Data'!H27))</f>
        <v>5.5987558320373249E-2</v>
      </c>
      <c r="U30" s="237">
        <f t="shared" si="7"/>
        <v>1.9</v>
      </c>
      <c r="V30" s="237">
        <f t="shared" si="8"/>
        <v>2.1</v>
      </c>
      <c r="W30" s="237">
        <f>IF('Crisis Indicator Data'!L27="x","x",IF('Crisis Indicator Data'!L27=0,0,IF(LOG('Crisis Indicator Data'!L27)&lt;W$4,0,IF(LOG('Crisis Indicator Data'!L27)&gt;W$3,5,ROUND(5-(W$3-LOG('Crisis Indicator Data'!L27))/(W$3-W$4)*5,1)))))</f>
        <v>0.7</v>
      </c>
      <c r="X30" s="244">
        <f>IF(OR('Crisis Indicator Data'!L27="x",'Crisis Indicator Data'!H27="x"),"x",'Crisis Indicator Data'!L27/'Crisis Indicator Data'!H27)</f>
        <v>4.6656298600311041E-6</v>
      </c>
      <c r="Y30" s="237">
        <f t="shared" si="9"/>
        <v>0.2</v>
      </c>
      <c r="Z30" s="237">
        <f t="shared" si="10"/>
        <v>0.5</v>
      </c>
      <c r="AA30" s="237">
        <f t="shared" si="11"/>
        <v>1.4</v>
      </c>
      <c r="AB30" s="245">
        <f t="shared" si="12"/>
        <v>2</v>
      </c>
    </row>
    <row r="31" spans="1:28" x14ac:dyDescent="0.25">
      <c r="A31" s="144" t="str">
        <f>'Crisis Indicator Data'!A28</f>
        <v>Mixed migration in Djibouti</v>
      </c>
      <c r="B31" s="145" t="str">
        <f>'Crisis Indicator Data'!B28</f>
        <v>Displacement</v>
      </c>
      <c r="C31" s="145" t="str">
        <f>'Crisis Indicator Data'!C28</f>
        <v>DJI002</v>
      </c>
      <c r="D31" s="145" t="str">
        <f>'Crisis Indicator Data'!D28</f>
        <v>Djibouti</v>
      </c>
      <c r="E31" s="146" t="str">
        <f>'Crisis Indicator Data'!E28</f>
        <v>DJI</v>
      </c>
      <c r="F31" s="243">
        <f>IF('Crisis Indicator Data'!F28="x","x",IF(LOG('Crisis Indicator Data'!F28)&lt;F$4,0,IF(LOG('Crisis Indicator Data'!F28)&gt;F$3,5,ROUND(5-(F$3-LOG('Crisis Indicator Data'!F28))/(F$3-F$4)*5,1))))</f>
        <v>1.4</v>
      </c>
      <c r="G31" s="143">
        <f>IF('Crisis Indicator Data'!F28="x","x",IF(LEN(E31)&gt;3,('Crisis Indicator Data'!F28/VLOOKUP('Impact of the crisis'!$C31,'Regional Crises'!$B$1:$R$66,4,FALSE)),'Crisis Indicator Data'!F28/VLOOKUP('Impact of the crisis'!$E31,'Country Indicator Data'!$B$4:$P$300,15,FALSE)))</f>
        <v>0.31492666091458155</v>
      </c>
      <c r="H31" s="237">
        <f t="shared" si="0"/>
        <v>1.5</v>
      </c>
      <c r="I31" s="237">
        <f t="shared" si="1"/>
        <v>1.45</v>
      </c>
      <c r="J31" s="237">
        <f>IF('Crisis Indicator Data'!G28="x","x",IF(LOG('Crisis Indicator Data'!G28)&lt;J$4,0,IF(LOG('Crisis Indicator Data'!G28)&gt;J$3,5,ROUND(5-(J$3-LOG('Crisis Indicator Data'!G28))/(J$3-J$4)*5,1))))</f>
        <v>0</v>
      </c>
      <c r="K31" s="143">
        <f>IF('Crisis Indicator Data'!G28="x","x",IF(LEN(E31)&gt;3,('Crisis Indicator Data'!G28/VLOOKUP('Impact of the crisis'!$C31,'Regional Crises'!$B$1:$R$66,5,FALSE)),'Crisis Indicator Data'!G28/VLOOKUP('Impact of the crisis'!$E31,'Country Indicator Data'!$B$4:$P$300,14,FALSE)))</f>
        <v>0.57614213197969544</v>
      </c>
      <c r="L31" s="237">
        <f t="shared" si="2"/>
        <v>2.9</v>
      </c>
      <c r="M31" s="237">
        <f t="shared" si="3"/>
        <v>1.45</v>
      </c>
      <c r="N31" s="237">
        <f t="shared" si="4"/>
        <v>1.5</v>
      </c>
      <c r="O31" s="237">
        <f>IF('Crisis Indicator Data'!H28="x","x",IF('Crisis Indicator Data'!H28=0,0,IF(LOG('Crisis Indicator Data'!H28)&lt;O$4,0,IF(LOG('Crisis Indicator Data'!H28)&gt;O$3,5,ROUND(5-(O$3-LOG('Crisis Indicator Data'!H28))/(O$3-O$4)*5,1)))))</f>
        <v>0.1</v>
      </c>
      <c r="P31" s="143">
        <f>IF('Crisis Indicator Data'!H28="x","x",'Crisis Indicator Data'!H28/'Crisis Indicator Data'!G28)</f>
        <v>5.2863436123348019E-2</v>
      </c>
      <c r="Q31" s="237">
        <f t="shared" si="5"/>
        <v>0.2</v>
      </c>
      <c r="R31" s="237">
        <f t="shared" si="6"/>
        <v>0.15000000000000002</v>
      </c>
      <c r="S31" s="237">
        <f>IF('Crisis Indicator Data'!I28="x","x",IF('Crisis Indicator Data'!I28=0,0,IF(LOG('Crisis Indicator Data'!I28)&lt;S$4,0,IF(LOG('Crisis Indicator Data'!I28)&gt;S$3,5,ROUND(5-(S$3-LOG('Crisis Indicator Data'!I28))/(S$3-S$4)*5,1)))))</f>
        <v>2.2000000000000002</v>
      </c>
      <c r="T31" s="143">
        <f>IF('Crisis Indicator Data'!H28="x","x",IF('Crisis Indicator Data'!I28="x","x",'Crisis Indicator Data'!I28/'Crisis Indicator Data'!H28))</f>
        <v>1</v>
      </c>
      <c r="U31" s="237">
        <f t="shared" si="7"/>
        <v>5</v>
      </c>
      <c r="V31" s="237">
        <f t="shared" si="8"/>
        <v>3.6</v>
      </c>
      <c r="W31" s="237">
        <f>IF('Crisis Indicator Data'!L28="x","x",IF('Crisis Indicator Data'!L28=0,0,IF(LOG('Crisis Indicator Data'!L28)&lt;W$4,0,IF(LOG('Crisis Indicator Data'!L28)&gt;W$3,5,ROUND(5-(W$3-LOG('Crisis Indicator Data'!L28))/(W$3-W$4)*5,1)))))</f>
        <v>0.7</v>
      </c>
      <c r="X31" s="244">
        <f>IF(OR('Crisis Indicator Data'!L28="x",'Crisis Indicator Data'!H28="x"),"x",'Crisis Indicator Data'!L28/'Crisis Indicator Data'!H28)</f>
        <v>8.3333333333333331E-5</v>
      </c>
      <c r="Y31" s="237">
        <f t="shared" si="9"/>
        <v>4.2</v>
      </c>
      <c r="Z31" s="237">
        <f t="shared" si="10"/>
        <v>2.5</v>
      </c>
      <c r="AA31" s="237">
        <f t="shared" si="11"/>
        <v>3.1</v>
      </c>
      <c r="AB31" s="245">
        <f t="shared" si="12"/>
        <v>1.9</v>
      </c>
    </row>
    <row r="32" spans="1:28" x14ac:dyDescent="0.25">
      <c r="A32" s="144" t="str">
        <f>'Crisis Indicator Data'!A29</f>
        <v>Drought in Djibouti</v>
      </c>
      <c r="B32" s="145" t="str">
        <f>'Crisis Indicator Data'!B29</f>
        <v>Drought</v>
      </c>
      <c r="C32" s="145" t="str">
        <f>'Crisis Indicator Data'!C29</f>
        <v>DJI003</v>
      </c>
      <c r="D32" s="145" t="str">
        <f>'Crisis Indicator Data'!D29</f>
        <v>Djibouti</v>
      </c>
      <c r="E32" s="146" t="str">
        <f>'Crisis Indicator Data'!E29</f>
        <v>DJI</v>
      </c>
      <c r="F32" s="243">
        <f>IF('Crisis Indicator Data'!F29="x","x",IF(LOG('Crisis Indicator Data'!F29)&lt;F$4,0,IF(LOG('Crisis Indicator Data'!F29)&gt;F$3,5,ROUND(5-(F$3-LOG('Crisis Indicator Data'!F29))/(F$3-F$4)*5,1))))</f>
        <v>2.2999999999999998</v>
      </c>
      <c r="G32" s="143">
        <f>IF('Crisis Indicator Data'!F29="x","x",IF(LEN(E32)&gt;3,('Crisis Indicator Data'!F29/VLOOKUP('Impact of the crisis'!$C32,'Regional Crises'!$B$1:$R$66,4,FALSE)),'Crisis Indicator Data'!F29/VLOOKUP('Impact of the crisis'!$E32,'Country Indicator Data'!$B$4:$P$300,15,FALSE)))</f>
        <v>1</v>
      </c>
      <c r="H32" s="237">
        <f t="shared" si="0"/>
        <v>5</v>
      </c>
      <c r="I32" s="237">
        <f t="shared" si="1"/>
        <v>3.65</v>
      </c>
      <c r="J32" s="237">
        <f>IF('Crisis Indicator Data'!G29="x","x",IF(LOG('Crisis Indicator Data'!G29)&lt;J$4,0,IF(LOG('Crisis Indicator Data'!G29)&gt;J$3,5,ROUND(5-(J$3-LOG('Crisis Indicator Data'!G29))/(J$3-J$4)*5,1))))</f>
        <v>0.2</v>
      </c>
      <c r="K32" s="143">
        <f>IF('Crisis Indicator Data'!G29="x","x",IF(LEN(E32)&gt;3,('Crisis Indicator Data'!G29/VLOOKUP('Impact of the crisis'!$C32,'Regional Crises'!$B$1:$R$66,5,FALSE)),'Crisis Indicator Data'!G29/VLOOKUP('Impact of the crisis'!$E32,'Country Indicator Data'!$B$4:$P$300,14,FALSE)))</f>
        <v>0.97884940778341789</v>
      </c>
      <c r="L32" s="237">
        <f t="shared" si="2"/>
        <v>4.9000000000000004</v>
      </c>
      <c r="M32" s="237">
        <f t="shared" si="3"/>
        <v>2.5500000000000003</v>
      </c>
      <c r="N32" s="237">
        <f t="shared" si="4"/>
        <v>3.1</v>
      </c>
      <c r="O32" s="237">
        <f>IF('Crisis Indicator Data'!H29="x","x",IF('Crisis Indicator Data'!H29=0,0,IF(LOG('Crisis Indicator Data'!H29)&lt;O$4,0,IF(LOG('Crisis Indicator Data'!H29)&gt;O$3,5,ROUND(5-(O$3-LOG('Crisis Indicator Data'!H29))/(O$3-O$4)*5,1)))))</f>
        <v>2.1</v>
      </c>
      <c r="P32" s="143">
        <f>IF('Crisis Indicator Data'!H29="x","x",'Crisis Indicator Data'!H29/'Crisis Indicator Data'!G29)</f>
        <v>0.52463267070008646</v>
      </c>
      <c r="Q32" s="237">
        <f t="shared" si="5"/>
        <v>2.6</v>
      </c>
      <c r="R32" s="237">
        <f t="shared" si="6"/>
        <v>2.35</v>
      </c>
      <c r="S32" s="237" t="str">
        <f>IF('Crisis Indicator Data'!I29="x","x",IF('Crisis Indicator Data'!I29=0,0,IF(LOG('Crisis Indicator Data'!I29)&lt;S$4,0,IF(LOG('Crisis Indicator Data'!I29)&gt;S$3,5,ROUND(5-(S$3-LOG('Crisis Indicator Data'!I29))/(S$3-S$4)*5,1)))))</f>
        <v>x</v>
      </c>
      <c r="T32" s="143" t="str">
        <f>IF('Crisis Indicator Data'!H29="x","x",IF('Crisis Indicator Data'!I29="x","x",'Crisis Indicator Data'!I29/'Crisis Indicator Data'!H29))</f>
        <v>x</v>
      </c>
      <c r="U32" s="237" t="str">
        <f t="shared" si="7"/>
        <v>x</v>
      </c>
      <c r="V32" s="237" t="str">
        <f t="shared" si="8"/>
        <v>x</v>
      </c>
      <c r="W32" s="237" t="str">
        <f>IF('Crisis Indicator Data'!L29="x","x",IF('Crisis Indicator Data'!L29=0,0,IF(LOG('Crisis Indicator Data'!L29)&lt;W$4,0,IF(LOG('Crisis Indicator Data'!L29)&gt;W$3,5,ROUND(5-(W$3-LOG('Crisis Indicator Data'!L29))/(W$3-W$4)*5,1)))))</f>
        <v>x</v>
      </c>
      <c r="X32" s="244" t="str">
        <f>IF(OR('Crisis Indicator Data'!L29="x",'Crisis Indicator Data'!H29="x"),"x",'Crisis Indicator Data'!L29/'Crisis Indicator Data'!H29)</f>
        <v>x</v>
      </c>
      <c r="Y32" s="237" t="str">
        <f t="shared" si="9"/>
        <v>x</v>
      </c>
      <c r="Z32" s="237" t="str">
        <f t="shared" si="10"/>
        <v>x</v>
      </c>
      <c r="AA32" s="237" t="str">
        <f t="shared" si="11"/>
        <v>x</v>
      </c>
      <c r="AB32" s="245">
        <f t="shared" si="12"/>
        <v>2.35</v>
      </c>
    </row>
    <row r="33" spans="1:28" x14ac:dyDescent="0.25">
      <c r="A33" s="144" t="str">
        <f>'Crisis Indicator Data'!A30</f>
        <v>Venezuela displacement in Dominican Republic</v>
      </c>
      <c r="B33" s="145" t="str">
        <f>'Crisis Indicator Data'!B30</f>
        <v>Displacement</v>
      </c>
      <c r="C33" s="145" t="str">
        <f>'Crisis Indicator Data'!C30</f>
        <v>DOM002</v>
      </c>
      <c r="D33" s="145" t="str">
        <f>'Crisis Indicator Data'!D30</f>
        <v>Dominican Republic</v>
      </c>
      <c r="E33" s="146" t="str">
        <f>'Crisis Indicator Data'!E30</f>
        <v>DOM</v>
      </c>
      <c r="F33" s="243">
        <f>IF('Crisis Indicator Data'!F30="x","x",IF(LOG('Crisis Indicator Data'!F30)&lt;F$4,0,IF(LOG('Crisis Indicator Data'!F30)&gt;F$3,5,ROUND(5-(F$3-LOG('Crisis Indicator Data'!F30))/(F$3-F$4)*5,1))))</f>
        <v>2.8</v>
      </c>
      <c r="G33" s="143">
        <f>IF('Crisis Indicator Data'!F30="x","x",IF(LEN(E33)&gt;3,('Crisis Indicator Data'!F30/VLOOKUP('Impact of the crisis'!$C33,'Regional Crises'!$B$1:$R$66,4,FALSE)),'Crisis Indicator Data'!F30/VLOOKUP('Impact of the crisis'!$E33,'Country Indicator Data'!$B$4:$P$300,15,FALSE)))</f>
        <v>1</v>
      </c>
      <c r="H33" s="237">
        <f t="shared" si="0"/>
        <v>5</v>
      </c>
      <c r="I33" s="237">
        <f t="shared" si="1"/>
        <v>3.9</v>
      </c>
      <c r="J33" s="237">
        <f>IF('Crisis Indicator Data'!G30="x","x",IF(LOG('Crisis Indicator Data'!G30)&lt;J$4,0,IF(LOG('Crisis Indicator Data'!G30)&gt;J$3,5,ROUND(5-(J$3-LOG('Crisis Indicator Data'!G30))/(J$3-J$4)*5,1))))</f>
        <v>3.3</v>
      </c>
      <c r="K33" s="143">
        <f>IF('Crisis Indicator Data'!G30="x","x",IF(LEN(E33)&gt;3,('Crisis Indicator Data'!G30/VLOOKUP('Impact of the crisis'!$C33,'Regional Crises'!$B$1:$R$66,5,FALSE)),'Crisis Indicator Data'!G30/VLOOKUP('Impact of the crisis'!$E33,'Country Indicator Data'!$B$4:$P$300,14,FALSE)))</f>
        <v>1</v>
      </c>
      <c r="L33" s="237">
        <f t="shared" si="2"/>
        <v>5</v>
      </c>
      <c r="M33" s="237">
        <f t="shared" si="3"/>
        <v>4.1500000000000004</v>
      </c>
      <c r="N33" s="237">
        <f t="shared" si="4"/>
        <v>4</v>
      </c>
      <c r="O33" s="237">
        <f>IF('Crisis Indicator Data'!H30="x","x",IF('Crisis Indicator Data'!H30=0,0,IF(LOG('Crisis Indicator Data'!H30)&lt;O$4,0,IF(LOG('Crisis Indicator Data'!H30)&gt;O$3,5,ROUND(5-(O$3-LOG('Crisis Indicator Data'!H30))/(O$3-O$4)*5,1)))))</f>
        <v>4.0999999999999996</v>
      </c>
      <c r="P33" s="143">
        <f>IF('Crisis Indicator Data'!H30="x","x",'Crisis Indicator Data'!H30/'Crisis Indicator Data'!G30)</f>
        <v>0.94401429422275163</v>
      </c>
      <c r="Q33" s="237">
        <f t="shared" si="5"/>
        <v>4.7</v>
      </c>
      <c r="R33" s="237">
        <f t="shared" si="6"/>
        <v>4.4000000000000004</v>
      </c>
      <c r="S33" s="237">
        <f>IF('Crisis Indicator Data'!I30="x","x",IF('Crisis Indicator Data'!I30=0,0,IF(LOG('Crisis Indicator Data'!I30)&lt;S$4,0,IF(LOG('Crisis Indicator Data'!I30)&gt;S$3,5,ROUND(5-(S$3-LOG('Crisis Indicator Data'!I30))/(S$3-S$4)*5,1)))))</f>
        <v>2.9</v>
      </c>
      <c r="T33" s="143">
        <f>IF('Crisis Indicator Data'!H30="x","x",IF('Crisis Indicator Data'!I30="x","x",'Crisis Indicator Data'!I30/'Crisis Indicator Data'!H30))</f>
        <v>1.2092534174553101E-2</v>
      </c>
      <c r="U33" s="237">
        <f t="shared" si="7"/>
        <v>0.4</v>
      </c>
      <c r="V33" s="237">
        <f t="shared" si="8"/>
        <v>1.7</v>
      </c>
      <c r="W33" s="237" t="str">
        <f>IF('Crisis Indicator Data'!L30="x","x",IF('Crisis Indicator Data'!L30=0,0,IF(LOG('Crisis Indicator Data'!L30)&lt;W$4,0,IF(LOG('Crisis Indicator Data'!L30)&gt;W$3,5,ROUND(5-(W$3-LOG('Crisis Indicator Data'!L30))/(W$3-W$4)*5,1)))))</f>
        <v>x</v>
      </c>
      <c r="X33" s="244" t="str">
        <f>IF(OR('Crisis Indicator Data'!L30="x",'Crisis Indicator Data'!H30="x"),"x",'Crisis Indicator Data'!L30/'Crisis Indicator Data'!H30)</f>
        <v>x</v>
      </c>
      <c r="Y33" s="237" t="str">
        <f t="shared" si="9"/>
        <v>x</v>
      </c>
      <c r="Z33" s="237" t="str">
        <f t="shared" si="10"/>
        <v>x</v>
      </c>
      <c r="AA33" s="237">
        <f t="shared" si="11"/>
        <v>1.7</v>
      </c>
      <c r="AB33" s="245">
        <f t="shared" si="12"/>
        <v>3.3</v>
      </c>
    </row>
    <row r="34" spans="1:28" x14ac:dyDescent="0.25">
      <c r="A34" s="144" t="str">
        <f>'Crisis Indicator Data'!A31</f>
        <v>Mixed migration flows in Algeria</v>
      </c>
      <c r="B34" s="145" t="str">
        <f>'Crisis Indicator Data'!B31</f>
        <v>Displacement</v>
      </c>
      <c r="C34" s="145" t="str">
        <f>'Crisis Indicator Data'!C31</f>
        <v>DZA002</v>
      </c>
      <c r="D34" s="145" t="str">
        <f>'Crisis Indicator Data'!D31</f>
        <v>Algeria</v>
      </c>
      <c r="E34" s="146" t="str">
        <f>'Crisis Indicator Data'!E31</f>
        <v>DZA</v>
      </c>
      <c r="F34" s="243">
        <f>IF('Crisis Indicator Data'!F31="x","x",IF(LOG('Crisis Indicator Data'!F31)&lt;F$4,0,IF(LOG('Crisis Indicator Data'!F31)&gt;F$3,5,ROUND(5-(F$3-LOG('Crisis Indicator Data'!F31))/(F$3-F$4)*5,1))))</f>
        <v>5</v>
      </c>
      <c r="G34" s="143">
        <f>IF('Crisis Indicator Data'!F31="x","x",IF(LEN(E34)&gt;3,('Crisis Indicator Data'!F31/VLOOKUP('Impact of the crisis'!$C34,'Regional Crises'!$B$1:$R$66,4,FALSE)),'Crisis Indicator Data'!F31/VLOOKUP('Impact of the crisis'!$E34,'Country Indicator Data'!$B$4:$P$300,15,FALSE)))</f>
        <v>1</v>
      </c>
      <c r="H34" s="237">
        <f t="shared" si="0"/>
        <v>5</v>
      </c>
      <c r="I34" s="237">
        <f t="shared" si="1"/>
        <v>5</v>
      </c>
      <c r="J34" s="237">
        <f>IF('Crisis Indicator Data'!G31="x","x",IF(LOG('Crisis Indicator Data'!G31)&lt;J$4,0,IF(LOG('Crisis Indicator Data'!G31)&gt;J$3,5,ROUND(5-(J$3-LOG('Crisis Indicator Data'!G31))/(J$3-J$4)*5,1))))</f>
        <v>5</v>
      </c>
      <c r="K34" s="143">
        <f>IF('Crisis Indicator Data'!G31="x","x",IF(LEN(E34)&gt;3,('Crisis Indicator Data'!G31/VLOOKUP('Impact of the crisis'!$C34,'Regional Crises'!$B$1:$R$66,5,FALSE)),'Crisis Indicator Data'!G31/VLOOKUP('Impact of the crisis'!$E34,'Country Indicator Data'!$B$4:$P$300,14,FALSE)))</f>
        <v>1</v>
      </c>
      <c r="L34" s="237">
        <f t="shared" si="2"/>
        <v>5</v>
      </c>
      <c r="M34" s="237">
        <f t="shared" si="3"/>
        <v>5</v>
      </c>
      <c r="N34" s="237">
        <f t="shared" si="4"/>
        <v>5</v>
      </c>
      <c r="O34" s="237">
        <f>IF('Crisis Indicator Data'!H31="x","x",IF('Crisis Indicator Data'!H31=0,0,IF(LOG('Crisis Indicator Data'!H31)&lt;O$4,0,IF(LOG('Crisis Indicator Data'!H31)&gt;O$3,5,ROUND(5-(O$3-LOG('Crisis Indicator Data'!H31))/(O$3-O$4)*5,1)))))</f>
        <v>1.5</v>
      </c>
      <c r="P34" s="143">
        <f>IF('Crisis Indicator Data'!H31="x","x",'Crisis Indicator Data'!H31/'Crisis Indicator Data'!G31)</f>
        <v>5.8293469796417844E-3</v>
      </c>
      <c r="Q34" s="237">
        <f t="shared" si="5"/>
        <v>0</v>
      </c>
      <c r="R34" s="237">
        <f t="shared" si="6"/>
        <v>0.75</v>
      </c>
      <c r="S34" s="237">
        <f>IF('Crisis Indicator Data'!I31="x","x",IF('Crisis Indicator Data'!I31=0,0,IF(LOG('Crisis Indicator Data'!I31)&lt;S$4,0,IF(LOG('Crisis Indicator Data'!I31)&gt;S$3,5,ROUND(5-(S$3-LOG('Crisis Indicator Data'!I31))/(S$3-S$4)*5,1)))))</f>
        <v>3.5</v>
      </c>
      <c r="T34" s="143">
        <f>IF('Crisis Indicator Data'!H31="x","x",IF('Crisis Indicator Data'!I31="x","x",'Crisis Indicator Data'!I31/'Crisis Indicator Data'!H31))</f>
        <v>1</v>
      </c>
      <c r="U34" s="237">
        <f t="shared" si="7"/>
        <v>5</v>
      </c>
      <c r="V34" s="237">
        <f t="shared" si="8"/>
        <v>4.3</v>
      </c>
      <c r="W34" s="237">
        <f>IF('Crisis Indicator Data'!L31="x","x",IF('Crisis Indicator Data'!L31=0,0,IF(LOG('Crisis Indicator Data'!L31)&lt;W$4,0,IF(LOG('Crisis Indicator Data'!L31)&gt;W$3,5,ROUND(5-(W$3-LOG('Crisis Indicator Data'!L31))/(W$3-W$4)*5,1)))))</f>
        <v>3.4</v>
      </c>
      <c r="X34" s="244">
        <f>IF(OR('Crisis Indicator Data'!L31="x",'Crisis Indicator Data'!H31="x"),"x",'Crisis Indicator Data'!L31/'Crisis Indicator Data'!H31)</f>
        <v>9.4656488549618321E-4</v>
      </c>
      <c r="Y34" s="237">
        <f t="shared" si="9"/>
        <v>5</v>
      </c>
      <c r="Z34" s="237">
        <f t="shared" si="10"/>
        <v>4.2</v>
      </c>
      <c r="AA34" s="237">
        <f t="shared" si="11"/>
        <v>4.3</v>
      </c>
      <c r="AB34" s="245">
        <f t="shared" si="12"/>
        <v>3</v>
      </c>
    </row>
    <row r="35" spans="1:28" x14ac:dyDescent="0.25">
      <c r="A35" s="144" t="str">
        <f>'Crisis Indicator Data'!A32</f>
        <v>Sahrawi refugees in Algeria</v>
      </c>
      <c r="B35" s="145" t="str">
        <f>'Crisis Indicator Data'!B32</f>
        <v>Displacement</v>
      </c>
      <c r="C35" s="145" t="str">
        <f>'Crisis Indicator Data'!C32</f>
        <v>DZA003</v>
      </c>
      <c r="D35" s="145" t="str">
        <f>'Crisis Indicator Data'!D32</f>
        <v>Algeria</v>
      </c>
      <c r="E35" s="146" t="str">
        <f>'Crisis Indicator Data'!E32</f>
        <v>DZA</v>
      </c>
      <c r="F35" s="243">
        <f>IF('Crisis Indicator Data'!F32="x","x",IF(LOG('Crisis Indicator Data'!F32)&lt;F$4,0,IF(LOG('Crisis Indicator Data'!F32)&gt;F$3,5,ROUND(5-(F$3-LOG('Crisis Indicator Data'!F32))/(F$3-F$4)*5,1))))</f>
        <v>3.7</v>
      </c>
      <c r="G35" s="143">
        <f>IF('Crisis Indicator Data'!F32="x","x",IF(LEN(E35)&gt;3,('Crisis Indicator Data'!F32/VLOOKUP('Impact of the crisis'!$C35,'Regional Crises'!$B$1:$R$66,4,FALSE)),'Crisis Indicator Data'!F32/VLOOKUP('Impact of the crisis'!$E35,'Country Indicator Data'!$B$4:$P$300,15,FALSE)))</f>
        <v>6.6757888452186873E-2</v>
      </c>
      <c r="H35" s="237">
        <f t="shared" si="0"/>
        <v>0.2</v>
      </c>
      <c r="I35" s="237">
        <f t="shared" si="1"/>
        <v>1.9500000000000002</v>
      </c>
      <c r="J35" s="237">
        <f>IF('Crisis Indicator Data'!G32="x","x",IF(LOG('Crisis Indicator Data'!G32)&lt;J$4,0,IF(LOG('Crisis Indicator Data'!G32)&gt;J$3,5,ROUND(5-(J$3-LOG('Crisis Indicator Data'!G32))/(J$3-J$4)*5,1))))</f>
        <v>0</v>
      </c>
      <c r="K35" s="143">
        <f>IF('Crisis Indicator Data'!G32="x","x",IF(LEN(E35)&gt;3,('Crisis Indicator Data'!G32/VLOOKUP('Impact of the crisis'!$C35,'Regional Crises'!$B$1:$R$66,5,FALSE)),'Crisis Indicator Data'!G32/VLOOKUP('Impact of the crisis'!$E35,'Country Indicator Data'!$B$4:$P$300,14,FALSE)))</f>
        <v>4.9616197574813663E-3</v>
      </c>
      <c r="L35" s="237">
        <f t="shared" si="2"/>
        <v>0</v>
      </c>
      <c r="M35" s="237">
        <f t="shared" si="3"/>
        <v>0</v>
      </c>
      <c r="N35" s="237">
        <f t="shared" si="4"/>
        <v>1.1000000000000001</v>
      </c>
      <c r="O35" s="237">
        <f>IF('Crisis Indicator Data'!H32="x","x",IF('Crisis Indicator Data'!H32=0,0,IF(LOG('Crisis Indicator Data'!H32)&lt;O$4,0,IF(LOG('Crisis Indicator Data'!H32)&gt;O$3,5,ROUND(5-(O$3-LOG('Crisis Indicator Data'!H32))/(O$3-O$4)*5,1)))))</f>
        <v>1.2</v>
      </c>
      <c r="P35" s="143">
        <f>IF('Crisis Indicator Data'!H32="x","x",'Crisis Indicator Data'!H32/'Crisis Indicator Data'!G32)</f>
        <v>0.78026905829596416</v>
      </c>
      <c r="Q35" s="237">
        <f t="shared" si="5"/>
        <v>3.9</v>
      </c>
      <c r="R35" s="237">
        <f t="shared" si="6"/>
        <v>2.5499999999999998</v>
      </c>
      <c r="S35" s="237" t="str">
        <f>IF('Crisis Indicator Data'!I32="x","x",IF('Crisis Indicator Data'!I32=0,0,IF(LOG('Crisis Indicator Data'!I32)&lt;S$4,0,IF(LOG('Crisis Indicator Data'!I32)&gt;S$3,5,ROUND(5-(S$3-LOG('Crisis Indicator Data'!I32))/(S$3-S$4)*5,1)))))</f>
        <v>x</v>
      </c>
      <c r="T35" s="143" t="str">
        <f>IF('Crisis Indicator Data'!H32="x","x",IF('Crisis Indicator Data'!I32="x","x",'Crisis Indicator Data'!I32/'Crisis Indicator Data'!H32))</f>
        <v>x</v>
      </c>
      <c r="U35" s="237" t="str">
        <f t="shared" si="7"/>
        <v>x</v>
      </c>
      <c r="V35" s="237" t="str">
        <f t="shared" si="8"/>
        <v>x</v>
      </c>
      <c r="W35" s="237">
        <f>IF('Crisis Indicator Data'!L32="x","x",IF('Crisis Indicator Data'!L32=0,0,IF(LOG('Crisis Indicator Data'!L32)&lt;W$4,0,IF(LOG('Crisis Indicator Data'!L32)&gt;W$3,5,ROUND(5-(W$3-LOG('Crisis Indicator Data'!L32))/(W$3-W$4)*5,1)))))</f>
        <v>0</v>
      </c>
      <c r="X35" s="244">
        <f>IF(OR('Crisis Indicator Data'!L32="x",'Crisis Indicator Data'!H32="x"),"x",'Crisis Indicator Data'!L32/'Crisis Indicator Data'!H32)</f>
        <v>0</v>
      </c>
      <c r="Y35" s="237">
        <f t="shared" si="9"/>
        <v>0</v>
      </c>
      <c r="Z35" s="237">
        <f t="shared" si="10"/>
        <v>0</v>
      </c>
      <c r="AA35" s="237">
        <f t="shared" si="11"/>
        <v>0</v>
      </c>
      <c r="AB35" s="245">
        <f t="shared" si="12"/>
        <v>1.4</v>
      </c>
    </row>
    <row r="36" spans="1:28" x14ac:dyDescent="0.25">
      <c r="A36" s="144" t="str">
        <f>'Crisis Indicator Data'!A33</f>
        <v>Multiple crises in Algeria</v>
      </c>
      <c r="B36" s="145" t="str">
        <f>'Crisis Indicator Data'!B33</f>
        <v>Displacement</v>
      </c>
      <c r="C36" s="145" t="str">
        <f>'Crisis Indicator Data'!C33</f>
        <v>DZA004</v>
      </c>
      <c r="D36" s="145" t="str">
        <f>'Crisis Indicator Data'!D33</f>
        <v>Algeria</v>
      </c>
      <c r="E36" s="146" t="str">
        <f>'Crisis Indicator Data'!E33</f>
        <v>DZA</v>
      </c>
      <c r="F36" s="243">
        <f>IF('Crisis Indicator Data'!F33="x","x",IF(LOG('Crisis Indicator Data'!F33)&lt;F$4,0,IF(LOG('Crisis Indicator Data'!F33)&gt;F$3,5,ROUND(5-(F$3-LOG('Crisis Indicator Data'!F33))/(F$3-F$4)*5,1))))</f>
        <v>5</v>
      </c>
      <c r="G36" s="143">
        <f>IF('Crisis Indicator Data'!F33="x","x",IF(LEN(E36)&gt;3,('Crisis Indicator Data'!F33/VLOOKUP('Impact of the crisis'!$C36,'Regional Crises'!$B$1:$R$66,4,FALSE)),'Crisis Indicator Data'!F33/VLOOKUP('Impact of the crisis'!$E36,'Country Indicator Data'!$B$4:$P$300,15,FALSE)))</f>
        <v>0.99968888304815684</v>
      </c>
      <c r="H36" s="237">
        <f t="shared" si="0"/>
        <v>5</v>
      </c>
      <c r="I36" s="237">
        <f t="shared" si="1"/>
        <v>5</v>
      </c>
      <c r="J36" s="237">
        <f>IF('Crisis Indicator Data'!G33="x","x",IF(LOG('Crisis Indicator Data'!G33)&lt;J$4,0,IF(LOG('Crisis Indicator Data'!G33)&gt;J$3,5,ROUND(5-(J$3-LOG('Crisis Indicator Data'!G33))/(J$3-J$4)*5,1))))</f>
        <v>5</v>
      </c>
      <c r="K36" s="143">
        <f>IF('Crisis Indicator Data'!G33="x","x",IF(LEN(E36)&gt;3,('Crisis Indicator Data'!G33/VLOOKUP('Impact of the crisis'!$C36,'Regional Crises'!$B$1:$R$66,5,FALSE)),'Crisis Indicator Data'!G33/VLOOKUP('Impact of the crisis'!$E36,'Country Indicator Data'!$B$4:$P$300,14,FALSE)))</f>
        <v>1.0049616197574813</v>
      </c>
      <c r="L36" s="237">
        <f t="shared" si="2"/>
        <v>5</v>
      </c>
      <c r="M36" s="237">
        <f t="shared" si="3"/>
        <v>5</v>
      </c>
      <c r="N36" s="237">
        <f t="shared" si="4"/>
        <v>5</v>
      </c>
      <c r="O36" s="237">
        <f>IF('Crisis Indicator Data'!H33="x","x",IF('Crisis Indicator Data'!H33=0,0,IF(LOG('Crisis Indicator Data'!H33)&lt;O$4,0,IF(LOG('Crisis Indicator Data'!H33)&gt;O$3,5,ROUND(5-(O$3-LOG('Crisis Indicator Data'!H33))/(O$3-O$4)*5,1)))))</f>
        <v>1.9</v>
      </c>
      <c r="P36" s="143">
        <f>IF('Crisis Indicator Data'!H33="x","x",'Crisis Indicator Data'!H33/'Crisis Indicator Data'!G33)</f>
        <v>9.6528515763372302E-3</v>
      </c>
      <c r="Q36" s="237">
        <f t="shared" si="5"/>
        <v>0</v>
      </c>
      <c r="R36" s="237">
        <f t="shared" si="6"/>
        <v>0.95</v>
      </c>
      <c r="S36" s="237">
        <f>IF('Crisis Indicator Data'!I33="x","x",IF('Crisis Indicator Data'!I33=0,0,IF(LOG('Crisis Indicator Data'!I33)&lt;S$4,0,IF(LOG('Crisis Indicator Data'!I33)&gt;S$3,5,ROUND(5-(S$3-LOG('Crisis Indicator Data'!I33))/(S$3-S$4)*5,1)))))</f>
        <v>3.5</v>
      </c>
      <c r="T36" s="143">
        <f>IF('Crisis Indicator Data'!H33="x","x",IF('Crisis Indicator Data'!I33="x","x",'Crisis Indicator Data'!I33/'Crisis Indicator Data'!H33))</f>
        <v>0.6009174311926605</v>
      </c>
      <c r="U36" s="237">
        <f t="shared" si="7"/>
        <v>5</v>
      </c>
      <c r="V36" s="237">
        <f t="shared" si="8"/>
        <v>4.3</v>
      </c>
      <c r="W36" s="237">
        <f>IF('Crisis Indicator Data'!L33="x","x",IF('Crisis Indicator Data'!L33=0,0,IF(LOG('Crisis Indicator Data'!L33)&lt;W$4,0,IF(LOG('Crisis Indicator Data'!L33)&gt;W$3,5,ROUND(5-(W$3-LOG('Crisis Indicator Data'!L33))/(W$3-W$4)*5,1)))))</f>
        <v>3.4</v>
      </c>
      <c r="X36" s="244">
        <f>IF(OR('Crisis Indicator Data'!L33="x",'Crisis Indicator Data'!H33="x"),"x",'Crisis Indicator Data'!L33/'Crisis Indicator Data'!H33)</f>
        <v>5.6880733944954123E-4</v>
      </c>
      <c r="Y36" s="237">
        <f t="shared" si="9"/>
        <v>5</v>
      </c>
      <c r="Z36" s="237">
        <f t="shared" si="10"/>
        <v>4.2</v>
      </c>
      <c r="AA36" s="237">
        <f t="shared" si="11"/>
        <v>4.3</v>
      </c>
      <c r="AB36" s="245">
        <f t="shared" si="12"/>
        <v>3</v>
      </c>
    </row>
    <row r="37" spans="1:28" x14ac:dyDescent="0.25">
      <c r="A37" s="144" t="str">
        <f>'Crisis Indicator Data'!A34</f>
        <v>Venezuela displacement in Ecuador</v>
      </c>
      <c r="B37" s="145" t="str">
        <f>'Crisis Indicator Data'!B34</f>
        <v>Displacement</v>
      </c>
      <c r="C37" s="145" t="str">
        <f>'Crisis Indicator Data'!C34</f>
        <v>ECU002</v>
      </c>
      <c r="D37" s="145" t="str">
        <f>'Crisis Indicator Data'!D34</f>
        <v>Ecuador</v>
      </c>
      <c r="E37" s="146" t="str">
        <f>'Crisis Indicator Data'!E34</f>
        <v>ECU</v>
      </c>
      <c r="F37" s="243">
        <f>IF('Crisis Indicator Data'!F34="x","x",IF(LOG('Crisis Indicator Data'!F34)&lt;F$4,0,IF(LOG('Crisis Indicator Data'!F34)&gt;F$3,5,ROUND(5-(F$3-LOG('Crisis Indicator Data'!F34))/(F$3-F$4)*5,1))))</f>
        <v>4</v>
      </c>
      <c r="G37" s="143">
        <f>IF('Crisis Indicator Data'!F34="x","x",IF(LEN(E37)&gt;3,('Crisis Indicator Data'!F34/VLOOKUP('Impact of the crisis'!$C37,'Regional Crises'!$B$1:$R$66,4,FALSE)),'Crisis Indicator Data'!F34/VLOOKUP('Impact of the crisis'!$E37,'Country Indicator Data'!$B$4:$P$300,15,FALSE)))</f>
        <v>1</v>
      </c>
      <c r="H37" s="237">
        <f t="shared" si="0"/>
        <v>5</v>
      </c>
      <c r="I37" s="237">
        <f t="shared" si="1"/>
        <v>4.5</v>
      </c>
      <c r="J37" s="237">
        <f>IF('Crisis Indicator Data'!G34="x","x",IF(LOG('Crisis Indicator Data'!G34)&lt;J$4,0,IF(LOG('Crisis Indicator Data'!G34)&gt;J$3,5,ROUND(5-(J$3-LOG('Crisis Indicator Data'!G34))/(J$3-J$4)*5,1))))</f>
        <v>4.2</v>
      </c>
      <c r="K37" s="143">
        <f>IF('Crisis Indicator Data'!G34="x","x",IF(LEN(E37)&gt;3,('Crisis Indicator Data'!G34/VLOOKUP('Impact of the crisis'!$C37,'Regional Crises'!$B$1:$R$66,5,FALSE)),'Crisis Indicator Data'!G34/VLOOKUP('Impact of the crisis'!$E37,'Country Indicator Data'!$B$4:$P$300,14,FALSE)))</f>
        <v>1</v>
      </c>
      <c r="L37" s="237">
        <f t="shared" si="2"/>
        <v>5</v>
      </c>
      <c r="M37" s="237">
        <f t="shared" si="3"/>
        <v>4.5999999999999996</v>
      </c>
      <c r="N37" s="237">
        <f t="shared" si="4"/>
        <v>4.5999999999999996</v>
      </c>
      <c r="O37" s="237">
        <f>IF('Crisis Indicator Data'!H34="x","x",IF('Crisis Indicator Data'!H34=0,0,IF(LOG('Crisis Indicator Data'!H34)&lt;O$4,0,IF(LOG('Crisis Indicator Data'!H34)&gt;O$3,5,ROUND(5-(O$3-LOG('Crisis Indicator Data'!H34))/(O$3-O$4)*5,1)))))</f>
        <v>4</v>
      </c>
      <c r="P37" s="143">
        <f>IF('Crisis Indicator Data'!H34="x","x",'Crisis Indicator Data'!H34/'Crisis Indicator Data'!G34)</f>
        <v>0.47066825369835064</v>
      </c>
      <c r="Q37" s="237">
        <f t="shared" si="5"/>
        <v>2.2999999999999998</v>
      </c>
      <c r="R37" s="237">
        <f t="shared" si="6"/>
        <v>3.15</v>
      </c>
      <c r="S37" s="237">
        <f>IF('Crisis Indicator Data'!I34="x","x",IF('Crisis Indicator Data'!I34=0,0,IF(LOG('Crisis Indicator Data'!I34)&lt;S$4,0,IF(LOG('Crisis Indicator Data'!I34)&gt;S$3,5,ROUND(5-(S$3-LOG('Crisis Indicator Data'!I34))/(S$3-S$4)*5,1)))))</f>
        <v>4.0999999999999996</v>
      </c>
      <c r="T37" s="143">
        <f>IF('Crisis Indicator Data'!H34="x","x",IF('Crisis Indicator Data'!I34="x","x",'Crisis Indicator Data'!I34/'Crisis Indicator Data'!H34))</f>
        <v>9.6700385356454727E-2</v>
      </c>
      <c r="U37" s="237">
        <f t="shared" si="7"/>
        <v>3.2</v>
      </c>
      <c r="V37" s="237">
        <f t="shared" si="8"/>
        <v>3.7</v>
      </c>
      <c r="W37" s="237">
        <f>IF('Crisis Indicator Data'!L34="x","x",IF('Crisis Indicator Data'!L34=0,0,IF(LOG('Crisis Indicator Data'!L34)&lt;W$4,0,IF(LOG('Crisis Indicator Data'!L34)&gt;W$3,5,ROUND(5-(W$3-LOG('Crisis Indicator Data'!L34))/(W$3-W$4)*5,1)))))</f>
        <v>0.9</v>
      </c>
      <c r="X37" s="244">
        <f>IF(OR('Crisis Indicator Data'!L34="x",'Crisis Indicator Data'!H34="x"),"x",'Crisis Indicator Data'!L34/'Crisis Indicator Data'!H34)</f>
        <v>4.8169556840077067E-7</v>
      </c>
      <c r="Y37" s="237">
        <f t="shared" si="9"/>
        <v>0</v>
      </c>
      <c r="Z37" s="237">
        <f t="shared" si="10"/>
        <v>0.5</v>
      </c>
      <c r="AA37" s="237">
        <f t="shared" si="11"/>
        <v>2.4</v>
      </c>
      <c r="AB37" s="245">
        <f t="shared" si="12"/>
        <v>2.8</v>
      </c>
    </row>
    <row r="38" spans="1:28" x14ac:dyDescent="0.25">
      <c r="A38" s="144" t="str">
        <f>'Crisis Indicator Data'!A35</f>
        <v>Syrian Refugee Crisis in Egypt</v>
      </c>
      <c r="B38" s="145" t="str">
        <f>'Crisis Indicator Data'!B35</f>
        <v>Displacement</v>
      </c>
      <c r="C38" s="145" t="str">
        <f>'Crisis Indicator Data'!C35</f>
        <v>EGY002</v>
      </c>
      <c r="D38" s="145" t="str">
        <f>'Crisis Indicator Data'!D35</f>
        <v>Egypt</v>
      </c>
      <c r="E38" s="146" t="str">
        <f>'Crisis Indicator Data'!E35</f>
        <v>EGY</v>
      </c>
      <c r="F38" s="243">
        <f>IF('Crisis Indicator Data'!F35="x","x",IF(LOG('Crisis Indicator Data'!F35)&lt;F$4,0,IF(LOG('Crisis Indicator Data'!F35)&gt;F$3,5,ROUND(5-(F$3-LOG('Crisis Indicator Data'!F35))/(F$3-F$4)*5,1))))</f>
        <v>3.3</v>
      </c>
      <c r="G38" s="143">
        <f>IF('Crisis Indicator Data'!F35="x","x",IF(LEN(E38)&gt;3,('Crisis Indicator Data'!F35/VLOOKUP('Impact of the crisis'!$C38,'Regional Crises'!$B$1:$R$66,4,FALSE)),'Crisis Indicator Data'!F35/VLOOKUP('Impact of the crisis'!$E38,'Country Indicator Data'!$B$4:$P$300,15,FALSE)))</f>
        <v>9.1488040584660202E-2</v>
      </c>
      <c r="H38" s="237">
        <f t="shared" ref="H38:H69" si="13">IF(G38="x","x",IF(G38&lt;H$4,0,IF(G38&gt;H$3,5,ROUND(5-(H$3-G38)/(H$3-H$4)*5,1))))</f>
        <v>0.4</v>
      </c>
      <c r="I38" s="237">
        <f t="shared" ref="I38:I69" si="14">IF(AND(H38="x",F38="x"),"x",AVERAGE(F38,H38))</f>
        <v>1.8499999999999999</v>
      </c>
      <c r="J38" s="237">
        <f>IF('Crisis Indicator Data'!G35="x","x",IF(LOG('Crisis Indicator Data'!G35)&lt;J$4,0,IF(LOG('Crisis Indicator Data'!G35)&gt;J$3,5,ROUND(5-(J$3-LOG('Crisis Indicator Data'!G35))/(J$3-J$4)*5,1))))</f>
        <v>3.8</v>
      </c>
      <c r="K38" s="143">
        <f>IF('Crisis Indicator Data'!G35="x","x",IF(LEN(E38)&gt;3,('Crisis Indicator Data'!G35/VLOOKUP('Impact of the crisis'!$C38,'Regional Crises'!$B$1:$R$66,5,FALSE)),'Crisis Indicator Data'!G35/VLOOKUP('Impact of the crisis'!$E38,'Country Indicator Data'!$B$4:$P$300,14,FALSE)))</f>
        <v>0.12723131903248747</v>
      </c>
      <c r="L38" s="237">
        <f t="shared" ref="L38:L69" si="15">IF(K38="x","x",IF(K38&lt;L$4,0,IF(K38&gt;L$3,5,ROUND(5-(L$3-K38)/(L$3-L$4)*5,1))))</f>
        <v>0.6</v>
      </c>
      <c r="M38" s="237">
        <f t="shared" ref="M38:M69" si="16">IF(AND(L38="x",J38="x"),"x",AVERAGE(J38,L38))</f>
        <v>2.1999999999999997</v>
      </c>
      <c r="N38" s="237">
        <f t="shared" ref="N38:N69" si="17">IF(AND(M38="x",I38="x"),"x",IF(OR(M38="x",I38="x"),AVERAGE(I38,M38),ROUND((5-GEOMEAN(((5-I38)/5*4+1),((5-M38)/5*4+1)))/4*5,1)))</f>
        <v>2</v>
      </c>
      <c r="O38" s="237">
        <f>IF('Crisis Indicator Data'!H35="x","x",IF('Crisis Indicator Data'!H35=0,0,IF(LOG('Crisis Indicator Data'!H35)&lt;O$4,0,IF(LOG('Crisis Indicator Data'!H35)&gt;O$3,5,ROUND(5-(O$3-LOG('Crisis Indicator Data'!H35))/(O$3-O$4)*5,1)))))</f>
        <v>1.1000000000000001</v>
      </c>
      <c r="P38" s="143">
        <f>IF('Crisis Indicator Data'!H35="x","x",'Crisis Indicator Data'!H35/'Crisis Indicator Data'!G35)</f>
        <v>1.0258950049525966E-2</v>
      </c>
      <c r="Q38" s="237">
        <f t="shared" ref="Q38:Q69" si="18">IF(P38="x","x",IF(P38&lt;Q$4,0,IF(P38&gt;Q$3,5,ROUND(5-(Q$3-P38)/(Q$3-Q$4)*5,1))))</f>
        <v>0</v>
      </c>
      <c r="R38" s="237">
        <f t="shared" ref="R38:R69" si="19">IF(AND(Q38="x",O38="x"),"x",AVERAGE(O38,Q38))</f>
        <v>0.55000000000000004</v>
      </c>
      <c r="S38" s="237">
        <f>IF('Crisis Indicator Data'!I35="x","x",IF('Crisis Indicator Data'!I35=0,0,IF(LOG('Crisis Indicator Data'!I35)&lt;S$4,0,IF(LOG('Crisis Indicator Data'!I35)&gt;S$3,5,ROUND(5-(S$3-LOG('Crisis Indicator Data'!I35))/(S$3-S$4)*5,1)))))</f>
        <v>3.1</v>
      </c>
      <c r="T38" s="143">
        <f>IF('Crisis Indicator Data'!H35="x","x",IF('Crisis Indicator Data'!I35="x","x",'Crisis Indicator Data'!I35/'Crisis Indicator Data'!H35))</f>
        <v>1</v>
      </c>
      <c r="U38" s="237">
        <f t="shared" ref="U38:U69" si="20">IF(T38="x","x",IF(T38&lt;U$4,0,IF(T38&gt;U$3,5,ROUND(5-(U$3-T38)/(U$3-U$4)*5,1))))</f>
        <v>5</v>
      </c>
      <c r="V38" s="237">
        <f t="shared" ref="V38:V69" si="21">IF(AND(U38="x",S38="x"),"x",ROUND(AVERAGE(S38,U38),1))</f>
        <v>4.0999999999999996</v>
      </c>
      <c r="W38" s="237">
        <f>IF('Crisis Indicator Data'!L35="x","x",IF('Crisis Indicator Data'!L35=0,0,IF(LOG('Crisis Indicator Data'!L35)&lt;W$4,0,IF(LOG('Crisis Indicator Data'!L35)&gt;W$3,5,ROUND(5-(W$3-LOG('Crisis Indicator Data'!L35))/(W$3-W$4)*5,1)))))</f>
        <v>0</v>
      </c>
      <c r="X38" s="244">
        <f>IF(OR('Crisis Indicator Data'!L35="x",'Crisis Indicator Data'!H35="x"),"x",'Crisis Indicator Data'!L35/'Crisis Indicator Data'!H35)</f>
        <v>0</v>
      </c>
      <c r="Y38" s="237">
        <f t="shared" ref="Y38:Y69" si="22">IF(X38="x","x",IF(X38&lt;Y$4,0,IF(X38&gt;Y$3,5,ROUND(5-(Y$3-X38)/(Y$3-Y$4)*5,1))))</f>
        <v>0</v>
      </c>
      <c r="Z38" s="237">
        <f t="shared" ref="Z38:Z69" si="23">IF(AND(Y38="x",W38="x"),"x",ROUND(AVERAGE(W38,Y38),1))</f>
        <v>0</v>
      </c>
      <c r="AA38" s="237">
        <f t="shared" ref="AA38:AA69" si="24">IF(AND(V38="x",Z38="x"),"x",IF(OR(V38="x",Z38="x"),AVERAGE(V38,Z38),ROUND((5-GEOMEAN(((5-V38)/5*4+1),((5-Z38)/5*4+1)))/4*5,1)))</f>
        <v>2.6</v>
      </c>
      <c r="AB38" s="245">
        <f t="shared" ref="AB38:AB69" si="25">IF(AND(R38="x",AA38="x"),"x",IF(OR(R38="x",AA38="x"),AVERAGE(R38,AA38),ROUND((5-GEOMEAN(((5-R38)/5*4+1),((5-AA38)/5*4+1)))/4*5,1)))</f>
        <v>1.7</v>
      </c>
    </row>
    <row r="39" spans="1:28" x14ac:dyDescent="0.25">
      <c r="A39" s="144" t="str">
        <f>'Crisis Indicator Data'!A36</f>
        <v>Complex crisis in Eritrea</v>
      </c>
      <c r="B39" s="145" t="str">
        <f>'Crisis Indicator Data'!B36</f>
        <v>Socio-political,Displacement</v>
      </c>
      <c r="C39" s="145" t="str">
        <f>'Crisis Indicator Data'!C36</f>
        <v>ERI001</v>
      </c>
      <c r="D39" s="145" t="str">
        <f>'Crisis Indicator Data'!D36</f>
        <v>Eritrea</v>
      </c>
      <c r="E39" s="146" t="str">
        <f>'Crisis Indicator Data'!E36</f>
        <v>ERI</v>
      </c>
      <c r="F39" s="243">
        <f>IF('Crisis Indicator Data'!F36="x","x",IF(LOG('Crisis Indicator Data'!F36)&lt;F$4,0,IF(LOG('Crisis Indicator Data'!F36)&gt;F$3,5,ROUND(5-(F$3-LOG('Crisis Indicator Data'!F36))/(F$3-F$4)*5,1))))</f>
        <v>3.3</v>
      </c>
      <c r="G39" s="143">
        <f>IF('Crisis Indicator Data'!F36="x","x",IF(LEN(E39)&gt;3,('Crisis Indicator Data'!F36/VLOOKUP('Impact of the crisis'!$C39,'Regional Crises'!$B$1:$R$66,4,FALSE)),'Crisis Indicator Data'!F36/VLOOKUP('Impact of the crisis'!$E39,'Country Indicator Data'!$B$4:$P$300,15,FALSE)))</f>
        <v>1</v>
      </c>
      <c r="H39" s="237">
        <f t="shared" si="13"/>
        <v>5</v>
      </c>
      <c r="I39" s="237">
        <f t="shared" si="14"/>
        <v>4.1500000000000004</v>
      </c>
      <c r="J39" s="237">
        <f>IF('Crisis Indicator Data'!G36="x","x",IF(LOG('Crisis Indicator Data'!G36)&lt;J$4,0,IF(LOG('Crisis Indicator Data'!G36)&gt;J$3,5,ROUND(5-(J$3-LOG('Crisis Indicator Data'!G36))/(J$3-J$4)*5,1))))</f>
        <v>2.6</v>
      </c>
      <c r="K39" s="143">
        <f>IF('Crisis Indicator Data'!G36="x","x",IF(LEN(E39)&gt;3,('Crisis Indicator Data'!G36/VLOOKUP('Impact of the crisis'!$C39,'Regional Crises'!$B$1:$R$66,5,FALSE)),'Crisis Indicator Data'!G36/VLOOKUP('Impact of the crisis'!$E39,'Country Indicator Data'!$B$4:$P$300,14,FALSE)))</f>
        <v>1</v>
      </c>
      <c r="L39" s="237">
        <f t="shared" si="15"/>
        <v>5</v>
      </c>
      <c r="M39" s="237">
        <f t="shared" si="16"/>
        <v>3.8</v>
      </c>
      <c r="N39" s="237">
        <f t="shared" si="17"/>
        <v>4</v>
      </c>
      <c r="O39" s="237">
        <f>IF('Crisis Indicator Data'!H36="x","x",IF('Crisis Indicator Data'!H36=0,0,IF(LOG('Crisis Indicator Data'!H36)&lt;O$4,0,IF(LOG('Crisis Indicator Data'!H36)&gt;O$3,5,ROUND(5-(O$3-LOG('Crisis Indicator Data'!H36))/(O$3-O$4)*5,1)))))</f>
        <v>2.6</v>
      </c>
      <c r="P39" s="143">
        <f>IF('Crisis Indicator Data'!H36="x","x",'Crisis Indicator Data'!H36/'Crisis Indicator Data'!G36)</f>
        <v>0.19326783701079078</v>
      </c>
      <c r="Q39" s="237">
        <f t="shared" si="18"/>
        <v>0.9</v>
      </c>
      <c r="R39" s="237">
        <f t="shared" si="19"/>
        <v>1.75</v>
      </c>
      <c r="S39" s="237">
        <f>IF('Crisis Indicator Data'!I36="x","x",IF('Crisis Indicator Data'!I36=0,0,IF(LOG('Crisis Indicator Data'!I36)&lt;S$4,0,IF(LOG('Crisis Indicator Data'!I36)&gt;S$3,5,ROUND(5-(S$3-LOG('Crisis Indicator Data'!I36))/(S$3-S$4)*5,1)))))</f>
        <v>3.6</v>
      </c>
      <c r="T39" s="143">
        <f>IF('Crisis Indicator Data'!H36="x","x",IF('Crisis Indicator Data'!I36="x","x",'Crisis Indicator Data'!I36/'Crisis Indicator Data'!H36))</f>
        <v>0.26750000000000002</v>
      </c>
      <c r="U39" s="237">
        <f t="shared" si="20"/>
        <v>5</v>
      </c>
      <c r="V39" s="237">
        <f t="shared" si="21"/>
        <v>4.3</v>
      </c>
      <c r="W39" s="237">
        <f>IF('Crisis Indicator Data'!L36="x","x",IF('Crisis Indicator Data'!L36=0,0,IF(LOG('Crisis Indicator Data'!L36)&lt;W$4,0,IF(LOG('Crisis Indicator Data'!L36)&gt;W$3,5,ROUND(5-(W$3-LOG('Crisis Indicator Data'!L36))/(W$3-W$4)*5,1)))))</f>
        <v>0</v>
      </c>
      <c r="X39" s="244">
        <f>IF(OR('Crisis Indicator Data'!L36="x",'Crisis Indicator Data'!H36="x"),"x",'Crisis Indicator Data'!L36/'Crisis Indicator Data'!H36)</f>
        <v>0</v>
      </c>
      <c r="Y39" s="237">
        <f t="shared" si="22"/>
        <v>0</v>
      </c>
      <c r="Z39" s="237">
        <f t="shared" si="23"/>
        <v>0</v>
      </c>
      <c r="AA39" s="237">
        <f t="shared" si="24"/>
        <v>2.8</v>
      </c>
      <c r="AB39" s="245">
        <f t="shared" si="25"/>
        <v>2.2999999999999998</v>
      </c>
    </row>
    <row r="40" spans="1:28" x14ac:dyDescent="0.25">
      <c r="A40" s="144" t="str">
        <f>'Crisis Indicator Data'!A37</f>
        <v>Mixed migration flows in spain</v>
      </c>
      <c r="B40" s="145" t="str">
        <f>'Crisis Indicator Data'!B37</f>
        <v>Displacement</v>
      </c>
      <c r="C40" s="145" t="str">
        <f>'Crisis Indicator Data'!C37</f>
        <v>ESP002</v>
      </c>
      <c r="D40" s="145" t="str">
        <f>'Crisis Indicator Data'!D37</f>
        <v>Spain</v>
      </c>
      <c r="E40" s="146" t="str">
        <f>'Crisis Indicator Data'!E37</f>
        <v>ESP</v>
      </c>
      <c r="F40" s="243">
        <f>IF('Crisis Indicator Data'!F37="x","x",IF(LOG('Crisis Indicator Data'!F37)&lt;F$4,0,IF(LOG('Crisis Indicator Data'!F37)&gt;F$3,5,ROUND(5-(F$3-LOG('Crisis Indicator Data'!F37))/(F$3-F$4)*5,1))))</f>
        <v>3.3</v>
      </c>
      <c r="G40" s="143">
        <f>IF('Crisis Indicator Data'!F37="x","x",IF(LEN(E40)&gt;3,('Crisis Indicator Data'!F37/VLOOKUP('Impact of the crisis'!$C40,'Regional Crises'!$B$1:$R$66,4,FALSE)),'Crisis Indicator Data'!F37/VLOOKUP('Impact of the crisis'!$E40,'Country Indicator Data'!$B$4:$P$300,15,FALSE)))</f>
        <v>0.19991603526518861</v>
      </c>
      <c r="H40" s="237">
        <f t="shared" si="13"/>
        <v>0.9</v>
      </c>
      <c r="I40" s="237">
        <f t="shared" si="14"/>
        <v>2.1</v>
      </c>
      <c r="J40" s="237">
        <f>IF('Crisis Indicator Data'!G37="x","x",IF(LOG('Crisis Indicator Data'!G37)&lt;J$4,0,IF(LOG('Crisis Indicator Data'!G37)&gt;J$3,5,ROUND(5-(J$3-LOG('Crisis Indicator Data'!G37))/(J$3-J$4)*5,1))))</f>
        <v>3.6</v>
      </c>
      <c r="K40" s="143">
        <f>IF('Crisis Indicator Data'!G37="x","x",IF(LEN(E40)&gt;3,('Crisis Indicator Data'!G37/VLOOKUP('Impact of the crisis'!$C40,'Regional Crises'!$B$1:$R$66,5,FALSE)),'Crisis Indicator Data'!G37/VLOOKUP('Impact of the crisis'!$E40,'Country Indicator Data'!$B$4:$P$300,14,FALSE)))</f>
        <v>0.255146455831949</v>
      </c>
      <c r="L40" s="237">
        <f t="shared" si="15"/>
        <v>1.2</v>
      </c>
      <c r="M40" s="237">
        <f t="shared" si="16"/>
        <v>2.4</v>
      </c>
      <c r="N40" s="237">
        <f t="shared" si="17"/>
        <v>2.2999999999999998</v>
      </c>
      <c r="O40" s="237">
        <f>IF('Crisis Indicator Data'!H37="x","x",IF('Crisis Indicator Data'!H37=0,0,IF(LOG('Crisis Indicator Data'!H37)&lt;O$4,0,IF(LOG('Crisis Indicator Data'!H37)&gt;O$3,5,ROUND(5-(O$3-LOG('Crisis Indicator Data'!H37))/(O$3-O$4)*5,1)))))</f>
        <v>1.1000000000000001</v>
      </c>
      <c r="P40" s="143">
        <f>IF('Crisis Indicator Data'!H37="x","x",'Crisis Indicator Data'!H37/'Crisis Indicator Data'!G37)</f>
        <v>1.2032305917257293E-2</v>
      </c>
      <c r="Q40" s="237">
        <f t="shared" si="18"/>
        <v>0</v>
      </c>
      <c r="R40" s="237">
        <f t="shared" si="19"/>
        <v>0.55000000000000004</v>
      </c>
      <c r="S40" s="237">
        <f>IF('Crisis Indicator Data'!I37="x","x",IF('Crisis Indicator Data'!I37=0,0,IF(LOG('Crisis Indicator Data'!I37)&lt;S$4,0,IF(LOG('Crisis Indicator Data'!I37)&gt;S$3,5,ROUND(5-(S$3-LOG('Crisis Indicator Data'!I37))/(S$3-S$4)*5,1)))))</f>
        <v>3.1</v>
      </c>
      <c r="T40" s="143">
        <f>IF('Crisis Indicator Data'!H37="x","x",IF('Crisis Indicator Data'!I37="x","x",'Crisis Indicator Data'!I37/'Crisis Indicator Data'!H37))</f>
        <v>1</v>
      </c>
      <c r="U40" s="237">
        <f t="shared" si="20"/>
        <v>5</v>
      </c>
      <c r="V40" s="237">
        <f t="shared" si="21"/>
        <v>4.0999999999999996</v>
      </c>
      <c r="W40" s="237">
        <f>IF('Crisis Indicator Data'!L37="x","x",IF('Crisis Indicator Data'!L37=0,0,IF(LOG('Crisis Indicator Data'!L37)&lt;W$4,0,IF(LOG('Crisis Indicator Data'!L37)&gt;W$3,5,ROUND(5-(W$3-LOG('Crisis Indicator Data'!L37))/(W$3-W$4)*5,1)))))</f>
        <v>3</v>
      </c>
      <c r="X40" s="244">
        <f>IF(OR('Crisis Indicator Data'!L37="x",'Crisis Indicator Data'!H37="x"),"x",'Crisis Indicator Data'!L37/'Crisis Indicator Data'!H37)</f>
        <v>8.0136986301369861E-4</v>
      </c>
      <c r="Y40" s="237">
        <f t="shared" si="22"/>
        <v>5</v>
      </c>
      <c r="Z40" s="237">
        <f t="shared" si="23"/>
        <v>4</v>
      </c>
      <c r="AA40" s="237">
        <f t="shared" si="24"/>
        <v>4.0999999999999996</v>
      </c>
      <c r="AB40" s="245">
        <f t="shared" si="25"/>
        <v>2.7</v>
      </c>
    </row>
    <row r="41" spans="1:28" x14ac:dyDescent="0.25">
      <c r="A41" s="144" t="str">
        <f>'Crisis Indicator Data'!A38</f>
        <v>Complex crisis in Ethiopia</v>
      </c>
      <c r="B41" s="145" t="str">
        <f>'Crisis Indicator Data'!B38</f>
        <v>Displacement,Floods,Conflict</v>
      </c>
      <c r="C41" s="145" t="str">
        <f>'Crisis Indicator Data'!C38</f>
        <v>ETH001</v>
      </c>
      <c r="D41" s="145" t="str">
        <f>'Crisis Indicator Data'!D38</f>
        <v>Ethiopia</v>
      </c>
      <c r="E41" s="146" t="str">
        <f>'Crisis Indicator Data'!E38</f>
        <v>ETH</v>
      </c>
      <c r="F41" s="243">
        <f>IF('Crisis Indicator Data'!F38="x","x",IF(LOG('Crisis Indicator Data'!F38)&lt;F$4,0,IF(LOG('Crisis Indicator Data'!F38)&gt;F$3,5,ROUND(5-(F$3-LOG('Crisis Indicator Data'!F38))/(F$3-F$4)*5,1))))</f>
        <v>5</v>
      </c>
      <c r="G41" s="143">
        <f>IF('Crisis Indicator Data'!F38="x","x",IF(LEN(E41)&gt;3,('Crisis Indicator Data'!F38/VLOOKUP('Impact of the crisis'!$C41,'Regional Crises'!$B$1:$R$66,4,FALSE)),'Crisis Indicator Data'!F38/VLOOKUP('Impact of the crisis'!$E41,'Country Indicator Data'!$B$4:$P$300,15,FALSE)))</f>
        <v>1.128571</v>
      </c>
      <c r="H41" s="237">
        <f t="shared" si="13"/>
        <v>5</v>
      </c>
      <c r="I41" s="237">
        <f t="shared" si="14"/>
        <v>5</v>
      </c>
      <c r="J41" s="237">
        <f>IF('Crisis Indicator Data'!G38="x","x",IF(LOG('Crisis Indicator Data'!G38)&lt;J$4,0,IF(LOG('Crisis Indicator Data'!G38)&gt;J$3,5,ROUND(5-(J$3-LOG('Crisis Indicator Data'!G38))/(J$3-J$4)*5,1))))</f>
        <v>5</v>
      </c>
      <c r="K41" s="143">
        <f>IF('Crisis Indicator Data'!G38="x","x",IF(LEN(E41)&gt;3,('Crisis Indicator Data'!G38/VLOOKUP('Impact of the crisis'!$C41,'Regional Crises'!$B$1:$R$66,5,FALSE)),'Crisis Indicator Data'!G38/VLOOKUP('Impact of the crisis'!$E41,'Country Indicator Data'!$B$4:$P$300,14,FALSE)))</f>
        <v>1</v>
      </c>
      <c r="L41" s="237">
        <f t="shared" si="15"/>
        <v>5</v>
      </c>
      <c r="M41" s="237">
        <f t="shared" si="16"/>
        <v>5</v>
      </c>
      <c r="N41" s="237">
        <f t="shared" si="17"/>
        <v>5</v>
      </c>
      <c r="O41" s="237">
        <f>IF('Crisis Indicator Data'!H38="x","x",IF('Crisis Indicator Data'!H38=0,0,IF(LOG('Crisis Indicator Data'!H38)&lt;O$4,0,IF(LOG('Crisis Indicator Data'!H38)&gt;O$3,5,ROUND(5-(O$3-LOG('Crisis Indicator Data'!H38))/(O$3-O$4)*5,1)))))</f>
        <v>5</v>
      </c>
      <c r="P41" s="143">
        <f>IF('Crisis Indicator Data'!H38="x","x",'Crisis Indicator Data'!H38/'Crisis Indicator Data'!G38)</f>
        <v>0.74818646976909875</v>
      </c>
      <c r="Q41" s="237">
        <f t="shared" si="18"/>
        <v>3.7</v>
      </c>
      <c r="R41" s="237">
        <f t="shared" si="19"/>
        <v>4.3499999999999996</v>
      </c>
      <c r="S41" s="237">
        <f>IF('Crisis Indicator Data'!I38="x","x",IF('Crisis Indicator Data'!I38=0,0,IF(LOG('Crisis Indicator Data'!I38)&lt;S$4,0,IF(LOG('Crisis Indicator Data'!I38)&gt;S$3,5,ROUND(5-(S$3-LOG('Crisis Indicator Data'!I38))/(S$3-S$4)*5,1)))))</f>
        <v>5</v>
      </c>
      <c r="T41" s="143">
        <f>IF('Crisis Indicator Data'!H38="x","x",IF('Crisis Indicator Data'!I38="x","x",'Crisis Indicator Data'!I38/'Crisis Indicator Data'!H38))</f>
        <v>5.1129170138400439E-2</v>
      </c>
      <c r="U41" s="237">
        <f t="shared" si="20"/>
        <v>1.7</v>
      </c>
      <c r="V41" s="237">
        <f t="shared" si="21"/>
        <v>3.4</v>
      </c>
      <c r="W41" s="237">
        <f>IF('Crisis Indicator Data'!L38="x","x",IF('Crisis Indicator Data'!L38=0,0,IF(LOG('Crisis Indicator Data'!L38)&lt;W$4,0,IF(LOG('Crisis Indicator Data'!L38)&gt;W$3,5,ROUND(5-(W$3-LOG('Crisis Indicator Data'!L38))/(W$3-W$4)*5,1)))))</f>
        <v>4.3</v>
      </c>
      <c r="X41" s="244">
        <f>IF(OR('Crisis Indicator Data'!L38="x",'Crisis Indicator Data'!H38="x"),"x",'Crisis Indicator Data'!L38/'Crisis Indicator Data'!H38)</f>
        <v>1.0734420481966822E-5</v>
      </c>
      <c r="Y41" s="237">
        <f t="shared" si="22"/>
        <v>0.5</v>
      </c>
      <c r="Z41" s="237">
        <f t="shared" si="23"/>
        <v>2.4</v>
      </c>
      <c r="AA41" s="237">
        <f t="shared" si="24"/>
        <v>2.9</v>
      </c>
      <c r="AB41" s="245">
        <f t="shared" si="25"/>
        <v>3.7</v>
      </c>
    </row>
    <row r="42" spans="1:28" x14ac:dyDescent="0.25">
      <c r="A42" s="144" t="str">
        <f>'Crisis Indicator Data'!A39</f>
        <v>International Displacement</v>
      </c>
      <c r="B42" s="145" t="str">
        <f>'Crisis Indicator Data'!B39</f>
        <v>Displacement</v>
      </c>
      <c r="C42" s="145" t="str">
        <f>'Crisis Indicator Data'!C39</f>
        <v>ETH003</v>
      </c>
      <c r="D42" s="145" t="str">
        <f>'Crisis Indicator Data'!D39</f>
        <v>Ethiopia</v>
      </c>
      <c r="E42" s="146" t="str">
        <f>'Crisis Indicator Data'!E39</f>
        <v>ETH</v>
      </c>
      <c r="F42" s="243">
        <f>IF('Crisis Indicator Data'!F39="x","x",IF(LOG('Crisis Indicator Data'!F39)&lt;F$4,0,IF(LOG('Crisis Indicator Data'!F39)&gt;F$3,5,ROUND(5-(F$3-LOG('Crisis Indicator Data'!F39))/(F$3-F$4)*5,1))))</f>
        <v>5</v>
      </c>
      <c r="G42" s="143">
        <f>IF('Crisis Indicator Data'!F39="x","x",IF(LEN(E42)&gt;3,('Crisis Indicator Data'!F39/VLOOKUP('Impact of the crisis'!$C42,'Regional Crises'!$B$1:$R$66,4,FALSE)),'Crisis Indicator Data'!F39/VLOOKUP('Impact of the crisis'!$E42,'Country Indicator Data'!$B$4:$P$300,15,FALSE)))</f>
        <v>1.128571</v>
      </c>
      <c r="H42" s="237">
        <f t="shared" si="13"/>
        <v>5</v>
      </c>
      <c r="I42" s="237">
        <f t="shared" si="14"/>
        <v>5</v>
      </c>
      <c r="J42" s="237">
        <f>IF('Crisis Indicator Data'!G39="x","x",IF(LOG('Crisis Indicator Data'!G39)&lt;J$4,0,IF(LOG('Crisis Indicator Data'!G39)&gt;J$3,5,ROUND(5-(J$3-LOG('Crisis Indicator Data'!G39))/(J$3-J$4)*5,1))))</f>
        <v>5</v>
      </c>
      <c r="K42" s="143">
        <f>IF('Crisis Indicator Data'!G39="x","x",IF(LEN(E42)&gt;3,('Crisis Indicator Data'!G39/VLOOKUP('Impact of the crisis'!$C42,'Regional Crises'!$B$1:$R$66,5,FALSE)),'Crisis Indicator Data'!G39/VLOOKUP('Impact of the crisis'!$E42,'Country Indicator Data'!$B$4:$P$300,14,FALSE)))</f>
        <v>1</v>
      </c>
      <c r="L42" s="237">
        <f t="shared" si="15"/>
        <v>5</v>
      </c>
      <c r="M42" s="237">
        <f t="shared" si="16"/>
        <v>5</v>
      </c>
      <c r="N42" s="237">
        <f t="shared" si="17"/>
        <v>5</v>
      </c>
      <c r="O42" s="237">
        <f>IF('Crisis Indicator Data'!H39="x","x",IF('Crisis Indicator Data'!H39=0,0,IF(LOG('Crisis Indicator Data'!H39)&lt;O$4,0,IF(LOG('Crisis Indicator Data'!H39)&gt;O$3,5,ROUND(5-(O$3-LOG('Crisis Indicator Data'!H39))/(O$3-O$4)*5,1)))))</f>
        <v>5</v>
      </c>
      <c r="P42" s="143">
        <f>IF('Crisis Indicator Data'!H39="x","x",'Crisis Indicator Data'!H39/'Crisis Indicator Data'!G39)</f>
        <v>0.30937692282781176</v>
      </c>
      <c r="Q42" s="237">
        <f t="shared" si="18"/>
        <v>1.5</v>
      </c>
      <c r="R42" s="237">
        <f t="shared" si="19"/>
        <v>3.25</v>
      </c>
      <c r="S42" s="237">
        <f>IF('Crisis Indicator Data'!I39="x","x",IF('Crisis Indicator Data'!I39=0,0,IF(LOG('Crisis Indicator Data'!I39)&lt;S$4,0,IF(LOG('Crisis Indicator Data'!I39)&gt;S$3,5,ROUND(5-(S$3-LOG('Crisis Indicator Data'!I39))/(S$3-S$4)*5,1)))))</f>
        <v>4.2</v>
      </c>
      <c r="T42" s="143">
        <f>IF('Crisis Indicator Data'!H39="x","x",IF('Crisis Indicator Data'!I39="x","x",'Crisis Indicator Data'!I39/'Crisis Indicator Data'!H39))</f>
        <v>2.2924135765315469E-2</v>
      </c>
      <c r="U42" s="237">
        <f t="shared" si="20"/>
        <v>0.8</v>
      </c>
      <c r="V42" s="237">
        <f t="shared" si="21"/>
        <v>2.5</v>
      </c>
      <c r="W42" s="237">
        <f>IF('Crisis Indicator Data'!L39="x","x",IF('Crisis Indicator Data'!L39=0,0,IF(LOG('Crisis Indicator Data'!L39)&lt;W$4,0,IF(LOG('Crisis Indicator Data'!L39)&gt;W$3,5,ROUND(5-(W$3-LOG('Crisis Indicator Data'!L39))/(W$3-W$4)*5,1)))))</f>
        <v>0</v>
      </c>
      <c r="X42" s="244">
        <f>IF(OR('Crisis Indicator Data'!L39="x",'Crisis Indicator Data'!H39="x"),"x",'Crisis Indicator Data'!L39/'Crisis Indicator Data'!H39)</f>
        <v>0</v>
      </c>
      <c r="Y42" s="237">
        <f t="shared" si="22"/>
        <v>0</v>
      </c>
      <c r="Z42" s="237">
        <f t="shared" si="23"/>
        <v>0</v>
      </c>
      <c r="AA42" s="237">
        <f t="shared" si="24"/>
        <v>1.4</v>
      </c>
      <c r="AB42" s="245">
        <f t="shared" si="25"/>
        <v>2.4</v>
      </c>
    </row>
    <row r="43" spans="1:28" x14ac:dyDescent="0.25">
      <c r="A43" s="144" t="str">
        <f>'Crisis Indicator Data'!A40</f>
        <v>Northern Ethiopia Conflict</v>
      </c>
      <c r="B43" s="145" t="str">
        <f>'Crisis Indicator Data'!B40</f>
        <v>Conflict,Displacement</v>
      </c>
      <c r="C43" s="145" t="str">
        <f>'Crisis Indicator Data'!C40</f>
        <v>ETH004</v>
      </c>
      <c r="D43" s="145" t="str">
        <f>'Crisis Indicator Data'!D40</f>
        <v>Ethiopia</v>
      </c>
      <c r="E43" s="146" t="str">
        <f>'Crisis Indicator Data'!E40</f>
        <v>ETH</v>
      </c>
      <c r="F43" s="243">
        <f>IF('Crisis Indicator Data'!F40="x","x",IF(LOG('Crisis Indicator Data'!F40)&lt;F$4,0,IF(LOG('Crisis Indicator Data'!F40)&gt;F$3,5,ROUND(5-(F$3-LOG('Crisis Indicator Data'!F40))/(F$3-F$4)*5,1))))</f>
        <v>4.0999999999999996</v>
      </c>
      <c r="G43" s="143">
        <f>IF('Crisis Indicator Data'!F40="x","x",IF(LEN(E43)&gt;3,('Crisis Indicator Data'!F40/VLOOKUP('Impact of the crisis'!$C43,'Regional Crises'!$B$1:$R$66,4,FALSE)),'Crisis Indicator Data'!F40/VLOOKUP('Impact of the crisis'!$E43,'Country Indicator Data'!$B$4:$P$300,15,FALSE)))</f>
        <v>0.29899999999999999</v>
      </c>
      <c r="H43" s="237">
        <f t="shared" si="13"/>
        <v>1.4</v>
      </c>
      <c r="I43" s="237">
        <f t="shared" si="14"/>
        <v>2.75</v>
      </c>
      <c r="J43" s="237">
        <f>IF('Crisis Indicator Data'!G40="x","x",IF(LOG('Crisis Indicator Data'!G40)&lt;J$4,0,IF(LOG('Crisis Indicator Data'!G40)&gt;J$3,5,ROUND(5-(J$3-LOG('Crisis Indicator Data'!G40))/(J$3-J$4)*5,1))))</f>
        <v>4.9000000000000004</v>
      </c>
      <c r="K43" s="143">
        <f>IF('Crisis Indicator Data'!G40="x","x",IF(LEN(E43)&gt;3,('Crisis Indicator Data'!G40/VLOOKUP('Impact of the crisis'!$C43,'Regional Crises'!$B$1:$R$66,5,FALSE)),'Crisis Indicator Data'!G40/VLOOKUP('Impact of the crisis'!$E43,'Country Indicator Data'!$B$4:$P$300,14,FALSE)))</f>
        <v>0.24369312477735677</v>
      </c>
      <c r="L43" s="237">
        <f t="shared" si="15"/>
        <v>1.2</v>
      </c>
      <c r="M43" s="237">
        <f t="shared" si="16"/>
        <v>3.0500000000000003</v>
      </c>
      <c r="N43" s="237">
        <f t="shared" si="17"/>
        <v>2.9</v>
      </c>
      <c r="O43" s="237">
        <f>IF('Crisis Indicator Data'!H40="x","x",IF('Crisis Indicator Data'!H40=0,0,IF(LOG('Crisis Indicator Data'!H40)&lt;O$4,0,IF(LOG('Crisis Indicator Data'!H40)&gt;O$3,5,ROUND(5-(O$3-LOG('Crisis Indicator Data'!H40))/(O$3-O$4)*5,1)))))</f>
        <v>5</v>
      </c>
      <c r="P43" s="143">
        <f>IF('Crisis Indicator Data'!H40="x","x",'Crisis Indicator Data'!H40/'Crisis Indicator Data'!G40)</f>
        <v>1</v>
      </c>
      <c r="Q43" s="237">
        <f t="shared" si="18"/>
        <v>5</v>
      </c>
      <c r="R43" s="237">
        <f t="shared" si="19"/>
        <v>5</v>
      </c>
      <c r="S43" s="237">
        <f>IF('Crisis Indicator Data'!I40="x","x",IF('Crisis Indicator Data'!I40=0,0,IF(LOG('Crisis Indicator Data'!I40)&lt;S$4,0,IF(LOG('Crisis Indicator Data'!I40)&gt;S$3,5,ROUND(5-(S$3-LOG('Crisis Indicator Data'!I40))/(S$3-S$4)*5,1)))))</f>
        <v>4.9000000000000004</v>
      </c>
      <c r="T43" s="143">
        <f>IF('Crisis Indicator Data'!H40="x","x",IF('Crisis Indicator Data'!I40="x","x",'Crisis Indicator Data'!I40/'Crisis Indicator Data'!H40))</f>
        <v>8.4684385382059801E-2</v>
      </c>
      <c r="U43" s="237">
        <f t="shared" si="20"/>
        <v>2.8</v>
      </c>
      <c r="V43" s="237">
        <f t="shared" si="21"/>
        <v>3.9</v>
      </c>
      <c r="W43" s="237">
        <f>IF('Crisis Indicator Data'!L40="x","x",IF('Crisis Indicator Data'!L40=0,0,IF(LOG('Crisis Indicator Data'!L40)&lt;W$4,0,IF(LOG('Crisis Indicator Data'!L40)&gt;W$3,5,ROUND(5-(W$3-LOG('Crisis Indicator Data'!L40))/(W$3-W$4)*5,1)))))</f>
        <v>4.3</v>
      </c>
      <c r="X43" s="244">
        <f>IF(OR('Crisis Indicator Data'!L40="x",'Crisis Indicator Data'!H40="x"),"x",'Crisis Indicator Data'!L40/'Crisis Indicator Data'!H40)</f>
        <v>3.1794019933554814E-5</v>
      </c>
      <c r="Y43" s="237">
        <f t="shared" si="22"/>
        <v>1.6</v>
      </c>
      <c r="Z43" s="237">
        <f t="shared" si="23"/>
        <v>3</v>
      </c>
      <c r="AA43" s="237">
        <f t="shared" si="24"/>
        <v>3.5</v>
      </c>
      <c r="AB43" s="245">
        <f t="shared" si="25"/>
        <v>4.4000000000000004</v>
      </c>
    </row>
    <row r="44" spans="1:28" x14ac:dyDescent="0.25">
      <c r="A44" s="144" t="str">
        <f>'Crisis Indicator Data'!A41</f>
        <v>Drought in Ethiopia</v>
      </c>
      <c r="B44" s="145" t="str">
        <f>'Crisis Indicator Data'!B41</f>
        <v>Drought</v>
      </c>
      <c r="C44" s="145" t="str">
        <f>'Crisis Indicator Data'!C41</f>
        <v>ETH005</v>
      </c>
      <c r="D44" s="145" t="str">
        <f>'Crisis Indicator Data'!D41</f>
        <v>Ethiopia</v>
      </c>
      <c r="E44" s="146" t="str">
        <f>'Crisis Indicator Data'!E41</f>
        <v>ETH</v>
      </c>
      <c r="F44" s="243">
        <f>IF('Crisis Indicator Data'!F41="x","x",IF(LOG('Crisis Indicator Data'!F41)&lt;F$4,0,IF(LOG('Crisis Indicator Data'!F41)&gt;F$3,5,ROUND(5-(F$3-LOG('Crisis Indicator Data'!F41))/(F$3-F$4)*5,1))))</f>
        <v>4.8</v>
      </c>
      <c r="G44" s="143">
        <f>IF('Crisis Indicator Data'!F41="x","x",IF(LEN(E44)&gt;3,('Crisis Indicator Data'!F41/VLOOKUP('Impact of the crisis'!$C44,'Regional Crises'!$B$1:$R$66,4,FALSE)),'Crisis Indicator Data'!F41/VLOOKUP('Impact of the crisis'!$E44,'Country Indicator Data'!$B$4:$P$300,15,FALSE)))</f>
        <v>0.7843</v>
      </c>
      <c r="H44" s="237">
        <f t="shared" si="13"/>
        <v>3.9</v>
      </c>
      <c r="I44" s="237">
        <f t="shared" si="14"/>
        <v>4.3499999999999996</v>
      </c>
      <c r="J44" s="237">
        <f>IF('Crisis Indicator Data'!G41="x","x",IF(LOG('Crisis Indicator Data'!G41)&lt;J$4,0,IF(LOG('Crisis Indicator Data'!G41)&gt;J$3,5,ROUND(5-(J$3-LOG('Crisis Indicator Data'!G41))/(J$3-J$4)*5,1))))</f>
        <v>5</v>
      </c>
      <c r="K44" s="143">
        <f>IF('Crisis Indicator Data'!G41="x","x",IF(LEN(E44)&gt;3,('Crisis Indicator Data'!G41/VLOOKUP('Impact of the crisis'!$C44,'Regional Crises'!$B$1:$R$66,5,FALSE)),'Crisis Indicator Data'!G41/VLOOKUP('Impact of the crisis'!$E44,'Country Indicator Data'!$B$4:$P$300,14,FALSE)))</f>
        <v>0.48576702613426603</v>
      </c>
      <c r="L44" s="237">
        <f t="shared" si="15"/>
        <v>2.4</v>
      </c>
      <c r="M44" s="237">
        <f t="shared" si="16"/>
        <v>3.7</v>
      </c>
      <c r="N44" s="237">
        <f t="shared" si="17"/>
        <v>4</v>
      </c>
      <c r="O44" s="237">
        <f>IF('Crisis Indicator Data'!H41="x","x",IF('Crisis Indicator Data'!H41=0,0,IF(LOG('Crisis Indicator Data'!H41)&lt;O$4,0,IF(LOG('Crisis Indicator Data'!H41)&gt;O$3,5,ROUND(5-(O$3-LOG('Crisis Indicator Data'!H41))/(O$3-O$4)*5,1)))))</f>
        <v>4.8</v>
      </c>
      <c r="P44" s="143">
        <f>IF('Crisis Indicator Data'!H41="x","x",'Crisis Indicator Data'!H41/'Crisis Indicator Data'!G41)</f>
        <v>0.40166666666666667</v>
      </c>
      <c r="Q44" s="237">
        <f t="shared" si="18"/>
        <v>2</v>
      </c>
      <c r="R44" s="237">
        <f t="shared" si="19"/>
        <v>3.4</v>
      </c>
      <c r="S44" s="237">
        <f>IF('Crisis Indicator Data'!I41="x","x",IF('Crisis Indicator Data'!I41=0,0,IF(LOG('Crisis Indicator Data'!I41)&lt;S$4,0,IF(LOG('Crisis Indicator Data'!I41)&gt;S$3,5,ROUND(5-(S$3-LOG('Crisis Indicator Data'!I41))/(S$3-S$4)*5,1)))))</f>
        <v>4.4000000000000004</v>
      </c>
      <c r="T44" s="143">
        <f>IF('Crisis Indicator Data'!H41="x","x",IF('Crisis Indicator Data'!I41="x","x",'Crisis Indicator Data'!I41/'Crisis Indicator Data'!H41))</f>
        <v>5.3941908713692949E-2</v>
      </c>
      <c r="U44" s="237">
        <f t="shared" si="20"/>
        <v>1.8</v>
      </c>
      <c r="V44" s="237">
        <f t="shared" si="21"/>
        <v>3.1</v>
      </c>
      <c r="W44" s="237">
        <f>IF('Crisis Indicator Data'!L41="x","x",IF('Crisis Indicator Data'!L41=0,0,IF(LOG('Crisis Indicator Data'!L41)&lt;W$4,0,IF(LOG('Crisis Indicator Data'!L41)&gt;W$3,5,ROUND(5-(W$3-LOG('Crisis Indicator Data'!L41))/(W$3-W$4)*5,1)))))</f>
        <v>2.2000000000000002</v>
      </c>
      <c r="X44" s="244">
        <f>IF(OR('Crisis Indicator Data'!L41="x",'Crisis Indicator Data'!H41="x"),"x",'Crisis Indicator Data'!L41/'Crisis Indicator Data'!H41)</f>
        <v>1.4522821576763486E-6</v>
      </c>
      <c r="Y44" s="237">
        <f t="shared" si="22"/>
        <v>0.1</v>
      </c>
      <c r="Z44" s="237">
        <f t="shared" si="23"/>
        <v>1.2</v>
      </c>
      <c r="AA44" s="237">
        <f t="shared" si="24"/>
        <v>2.2999999999999998</v>
      </c>
      <c r="AB44" s="245">
        <f t="shared" si="25"/>
        <v>2.9</v>
      </c>
    </row>
    <row r="45" spans="1:28" x14ac:dyDescent="0.25">
      <c r="A45" s="144" t="str">
        <f>'Crisis Indicator Data'!A42</f>
        <v xml:space="preserve">Flood crisis in Gambia </v>
      </c>
      <c r="B45" s="145" t="str">
        <f>'Crisis Indicator Data'!B42</f>
        <v>Floods</v>
      </c>
      <c r="C45" s="145" t="str">
        <f>'Crisis Indicator Data'!C42</f>
        <v>GMB002</v>
      </c>
      <c r="D45" s="145" t="str">
        <f>'Crisis Indicator Data'!D42</f>
        <v>Gambia</v>
      </c>
      <c r="E45" s="146" t="str">
        <f>'Crisis Indicator Data'!E42</f>
        <v>GMB</v>
      </c>
      <c r="F45" s="243">
        <f>IF('Crisis Indicator Data'!F42="x","x",IF(LOG('Crisis Indicator Data'!F42)&lt;F$4,0,IF(LOG('Crisis Indicator Data'!F42)&gt;F$3,5,ROUND(5-(F$3-LOG('Crisis Indicator Data'!F42))/(F$3-F$4)*5,1))))</f>
        <v>1.7</v>
      </c>
      <c r="G45" s="143">
        <f>IF('Crisis Indicator Data'!F42="x","x",IF(LEN(E45)&gt;3,('Crisis Indicator Data'!F42/VLOOKUP('Impact of the crisis'!$C45,'Regional Crises'!$B$1:$R$66,4,FALSE)),'Crisis Indicator Data'!F42/VLOOKUP('Impact of the crisis'!$E45,'Country Indicator Data'!$B$4:$P$300,15,FALSE)))</f>
        <v>1</v>
      </c>
      <c r="H45" s="237">
        <f t="shared" si="13"/>
        <v>5</v>
      </c>
      <c r="I45" s="237">
        <f t="shared" si="14"/>
        <v>3.35</v>
      </c>
      <c r="J45" s="237">
        <f>IF('Crisis Indicator Data'!G42="x","x",IF(LOG('Crisis Indicator Data'!G42)&lt;J$4,0,IF(LOG('Crisis Indicator Data'!G42)&gt;J$3,5,ROUND(5-(J$3-LOG('Crisis Indicator Data'!G42))/(J$3-J$4)*5,1))))</f>
        <v>1.3</v>
      </c>
      <c r="K45" s="143">
        <f>IF('Crisis Indicator Data'!G42="x","x",IF(LEN(E45)&gt;3,('Crisis Indicator Data'!G42/VLOOKUP('Impact of the crisis'!$C45,'Regional Crises'!$B$1:$R$66,5,FALSE)),'Crisis Indicator Data'!G42/VLOOKUP('Impact of the crisis'!$E45,'Country Indicator Data'!$B$4:$P$300,14,FALSE)))</f>
        <v>1</v>
      </c>
      <c r="L45" s="237">
        <f t="shared" si="15"/>
        <v>5</v>
      </c>
      <c r="M45" s="237">
        <f t="shared" si="16"/>
        <v>3.15</v>
      </c>
      <c r="N45" s="237">
        <f t="shared" si="17"/>
        <v>3.3</v>
      </c>
      <c r="O45" s="237">
        <f>IF('Crisis Indicator Data'!H42="x","x",IF('Crisis Indicator Data'!H42=0,0,IF(LOG('Crisis Indicator Data'!H42)&lt;O$4,0,IF(LOG('Crisis Indicator Data'!H42)&gt;O$3,5,ROUND(5-(O$3-LOG('Crisis Indicator Data'!H42))/(O$3-O$4)*5,1)))))</f>
        <v>0.2</v>
      </c>
      <c r="P45" s="143">
        <f>IF('Crisis Indicator Data'!H42="x","x",'Crisis Indicator Data'!H42/'Crisis Indicator Data'!G42)</f>
        <v>1.7656500802568219E-2</v>
      </c>
      <c r="Q45" s="237">
        <f t="shared" si="18"/>
        <v>0</v>
      </c>
      <c r="R45" s="237">
        <f t="shared" si="19"/>
        <v>0.1</v>
      </c>
      <c r="S45" s="237">
        <f>IF('Crisis Indicator Data'!I42="x","x",IF('Crisis Indicator Data'!I42=0,0,IF(LOG('Crisis Indicator Data'!I42)&lt;S$4,0,IF(LOG('Crisis Indicator Data'!I42)&gt;S$3,5,ROUND(5-(S$3-LOG('Crisis Indicator Data'!I42))/(S$3-S$4)*5,1)))))</f>
        <v>1.1000000000000001</v>
      </c>
      <c r="T45" s="143">
        <f>IF('Crisis Indicator Data'!H42="x","x",IF('Crisis Indicator Data'!I42="x","x",'Crisis Indicator Data'!I42/'Crisis Indicator Data'!H42))</f>
        <v>0.13636363636363635</v>
      </c>
      <c r="U45" s="237">
        <f t="shared" si="20"/>
        <v>4.5</v>
      </c>
      <c r="V45" s="237">
        <f t="shared" si="21"/>
        <v>2.8</v>
      </c>
      <c r="W45" s="237">
        <f>IF('Crisis Indicator Data'!L42="x","x",IF('Crisis Indicator Data'!L42=0,0,IF(LOG('Crisis Indicator Data'!L42)&lt;W$4,0,IF(LOG('Crisis Indicator Data'!L42)&gt;W$3,5,ROUND(5-(W$3-LOG('Crisis Indicator Data'!L42))/(W$3-W$4)*5,1)))))</f>
        <v>1.5</v>
      </c>
      <c r="X45" s="244">
        <f>IF(OR('Crisis Indicator Data'!L42="x",'Crisis Indicator Data'!H42="x"),"x",'Crisis Indicator Data'!L42/'Crisis Indicator Data'!H42)</f>
        <v>2.5000000000000001E-4</v>
      </c>
      <c r="Y45" s="237">
        <f t="shared" si="22"/>
        <v>5</v>
      </c>
      <c r="Z45" s="237">
        <f t="shared" si="23"/>
        <v>3.3</v>
      </c>
      <c r="AA45" s="237">
        <f t="shared" si="24"/>
        <v>3.1</v>
      </c>
      <c r="AB45" s="245">
        <f t="shared" si="25"/>
        <v>1.8</v>
      </c>
    </row>
    <row r="46" spans="1:28" x14ac:dyDescent="0.25">
      <c r="A46" s="144" t="str">
        <f>'Crisis Indicator Data'!A43</f>
        <v>Mixed migration flows in Greece</v>
      </c>
      <c r="B46" s="145" t="str">
        <f>'Crisis Indicator Data'!B43</f>
        <v>Displacement</v>
      </c>
      <c r="C46" s="145" t="str">
        <f>'Crisis Indicator Data'!C43</f>
        <v>GRC002</v>
      </c>
      <c r="D46" s="145" t="str">
        <f>'Crisis Indicator Data'!D43</f>
        <v>Greece</v>
      </c>
      <c r="E46" s="146" t="str">
        <f>'Crisis Indicator Data'!E43</f>
        <v>GRC</v>
      </c>
      <c r="F46" s="243">
        <f>IF('Crisis Indicator Data'!F43="x","x",IF(LOG('Crisis Indicator Data'!F43)&lt;F$4,0,IF(LOG('Crisis Indicator Data'!F43)&gt;F$3,5,ROUND(5-(F$3-LOG('Crisis Indicator Data'!F43))/(F$3-F$4)*5,1))))</f>
        <v>0.9</v>
      </c>
      <c r="G46" s="143">
        <f>IF('Crisis Indicator Data'!F43="x","x",IF(LEN(E46)&gt;3,('Crisis Indicator Data'!F43/VLOOKUP('Impact of the crisis'!$C46,'Regional Crises'!$B$1:$R$66,4,FALSE)),'Crisis Indicator Data'!F43/VLOOKUP('Impact of the crisis'!$E46,'Country Indicator Data'!$B$4:$P$300,15,FALSE)))</f>
        <v>2.6098293250581849E-2</v>
      </c>
      <c r="H46" s="237">
        <f t="shared" si="13"/>
        <v>0</v>
      </c>
      <c r="I46" s="237">
        <f t="shared" si="14"/>
        <v>0.45</v>
      </c>
      <c r="J46" s="237">
        <f>IF('Crisis Indicator Data'!G43="x","x",IF(LOG('Crisis Indicator Data'!G43)&lt;J$4,0,IF(LOG('Crisis Indicator Data'!G43)&gt;J$3,5,ROUND(5-(J$3-LOG('Crisis Indicator Data'!G43))/(J$3-J$4)*5,1))))</f>
        <v>0</v>
      </c>
      <c r="K46" s="143">
        <f>IF('Crisis Indicator Data'!G43="x","x",IF(LEN(E46)&gt;3,('Crisis Indicator Data'!G43/VLOOKUP('Impact of the crisis'!$C46,'Regional Crises'!$B$1:$R$66,5,FALSE)),'Crisis Indicator Data'!G43/VLOOKUP('Impact of the crisis'!$E46,'Country Indicator Data'!$B$4:$P$300,14,FALSE)))</f>
        <v>3.8822852760736194E-2</v>
      </c>
      <c r="L46" s="237">
        <f t="shared" si="15"/>
        <v>0.1</v>
      </c>
      <c r="M46" s="237">
        <f t="shared" si="16"/>
        <v>0.05</v>
      </c>
      <c r="N46" s="237">
        <f t="shared" si="17"/>
        <v>0.3</v>
      </c>
      <c r="O46" s="237">
        <f>IF('Crisis Indicator Data'!H43="x","x",IF('Crisis Indicator Data'!H43=0,0,IF(LOG('Crisis Indicator Data'!H43)&lt;O$4,0,IF(LOG('Crisis Indicator Data'!H43)&gt;O$3,5,ROUND(5-(O$3-LOG('Crisis Indicator Data'!H43))/(O$3-O$4)*5,1)))))</f>
        <v>1.2</v>
      </c>
      <c r="P46" s="143">
        <f>IF('Crisis Indicator Data'!H43="x","x",'Crisis Indicator Data'!H43/'Crisis Indicator Data'!G43)</f>
        <v>0.39506172839506171</v>
      </c>
      <c r="Q46" s="237">
        <f t="shared" si="18"/>
        <v>1.9</v>
      </c>
      <c r="R46" s="237">
        <f t="shared" si="19"/>
        <v>1.5499999999999998</v>
      </c>
      <c r="S46" s="237">
        <f>IF('Crisis Indicator Data'!I43="x","x",IF('Crisis Indicator Data'!I43=0,0,IF(LOG('Crisis Indicator Data'!I43)&lt;S$4,0,IF(LOG('Crisis Indicator Data'!I43)&gt;S$3,5,ROUND(5-(S$3-LOG('Crisis Indicator Data'!I43))/(S$3-S$4)*5,1)))))</f>
        <v>3.1</v>
      </c>
      <c r="T46" s="143">
        <f>IF('Crisis Indicator Data'!H43="x","x",IF('Crisis Indicator Data'!I43="x","x",'Crisis Indicator Data'!I43/'Crisis Indicator Data'!H43))</f>
        <v>1</v>
      </c>
      <c r="U46" s="237">
        <f t="shared" si="20"/>
        <v>5</v>
      </c>
      <c r="V46" s="237">
        <f t="shared" si="21"/>
        <v>4.0999999999999996</v>
      </c>
      <c r="W46" s="237">
        <f>IF('Crisis Indicator Data'!L43="x","x",IF('Crisis Indicator Data'!L43=0,0,IF(LOG('Crisis Indicator Data'!L43)&lt;W$4,0,IF(LOG('Crisis Indicator Data'!L43)&gt;W$3,5,ROUND(5-(W$3-LOG('Crisis Indicator Data'!L43))/(W$3-W$4)*5,1)))))</f>
        <v>0.4</v>
      </c>
      <c r="X46" s="244">
        <f>IF(OR('Crisis Indicator Data'!L43="x",'Crisis Indicator Data'!H43="x"),"x",'Crisis Indicator Data'!L43/'Crisis Indicator Data'!H43)</f>
        <v>1.2500000000000001E-5</v>
      </c>
      <c r="Y46" s="237">
        <f t="shared" si="22"/>
        <v>0.6</v>
      </c>
      <c r="Z46" s="237">
        <f t="shared" si="23"/>
        <v>0.5</v>
      </c>
      <c r="AA46" s="237">
        <f t="shared" si="24"/>
        <v>2.7</v>
      </c>
      <c r="AB46" s="245">
        <f t="shared" si="25"/>
        <v>2.2000000000000002</v>
      </c>
    </row>
    <row r="47" spans="1:28" x14ac:dyDescent="0.25">
      <c r="A47" s="144" t="str">
        <f>'Crisis Indicator Data'!A44</f>
        <v>Complex crisis in Guatemala</v>
      </c>
      <c r="B47" s="145" t="str">
        <f>'Crisis Indicator Data'!B44</f>
        <v>Violence,Socio-political,Other seasonal event</v>
      </c>
      <c r="C47" s="145" t="str">
        <f>'Crisis Indicator Data'!C44</f>
        <v>GTM001</v>
      </c>
      <c r="D47" s="145" t="str">
        <f>'Crisis Indicator Data'!D44</f>
        <v>Guatemala</v>
      </c>
      <c r="E47" s="146" t="str">
        <f>'Crisis Indicator Data'!E44</f>
        <v>GTM</v>
      </c>
      <c r="F47" s="243">
        <f>IF('Crisis Indicator Data'!F44="x","x",IF(LOG('Crisis Indicator Data'!F44)&lt;F$4,0,IF(LOG('Crisis Indicator Data'!F44)&gt;F$3,5,ROUND(5-(F$3-LOG('Crisis Indicator Data'!F44))/(F$3-F$4)*5,1))))</f>
        <v>3.4</v>
      </c>
      <c r="G47" s="143">
        <f>IF('Crisis Indicator Data'!F44="x","x",IF(LEN(E47)&gt;3,('Crisis Indicator Data'!F44/VLOOKUP('Impact of the crisis'!$C47,'Regional Crises'!$B$1:$R$66,4,FALSE)),'Crisis Indicator Data'!F44/VLOOKUP('Impact of the crisis'!$E47,'Country Indicator Data'!$B$4:$P$300,15,FALSE)))</f>
        <v>1</v>
      </c>
      <c r="H47" s="237">
        <f t="shared" si="13"/>
        <v>5</v>
      </c>
      <c r="I47" s="237">
        <f t="shared" si="14"/>
        <v>4.2</v>
      </c>
      <c r="J47" s="237">
        <f>IF('Crisis Indicator Data'!G44="x","x",IF(LOG('Crisis Indicator Data'!G44)&lt;J$4,0,IF(LOG('Crisis Indicator Data'!G44)&gt;J$3,5,ROUND(5-(J$3-LOG('Crisis Indicator Data'!G44))/(J$3-J$4)*5,1))))</f>
        <v>4.0999999999999996</v>
      </c>
      <c r="K47" s="143">
        <f>IF('Crisis Indicator Data'!G44="x","x",IF(LEN(E47)&gt;3,('Crisis Indicator Data'!G44/VLOOKUP('Impact of the crisis'!$C47,'Regional Crises'!$B$1:$R$66,5,FALSE)),'Crisis Indicator Data'!G44/VLOOKUP('Impact of the crisis'!$E47,'Country Indicator Data'!$B$4:$P$300,14,FALSE)))</f>
        <v>1</v>
      </c>
      <c r="L47" s="237">
        <f t="shared" si="15"/>
        <v>5</v>
      </c>
      <c r="M47" s="237">
        <f t="shared" si="16"/>
        <v>4.55</v>
      </c>
      <c r="N47" s="237">
        <f t="shared" si="17"/>
        <v>4.4000000000000004</v>
      </c>
      <c r="O47" s="237">
        <f>IF('Crisis Indicator Data'!H44="x","x",IF('Crisis Indicator Data'!H44=0,0,IF(LOG('Crisis Indicator Data'!H44)&lt;O$4,0,IF(LOG('Crisis Indicator Data'!H44)&gt;O$3,5,ROUND(5-(O$3-LOG('Crisis Indicator Data'!H44))/(O$3-O$4)*5,1)))))</f>
        <v>3.8</v>
      </c>
      <c r="P47" s="143">
        <f>IF('Crisis Indicator Data'!H44="x","x",'Crisis Indicator Data'!H44/'Crisis Indicator Data'!G44)</f>
        <v>0.33333333333333331</v>
      </c>
      <c r="Q47" s="237">
        <f t="shared" si="18"/>
        <v>1.6</v>
      </c>
      <c r="R47" s="237">
        <f t="shared" si="19"/>
        <v>2.7</v>
      </c>
      <c r="S47" s="237">
        <f>IF('Crisis Indicator Data'!I44="x","x",IF('Crisis Indicator Data'!I44=0,0,IF(LOG('Crisis Indicator Data'!I44)&lt;S$4,0,IF(LOG('Crisis Indicator Data'!I44)&gt;S$3,5,ROUND(5-(S$3-LOG('Crisis Indicator Data'!I44))/(S$3-S$4)*5,1)))))</f>
        <v>3.4</v>
      </c>
      <c r="T47" s="143">
        <f>IF('Crisis Indicator Data'!H44="x","x",IF('Crisis Indicator Data'!I44="x","x",'Crisis Indicator Data'!I44/'Crisis Indicator Data'!H44))</f>
        <v>4.2456140350877192E-2</v>
      </c>
      <c r="U47" s="237">
        <f t="shared" si="20"/>
        <v>1.4</v>
      </c>
      <c r="V47" s="237">
        <f t="shared" si="21"/>
        <v>2.4</v>
      </c>
      <c r="W47" s="237">
        <f>IF('Crisis Indicator Data'!L44="x","x",IF('Crisis Indicator Data'!L44=0,0,IF(LOG('Crisis Indicator Data'!L44)&lt;W$4,0,IF(LOG('Crisis Indicator Data'!L44)&gt;W$3,5,ROUND(5-(W$3-LOG('Crisis Indicator Data'!L44))/(W$3-W$4)*5,1)))))</f>
        <v>3.7</v>
      </c>
      <c r="X47" s="244">
        <f>IF(OR('Crisis Indicator Data'!L44="x",'Crisis Indicator Data'!H44="x"),"x",'Crisis Indicator Data'!L44/'Crisis Indicator Data'!H44)</f>
        <v>7.2982456140350873E-5</v>
      </c>
      <c r="Y47" s="237">
        <f t="shared" si="22"/>
        <v>3.6</v>
      </c>
      <c r="Z47" s="237">
        <f t="shared" si="23"/>
        <v>3.7</v>
      </c>
      <c r="AA47" s="237">
        <f t="shared" si="24"/>
        <v>3.1</v>
      </c>
      <c r="AB47" s="245">
        <f t="shared" si="25"/>
        <v>2.9</v>
      </c>
    </row>
    <row r="48" spans="1:28" x14ac:dyDescent="0.25">
      <c r="A48" s="144" t="str">
        <f>'Crisis Indicator Data'!A45</f>
        <v>Complex crisis in Honduras</v>
      </c>
      <c r="B48" s="145" t="str">
        <f>'Crisis Indicator Data'!B45</f>
        <v>Violence,Socio-political,Other seasonal event,Cyclone</v>
      </c>
      <c r="C48" s="145" t="str">
        <f>'Crisis Indicator Data'!C45</f>
        <v>HND001</v>
      </c>
      <c r="D48" s="145" t="str">
        <f>'Crisis Indicator Data'!D45</f>
        <v>Honduras</v>
      </c>
      <c r="E48" s="146" t="str">
        <f>'Crisis Indicator Data'!E45</f>
        <v>HND</v>
      </c>
      <c r="F48" s="243">
        <f>IF('Crisis Indicator Data'!F45="x","x",IF(LOG('Crisis Indicator Data'!F45)&lt;F$4,0,IF(LOG('Crisis Indicator Data'!F45)&gt;F$3,5,ROUND(5-(F$3-LOG('Crisis Indicator Data'!F45))/(F$3-F$4)*5,1))))</f>
        <v>3.4</v>
      </c>
      <c r="G48" s="143">
        <f>IF('Crisis Indicator Data'!F45="x","x",IF(LEN(E48)&gt;3,('Crisis Indicator Data'!F45/VLOOKUP('Impact of the crisis'!$C48,'Regional Crises'!$B$1:$R$66,4,FALSE)),'Crisis Indicator Data'!F45/VLOOKUP('Impact of the crisis'!$E48,'Country Indicator Data'!$B$4:$P$300,15,FALSE)))</f>
        <v>1</v>
      </c>
      <c r="H48" s="237">
        <f t="shared" si="13"/>
        <v>5</v>
      </c>
      <c r="I48" s="237">
        <f t="shared" si="14"/>
        <v>4.2</v>
      </c>
      <c r="J48" s="237">
        <f>IF('Crisis Indicator Data'!G45="x","x",IF(LOG('Crisis Indicator Data'!G45)&lt;J$4,0,IF(LOG('Crisis Indicator Data'!G45)&gt;J$3,5,ROUND(5-(J$3-LOG('Crisis Indicator Data'!G45))/(J$3-J$4)*5,1))))</f>
        <v>3.2</v>
      </c>
      <c r="K48" s="143">
        <f>IF('Crisis Indicator Data'!G45="x","x",IF(LEN(E48)&gt;3,('Crisis Indicator Data'!G45/VLOOKUP('Impact of the crisis'!$C48,'Regional Crises'!$B$1:$R$66,5,FALSE)),'Crisis Indicator Data'!G45/VLOOKUP('Impact of the crisis'!$E48,'Country Indicator Data'!$B$4:$P$300,14,FALSE)))</f>
        <v>1</v>
      </c>
      <c r="L48" s="237">
        <f t="shared" si="15"/>
        <v>5</v>
      </c>
      <c r="M48" s="237">
        <f t="shared" si="16"/>
        <v>4.0999999999999996</v>
      </c>
      <c r="N48" s="237">
        <f t="shared" si="17"/>
        <v>4.2</v>
      </c>
      <c r="O48" s="237">
        <f>IF('Crisis Indicator Data'!H45="x","x",IF('Crisis Indicator Data'!H45=0,0,IF(LOG('Crisis Indicator Data'!H45)&lt;O$4,0,IF(LOG('Crisis Indicator Data'!H45)&gt;O$3,5,ROUND(5-(O$3-LOG('Crisis Indicator Data'!H45))/(O$3-O$4)*5,1)))))</f>
        <v>3.5</v>
      </c>
      <c r="P48" s="143">
        <f>IF('Crisis Indicator Data'!H45="x","x",'Crisis Indicator Data'!H45/'Crisis Indicator Data'!G45)</f>
        <v>0.42553191489361702</v>
      </c>
      <c r="Q48" s="237">
        <f t="shared" si="18"/>
        <v>2.1</v>
      </c>
      <c r="R48" s="237">
        <f t="shared" si="19"/>
        <v>2.8</v>
      </c>
      <c r="S48" s="237">
        <f>IF('Crisis Indicator Data'!I45="x","x",IF('Crisis Indicator Data'!I45=0,0,IF(LOG('Crisis Indicator Data'!I45)&lt;S$4,0,IF(LOG('Crisis Indicator Data'!I45)&gt;S$3,5,ROUND(5-(S$3-LOG('Crisis Indicator Data'!I45))/(S$3-S$4)*5,1)))))</f>
        <v>3.4</v>
      </c>
      <c r="T48" s="143">
        <f>IF('Crisis Indicator Data'!H45="x","x",IF('Crisis Indicator Data'!I45="x","x",'Crisis Indicator Data'!I45/'Crisis Indicator Data'!H45))</f>
        <v>6.1749999999999999E-2</v>
      </c>
      <c r="U48" s="237">
        <f t="shared" si="20"/>
        <v>2.1</v>
      </c>
      <c r="V48" s="237">
        <f t="shared" si="21"/>
        <v>2.8</v>
      </c>
      <c r="W48" s="237">
        <f>IF('Crisis Indicator Data'!L45="x","x",IF('Crisis Indicator Data'!L45=0,0,IF(LOG('Crisis Indicator Data'!L45)&lt;W$4,0,IF(LOG('Crisis Indicator Data'!L45)&gt;W$3,5,ROUND(5-(W$3-LOG('Crisis Indicator Data'!L45))/(W$3-W$4)*5,1)))))</f>
        <v>3.9</v>
      </c>
      <c r="X48" s="244">
        <f>IF(OR('Crisis Indicator Data'!L45="x",'Crisis Indicator Data'!H45="x"),"x",'Crisis Indicator Data'!L45/'Crisis Indicator Data'!H45)</f>
        <v>1.3774999999999999E-4</v>
      </c>
      <c r="Y48" s="237">
        <f t="shared" si="22"/>
        <v>5</v>
      </c>
      <c r="Z48" s="237">
        <f t="shared" si="23"/>
        <v>4.5</v>
      </c>
      <c r="AA48" s="237">
        <f t="shared" si="24"/>
        <v>3.8</v>
      </c>
      <c r="AB48" s="245">
        <f t="shared" si="25"/>
        <v>3.3</v>
      </c>
    </row>
    <row r="49" spans="1:28" x14ac:dyDescent="0.25">
      <c r="A49" s="144" t="str">
        <f>'Crisis Indicator Data'!A46</f>
        <v>Complex crisis in Haiti</v>
      </c>
      <c r="B49" s="145" t="str">
        <f>'Crisis Indicator Data'!B46</f>
        <v>Earthquake,Violence,Socio-political,Other seasonal event</v>
      </c>
      <c r="C49" s="145" t="str">
        <f>'Crisis Indicator Data'!C46</f>
        <v>HTI001</v>
      </c>
      <c r="D49" s="145" t="str">
        <f>'Crisis Indicator Data'!D46</f>
        <v>Haiti</v>
      </c>
      <c r="E49" s="146" t="str">
        <f>'Crisis Indicator Data'!E46</f>
        <v>HTI</v>
      </c>
      <c r="F49" s="243">
        <f>IF('Crisis Indicator Data'!F46="x","x",IF(LOG('Crisis Indicator Data'!F46)&lt;F$4,0,IF(LOG('Crisis Indicator Data'!F46)&gt;F$3,5,ROUND(5-(F$3-LOG('Crisis Indicator Data'!F46))/(F$3-F$4)*5,1))))</f>
        <v>2.4</v>
      </c>
      <c r="G49" s="143">
        <f>IF('Crisis Indicator Data'!F46="x","x",IF(LEN(E49)&gt;3,('Crisis Indicator Data'!F46/VLOOKUP('Impact of the crisis'!$C49,'Regional Crises'!$B$1:$R$66,4,FALSE)),'Crisis Indicator Data'!F46/VLOOKUP('Impact of the crisis'!$E49,'Country Indicator Data'!$B$4:$P$300,15,FALSE)))</f>
        <v>1</v>
      </c>
      <c r="H49" s="237">
        <f t="shared" si="13"/>
        <v>5</v>
      </c>
      <c r="I49" s="237">
        <f t="shared" si="14"/>
        <v>3.7</v>
      </c>
      <c r="J49" s="237">
        <f>IF('Crisis Indicator Data'!G46="x","x",IF(LOG('Crisis Indicator Data'!G46)&lt;J$4,0,IF(LOG('Crisis Indicator Data'!G46)&gt;J$3,5,ROUND(5-(J$3-LOG('Crisis Indicator Data'!G46))/(J$3-J$4)*5,1))))</f>
        <v>3.5</v>
      </c>
      <c r="K49" s="143">
        <f>IF('Crisis Indicator Data'!G46="x","x",IF(LEN(E49)&gt;3,('Crisis Indicator Data'!G46/VLOOKUP('Impact of the crisis'!$C49,'Regional Crises'!$B$1:$R$66,5,FALSE)),'Crisis Indicator Data'!G46/VLOOKUP('Impact of the crisis'!$E49,'Country Indicator Data'!$B$4:$P$300,14,FALSE)))</f>
        <v>1</v>
      </c>
      <c r="L49" s="237">
        <f t="shared" si="15"/>
        <v>5</v>
      </c>
      <c r="M49" s="237">
        <f t="shared" si="16"/>
        <v>4.25</v>
      </c>
      <c r="N49" s="237">
        <f t="shared" si="17"/>
        <v>4</v>
      </c>
      <c r="O49" s="237">
        <f>IF('Crisis Indicator Data'!H46="x","x",IF('Crisis Indicator Data'!H46=0,0,IF(LOG('Crisis Indicator Data'!H46)&lt;O$4,0,IF(LOG('Crisis Indicator Data'!H46)&gt;O$3,5,ROUND(5-(O$3-LOG('Crisis Indicator Data'!H46))/(O$3-O$4)*5,1)))))</f>
        <v>4</v>
      </c>
      <c r="P49" s="143">
        <f>IF('Crisis Indicator Data'!H46="x","x",'Crisis Indicator Data'!H46/'Crisis Indicator Data'!G46)</f>
        <v>0.7192982456140351</v>
      </c>
      <c r="Q49" s="237">
        <f t="shared" si="18"/>
        <v>3.6</v>
      </c>
      <c r="R49" s="237">
        <f t="shared" si="19"/>
        <v>3.8</v>
      </c>
      <c r="S49" s="237">
        <f>IF('Crisis Indicator Data'!I46="x","x",IF('Crisis Indicator Data'!I46=0,0,IF(LOG('Crisis Indicator Data'!I46)&lt;S$4,0,IF(LOG('Crisis Indicator Data'!I46)&gt;S$3,5,ROUND(5-(S$3-LOG('Crisis Indicator Data'!I46))/(S$3-S$4)*5,1)))))</f>
        <v>2</v>
      </c>
      <c r="T49" s="143">
        <f>IF('Crisis Indicator Data'!H46="x","x",IF('Crisis Indicator Data'!I46="x","x",'Crisis Indicator Data'!I46/'Crisis Indicator Data'!H46))</f>
        <v>2.9268292682926829E-3</v>
      </c>
      <c r="U49" s="237">
        <f t="shared" si="20"/>
        <v>0.1</v>
      </c>
      <c r="V49" s="237">
        <f t="shared" si="21"/>
        <v>1.1000000000000001</v>
      </c>
      <c r="W49" s="237">
        <f>IF('Crisis Indicator Data'!L46="x","x",IF('Crisis Indicator Data'!L46=0,0,IF(LOG('Crisis Indicator Data'!L46)&lt;W$4,0,IF(LOG('Crisis Indicator Data'!L46)&gt;W$3,5,ROUND(5-(W$3-LOG('Crisis Indicator Data'!L46))/(W$3-W$4)*5,1)))))</f>
        <v>4.8</v>
      </c>
      <c r="X49" s="244">
        <f>IF(OR('Crisis Indicator Data'!L46="x",'Crisis Indicator Data'!H46="x"),"x",'Crisis Indicator Data'!L46/'Crisis Indicator Data'!H46)</f>
        <v>2.9963414634146343E-4</v>
      </c>
      <c r="Y49" s="237">
        <f t="shared" si="22"/>
        <v>5</v>
      </c>
      <c r="Z49" s="237">
        <f t="shared" si="23"/>
        <v>4.9000000000000004</v>
      </c>
      <c r="AA49" s="237">
        <f t="shared" si="24"/>
        <v>3.6</v>
      </c>
      <c r="AB49" s="245">
        <f t="shared" si="25"/>
        <v>3.7</v>
      </c>
    </row>
    <row r="50" spans="1:28" x14ac:dyDescent="0.25">
      <c r="A50" s="144" t="str">
        <f>'Crisis Indicator Data'!A47</f>
        <v xml:space="preserve">Nippes Earthquake </v>
      </c>
      <c r="B50" s="145" t="str">
        <f>'Crisis Indicator Data'!B47</f>
        <v>Earthquake</v>
      </c>
      <c r="C50" s="145" t="str">
        <f>'Crisis Indicator Data'!C47</f>
        <v>HTI002</v>
      </c>
      <c r="D50" s="145" t="str">
        <f>'Crisis Indicator Data'!D47</f>
        <v>Haiti</v>
      </c>
      <c r="E50" s="146" t="str">
        <f>'Crisis Indicator Data'!E47</f>
        <v>HTI</v>
      </c>
      <c r="F50" s="243">
        <f>IF('Crisis Indicator Data'!F47="x","x",IF(LOG('Crisis Indicator Data'!F47)&lt;F$4,0,IF(LOG('Crisis Indicator Data'!F47)&gt;F$3,5,ROUND(5-(F$3-LOG('Crisis Indicator Data'!F47))/(F$3-F$4)*5,1))))</f>
        <v>1.8</v>
      </c>
      <c r="G50" s="143">
        <f>IF('Crisis Indicator Data'!F47="x","x",IF(LEN(E50)&gt;3,('Crisis Indicator Data'!F47/VLOOKUP('Impact of the crisis'!$C50,'Regional Crises'!$B$1:$R$66,4,FALSE)),'Crisis Indicator Data'!F47/VLOOKUP('Impact of the crisis'!$E50,'Country Indicator Data'!$B$4:$P$300,15,FALSE)))</f>
        <v>0.46629172714078376</v>
      </c>
      <c r="H50" s="237">
        <f t="shared" si="13"/>
        <v>2.2999999999999998</v>
      </c>
      <c r="I50" s="237">
        <f t="shared" si="14"/>
        <v>2.0499999999999998</v>
      </c>
      <c r="J50" s="237">
        <f>IF('Crisis Indicator Data'!G47="x","x",IF(LOG('Crisis Indicator Data'!G47)&lt;J$4,0,IF(LOG('Crisis Indicator Data'!G47)&gt;J$3,5,ROUND(5-(J$3-LOG('Crisis Indicator Data'!G47))/(J$3-J$4)*5,1))))</f>
        <v>2.7</v>
      </c>
      <c r="K50" s="143">
        <f>IF('Crisis Indicator Data'!G47="x","x",IF(LEN(E50)&gt;3,('Crisis Indicator Data'!G47/VLOOKUP('Impact of the crisis'!$C50,'Regional Crises'!$B$1:$R$66,5,FALSE)),'Crisis Indicator Data'!G47/VLOOKUP('Impact of the crisis'!$E50,'Country Indicator Data'!$B$4:$P$300,14,FALSE)))</f>
        <v>0.56394736842105264</v>
      </c>
      <c r="L50" s="237">
        <f t="shared" si="15"/>
        <v>2.8</v>
      </c>
      <c r="M50" s="237">
        <f t="shared" si="16"/>
        <v>2.75</v>
      </c>
      <c r="N50" s="237">
        <f t="shared" si="17"/>
        <v>2.4</v>
      </c>
      <c r="O50" s="237">
        <f>IF('Crisis Indicator Data'!H47="x","x",IF('Crisis Indicator Data'!H47=0,0,IF(LOG('Crisis Indicator Data'!H47)&lt;O$4,0,IF(LOG('Crisis Indicator Data'!H47)&gt;O$3,5,ROUND(5-(O$3-LOG('Crisis Indicator Data'!H47))/(O$3-O$4)*5,1)))))</f>
        <v>2.2000000000000002</v>
      </c>
      <c r="P50" s="143">
        <f>IF('Crisis Indicator Data'!H47="x","x",'Crisis Indicator Data'!H47/'Crisis Indicator Data'!G47)</f>
        <v>0.10732617825478301</v>
      </c>
      <c r="Q50" s="237">
        <f t="shared" si="18"/>
        <v>0.5</v>
      </c>
      <c r="R50" s="237">
        <f t="shared" si="19"/>
        <v>1.35</v>
      </c>
      <c r="S50" s="237">
        <f>IF('Crisis Indicator Data'!I47="x","x",IF('Crisis Indicator Data'!I47=0,0,IF(LOG('Crisis Indicator Data'!I47)&lt;S$4,0,IF(LOG('Crisis Indicator Data'!I47)&gt;S$3,5,ROUND(5-(S$3-LOG('Crisis Indicator Data'!I47))/(S$3-S$4)*5,1)))))</f>
        <v>3.3</v>
      </c>
      <c r="T50" s="143">
        <f>IF('Crisis Indicator Data'!H47="x","x",IF('Crisis Indicator Data'!I47="x","x",'Crisis Indicator Data'!I47/'Crisis Indicator Data'!H47))</f>
        <v>0.3188405797101449</v>
      </c>
      <c r="U50" s="237">
        <f t="shared" si="20"/>
        <v>5</v>
      </c>
      <c r="V50" s="237">
        <f t="shared" si="21"/>
        <v>4.2</v>
      </c>
      <c r="W50" s="237">
        <f>IF('Crisis Indicator Data'!L47="x","x",IF('Crisis Indicator Data'!L47=0,0,IF(LOG('Crisis Indicator Data'!L47)&lt;W$4,0,IF(LOG('Crisis Indicator Data'!L47)&gt;W$3,5,ROUND(5-(W$3-LOG('Crisis Indicator Data'!L47))/(W$3-W$4)*5,1)))))</f>
        <v>4.8</v>
      </c>
      <c r="X50" s="244">
        <f>IF(OR('Crisis Indicator Data'!L47="x",'Crisis Indicator Data'!H47="x"),"x",'Crisis Indicator Data'!L47/'Crisis Indicator Data'!H47)</f>
        <v>3.2579710144927535E-3</v>
      </c>
      <c r="Y50" s="237">
        <f t="shared" si="22"/>
        <v>5</v>
      </c>
      <c r="Z50" s="237">
        <f t="shared" si="23"/>
        <v>4.9000000000000004</v>
      </c>
      <c r="AA50" s="237">
        <f t="shared" si="24"/>
        <v>4.5999999999999996</v>
      </c>
      <c r="AB50" s="245">
        <f t="shared" si="25"/>
        <v>3.4</v>
      </c>
    </row>
    <row r="51" spans="1:28" x14ac:dyDescent="0.25">
      <c r="A51" s="144" t="str">
        <f>'Crisis Indicator Data'!A48</f>
        <v>Displacement from Ukraine conflict in Hungary</v>
      </c>
      <c r="B51" s="145" t="str">
        <f>'Crisis Indicator Data'!B48</f>
        <v>Conflict,Displacement</v>
      </c>
      <c r="C51" s="145" t="str">
        <f>'Crisis Indicator Data'!C48</f>
        <v>HUN002</v>
      </c>
      <c r="D51" s="145" t="str">
        <f>'Crisis Indicator Data'!D48</f>
        <v>Hungary</v>
      </c>
      <c r="E51" s="146" t="str">
        <f>'Crisis Indicator Data'!E48</f>
        <v>HUN</v>
      </c>
      <c r="F51" s="243">
        <f>IF('Crisis Indicator Data'!F48="x","x",IF(LOG('Crisis Indicator Data'!F48)&lt;F$4,0,IF(LOG('Crisis Indicator Data'!F48)&gt;F$3,5,ROUND(5-(F$3-LOG('Crisis Indicator Data'!F48))/(F$3-F$4)*5,1))))</f>
        <v>1.3</v>
      </c>
      <c r="G51" s="143">
        <f>IF('Crisis Indicator Data'!F48="x","x",IF(LEN(E51)&gt;3,('Crisis Indicator Data'!F48/VLOOKUP('Impact of the crisis'!$C51,'Regional Crises'!$B$1:$R$66,4,FALSE)),'Crisis Indicator Data'!F48/VLOOKUP('Impact of the crisis'!$E51,'Country Indicator Data'!$B$4:$P$300,15,FALSE)))</f>
        <v>6.5569424500165688E-2</v>
      </c>
      <c r="H51" s="237">
        <f t="shared" si="13"/>
        <v>0.2</v>
      </c>
      <c r="I51" s="237">
        <f t="shared" si="14"/>
        <v>0.75</v>
      </c>
      <c r="J51" s="237">
        <f>IF('Crisis Indicator Data'!G48="x","x",IF(LOG('Crisis Indicator Data'!G48)&lt;J$4,0,IF(LOG('Crisis Indicator Data'!G48)&gt;J$3,5,ROUND(5-(J$3-LOG('Crisis Indicator Data'!G48))/(J$3-J$4)*5,1))))</f>
        <v>1.1000000000000001</v>
      </c>
      <c r="K51" s="143">
        <f>IF('Crisis Indicator Data'!G48="x","x",IF(LEN(E51)&gt;3,('Crisis Indicator Data'!G48/VLOOKUP('Impact of the crisis'!$C51,'Regional Crises'!$B$1:$R$66,5,FALSE)),'Crisis Indicator Data'!G48/VLOOKUP('Impact of the crisis'!$E51,'Country Indicator Data'!$B$4:$P$300,14,FALSE)))</f>
        <v>2.1451451451451451</v>
      </c>
      <c r="L51" s="237">
        <f t="shared" si="15"/>
        <v>5</v>
      </c>
      <c r="M51" s="237">
        <f t="shared" si="16"/>
        <v>3.05</v>
      </c>
      <c r="N51" s="237">
        <f t="shared" si="17"/>
        <v>2.1</v>
      </c>
      <c r="O51" s="237">
        <f>IF('Crisis Indicator Data'!H48="x","x",IF('Crisis Indicator Data'!H48=0,0,IF(LOG('Crisis Indicator Data'!H48)&lt;O$4,0,IF(LOG('Crisis Indicator Data'!H48)&gt;O$3,5,ROUND(5-(O$3-LOG('Crisis Indicator Data'!H48))/(O$3-O$4)*5,1)))))</f>
        <v>2.8</v>
      </c>
      <c r="P51" s="143">
        <f>IF('Crisis Indicator Data'!H48="x","x",'Crisis Indicator Data'!H48/'Crisis Indicator Data'!G48)</f>
        <v>0.74195053663089128</v>
      </c>
      <c r="Q51" s="237">
        <f t="shared" si="18"/>
        <v>3.7</v>
      </c>
      <c r="R51" s="237">
        <f t="shared" si="19"/>
        <v>3.25</v>
      </c>
      <c r="S51" s="237">
        <f>IF('Crisis Indicator Data'!I48="x","x",IF('Crisis Indicator Data'!I48=0,0,IF(LOG('Crisis Indicator Data'!I48)&lt;S$4,0,IF(LOG('Crisis Indicator Data'!I48)&gt;S$3,5,ROUND(5-(S$3-LOG('Crisis Indicator Data'!I48))/(S$3-S$4)*5,1)))))</f>
        <v>4.5999999999999996</v>
      </c>
      <c r="T51" s="143">
        <f>IF('Crisis Indicator Data'!H48="x","x",IF('Crisis Indicator Data'!I48="x","x",'Crisis Indicator Data'!I48/'Crisis Indicator Data'!H48))</f>
        <v>1</v>
      </c>
      <c r="U51" s="237">
        <f t="shared" si="20"/>
        <v>5</v>
      </c>
      <c r="V51" s="237">
        <f t="shared" si="21"/>
        <v>4.8</v>
      </c>
      <c r="W51" s="237">
        <f>IF('Crisis Indicator Data'!L48="x","x",IF('Crisis Indicator Data'!L48=0,0,IF(LOG('Crisis Indicator Data'!L48)&lt;W$4,0,IF(LOG('Crisis Indicator Data'!L48)&gt;W$3,5,ROUND(5-(W$3-LOG('Crisis Indicator Data'!L48))/(W$3-W$4)*5,1)))))</f>
        <v>0</v>
      </c>
      <c r="X51" s="244">
        <f>IF(OR('Crisis Indicator Data'!L48="x",'Crisis Indicator Data'!H48="x"),"x",'Crisis Indicator Data'!L48/'Crisis Indicator Data'!H48)</f>
        <v>0</v>
      </c>
      <c r="Y51" s="237">
        <f t="shared" si="22"/>
        <v>0</v>
      </c>
      <c r="Z51" s="237">
        <f t="shared" si="23"/>
        <v>0</v>
      </c>
      <c r="AA51" s="237">
        <f t="shared" si="24"/>
        <v>3.2</v>
      </c>
      <c r="AB51" s="245">
        <f t="shared" si="25"/>
        <v>3.2</v>
      </c>
    </row>
    <row r="52" spans="1:28" x14ac:dyDescent="0.25">
      <c r="A52" s="144" t="str">
        <f>'Crisis Indicator Data'!A49</f>
        <v>Papua Conflict</v>
      </c>
      <c r="B52" s="145" t="str">
        <f>'Crisis Indicator Data'!B49</f>
        <v>Socio-political,Violence</v>
      </c>
      <c r="C52" s="145" t="str">
        <f>'Crisis Indicator Data'!C49</f>
        <v>IDN002</v>
      </c>
      <c r="D52" s="145" t="str">
        <f>'Crisis Indicator Data'!D49</f>
        <v>Indonesia</v>
      </c>
      <c r="E52" s="146" t="str">
        <f>'Crisis Indicator Data'!E49</f>
        <v>IDN</v>
      </c>
      <c r="F52" s="243">
        <f>IF('Crisis Indicator Data'!F49="x","x",IF(LOG('Crisis Indicator Data'!F49)&lt;F$4,0,IF(LOG('Crisis Indicator Data'!F49)&gt;F$3,5,ROUND(5-(F$3-LOG('Crisis Indicator Data'!F49))/(F$3-F$4)*5,1))))</f>
        <v>4.4000000000000004</v>
      </c>
      <c r="G52" s="143">
        <f>IF('Crisis Indicator Data'!F49="x","x",IF(LEN(E52)&gt;3,('Crisis Indicator Data'!F49/VLOOKUP('Impact of the crisis'!$C52,'Regional Crises'!$B$1:$R$66,4,FALSE)),'Crisis Indicator Data'!F49/VLOOKUP('Impact of the crisis'!$E52,'Country Indicator Data'!$B$4:$P$300,15,FALSE)))</f>
        <v>0.23294214410704528</v>
      </c>
      <c r="H52" s="237">
        <f t="shared" si="13"/>
        <v>1.1000000000000001</v>
      </c>
      <c r="I52" s="237">
        <f t="shared" si="14"/>
        <v>2.75</v>
      </c>
      <c r="J52" s="237">
        <f>IF('Crisis Indicator Data'!G49="x","x",IF(LOG('Crisis Indicator Data'!G49)&lt;J$4,0,IF(LOG('Crisis Indicator Data'!G49)&gt;J$3,5,ROUND(5-(J$3-LOG('Crisis Indicator Data'!G49))/(J$3-J$4)*5,1))))</f>
        <v>2.5</v>
      </c>
      <c r="K52" s="143">
        <f>IF('Crisis Indicator Data'!G49="x","x",IF(LEN(E52)&gt;3,('Crisis Indicator Data'!G49/VLOOKUP('Impact of the crisis'!$C52,'Regional Crises'!$B$1:$R$66,5,FALSE)),'Crisis Indicator Data'!G49/VLOOKUP('Impact of the crisis'!$E52,'Country Indicator Data'!$B$4:$P$300,14,FALSE)))</f>
        <v>2.0124864458778816E-2</v>
      </c>
      <c r="L52" s="237">
        <f t="shared" si="15"/>
        <v>0.1</v>
      </c>
      <c r="M52" s="237">
        <f t="shared" si="16"/>
        <v>1.3</v>
      </c>
      <c r="N52" s="237">
        <f t="shared" si="17"/>
        <v>2.1</v>
      </c>
      <c r="O52" s="237">
        <f>IF('Crisis Indicator Data'!H49="x","x",IF('Crisis Indicator Data'!H49=0,0,IF(LOG('Crisis Indicator Data'!H49)&lt;O$4,0,IF(LOG('Crisis Indicator Data'!H49)&gt;O$3,5,ROUND(5-(O$3-LOG('Crisis Indicator Data'!H49))/(O$3-O$4)*5,1)))))</f>
        <v>3.7</v>
      </c>
      <c r="P52" s="143">
        <f>IF('Crisis Indicator Data'!H49="x","x",'Crisis Indicator Data'!H49/'Crisis Indicator Data'!G49)</f>
        <v>1</v>
      </c>
      <c r="Q52" s="237">
        <f t="shared" si="18"/>
        <v>5</v>
      </c>
      <c r="R52" s="237">
        <f t="shared" si="19"/>
        <v>4.3499999999999996</v>
      </c>
      <c r="S52" s="237">
        <f>IF('Crisis Indicator Data'!I49="x","x",IF('Crisis Indicator Data'!I49=0,0,IF(LOG('Crisis Indicator Data'!I49)&lt;S$4,0,IF(LOG('Crisis Indicator Data'!I49)&gt;S$3,5,ROUND(5-(S$3-LOG('Crisis Indicator Data'!I49))/(S$3-S$4)*5,1)))))</f>
        <v>2.9</v>
      </c>
      <c r="T52" s="143">
        <f>IF('Crisis Indicator Data'!H49="x","x",IF('Crisis Indicator Data'!I49="x","x",'Crisis Indicator Data'!I49/'Crisis Indicator Data'!H49))</f>
        <v>1.8389113644722323E-2</v>
      </c>
      <c r="U52" s="237">
        <f t="shared" si="20"/>
        <v>0.6</v>
      </c>
      <c r="V52" s="237">
        <f t="shared" si="21"/>
        <v>1.8</v>
      </c>
      <c r="W52" s="237">
        <f>IF('Crisis Indicator Data'!L49="x","x",IF('Crisis Indicator Data'!L49=0,0,IF(LOG('Crisis Indicator Data'!L49)&lt;W$4,0,IF(LOG('Crisis Indicator Data'!L49)&gt;W$3,5,ROUND(5-(W$3-LOG('Crisis Indicator Data'!L49))/(W$3-W$4)*5,1)))))</f>
        <v>2.2999999999999998</v>
      </c>
      <c r="X52" s="244">
        <f>IF(OR('Crisis Indicator Data'!L49="x",'Crisis Indicator Data'!H49="x"),"x",'Crisis Indicator Data'!L49/'Crisis Indicator Data'!H49)</f>
        <v>7.5395365943361526E-6</v>
      </c>
      <c r="Y52" s="237">
        <f t="shared" si="22"/>
        <v>0.4</v>
      </c>
      <c r="Z52" s="237">
        <f t="shared" si="23"/>
        <v>1.4</v>
      </c>
      <c r="AA52" s="237">
        <f t="shared" si="24"/>
        <v>1.6</v>
      </c>
      <c r="AB52" s="245">
        <f t="shared" si="25"/>
        <v>3.3</v>
      </c>
    </row>
    <row r="53" spans="1:28" x14ac:dyDescent="0.25">
      <c r="A53" s="144" t="str">
        <f>'Crisis Indicator Data'!A50</f>
        <v>Conflict in Jammu and Kashmir</v>
      </c>
      <c r="B53" s="145" t="str">
        <f>'Crisis Indicator Data'!B50</f>
        <v>Socio-political</v>
      </c>
      <c r="C53" s="145" t="str">
        <f>'Crisis Indicator Data'!C50</f>
        <v>IND002</v>
      </c>
      <c r="D53" s="145" t="str">
        <f>'Crisis Indicator Data'!D50</f>
        <v>India</v>
      </c>
      <c r="E53" s="146" t="str">
        <f>'Crisis Indicator Data'!E50</f>
        <v>IND</v>
      </c>
      <c r="F53" s="243">
        <f>IF('Crisis Indicator Data'!F50="x","x",IF(LOG('Crisis Indicator Data'!F50)&lt;F$4,0,IF(LOG('Crisis Indicator Data'!F50)&gt;F$3,5,ROUND(5-(F$3-LOG('Crisis Indicator Data'!F50))/(F$3-F$4)*5,1))))</f>
        <v>3.9</v>
      </c>
      <c r="G53" s="143">
        <f>IF('Crisis Indicator Data'!F50="x","x",IF(LEN(E53)&gt;3,('Crisis Indicator Data'!F50/VLOOKUP('Impact of the crisis'!$C53,'Regional Crises'!$B$1:$R$66,4,FALSE)),'Crisis Indicator Data'!F50/VLOOKUP('Impact of the crisis'!$E53,'Country Indicator Data'!$B$4:$P$300,15,FALSE)))</f>
        <v>7.4746652585270371E-2</v>
      </c>
      <c r="H53" s="237">
        <f t="shared" si="13"/>
        <v>0.3</v>
      </c>
      <c r="I53" s="237">
        <f t="shared" si="14"/>
        <v>2.1</v>
      </c>
      <c r="J53" s="237">
        <f>IF('Crisis Indicator Data'!G50="x","x",IF(LOG('Crisis Indicator Data'!G50)&lt;J$4,0,IF(LOG('Crisis Indicator Data'!G50)&gt;J$3,5,ROUND(5-(J$3-LOG('Crisis Indicator Data'!G50))/(J$3-J$4)*5,1))))</f>
        <v>3.7</v>
      </c>
      <c r="K53" s="143">
        <f>IF('Crisis Indicator Data'!G50="x","x",IF(LEN(E53)&gt;3,('Crisis Indicator Data'!G50/VLOOKUP('Impact of the crisis'!$C53,'Regional Crises'!$B$1:$R$66,5,FALSE)),'Crisis Indicator Data'!G50/VLOOKUP('Impact of the crisis'!$E53,'Country Indicator Data'!$B$4:$P$300,14,FALSE)))</f>
        <v>9.2654707725042858E-3</v>
      </c>
      <c r="L53" s="237">
        <f t="shared" si="15"/>
        <v>0</v>
      </c>
      <c r="M53" s="237">
        <f t="shared" si="16"/>
        <v>1.85</v>
      </c>
      <c r="N53" s="237">
        <f t="shared" si="17"/>
        <v>2</v>
      </c>
      <c r="O53" s="237" t="str">
        <f>IF('Crisis Indicator Data'!H50="x","x",IF('Crisis Indicator Data'!H50=0,0,IF(LOG('Crisis Indicator Data'!H50)&lt;O$4,0,IF(LOG('Crisis Indicator Data'!H50)&gt;O$3,5,ROUND(5-(O$3-LOG('Crisis Indicator Data'!H50))/(O$3-O$4)*5,1)))))</f>
        <v>x</v>
      </c>
      <c r="P53" s="143" t="str">
        <f>IF('Crisis Indicator Data'!H50="x","x",'Crisis Indicator Data'!H50/'Crisis Indicator Data'!G50)</f>
        <v>x</v>
      </c>
      <c r="Q53" s="237" t="str">
        <f t="shared" si="18"/>
        <v>x</v>
      </c>
      <c r="R53" s="237" t="str">
        <f t="shared" si="19"/>
        <v>x</v>
      </c>
      <c r="S53" s="237" t="str">
        <f>IF('Crisis Indicator Data'!I50="x","x",IF('Crisis Indicator Data'!I50=0,0,IF(LOG('Crisis Indicator Data'!I50)&lt;S$4,0,IF(LOG('Crisis Indicator Data'!I50)&gt;S$3,5,ROUND(5-(S$3-LOG('Crisis Indicator Data'!I50))/(S$3-S$4)*5,1)))))</f>
        <v>x</v>
      </c>
      <c r="T53" s="143" t="str">
        <f>IF('Crisis Indicator Data'!H50="x","x",IF('Crisis Indicator Data'!I50="x","x",'Crisis Indicator Data'!I50/'Crisis Indicator Data'!H50))</f>
        <v>x</v>
      </c>
      <c r="U53" s="237" t="str">
        <f t="shared" si="20"/>
        <v>x</v>
      </c>
      <c r="V53" s="237" t="str">
        <f t="shared" si="21"/>
        <v>x</v>
      </c>
      <c r="W53" s="237">
        <f>IF('Crisis Indicator Data'!L50="x","x",IF('Crisis Indicator Data'!L50=0,0,IF(LOG('Crisis Indicator Data'!L50)&lt;W$4,0,IF(LOG('Crisis Indicator Data'!L50)&gt;W$3,5,ROUND(5-(W$3-LOG('Crisis Indicator Data'!L50))/(W$3-W$4)*5,1)))))</f>
        <v>3.2</v>
      </c>
      <c r="X53" s="244" t="str">
        <f>IF(OR('Crisis Indicator Data'!L50="x",'Crisis Indicator Data'!H50="x"),"x",'Crisis Indicator Data'!L50/'Crisis Indicator Data'!H50)</f>
        <v>x</v>
      </c>
      <c r="Y53" s="237" t="str">
        <f t="shared" si="22"/>
        <v>x</v>
      </c>
      <c r="Z53" s="237">
        <f t="shared" si="23"/>
        <v>3.2</v>
      </c>
      <c r="AA53" s="237">
        <f t="shared" si="24"/>
        <v>3.2</v>
      </c>
      <c r="AB53" s="245">
        <f t="shared" si="25"/>
        <v>3.2</v>
      </c>
    </row>
    <row r="54" spans="1:28" x14ac:dyDescent="0.25">
      <c r="A54" s="147" t="str">
        <f>'Crisis Indicator Data'!A51</f>
        <v>Afghan Refugees in Iran</v>
      </c>
      <c r="B54" s="148" t="str">
        <f>'Crisis Indicator Data'!B51</f>
        <v>Displacement</v>
      </c>
      <c r="C54" s="148" t="str">
        <f>'Crisis Indicator Data'!C51</f>
        <v>IRN004</v>
      </c>
      <c r="D54" s="148" t="str">
        <f>'Crisis Indicator Data'!D51</f>
        <v>Iran</v>
      </c>
      <c r="E54" s="149" t="str">
        <f>'Crisis Indicator Data'!E51</f>
        <v>IRN</v>
      </c>
      <c r="F54" s="243">
        <f>IF('Crisis Indicator Data'!F51="x","x",IF(LOG('Crisis Indicator Data'!F51)&lt;F$4,0,IF(LOG('Crisis Indicator Data'!F51)&gt;F$3,5,ROUND(5-(F$3-LOG('Crisis Indicator Data'!F51))/(F$3-F$4)*5,1))))</f>
        <v>4</v>
      </c>
      <c r="G54" s="143">
        <f>IF('Crisis Indicator Data'!F51="x","x",IF(LEN(E54)&gt;3,('Crisis Indicator Data'!F51/VLOOKUP('Impact of the crisis'!$C54,'Regional Crises'!$B$1:$R$66,4,FALSE)),'Crisis Indicator Data'!F51/VLOOKUP('Impact of the crisis'!$E54,'Country Indicator Data'!$B$4:$P$300,15,FALSE)))</f>
        <v>0.1470818291215403</v>
      </c>
      <c r="H54" s="237">
        <f t="shared" si="13"/>
        <v>0.6</v>
      </c>
      <c r="I54" s="237">
        <f t="shared" si="14"/>
        <v>2.2999999999999998</v>
      </c>
      <c r="J54" s="237">
        <f>IF('Crisis Indicator Data'!G51="x","x",IF(LOG('Crisis Indicator Data'!G51)&lt;J$4,0,IF(LOG('Crisis Indicator Data'!G51)&gt;J$3,5,ROUND(5-(J$3-LOG('Crisis Indicator Data'!G51))/(J$3-J$4)*5,1))))</f>
        <v>4.5999999999999996</v>
      </c>
      <c r="K54" s="143">
        <f>IF('Crisis Indicator Data'!G51="x","x",IF(LEN(E54)&gt;3,('Crisis Indicator Data'!G51/VLOOKUP('Impact of the crisis'!$C54,'Regional Crises'!$B$1:$R$66,5,FALSE)),'Crisis Indicator Data'!G51/VLOOKUP('Impact of the crisis'!$E54,'Country Indicator Data'!$B$4:$P$300,14,FALSE)))</f>
        <v>0.28856236122897366</v>
      </c>
      <c r="L54" s="237">
        <f t="shared" si="15"/>
        <v>1.4</v>
      </c>
      <c r="M54" s="237">
        <f t="shared" si="16"/>
        <v>3</v>
      </c>
      <c r="N54" s="237">
        <f t="shared" si="17"/>
        <v>2.7</v>
      </c>
      <c r="O54" s="237">
        <f>IF('Crisis Indicator Data'!H51="x","x",IF('Crisis Indicator Data'!H51=0,0,IF(LOG('Crisis Indicator Data'!H51)&lt;O$4,0,IF(LOG('Crisis Indicator Data'!H51)&gt;O$3,5,ROUND(5-(O$3-LOG('Crisis Indicator Data'!H51))/(O$3-O$4)*5,1)))))</f>
        <v>3.3</v>
      </c>
      <c r="P54" s="143">
        <f>IF('Crisis Indicator Data'!H51="x","x",'Crisis Indicator Data'!H51/'Crisis Indicator Data'!G51)</f>
        <v>0.11602143173669581</v>
      </c>
      <c r="Q54" s="237">
        <f t="shared" si="18"/>
        <v>0.5</v>
      </c>
      <c r="R54" s="237">
        <f t="shared" si="19"/>
        <v>1.9</v>
      </c>
      <c r="S54" s="237">
        <f>IF('Crisis Indicator Data'!I51="x","x",IF('Crisis Indicator Data'!I51=0,0,IF(LOG('Crisis Indicator Data'!I51)&lt;S$4,0,IF(LOG('Crisis Indicator Data'!I51)&gt;S$3,5,ROUND(5-(S$3-LOG('Crisis Indicator Data'!I51))/(S$3-S$4)*5,1)))))</f>
        <v>4.9000000000000004</v>
      </c>
      <c r="T54" s="143">
        <f>IF('Crisis Indicator Data'!H51="x","x",IF('Crisis Indicator Data'!I51="x","x",'Crisis Indicator Data'!I51/'Crisis Indicator Data'!H51))</f>
        <v>1</v>
      </c>
      <c r="U54" s="237">
        <f t="shared" si="20"/>
        <v>5</v>
      </c>
      <c r="V54" s="237">
        <f t="shared" si="21"/>
        <v>5</v>
      </c>
      <c r="W54" s="237" t="str">
        <f>IF('Crisis Indicator Data'!L51="x","x",IF('Crisis Indicator Data'!L51=0,0,IF(LOG('Crisis Indicator Data'!L51)&lt;W$4,0,IF(LOG('Crisis Indicator Data'!L51)&gt;W$3,5,ROUND(5-(W$3-LOG('Crisis Indicator Data'!L51))/(W$3-W$4)*5,1)))))</f>
        <v>x</v>
      </c>
      <c r="X54" s="244" t="str">
        <f>IF(OR('Crisis Indicator Data'!L51="x",'Crisis Indicator Data'!H51="x"),"x",'Crisis Indicator Data'!L51/'Crisis Indicator Data'!H51)</f>
        <v>x</v>
      </c>
      <c r="Y54" s="237" t="str">
        <f t="shared" si="22"/>
        <v>x</v>
      </c>
      <c r="Z54" s="237" t="str">
        <f t="shared" si="23"/>
        <v>x</v>
      </c>
      <c r="AA54" s="237">
        <f t="shared" si="24"/>
        <v>5</v>
      </c>
      <c r="AB54" s="245">
        <f t="shared" si="25"/>
        <v>3.9</v>
      </c>
    </row>
    <row r="55" spans="1:28" x14ac:dyDescent="0.25">
      <c r="A55" s="147" t="str">
        <f>'Crisis Indicator Data'!A52</f>
        <v>Multiple crises in Iraq</v>
      </c>
      <c r="B55" s="148" t="str">
        <f>'Crisis Indicator Data'!B52</f>
        <v>Violence,Displacement,Socio-political,Conflict</v>
      </c>
      <c r="C55" s="148" t="str">
        <f>'Crisis Indicator Data'!C52</f>
        <v>IRQ001</v>
      </c>
      <c r="D55" s="148" t="str">
        <f>'Crisis Indicator Data'!D52</f>
        <v>Iraq</v>
      </c>
      <c r="E55" s="149" t="str">
        <f>'Crisis Indicator Data'!E52</f>
        <v>IRQ</v>
      </c>
      <c r="F55" s="243">
        <f>IF('Crisis Indicator Data'!F52="x","x",IF(LOG('Crisis Indicator Data'!F52)&lt;F$4,0,IF(LOG('Crisis Indicator Data'!F52)&gt;F$3,5,ROUND(5-(F$3-LOG('Crisis Indicator Data'!F52))/(F$3-F$4)*5,1))))</f>
        <v>4.3</v>
      </c>
      <c r="G55" s="143">
        <f>IF('Crisis Indicator Data'!F52="x","x",IF(LEN(E55)&gt;3,('Crisis Indicator Data'!F52/VLOOKUP('Impact of the crisis'!$C55,'Regional Crises'!$B$1:$R$66,4,FALSE)),'Crisis Indicator Data'!F52/VLOOKUP('Impact of the crisis'!$E55,'Country Indicator Data'!$B$4:$P$300,15,FALSE)))</f>
        <v>0.88255664026524216</v>
      </c>
      <c r="H55" s="237">
        <f t="shared" si="13"/>
        <v>4.4000000000000004</v>
      </c>
      <c r="I55" s="237">
        <f t="shared" si="14"/>
        <v>4.3499999999999996</v>
      </c>
      <c r="J55" s="237">
        <f>IF('Crisis Indicator Data'!G52="x","x",IF(LOG('Crisis Indicator Data'!G52)&lt;J$4,0,IF(LOG('Crisis Indicator Data'!G52)&gt;J$3,5,ROUND(5-(J$3-LOG('Crisis Indicator Data'!G52))/(J$3-J$4)*5,1))))</f>
        <v>5</v>
      </c>
      <c r="K55" s="143">
        <f>IF('Crisis Indicator Data'!G52="x","x",IF(LEN(E55)&gt;3,('Crisis Indicator Data'!G52/VLOOKUP('Impact of the crisis'!$C55,'Regional Crises'!$B$1:$R$66,5,FALSE)),'Crisis Indicator Data'!G52/VLOOKUP('Impact of the crisis'!$E55,'Country Indicator Data'!$B$4:$P$300,14,FALSE)))</f>
        <v>1.1102182515598067</v>
      </c>
      <c r="L55" s="237">
        <f t="shared" si="15"/>
        <v>5</v>
      </c>
      <c r="M55" s="237">
        <f t="shared" si="16"/>
        <v>5</v>
      </c>
      <c r="N55" s="237">
        <f t="shared" si="17"/>
        <v>4.7</v>
      </c>
      <c r="O55" s="237">
        <f>IF('Crisis Indicator Data'!H52="x","x",IF('Crisis Indicator Data'!H52=0,0,IF(LOG('Crisis Indicator Data'!H52)&lt;O$4,0,IF(LOG('Crisis Indicator Data'!H52)&gt;O$3,5,ROUND(5-(O$3-LOG('Crisis Indicator Data'!H52))/(O$3-O$4)*5,1)))))</f>
        <v>3.8</v>
      </c>
      <c r="P55" s="143">
        <f>IF('Crisis Indicator Data'!H52="x","x",'Crisis Indicator Data'!H52/'Crisis Indicator Data'!G52)</f>
        <v>0.12730970239006364</v>
      </c>
      <c r="Q55" s="237">
        <f t="shared" si="18"/>
        <v>0.6</v>
      </c>
      <c r="R55" s="237">
        <f t="shared" si="19"/>
        <v>2.1999999999999997</v>
      </c>
      <c r="S55" s="237">
        <f>IF('Crisis Indicator Data'!I52="x","x",IF('Crisis Indicator Data'!I52=0,0,IF(LOG('Crisis Indicator Data'!I52)&lt;S$4,0,IF(LOG('Crisis Indicator Data'!I52)&gt;S$3,5,ROUND(5-(S$3-LOG('Crisis Indicator Data'!I52))/(S$3-S$4)*5,1)))))</f>
        <v>5</v>
      </c>
      <c r="T55" s="143">
        <f>IF('Crisis Indicator Data'!H52="x","x",IF('Crisis Indicator Data'!I52="x","x",'Crisis Indicator Data'!I52/'Crisis Indicator Data'!H52))</f>
        <v>1.462555822741326</v>
      </c>
      <c r="U55" s="237">
        <f t="shared" si="20"/>
        <v>5</v>
      </c>
      <c r="V55" s="237">
        <f t="shared" si="21"/>
        <v>5</v>
      </c>
      <c r="W55" s="237">
        <f>IF('Crisis Indicator Data'!L52="x","x",IF('Crisis Indicator Data'!L52=0,0,IF(LOG('Crisis Indicator Data'!L52)&lt;W$4,0,IF(LOG('Crisis Indicator Data'!L52)&gt;W$3,5,ROUND(5-(W$3-LOG('Crisis Indicator Data'!L52))/(W$3-W$4)*5,1)))))</f>
        <v>5</v>
      </c>
      <c r="X55" s="244">
        <f>IF(OR('Crisis Indicator Data'!L52="x",'Crisis Indicator Data'!H52="x"),"x",'Crisis Indicator Data'!L52/'Crisis Indicator Data'!H52)</f>
        <v>5.3177602198557197E-4</v>
      </c>
      <c r="Y55" s="237">
        <f t="shared" si="22"/>
        <v>5</v>
      </c>
      <c r="Z55" s="237">
        <f t="shared" si="23"/>
        <v>5</v>
      </c>
      <c r="AA55" s="237">
        <f t="shared" si="24"/>
        <v>5</v>
      </c>
      <c r="AB55" s="245">
        <f t="shared" si="25"/>
        <v>4</v>
      </c>
    </row>
    <row r="56" spans="1:28" x14ac:dyDescent="0.25">
      <c r="A56" s="147" t="str">
        <f>'Crisis Indicator Data'!A53</f>
        <v>Conflict  in Iraq</v>
      </c>
      <c r="B56" s="148" t="str">
        <f>'Crisis Indicator Data'!B53</f>
        <v>Conflict,Socio-political,Violence</v>
      </c>
      <c r="C56" s="148" t="str">
        <f>'Crisis Indicator Data'!C53</f>
        <v>IRQ002</v>
      </c>
      <c r="D56" s="148" t="str">
        <f>'Crisis Indicator Data'!D53</f>
        <v>Iraq</v>
      </c>
      <c r="E56" s="149" t="str">
        <f>'Crisis Indicator Data'!E53</f>
        <v>IRQ</v>
      </c>
      <c r="F56" s="243">
        <f>IF('Crisis Indicator Data'!F53="x","x",IF(LOG('Crisis Indicator Data'!F53)&lt;F$4,0,IF(LOG('Crisis Indicator Data'!F53)&gt;F$3,5,ROUND(5-(F$3-LOG('Crisis Indicator Data'!F53))/(F$3-F$4)*5,1))))</f>
        <v>4.3</v>
      </c>
      <c r="G56" s="143">
        <f>IF('Crisis Indicator Data'!F53="x","x",IF(LEN(E56)&gt;3,('Crisis Indicator Data'!F53/VLOOKUP('Impact of the crisis'!$C56,'Regional Crises'!$B$1:$R$66,4,FALSE)),'Crisis Indicator Data'!F53/VLOOKUP('Impact of the crisis'!$E56,'Country Indicator Data'!$B$4:$P$300,15,FALSE)))</f>
        <v>0.88255664026524216</v>
      </c>
      <c r="H56" s="237">
        <f t="shared" si="13"/>
        <v>4.4000000000000004</v>
      </c>
      <c r="I56" s="237">
        <f t="shared" si="14"/>
        <v>4.3499999999999996</v>
      </c>
      <c r="J56" s="237">
        <f>IF('Crisis Indicator Data'!G53="x","x",IF(LOG('Crisis Indicator Data'!G53)&lt;J$4,0,IF(LOG('Crisis Indicator Data'!G53)&gt;J$3,5,ROUND(5-(J$3-LOG('Crisis Indicator Data'!G53))/(J$3-J$4)*5,1))))</f>
        <v>5</v>
      </c>
      <c r="K56" s="143">
        <f>IF('Crisis Indicator Data'!G53="x","x",IF(LEN(E56)&gt;3,('Crisis Indicator Data'!G53/VLOOKUP('Impact of the crisis'!$C56,'Regional Crises'!$B$1:$R$66,5,FALSE)),'Crisis Indicator Data'!G53/VLOOKUP('Impact of the crisis'!$E56,'Country Indicator Data'!$B$4:$P$300,14,FALSE)))</f>
        <v>0.9850695540287927</v>
      </c>
      <c r="L56" s="237">
        <f t="shared" si="15"/>
        <v>4.9000000000000004</v>
      </c>
      <c r="M56" s="237">
        <f t="shared" si="16"/>
        <v>4.95</v>
      </c>
      <c r="N56" s="237">
        <f t="shared" si="17"/>
        <v>4.7</v>
      </c>
      <c r="O56" s="237">
        <f>IF('Crisis Indicator Data'!H53="x","x",IF('Crisis Indicator Data'!H53=0,0,IF(LOG('Crisis Indicator Data'!H53)&lt;O$4,0,IF(LOG('Crisis Indicator Data'!H53)&gt;O$3,5,ROUND(5-(O$3-LOG('Crisis Indicator Data'!H53))/(O$3-O$4)*5,1)))))</f>
        <v>3.7</v>
      </c>
      <c r="P56" s="143">
        <f>IF('Crisis Indicator Data'!H53="x","x",'Crisis Indicator Data'!H53/'Crisis Indicator Data'!G53)</f>
        <v>0.13061908517350157</v>
      </c>
      <c r="Q56" s="237">
        <f t="shared" si="18"/>
        <v>0.6</v>
      </c>
      <c r="R56" s="237">
        <f t="shared" si="19"/>
        <v>2.15</v>
      </c>
      <c r="S56" s="237">
        <f>IF('Crisis Indicator Data'!I53="x","x",IF('Crisis Indicator Data'!I53=0,0,IF(LOG('Crisis Indicator Data'!I53)&lt;S$4,0,IF(LOG('Crisis Indicator Data'!I53)&gt;S$3,5,ROUND(5-(S$3-LOG('Crisis Indicator Data'!I53))/(S$3-S$4)*5,1)))))</f>
        <v>5</v>
      </c>
      <c r="T56" s="143">
        <f>IF('Crisis Indicator Data'!H53="x","x",IF('Crisis Indicator Data'!I53="x","x",'Crisis Indicator Data'!I53/'Crisis Indicator Data'!H53))</f>
        <v>1.5545283018867924</v>
      </c>
      <c r="U56" s="237">
        <f t="shared" si="20"/>
        <v>5</v>
      </c>
      <c r="V56" s="237">
        <f t="shared" si="21"/>
        <v>5</v>
      </c>
      <c r="W56" s="237">
        <f>IF('Crisis Indicator Data'!L53="x","x",IF('Crisis Indicator Data'!L53=0,0,IF(LOG('Crisis Indicator Data'!L53)&lt;W$4,0,IF(LOG('Crisis Indicator Data'!L53)&gt;W$3,5,ROUND(5-(W$3-LOG('Crisis Indicator Data'!L53))/(W$3-W$4)*5,1)))))</f>
        <v>5</v>
      </c>
      <c r="X56" s="244">
        <f>IF(OR('Crisis Indicator Data'!L53="x",'Crisis Indicator Data'!H53="x"),"x",'Crisis Indicator Data'!L53/'Crisis Indicator Data'!H53)</f>
        <v>5.8415094339622645E-4</v>
      </c>
      <c r="Y56" s="237">
        <f t="shared" si="22"/>
        <v>5</v>
      </c>
      <c r="Z56" s="237">
        <f t="shared" si="23"/>
        <v>5</v>
      </c>
      <c r="AA56" s="237">
        <f t="shared" si="24"/>
        <v>5</v>
      </c>
      <c r="AB56" s="245">
        <f t="shared" si="25"/>
        <v>4</v>
      </c>
    </row>
    <row r="57" spans="1:28" x14ac:dyDescent="0.25">
      <c r="A57" s="147" t="str">
        <f>'Crisis Indicator Data'!A54</f>
        <v>Syrian and Palestinian refugees in iraq</v>
      </c>
      <c r="B57" s="148" t="str">
        <f>'Crisis Indicator Data'!B54</f>
        <v>Displacement</v>
      </c>
      <c r="C57" s="148" t="str">
        <f>'Crisis Indicator Data'!C54</f>
        <v>IRQ003</v>
      </c>
      <c r="D57" s="148" t="str">
        <f>'Crisis Indicator Data'!D54</f>
        <v>Iraq</v>
      </c>
      <c r="E57" s="149" t="str">
        <f>'Crisis Indicator Data'!E54</f>
        <v>IRQ</v>
      </c>
      <c r="F57" s="243">
        <f>IF('Crisis Indicator Data'!F54="x","x",IF(LOG('Crisis Indicator Data'!F54)&lt;F$4,0,IF(LOG('Crisis Indicator Data'!F54)&gt;F$3,5,ROUND(5-(F$3-LOG('Crisis Indicator Data'!F54))/(F$3-F$4)*5,1))))</f>
        <v>2.7</v>
      </c>
      <c r="G57" s="143">
        <f>IF('Crisis Indicator Data'!F54="x","x",IF(LEN(E57)&gt;3,('Crisis Indicator Data'!F54/VLOOKUP('Impact of the crisis'!$C57,'Regional Crises'!$B$1:$R$66,4,FALSE)),'Crisis Indicator Data'!F54/VLOOKUP('Impact of the crisis'!$E57,'Country Indicator Data'!$B$4:$P$300,15,FALSE)))</f>
        <v>9.3578467489408734E-2</v>
      </c>
      <c r="H57" s="237">
        <f t="shared" si="13"/>
        <v>0.4</v>
      </c>
      <c r="I57" s="237">
        <f t="shared" si="14"/>
        <v>1.55</v>
      </c>
      <c r="J57" s="237">
        <f>IF('Crisis Indicator Data'!G54="x","x",IF(LOG('Crisis Indicator Data'!G54)&lt;J$4,0,IF(LOG('Crisis Indicator Data'!G54)&gt;J$3,5,ROUND(5-(J$3-LOG('Crisis Indicator Data'!G54))/(J$3-J$4)*5,1))))</f>
        <v>2.4</v>
      </c>
      <c r="K57" s="143">
        <f>IF('Crisis Indicator Data'!G54="x","x",IF(LEN(E57)&gt;3,('Crisis Indicator Data'!G54/VLOOKUP('Impact of the crisis'!$C57,'Regional Crises'!$B$1:$R$66,5,FALSE)),'Crisis Indicator Data'!G54/VLOOKUP('Impact of the crisis'!$E57,'Country Indicator Data'!$B$4:$P$300,14,FALSE)))</f>
        <v>0.12522152897477604</v>
      </c>
      <c r="L57" s="237">
        <f t="shared" si="15"/>
        <v>0.6</v>
      </c>
      <c r="M57" s="237">
        <f t="shared" si="16"/>
        <v>1.5</v>
      </c>
      <c r="N57" s="237">
        <f t="shared" si="17"/>
        <v>1.5</v>
      </c>
      <c r="O57" s="237">
        <f>IF('Crisis Indicator Data'!H54="x","x",IF('Crisis Indicator Data'!H54=0,0,IF(LOG('Crisis Indicator Data'!H54)&lt;O$4,0,IF(LOG('Crisis Indicator Data'!H54)&gt;O$3,5,ROUND(5-(O$3-LOG('Crisis Indicator Data'!H54))/(O$3-O$4)*5,1)))))</f>
        <v>2</v>
      </c>
      <c r="P57" s="143">
        <f>IF('Crisis Indicator Data'!H54="x","x",'Crisis Indicator Data'!H54/'Crisis Indicator Data'!G54)</f>
        <v>0.10120201628538193</v>
      </c>
      <c r="Q57" s="237">
        <f t="shared" si="18"/>
        <v>0.5</v>
      </c>
      <c r="R57" s="237">
        <f t="shared" si="19"/>
        <v>1.25</v>
      </c>
      <c r="S57" s="237">
        <f>IF('Crisis Indicator Data'!I54="x","x",IF('Crisis Indicator Data'!I54=0,0,IF(LOG('Crisis Indicator Data'!I54)&lt;S$4,0,IF(LOG('Crisis Indicator Data'!I54)&gt;S$3,5,ROUND(5-(S$3-LOG('Crisis Indicator Data'!I54))/(S$3-S$4)*5,1)))))</f>
        <v>3.5</v>
      </c>
      <c r="T57" s="143">
        <f>IF('Crisis Indicator Data'!H54="x","x",IF('Crisis Indicator Data'!I54="x","x",'Crisis Indicator Data'!I54/'Crisis Indicator Data'!H54))</f>
        <v>0.50191570881226055</v>
      </c>
      <c r="U57" s="237">
        <f t="shared" si="20"/>
        <v>5</v>
      </c>
      <c r="V57" s="237">
        <f t="shared" si="21"/>
        <v>4.3</v>
      </c>
      <c r="W57" s="237" t="str">
        <f>IF('Crisis Indicator Data'!L54="x","x",IF('Crisis Indicator Data'!L54=0,0,IF(LOG('Crisis Indicator Data'!L54)&lt;W$4,0,IF(LOG('Crisis Indicator Data'!L54)&gt;W$3,5,ROUND(5-(W$3-LOG('Crisis Indicator Data'!L54))/(W$3-W$4)*5,1)))))</f>
        <v>x</v>
      </c>
      <c r="X57" s="244" t="str">
        <f>IF(OR('Crisis Indicator Data'!L54="x",'Crisis Indicator Data'!H54="x"),"x",'Crisis Indicator Data'!L54/'Crisis Indicator Data'!H54)</f>
        <v>x</v>
      </c>
      <c r="Y57" s="237" t="str">
        <f t="shared" si="22"/>
        <v>x</v>
      </c>
      <c r="Z57" s="237" t="str">
        <f t="shared" si="23"/>
        <v>x</v>
      </c>
      <c r="AA57" s="237">
        <f t="shared" si="24"/>
        <v>4.3</v>
      </c>
      <c r="AB57" s="245">
        <f t="shared" si="25"/>
        <v>3.1</v>
      </c>
    </row>
    <row r="58" spans="1:28" x14ac:dyDescent="0.25">
      <c r="A58" s="147" t="str">
        <f>'Crisis Indicator Data'!A55</f>
        <v>Mixed migration flows in Italy</v>
      </c>
      <c r="B58" s="148" t="str">
        <f>'Crisis Indicator Data'!B55</f>
        <v>Displacement</v>
      </c>
      <c r="C58" s="148" t="str">
        <f>'Crisis Indicator Data'!C55</f>
        <v>ITA002</v>
      </c>
      <c r="D58" s="148" t="str">
        <f>'Crisis Indicator Data'!D55</f>
        <v>Italy</v>
      </c>
      <c r="E58" s="149" t="str">
        <f>'Crisis Indicator Data'!E55</f>
        <v>ITA</v>
      </c>
      <c r="F58" s="243">
        <f>IF('Crisis Indicator Data'!F55="x","x",IF(LOG('Crisis Indicator Data'!F55)&lt;F$4,0,IF(LOG('Crisis Indicator Data'!F55)&gt;F$3,5,ROUND(5-(F$3-LOG('Crisis Indicator Data'!F55))/(F$3-F$4)*5,1))))</f>
        <v>2.7</v>
      </c>
      <c r="G58" s="143">
        <f>IF('Crisis Indicator Data'!F55="x","x",IF(LEN(E58)&gt;3,('Crisis Indicator Data'!F55/VLOOKUP('Impact of the crisis'!$C58,'Regional Crises'!$B$1:$R$66,4,FALSE)),'Crisis Indicator Data'!F55/VLOOKUP('Impact of the crisis'!$E58,'Country Indicator Data'!$B$4:$P$300,15,FALSE)))</f>
        <v>0.13957639219419324</v>
      </c>
      <c r="H58" s="237">
        <f t="shared" si="13"/>
        <v>0.6</v>
      </c>
      <c r="I58" s="237">
        <f t="shared" si="14"/>
        <v>1.6500000000000001</v>
      </c>
      <c r="J58" s="237">
        <f>IF('Crisis Indicator Data'!G55="x","x",IF(LOG('Crisis Indicator Data'!G55)&lt;J$4,0,IF(LOG('Crisis Indicator Data'!G55)&gt;J$3,5,ROUND(5-(J$3-LOG('Crisis Indicator Data'!G55))/(J$3-J$4)*5,1))))</f>
        <v>2.8</v>
      </c>
      <c r="K58" s="143">
        <f>IF('Crisis Indicator Data'!G55="x","x",IF(LEN(E58)&gt;3,('Crisis Indicator Data'!G55/VLOOKUP('Impact of the crisis'!$C58,'Regional Crises'!$B$1:$R$66,5,FALSE)),'Crisis Indicator Data'!G55/VLOOKUP('Impact of the crisis'!$E58,'Country Indicator Data'!$B$4:$P$300,14,FALSE)))</f>
        <v>0.11141904113908296</v>
      </c>
      <c r="L58" s="237">
        <f t="shared" si="15"/>
        <v>0.5</v>
      </c>
      <c r="M58" s="237">
        <f t="shared" si="16"/>
        <v>1.65</v>
      </c>
      <c r="N58" s="237">
        <f t="shared" si="17"/>
        <v>1.7</v>
      </c>
      <c r="O58" s="237">
        <f>IF('Crisis Indicator Data'!H55="x","x",IF('Crisis Indicator Data'!H55=0,0,IF(LOG('Crisis Indicator Data'!H55)&lt;O$4,0,IF(LOG('Crisis Indicator Data'!H55)&gt;O$3,5,ROUND(5-(O$3-LOG('Crisis Indicator Data'!H55))/(O$3-O$4)*5,1)))))</f>
        <v>1.4</v>
      </c>
      <c r="P58" s="143">
        <f>IF('Crisis Indicator Data'!H55="x","x",'Crisis Indicator Data'!H55/'Crisis Indicator Data'!G55)</f>
        <v>3.1426869228477809E-2</v>
      </c>
      <c r="Q58" s="237">
        <f t="shared" si="18"/>
        <v>0.1</v>
      </c>
      <c r="R58" s="237">
        <f t="shared" si="19"/>
        <v>0.75</v>
      </c>
      <c r="S58" s="237">
        <f>IF('Crisis Indicator Data'!I55="x","x",IF('Crisis Indicator Data'!I55=0,0,IF(LOG('Crisis Indicator Data'!I55)&lt;S$4,0,IF(LOG('Crisis Indicator Data'!I55)&gt;S$3,5,ROUND(5-(S$3-LOG('Crisis Indicator Data'!I55))/(S$3-S$4)*5,1)))))</f>
        <v>3.3</v>
      </c>
      <c r="T58" s="143">
        <f>IF('Crisis Indicator Data'!H55="x","x",IF('Crisis Indicator Data'!I55="x","x",'Crisis Indicator Data'!I55/'Crisis Indicator Data'!H55))</f>
        <v>1</v>
      </c>
      <c r="U58" s="237">
        <f t="shared" si="20"/>
        <v>5</v>
      </c>
      <c r="V58" s="237">
        <f t="shared" si="21"/>
        <v>4.2</v>
      </c>
      <c r="W58" s="237">
        <f>IF('Crisis Indicator Data'!L55="x","x",IF('Crisis Indicator Data'!L55=0,0,IF(LOG('Crisis Indicator Data'!L55)&lt;W$4,0,IF(LOG('Crisis Indicator Data'!L55)&gt;W$3,5,ROUND(5-(W$3-LOG('Crisis Indicator Data'!L55))/(W$3-W$4)*5,1)))))</f>
        <v>4.2</v>
      </c>
      <c r="X58" s="244">
        <f>IF(OR('Crisis Indicator Data'!L55="x",'Crisis Indicator Data'!H55="x"),"x",'Crisis Indicator Data'!L55/'Crisis Indicator Data'!H55)</f>
        <v>3.8815165876777253E-3</v>
      </c>
      <c r="Y58" s="237">
        <f t="shared" si="22"/>
        <v>5</v>
      </c>
      <c r="Z58" s="237">
        <f t="shared" si="23"/>
        <v>4.5999999999999996</v>
      </c>
      <c r="AA58" s="237">
        <f t="shared" si="24"/>
        <v>4.4000000000000004</v>
      </c>
      <c r="AB58" s="245">
        <f t="shared" si="25"/>
        <v>3.1</v>
      </c>
    </row>
    <row r="59" spans="1:28" x14ac:dyDescent="0.25">
      <c r="A59" s="147" t="str">
        <f>'Crisis Indicator Data'!A56</f>
        <v>Syrian refugees in Jordan</v>
      </c>
      <c r="B59" s="148" t="str">
        <f>'Crisis Indicator Data'!B56</f>
        <v>Displacement</v>
      </c>
      <c r="C59" s="148" t="str">
        <f>'Crisis Indicator Data'!C56</f>
        <v>JOR002</v>
      </c>
      <c r="D59" s="148" t="str">
        <f>'Crisis Indicator Data'!D56</f>
        <v>Jordan</v>
      </c>
      <c r="E59" s="149" t="str">
        <f>'Crisis Indicator Data'!E56</f>
        <v>JOR</v>
      </c>
      <c r="F59" s="243">
        <f>IF('Crisis Indicator Data'!F56="x","x",IF(LOG('Crisis Indicator Data'!F56)&lt;F$4,0,IF(LOG('Crisis Indicator Data'!F56)&gt;F$3,5,ROUND(5-(F$3-LOG('Crisis Indicator Data'!F56))/(F$3-F$4)*5,1))))</f>
        <v>2.7</v>
      </c>
      <c r="G59" s="143">
        <f>IF('Crisis Indicator Data'!F56="x","x",IF(LEN(E59)&gt;3,('Crisis Indicator Data'!F56/VLOOKUP('Impact of the crisis'!$C59,'Regional Crises'!$B$1:$R$66,4,FALSE)),'Crisis Indicator Data'!F56/VLOOKUP('Impact of the crisis'!$E59,'Country Indicator Data'!$B$4:$P$300,15,FALSE)))</f>
        <v>0.45576706465420141</v>
      </c>
      <c r="H59" s="237">
        <f t="shared" si="13"/>
        <v>2.2000000000000002</v>
      </c>
      <c r="I59" s="237">
        <f t="shared" si="14"/>
        <v>2.4500000000000002</v>
      </c>
      <c r="J59" s="237">
        <f>IF('Crisis Indicator Data'!G56="x","x",IF(LOG('Crisis Indicator Data'!G56)&lt;J$4,0,IF(LOG('Crisis Indicator Data'!G56)&gt;J$3,5,ROUND(5-(J$3-LOG('Crisis Indicator Data'!G56))/(J$3-J$4)*5,1))))</f>
        <v>3.1</v>
      </c>
      <c r="K59" s="143">
        <f>IF('Crisis Indicator Data'!G56="x","x",IF(LEN(E59)&gt;3,('Crisis Indicator Data'!G56/VLOOKUP('Impact of the crisis'!$C59,'Regional Crises'!$B$1:$R$66,5,FALSE)),'Crisis Indicator Data'!G56/VLOOKUP('Impact of the crisis'!$E59,'Country Indicator Data'!$B$4:$P$300,14,FALSE)))</f>
        <v>0.80584860262816949</v>
      </c>
      <c r="L59" s="237">
        <f t="shared" si="15"/>
        <v>4</v>
      </c>
      <c r="M59" s="237">
        <f t="shared" si="16"/>
        <v>3.55</v>
      </c>
      <c r="N59" s="237">
        <f t="shared" si="17"/>
        <v>3</v>
      </c>
      <c r="O59" s="237">
        <f>IF('Crisis Indicator Data'!H56="x","x",IF('Crisis Indicator Data'!H56=0,0,IF(LOG('Crisis Indicator Data'!H56)&lt;O$4,0,IF(LOG('Crisis Indicator Data'!H56)&gt;O$3,5,ROUND(5-(O$3-LOG('Crisis Indicator Data'!H56))/(O$3-O$4)*5,1)))))</f>
        <v>2.9</v>
      </c>
      <c r="P59" s="143">
        <f>IF('Crisis Indicator Data'!H56="x","x",'Crisis Indicator Data'!H56/'Crisis Indicator Data'!G56)</f>
        <v>0.21118511713367019</v>
      </c>
      <c r="Q59" s="237">
        <f t="shared" si="18"/>
        <v>1</v>
      </c>
      <c r="R59" s="237">
        <f t="shared" si="19"/>
        <v>1.95</v>
      </c>
      <c r="S59" s="237">
        <f>IF('Crisis Indicator Data'!I56="x","x",IF('Crisis Indicator Data'!I56=0,0,IF(LOG('Crisis Indicator Data'!I56)&lt;S$4,0,IF(LOG('Crisis Indicator Data'!I56)&gt;S$3,5,ROUND(5-(S$3-LOG('Crisis Indicator Data'!I56))/(S$3-S$4)*5,1)))))</f>
        <v>4.5</v>
      </c>
      <c r="T59" s="143">
        <f>IF('Crisis Indicator Data'!H56="x","x",IF('Crisis Indicator Data'!I56="x","x",'Crisis Indicator Data'!I56/'Crisis Indicator Data'!H56))</f>
        <v>0.7172376291462752</v>
      </c>
      <c r="U59" s="237">
        <f t="shared" si="20"/>
        <v>5</v>
      </c>
      <c r="V59" s="237">
        <f t="shared" si="21"/>
        <v>4.8</v>
      </c>
      <c r="W59" s="237">
        <f>IF('Crisis Indicator Data'!L56="x","x",IF('Crisis Indicator Data'!L56=0,0,IF(LOG('Crisis Indicator Data'!L56)&lt;W$4,0,IF(LOG('Crisis Indicator Data'!L56)&gt;W$3,5,ROUND(5-(W$3-LOG('Crisis Indicator Data'!L56))/(W$3-W$4)*5,1)))))</f>
        <v>0</v>
      </c>
      <c r="X59" s="244">
        <f>IF(OR('Crisis Indicator Data'!L56="x",'Crisis Indicator Data'!H56="x"),"x",'Crisis Indicator Data'!L56/'Crisis Indicator Data'!H56)</f>
        <v>0</v>
      </c>
      <c r="Y59" s="237">
        <f t="shared" si="22"/>
        <v>0</v>
      </c>
      <c r="Z59" s="237">
        <f t="shared" si="23"/>
        <v>0</v>
      </c>
      <c r="AA59" s="237">
        <f t="shared" si="24"/>
        <v>3.2</v>
      </c>
      <c r="AB59" s="245">
        <f t="shared" si="25"/>
        <v>2.6</v>
      </c>
    </row>
    <row r="60" spans="1:28" x14ac:dyDescent="0.25">
      <c r="A60" s="147" t="str">
        <f>'Crisis Indicator Data'!A57</f>
        <v xml:space="preserve">Multiple crisis in Kenya </v>
      </c>
      <c r="B60" s="148" t="str">
        <f>'Crisis Indicator Data'!B57</f>
        <v>Drought,Displacement</v>
      </c>
      <c r="C60" s="148" t="str">
        <f>'Crisis Indicator Data'!C57</f>
        <v>KEN001</v>
      </c>
      <c r="D60" s="148" t="str">
        <f>'Crisis Indicator Data'!D57</f>
        <v>Kenya</v>
      </c>
      <c r="E60" s="149" t="str">
        <f>'Crisis Indicator Data'!E57</f>
        <v>KEN</v>
      </c>
      <c r="F60" s="243">
        <f>IF('Crisis Indicator Data'!F57="x","x",IF(LOG('Crisis Indicator Data'!F57)&lt;F$4,0,IF(LOG('Crisis Indicator Data'!F57)&gt;F$3,5,ROUND(5-(F$3-LOG('Crisis Indicator Data'!F57))/(F$3-F$4)*5,1))))</f>
        <v>4.5</v>
      </c>
      <c r="G60" s="143">
        <f>IF('Crisis Indicator Data'!F57="x","x",IF(LEN(E60)&gt;3,('Crisis Indicator Data'!F57/VLOOKUP('Impact of the crisis'!$C60,'Regional Crises'!$B$1:$R$66,4,FALSE)),'Crisis Indicator Data'!F57/VLOOKUP('Impact of the crisis'!$E60,'Country Indicator Data'!$B$4:$P$300,15,FALSE)))</f>
        <v>0.9123238570474751</v>
      </c>
      <c r="H60" s="237">
        <f t="shared" si="13"/>
        <v>4.5999999999999996</v>
      </c>
      <c r="I60" s="237">
        <f t="shared" si="14"/>
        <v>4.55</v>
      </c>
      <c r="J60" s="237">
        <f>IF('Crisis Indicator Data'!G57="x","x",IF(LOG('Crisis Indicator Data'!G57)&lt;J$4,0,IF(LOG('Crisis Indicator Data'!G57)&gt;J$3,5,ROUND(5-(J$3-LOG('Crisis Indicator Data'!G57))/(J$3-J$4)*5,1))))</f>
        <v>4.0999999999999996</v>
      </c>
      <c r="K60" s="143">
        <f>IF('Crisis Indicator Data'!G57="x","x",IF(LEN(E60)&gt;3,('Crisis Indicator Data'!G57/VLOOKUP('Impact of the crisis'!$C60,'Regional Crises'!$B$1:$R$66,5,FALSE)),'Crisis Indicator Data'!G57/VLOOKUP('Impact of the crisis'!$E60,'Country Indicator Data'!$B$4:$P$300,14,FALSE)))</f>
        <v>0.30127474718701042</v>
      </c>
      <c r="L60" s="237">
        <f t="shared" si="15"/>
        <v>1.5</v>
      </c>
      <c r="M60" s="237">
        <f t="shared" si="16"/>
        <v>2.8</v>
      </c>
      <c r="N60" s="237">
        <f t="shared" si="17"/>
        <v>3.8</v>
      </c>
      <c r="O60" s="237">
        <f>IF('Crisis Indicator Data'!H57="x","x",IF('Crisis Indicator Data'!H57=0,0,IF(LOG('Crisis Indicator Data'!H57)&lt;O$4,0,IF(LOG('Crisis Indicator Data'!H57)&gt;O$3,5,ROUND(5-(O$3-LOG('Crisis Indicator Data'!H57))/(O$3-O$4)*5,1)))))</f>
        <v>4.5</v>
      </c>
      <c r="P60" s="143">
        <f>IF('Crisis Indicator Data'!H57="x","x",'Crisis Indicator Data'!H57/'Crisis Indicator Data'!G57)</f>
        <v>1</v>
      </c>
      <c r="Q60" s="237">
        <f t="shared" si="18"/>
        <v>5</v>
      </c>
      <c r="R60" s="237">
        <f t="shared" si="19"/>
        <v>4.75</v>
      </c>
      <c r="S60" s="237">
        <f>IF('Crisis Indicator Data'!I57="x","x",IF('Crisis Indicator Data'!I57=0,0,IF(LOG('Crisis Indicator Data'!I57)&lt;S$4,0,IF(LOG('Crisis Indicator Data'!I57)&gt;S$3,5,ROUND(5-(S$3-LOG('Crisis Indicator Data'!I57))/(S$3-S$4)*5,1)))))</f>
        <v>3.9</v>
      </c>
      <c r="T60" s="143">
        <f>IF('Crisis Indicator Data'!H57="x","x",IF('Crisis Indicator Data'!I57="x","x",'Crisis Indicator Data'!I57/'Crisis Indicator Data'!H57))</f>
        <v>3.2797541661742112E-2</v>
      </c>
      <c r="U60" s="237">
        <f t="shared" si="20"/>
        <v>1.1000000000000001</v>
      </c>
      <c r="V60" s="237">
        <f t="shared" si="21"/>
        <v>2.5</v>
      </c>
      <c r="W60" s="237" t="str">
        <f>IF('Crisis Indicator Data'!L57="x","x",IF('Crisis Indicator Data'!L57=0,0,IF(LOG('Crisis Indicator Data'!L57)&lt;W$4,0,IF(LOG('Crisis Indicator Data'!L57)&gt;W$3,5,ROUND(5-(W$3-LOG('Crisis Indicator Data'!L57))/(W$3-W$4)*5,1)))))</f>
        <v>x</v>
      </c>
      <c r="X60" s="244" t="str">
        <f>IF(OR('Crisis Indicator Data'!L57="x",'Crisis Indicator Data'!H57="x"),"x",'Crisis Indicator Data'!L57/'Crisis Indicator Data'!H57)</f>
        <v>x</v>
      </c>
      <c r="Y60" s="237" t="str">
        <f t="shared" si="22"/>
        <v>x</v>
      </c>
      <c r="Z60" s="237" t="str">
        <f t="shared" si="23"/>
        <v>x</v>
      </c>
      <c r="AA60" s="237">
        <f t="shared" si="24"/>
        <v>2.5</v>
      </c>
      <c r="AB60" s="245">
        <f t="shared" si="25"/>
        <v>3.9</v>
      </c>
    </row>
    <row r="61" spans="1:28" x14ac:dyDescent="0.25">
      <c r="A61" s="147" t="str">
        <f>'Crisis Indicator Data'!A58</f>
        <v>Refugee situation in Kenya</v>
      </c>
      <c r="B61" s="148" t="str">
        <f>'Crisis Indicator Data'!B58</f>
        <v>Displacement</v>
      </c>
      <c r="C61" s="148" t="str">
        <f>'Crisis Indicator Data'!C58</f>
        <v>KEN002</v>
      </c>
      <c r="D61" s="148" t="str">
        <f>'Crisis Indicator Data'!D58</f>
        <v>Kenya</v>
      </c>
      <c r="E61" s="149" t="str">
        <f>'Crisis Indicator Data'!E58</f>
        <v>KEN</v>
      </c>
      <c r="F61" s="243">
        <f>IF('Crisis Indicator Data'!F58="x","x",IF(LOG('Crisis Indicator Data'!F58)&lt;F$4,0,IF(LOG('Crisis Indicator Data'!F58)&gt;F$3,5,ROUND(5-(F$3-LOG('Crisis Indicator Data'!F58))/(F$3-F$4)*5,1))))</f>
        <v>2.6</v>
      </c>
      <c r="G61" s="143">
        <f>IF('Crisis Indicator Data'!F58="x","x",IF(LEN(E61)&gt;3,('Crisis Indicator Data'!F58/VLOOKUP('Impact of the crisis'!$C61,'Regional Crises'!$B$1:$R$66,4,FALSE)),'Crisis Indicator Data'!F58/VLOOKUP('Impact of the crisis'!$E61,'Country Indicator Data'!$B$4:$P$300,15,FALSE)))</f>
        <v>6.7196120462452116E-2</v>
      </c>
      <c r="H61" s="237">
        <f t="shared" si="13"/>
        <v>0.2</v>
      </c>
      <c r="I61" s="237">
        <f t="shared" si="14"/>
        <v>1.4000000000000001</v>
      </c>
      <c r="J61" s="237">
        <f>IF('Crisis Indicator Data'!G58="x","x",IF(LOG('Crisis Indicator Data'!G58)&lt;J$4,0,IF(LOG('Crisis Indicator Data'!G58)&gt;J$3,5,ROUND(5-(J$3-LOG('Crisis Indicator Data'!G58))/(J$3-J$4)*5,1))))</f>
        <v>0.2</v>
      </c>
      <c r="K61" s="143">
        <f>IF('Crisis Indicator Data'!G58="x","x",IF(LEN(E61)&gt;3,('Crisis Indicator Data'!G58/VLOOKUP('Impact of the crisis'!$C61,'Regional Crises'!$B$1:$R$66,5,FALSE)),'Crisis Indicator Data'!G58/VLOOKUP('Impact of the crisis'!$E61,'Country Indicator Data'!$B$4:$P$300,14,FALSE)))</f>
        <v>1.9833357071642216E-2</v>
      </c>
      <c r="L61" s="237">
        <f t="shared" si="15"/>
        <v>0</v>
      </c>
      <c r="M61" s="237">
        <f t="shared" si="16"/>
        <v>0.1</v>
      </c>
      <c r="N61" s="237">
        <f t="shared" si="17"/>
        <v>0.8</v>
      </c>
      <c r="O61" s="237">
        <f>IF('Crisis Indicator Data'!H58="x","x",IF('Crisis Indicator Data'!H58=0,0,IF(LOG('Crisis Indicator Data'!H58)&lt;O$4,0,IF(LOG('Crisis Indicator Data'!H58)&gt;O$3,5,ROUND(5-(O$3-LOG('Crisis Indicator Data'!H58))/(O$3-O$4)*5,1)))))</f>
        <v>2.1</v>
      </c>
      <c r="P61" s="143">
        <f>IF('Crisis Indicator Data'!H58="x","x",'Crisis Indicator Data'!H58/'Crisis Indicator Data'!G58)</f>
        <v>0.49820466786355477</v>
      </c>
      <c r="Q61" s="237">
        <f t="shared" si="18"/>
        <v>2.5</v>
      </c>
      <c r="R61" s="237">
        <f t="shared" si="19"/>
        <v>2.2999999999999998</v>
      </c>
      <c r="S61" s="237">
        <f>IF('Crisis Indicator Data'!I58="x","x",IF('Crisis Indicator Data'!I58=0,0,IF(LOG('Crisis Indicator Data'!I58)&lt;S$4,0,IF(LOG('Crisis Indicator Data'!I58)&gt;S$3,5,ROUND(5-(S$3-LOG('Crisis Indicator Data'!I58))/(S$3-S$4)*5,1)))))</f>
        <v>3.9</v>
      </c>
      <c r="T61" s="143">
        <f>IF('Crisis Indicator Data'!H58="x","x",IF('Crisis Indicator Data'!I58="x","x",'Crisis Indicator Data'!I58/'Crisis Indicator Data'!H58))</f>
        <v>1</v>
      </c>
      <c r="U61" s="237">
        <f t="shared" si="20"/>
        <v>5</v>
      </c>
      <c r="V61" s="237">
        <f t="shared" si="21"/>
        <v>4.5</v>
      </c>
      <c r="W61" s="237" t="str">
        <f>IF('Crisis Indicator Data'!L58="x","x",IF('Crisis Indicator Data'!L58=0,0,IF(LOG('Crisis Indicator Data'!L58)&lt;W$4,0,IF(LOG('Crisis Indicator Data'!L58)&gt;W$3,5,ROUND(5-(W$3-LOG('Crisis Indicator Data'!L58))/(W$3-W$4)*5,1)))))</f>
        <v>x</v>
      </c>
      <c r="X61" s="244" t="str">
        <f>IF(OR('Crisis Indicator Data'!L58="x",'Crisis Indicator Data'!H58="x"),"x",'Crisis Indicator Data'!L58/'Crisis Indicator Data'!H58)</f>
        <v>x</v>
      </c>
      <c r="Y61" s="237" t="str">
        <f t="shared" si="22"/>
        <v>x</v>
      </c>
      <c r="Z61" s="237" t="str">
        <f t="shared" si="23"/>
        <v>x</v>
      </c>
      <c r="AA61" s="237">
        <f t="shared" si="24"/>
        <v>4.5</v>
      </c>
      <c r="AB61" s="245">
        <f t="shared" si="25"/>
        <v>3.6</v>
      </c>
    </row>
    <row r="62" spans="1:28" x14ac:dyDescent="0.25">
      <c r="A62" s="147" t="str">
        <f>'Crisis Indicator Data'!A59</f>
        <v>Drought in Kenya</v>
      </c>
      <c r="B62" s="148" t="str">
        <f>'Crisis Indicator Data'!B59</f>
        <v>Drought</v>
      </c>
      <c r="C62" s="148" t="str">
        <f>'Crisis Indicator Data'!C59</f>
        <v>KEN003</v>
      </c>
      <c r="D62" s="148" t="str">
        <f>'Crisis Indicator Data'!D59</f>
        <v>Kenya</v>
      </c>
      <c r="E62" s="149" t="str">
        <f>'Crisis Indicator Data'!E59</f>
        <v>KEN</v>
      </c>
      <c r="F62" s="243">
        <f>IF('Crisis Indicator Data'!F59="x","x",IF(LOG('Crisis Indicator Data'!F59)&lt;F$4,0,IF(LOG('Crisis Indicator Data'!F59)&gt;F$3,5,ROUND(5-(F$3-LOG('Crisis Indicator Data'!F59))/(F$3-F$4)*5,1))))</f>
        <v>4.5</v>
      </c>
      <c r="G62" s="143">
        <f>IF('Crisis Indicator Data'!F59="x","x",IF(LEN(E62)&gt;3,('Crisis Indicator Data'!F59/VLOOKUP('Impact of the crisis'!$C62,'Regional Crises'!$B$1:$R$66,4,FALSE)),'Crisis Indicator Data'!F59/VLOOKUP('Impact of the crisis'!$E62,'Country Indicator Data'!$B$4:$P$300,15,FALSE)))</f>
        <v>0.9123238570474751</v>
      </c>
      <c r="H62" s="237">
        <f t="shared" si="13"/>
        <v>4.5999999999999996</v>
      </c>
      <c r="I62" s="237">
        <f t="shared" si="14"/>
        <v>4.55</v>
      </c>
      <c r="J62" s="237">
        <f>IF('Crisis Indicator Data'!G59="x","x",IF(LOG('Crisis Indicator Data'!G59)&lt;J$4,0,IF(LOG('Crisis Indicator Data'!G59)&gt;J$3,5,ROUND(5-(J$3-LOG('Crisis Indicator Data'!G59))/(J$3-J$4)*5,1))))</f>
        <v>4.0999999999999996</v>
      </c>
      <c r="K62" s="143">
        <f>IF('Crisis Indicator Data'!G59="x","x",IF(LEN(E62)&gt;3,('Crisis Indicator Data'!G59/VLOOKUP('Impact of the crisis'!$C62,'Regional Crises'!$B$1:$R$66,5,FALSE)),'Crisis Indicator Data'!G59/VLOOKUP('Impact of the crisis'!$E62,'Country Indicator Data'!$B$4:$P$300,14,FALSE)))</f>
        <v>0.29970801880074066</v>
      </c>
      <c r="L62" s="237">
        <f t="shared" si="15"/>
        <v>1.5</v>
      </c>
      <c r="M62" s="237">
        <f t="shared" si="16"/>
        <v>2.8</v>
      </c>
      <c r="N62" s="237">
        <f t="shared" si="17"/>
        <v>3.8</v>
      </c>
      <c r="O62" s="237">
        <f>IF('Crisis Indicator Data'!H59="x","x",IF('Crisis Indicator Data'!H59=0,0,IF(LOG('Crisis Indicator Data'!H59)&lt;O$4,0,IF(LOG('Crisis Indicator Data'!H59)&gt;O$3,5,ROUND(5-(O$3-LOG('Crisis Indicator Data'!H59))/(O$3-O$4)*5,1)))))</f>
        <v>4.5</v>
      </c>
      <c r="P62" s="143">
        <f>IF('Crisis Indicator Data'!H59="x","x",'Crisis Indicator Data'!H59/'Crisis Indicator Data'!G59)</f>
        <v>1</v>
      </c>
      <c r="Q62" s="237">
        <f t="shared" si="18"/>
        <v>5</v>
      </c>
      <c r="R62" s="237">
        <f t="shared" si="19"/>
        <v>4.75</v>
      </c>
      <c r="S62" s="237" t="str">
        <f>IF('Crisis Indicator Data'!I59="x","x",IF('Crisis Indicator Data'!I59=0,0,IF(LOG('Crisis Indicator Data'!I59)&lt;S$4,0,IF(LOG('Crisis Indicator Data'!I59)&gt;S$3,5,ROUND(5-(S$3-LOG('Crisis Indicator Data'!I59))/(S$3-S$4)*5,1)))))</f>
        <v>x</v>
      </c>
      <c r="T62" s="143" t="str">
        <f>IF('Crisis Indicator Data'!H59="x","x",IF('Crisis Indicator Data'!I59="x","x",'Crisis Indicator Data'!I59/'Crisis Indicator Data'!H59))</f>
        <v>x</v>
      </c>
      <c r="U62" s="237" t="str">
        <f t="shared" si="20"/>
        <v>x</v>
      </c>
      <c r="V62" s="237" t="str">
        <f t="shared" si="21"/>
        <v>x</v>
      </c>
      <c r="W62" s="237" t="str">
        <f>IF('Crisis Indicator Data'!L59="x","x",IF('Crisis Indicator Data'!L59=0,0,IF(LOG('Crisis Indicator Data'!L59)&lt;W$4,0,IF(LOG('Crisis Indicator Data'!L59)&gt;W$3,5,ROUND(5-(W$3-LOG('Crisis Indicator Data'!L59))/(W$3-W$4)*5,1)))))</f>
        <v>x</v>
      </c>
      <c r="X62" s="244" t="str">
        <f>IF(OR('Crisis Indicator Data'!L59="x",'Crisis Indicator Data'!H59="x"),"x",'Crisis Indicator Data'!L59/'Crisis Indicator Data'!H59)</f>
        <v>x</v>
      </c>
      <c r="Y62" s="237" t="str">
        <f t="shared" si="22"/>
        <v>x</v>
      </c>
      <c r="Z62" s="237" t="str">
        <f t="shared" si="23"/>
        <v>x</v>
      </c>
      <c r="AA62" s="237" t="str">
        <f t="shared" si="24"/>
        <v>x</v>
      </c>
      <c r="AB62" s="245">
        <f t="shared" si="25"/>
        <v>4.75</v>
      </c>
    </row>
    <row r="63" spans="1:28" x14ac:dyDescent="0.25">
      <c r="A63" s="147" t="str">
        <f>'Crisis Indicator Data'!A60</f>
        <v>Syrian refugees in Lebanon</v>
      </c>
      <c r="B63" s="148" t="str">
        <f>'Crisis Indicator Data'!B60</f>
        <v>Displacement</v>
      </c>
      <c r="C63" s="148" t="str">
        <f>'Crisis Indicator Data'!C60</f>
        <v>LBN002</v>
      </c>
      <c r="D63" s="148" t="str">
        <f>'Crisis Indicator Data'!D60</f>
        <v>Lebanon</v>
      </c>
      <c r="E63" s="149" t="str">
        <f>'Crisis Indicator Data'!E60</f>
        <v>LBN</v>
      </c>
      <c r="F63" s="243">
        <f>IF('Crisis Indicator Data'!F60="x","x",IF(LOG('Crisis Indicator Data'!F60)&lt;F$4,0,IF(LOG('Crisis Indicator Data'!F60)&gt;F$3,5,ROUND(5-(F$3-LOG('Crisis Indicator Data'!F60))/(F$3-F$4)*5,1))))</f>
        <v>1.7</v>
      </c>
      <c r="G63" s="143">
        <f>IF('Crisis Indicator Data'!F60="x","x",IF(LEN(E63)&gt;3,('Crisis Indicator Data'!F60/VLOOKUP('Impact of the crisis'!$C63,'Regional Crises'!$B$1:$R$66,4,FALSE)),'Crisis Indicator Data'!F60/VLOOKUP('Impact of the crisis'!$E63,'Country Indicator Data'!$B$4:$P$300,15,FALSE)))</f>
        <v>1.021505376344086</v>
      </c>
      <c r="H63" s="237">
        <f t="shared" si="13"/>
        <v>5</v>
      </c>
      <c r="I63" s="237">
        <f t="shared" si="14"/>
        <v>3.35</v>
      </c>
      <c r="J63" s="237">
        <f>IF('Crisis Indicator Data'!G60="x","x",IF(LOG('Crisis Indicator Data'!G60)&lt;J$4,0,IF(LOG('Crisis Indicator Data'!G60)&gt;J$3,5,ROUND(5-(J$3-LOG('Crisis Indicator Data'!G60))/(J$3-J$4)*5,1))))</f>
        <v>2.8</v>
      </c>
      <c r="K63" s="143">
        <f>IF('Crisis Indicator Data'!G60="x","x",IF(LEN(E63)&gt;3,('Crisis Indicator Data'!G60/VLOOKUP('Impact of the crisis'!$C63,'Regional Crises'!$B$1:$R$66,5,FALSE)),'Crisis Indicator Data'!G60/VLOOKUP('Impact of the crisis'!$E63,'Country Indicator Data'!$B$4:$P$300,14,FALSE)))</f>
        <v>1</v>
      </c>
      <c r="L63" s="237">
        <f t="shared" si="15"/>
        <v>5</v>
      </c>
      <c r="M63" s="237">
        <f t="shared" si="16"/>
        <v>3.9</v>
      </c>
      <c r="N63" s="237">
        <f t="shared" si="17"/>
        <v>3.6</v>
      </c>
      <c r="O63" s="237">
        <f>IF('Crisis Indicator Data'!H60="x","x",IF('Crisis Indicator Data'!H60=0,0,IF(LOG('Crisis Indicator Data'!H60)&lt;O$4,0,IF(LOG('Crisis Indicator Data'!H60)&gt;O$3,5,ROUND(5-(O$3-LOG('Crisis Indicator Data'!H60))/(O$3-O$4)*5,1)))))</f>
        <v>3.8</v>
      </c>
      <c r="P63" s="143">
        <f>IF('Crisis Indicator Data'!H60="x","x",'Crisis Indicator Data'!H60/'Crisis Indicator Data'!G60)</f>
        <v>0.92244053774560497</v>
      </c>
      <c r="Q63" s="237">
        <f t="shared" si="18"/>
        <v>4.5999999999999996</v>
      </c>
      <c r="R63" s="237">
        <f t="shared" si="19"/>
        <v>4.1999999999999993</v>
      </c>
      <c r="S63" s="237">
        <f>IF('Crisis Indicator Data'!I60="x","x",IF('Crisis Indicator Data'!I60=0,0,IF(LOG('Crisis Indicator Data'!I60)&lt;S$4,0,IF(LOG('Crisis Indicator Data'!I60)&gt;S$3,5,ROUND(5-(S$3-LOG('Crisis Indicator Data'!I60))/(S$3-S$4)*5,1)))))</f>
        <v>4.5</v>
      </c>
      <c r="T63" s="143">
        <f>IF('Crisis Indicator Data'!H60="x","x",IF('Crisis Indicator Data'!I60="x","x",'Crisis Indicator Data'!I60/'Crisis Indicator Data'!H60))</f>
        <v>0.24487508007687381</v>
      </c>
      <c r="U63" s="237">
        <f t="shared" si="20"/>
        <v>5</v>
      </c>
      <c r="V63" s="237">
        <f t="shared" si="21"/>
        <v>4.8</v>
      </c>
      <c r="W63" s="237" t="str">
        <f>IF('Crisis Indicator Data'!L60="x","x",IF('Crisis Indicator Data'!L60=0,0,IF(LOG('Crisis Indicator Data'!L60)&lt;W$4,0,IF(LOG('Crisis Indicator Data'!L60)&gt;W$3,5,ROUND(5-(W$3-LOG('Crisis Indicator Data'!L60))/(W$3-W$4)*5,1)))))</f>
        <v>x</v>
      </c>
      <c r="X63" s="244" t="str">
        <f>IF(OR('Crisis Indicator Data'!L60="x",'Crisis Indicator Data'!H60="x"),"x",'Crisis Indicator Data'!L60/'Crisis Indicator Data'!H60)</f>
        <v>x</v>
      </c>
      <c r="Y63" s="237" t="str">
        <f t="shared" si="22"/>
        <v>x</v>
      </c>
      <c r="Z63" s="237" t="str">
        <f t="shared" si="23"/>
        <v>x</v>
      </c>
      <c r="AA63" s="237">
        <f t="shared" si="24"/>
        <v>4.8</v>
      </c>
      <c r="AB63" s="245">
        <f t="shared" si="25"/>
        <v>4.5</v>
      </c>
    </row>
    <row r="64" spans="1:28" x14ac:dyDescent="0.25">
      <c r="A64" s="147" t="str">
        <f>'Crisis Indicator Data'!A61</f>
        <v>Socioeconomic crisis in Lebanon</v>
      </c>
      <c r="B64" s="148" t="str">
        <f>'Crisis Indicator Data'!B61</f>
        <v>Socio-political,Violence,Tecnological Disaster</v>
      </c>
      <c r="C64" s="148" t="str">
        <f>'Crisis Indicator Data'!C61</f>
        <v>LBN004</v>
      </c>
      <c r="D64" s="148" t="str">
        <f>'Crisis Indicator Data'!D61</f>
        <v>Lebanon</v>
      </c>
      <c r="E64" s="149" t="str">
        <f>'Crisis Indicator Data'!E61</f>
        <v>LBN</v>
      </c>
      <c r="F64" s="243">
        <f>IF('Crisis Indicator Data'!F61="x","x",IF(LOG('Crisis Indicator Data'!F61)&lt;F$4,0,IF(LOG('Crisis Indicator Data'!F61)&gt;F$3,5,ROUND(5-(F$3-LOG('Crisis Indicator Data'!F61))/(F$3-F$4)*5,1))))</f>
        <v>1.7</v>
      </c>
      <c r="G64" s="143">
        <f>IF('Crisis Indicator Data'!F61="x","x",IF(LEN(E64)&gt;3,('Crisis Indicator Data'!F61/VLOOKUP('Impact of the crisis'!$C64,'Regional Crises'!$B$1:$R$66,4,FALSE)),'Crisis Indicator Data'!F61/VLOOKUP('Impact of the crisis'!$E64,'Country Indicator Data'!$B$4:$P$300,15,FALSE)))</f>
        <v>1.021505376344086</v>
      </c>
      <c r="H64" s="237">
        <f t="shared" si="13"/>
        <v>5</v>
      </c>
      <c r="I64" s="237">
        <f t="shared" si="14"/>
        <v>3.35</v>
      </c>
      <c r="J64" s="237">
        <f>IF('Crisis Indicator Data'!G61="x","x",IF(LOG('Crisis Indicator Data'!G61)&lt;J$4,0,IF(LOG('Crisis Indicator Data'!G61)&gt;J$3,5,ROUND(5-(J$3-LOG('Crisis Indicator Data'!G61))/(J$3-J$4)*5,1))))</f>
        <v>2.8</v>
      </c>
      <c r="K64" s="143">
        <f>IF('Crisis Indicator Data'!G61="x","x",IF(LEN(E64)&gt;3,('Crisis Indicator Data'!G61/VLOOKUP('Impact of the crisis'!$C64,'Regional Crises'!$B$1:$R$66,5,FALSE)),'Crisis Indicator Data'!G61/VLOOKUP('Impact of the crisis'!$E64,'Country Indicator Data'!$B$4:$P$300,14,FALSE)))</f>
        <v>1</v>
      </c>
      <c r="L64" s="237">
        <f t="shared" si="15"/>
        <v>5</v>
      </c>
      <c r="M64" s="237">
        <f t="shared" si="16"/>
        <v>3.9</v>
      </c>
      <c r="N64" s="237">
        <f t="shared" si="17"/>
        <v>3.6</v>
      </c>
      <c r="O64" s="237">
        <f>IF('Crisis Indicator Data'!H61="x","x",IF('Crisis Indicator Data'!H61=0,0,IF(LOG('Crisis Indicator Data'!H61)&lt;O$4,0,IF(LOG('Crisis Indicator Data'!H61)&gt;O$3,5,ROUND(5-(O$3-LOG('Crisis Indicator Data'!H61))/(O$3-O$4)*5,1)))))</f>
        <v>3.8</v>
      </c>
      <c r="P64" s="143">
        <f>IF('Crisis Indicator Data'!H61="x","x",'Crisis Indicator Data'!H61/'Crisis Indicator Data'!G61)</f>
        <v>0.92244053774560497</v>
      </c>
      <c r="Q64" s="237">
        <f t="shared" si="18"/>
        <v>4.5999999999999996</v>
      </c>
      <c r="R64" s="237">
        <f t="shared" si="19"/>
        <v>4.1999999999999993</v>
      </c>
      <c r="S64" s="237" t="str">
        <f>IF('Crisis Indicator Data'!I61="x","x",IF('Crisis Indicator Data'!I61=0,0,IF(LOG('Crisis Indicator Data'!I61)&lt;S$4,0,IF(LOG('Crisis Indicator Data'!I61)&gt;S$3,5,ROUND(5-(S$3-LOG('Crisis Indicator Data'!I61))/(S$3-S$4)*5,1)))))</f>
        <v>x</v>
      </c>
      <c r="T64" s="143" t="str">
        <f>IF('Crisis Indicator Data'!H61="x","x",IF('Crisis Indicator Data'!I61="x","x",'Crisis Indicator Data'!I61/'Crisis Indicator Data'!H61))</f>
        <v>x</v>
      </c>
      <c r="U64" s="237" t="str">
        <f t="shared" si="20"/>
        <v>x</v>
      </c>
      <c r="V64" s="237" t="str">
        <f t="shared" si="21"/>
        <v>x</v>
      </c>
      <c r="W64" s="237">
        <f>IF('Crisis Indicator Data'!L61="x","x",IF('Crisis Indicator Data'!L61=0,0,IF(LOG('Crisis Indicator Data'!L61)&lt;W$4,0,IF(LOG('Crisis Indicator Data'!L61)&gt;W$3,5,ROUND(5-(W$3-LOG('Crisis Indicator Data'!L61))/(W$3-W$4)*5,1)))))</f>
        <v>3.3</v>
      </c>
      <c r="X64" s="244">
        <f>IF(OR('Crisis Indicator Data'!L61="x",'Crisis Indicator Data'!H61="x"),"x",'Crisis Indicator Data'!L61/'Crisis Indicator Data'!H61)</f>
        <v>3.331197950032031E-5</v>
      </c>
      <c r="Y64" s="237">
        <f t="shared" si="22"/>
        <v>1.7</v>
      </c>
      <c r="Z64" s="237">
        <f t="shared" si="23"/>
        <v>2.5</v>
      </c>
      <c r="AA64" s="237">
        <f t="shared" si="24"/>
        <v>2.5</v>
      </c>
      <c r="AB64" s="245">
        <f t="shared" si="25"/>
        <v>3.5</v>
      </c>
    </row>
    <row r="65" spans="1:28" x14ac:dyDescent="0.25">
      <c r="A65" s="147" t="str">
        <f>'Crisis Indicator Data'!A62</f>
        <v>Complex crisis in Libya</v>
      </c>
      <c r="B65" s="148" t="str">
        <f>'Crisis Indicator Data'!B62</f>
        <v>Conflict,Displacement,Socio-political</v>
      </c>
      <c r="C65" s="148" t="str">
        <f>'Crisis Indicator Data'!C62</f>
        <v>LBY001</v>
      </c>
      <c r="D65" s="148" t="str">
        <f>'Crisis Indicator Data'!D62</f>
        <v>Libya</v>
      </c>
      <c r="E65" s="149" t="str">
        <f>'Crisis Indicator Data'!E62</f>
        <v>LBY</v>
      </c>
      <c r="F65" s="243">
        <f>IF('Crisis Indicator Data'!F62="x","x",IF(LOG('Crisis Indicator Data'!F62)&lt;F$4,0,IF(LOG('Crisis Indicator Data'!F62)&gt;F$3,5,ROUND(5-(F$3-LOG('Crisis Indicator Data'!F62))/(F$3-F$4)*5,1))))</f>
        <v>5</v>
      </c>
      <c r="G65" s="143">
        <f>IF('Crisis Indicator Data'!F62="x","x",IF(LEN(E65)&gt;3,('Crisis Indicator Data'!F62/VLOOKUP('Impact of the crisis'!$C65,'Regional Crises'!$B$1:$R$66,4,FALSE)),'Crisis Indicator Data'!F62/VLOOKUP('Impact of the crisis'!$E65,'Country Indicator Data'!$B$4:$P$300,15,FALSE)))</f>
        <v>1</v>
      </c>
      <c r="H65" s="237">
        <f t="shared" si="13"/>
        <v>5</v>
      </c>
      <c r="I65" s="237">
        <f t="shared" si="14"/>
        <v>5</v>
      </c>
      <c r="J65" s="237">
        <f>IF('Crisis Indicator Data'!G62="x","x",IF(LOG('Crisis Indicator Data'!G62)&lt;J$4,0,IF(LOG('Crisis Indicator Data'!G62)&gt;J$3,5,ROUND(5-(J$3-LOG('Crisis Indicator Data'!G62))/(J$3-J$4)*5,1))))</f>
        <v>3</v>
      </c>
      <c r="K65" s="143">
        <f>IF('Crisis Indicator Data'!G62="x","x",IF(LEN(E65)&gt;3,('Crisis Indicator Data'!G62/VLOOKUP('Impact of the crisis'!$C65,'Regional Crises'!$B$1:$R$66,5,FALSE)),'Crisis Indicator Data'!G62/VLOOKUP('Impact of the crisis'!$E65,'Country Indicator Data'!$B$4:$P$300,14,FALSE)))</f>
        <v>1</v>
      </c>
      <c r="L65" s="237">
        <f t="shared" si="15"/>
        <v>5</v>
      </c>
      <c r="M65" s="237">
        <f t="shared" si="16"/>
        <v>4</v>
      </c>
      <c r="N65" s="237">
        <f t="shared" si="17"/>
        <v>4.5999999999999996</v>
      </c>
      <c r="O65" s="237">
        <f>IF('Crisis Indicator Data'!H62="x","x",IF('Crisis Indicator Data'!H62=0,0,IF(LOG('Crisis Indicator Data'!H62)&lt;O$4,0,IF(LOG('Crisis Indicator Data'!H62)&gt;O$3,5,ROUND(5-(O$3-LOG('Crisis Indicator Data'!H62))/(O$3-O$4)*5,1)))))</f>
        <v>3.5</v>
      </c>
      <c r="P65" s="143">
        <f>IF('Crisis Indicator Data'!H62="x","x",'Crisis Indicator Data'!H62/'Crisis Indicator Data'!G62)</f>
        <v>0.46</v>
      </c>
      <c r="Q65" s="237">
        <f t="shared" si="18"/>
        <v>2.2999999999999998</v>
      </c>
      <c r="R65" s="237">
        <f t="shared" si="19"/>
        <v>2.9</v>
      </c>
      <c r="S65" s="237">
        <f>IF('Crisis Indicator Data'!I62="x","x",IF('Crisis Indicator Data'!I62=0,0,IF(LOG('Crisis Indicator Data'!I62)&lt;S$4,0,IF(LOG('Crisis Indicator Data'!I62)&gt;S$3,5,ROUND(5-(S$3-LOG('Crisis Indicator Data'!I62))/(S$3-S$4)*5,1)))))</f>
        <v>4.5999999999999996</v>
      </c>
      <c r="T65" s="143">
        <f>IF('Crisis Indicator Data'!H62="x","x",IF('Crisis Indicator Data'!I62="x","x",'Crisis Indicator Data'!I62/'Crisis Indicator Data'!H62))</f>
        <v>0.41118769883351008</v>
      </c>
      <c r="U65" s="237">
        <f t="shared" si="20"/>
        <v>5</v>
      </c>
      <c r="V65" s="237">
        <f t="shared" si="21"/>
        <v>4.8</v>
      </c>
      <c r="W65" s="237">
        <f>IF('Crisis Indicator Data'!L62="x","x",IF('Crisis Indicator Data'!L62=0,0,IF(LOG('Crisis Indicator Data'!L62)&lt;W$4,0,IF(LOG('Crisis Indicator Data'!L62)&gt;W$3,5,ROUND(5-(W$3-LOG('Crisis Indicator Data'!L62))/(W$3-W$4)*5,1)))))</f>
        <v>4.2</v>
      </c>
      <c r="X65" s="244">
        <f>IF(OR('Crisis Indicator Data'!L62="x",'Crisis Indicator Data'!H62="x"),"x",'Crisis Indicator Data'!L62/'Crisis Indicator Data'!H62)</f>
        <v>2.1712619300106044E-4</v>
      </c>
      <c r="Y65" s="237">
        <f t="shared" si="22"/>
        <v>5</v>
      </c>
      <c r="Z65" s="237">
        <f t="shared" si="23"/>
        <v>4.5999999999999996</v>
      </c>
      <c r="AA65" s="237">
        <f t="shared" si="24"/>
        <v>4.7</v>
      </c>
      <c r="AB65" s="245">
        <f t="shared" si="25"/>
        <v>4</v>
      </c>
    </row>
    <row r="66" spans="1:28" x14ac:dyDescent="0.25">
      <c r="A66" s="147" t="str">
        <f>'Crisis Indicator Data'!A63</f>
        <v>Mixed migration flows in Libya</v>
      </c>
      <c r="B66" s="148" t="str">
        <f>'Crisis Indicator Data'!B63</f>
        <v>Displacement</v>
      </c>
      <c r="C66" s="148" t="str">
        <f>'Crisis Indicator Data'!C63</f>
        <v>LBY002</v>
      </c>
      <c r="D66" s="148" t="str">
        <f>'Crisis Indicator Data'!D63</f>
        <v>Libya</v>
      </c>
      <c r="E66" s="149" t="str">
        <f>'Crisis Indicator Data'!E63</f>
        <v>LBY</v>
      </c>
      <c r="F66" s="243">
        <f>IF('Crisis Indicator Data'!F63="x","x",IF(LOG('Crisis Indicator Data'!F63)&lt;F$4,0,IF(LOG('Crisis Indicator Data'!F63)&gt;F$3,5,ROUND(5-(F$3-LOG('Crisis Indicator Data'!F63))/(F$3-F$4)*5,1))))</f>
        <v>5</v>
      </c>
      <c r="G66" s="143">
        <f>IF('Crisis Indicator Data'!F63="x","x",IF(LEN(E66)&gt;3,('Crisis Indicator Data'!F63/VLOOKUP('Impact of the crisis'!$C66,'Regional Crises'!$B$1:$R$66,4,FALSE)),'Crisis Indicator Data'!F63/VLOOKUP('Impact of the crisis'!$E66,'Country Indicator Data'!$B$4:$P$300,15,FALSE)))</f>
        <v>1</v>
      </c>
      <c r="H66" s="237">
        <f t="shared" si="13"/>
        <v>5</v>
      </c>
      <c r="I66" s="237">
        <f t="shared" si="14"/>
        <v>5</v>
      </c>
      <c r="J66" s="237">
        <f>IF('Crisis Indicator Data'!G63="x","x",IF(LOG('Crisis Indicator Data'!G63)&lt;J$4,0,IF(LOG('Crisis Indicator Data'!G63)&gt;J$3,5,ROUND(5-(J$3-LOG('Crisis Indicator Data'!G63))/(J$3-J$4)*5,1))))</f>
        <v>3</v>
      </c>
      <c r="K66" s="143">
        <f>IF('Crisis Indicator Data'!G63="x","x",IF(LEN(E66)&gt;3,('Crisis Indicator Data'!G63/VLOOKUP('Impact of the crisis'!$C66,'Regional Crises'!$B$1:$R$66,5,FALSE)),'Crisis Indicator Data'!G63/VLOOKUP('Impact of the crisis'!$E66,'Country Indicator Data'!$B$4:$P$300,14,FALSE)))</f>
        <v>1</v>
      </c>
      <c r="L66" s="237">
        <f t="shared" si="15"/>
        <v>5</v>
      </c>
      <c r="M66" s="237">
        <f t="shared" si="16"/>
        <v>4</v>
      </c>
      <c r="N66" s="237">
        <f t="shared" si="17"/>
        <v>4.5999999999999996</v>
      </c>
      <c r="O66" s="237">
        <f>IF('Crisis Indicator Data'!H63="x","x",IF('Crisis Indicator Data'!H63=0,0,IF(LOG('Crisis Indicator Data'!H63)&lt;O$4,0,IF(LOG('Crisis Indicator Data'!H63)&gt;O$3,5,ROUND(5-(O$3-LOG('Crisis Indicator Data'!H63))/(O$3-O$4)*5,1)))))</f>
        <v>2.2999999999999998</v>
      </c>
      <c r="P66" s="143">
        <f>IF('Crisis Indicator Data'!H63="x","x",'Crisis Indicator Data'!H63/'Crisis Indicator Data'!G63)</f>
        <v>8.658536585365853E-2</v>
      </c>
      <c r="Q66" s="237">
        <f t="shared" si="18"/>
        <v>0.4</v>
      </c>
      <c r="R66" s="237">
        <f t="shared" si="19"/>
        <v>1.3499999999999999</v>
      </c>
      <c r="S66" s="237">
        <f>IF('Crisis Indicator Data'!I63="x","x",IF('Crisis Indicator Data'!I63=0,0,IF(LOG('Crisis Indicator Data'!I63)&lt;S$4,0,IF(LOG('Crisis Indicator Data'!I63)&gt;S$3,5,ROUND(5-(S$3-LOG('Crisis Indicator Data'!I63))/(S$3-S$4)*5,1)))))</f>
        <v>4.0999999999999996</v>
      </c>
      <c r="T66" s="143">
        <f>IF('Crisis Indicator Data'!H63="x","x",IF('Crisis Indicator Data'!I63="x","x",'Crisis Indicator Data'!I63/'Crisis Indicator Data'!H63))</f>
        <v>1</v>
      </c>
      <c r="U66" s="237">
        <f t="shared" si="20"/>
        <v>5</v>
      </c>
      <c r="V66" s="237">
        <f t="shared" si="21"/>
        <v>4.5999999999999996</v>
      </c>
      <c r="W66" s="237">
        <f>IF('Crisis Indicator Data'!L63="x","x",IF('Crisis Indicator Data'!L63=0,0,IF(LOG('Crisis Indicator Data'!L63)&lt;W$4,0,IF(LOG('Crisis Indicator Data'!L63)&gt;W$3,5,ROUND(5-(W$3-LOG('Crisis Indicator Data'!L63))/(W$3-W$4)*5,1)))))</f>
        <v>4.2</v>
      </c>
      <c r="X66" s="244">
        <f>IF(OR('Crisis Indicator Data'!L63="x",'Crisis Indicator Data'!H63="x"),"x",'Crisis Indicator Data'!L63/'Crisis Indicator Data'!H63)</f>
        <v>1.1535211267605634E-3</v>
      </c>
      <c r="Y66" s="237">
        <f t="shared" si="22"/>
        <v>5</v>
      </c>
      <c r="Z66" s="237">
        <f t="shared" si="23"/>
        <v>4.5999999999999996</v>
      </c>
      <c r="AA66" s="237">
        <f t="shared" si="24"/>
        <v>4.5999999999999996</v>
      </c>
      <c r="AB66" s="245">
        <f t="shared" si="25"/>
        <v>3.4</v>
      </c>
    </row>
    <row r="67" spans="1:28" x14ac:dyDescent="0.25">
      <c r="A67" s="147" t="str">
        <f>'Crisis Indicator Data'!A64</f>
        <v>Socio-economic crisis in Sri Lanka</v>
      </c>
      <c r="B67" s="148" t="str">
        <f>'Crisis Indicator Data'!B64</f>
        <v>Socio-political,Food Security</v>
      </c>
      <c r="C67" s="148" t="str">
        <f>'Crisis Indicator Data'!C64</f>
        <v>LKA002</v>
      </c>
      <c r="D67" s="148" t="str">
        <f>'Crisis Indicator Data'!D64</f>
        <v>Sri Lanka</v>
      </c>
      <c r="E67" s="149" t="str">
        <f>'Crisis Indicator Data'!E64</f>
        <v>LKA</v>
      </c>
      <c r="F67" s="243">
        <f>IF('Crisis Indicator Data'!F64="x","x",IF(LOG('Crisis Indicator Data'!F64)&lt;F$4,0,IF(LOG('Crisis Indicator Data'!F64)&gt;F$3,5,ROUND(5-(F$3-LOG('Crisis Indicator Data'!F64))/(F$3-F$4)*5,1))))</f>
        <v>3</v>
      </c>
      <c r="G67" s="143">
        <f>IF('Crisis Indicator Data'!F64="x","x",IF(LEN(E67)&gt;3,('Crisis Indicator Data'!F64/VLOOKUP('Impact of the crisis'!$C67,'Regional Crises'!$B$1:$R$66,4,FALSE)),'Crisis Indicator Data'!F64/VLOOKUP('Impact of the crisis'!$E67,'Country Indicator Data'!$B$4:$P$300,15,FALSE)))</f>
        <v>0.99992026789985644</v>
      </c>
      <c r="H67" s="237">
        <f t="shared" si="13"/>
        <v>5</v>
      </c>
      <c r="I67" s="237">
        <f t="shared" si="14"/>
        <v>4</v>
      </c>
      <c r="J67" s="237">
        <f>IF('Crisis Indicator Data'!G64="x","x",IF(LOG('Crisis Indicator Data'!G64)&lt;J$4,0,IF(LOG('Crisis Indicator Data'!G64)&gt;J$3,5,ROUND(5-(J$3-LOG('Crisis Indicator Data'!G64))/(J$3-J$4)*5,1))))</f>
        <v>4.5</v>
      </c>
      <c r="K67" s="143">
        <f>IF('Crisis Indicator Data'!G64="x","x",IF(LEN(E67)&gt;3,('Crisis Indicator Data'!G64/VLOOKUP('Impact of the crisis'!$C67,'Regional Crises'!$B$1:$R$66,5,FALSE)),'Crisis Indicator Data'!G64/VLOOKUP('Impact of the crisis'!$E67,'Country Indicator Data'!$B$4:$P$300,14,FALSE)))</f>
        <v>1</v>
      </c>
      <c r="L67" s="237">
        <f t="shared" si="15"/>
        <v>5</v>
      </c>
      <c r="M67" s="237">
        <f t="shared" si="16"/>
        <v>4.75</v>
      </c>
      <c r="N67" s="237">
        <f t="shared" si="17"/>
        <v>4.4000000000000004</v>
      </c>
      <c r="O67" s="237">
        <f>IF('Crisis Indicator Data'!H64="x","x",IF('Crisis Indicator Data'!H64=0,0,IF(LOG('Crisis Indicator Data'!H64)&lt;O$4,0,IF(LOG('Crisis Indicator Data'!H64)&gt;O$3,5,ROUND(5-(O$3-LOG('Crisis Indicator Data'!H64))/(O$3-O$4)*5,1)))))</f>
        <v>4.7</v>
      </c>
      <c r="P67" s="143">
        <f>IF('Crisis Indicator Data'!H64="x","x",'Crisis Indicator Data'!H64/'Crisis Indicator Data'!G64)</f>
        <v>1</v>
      </c>
      <c r="Q67" s="237">
        <f t="shared" si="18"/>
        <v>5</v>
      </c>
      <c r="R67" s="237">
        <f t="shared" si="19"/>
        <v>4.8499999999999996</v>
      </c>
      <c r="S67" s="237">
        <f>IF('Crisis Indicator Data'!I64="x","x",IF('Crisis Indicator Data'!I64=0,0,IF(LOG('Crisis Indicator Data'!I64)&lt;S$4,0,IF(LOG('Crisis Indicator Data'!I64)&gt;S$3,5,ROUND(5-(S$3-LOG('Crisis Indicator Data'!I64))/(S$3-S$4)*5,1)))))</f>
        <v>0</v>
      </c>
      <c r="T67" s="143">
        <f>IF('Crisis Indicator Data'!H64="x","x",IF('Crisis Indicator Data'!I64="x","x",'Crisis Indicator Data'!I64/'Crisis Indicator Data'!H64))</f>
        <v>0</v>
      </c>
      <c r="U67" s="237">
        <f t="shared" si="20"/>
        <v>0</v>
      </c>
      <c r="V67" s="237">
        <f t="shared" si="21"/>
        <v>0</v>
      </c>
      <c r="W67" s="237">
        <f>IF('Crisis Indicator Data'!L64="x","x",IF('Crisis Indicator Data'!L64=0,0,IF(LOG('Crisis Indicator Data'!L64)&lt;W$4,0,IF(LOG('Crisis Indicator Data'!L64)&gt;W$3,5,ROUND(5-(W$3-LOG('Crisis Indicator Data'!L64))/(W$3-W$4)*5,1)))))</f>
        <v>1.4</v>
      </c>
      <c r="X67" s="244">
        <f>IF(OR('Crisis Indicator Data'!L64="x",'Crisis Indicator Data'!H64="x"),"x",'Crisis Indicator Data'!L64/'Crisis Indicator Data'!H64)</f>
        <v>4.5134500812421015E-7</v>
      </c>
      <c r="Y67" s="237">
        <f t="shared" si="22"/>
        <v>0</v>
      </c>
      <c r="Z67" s="237">
        <f t="shared" si="23"/>
        <v>0.7</v>
      </c>
      <c r="AA67" s="237">
        <f t="shared" si="24"/>
        <v>0.4</v>
      </c>
      <c r="AB67" s="245">
        <f t="shared" si="25"/>
        <v>3.4</v>
      </c>
    </row>
    <row r="68" spans="1:28" x14ac:dyDescent="0.25">
      <c r="A68" s="147" t="str">
        <f>'Crisis Indicator Data'!A65</f>
        <v>Drought in Lesotho</v>
      </c>
      <c r="B68" s="148" t="str">
        <f>'Crisis Indicator Data'!B65</f>
        <v>Drought</v>
      </c>
      <c r="C68" s="148" t="str">
        <f>'Crisis Indicator Data'!C65</f>
        <v>LSO002</v>
      </c>
      <c r="D68" s="148" t="str">
        <f>'Crisis Indicator Data'!D65</f>
        <v>Lesotho</v>
      </c>
      <c r="E68" s="149" t="str">
        <f>'Crisis Indicator Data'!E65</f>
        <v>LSO</v>
      </c>
      <c r="F68" s="243">
        <f>IF('Crisis Indicator Data'!F65="x","x",IF(LOG('Crisis Indicator Data'!F65)&lt;F$4,0,IF(LOG('Crisis Indicator Data'!F65)&gt;F$3,5,ROUND(5-(F$3-LOG('Crisis Indicator Data'!F65))/(F$3-F$4)*5,1))))</f>
        <v>2.5</v>
      </c>
      <c r="G68" s="143">
        <f>IF('Crisis Indicator Data'!F65="x","x",IF(LEN(E68)&gt;3,('Crisis Indicator Data'!F65/VLOOKUP('Impact of the crisis'!$C68,'Regional Crises'!$B$1:$R$66,4,FALSE)),'Crisis Indicator Data'!F65/VLOOKUP('Impact of the crisis'!$E68,'Country Indicator Data'!$B$4:$P$300,15,FALSE)))</f>
        <v>1</v>
      </c>
      <c r="H68" s="237">
        <f t="shared" si="13"/>
        <v>5</v>
      </c>
      <c r="I68" s="237">
        <f t="shared" si="14"/>
        <v>3.75</v>
      </c>
      <c r="J68" s="237">
        <f>IF('Crisis Indicator Data'!G65="x","x",IF(LOG('Crisis Indicator Data'!G65)&lt;J$4,0,IF(LOG('Crisis Indicator Data'!G65)&gt;J$3,5,ROUND(5-(J$3-LOG('Crisis Indicator Data'!G65))/(J$3-J$4)*5,1))))</f>
        <v>1.2</v>
      </c>
      <c r="K68" s="143">
        <f>IF('Crisis Indicator Data'!G65="x","x",IF(LEN(E68)&gt;3,('Crisis Indicator Data'!G65/VLOOKUP('Impact of the crisis'!$C68,'Regional Crises'!$B$1:$R$66,5,FALSE)),'Crisis Indicator Data'!G65/VLOOKUP('Impact of the crisis'!$E68,'Country Indicator Data'!$B$4:$P$300,14,FALSE)))</f>
        <v>1</v>
      </c>
      <c r="L68" s="237">
        <f t="shared" si="15"/>
        <v>5</v>
      </c>
      <c r="M68" s="237">
        <f t="shared" si="16"/>
        <v>3.1</v>
      </c>
      <c r="N68" s="237">
        <f t="shared" si="17"/>
        <v>3.4</v>
      </c>
      <c r="O68" s="237">
        <f>IF('Crisis Indicator Data'!H65="x","x",IF('Crisis Indicator Data'!H65=0,0,IF(LOG('Crisis Indicator Data'!H65)&lt;O$4,0,IF(LOG('Crisis Indicator Data'!H65)&gt;O$3,5,ROUND(5-(O$3-LOG('Crisis Indicator Data'!H65))/(O$3-O$4)*5,1)))))</f>
        <v>2.8</v>
      </c>
      <c r="P68" s="143">
        <f>IF('Crisis Indicator Data'!H65="x","x",'Crisis Indicator Data'!H65/'Crisis Indicator Data'!G65)</f>
        <v>0.64412657130472473</v>
      </c>
      <c r="Q68" s="237">
        <f t="shared" si="18"/>
        <v>3.2</v>
      </c>
      <c r="R68" s="237">
        <f t="shared" si="19"/>
        <v>3</v>
      </c>
      <c r="S68" s="237" t="str">
        <f>IF('Crisis Indicator Data'!I65="x","x",IF('Crisis Indicator Data'!I65=0,0,IF(LOG('Crisis Indicator Data'!I65)&lt;S$4,0,IF(LOG('Crisis Indicator Data'!I65)&gt;S$3,5,ROUND(5-(S$3-LOG('Crisis Indicator Data'!I65))/(S$3-S$4)*5,1)))))</f>
        <v>x</v>
      </c>
      <c r="T68" s="143" t="str">
        <f>IF('Crisis Indicator Data'!H65="x","x",IF('Crisis Indicator Data'!I65="x","x",'Crisis Indicator Data'!I65/'Crisis Indicator Data'!H65))</f>
        <v>x</v>
      </c>
      <c r="U68" s="237" t="str">
        <f t="shared" si="20"/>
        <v>x</v>
      </c>
      <c r="V68" s="237" t="str">
        <f t="shared" si="21"/>
        <v>x</v>
      </c>
      <c r="W68" s="237">
        <f>IF('Crisis Indicator Data'!L65="x","x",IF('Crisis Indicator Data'!L65=0,0,IF(LOG('Crisis Indicator Data'!L65)&lt;W$4,0,IF(LOG('Crisis Indicator Data'!L65)&gt;W$3,5,ROUND(5-(W$3-LOG('Crisis Indicator Data'!L65))/(W$3-W$4)*5,1)))))</f>
        <v>0</v>
      </c>
      <c r="X68" s="244">
        <f>IF(OR('Crisis Indicator Data'!L65="x",'Crisis Indicator Data'!H65="x"),"x",'Crisis Indicator Data'!L65/'Crisis Indicator Data'!H65)</f>
        <v>0</v>
      </c>
      <c r="Y68" s="237">
        <f t="shared" si="22"/>
        <v>0</v>
      </c>
      <c r="Z68" s="237">
        <f t="shared" si="23"/>
        <v>0</v>
      </c>
      <c r="AA68" s="237">
        <f t="shared" si="24"/>
        <v>0</v>
      </c>
      <c r="AB68" s="245">
        <f t="shared" si="25"/>
        <v>1.7</v>
      </c>
    </row>
    <row r="69" spans="1:28" x14ac:dyDescent="0.25">
      <c r="A69" s="147" t="str">
        <f>'Crisis Indicator Data'!A66</f>
        <v>Mixed migration flows in Morocco</v>
      </c>
      <c r="B69" s="148" t="str">
        <f>'Crisis Indicator Data'!B66</f>
        <v>Displacement</v>
      </c>
      <c r="C69" s="148" t="str">
        <f>'Crisis Indicator Data'!C66</f>
        <v>MAR002</v>
      </c>
      <c r="D69" s="148" t="str">
        <f>'Crisis Indicator Data'!D66</f>
        <v>Morocco</v>
      </c>
      <c r="E69" s="149" t="str">
        <f>'Crisis Indicator Data'!E66</f>
        <v>MAR</v>
      </c>
      <c r="F69" s="243">
        <f>IF('Crisis Indicator Data'!F66="x","x",IF(LOG('Crisis Indicator Data'!F66)&lt;F$4,0,IF(LOG('Crisis Indicator Data'!F66)&gt;F$3,5,ROUND(5-(F$3-LOG('Crisis Indicator Data'!F66))/(F$3-F$4)*5,1))))</f>
        <v>4.4000000000000004</v>
      </c>
      <c r="G69" s="143">
        <f>IF('Crisis Indicator Data'!F66="x","x",IF(LEN(E69)&gt;3,('Crisis Indicator Data'!F66/VLOOKUP('Impact of the crisis'!$C69,'Regional Crises'!$B$1:$R$66,4,FALSE)),'Crisis Indicator Data'!F66/VLOOKUP('Impact of the crisis'!$E69,'Country Indicator Data'!$B$4:$P$300,15,FALSE)))</f>
        <v>1</v>
      </c>
      <c r="H69" s="237">
        <f t="shared" si="13"/>
        <v>5</v>
      </c>
      <c r="I69" s="237">
        <f t="shared" si="14"/>
        <v>4.7</v>
      </c>
      <c r="J69" s="237">
        <f>IF('Crisis Indicator Data'!G66="x","x",IF(LOG('Crisis Indicator Data'!G66)&lt;J$4,0,IF(LOG('Crisis Indicator Data'!G66)&gt;J$3,5,ROUND(5-(J$3-LOG('Crisis Indicator Data'!G66))/(J$3-J$4)*5,1))))</f>
        <v>5</v>
      </c>
      <c r="K69" s="143">
        <f>IF('Crisis Indicator Data'!G66="x","x",IF(LEN(E69)&gt;3,('Crisis Indicator Data'!G66/VLOOKUP('Impact of the crisis'!$C69,'Regional Crises'!$B$1:$R$66,5,FALSE)),'Crisis Indicator Data'!G66/VLOOKUP('Impact of the crisis'!$E69,'Country Indicator Data'!$B$4:$P$300,14,FALSE)))</f>
        <v>1</v>
      </c>
      <c r="L69" s="237">
        <f t="shared" si="15"/>
        <v>5</v>
      </c>
      <c r="M69" s="237">
        <f t="shared" si="16"/>
        <v>5</v>
      </c>
      <c r="N69" s="237">
        <f t="shared" si="17"/>
        <v>4.9000000000000004</v>
      </c>
      <c r="O69" s="237">
        <f>IF('Crisis Indicator Data'!H66="x","x",IF('Crisis Indicator Data'!H66=0,0,IF(LOG('Crisis Indicator Data'!H66)&lt;O$4,0,IF(LOG('Crisis Indicator Data'!H66)&gt;O$3,5,ROUND(5-(O$3-LOG('Crisis Indicator Data'!H66))/(O$3-O$4)*5,1)))))</f>
        <v>0</v>
      </c>
      <c r="P69" s="143">
        <f>IF('Crisis Indicator Data'!H66="x","x",'Crisis Indicator Data'!H66/'Crisis Indicator Data'!G66)</f>
        <v>5.6029882604055495E-4</v>
      </c>
      <c r="Q69" s="237">
        <f t="shared" si="18"/>
        <v>0</v>
      </c>
      <c r="R69" s="237">
        <f t="shared" si="19"/>
        <v>0</v>
      </c>
      <c r="S69" s="237">
        <f>IF('Crisis Indicator Data'!I66="x","x",IF('Crisis Indicator Data'!I66=0,0,IF(LOG('Crisis Indicator Data'!I66)&lt;S$4,0,IF(LOG('Crisis Indicator Data'!I66)&gt;S$3,5,ROUND(5-(S$3-LOG('Crisis Indicator Data'!I66))/(S$3-S$4)*5,1)))))</f>
        <v>1.9</v>
      </c>
      <c r="T69" s="143">
        <f>IF('Crisis Indicator Data'!H66="x","x",IF('Crisis Indicator Data'!I66="x","x",'Crisis Indicator Data'!I66/'Crisis Indicator Data'!H66))</f>
        <v>1</v>
      </c>
      <c r="U69" s="237">
        <f t="shared" si="20"/>
        <v>5</v>
      </c>
      <c r="V69" s="237">
        <f t="shared" si="21"/>
        <v>3.5</v>
      </c>
      <c r="W69" s="237">
        <f>IF('Crisis Indicator Data'!L66="x","x",IF('Crisis Indicator Data'!L66=0,0,IF(LOG('Crisis Indicator Data'!L66)&lt;W$4,0,IF(LOG('Crisis Indicator Data'!L66)&gt;W$3,5,ROUND(5-(W$3-LOG('Crisis Indicator Data'!L66))/(W$3-W$4)*5,1)))))</f>
        <v>3</v>
      </c>
      <c r="X69" s="244">
        <f>IF(OR('Crisis Indicator Data'!L66="x",'Crisis Indicator Data'!H66="x"),"x",'Crisis Indicator Data'!L66/'Crisis Indicator Data'!H66)</f>
        <v>5.5714285714285718E-3</v>
      </c>
      <c r="Y69" s="237">
        <f t="shared" si="22"/>
        <v>5</v>
      </c>
      <c r="Z69" s="237">
        <f t="shared" si="23"/>
        <v>4</v>
      </c>
      <c r="AA69" s="237">
        <f t="shared" si="24"/>
        <v>3.8</v>
      </c>
      <c r="AB69" s="245">
        <f t="shared" si="25"/>
        <v>2.2999999999999998</v>
      </c>
    </row>
    <row r="70" spans="1:28" x14ac:dyDescent="0.25">
      <c r="A70" s="147" t="str">
        <f>'Crisis Indicator Data'!A67</f>
        <v>DIsplacement from Ukraine conflict in Moldova</v>
      </c>
      <c r="B70" s="148" t="str">
        <f>'Crisis Indicator Data'!B67</f>
        <v>Displacement,Conflict</v>
      </c>
      <c r="C70" s="148" t="str">
        <f>'Crisis Indicator Data'!C67</f>
        <v>MDA002</v>
      </c>
      <c r="D70" s="148" t="str">
        <f>'Crisis Indicator Data'!D67</f>
        <v>Moldova</v>
      </c>
      <c r="E70" s="149" t="str">
        <f>'Crisis Indicator Data'!E67</f>
        <v>MDA</v>
      </c>
      <c r="F70" s="243">
        <f>IF('Crisis Indicator Data'!F67="x","x",IF(LOG('Crisis Indicator Data'!F67)&lt;F$4,0,IF(LOG('Crisis Indicator Data'!F67)&gt;F$3,5,ROUND(5-(F$3-LOG('Crisis Indicator Data'!F67))/(F$3-F$4)*5,1))))</f>
        <v>0.3</v>
      </c>
      <c r="G70" s="143">
        <f>IF('Crisis Indicator Data'!F67="x","x",IF(LEN(E70)&gt;3,('Crisis Indicator Data'!F67/VLOOKUP('Impact of the crisis'!$C70,'Regional Crises'!$B$1:$R$66,4,FALSE)),'Crisis Indicator Data'!F67/VLOOKUP('Impact of the crisis'!$E70,'Country Indicator Data'!$B$4:$P$300,15,FALSE)))</f>
        <v>4.852449041679343E-2</v>
      </c>
      <c r="H70" s="237">
        <f t="shared" ref="H70:H101" si="26">IF(G70="x","x",IF(G70&lt;H$4,0,IF(G70&gt;H$3,5,ROUND(5-(H$3-G70)/(H$3-H$4)*5,1))))</f>
        <v>0.1</v>
      </c>
      <c r="I70" s="237">
        <f t="shared" ref="I70:I101" si="27">IF(AND(H70="x",F70="x"),"x",AVERAGE(F70,H70))</f>
        <v>0.2</v>
      </c>
      <c r="J70" s="237">
        <f>IF('Crisis Indicator Data'!G67="x","x",IF(LOG('Crisis Indicator Data'!G67)&lt;J$4,0,IF(LOG('Crisis Indicator Data'!G67)&gt;J$3,5,ROUND(5-(J$3-LOG('Crisis Indicator Data'!G67))/(J$3-J$4)*5,1))))</f>
        <v>0</v>
      </c>
      <c r="K70" s="143">
        <f>IF('Crisis Indicator Data'!G67="x","x",IF(LEN(E70)&gt;3,('Crisis Indicator Data'!G67/VLOOKUP('Impact of the crisis'!$C70,'Regional Crises'!$B$1:$R$66,5,FALSE)),'Crisis Indicator Data'!G67/VLOOKUP('Impact of the crisis'!$E70,'Country Indicator Data'!$B$4:$P$300,14,FALSE)))</f>
        <v>0.23347483323226198</v>
      </c>
      <c r="L70" s="237">
        <f t="shared" ref="L70:L101" si="28">IF(K70="x","x",IF(K70&lt;L$4,0,IF(K70&gt;L$3,5,ROUND(5-(L$3-K70)/(L$3-L$4)*5,1))))</f>
        <v>1.1000000000000001</v>
      </c>
      <c r="M70" s="237">
        <f t="shared" ref="M70:M101" si="29">IF(AND(L70="x",J70="x"),"x",AVERAGE(J70,L70))</f>
        <v>0.55000000000000004</v>
      </c>
      <c r="N70" s="237">
        <f t="shared" ref="N70:N101" si="30">IF(AND(M70="x",I70="x"),"x",IF(OR(M70="x",I70="x"),AVERAGE(I70,M70),ROUND((5-GEOMEAN(((5-I70)/5*4+1),((5-M70)/5*4+1)))/4*5,1)))</f>
        <v>0.4</v>
      </c>
      <c r="O70" s="237">
        <f>IF('Crisis Indicator Data'!H67="x","x",IF('Crisis Indicator Data'!H67=0,0,IF(LOG('Crisis Indicator Data'!H67)&lt;O$4,0,IF(LOG('Crisis Indicator Data'!H67)&gt;O$3,5,ROUND(5-(O$3-LOG('Crisis Indicator Data'!H67))/(O$3-O$4)*5,1)))))</f>
        <v>2.2000000000000002</v>
      </c>
      <c r="P70" s="143">
        <f>IF('Crisis Indicator Data'!H67="x","x",'Crisis Indicator Data'!H67/'Crisis Indicator Data'!G67)</f>
        <v>0.8571428571428571</v>
      </c>
      <c r="Q70" s="237">
        <f t="shared" ref="Q70:Q101" si="31">IF(P70="x","x",IF(P70&lt;Q$4,0,IF(P70&gt;Q$3,5,ROUND(5-(Q$3-P70)/(Q$3-Q$4)*5,1))))</f>
        <v>4.3</v>
      </c>
      <c r="R70" s="237">
        <f t="shared" ref="R70:R101" si="32">IF(AND(Q70="x",O70="x"),"x",AVERAGE(O70,Q70))</f>
        <v>3.25</v>
      </c>
      <c r="S70" s="237">
        <f>IF('Crisis Indicator Data'!I67="x","x",IF('Crisis Indicator Data'!I67=0,0,IF(LOG('Crisis Indicator Data'!I67)&lt;S$4,0,IF(LOG('Crisis Indicator Data'!I67)&gt;S$3,5,ROUND(5-(S$3-LOG('Crisis Indicator Data'!I67))/(S$3-S$4)*5,1)))))</f>
        <v>4</v>
      </c>
      <c r="T70" s="143">
        <f>IF('Crisis Indicator Data'!H67="x","x",IF('Crisis Indicator Data'!I67="x","x",'Crisis Indicator Data'!I67/'Crisis Indicator Data'!H67))</f>
        <v>1</v>
      </c>
      <c r="U70" s="237">
        <f t="shared" ref="U70:U101" si="33">IF(T70="x","x",IF(T70&lt;U$4,0,IF(T70&gt;U$3,5,ROUND(5-(U$3-T70)/(U$3-U$4)*5,1))))</f>
        <v>5</v>
      </c>
      <c r="V70" s="237">
        <f t="shared" ref="V70:V101" si="34">IF(AND(U70="x",S70="x"),"x",ROUND(AVERAGE(S70,U70),1))</f>
        <v>4.5</v>
      </c>
      <c r="W70" s="237">
        <f>IF('Crisis Indicator Data'!L67="x","x",IF('Crisis Indicator Data'!L67=0,0,IF(LOG('Crisis Indicator Data'!L67)&lt;W$4,0,IF(LOG('Crisis Indicator Data'!L67)&gt;W$3,5,ROUND(5-(W$3-LOG('Crisis Indicator Data'!L67))/(W$3-W$4)*5,1)))))</f>
        <v>0</v>
      </c>
      <c r="X70" s="244">
        <f>IF(OR('Crisis Indicator Data'!L67="x",'Crisis Indicator Data'!H67="x"),"x",'Crisis Indicator Data'!L67/'Crisis Indicator Data'!H67)</f>
        <v>0</v>
      </c>
      <c r="Y70" s="237">
        <f t="shared" ref="Y70:Y101" si="35">IF(X70="x","x",IF(X70&lt;Y$4,0,IF(X70&gt;Y$3,5,ROUND(5-(Y$3-X70)/(Y$3-Y$4)*5,1))))</f>
        <v>0</v>
      </c>
      <c r="Z70" s="237">
        <f t="shared" ref="Z70:Z101" si="36">IF(AND(Y70="x",W70="x"),"x",ROUND(AVERAGE(W70,Y70),1))</f>
        <v>0</v>
      </c>
      <c r="AA70" s="237">
        <f t="shared" ref="AA70:AA101" si="37">IF(AND(V70="x",Z70="x"),"x",IF(OR(V70="x",Z70="x"),AVERAGE(V70,Z70),ROUND((5-GEOMEAN(((5-V70)/5*4+1),((5-Z70)/5*4+1)))/4*5,1)))</f>
        <v>2.9</v>
      </c>
      <c r="AB70" s="245">
        <f t="shared" ref="AB70:AB101" si="38">IF(AND(R70="x",AA70="x"),"x",IF(OR(R70="x",AA70="x"),AVERAGE(R70,AA70),ROUND((5-GEOMEAN(((5-R70)/5*4+1),((5-AA70)/5*4+1)))/4*5,1)))</f>
        <v>3.1</v>
      </c>
    </row>
    <row r="71" spans="1:28" x14ac:dyDescent="0.25">
      <c r="A71" s="147" t="str">
        <f>'Crisis Indicator Data'!A68</f>
        <v>Multiple crisis in Madagascar</v>
      </c>
      <c r="B71" s="148" t="str">
        <f>'Crisis Indicator Data'!B68</f>
        <v>Drought,Cyclone</v>
      </c>
      <c r="C71" s="148" t="str">
        <f>'Crisis Indicator Data'!C68</f>
        <v>MDG001</v>
      </c>
      <c r="D71" s="148" t="str">
        <f>'Crisis Indicator Data'!D68</f>
        <v>Madagascar</v>
      </c>
      <c r="E71" s="149" t="str">
        <f>'Crisis Indicator Data'!E68</f>
        <v>MDG</v>
      </c>
      <c r="F71" s="243">
        <f>IF('Crisis Indicator Data'!F68="x","x",IF(LOG('Crisis Indicator Data'!F68)&lt;F$4,0,IF(LOG('Crisis Indicator Data'!F68)&gt;F$3,5,ROUND(5-(F$3-LOG('Crisis Indicator Data'!F68))/(F$3-F$4)*5,1))))</f>
        <v>4.5999999999999996</v>
      </c>
      <c r="G71" s="143">
        <f>IF('Crisis Indicator Data'!F68="x","x",IF(LEN(E71)&gt;3,('Crisis Indicator Data'!F68/VLOOKUP('Impact of the crisis'!$C71,'Regional Crises'!$B$1:$R$66,4,FALSE)),'Crisis Indicator Data'!F68/VLOOKUP('Impact of the crisis'!$E71,'Country Indicator Data'!$B$4:$P$300,15,FALSE)))</f>
        <v>1</v>
      </c>
      <c r="H71" s="237">
        <f t="shared" si="26"/>
        <v>5</v>
      </c>
      <c r="I71" s="237">
        <f t="shared" si="27"/>
        <v>4.8</v>
      </c>
      <c r="J71" s="237">
        <f>IF('Crisis Indicator Data'!G68="x","x",IF(LOG('Crisis Indicator Data'!G68)&lt;J$4,0,IF(LOG('Crisis Indicator Data'!G68)&gt;J$3,5,ROUND(5-(J$3-LOG('Crisis Indicator Data'!G68))/(J$3-J$4)*5,1))))</f>
        <v>4.9000000000000004</v>
      </c>
      <c r="K71" s="143">
        <f>IF('Crisis Indicator Data'!G68="x","x",IF(LEN(E71)&gt;3,('Crisis Indicator Data'!G68/VLOOKUP('Impact of the crisis'!$C71,'Regional Crises'!$B$1:$R$66,5,FALSE)),'Crisis Indicator Data'!G68/VLOOKUP('Impact of the crisis'!$E71,'Country Indicator Data'!$B$4:$P$300,14,FALSE)))</f>
        <v>1</v>
      </c>
      <c r="L71" s="237">
        <f t="shared" si="28"/>
        <v>5</v>
      </c>
      <c r="M71" s="237">
        <f t="shared" si="29"/>
        <v>4.95</v>
      </c>
      <c r="N71" s="237">
        <f t="shared" si="30"/>
        <v>4.9000000000000004</v>
      </c>
      <c r="O71" s="237">
        <f>IF('Crisis Indicator Data'!H68="x","x",IF('Crisis Indicator Data'!H68=0,0,IF(LOG('Crisis Indicator Data'!H68)&lt;O$4,0,IF(LOG('Crisis Indicator Data'!H68)&gt;O$3,5,ROUND(5-(O$3-LOG('Crisis Indicator Data'!H68))/(O$3-O$4)*5,1)))))</f>
        <v>2.8</v>
      </c>
      <c r="P71" s="143">
        <f>IF('Crisis Indicator Data'!H68="x","x",'Crisis Indicator Data'!H68/'Crisis Indicator Data'!G68)</f>
        <v>5.0635900549876871E-2</v>
      </c>
      <c r="Q71" s="237">
        <f t="shared" si="31"/>
        <v>0.2</v>
      </c>
      <c r="R71" s="237">
        <f t="shared" si="32"/>
        <v>1.5</v>
      </c>
      <c r="S71" s="237">
        <f>IF('Crisis Indicator Data'!I68="x","x",IF('Crisis Indicator Data'!I68=0,0,IF(LOG('Crisis Indicator Data'!I68)&lt;S$4,0,IF(LOG('Crisis Indicator Data'!I68)&gt;S$3,5,ROUND(5-(S$3-LOG('Crisis Indicator Data'!I68))/(S$3-S$4)*5,1)))))</f>
        <v>3.3</v>
      </c>
      <c r="T71" s="143">
        <f>IF('Crisis Indicator Data'!H68="x","x",IF('Crisis Indicator Data'!I68="x","x",'Crisis Indicator Data'!I68/'Crisis Indicator Data'!H68))</f>
        <v>0.12858094603597603</v>
      </c>
      <c r="U71" s="237">
        <f t="shared" si="33"/>
        <v>4.3</v>
      </c>
      <c r="V71" s="237">
        <f t="shared" si="34"/>
        <v>3.8</v>
      </c>
      <c r="W71" s="237">
        <f>IF('Crisis Indicator Data'!L68="x","x",IF('Crisis Indicator Data'!L68=0,0,IF(LOG('Crisis Indicator Data'!L68)&lt;W$4,0,IF(LOG('Crisis Indicator Data'!L68)&gt;W$3,5,ROUND(5-(W$3-LOG('Crisis Indicator Data'!L68))/(W$3-W$4)*5,1)))))</f>
        <v>3.4</v>
      </c>
      <c r="X71" s="244">
        <f>IF(OR('Crisis Indicator Data'!L68="x",'Crisis Indicator Data'!H68="x"),"x",'Crisis Indicator Data'!L68/'Crisis Indicator Data'!H68)</f>
        <v>1.6255829447035309E-4</v>
      </c>
      <c r="Y71" s="237">
        <f t="shared" si="35"/>
        <v>5</v>
      </c>
      <c r="Z71" s="237">
        <f t="shared" si="36"/>
        <v>4.2</v>
      </c>
      <c r="AA71" s="237">
        <f t="shared" si="37"/>
        <v>4</v>
      </c>
      <c r="AB71" s="245">
        <f t="shared" si="38"/>
        <v>3</v>
      </c>
    </row>
    <row r="72" spans="1:28" x14ac:dyDescent="0.25">
      <c r="A72" s="147" t="str">
        <f>'Crisis Indicator Data'!A69</f>
        <v>Drought in Madagascar</v>
      </c>
      <c r="B72" s="148" t="str">
        <f>'Crisis Indicator Data'!B69</f>
        <v>Drought</v>
      </c>
      <c r="C72" s="148" t="str">
        <f>'Crisis Indicator Data'!C69</f>
        <v>MDG002</v>
      </c>
      <c r="D72" s="148" t="str">
        <f>'Crisis Indicator Data'!D69</f>
        <v>Madagascar</v>
      </c>
      <c r="E72" s="149" t="str">
        <f>'Crisis Indicator Data'!E69</f>
        <v>MDG</v>
      </c>
      <c r="F72" s="243">
        <f>IF('Crisis Indicator Data'!F69="x","x",IF(LOG('Crisis Indicator Data'!F69)&lt;F$4,0,IF(LOG('Crisis Indicator Data'!F69)&gt;F$3,5,ROUND(5-(F$3-LOG('Crisis Indicator Data'!F69))/(F$3-F$4)*5,1))))</f>
        <v>3.6</v>
      </c>
      <c r="G72" s="143">
        <f>IF('Crisis Indicator Data'!F69="x","x",IF(LEN(E72)&gt;3,('Crisis Indicator Data'!F69/VLOOKUP('Impact of the crisis'!$C72,'Regional Crises'!$B$1:$R$66,4,FALSE)),'Crisis Indicator Data'!F69/VLOOKUP('Impact of the crisis'!$E72,'Country Indicator Data'!$B$4:$P$300,15,FALSE)))</f>
        <v>0.25739429357167409</v>
      </c>
      <c r="H72" s="237">
        <f t="shared" si="26"/>
        <v>1.2</v>
      </c>
      <c r="I72" s="237">
        <f t="shared" si="27"/>
        <v>2.4</v>
      </c>
      <c r="J72" s="237">
        <f>IF('Crisis Indicator Data'!G69="x","x",IF(LOG('Crisis Indicator Data'!G69)&lt;J$4,0,IF(LOG('Crisis Indicator Data'!G69)&gt;J$3,5,ROUND(5-(J$3-LOG('Crisis Indicator Data'!G69))/(J$3-J$4)*5,1))))</f>
        <v>0</v>
      </c>
      <c r="K72" s="143">
        <f>IF('Crisis Indicator Data'!G69="x","x",IF(LEN(E72)&gt;3,('Crisis Indicator Data'!G69/VLOOKUP('Impact of the crisis'!$C72,'Regional Crises'!$B$1:$R$66,5,FALSE)),'Crisis Indicator Data'!G69/VLOOKUP('Impact of the crisis'!$E72,'Country Indicator Data'!$B$4:$P$300,14,FALSE)))</f>
        <v>2.4626387342711602E-2</v>
      </c>
      <c r="L72" s="237">
        <f t="shared" si="28"/>
        <v>0.1</v>
      </c>
      <c r="M72" s="237">
        <f t="shared" si="29"/>
        <v>0.05</v>
      </c>
      <c r="N72" s="237">
        <f t="shared" si="30"/>
        <v>1.4</v>
      </c>
      <c r="O72" s="237">
        <f>IF('Crisis Indicator Data'!H69="x","x",IF('Crisis Indicator Data'!H69=0,0,IF(LOG('Crisis Indicator Data'!H69)&lt;O$4,0,IF(LOG('Crisis Indicator Data'!H69)&gt;O$3,5,ROUND(5-(O$3-LOG('Crisis Indicator Data'!H69))/(O$3-O$4)*5,1)))))</f>
        <v>2.1</v>
      </c>
      <c r="P72" s="143">
        <f>IF('Crisis Indicator Data'!H69="x","x",'Crisis Indicator Data'!H69/'Crisis Indicator Data'!G69)</f>
        <v>0.74109589041095891</v>
      </c>
      <c r="Q72" s="237">
        <f t="shared" si="31"/>
        <v>3.7</v>
      </c>
      <c r="R72" s="237">
        <f t="shared" si="32"/>
        <v>2.9000000000000004</v>
      </c>
      <c r="S72" s="237">
        <f>IF('Crisis Indicator Data'!I69="x","x",IF('Crisis Indicator Data'!I69=0,0,IF(LOG('Crisis Indicator Data'!I69)&lt;S$4,0,IF(LOG('Crisis Indicator Data'!I69)&gt;S$3,5,ROUND(5-(S$3-LOG('Crisis Indicator Data'!I69))/(S$3-S$4)*5,1)))))</f>
        <v>1</v>
      </c>
      <c r="T72" s="143">
        <f>IF('Crisis Indicator Data'!H69="x","x",IF('Crisis Indicator Data'!I69="x","x",'Crisis Indicator Data'!I69/'Crisis Indicator Data'!H69))</f>
        <v>9.242144177449169E-3</v>
      </c>
      <c r="U72" s="237">
        <f t="shared" si="33"/>
        <v>0.3</v>
      </c>
      <c r="V72" s="237">
        <f t="shared" si="34"/>
        <v>0.7</v>
      </c>
      <c r="W72" s="237">
        <f>IF('Crisis Indicator Data'!L69="x","x",IF('Crisis Indicator Data'!L69=0,0,IF(LOG('Crisis Indicator Data'!L69)&lt;W$4,0,IF(LOG('Crisis Indicator Data'!L69)&gt;W$3,5,ROUND(5-(W$3-LOG('Crisis Indicator Data'!L69))/(W$3-W$4)*5,1)))))</f>
        <v>2.1</v>
      </c>
      <c r="X72" s="244">
        <f>IF(OR('Crisis Indicator Data'!L69="x",'Crisis Indicator Data'!H69="x"),"x",'Crisis Indicator Data'!L69/'Crisis Indicator Data'!H69)</f>
        <v>5.5452865064695011E-5</v>
      </c>
      <c r="Y72" s="237">
        <f t="shared" si="35"/>
        <v>2.8</v>
      </c>
      <c r="Z72" s="237">
        <f t="shared" si="36"/>
        <v>2.5</v>
      </c>
      <c r="AA72" s="237">
        <f t="shared" si="37"/>
        <v>1.7</v>
      </c>
      <c r="AB72" s="245">
        <f t="shared" si="38"/>
        <v>2.2999999999999998</v>
      </c>
    </row>
    <row r="73" spans="1:28" x14ac:dyDescent="0.25">
      <c r="A73" s="147" t="str">
        <f>'Crisis Indicator Data'!A70</f>
        <v>Tropical Cyclones Season in 2022 in Madagascar</v>
      </c>
      <c r="B73" s="148" t="str">
        <f>'Crisis Indicator Data'!B70</f>
        <v>Cyclone</v>
      </c>
      <c r="C73" s="148" t="str">
        <f>'Crisis Indicator Data'!C70</f>
        <v>MDG006</v>
      </c>
      <c r="D73" s="148" t="str">
        <f>'Crisis Indicator Data'!D70</f>
        <v>Madagascar</v>
      </c>
      <c r="E73" s="149" t="str">
        <f>'Crisis Indicator Data'!E70</f>
        <v>MDG</v>
      </c>
      <c r="F73" s="243">
        <f>IF('Crisis Indicator Data'!F70="x","x",IF(LOG('Crisis Indicator Data'!F70)&lt;F$4,0,IF(LOG('Crisis Indicator Data'!F70)&gt;F$3,5,ROUND(5-(F$3-LOG('Crisis Indicator Data'!F70))/(F$3-F$4)*5,1))))</f>
        <v>4.5999999999999996</v>
      </c>
      <c r="G73" s="143">
        <f>IF('Crisis Indicator Data'!F70="x","x",IF(LEN(E73)&gt;3,('Crisis Indicator Data'!F70/VLOOKUP('Impact of the crisis'!$C73,'Regional Crises'!$B$1:$R$66,4,FALSE)),'Crisis Indicator Data'!F70/VLOOKUP('Impact of the crisis'!$E73,'Country Indicator Data'!$B$4:$P$300,15,FALSE)))</f>
        <v>1</v>
      </c>
      <c r="H73" s="237">
        <f t="shared" si="26"/>
        <v>5</v>
      </c>
      <c r="I73" s="237">
        <f t="shared" si="27"/>
        <v>4.8</v>
      </c>
      <c r="J73" s="237">
        <f>IF('Crisis Indicator Data'!G70="x","x",IF(LOG('Crisis Indicator Data'!G70)&lt;J$4,0,IF(LOG('Crisis Indicator Data'!G70)&gt;J$3,5,ROUND(5-(J$3-LOG('Crisis Indicator Data'!G70))/(J$3-J$4)*5,1))))</f>
        <v>4.9000000000000004</v>
      </c>
      <c r="K73" s="143">
        <f>IF('Crisis Indicator Data'!G70="x","x",IF(LEN(E73)&gt;3,('Crisis Indicator Data'!G70/VLOOKUP('Impact of the crisis'!$C73,'Regional Crises'!$B$1:$R$66,5,FALSE)),'Crisis Indicator Data'!G70/VLOOKUP('Impact of the crisis'!$E73,'Country Indicator Data'!$B$4:$P$300,14,FALSE)))</f>
        <v>1</v>
      </c>
      <c r="L73" s="237">
        <f t="shared" si="28"/>
        <v>5</v>
      </c>
      <c r="M73" s="237">
        <f t="shared" si="29"/>
        <v>4.95</v>
      </c>
      <c r="N73" s="237">
        <f t="shared" si="30"/>
        <v>4.9000000000000004</v>
      </c>
      <c r="O73" s="237">
        <f>IF('Crisis Indicator Data'!H70="x","x",IF('Crisis Indicator Data'!H70=0,0,IF(LOG('Crisis Indicator Data'!H70)&lt;O$4,0,IF(LOG('Crisis Indicator Data'!H70)&gt;O$3,5,ROUND(5-(O$3-LOG('Crisis Indicator Data'!H70))/(O$3-O$4)*5,1)))))</f>
        <v>2.5</v>
      </c>
      <c r="P73" s="143">
        <f>IF('Crisis Indicator Data'!H70="x","x",'Crisis Indicator Data'!H70/'Crisis Indicator Data'!G70)</f>
        <v>3.2385386094524848E-2</v>
      </c>
      <c r="Q73" s="237">
        <f t="shared" si="31"/>
        <v>0.1</v>
      </c>
      <c r="R73" s="237">
        <f t="shared" si="32"/>
        <v>1.3</v>
      </c>
      <c r="S73" s="237">
        <f>IF('Crisis Indicator Data'!I70="x","x",IF('Crisis Indicator Data'!I70=0,0,IF(LOG('Crisis Indicator Data'!I70)&lt;S$4,0,IF(LOG('Crisis Indicator Data'!I70)&gt;S$3,5,ROUND(5-(S$3-LOG('Crisis Indicator Data'!I70))/(S$3-S$4)*5,1)))))</f>
        <v>3.2</v>
      </c>
      <c r="T73" s="143">
        <f>IF('Crisis Indicator Data'!H70="x","x",IF('Crisis Indicator Data'!I70="x","x",'Crisis Indicator Data'!I70/'Crisis Indicator Data'!H70))</f>
        <v>0.19583333333333333</v>
      </c>
      <c r="U73" s="237">
        <f t="shared" si="33"/>
        <v>5</v>
      </c>
      <c r="V73" s="237">
        <f t="shared" si="34"/>
        <v>4.0999999999999996</v>
      </c>
      <c r="W73" s="237">
        <f>IF('Crisis Indicator Data'!L70="x","x",IF('Crisis Indicator Data'!L70=0,0,IF(LOG('Crisis Indicator Data'!L70)&lt;W$4,0,IF(LOG('Crisis Indicator Data'!L70)&gt;W$3,5,ROUND(5-(W$3-LOG('Crisis Indicator Data'!L70))/(W$3-W$4)*5,1)))))</f>
        <v>3.3</v>
      </c>
      <c r="X73" s="244">
        <f>IF(OR('Crisis Indicator Data'!L70="x",'Crisis Indicator Data'!H70="x"),"x",'Crisis Indicator Data'!L70/'Crisis Indicator Data'!H70)</f>
        <v>2.2291666666666667E-4</v>
      </c>
      <c r="Y73" s="237">
        <f t="shared" si="35"/>
        <v>5</v>
      </c>
      <c r="Z73" s="237">
        <f t="shared" si="36"/>
        <v>4.2</v>
      </c>
      <c r="AA73" s="237">
        <f t="shared" si="37"/>
        <v>4.2</v>
      </c>
      <c r="AB73" s="245">
        <f t="shared" si="38"/>
        <v>3.1</v>
      </c>
    </row>
    <row r="74" spans="1:28" x14ac:dyDescent="0.25">
      <c r="A74" s="147" t="str">
        <f>'Crisis Indicator Data'!A71</f>
        <v>Multiple crisis in Mexico</v>
      </c>
      <c r="B74" s="148" t="str">
        <f>'Crisis Indicator Data'!B71</f>
        <v>Violence,Displacement</v>
      </c>
      <c r="C74" s="148" t="str">
        <f>'Crisis Indicator Data'!C71</f>
        <v>MEX001</v>
      </c>
      <c r="D74" s="148" t="str">
        <f>'Crisis Indicator Data'!D71</f>
        <v>Mexico</v>
      </c>
      <c r="E74" s="149" t="str">
        <f>'Crisis Indicator Data'!E71</f>
        <v>MEX</v>
      </c>
      <c r="F74" s="243">
        <f>IF('Crisis Indicator Data'!F71="x","x",IF(LOG('Crisis Indicator Data'!F71)&lt;F$4,0,IF(LOG('Crisis Indicator Data'!F71)&gt;F$3,5,ROUND(5-(F$3-LOG('Crisis Indicator Data'!F71))/(F$3-F$4)*5,1))))</f>
        <v>5</v>
      </c>
      <c r="G74" s="143">
        <f>IF('Crisis Indicator Data'!F71="x","x",IF(LEN(E74)&gt;3,('Crisis Indicator Data'!F71/VLOOKUP('Impact of the crisis'!$C74,'Regional Crises'!$B$1:$R$66,4,FALSE)),'Crisis Indicator Data'!F71/VLOOKUP('Impact of the crisis'!$E74,'Country Indicator Data'!$B$4:$P$300,15,FALSE)))</f>
        <v>1</v>
      </c>
      <c r="H74" s="237">
        <f t="shared" si="26"/>
        <v>5</v>
      </c>
      <c r="I74" s="237">
        <f t="shared" si="27"/>
        <v>5</v>
      </c>
      <c r="J74" s="237">
        <f>IF('Crisis Indicator Data'!G71="x","x",IF(LOG('Crisis Indicator Data'!G71)&lt;J$4,0,IF(LOG('Crisis Indicator Data'!G71)&gt;J$3,5,ROUND(5-(J$3-LOG('Crisis Indicator Data'!G71))/(J$3-J$4)*5,1))))</f>
        <v>5</v>
      </c>
      <c r="K74" s="143">
        <f>IF('Crisis Indicator Data'!G71="x","x",IF(LEN(E74)&gt;3,('Crisis Indicator Data'!G71/VLOOKUP('Impact of the crisis'!$C74,'Regional Crises'!$B$1:$R$66,5,FALSE)),'Crisis Indicator Data'!G71/VLOOKUP('Impact of the crisis'!$E74,'Country Indicator Data'!$B$4:$P$300,14,FALSE)))</f>
        <v>1</v>
      </c>
      <c r="L74" s="237">
        <f t="shared" si="28"/>
        <v>5</v>
      </c>
      <c r="M74" s="237">
        <f t="shared" si="29"/>
        <v>5</v>
      </c>
      <c r="N74" s="237">
        <f t="shared" si="30"/>
        <v>5</v>
      </c>
      <c r="O74" s="237">
        <f>IF('Crisis Indicator Data'!H71="x","x",IF('Crisis Indicator Data'!H71=0,0,IF(LOG('Crisis Indicator Data'!H71)&lt;O$4,0,IF(LOG('Crisis Indicator Data'!H71)&gt;O$3,5,ROUND(5-(O$3-LOG('Crisis Indicator Data'!H71))/(O$3-O$4)*5,1)))))</f>
        <v>2.1</v>
      </c>
      <c r="P74" s="143">
        <f>IF('Crisis Indicator Data'!H71="x","x",'Crisis Indicator Data'!H71/'Crisis Indicator Data'!G71)</f>
        <v>5.1260830645025084E-3</v>
      </c>
      <c r="Q74" s="237">
        <f t="shared" si="31"/>
        <v>0</v>
      </c>
      <c r="R74" s="237">
        <f t="shared" si="32"/>
        <v>1.05</v>
      </c>
      <c r="S74" s="237">
        <f>IF('Crisis Indicator Data'!I71="x","x",IF('Crisis Indicator Data'!I71=0,0,IF(LOG('Crisis Indicator Data'!I71)&lt;S$4,0,IF(LOG('Crisis Indicator Data'!I71)&gt;S$3,5,ROUND(5-(S$3-LOG('Crisis Indicator Data'!I71))/(S$3-S$4)*5,1)))))</f>
        <v>4</v>
      </c>
      <c r="T74" s="143">
        <f>IF('Crisis Indicator Data'!H71="x","x",IF('Crisis Indicator Data'!I71="x","x",'Crisis Indicator Data'!I71/'Crisis Indicator Data'!H71))</f>
        <v>1</v>
      </c>
      <c r="U74" s="237">
        <f t="shared" si="33"/>
        <v>5</v>
      </c>
      <c r="V74" s="237">
        <f t="shared" si="34"/>
        <v>4.5</v>
      </c>
      <c r="W74" s="237">
        <f>IF('Crisis Indicator Data'!L71="x","x",IF('Crisis Indicator Data'!L71=0,0,IF(LOG('Crisis Indicator Data'!L71)&lt;W$4,0,IF(LOG('Crisis Indicator Data'!L71)&gt;W$3,5,ROUND(5-(W$3-LOG('Crisis Indicator Data'!L71))/(W$3-W$4)*5,1)))))</f>
        <v>5</v>
      </c>
      <c r="X74" s="244">
        <f>IF(OR('Crisis Indicator Data'!L71="x",'Crisis Indicator Data'!H71="x"),"x",'Crisis Indicator Data'!L71/'Crisis Indicator Data'!H71)</f>
        <v>1.4024711696869852E-2</v>
      </c>
      <c r="Y74" s="237">
        <f t="shared" si="35"/>
        <v>5</v>
      </c>
      <c r="Z74" s="237">
        <f t="shared" si="36"/>
        <v>5</v>
      </c>
      <c r="AA74" s="237">
        <f t="shared" si="37"/>
        <v>4.8</v>
      </c>
      <c r="AB74" s="245">
        <f t="shared" si="38"/>
        <v>3.5</v>
      </c>
    </row>
    <row r="75" spans="1:28" x14ac:dyDescent="0.25">
      <c r="A75" s="147" t="str">
        <f>'Crisis Indicator Data'!A72</f>
        <v>Criminal Violence in Mexico</v>
      </c>
      <c r="B75" s="148" t="str">
        <f>'Crisis Indicator Data'!B72</f>
        <v>Violence,Displacement</v>
      </c>
      <c r="C75" s="148" t="str">
        <f>'Crisis Indicator Data'!C72</f>
        <v>MEX002</v>
      </c>
      <c r="D75" s="148" t="str">
        <f>'Crisis Indicator Data'!D72</f>
        <v>Mexico</v>
      </c>
      <c r="E75" s="149" t="str">
        <f>'Crisis Indicator Data'!E72</f>
        <v>MEX</v>
      </c>
      <c r="F75" s="243">
        <f>IF('Crisis Indicator Data'!F72="x","x",IF(LOG('Crisis Indicator Data'!F72)&lt;F$4,0,IF(LOG('Crisis Indicator Data'!F72)&gt;F$3,5,ROUND(5-(F$3-LOG('Crisis Indicator Data'!F72))/(F$3-F$4)*5,1))))</f>
        <v>5</v>
      </c>
      <c r="G75" s="143">
        <f>IF('Crisis Indicator Data'!F72="x","x",IF(LEN(E75)&gt;3,('Crisis Indicator Data'!F72/VLOOKUP('Impact of the crisis'!$C75,'Regional Crises'!$B$1:$R$66,4,FALSE)),'Crisis Indicator Data'!F72/VLOOKUP('Impact of the crisis'!$E75,'Country Indicator Data'!$B$4:$P$300,15,FALSE)))</f>
        <v>1</v>
      </c>
      <c r="H75" s="237">
        <f t="shared" si="26"/>
        <v>5</v>
      </c>
      <c r="I75" s="237">
        <f t="shared" si="27"/>
        <v>5</v>
      </c>
      <c r="J75" s="237">
        <f>IF('Crisis Indicator Data'!G72="x","x",IF(LOG('Crisis Indicator Data'!G72)&lt;J$4,0,IF(LOG('Crisis Indicator Data'!G72)&gt;J$3,5,ROUND(5-(J$3-LOG('Crisis Indicator Data'!G72))/(J$3-J$4)*5,1))))</f>
        <v>5</v>
      </c>
      <c r="K75" s="143">
        <f>IF('Crisis Indicator Data'!G72="x","x",IF(LEN(E75)&gt;3,('Crisis Indicator Data'!G72/VLOOKUP('Impact of the crisis'!$C75,'Regional Crises'!$B$1:$R$66,5,FALSE)),'Crisis Indicator Data'!G72/VLOOKUP('Impact of the crisis'!$E75,'Country Indicator Data'!$B$4:$P$300,14,FALSE)))</f>
        <v>1</v>
      </c>
      <c r="L75" s="237">
        <f t="shared" si="28"/>
        <v>5</v>
      </c>
      <c r="M75" s="237">
        <f t="shared" si="29"/>
        <v>5</v>
      </c>
      <c r="N75" s="237">
        <f t="shared" si="30"/>
        <v>5</v>
      </c>
      <c r="O75" s="237">
        <f>IF('Crisis Indicator Data'!H72="x","x",IF('Crisis Indicator Data'!H72=0,0,IF(LOG('Crisis Indicator Data'!H72)&lt;O$4,0,IF(LOG('Crisis Indicator Data'!H72)&gt;O$3,5,ROUND(5-(O$3-LOG('Crisis Indicator Data'!H72))/(O$3-O$4)*5,1)))))</f>
        <v>1.8</v>
      </c>
      <c r="P75" s="143">
        <f>IF('Crisis Indicator Data'!H72="x","x",'Crisis Indicator Data'!H72/'Crisis Indicator Data'!G72)</f>
        <v>3.2006350600435759E-3</v>
      </c>
      <c r="Q75" s="237">
        <f t="shared" si="31"/>
        <v>0</v>
      </c>
      <c r="R75" s="237">
        <f t="shared" si="32"/>
        <v>0.9</v>
      </c>
      <c r="S75" s="237">
        <f>IF('Crisis Indicator Data'!I72="x","x",IF('Crisis Indicator Data'!I72=0,0,IF(LOG('Crisis Indicator Data'!I72)&lt;S$4,0,IF(LOG('Crisis Indicator Data'!I72)&gt;S$3,5,ROUND(5-(S$3-LOG('Crisis Indicator Data'!I72))/(S$3-S$4)*5,1)))))</f>
        <v>3.7</v>
      </c>
      <c r="T75" s="143">
        <f>IF('Crisis Indicator Data'!H72="x","x",IF('Crisis Indicator Data'!I72="x","x",'Crisis Indicator Data'!I72/'Crisis Indicator Data'!H72))</f>
        <v>1</v>
      </c>
      <c r="U75" s="237">
        <f t="shared" si="33"/>
        <v>5</v>
      </c>
      <c r="V75" s="237">
        <f t="shared" si="34"/>
        <v>4.4000000000000004</v>
      </c>
      <c r="W75" s="237">
        <f>IF('Crisis Indicator Data'!L72="x","x",IF('Crisis Indicator Data'!L72=0,0,IF(LOG('Crisis Indicator Data'!L72)&lt;W$4,0,IF(LOG('Crisis Indicator Data'!L72)&gt;W$3,5,ROUND(5-(W$3-LOG('Crisis Indicator Data'!L72))/(W$3-W$4)*5,1)))))</f>
        <v>5</v>
      </c>
      <c r="X75" s="244">
        <f>IF(OR('Crisis Indicator Data'!L72="x",'Crisis Indicator Data'!H72="x"),"x",'Crisis Indicator Data'!L72/'Crisis Indicator Data'!H72)</f>
        <v>2.0564643799472294E-2</v>
      </c>
      <c r="Y75" s="237">
        <f t="shared" si="35"/>
        <v>5</v>
      </c>
      <c r="Z75" s="237">
        <f t="shared" si="36"/>
        <v>5</v>
      </c>
      <c r="AA75" s="237">
        <f t="shared" si="37"/>
        <v>4.7</v>
      </c>
      <c r="AB75" s="245">
        <f t="shared" si="38"/>
        <v>3.4</v>
      </c>
    </row>
    <row r="76" spans="1:28" x14ac:dyDescent="0.25">
      <c r="A76" s="147" t="str">
        <f>'Crisis Indicator Data'!A73</f>
        <v>Mixed Migration in Mexico</v>
      </c>
      <c r="B76" s="148" t="str">
        <f>'Crisis Indicator Data'!B73</f>
        <v>Displacement</v>
      </c>
      <c r="C76" s="148" t="str">
        <f>'Crisis Indicator Data'!C73</f>
        <v>MEX003</v>
      </c>
      <c r="D76" s="148" t="str">
        <f>'Crisis Indicator Data'!D73</f>
        <v>Mexico</v>
      </c>
      <c r="E76" s="149" t="str">
        <f>'Crisis Indicator Data'!E73</f>
        <v>MEX</v>
      </c>
      <c r="F76" s="243">
        <f>IF('Crisis Indicator Data'!F73="x","x",IF(LOG('Crisis Indicator Data'!F73)&lt;F$4,0,IF(LOG('Crisis Indicator Data'!F73)&gt;F$3,5,ROUND(5-(F$3-LOG('Crisis Indicator Data'!F73))/(F$3-F$4)*5,1))))</f>
        <v>5</v>
      </c>
      <c r="G76" s="143">
        <f>IF('Crisis Indicator Data'!F73="x","x",IF(LEN(E76)&gt;3,('Crisis Indicator Data'!F73/VLOOKUP('Impact of the crisis'!$C76,'Regional Crises'!$B$1:$R$66,4,FALSE)),'Crisis Indicator Data'!F73/VLOOKUP('Impact of the crisis'!$E76,'Country Indicator Data'!$B$4:$P$300,15,FALSE)))</f>
        <v>0.85996964942513954</v>
      </c>
      <c r="H76" s="237">
        <f t="shared" si="26"/>
        <v>4.3</v>
      </c>
      <c r="I76" s="237">
        <f t="shared" si="27"/>
        <v>4.6500000000000004</v>
      </c>
      <c r="J76" s="237">
        <f>IF('Crisis Indicator Data'!G73="x","x",IF(LOG('Crisis Indicator Data'!G73)&lt;J$4,0,IF(LOG('Crisis Indicator Data'!G73)&gt;J$3,5,ROUND(5-(J$3-LOG('Crisis Indicator Data'!G73))/(J$3-J$4)*5,1))))</f>
        <v>5</v>
      </c>
      <c r="K76" s="143">
        <f>IF('Crisis Indicator Data'!G73="x","x",IF(LEN(E76)&gt;3,('Crisis Indicator Data'!G73/VLOOKUP('Impact of the crisis'!$C76,'Regional Crises'!$B$1:$R$66,5,FALSE)),'Crisis Indicator Data'!G73/VLOOKUP('Impact of the crisis'!$E76,'Country Indicator Data'!$B$4:$P$300,14,FALSE)))</f>
        <v>0.96354316212609992</v>
      </c>
      <c r="L76" s="237">
        <f t="shared" si="28"/>
        <v>4.8</v>
      </c>
      <c r="M76" s="237">
        <f t="shared" si="29"/>
        <v>4.9000000000000004</v>
      </c>
      <c r="N76" s="237">
        <f t="shared" si="30"/>
        <v>4.8</v>
      </c>
      <c r="O76" s="237">
        <f>IF('Crisis Indicator Data'!H73="x","x",IF('Crisis Indicator Data'!H73=0,0,IF(LOG('Crisis Indicator Data'!H73)&lt;O$4,0,IF(LOG('Crisis Indicator Data'!H73)&gt;O$3,5,ROUND(5-(O$3-LOG('Crisis Indicator Data'!H73))/(O$3-O$4)*5,1)))))</f>
        <v>1.4</v>
      </c>
      <c r="P76" s="143">
        <f>IF('Crisis Indicator Data'!H73="x","x",'Crisis Indicator Data'!H73/'Crisis Indicator Data'!G73)</f>
        <v>1.9982996923670212E-3</v>
      </c>
      <c r="Q76" s="237">
        <f t="shared" si="31"/>
        <v>0</v>
      </c>
      <c r="R76" s="237">
        <f t="shared" si="32"/>
        <v>0.7</v>
      </c>
      <c r="S76" s="237">
        <f>IF('Crisis Indicator Data'!I73="x","x",IF('Crisis Indicator Data'!I73=0,0,IF(LOG('Crisis Indicator Data'!I73)&lt;S$4,0,IF(LOG('Crisis Indicator Data'!I73)&gt;S$3,5,ROUND(5-(S$3-LOG('Crisis Indicator Data'!I73))/(S$3-S$4)*5,1)))))</f>
        <v>3.4</v>
      </c>
      <c r="T76" s="143">
        <f>IF('Crisis Indicator Data'!H73="x","x",IF('Crisis Indicator Data'!I73="x","x",'Crisis Indicator Data'!I73/'Crisis Indicator Data'!H73))</f>
        <v>1</v>
      </c>
      <c r="U76" s="237">
        <f t="shared" si="33"/>
        <v>5</v>
      </c>
      <c r="V76" s="237">
        <f t="shared" si="34"/>
        <v>4.2</v>
      </c>
      <c r="W76" s="237">
        <f>IF('Crisis Indicator Data'!L73="x","x",IF('Crisis Indicator Data'!L73=0,0,IF(LOG('Crisis Indicator Data'!L73)&lt;W$4,0,IF(LOG('Crisis Indicator Data'!L73)&gt;W$3,5,ROUND(5-(W$3-LOG('Crisis Indicator Data'!L73))/(W$3-W$4)*5,1)))))</f>
        <v>4.0999999999999996</v>
      </c>
      <c r="X76" s="244">
        <f>IF(OR('Crisis Indicator Data'!L73="x",'Crisis Indicator Data'!H73="x"),"x",'Crisis Indicator Data'!L73/'Crisis Indicator Data'!H73)</f>
        <v>3.1535087719298245E-3</v>
      </c>
      <c r="Y76" s="237">
        <f t="shared" si="35"/>
        <v>5</v>
      </c>
      <c r="Z76" s="237">
        <f t="shared" si="36"/>
        <v>4.5999999999999996</v>
      </c>
      <c r="AA76" s="237">
        <f t="shared" si="37"/>
        <v>4.4000000000000004</v>
      </c>
      <c r="AB76" s="245">
        <f t="shared" si="38"/>
        <v>3</v>
      </c>
    </row>
    <row r="77" spans="1:28" x14ac:dyDescent="0.25">
      <c r="A77" s="147" t="str">
        <f>'Crisis Indicator Data'!A74</f>
        <v>Complex crisis in Mali</v>
      </c>
      <c r="B77" s="148" t="str">
        <f>'Crisis Indicator Data'!B74</f>
        <v>Conflict</v>
      </c>
      <c r="C77" s="148" t="str">
        <f>'Crisis Indicator Data'!C74</f>
        <v>MLI001</v>
      </c>
      <c r="D77" s="148" t="str">
        <f>'Crisis Indicator Data'!D74</f>
        <v>Mali</v>
      </c>
      <c r="E77" s="149" t="str">
        <f>'Crisis Indicator Data'!E74</f>
        <v>MLI</v>
      </c>
      <c r="F77" s="243">
        <f>IF('Crisis Indicator Data'!F74="x","x",IF(LOG('Crisis Indicator Data'!F74)&lt;F$4,0,IF(LOG('Crisis Indicator Data'!F74)&gt;F$3,5,ROUND(5-(F$3-LOG('Crisis Indicator Data'!F74))/(F$3-F$4)*5,1))))</f>
        <v>5</v>
      </c>
      <c r="G77" s="143">
        <f>IF('Crisis Indicator Data'!F74="x","x",IF(LEN(E77)&gt;3,('Crisis Indicator Data'!F74/VLOOKUP('Impact of the crisis'!$C77,'Regional Crises'!$B$1:$R$66,4,FALSE)),'Crisis Indicator Data'!F74/VLOOKUP('Impact of the crisis'!$E77,'Country Indicator Data'!$B$4:$P$300,15,FALSE)))</f>
        <v>1.0163908899433696</v>
      </c>
      <c r="H77" s="237">
        <f t="shared" si="26"/>
        <v>5</v>
      </c>
      <c r="I77" s="237">
        <f t="shared" si="27"/>
        <v>5</v>
      </c>
      <c r="J77" s="237">
        <f>IF('Crisis Indicator Data'!G74="x","x",IF(LOG('Crisis Indicator Data'!G74)&lt;J$4,0,IF(LOG('Crisis Indicator Data'!G74)&gt;J$3,5,ROUND(5-(J$3-LOG('Crisis Indicator Data'!G74))/(J$3-J$4)*5,1))))</f>
        <v>4.4000000000000004</v>
      </c>
      <c r="K77" s="143">
        <f>IF('Crisis Indicator Data'!G74="x","x",IF(LEN(E77)&gt;3,('Crisis Indicator Data'!G74/VLOOKUP('Impact of the crisis'!$C77,'Regional Crises'!$B$1:$R$66,5,FALSE)),'Crisis Indicator Data'!G74/VLOOKUP('Impact of the crisis'!$E77,'Country Indicator Data'!$B$4:$P$300,14,FALSE)))</f>
        <v>1</v>
      </c>
      <c r="L77" s="237">
        <f t="shared" si="28"/>
        <v>5</v>
      </c>
      <c r="M77" s="237">
        <f t="shared" si="29"/>
        <v>4.7</v>
      </c>
      <c r="N77" s="237">
        <f t="shared" si="30"/>
        <v>4.9000000000000004</v>
      </c>
      <c r="O77" s="237">
        <f>IF('Crisis Indicator Data'!H74="x","x",IF('Crisis Indicator Data'!H74=0,0,IF(LOG('Crisis Indicator Data'!H74)&lt;O$4,0,IF(LOG('Crisis Indicator Data'!H74)&gt;O$3,5,ROUND(5-(O$3-LOG('Crisis Indicator Data'!H74))/(O$3-O$4)*5,1)))))</f>
        <v>3.8</v>
      </c>
      <c r="P77" s="143">
        <f>IF('Crisis Indicator Data'!H74="x","x",'Crisis Indicator Data'!H74/'Crisis Indicator Data'!G74)</f>
        <v>0.299017513882956</v>
      </c>
      <c r="Q77" s="237">
        <f t="shared" si="31"/>
        <v>1.5</v>
      </c>
      <c r="R77" s="237">
        <f t="shared" si="32"/>
        <v>2.65</v>
      </c>
      <c r="S77" s="237">
        <f>IF('Crisis Indicator Data'!I74="x","x",IF('Crisis Indicator Data'!I74=0,0,IF(LOG('Crisis Indicator Data'!I74)&lt;S$4,0,IF(LOG('Crisis Indicator Data'!I74)&gt;S$3,5,ROUND(5-(S$3-LOG('Crisis Indicator Data'!I74))/(S$3-S$4)*5,1)))))</f>
        <v>4.5</v>
      </c>
      <c r="T77" s="143">
        <f>IF('Crisis Indicator Data'!H74="x","x",IF('Crisis Indicator Data'!I74="x","x",'Crisis Indicator Data'!I74/'Crisis Indicator Data'!H74))</f>
        <v>0.22142857142857142</v>
      </c>
      <c r="U77" s="237">
        <f t="shared" si="33"/>
        <v>5</v>
      </c>
      <c r="V77" s="237">
        <f t="shared" si="34"/>
        <v>4.8</v>
      </c>
      <c r="W77" s="237">
        <f>IF('Crisis Indicator Data'!L74="x","x",IF('Crisis Indicator Data'!L74=0,0,IF(LOG('Crisis Indicator Data'!L74)&lt;W$4,0,IF(LOG('Crisis Indicator Data'!L74)&gt;W$3,5,ROUND(5-(W$3-LOG('Crisis Indicator Data'!L74))/(W$3-W$4)*5,1)))))</f>
        <v>4.7</v>
      </c>
      <c r="X77" s="244">
        <f>IF(OR('Crisis Indicator Data'!L74="x",'Crisis Indicator Data'!H74="x"),"x",'Crisis Indicator Data'!L74/'Crisis Indicator Data'!H74)</f>
        <v>3.2444444444444442E-4</v>
      </c>
      <c r="Y77" s="237">
        <f t="shared" si="35"/>
        <v>5</v>
      </c>
      <c r="Z77" s="237">
        <f t="shared" si="36"/>
        <v>4.9000000000000004</v>
      </c>
      <c r="AA77" s="237">
        <f t="shared" si="37"/>
        <v>4.9000000000000004</v>
      </c>
      <c r="AB77" s="245">
        <f t="shared" si="38"/>
        <v>4</v>
      </c>
    </row>
    <row r="78" spans="1:28" x14ac:dyDescent="0.25">
      <c r="A78" s="147" t="str">
        <f>'Crisis Indicator Data'!A75</f>
        <v>Multiple crises in Myanmar</v>
      </c>
      <c r="B78" s="148" t="str">
        <f>'Crisis Indicator Data'!B75</f>
        <v>Socio-political,Conflict,Violence</v>
      </c>
      <c r="C78" s="148" t="str">
        <f>'Crisis Indicator Data'!C75</f>
        <v>MMR001</v>
      </c>
      <c r="D78" s="148" t="str">
        <f>'Crisis Indicator Data'!D75</f>
        <v>Myanmar</v>
      </c>
      <c r="E78" s="149" t="str">
        <f>'Crisis Indicator Data'!E75</f>
        <v>MMR</v>
      </c>
      <c r="F78" s="243">
        <f>IF('Crisis Indicator Data'!F75="x","x",IF(LOG('Crisis Indicator Data'!F75)&lt;F$4,0,IF(LOG('Crisis Indicator Data'!F75)&gt;F$3,5,ROUND(5-(F$3-LOG('Crisis Indicator Data'!F75))/(F$3-F$4)*5,1))))</f>
        <v>4.7</v>
      </c>
      <c r="G78" s="143">
        <f>IF('Crisis Indicator Data'!F75="x","x",IF(LEN(E78)&gt;3,('Crisis Indicator Data'!F75/VLOOKUP('Impact of the crisis'!$C78,'Regional Crises'!$B$1:$R$66,4,FALSE)),'Crisis Indicator Data'!F75/VLOOKUP('Impact of the crisis'!$E78,'Country Indicator Data'!$B$4:$P$300,15,FALSE)))</f>
        <v>1.0130121883995835</v>
      </c>
      <c r="H78" s="237">
        <f t="shared" si="26"/>
        <v>5</v>
      </c>
      <c r="I78" s="237">
        <f t="shared" si="27"/>
        <v>4.8499999999999996</v>
      </c>
      <c r="J78" s="237">
        <f>IF('Crisis Indicator Data'!G75="x","x",IF(LOG('Crisis Indicator Data'!G75)&lt;J$4,0,IF(LOG('Crisis Indicator Data'!G75)&gt;J$3,5,ROUND(5-(J$3-LOG('Crisis Indicator Data'!G75))/(J$3-J$4)*5,1))))</f>
        <v>5</v>
      </c>
      <c r="K78" s="143">
        <f>IF('Crisis Indicator Data'!G75="x","x",IF(LEN(E78)&gt;3,('Crisis Indicator Data'!G75/VLOOKUP('Impact of the crisis'!$C78,'Regional Crises'!$B$1:$R$66,5,FALSE)),'Crisis Indicator Data'!G75/VLOOKUP('Impact of the crisis'!$E78,'Country Indicator Data'!$B$4:$P$300,14,FALSE)))</f>
        <v>1</v>
      </c>
      <c r="L78" s="237">
        <f t="shared" si="28"/>
        <v>5</v>
      </c>
      <c r="M78" s="237">
        <f t="shared" si="29"/>
        <v>5</v>
      </c>
      <c r="N78" s="237">
        <f t="shared" si="30"/>
        <v>4.9000000000000004</v>
      </c>
      <c r="O78" s="237">
        <f>IF('Crisis Indicator Data'!H75="x","x",IF('Crisis Indicator Data'!H75=0,0,IF(LOG('Crisis Indicator Data'!H75)&lt;O$4,0,IF(LOG('Crisis Indicator Data'!H75)&gt;O$3,5,ROUND(5-(O$3-LOG('Crisis Indicator Data'!H75))/(O$3-O$4)*5,1)))))</f>
        <v>5</v>
      </c>
      <c r="P78" s="143">
        <f>IF('Crisis Indicator Data'!H75="x","x",'Crisis Indicator Data'!H75/'Crisis Indicator Data'!G75)</f>
        <v>0.62789946140035902</v>
      </c>
      <c r="Q78" s="237">
        <f t="shared" si="31"/>
        <v>3.1</v>
      </c>
      <c r="R78" s="237">
        <f t="shared" si="32"/>
        <v>4.05</v>
      </c>
      <c r="S78" s="237">
        <f>IF('Crisis Indicator Data'!I75="x","x",IF('Crisis Indicator Data'!I75=0,0,IF(LOG('Crisis Indicator Data'!I75)&lt;S$4,0,IF(LOG('Crisis Indicator Data'!I75)&gt;S$3,5,ROUND(5-(S$3-LOG('Crisis Indicator Data'!I75))/(S$3-S$4)*5,1)))))</f>
        <v>4.5</v>
      </c>
      <c r="T78" s="143">
        <f>IF('Crisis Indicator Data'!H75="x","x",IF('Crisis Indicator Data'!I75="x","x",'Crisis Indicator Data'!I75/'Crisis Indicator Data'!H75))</f>
        <v>3.9572253674157946E-2</v>
      </c>
      <c r="U78" s="237">
        <f t="shared" si="33"/>
        <v>1.3</v>
      </c>
      <c r="V78" s="237">
        <f t="shared" si="34"/>
        <v>2.9</v>
      </c>
      <c r="W78" s="237">
        <f>IF('Crisis Indicator Data'!L75="x","x",IF('Crisis Indicator Data'!L75=0,0,IF(LOG('Crisis Indicator Data'!L75)&lt;W$4,0,IF(LOG('Crisis Indicator Data'!L75)&gt;W$3,5,ROUND(5-(W$3-LOG('Crisis Indicator Data'!L75))/(W$3-W$4)*5,1)))))</f>
        <v>5</v>
      </c>
      <c r="X78" s="244">
        <f>IF(OR('Crisis Indicator Data'!L75="x",'Crisis Indicator Data'!H75="x"),"x",'Crisis Indicator Data'!L75/'Crisis Indicator Data'!H75)</f>
        <v>3.0053754217418654E-4</v>
      </c>
      <c r="Y78" s="237">
        <f t="shared" si="35"/>
        <v>5</v>
      </c>
      <c r="Z78" s="237">
        <f t="shared" si="36"/>
        <v>5</v>
      </c>
      <c r="AA78" s="237">
        <f t="shared" si="37"/>
        <v>4.2</v>
      </c>
      <c r="AB78" s="245">
        <f t="shared" si="38"/>
        <v>4.0999999999999996</v>
      </c>
    </row>
    <row r="79" spans="1:28" x14ac:dyDescent="0.25">
      <c r="A79" s="147" t="str">
        <f>'Crisis Indicator Data'!A76</f>
        <v>Rakhine Conflict</v>
      </c>
      <c r="B79" s="148" t="str">
        <f>'Crisis Indicator Data'!B76</f>
        <v>Conflict</v>
      </c>
      <c r="C79" s="148" t="str">
        <f>'Crisis Indicator Data'!C76</f>
        <v>MMR002</v>
      </c>
      <c r="D79" s="148" t="str">
        <f>'Crisis Indicator Data'!D76</f>
        <v>Myanmar</v>
      </c>
      <c r="E79" s="149" t="str">
        <f>'Crisis Indicator Data'!E76</f>
        <v>MMR</v>
      </c>
      <c r="F79" s="243">
        <f>IF('Crisis Indicator Data'!F76="x","x",IF(LOG('Crisis Indicator Data'!F76)&lt;F$4,0,IF(LOG('Crisis Indicator Data'!F76)&gt;F$3,5,ROUND(5-(F$3-LOG('Crisis Indicator Data'!F76))/(F$3-F$4)*5,1))))</f>
        <v>2.7</v>
      </c>
      <c r="G79" s="143">
        <f>IF('Crisis Indicator Data'!F76="x","x",IF(LEN(E79)&gt;3,('Crisis Indicator Data'!F76/VLOOKUP('Impact of the crisis'!$C79,'Regional Crises'!$B$1:$R$66,4,FALSE)),'Crisis Indicator Data'!F76/VLOOKUP('Impact of the crisis'!$E79,'Country Indicator Data'!$B$4:$P$300,15,FALSE)))</f>
        <v>6.2404299626385738E-2</v>
      </c>
      <c r="H79" s="237">
        <f t="shared" si="26"/>
        <v>0.2</v>
      </c>
      <c r="I79" s="237">
        <f t="shared" si="27"/>
        <v>1.4500000000000002</v>
      </c>
      <c r="J79" s="237">
        <f>IF('Crisis Indicator Data'!G76="x","x",IF(LOG('Crisis Indicator Data'!G76)&lt;J$4,0,IF(LOG('Crisis Indicator Data'!G76)&gt;J$3,5,ROUND(5-(J$3-LOG('Crisis Indicator Data'!G76))/(J$3-J$4)*5,1))))</f>
        <v>2</v>
      </c>
      <c r="K79" s="143">
        <f>IF('Crisis Indicator Data'!G76="x","x",IF(LEN(E79)&gt;3,('Crisis Indicator Data'!G76/VLOOKUP('Impact of the crisis'!$C79,'Regional Crises'!$B$1:$R$66,5,FALSE)),'Crisis Indicator Data'!G76/VLOOKUP('Impact of the crisis'!$E79,'Country Indicator Data'!$B$4:$P$300,14,FALSE)))</f>
        <v>6.9192100538599643E-2</v>
      </c>
      <c r="L79" s="237">
        <f t="shared" si="28"/>
        <v>0.3</v>
      </c>
      <c r="M79" s="237">
        <f t="shared" si="29"/>
        <v>1.1499999999999999</v>
      </c>
      <c r="N79" s="237">
        <f t="shared" si="30"/>
        <v>1.3</v>
      </c>
      <c r="O79" s="237">
        <f>IF('Crisis Indicator Data'!H76="x","x",IF('Crisis Indicator Data'!H76=0,0,IF(LOG('Crisis Indicator Data'!H76)&lt;O$4,0,IF(LOG('Crisis Indicator Data'!H76)&gt;O$3,5,ROUND(5-(O$3-LOG('Crisis Indicator Data'!H76))/(O$3-O$4)*5,1)))))</f>
        <v>2.8</v>
      </c>
      <c r="P79" s="143">
        <f>IF('Crisis Indicator Data'!H76="x","x",'Crisis Indicator Data'!H76/'Crisis Indicator Data'!G76)</f>
        <v>0.40295796574987025</v>
      </c>
      <c r="Q79" s="237">
        <f t="shared" si="31"/>
        <v>2</v>
      </c>
      <c r="R79" s="237">
        <f t="shared" si="32"/>
        <v>2.4</v>
      </c>
      <c r="S79" s="237">
        <f>IF('Crisis Indicator Data'!I76="x","x",IF('Crisis Indicator Data'!I76=0,0,IF(LOG('Crisis Indicator Data'!I76)&lt;S$4,0,IF(LOG('Crisis Indicator Data'!I76)&gt;S$3,5,ROUND(5-(S$3-LOG('Crisis Indicator Data'!I76))/(S$3-S$4)*5,1)))))</f>
        <v>4.4000000000000004</v>
      </c>
      <c r="T79" s="143">
        <f>IF('Crisis Indicator Data'!H76="x","x",IF('Crisis Indicator Data'!I76="x","x",'Crisis Indicator Data'!I76/'Crisis Indicator Data'!H76))</f>
        <v>0.83065035415325172</v>
      </c>
      <c r="U79" s="237">
        <f t="shared" si="33"/>
        <v>5</v>
      </c>
      <c r="V79" s="237">
        <f t="shared" si="34"/>
        <v>4.7</v>
      </c>
      <c r="W79" s="237">
        <f>IF('Crisis Indicator Data'!L76="x","x",IF('Crisis Indicator Data'!L76=0,0,IF(LOG('Crisis Indicator Data'!L76)&lt;W$4,0,IF(LOG('Crisis Indicator Data'!L76)&gt;W$3,5,ROUND(5-(W$3-LOG('Crisis Indicator Data'!L76))/(W$3-W$4)*5,1)))))</f>
        <v>3.3</v>
      </c>
      <c r="X79" s="244">
        <f>IF(OR('Crisis Indicator Data'!L76="x",'Crisis Indicator Data'!H76="x"),"x",'Crisis Indicator Data'!L76/'Crisis Indicator Data'!H76)</f>
        <v>1.2298776561493882E-4</v>
      </c>
      <c r="Y79" s="237">
        <f t="shared" si="35"/>
        <v>5</v>
      </c>
      <c r="Z79" s="237">
        <f t="shared" si="36"/>
        <v>4.2</v>
      </c>
      <c r="AA79" s="237">
        <f t="shared" si="37"/>
        <v>4.5</v>
      </c>
      <c r="AB79" s="245">
        <f t="shared" si="38"/>
        <v>3.7</v>
      </c>
    </row>
    <row r="80" spans="1:28" x14ac:dyDescent="0.25">
      <c r="A80" s="147" t="str">
        <f>'Crisis Indicator Data'!A77</f>
        <v>Kachin and Shan Conflict</v>
      </c>
      <c r="B80" s="148" t="str">
        <f>'Crisis Indicator Data'!B77</f>
        <v>Conflict</v>
      </c>
      <c r="C80" s="148" t="str">
        <f>'Crisis Indicator Data'!C77</f>
        <v>MMR003</v>
      </c>
      <c r="D80" s="148" t="str">
        <f>'Crisis Indicator Data'!D77</f>
        <v>Myanmar</v>
      </c>
      <c r="E80" s="149" t="str">
        <f>'Crisis Indicator Data'!E77</f>
        <v>MMR</v>
      </c>
      <c r="F80" s="243">
        <f>IF('Crisis Indicator Data'!F77="x","x",IF(LOG('Crisis Indicator Data'!F77)&lt;F$4,0,IF(LOG('Crisis Indicator Data'!F77)&gt;F$3,5,ROUND(5-(F$3-LOG('Crisis Indicator Data'!F77))/(F$3-F$4)*5,1))))</f>
        <v>4</v>
      </c>
      <c r="G80" s="143">
        <f>IF('Crisis Indicator Data'!F77="x","x",IF(LEN(E80)&gt;3,('Crisis Indicator Data'!F77/VLOOKUP('Impact of the crisis'!$C80,'Regional Crises'!$B$1:$R$66,4,FALSE)),'Crisis Indicator Data'!F77/VLOOKUP('Impact of the crisis'!$E80,'Country Indicator Data'!$B$4:$P$300,15,FALSE)))</f>
        <v>0.37490506522937467</v>
      </c>
      <c r="H80" s="237">
        <f t="shared" si="26"/>
        <v>1.8</v>
      </c>
      <c r="I80" s="237">
        <f t="shared" si="27"/>
        <v>2.9</v>
      </c>
      <c r="J80" s="237">
        <f>IF('Crisis Indicator Data'!G77="x","x",IF(LOG('Crisis Indicator Data'!G77)&lt;J$4,0,IF(LOG('Crisis Indicator Data'!G77)&gt;J$3,5,ROUND(5-(J$3-LOG('Crisis Indicator Data'!G77))/(J$3-J$4)*5,1))))</f>
        <v>3.1</v>
      </c>
      <c r="K80" s="143">
        <f>IF('Crisis Indicator Data'!G77="x","x",IF(LEN(E80)&gt;3,('Crisis Indicator Data'!G77/VLOOKUP('Impact of the crisis'!$C80,'Regional Crises'!$B$1:$R$66,5,FALSE)),'Crisis Indicator Data'!G77/VLOOKUP('Impact of the crisis'!$E80,'Country Indicator Data'!$B$4:$P$300,14,FALSE)))</f>
        <v>0.15068222621184918</v>
      </c>
      <c r="L80" s="237">
        <f t="shared" si="28"/>
        <v>0.7</v>
      </c>
      <c r="M80" s="237">
        <f t="shared" si="29"/>
        <v>1.9</v>
      </c>
      <c r="N80" s="237">
        <f t="shared" si="30"/>
        <v>2.4</v>
      </c>
      <c r="O80" s="237">
        <f>IF('Crisis Indicator Data'!H77="x","x",IF('Crisis Indicator Data'!H77=0,0,IF(LOG('Crisis Indicator Data'!H77)&lt;O$4,0,IF(LOG('Crisis Indicator Data'!H77)&gt;O$3,5,ROUND(5-(O$3-LOG('Crisis Indicator Data'!H77))/(O$3-O$4)*5,1)))))</f>
        <v>3.3</v>
      </c>
      <c r="P80" s="143">
        <f>IF('Crisis Indicator Data'!H77="x","x",'Crisis Indicator Data'!H77/'Crisis Indicator Data'!G77)</f>
        <v>0.35660669605623735</v>
      </c>
      <c r="Q80" s="237">
        <f t="shared" si="31"/>
        <v>1.8</v>
      </c>
      <c r="R80" s="237">
        <f t="shared" si="32"/>
        <v>2.5499999999999998</v>
      </c>
      <c r="S80" s="237">
        <f>IF('Crisis Indicator Data'!I77="x","x",IF('Crisis Indicator Data'!I77=0,0,IF(LOG('Crisis Indicator Data'!I77)&lt;S$4,0,IF(LOG('Crisis Indicator Data'!I77)&gt;S$3,5,ROUND(5-(S$3-LOG('Crisis Indicator Data'!I77))/(S$3-S$4)*5,1)))))</f>
        <v>2.9</v>
      </c>
      <c r="T80" s="143">
        <f>IF('Crisis Indicator Data'!H77="x","x",IF('Crisis Indicator Data'!I77="x","x",'Crisis Indicator Data'!I77/'Crisis Indicator Data'!H77))</f>
        <v>3.3745405947210157E-2</v>
      </c>
      <c r="U80" s="237">
        <f t="shared" si="33"/>
        <v>1.1000000000000001</v>
      </c>
      <c r="V80" s="237">
        <f t="shared" si="34"/>
        <v>2</v>
      </c>
      <c r="W80" s="237">
        <f>IF('Crisis Indicator Data'!L77="x","x",IF('Crisis Indicator Data'!L77=0,0,IF(LOG('Crisis Indicator Data'!L77)&lt;W$4,0,IF(LOG('Crisis Indicator Data'!L77)&gt;W$3,5,ROUND(5-(W$3-LOG('Crisis Indicator Data'!L77))/(W$3-W$4)*5,1)))))</f>
        <v>3.8</v>
      </c>
      <c r="X80" s="244">
        <f>IF(OR('Crisis Indicator Data'!L77="x",'Crisis Indicator Data'!H77="x"),"x",'Crisis Indicator Data'!L77/'Crisis Indicator Data'!H77)</f>
        <v>1.6271299699298364E-4</v>
      </c>
      <c r="Y80" s="237">
        <f t="shared" si="35"/>
        <v>5</v>
      </c>
      <c r="Z80" s="237">
        <f t="shared" si="36"/>
        <v>4.4000000000000004</v>
      </c>
      <c r="AA80" s="237">
        <f t="shared" si="37"/>
        <v>3.4</v>
      </c>
      <c r="AB80" s="245">
        <f t="shared" si="38"/>
        <v>3</v>
      </c>
    </row>
    <row r="81" spans="1:28" x14ac:dyDescent="0.25">
      <c r="A81" s="147" t="str">
        <f>'Crisis Indicator Data'!A78</f>
        <v>Post-coup conflict in Myanmar</v>
      </c>
      <c r="B81" s="148" t="str">
        <f>'Crisis Indicator Data'!B78</f>
        <v>Violence,Socio-political,Conflict</v>
      </c>
      <c r="C81" s="148" t="str">
        <f>'Crisis Indicator Data'!C78</f>
        <v>MMR004</v>
      </c>
      <c r="D81" s="148" t="str">
        <f>'Crisis Indicator Data'!D78</f>
        <v>Myanmar</v>
      </c>
      <c r="E81" s="149" t="str">
        <f>'Crisis Indicator Data'!E78</f>
        <v>MMR</v>
      </c>
      <c r="F81" s="243">
        <f>IF('Crisis Indicator Data'!F78="x","x",IF(LOG('Crisis Indicator Data'!F78)&lt;F$4,0,IF(LOG('Crisis Indicator Data'!F78)&gt;F$3,5,ROUND(5-(F$3-LOG('Crisis Indicator Data'!F78))/(F$3-F$4)*5,1))))</f>
        <v>4.3</v>
      </c>
      <c r="G81" s="143">
        <f>IF('Crisis Indicator Data'!F78="x","x",IF(LEN(E81)&gt;3,('Crisis Indicator Data'!F78/VLOOKUP('Impact of the crisis'!$C81,'Regional Crises'!$B$1:$R$66,4,FALSE)),'Crisis Indicator Data'!F78/VLOOKUP('Impact of the crisis'!$E81,'Country Indicator Data'!$B$4:$P$300,15,FALSE)))</f>
        <v>0.58179242971764566</v>
      </c>
      <c r="H81" s="237">
        <f t="shared" si="26"/>
        <v>2.9</v>
      </c>
      <c r="I81" s="237">
        <f t="shared" si="27"/>
        <v>3.5999999999999996</v>
      </c>
      <c r="J81" s="237">
        <f>IF('Crisis Indicator Data'!G78="x","x",IF(LOG('Crisis Indicator Data'!G78)&lt;J$4,0,IF(LOG('Crisis Indicator Data'!G78)&gt;J$3,5,ROUND(5-(J$3-LOG('Crisis Indicator Data'!G78))/(J$3-J$4)*5,1))))</f>
        <v>5</v>
      </c>
      <c r="K81" s="143">
        <f>IF('Crisis Indicator Data'!G78="x","x",IF(LEN(E81)&gt;3,('Crisis Indicator Data'!G78/VLOOKUP('Impact of the crisis'!$C81,'Regional Crises'!$B$1:$R$66,5,FALSE)),'Crisis Indicator Data'!G78/VLOOKUP('Impact of the crisis'!$E81,'Country Indicator Data'!$B$4:$P$300,14,FALSE)))</f>
        <v>0.78012567324955118</v>
      </c>
      <c r="L81" s="237">
        <f t="shared" si="28"/>
        <v>3.9</v>
      </c>
      <c r="M81" s="237">
        <f t="shared" si="29"/>
        <v>4.45</v>
      </c>
      <c r="N81" s="237">
        <f t="shared" si="30"/>
        <v>4.0999999999999996</v>
      </c>
      <c r="O81" s="237">
        <f>IF('Crisis Indicator Data'!H78="x","x",IF('Crisis Indicator Data'!H78=0,0,IF(LOG('Crisis Indicator Data'!H78)&lt;O$4,0,IF(LOG('Crisis Indicator Data'!H78)&gt;O$3,5,ROUND(5-(O$3-LOG('Crisis Indicator Data'!H78))/(O$3-O$4)*5,1)))))</f>
        <v>5</v>
      </c>
      <c r="P81" s="143">
        <f>IF('Crisis Indicator Data'!H78="x","x",'Crisis Indicator Data'!H78/'Crisis Indicator Data'!G78)</f>
        <v>0.70025084574137575</v>
      </c>
      <c r="Q81" s="237">
        <f t="shared" si="31"/>
        <v>3.5</v>
      </c>
      <c r="R81" s="237">
        <f t="shared" si="32"/>
        <v>4.25</v>
      </c>
      <c r="S81" s="237">
        <f>IF('Crisis Indicator Data'!I78="x","x",IF('Crisis Indicator Data'!I78=0,0,IF(LOG('Crisis Indicator Data'!I78)&lt;S$4,0,IF(LOG('Crisis Indicator Data'!I78)&gt;S$3,5,ROUND(5-(S$3-LOG('Crisis Indicator Data'!I78))/(S$3-S$4)*5,1)))))</f>
        <v>4.3</v>
      </c>
      <c r="T81" s="143">
        <f>IF('Crisis Indicator Data'!H78="x","x",IF('Crisis Indicator Data'!I78="x","x",'Crisis Indicator Data'!I78/'Crisis Indicator Data'!H78))</f>
        <v>3.5855133429735772E-2</v>
      </c>
      <c r="U81" s="237">
        <f t="shared" si="33"/>
        <v>1.2</v>
      </c>
      <c r="V81" s="237">
        <f t="shared" si="34"/>
        <v>2.8</v>
      </c>
      <c r="W81" s="237">
        <f>IF('Crisis Indicator Data'!L78="x","x",IF('Crisis Indicator Data'!L78=0,0,IF(LOG('Crisis Indicator Data'!L78)&lt;W$4,0,IF(LOG('Crisis Indicator Data'!L78)&gt;W$3,5,ROUND(5-(W$3-LOG('Crisis Indicator Data'!L78))/(W$3-W$4)*5,1)))))</f>
        <v>5</v>
      </c>
      <c r="X81" s="244">
        <f>IF(OR('Crisis Indicator Data'!L78="x",'Crisis Indicator Data'!H78="x"),"x",'Crisis Indicator Data'!L78/'Crisis Indicator Data'!H78)</f>
        <v>3.2315630340475879E-4</v>
      </c>
      <c r="Y81" s="237">
        <f t="shared" si="35"/>
        <v>5</v>
      </c>
      <c r="Z81" s="237">
        <f t="shared" si="36"/>
        <v>5</v>
      </c>
      <c r="AA81" s="237">
        <f t="shared" si="37"/>
        <v>4.2</v>
      </c>
      <c r="AB81" s="245">
        <f t="shared" si="38"/>
        <v>4.2</v>
      </c>
    </row>
    <row r="82" spans="1:28" x14ac:dyDescent="0.25">
      <c r="A82" s="147" t="str">
        <f>'Crisis Indicator Data'!A79</f>
        <v>Multiple Crises in Mozambique</v>
      </c>
      <c r="B82" s="148" t="str">
        <f>'Crisis Indicator Data'!B79</f>
        <v>Conflict,Displacement,Cyclone</v>
      </c>
      <c r="C82" s="148" t="str">
        <f>'Crisis Indicator Data'!C79</f>
        <v>MOZ001</v>
      </c>
      <c r="D82" s="148" t="str">
        <f>'Crisis Indicator Data'!D79</f>
        <v>Mozambique</v>
      </c>
      <c r="E82" s="149" t="str">
        <f>'Crisis Indicator Data'!E79</f>
        <v>MOZ</v>
      </c>
      <c r="F82" s="243">
        <f>IF('Crisis Indicator Data'!F79="x","x",IF(LOG('Crisis Indicator Data'!F79)&lt;F$4,0,IF(LOG('Crisis Indicator Data'!F79)&gt;F$3,5,ROUND(5-(F$3-LOG('Crisis Indicator Data'!F79))/(F$3-F$4)*5,1))))</f>
        <v>4.5999999999999996</v>
      </c>
      <c r="G82" s="143">
        <f>IF('Crisis Indicator Data'!F79="x","x",IF(LEN(E82)&gt;3,('Crisis Indicator Data'!F79/VLOOKUP('Impact of the crisis'!$C82,'Regional Crises'!$B$1:$R$66,4,FALSE)),'Crisis Indicator Data'!F79/VLOOKUP('Impact of the crisis'!$E82,'Country Indicator Data'!$B$4:$P$300,15,FALSE)))</f>
        <v>0.69974185508278441</v>
      </c>
      <c r="H82" s="237">
        <f t="shared" si="26"/>
        <v>3.5</v>
      </c>
      <c r="I82" s="237">
        <f t="shared" si="27"/>
        <v>4.05</v>
      </c>
      <c r="J82" s="237">
        <f>IF('Crisis Indicator Data'!G79="x","x",IF(LOG('Crisis Indicator Data'!G79)&lt;J$4,0,IF(LOG('Crisis Indicator Data'!G79)&gt;J$3,5,ROUND(5-(J$3-LOG('Crisis Indicator Data'!G79))/(J$3-J$4)*5,1))))</f>
        <v>4.4000000000000004</v>
      </c>
      <c r="K82" s="143">
        <f>IF('Crisis Indicator Data'!G79="x","x",IF(LEN(E82)&gt;3,('Crisis Indicator Data'!G79/VLOOKUP('Impact of the crisis'!$C82,'Regional Crises'!$B$1:$R$66,5,FALSE)),'Crisis Indicator Data'!G79/VLOOKUP('Impact of the crisis'!$E82,'Country Indicator Data'!$B$4:$P$300,14,FALSE)))</f>
        <v>0.61628398791540784</v>
      </c>
      <c r="L82" s="237">
        <f t="shared" si="28"/>
        <v>3.1</v>
      </c>
      <c r="M82" s="237">
        <f t="shared" si="29"/>
        <v>3.75</v>
      </c>
      <c r="N82" s="237">
        <f t="shared" si="30"/>
        <v>3.9</v>
      </c>
      <c r="O82" s="237">
        <f>IF('Crisis Indicator Data'!H79="x","x",IF('Crisis Indicator Data'!H79=0,0,IF(LOG('Crisis Indicator Data'!H79)&lt;O$4,0,IF(LOG('Crisis Indicator Data'!H79)&gt;O$3,5,ROUND(5-(O$3-LOG('Crisis Indicator Data'!H79))/(O$3-O$4)*5,1)))))</f>
        <v>4.2</v>
      </c>
      <c r="P82" s="143">
        <f>IF('Crisis Indicator Data'!H79="x","x",'Crisis Indicator Data'!H79/'Crisis Indicator Data'!G79)</f>
        <v>0.53360458846021863</v>
      </c>
      <c r="Q82" s="237">
        <f t="shared" si="31"/>
        <v>2.6</v>
      </c>
      <c r="R82" s="237">
        <f t="shared" si="32"/>
        <v>3.4000000000000004</v>
      </c>
      <c r="S82" s="237">
        <f>IF('Crisis Indicator Data'!I79="x","x",IF('Crisis Indicator Data'!I79=0,0,IF(LOG('Crisis Indicator Data'!I79)&lt;S$4,0,IF(LOG('Crisis Indicator Data'!I79)&gt;S$3,5,ROUND(5-(S$3-LOG('Crisis Indicator Data'!I79))/(S$3-S$4)*5,1)))))</f>
        <v>4.3</v>
      </c>
      <c r="T82" s="143">
        <f>IF('Crisis Indicator Data'!H79="x","x",IF('Crisis Indicator Data'!I79="x","x",'Crisis Indicator Data'!I79/'Crisis Indicator Data'!H79))</f>
        <v>8.7551676619200741E-2</v>
      </c>
      <c r="U82" s="237">
        <f t="shared" si="33"/>
        <v>2.9</v>
      </c>
      <c r="V82" s="237">
        <f t="shared" si="34"/>
        <v>3.6</v>
      </c>
      <c r="W82" s="237">
        <f>IF('Crisis Indicator Data'!L79="x","x",IF('Crisis Indicator Data'!L79=0,0,IF(LOG('Crisis Indicator Data'!L79)&lt;W$4,0,IF(LOG('Crisis Indicator Data'!L79)&gt;W$3,5,ROUND(5-(W$3-LOG('Crisis Indicator Data'!L79))/(W$3-W$4)*5,1)))))</f>
        <v>3.9</v>
      </c>
      <c r="X82" s="244">
        <f>IF(OR('Crisis Indicator Data'!L79="x",'Crisis Indicator Data'!H79="x"),"x",'Crisis Indicator Data'!L79/'Crisis Indicator Data'!H79)</f>
        <v>5.0436380339917319E-5</v>
      </c>
      <c r="Y82" s="237">
        <f t="shared" si="35"/>
        <v>2.5</v>
      </c>
      <c r="Z82" s="237">
        <f t="shared" si="36"/>
        <v>3.2</v>
      </c>
      <c r="AA82" s="237">
        <f t="shared" si="37"/>
        <v>3.4</v>
      </c>
      <c r="AB82" s="245">
        <f t="shared" si="38"/>
        <v>3.4</v>
      </c>
    </row>
    <row r="83" spans="1:28" x14ac:dyDescent="0.25">
      <c r="A83" s="147" t="str">
        <f>'Crisis Indicator Data'!A80</f>
        <v>Cabo Delgado Islamist Insurgency</v>
      </c>
      <c r="B83" s="148" t="str">
        <f>'Crisis Indicator Data'!B80</f>
        <v>Conflict,Displacement</v>
      </c>
      <c r="C83" s="148" t="str">
        <f>'Crisis Indicator Data'!C80</f>
        <v>MOZ004</v>
      </c>
      <c r="D83" s="148" t="str">
        <f>'Crisis Indicator Data'!D80</f>
        <v>Mozambique</v>
      </c>
      <c r="E83" s="149" t="str">
        <f>'Crisis Indicator Data'!E80</f>
        <v>MOZ</v>
      </c>
      <c r="F83" s="243">
        <f>IF('Crisis Indicator Data'!F80="x","x",IF(LOG('Crisis Indicator Data'!F80)&lt;F$4,0,IF(LOG('Crisis Indicator Data'!F80)&gt;F$3,5,ROUND(5-(F$3-LOG('Crisis Indicator Data'!F80))/(F$3-F$4)*5,1))))</f>
        <v>4.0999999999999996</v>
      </c>
      <c r="G83" s="143">
        <f>IF('Crisis Indicator Data'!F80="x","x",IF(LEN(E83)&gt;3,('Crisis Indicator Data'!F80/VLOOKUP('Impact of the crisis'!$C83,'Regional Crises'!$B$1:$R$66,4,FALSE)),'Crisis Indicator Data'!F80/VLOOKUP('Impact of the crisis'!$E83,'Country Indicator Data'!$B$4:$P$300,15,FALSE)))</f>
        <v>0.35684401943080951</v>
      </c>
      <c r="H83" s="237">
        <f t="shared" si="26"/>
        <v>1.7</v>
      </c>
      <c r="I83" s="237">
        <f t="shared" si="27"/>
        <v>2.9</v>
      </c>
      <c r="J83" s="237">
        <f>IF('Crisis Indicator Data'!G80="x","x",IF(LOG('Crisis Indicator Data'!G80)&lt;J$4,0,IF(LOG('Crisis Indicator Data'!G80)&gt;J$3,5,ROUND(5-(J$3-LOG('Crisis Indicator Data'!G80))/(J$3-J$4)*5,1))))</f>
        <v>3.4</v>
      </c>
      <c r="K83" s="143">
        <f>IF('Crisis Indicator Data'!G80="x","x",IF(LEN(E83)&gt;3,('Crisis Indicator Data'!G80/VLOOKUP('Impact of the crisis'!$C83,'Regional Crises'!$B$1:$R$66,5,FALSE)),'Crisis Indicator Data'!G80/VLOOKUP('Impact of the crisis'!$E83,'Country Indicator Data'!$B$4:$P$300,14,FALSE)))</f>
        <v>0.31123867069486405</v>
      </c>
      <c r="L83" s="237">
        <f t="shared" si="28"/>
        <v>1.5</v>
      </c>
      <c r="M83" s="237">
        <f t="shared" si="29"/>
        <v>2.4500000000000002</v>
      </c>
      <c r="N83" s="237">
        <f t="shared" si="30"/>
        <v>2.7</v>
      </c>
      <c r="O83" s="237">
        <f>IF('Crisis Indicator Data'!H80="x","x",IF('Crisis Indicator Data'!H80=0,0,IF(LOG('Crisis Indicator Data'!H80)&lt;O$4,0,IF(LOG('Crisis Indicator Data'!H80)&gt;O$3,5,ROUND(5-(O$3-LOG('Crisis Indicator Data'!H80))/(O$3-O$4)*5,1)))))</f>
        <v>4.2</v>
      </c>
      <c r="P83" s="143">
        <f>IF('Crisis Indicator Data'!H80="x","x",'Crisis Indicator Data'!H80/'Crisis Indicator Data'!G80)</f>
        <v>1</v>
      </c>
      <c r="Q83" s="237">
        <f t="shared" si="31"/>
        <v>5</v>
      </c>
      <c r="R83" s="237">
        <f t="shared" si="32"/>
        <v>4.5999999999999996</v>
      </c>
      <c r="S83" s="237">
        <f>IF('Crisis Indicator Data'!I80="x","x",IF('Crisis Indicator Data'!I80=0,0,IF(LOG('Crisis Indicator Data'!I80)&lt;S$4,0,IF(LOG('Crisis Indicator Data'!I80)&gt;S$3,5,ROUND(5-(S$3-LOG('Crisis Indicator Data'!I80))/(S$3-S$4)*5,1)))))</f>
        <v>4.3</v>
      </c>
      <c r="T83" s="143">
        <f>IF('Crisis Indicator Data'!H80="x","x",IF('Crisis Indicator Data'!I80="x","x",'Crisis Indicator Data'!I80/'Crisis Indicator Data'!H80))</f>
        <v>9.1923898272180157E-2</v>
      </c>
      <c r="U83" s="237">
        <f t="shared" si="33"/>
        <v>3.1</v>
      </c>
      <c r="V83" s="237">
        <f t="shared" si="34"/>
        <v>3.7</v>
      </c>
      <c r="W83" s="237">
        <f>IF('Crisis Indicator Data'!L80="x","x",IF('Crisis Indicator Data'!L80=0,0,IF(LOG('Crisis Indicator Data'!L80)&lt;W$4,0,IF(LOG('Crisis Indicator Data'!L80)&gt;W$3,5,ROUND(5-(W$3-LOG('Crisis Indicator Data'!L80))/(W$3-W$4)*5,1)))))</f>
        <v>3.7</v>
      </c>
      <c r="X83" s="244">
        <f>IF(OR('Crisis Indicator Data'!L80="x",'Crisis Indicator Data'!H80="x"),"x",'Crisis Indicator Data'!L80/'Crisis Indicator Data'!H80)</f>
        <v>3.9506891865657157E-5</v>
      </c>
      <c r="Y83" s="237">
        <f t="shared" si="35"/>
        <v>2</v>
      </c>
      <c r="Z83" s="237">
        <f t="shared" si="36"/>
        <v>2.9</v>
      </c>
      <c r="AA83" s="237">
        <f t="shared" si="37"/>
        <v>3.3</v>
      </c>
      <c r="AB83" s="245">
        <f t="shared" si="38"/>
        <v>4</v>
      </c>
    </row>
    <row r="84" spans="1:28" x14ac:dyDescent="0.25">
      <c r="A84" s="147" t="str">
        <f>'Crisis Indicator Data'!A81</f>
        <v>2022 Tropical Cyclone Seasons in Mozambique</v>
      </c>
      <c r="B84" s="148" t="str">
        <f>'Crisis Indicator Data'!B81</f>
        <v>Cyclone</v>
      </c>
      <c r="C84" s="148" t="str">
        <f>'Crisis Indicator Data'!C81</f>
        <v>MOZ008</v>
      </c>
      <c r="D84" s="148" t="str">
        <f>'Crisis Indicator Data'!D81</f>
        <v>Mozambique</v>
      </c>
      <c r="E84" s="149" t="str">
        <f>'Crisis Indicator Data'!E81</f>
        <v>MOZ</v>
      </c>
      <c r="F84" s="243">
        <f>IF('Crisis Indicator Data'!F81="x","x",IF(LOG('Crisis Indicator Data'!F81)&lt;F$4,0,IF(LOG('Crisis Indicator Data'!F81)&gt;F$3,5,ROUND(5-(F$3-LOG('Crisis Indicator Data'!F81))/(F$3-F$4)*5,1))))</f>
        <v>4.5</v>
      </c>
      <c r="G84" s="143">
        <f>IF('Crisis Indicator Data'!F81="x","x",IF(LEN(E84)&gt;3,('Crisis Indicator Data'!F81/VLOOKUP('Impact of the crisis'!$C84,'Regional Crises'!$B$1:$R$66,4,FALSE)),'Crisis Indicator Data'!F81/VLOOKUP('Impact of the crisis'!$E84,'Country Indicator Data'!$B$4:$P$300,15,FALSE)))</f>
        <v>0.59956382410539433</v>
      </c>
      <c r="H84" s="237">
        <f t="shared" si="26"/>
        <v>3</v>
      </c>
      <c r="I84" s="237">
        <f t="shared" si="27"/>
        <v>3.75</v>
      </c>
      <c r="J84" s="237">
        <f>IF('Crisis Indicator Data'!G81="x","x",IF(LOG('Crisis Indicator Data'!G81)&lt;J$4,0,IF(LOG('Crisis Indicator Data'!G81)&gt;J$3,5,ROUND(5-(J$3-LOG('Crisis Indicator Data'!G81))/(J$3-J$4)*5,1))))</f>
        <v>4.2</v>
      </c>
      <c r="K84" s="143">
        <f>IF('Crisis Indicator Data'!G81="x","x",IF(LEN(E84)&gt;3,('Crisis Indicator Data'!G81/VLOOKUP('Impact of the crisis'!$C84,'Regional Crises'!$B$1:$R$66,5,FALSE)),'Crisis Indicator Data'!G81/VLOOKUP('Impact of the crisis'!$E84,'Country Indicator Data'!$B$4:$P$300,14,FALSE)))</f>
        <v>0.5458006042296073</v>
      </c>
      <c r="L84" s="237">
        <f t="shared" si="28"/>
        <v>2.7</v>
      </c>
      <c r="M84" s="237">
        <f t="shared" si="29"/>
        <v>3.45</v>
      </c>
      <c r="N84" s="237">
        <f t="shared" si="30"/>
        <v>3.6</v>
      </c>
      <c r="O84" s="237">
        <f>IF('Crisis Indicator Data'!H81="x","x",IF('Crisis Indicator Data'!H81=0,0,IF(LOG('Crisis Indicator Data'!H81)&lt;O$4,0,IF(LOG('Crisis Indicator Data'!H81)&gt;O$3,5,ROUND(5-(O$3-LOG('Crisis Indicator Data'!H81))/(O$3-O$4)*5,1)))))</f>
        <v>2.5</v>
      </c>
      <c r="P84" s="143">
        <f>IF('Crisis Indicator Data'!H81="x","x",'Crisis Indicator Data'!H81/'Crisis Indicator Data'!G81)</f>
        <v>5.6515000553525957E-2</v>
      </c>
      <c r="Q84" s="237">
        <f t="shared" si="31"/>
        <v>0.2</v>
      </c>
      <c r="R84" s="237">
        <f t="shared" si="32"/>
        <v>1.35</v>
      </c>
      <c r="S84" s="237">
        <f>IF('Crisis Indicator Data'!I81="x","x",IF('Crisis Indicator Data'!I81=0,0,IF(LOG('Crisis Indicator Data'!I81)&lt;S$4,0,IF(LOG('Crisis Indicator Data'!I81)&gt;S$3,5,ROUND(5-(S$3-LOG('Crisis Indicator Data'!I81))/(S$3-S$4)*5,1)))))</f>
        <v>1.1000000000000001</v>
      </c>
      <c r="T84" s="143">
        <f>IF('Crisis Indicator Data'!H81="x","x",IF('Crisis Indicator Data'!I81="x","x",'Crisis Indicator Data'!I81/'Crisis Indicator Data'!H81))</f>
        <v>5.8765915768854062E-3</v>
      </c>
      <c r="U84" s="237">
        <f t="shared" si="33"/>
        <v>0.2</v>
      </c>
      <c r="V84" s="237">
        <f t="shared" si="34"/>
        <v>0.7</v>
      </c>
      <c r="W84" s="237">
        <f>IF('Crisis Indicator Data'!L81="x","x",IF('Crisis Indicator Data'!L81=0,0,IF(LOG('Crisis Indicator Data'!L81)&lt;W$4,0,IF(LOG('Crisis Indicator Data'!L81)&gt;W$3,5,ROUND(5-(W$3-LOG('Crisis Indicator Data'!L81))/(W$3-W$4)*5,1)))))</f>
        <v>3.1</v>
      </c>
      <c r="X84" s="244">
        <f>IF(OR('Crisis Indicator Data'!L81="x",'Crisis Indicator Data'!H81="x"),"x",'Crisis Indicator Data'!L81/'Crisis Indicator Data'!H81)</f>
        <v>1.3907933398628794E-4</v>
      </c>
      <c r="Y84" s="237">
        <f t="shared" si="35"/>
        <v>5</v>
      </c>
      <c r="Z84" s="237">
        <f t="shared" si="36"/>
        <v>4.0999999999999996</v>
      </c>
      <c r="AA84" s="237">
        <f t="shared" si="37"/>
        <v>2.8</v>
      </c>
      <c r="AB84" s="245">
        <f t="shared" si="38"/>
        <v>2.1</v>
      </c>
    </row>
    <row r="85" spans="1:28" x14ac:dyDescent="0.25">
      <c r="A85" s="147" t="str">
        <f>'Crisis Indicator Data'!A82</f>
        <v>Refugees from Mali in Mauritania</v>
      </c>
      <c r="B85" s="148" t="str">
        <f>'Crisis Indicator Data'!B82</f>
        <v>Displacement</v>
      </c>
      <c r="C85" s="148" t="str">
        <f>'Crisis Indicator Data'!C82</f>
        <v>MRT002</v>
      </c>
      <c r="D85" s="148" t="str">
        <f>'Crisis Indicator Data'!D82</f>
        <v>Mauritania</v>
      </c>
      <c r="E85" s="149" t="str">
        <f>'Crisis Indicator Data'!E82</f>
        <v>MRT</v>
      </c>
      <c r="F85" s="243">
        <f>IF('Crisis Indicator Data'!F82="x","x",IF(LOG('Crisis Indicator Data'!F82)&lt;F$4,0,IF(LOG('Crisis Indicator Data'!F82)&gt;F$3,5,ROUND(5-(F$3-LOG('Crisis Indicator Data'!F82))/(F$3-F$4)*5,1))))</f>
        <v>3.9</v>
      </c>
      <c r="G85" s="143">
        <f>IF('Crisis Indicator Data'!F82="x","x",IF(LEN(E85)&gt;3,('Crisis Indicator Data'!F82/VLOOKUP('Impact of the crisis'!$C85,'Regional Crises'!$B$1:$R$66,4,FALSE)),'Crisis Indicator Data'!F82/VLOOKUP('Impact of the crisis'!$E85,'Country Indicator Data'!$B$4:$P$300,15,FALSE)))</f>
        <v>0.19986416998156592</v>
      </c>
      <c r="H85" s="237">
        <f t="shared" si="26"/>
        <v>0.9</v>
      </c>
      <c r="I85" s="237">
        <f t="shared" si="27"/>
        <v>2.4</v>
      </c>
      <c r="J85" s="237">
        <f>IF('Crisis Indicator Data'!G82="x","x",IF(LOG('Crisis Indicator Data'!G82)&lt;J$4,0,IF(LOG('Crisis Indicator Data'!G82)&gt;J$3,5,ROUND(5-(J$3-LOG('Crisis Indicator Data'!G82))/(J$3-J$4)*5,1))))</f>
        <v>0.6</v>
      </c>
      <c r="K85" s="143">
        <f>IF('Crisis Indicator Data'!G82="x","x",IF(LEN(E85)&gt;3,('Crisis Indicator Data'!G82/VLOOKUP('Impact of the crisis'!$C85,'Regional Crises'!$B$1:$R$66,5,FALSE)),'Crisis Indicator Data'!G82/VLOOKUP('Impact of the crisis'!$E85,'Country Indicator Data'!$B$4:$P$300,14,FALSE)))</f>
        <v>0.31899641577060933</v>
      </c>
      <c r="L85" s="237">
        <f t="shared" si="28"/>
        <v>1.6</v>
      </c>
      <c r="M85" s="237">
        <f t="shared" si="29"/>
        <v>1.1000000000000001</v>
      </c>
      <c r="N85" s="237">
        <f t="shared" si="30"/>
        <v>1.8</v>
      </c>
      <c r="O85" s="237">
        <f>IF('Crisis Indicator Data'!H82="x","x",IF('Crisis Indicator Data'!H82=0,0,IF(LOG('Crisis Indicator Data'!H82)&lt;O$4,0,IF(LOG('Crisis Indicator Data'!H82)&gt;O$3,5,ROUND(5-(O$3-LOG('Crisis Indicator Data'!H82))/(O$3-O$4)*5,1)))))</f>
        <v>2.8</v>
      </c>
      <c r="P85" s="143">
        <f>IF('Crisis Indicator Data'!H82="x","x",'Crisis Indicator Data'!H82/'Crisis Indicator Data'!G82)</f>
        <v>1</v>
      </c>
      <c r="Q85" s="237">
        <f t="shared" si="31"/>
        <v>5</v>
      </c>
      <c r="R85" s="237">
        <f t="shared" si="32"/>
        <v>3.9</v>
      </c>
      <c r="S85" s="237">
        <f>IF('Crisis Indicator Data'!I82="x","x",IF('Crisis Indicator Data'!I82=0,0,IF(LOG('Crisis Indicator Data'!I82)&lt;S$4,0,IF(LOG('Crisis Indicator Data'!I82)&gt;S$3,5,ROUND(5-(S$3-LOG('Crisis Indicator Data'!I82))/(S$3-S$4)*5,1)))))</f>
        <v>2.8</v>
      </c>
      <c r="T85" s="143">
        <f>IF('Crisis Indicator Data'!H82="x","x",IF('Crisis Indicator Data'!I82="x","x",'Crisis Indicator Data'!I82/'Crisis Indicator Data'!H82))</f>
        <v>5.9484467944481166E-2</v>
      </c>
      <c r="U85" s="237">
        <f t="shared" si="33"/>
        <v>2</v>
      </c>
      <c r="V85" s="237">
        <f t="shared" si="34"/>
        <v>2.4</v>
      </c>
      <c r="W85" s="237">
        <f>IF('Crisis Indicator Data'!L82="x","x",IF('Crisis Indicator Data'!L82=0,0,IF(LOG('Crisis Indicator Data'!L82)&lt;W$4,0,IF(LOG('Crisis Indicator Data'!L82)&gt;W$3,5,ROUND(5-(W$3-LOG('Crisis Indicator Data'!L82))/(W$3-W$4)*5,1)))))</f>
        <v>0</v>
      </c>
      <c r="X85" s="244">
        <f>IF(OR('Crisis Indicator Data'!L82="x",'Crisis Indicator Data'!H82="x"),"x",'Crisis Indicator Data'!L82/'Crisis Indicator Data'!H82)</f>
        <v>0</v>
      </c>
      <c r="Y85" s="237">
        <f t="shared" si="35"/>
        <v>0</v>
      </c>
      <c r="Z85" s="237">
        <f t="shared" si="36"/>
        <v>0</v>
      </c>
      <c r="AA85" s="237">
        <f t="shared" si="37"/>
        <v>1.3</v>
      </c>
      <c r="AB85" s="245">
        <f t="shared" si="38"/>
        <v>2.8</v>
      </c>
    </row>
    <row r="86" spans="1:28" x14ac:dyDescent="0.25">
      <c r="A86" s="147" t="str">
        <f>'Crisis Indicator Data'!A83</f>
        <v>Food Security in Mauritania</v>
      </c>
      <c r="B86" s="148" t="str">
        <f>'Crisis Indicator Data'!B83</f>
        <v>Drought,Floods</v>
      </c>
      <c r="C86" s="148" t="str">
        <f>'Crisis Indicator Data'!C83</f>
        <v>MRT003</v>
      </c>
      <c r="D86" s="148" t="str">
        <f>'Crisis Indicator Data'!D83</f>
        <v>Mauritania</v>
      </c>
      <c r="E86" s="149" t="str">
        <f>'Crisis Indicator Data'!E83</f>
        <v>MRT</v>
      </c>
      <c r="F86" s="243">
        <f>IF('Crisis Indicator Data'!F83="x","x",IF(LOG('Crisis Indicator Data'!F83)&lt;F$4,0,IF(LOG('Crisis Indicator Data'!F83)&gt;F$3,5,ROUND(5-(F$3-LOG('Crisis Indicator Data'!F83))/(F$3-F$4)*5,1))))</f>
        <v>5</v>
      </c>
      <c r="G86" s="143">
        <f>IF('Crisis Indicator Data'!F83="x","x",IF(LEN(E86)&gt;3,('Crisis Indicator Data'!F83/VLOOKUP('Impact of the crisis'!$C86,'Regional Crises'!$B$1:$R$66,4,FALSE)),'Crisis Indicator Data'!F83/VLOOKUP('Impact of the crisis'!$E86,'Country Indicator Data'!$B$4:$P$300,15,FALSE)))</f>
        <v>1</v>
      </c>
      <c r="H86" s="237">
        <f t="shared" si="26"/>
        <v>5</v>
      </c>
      <c r="I86" s="237">
        <f t="shared" si="27"/>
        <v>5</v>
      </c>
      <c r="J86" s="237">
        <f>IF('Crisis Indicator Data'!G83="x","x",IF(LOG('Crisis Indicator Data'!G83)&lt;J$4,0,IF(LOG('Crisis Indicator Data'!G83)&gt;J$3,5,ROUND(5-(J$3-LOG('Crisis Indicator Data'!G83))/(J$3-J$4)*5,1))))</f>
        <v>2.1</v>
      </c>
      <c r="K86" s="143">
        <f>IF('Crisis Indicator Data'!G83="x","x",IF(LEN(E86)&gt;3,('Crisis Indicator Data'!G83/VLOOKUP('Impact of the crisis'!$C86,'Regional Crises'!$B$1:$R$66,5,FALSE)),'Crisis Indicator Data'!G83/VLOOKUP('Impact of the crisis'!$E86,'Country Indicator Data'!$B$4:$P$300,14,FALSE)))</f>
        <v>0.91903858317520559</v>
      </c>
      <c r="L86" s="237">
        <f t="shared" si="28"/>
        <v>4.5999999999999996</v>
      </c>
      <c r="M86" s="237">
        <f t="shared" si="29"/>
        <v>3.3499999999999996</v>
      </c>
      <c r="N86" s="237">
        <f t="shared" si="30"/>
        <v>4.3</v>
      </c>
      <c r="O86" s="237">
        <f>IF('Crisis Indicator Data'!H83="x","x",IF('Crisis Indicator Data'!H83=0,0,IF(LOG('Crisis Indicator Data'!H83)&lt;O$4,0,IF(LOG('Crisis Indicator Data'!H83)&gt;O$3,5,ROUND(5-(O$3-LOG('Crisis Indicator Data'!H83))/(O$3-O$4)*5,1)))))</f>
        <v>3.1</v>
      </c>
      <c r="P86" s="143">
        <f>IF('Crisis Indicator Data'!H83="x","x",'Crisis Indicator Data'!H83/'Crisis Indicator Data'!G83)</f>
        <v>0.5308557008488185</v>
      </c>
      <c r="Q86" s="237">
        <f t="shared" si="31"/>
        <v>2.6</v>
      </c>
      <c r="R86" s="237">
        <f t="shared" si="32"/>
        <v>2.85</v>
      </c>
      <c r="S86" s="237" t="str">
        <f>IF('Crisis Indicator Data'!I83="x","x",IF('Crisis Indicator Data'!I83=0,0,IF(LOG('Crisis Indicator Data'!I83)&lt;S$4,0,IF(LOG('Crisis Indicator Data'!I83)&gt;S$3,5,ROUND(5-(S$3-LOG('Crisis Indicator Data'!I83))/(S$3-S$4)*5,1)))))</f>
        <v>x</v>
      </c>
      <c r="T86" s="143" t="str">
        <f>IF('Crisis Indicator Data'!H83="x","x",IF('Crisis Indicator Data'!I83="x","x",'Crisis Indicator Data'!I83/'Crisis Indicator Data'!H83))</f>
        <v>x</v>
      </c>
      <c r="U86" s="237" t="str">
        <f t="shared" si="33"/>
        <v>x</v>
      </c>
      <c r="V86" s="237" t="str">
        <f t="shared" si="34"/>
        <v>x</v>
      </c>
      <c r="W86" s="237">
        <f>IF('Crisis Indicator Data'!L83="x","x",IF('Crisis Indicator Data'!L83=0,0,IF(LOG('Crisis Indicator Data'!L83)&lt;W$4,0,IF(LOG('Crisis Indicator Data'!L83)&gt;W$3,5,ROUND(5-(W$3-LOG('Crisis Indicator Data'!L83))/(W$3-W$4)*5,1)))))</f>
        <v>0</v>
      </c>
      <c r="X86" s="244">
        <f>IF(OR('Crisis Indicator Data'!L83="x",'Crisis Indicator Data'!H83="x"),"x",'Crisis Indicator Data'!L83/'Crisis Indicator Data'!H83)</f>
        <v>0</v>
      </c>
      <c r="Y86" s="237">
        <f t="shared" si="35"/>
        <v>0</v>
      </c>
      <c r="Z86" s="237">
        <f t="shared" si="36"/>
        <v>0</v>
      </c>
      <c r="AA86" s="237">
        <f t="shared" si="37"/>
        <v>0</v>
      </c>
      <c r="AB86" s="245">
        <f t="shared" si="38"/>
        <v>1.6</v>
      </c>
    </row>
    <row r="87" spans="1:28" x14ac:dyDescent="0.25">
      <c r="A87" s="147" t="str">
        <f>'Crisis Indicator Data'!A84</f>
        <v>Complex crisis in Malawi</v>
      </c>
      <c r="B87" s="148" t="str">
        <f>'Crisis Indicator Data'!B84</f>
        <v>Drought,Socio-political,Cyclone</v>
      </c>
      <c r="C87" s="148" t="str">
        <f>'Crisis Indicator Data'!C84</f>
        <v>MWI002</v>
      </c>
      <c r="D87" s="148" t="str">
        <f>'Crisis Indicator Data'!D84</f>
        <v>Malawi</v>
      </c>
      <c r="E87" s="149" t="str">
        <f>'Crisis Indicator Data'!E84</f>
        <v>MWI</v>
      </c>
      <c r="F87" s="243">
        <f>IF('Crisis Indicator Data'!F84="x","x",IF(LOG('Crisis Indicator Data'!F84)&lt;F$4,0,IF(LOG('Crisis Indicator Data'!F84)&gt;F$3,5,ROUND(5-(F$3-LOG('Crisis Indicator Data'!F84))/(F$3-F$4)*5,1))))</f>
        <v>3.3</v>
      </c>
      <c r="G87" s="143">
        <f>IF('Crisis Indicator Data'!F84="x","x",IF(LEN(E87)&gt;3,('Crisis Indicator Data'!F84/VLOOKUP('Impact of the crisis'!$C87,'Regional Crises'!$B$1:$R$66,4,FALSE)),'Crisis Indicator Data'!F84/VLOOKUP('Impact of the crisis'!$E87,'Country Indicator Data'!$B$4:$P$300,15,FALSE)))</f>
        <v>1</v>
      </c>
      <c r="H87" s="237">
        <f t="shared" si="26"/>
        <v>5</v>
      </c>
      <c r="I87" s="237">
        <f t="shared" si="27"/>
        <v>4.1500000000000004</v>
      </c>
      <c r="J87" s="237">
        <f>IF('Crisis Indicator Data'!G84="x","x",IF(LOG('Crisis Indicator Data'!G84)&lt;J$4,0,IF(LOG('Crisis Indicator Data'!G84)&gt;J$3,5,ROUND(5-(J$3-LOG('Crisis Indicator Data'!G84))/(J$3-J$4)*5,1))))</f>
        <v>4.3</v>
      </c>
      <c r="K87" s="143">
        <f>IF('Crisis Indicator Data'!G84="x","x",IF(LEN(E87)&gt;3,('Crisis Indicator Data'!G84/VLOOKUP('Impact of the crisis'!$C87,'Regional Crises'!$B$1:$R$66,5,FALSE)),'Crisis Indicator Data'!G84/VLOOKUP('Impact of the crisis'!$E87,'Country Indicator Data'!$B$4:$P$300,14,FALSE)))</f>
        <v>1</v>
      </c>
      <c r="L87" s="237">
        <f t="shared" si="28"/>
        <v>5</v>
      </c>
      <c r="M87" s="237">
        <f t="shared" si="29"/>
        <v>4.6500000000000004</v>
      </c>
      <c r="N87" s="237">
        <f t="shared" si="30"/>
        <v>4.4000000000000004</v>
      </c>
      <c r="O87" s="237">
        <f>IF('Crisis Indicator Data'!H84="x","x",IF('Crisis Indicator Data'!H84=0,0,IF(LOG('Crisis Indicator Data'!H84)&lt;O$4,0,IF(LOG('Crisis Indicator Data'!H84)&gt;O$3,5,ROUND(5-(O$3-LOG('Crisis Indicator Data'!H84))/(O$3-O$4)*5,1)))))</f>
        <v>4.3</v>
      </c>
      <c r="P87" s="143">
        <f>IF('Crisis Indicator Data'!H84="x","x",'Crisis Indicator Data'!H84/'Crisis Indicator Data'!G84)</f>
        <v>0.6007632390611114</v>
      </c>
      <c r="Q87" s="237">
        <f t="shared" si="31"/>
        <v>3</v>
      </c>
      <c r="R87" s="237">
        <f t="shared" si="32"/>
        <v>3.65</v>
      </c>
      <c r="S87" s="237">
        <f>IF('Crisis Indicator Data'!I84="x","x",IF('Crisis Indicator Data'!I84=0,0,IF(LOG('Crisis Indicator Data'!I84)&lt;S$4,0,IF(LOG('Crisis Indicator Data'!I84)&gt;S$3,5,ROUND(5-(S$3-LOG('Crisis Indicator Data'!I84))/(S$3-S$4)*5,1)))))</f>
        <v>3.1</v>
      </c>
      <c r="T87" s="143">
        <f>IF('Crisis Indicator Data'!H84="x","x",IF('Crisis Indicator Data'!I84="x","x",'Crisis Indicator Data'!I84/'Crisis Indicator Data'!H84))</f>
        <v>1.2530455969369997E-2</v>
      </c>
      <c r="U87" s="237">
        <f t="shared" si="33"/>
        <v>0.4</v>
      </c>
      <c r="V87" s="237">
        <f t="shared" si="34"/>
        <v>1.8</v>
      </c>
      <c r="W87" s="237">
        <f>IF('Crisis Indicator Data'!L84="x","x",IF('Crisis Indicator Data'!L84=0,0,IF(LOG('Crisis Indicator Data'!L84)&lt;W$4,0,IF(LOG('Crisis Indicator Data'!L84)&gt;W$3,5,ROUND(5-(W$3-LOG('Crisis Indicator Data'!L84))/(W$3-W$4)*5,1)))))</f>
        <v>3.2</v>
      </c>
      <c r="X87" s="244">
        <f>IF(OR('Crisis Indicator Data'!L84="x",'Crisis Indicator Data'!H84="x"),"x",'Crisis Indicator Data'!L84/'Crisis Indicator Data'!H84)</f>
        <v>1.522798468499826E-5</v>
      </c>
      <c r="Y87" s="237">
        <f t="shared" si="35"/>
        <v>0.8</v>
      </c>
      <c r="Z87" s="237">
        <f t="shared" si="36"/>
        <v>2</v>
      </c>
      <c r="AA87" s="237">
        <f t="shared" si="37"/>
        <v>1.9</v>
      </c>
      <c r="AB87" s="245">
        <f t="shared" si="38"/>
        <v>2.9</v>
      </c>
    </row>
    <row r="88" spans="1:28" x14ac:dyDescent="0.25">
      <c r="A88" s="147" t="str">
        <f>'Crisis Indicator Data'!A85</f>
        <v>Tropical Cyclone Ana in Malawi</v>
      </c>
      <c r="B88" s="148" t="str">
        <f>'Crisis Indicator Data'!B85</f>
        <v>Cyclone</v>
      </c>
      <c r="C88" s="148" t="str">
        <f>'Crisis Indicator Data'!C85</f>
        <v>MWI004</v>
      </c>
      <c r="D88" s="148" t="str">
        <f>'Crisis Indicator Data'!D85</f>
        <v>Malawi</v>
      </c>
      <c r="E88" s="149" t="str">
        <f>'Crisis Indicator Data'!E85</f>
        <v>MWI</v>
      </c>
      <c r="F88" s="243">
        <f>IF('Crisis Indicator Data'!F85="x","x",IF(LOG('Crisis Indicator Data'!F85)&lt;F$4,0,IF(LOG('Crisis Indicator Data'!F85)&gt;F$3,5,ROUND(5-(F$3-LOG('Crisis Indicator Data'!F85))/(F$3-F$4)*5,1))))</f>
        <v>3.3</v>
      </c>
      <c r="G88" s="143">
        <f>IF('Crisis Indicator Data'!F85="x","x",IF(LEN(E88)&gt;3,('Crisis Indicator Data'!F85/VLOOKUP('Impact of the crisis'!$C88,'Regional Crises'!$B$1:$R$66,4,FALSE)),'Crisis Indicator Data'!F85/VLOOKUP('Impact of the crisis'!$E88,'Country Indicator Data'!$B$4:$P$300,15,FALSE)))</f>
        <v>1.0028425965210013</v>
      </c>
      <c r="H88" s="237">
        <f t="shared" si="26"/>
        <v>5</v>
      </c>
      <c r="I88" s="237">
        <f t="shared" si="27"/>
        <v>4.1500000000000004</v>
      </c>
      <c r="J88" s="237">
        <f>IF('Crisis Indicator Data'!G85="x","x",IF(LOG('Crisis Indicator Data'!G85)&lt;J$4,0,IF(LOG('Crisis Indicator Data'!G85)&gt;J$3,5,ROUND(5-(J$3-LOG('Crisis Indicator Data'!G85))/(J$3-J$4)*5,1))))</f>
        <v>4.0999999999999996</v>
      </c>
      <c r="K88" s="143">
        <f>IF('Crisis Indicator Data'!G85="x","x",IF(LEN(E88)&gt;3,('Crisis Indicator Data'!G85/VLOOKUP('Impact of the crisis'!$C88,'Regional Crises'!$B$1:$R$66,5,FALSE)),'Crisis Indicator Data'!G85/VLOOKUP('Impact of the crisis'!$E88,'Country Indicator Data'!$B$4:$P$300,14,FALSE)))</f>
        <v>0.88870301636259086</v>
      </c>
      <c r="L88" s="237">
        <f t="shared" si="28"/>
        <v>4.4000000000000004</v>
      </c>
      <c r="M88" s="237">
        <f t="shared" si="29"/>
        <v>4.25</v>
      </c>
      <c r="N88" s="237">
        <f t="shared" si="30"/>
        <v>4.2</v>
      </c>
      <c r="O88" s="237">
        <f>IF('Crisis Indicator Data'!H85="x","x",IF('Crisis Indicator Data'!H85=0,0,IF(LOG('Crisis Indicator Data'!H85)&lt;O$4,0,IF(LOG('Crisis Indicator Data'!H85)&gt;O$3,5,ROUND(5-(O$3-LOG('Crisis Indicator Data'!H85))/(O$3-O$4)*5,1)))))</f>
        <v>2.5</v>
      </c>
      <c r="P88" s="143">
        <f>IF('Crisis Indicator Data'!H85="x","x",'Crisis Indicator Data'!H85/'Crisis Indicator Data'!G85)</f>
        <v>5.8235294117647059E-2</v>
      </c>
      <c r="Q88" s="237">
        <f t="shared" si="31"/>
        <v>0.2</v>
      </c>
      <c r="R88" s="237">
        <f t="shared" si="32"/>
        <v>1.35</v>
      </c>
      <c r="S88" s="237">
        <f>IF('Crisis Indicator Data'!I85="x","x",IF('Crisis Indicator Data'!I85=0,0,IF(LOG('Crisis Indicator Data'!I85)&lt;S$4,0,IF(LOG('Crisis Indicator Data'!I85)&gt;S$3,5,ROUND(5-(S$3-LOG('Crisis Indicator Data'!I85))/(S$3-S$4)*5,1)))))</f>
        <v>2.5</v>
      </c>
      <c r="T88" s="143">
        <f>IF('Crisis Indicator Data'!H85="x","x",IF('Crisis Indicator Data'!I85="x","x",'Crisis Indicator Data'!I85/'Crisis Indicator Data'!H85))</f>
        <v>5.4545454545454543E-2</v>
      </c>
      <c r="U88" s="237">
        <f t="shared" si="33"/>
        <v>1.8</v>
      </c>
      <c r="V88" s="237">
        <f t="shared" si="34"/>
        <v>2.2000000000000002</v>
      </c>
      <c r="W88" s="237">
        <f>IF('Crisis Indicator Data'!L85="x","x",IF('Crisis Indicator Data'!L85=0,0,IF(LOG('Crisis Indicator Data'!L85)&lt;W$4,0,IF(LOG('Crisis Indicator Data'!L85)&gt;W$3,5,ROUND(5-(W$3-LOG('Crisis Indicator Data'!L85))/(W$3-W$4)*5,1)))))</f>
        <v>2.4</v>
      </c>
      <c r="X88" s="244">
        <f>IF(OR('Crisis Indicator Data'!L85="x",'Crisis Indicator Data'!H85="x"),"x",'Crisis Indicator Data'!L85/'Crisis Indicator Data'!H85)</f>
        <v>4.6464646464646464E-5</v>
      </c>
      <c r="Y88" s="237">
        <f t="shared" si="35"/>
        <v>2.2999999999999998</v>
      </c>
      <c r="Z88" s="237">
        <f t="shared" si="36"/>
        <v>2.4</v>
      </c>
      <c r="AA88" s="237">
        <f t="shared" si="37"/>
        <v>2.2999999999999998</v>
      </c>
      <c r="AB88" s="245">
        <f t="shared" si="38"/>
        <v>1.9</v>
      </c>
    </row>
    <row r="89" spans="1:28" x14ac:dyDescent="0.25">
      <c r="A89" s="147" t="str">
        <f>'Crisis Indicator Data'!A86</f>
        <v>International Refugees in Malaysia</v>
      </c>
      <c r="B89" s="148" t="str">
        <f>'Crisis Indicator Data'!B86</f>
        <v>Displacement</v>
      </c>
      <c r="C89" s="148" t="str">
        <f>'Crisis Indicator Data'!C86</f>
        <v>MYS001</v>
      </c>
      <c r="D89" s="148" t="str">
        <f>'Crisis Indicator Data'!D86</f>
        <v>Malaysia</v>
      </c>
      <c r="E89" s="149" t="str">
        <f>'Crisis Indicator Data'!E86</f>
        <v>MYS</v>
      </c>
      <c r="F89" s="243">
        <f>IF('Crisis Indicator Data'!F86="x","x",IF(LOG('Crisis Indicator Data'!F86)&lt;F$4,0,IF(LOG('Crisis Indicator Data'!F86)&gt;F$3,5,ROUND(5-(F$3-LOG('Crisis Indicator Data'!F86))/(F$3-F$4)*5,1))))</f>
        <v>1.6</v>
      </c>
      <c r="G89" s="143">
        <f>IF('Crisis Indicator Data'!F86="x","x",IF(LEN(E89)&gt;3,('Crisis Indicator Data'!F86/VLOOKUP('Impact of the crisis'!$C89,'Regional Crises'!$B$1:$R$66,4,FALSE)),'Crisis Indicator Data'!F86/VLOOKUP('Impact of the crisis'!$E89,'Country Indicator Data'!$B$4:$P$300,15,FALSE)))</f>
        <v>2.8020088266626084E-2</v>
      </c>
      <c r="H89" s="237">
        <f t="shared" si="26"/>
        <v>0</v>
      </c>
      <c r="I89" s="237">
        <f t="shared" si="27"/>
        <v>0.8</v>
      </c>
      <c r="J89" s="237">
        <f>IF('Crisis Indicator Data'!G86="x","x",IF(LOG('Crisis Indicator Data'!G86)&lt;J$4,0,IF(LOG('Crisis Indicator Data'!G86)&gt;J$3,5,ROUND(5-(J$3-LOG('Crisis Indicator Data'!G86))/(J$3-J$4)*5,1))))</f>
        <v>3.3</v>
      </c>
      <c r="K89" s="143">
        <f>IF('Crisis Indicator Data'!G86="x","x",IF(LEN(E89)&gt;3,('Crisis Indicator Data'!G86/VLOOKUP('Impact of the crisis'!$C89,'Regional Crises'!$B$1:$R$66,5,FALSE)),'Crisis Indicator Data'!G86/VLOOKUP('Impact of the crisis'!$E89,'Country Indicator Data'!$B$4:$P$300,14,FALSE)))</f>
        <v>0.30861931852939378</v>
      </c>
      <c r="L89" s="237">
        <f t="shared" si="28"/>
        <v>1.5</v>
      </c>
      <c r="M89" s="237">
        <f t="shared" si="29"/>
        <v>2.4</v>
      </c>
      <c r="N89" s="237">
        <f t="shared" si="30"/>
        <v>1.7</v>
      </c>
      <c r="O89" s="237">
        <f>IF('Crisis Indicator Data'!H86="x","x",IF('Crisis Indicator Data'!H86=0,0,IF(LOG('Crisis Indicator Data'!H86)&lt;O$4,0,IF(LOG('Crisis Indicator Data'!H86)&gt;O$3,5,ROUND(5-(O$3-LOG('Crisis Indicator Data'!H86))/(O$3-O$4)*5,1)))))</f>
        <v>4.2</v>
      </c>
      <c r="P89" s="143">
        <f>IF('Crisis Indicator Data'!H86="x","x",'Crisis Indicator Data'!H86/'Crisis Indicator Data'!G86)</f>
        <v>1</v>
      </c>
      <c r="Q89" s="237">
        <f t="shared" si="31"/>
        <v>5</v>
      </c>
      <c r="R89" s="237">
        <f t="shared" si="32"/>
        <v>4.5999999999999996</v>
      </c>
      <c r="S89" s="237">
        <f>IF('Crisis Indicator Data'!I86="x","x",IF('Crisis Indicator Data'!I86=0,0,IF(LOG('Crisis Indicator Data'!I86)&lt;S$4,0,IF(LOG('Crisis Indicator Data'!I86)&gt;S$3,5,ROUND(5-(S$3-LOG('Crisis Indicator Data'!I86))/(S$3-S$4)*5,1)))))</f>
        <v>3.2</v>
      </c>
      <c r="T89" s="143">
        <f>IF('Crisis Indicator Data'!H86="x","x",IF('Crisis Indicator Data'!I86="x","x",'Crisis Indicator Data'!I86/'Crisis Indicator Data'!H86))</f>
        <v>1.8136769078295343E-2</v>
      </c>
      <c r="U89" s="237">
        <f t="shared" si="33"/>
        <v>0.6</v>
      </c>
      <c r="V89" s="237">
        <f t="shared" si="34"/>
        <v>1.9</v>
      </c>
      <c r="W89" s="237">
        <f>IF('Crisis Indicator Data'!L86="x","x",IF('Crisis Indicator Data'!L86=0,0,IF(LOG('Crisis Indicator Data'!L86)&lt;W$4,0,IF(LOG('Crisis Indicator Data'!L86)&gt;W$3,5,ROUND(5-(W$3-LOG('Crisis Indicator Data'!L86))/(W$3-W$4)*5,1)))))</f>
        <v>1.1000000000000001</v>
      </c>
      <c r="X89" s="244">
        <f>IF(OR('Crisis Indicator Data'!L86="x",'Crisis Indicator Data'!H86="x"),"x",'Crisis Indicator Data'!L86/'Crisis Indicator Data'!H86)</f>
        <v>5.9464816650148661E-7</v>
      </c>
      <c r="Y89" s="237">
        <f t="shared" si="35"/>
        <v>0</v>
      </c>
      <c r="Z89" s="237">
        <f t="shared" si="36"/>
        <v>0.6</v>
      </c>
      <c r="AA89" s="237">
        <f t="shared" si="37"/>
        <v>1.3</v>
      </c>
      <c r="AB89" s="245">
        <f t="shared" si="38"/>
        <v>3.4</v>
      </c>
    </row>
    <row r="90" spans="1:28" x14ac:dyDescent="0.25">
      <c r="A90" s="147" t="str">
        <f>'Crisis Indicator Data'!A87</f>
        <v>Food Security Crisis in Namibia</v>
      </c>
      <c r="B90" s="148" t="str">
        <f>'Crisis Indicator Data'!B87</f>
        <v>Drought</v>
      </c>
      <c r="C90" s="148" t="str">
        <f>'Crisis Indicator Data'!C87</f>
        <v>NAM002</v>
      </c>
      <c r="D90" s="148" t="str">
        <f>'Crisis Indicator Data'!D87</f>
        <v>Namibia</v>
      </c>
      <c r="E90" s="149" t="str">
        <f>'Crisis Indicator Data'!E87</f>
        <v>NAM</v>
      </c>
      <c r="F90" s="243">
        <f>IF('Crisis Indicator Data'!F87="x","x",IF(LOG('Crisis Indicator Data'!F87)&lt;F$4,0,IF(LOG('Crisis Indicator Data'!F87)&gt;F$3,5,ROUND(5-(F$3-LOG('Crisis Indicator Data'!F87))/(F$3-F$4)*5,1))))</f>
        <v>4.9000000000000004</v>
      </c>
      <c r="G90" s="143">
        <f>IF('Crisis Indicator Data'!F87="x","x",IF(LEN(E90)&gt;3,('Crisis Indicator Data'!F87/VLOOKUP('Impact of the crisis'!$C90,'Regional Crises'!$B$1:$R$66,4,FALSE)),'Crisis Indicator Data'!F87/VLOOKUP('Impact of the crisis'!$E90,'Country Indicator Data'!$B$4:$P$300,15,FALSE)))</f>
        <v>1</v>
      </c>
      <c r="H90" s="237">
        <f t="shared" si="26"/>
        <v>5</v>
      </c>
      <c r="I90" s="237">
        <f t="shared" si="27"/>
        <v>4.95</v>
      </c>
      <c r="J90" s="237">
        <f>IF('Crisis Indicator Data'!G87="x","x",IF(LOG('Crisis Indicator Data'!G87)&lt;J$4,0,IF(LOG('Crisis Indicator Data'!G87)&gt;J$3,5,ROUND(5-(J$3-LOG('Crisis Indicator Data'!G87))/(J$3-J$4)*5,1))))</f>
        <v>1.4</v>
      </c>
      <c r="K90" s="143">
        <f>IF('Crisis Indicator Data'!G87="x","x",IF(LEN(E90)&gt;3,('Crisis Indicator Data'!G87/VLOOKUP('Impact of the crisis'!$C90,'Regional Crises'!$B$1:$R$66,5,FALSE)),'Crisis Indicator Data'!G87/VLOOKUP('Impact of the crisis'!$E90,'Country Indicator Data'!$B$4:$P$300,14,FALSE)))</f>
        <v>0.99299338263915926</v>
      </c>
      <c r="L90" s="237">
        <f t="shared" si="28"/>
        <v>5</v>
      </c>
      <c r="M90" s="237">
        <f t="shared" si="29"/>
        <v>3.2</v>
      </c>
      <c r="N90" s="237">
        <f t="shared" si="30"/>
        <v>4.3</v>
      </c>
      <c r="O90" s="237">
        <f>IF('Crisis Indicator Data'!H87="x","x",IF('Crisis Indicator Data'!H87=0,0,IF(LOG('Crisis Indicator Data'!H87)&lt;O$4,0,IF(LOG('Crisis Indicator Data'!H87)&gt;O$3,5,ROUND(5-(O$3-LOG('Crisis Indicator Data'!H87))/(O$3-O$4)*5,1)))))</f>
        <v>2.8</v>
      </c>
      <c r="P90" s="143">
        <f>IF('Crisis Indicator Data'!H87="x","x",'Crisis Indicator Data'!H87/'Crisis Indicator Data'!G87)</f>
        <v>0.62210897687181499</v>
      </c>
      <c r="Q90" s="237">
        <f t="shared" si="31"/>
        <v>3.1</v>
      </c>
      <c r="R90" s="237">
        <f t="shared" si="32"/>
        <v>2.95</v>
      </c>
      <c r="S90" s="237">
        <f>IF('Crisis Indicator Data'!I87="x","x",IF('Crisis Indicator Data'!I87=0,0,IF(LOG('Crisis Indicator Data'!I87)&lt;S$4,0,IF(LOG('Crisis Indicator Data'!I87)&gt;S$3,5,ROUND(5-(S$3-LOG('Crisis Indicator Data'!I87))/(S$3-S$4)*5,1)))))</f>
        <v>0</v>
      </c>
      <c r="T90" s="143">
        <f>IF('Crisis Indicator Data'!H87="x","x",IF('Crisis Indicator Data'!I87="x","x",'Crisis Indicator Data'!I87/'Crisis Indicator Data'!H87))</f>
        <v>0</v>
      </c>
      <c r="U90" s="237">
        <f t="shared" si="33"/>
        <v>0</v>
      </c>
      <c r="V90" s="237">
        <f t="shared" si="34"/>
        <v>0</v>
      </c>
      <c r="W90" s="237">
        <f>IF('Crisis Indicator Data'!L87="x","x",IF('Crisis Indicator Data'!L87=0,0,IF(LOG('Crisis Indicator Data'!L87)&lt;W$4,0,IF(LOG('Crisis Indicator Data'!L87)&gt;W$3,5,ROUND(5-(W$3-LOG('Crisis Indicator Data'!L87))/(W$3-W$4)*5,1)))))</f>
        <v>0</v>
      </c>
      <c r="X90" s="244">
        <f>IF(OR('Crisis Indicator Data'!L87="x",'Crisis Indicator Data'!H87="x"),"x",'Crisis Indicator Data'!L87/'Crisis Indicator Data'!H87)</f>
        <v>0</v>
      </c>
      <c r="Y90" s="237">
        <f t="shared" si="35"/>
        <v>0</v>
      </c>
      <c r="Z90" s="237">
        <f t="shared" si="36"/>
        <v>0</v>
      </c>
      <c r="AA90" s="237">
        <f t="shared" si="37"/>
        <v>0</v>
      </c>
      <c r="AB90" s="245">
        <f t="shared" si="38"/>
        <v>1.7</v>
      </c>
    </row>
    <row r="91" spans="1:28" x14ac:dyDescent="0.25">
      <c r="A91" s="147" t="str">
        <f>'Crisis Indicator Data'!A88</f>
        <v>Multiple crises in Niger</v>
      </c>
      <c r="B91" s="148" t="str">
        <f>'Crisis Indicator Data'!B88</f>
        <v>Conflict,Displacement</v>
      </c>
      <c r="C91" s="148" t="str">
        <f>'Crisis Indicator Data'!C88</f>
        <v>NER001</v>
      </c>
      <c r="D91" s="148" t="str">
        <f>'Crisis Indicator Data'!D88</f>
        <v>Niger</v>
      </c>
      <c r="E91" s="149" t="str">
        <f>'Crisis Indicator Data'!E88</f>
        <v>NER</v>
      </c>
      <c r="F91" s="243">
        <f>IF('Crisis Indicator Data'!F88="x","x",IF(LOG('Crisis Indicator Data'!F88)&lt;F$4,0,IF(LOG('Crisis Indicator Data'!F88)&gt;F$3,5,ROUND(5-(F$3-LOG('Crisis Indicator Data'!F88))/(F$3-F$4)*5,1))))</f>
        <v>5</v>
      </c>
      <c r="G91" s="143">
        <f>IF('Crisis Indicator Data'!F88="x","x",IF(LEN(E91)&gt;3,('Crisis Indicator Data'!F88/VLOOKUP('Impact of the crisis'!$C91,'Regional Crises'!$B$1:$R$66,4,FALSE)),'Crisis Indicator Data'!F88/VLOOKUP('Impact of the crisis'!$E91,'Country Indicator Data'!$B$4:$P$300,15,FALSE)))</f>
        <v>1.0002368358727403</v>
      </c>
      <c r="H91" s="237">
        <f t="shared" si="26"/>
        <v>5</v>
      </c>
      <c r="I91" s="237">
        <f t="shared" si="27"/>
        <v>5</v>
      </c>
      <c r="J91" s="237">
        <f>IF('Crisis Indicator Data'!G88="x","x",IF(LOG('Crisis Indicator Data'!G88)&lt;J$4,0,IF(LOG('Crisis Indicator Data'!G88)&gt;J$3,5,ROUND(5-(J$3-LOG('Crisis Indicator Data'!G88))/(J$3-J$4)*5,1))))</f>
        <v>4.5999999999999996</v>
      </c>
      <c r="K91" s="143">
        <f>IF('Crisis Indicator Data'!G88="x","x",IF(LEN(E91)&gt;3,('Crisis Indicator Data'!G88/VLOOKUP('Impact of the crisis'!$C91,'Regional Crises'!$B$1:$R$66,5,FALSE)),'Crisis Indicator Data'!G88/VLOOKUP('Impact of the crisis'!$E91,'Country Indicator Data'!$B$4:$P$300,14,FALSE)))</f>
        <v>1</v>
      </c>
      <c r="L91" s="237">
        <f t="shared" si="28"/>
        <v>5</v>
      </c>
      <c r="M91" s="237">
        <f t="shared" si="29"/>
        <v>4.8</v>
      </c>
      <c r="N91" s="237">
        <f t="shared" si="30"/>
        <v>4.9000000000000004</v>
      </c>
      <c r="O91" s="237">
        <f>IF('Crisis Indicator Data'!H88="x","x",IF('Crisis Indicator Data'!H88=0,0,IF(LOG('Crisis Indicator Data'!H88)&lt;O$4,0,IF(LOG('Crisis Indicator Data'!H88)&gt;O$3,5,ROUND(5-(O$3-LOG('Crisis Indicator Data'!H88))/(O$3-O$4)*5,1)))))</f>
        <v>3.5</v>
      </c>
      <c r="P91" s="143">
        <f>IF('Crisis Indicator Data'!H88="x","x",'Crisis Indicator Data'!H88/'Crisis Indicator Data'!G88)</f>
        <v>0.16416326530612244</v>
      </c>
      <c r="Q91" s="237">
        <f t="shared" si="31"/>
        <v>0.8</v>
      </c>
      <c r="R91" s="237">
        <f t="shared" si="32"/>
        <v>2.15</v>
      </c>
      <c r="S91" s="237">
        <f>IF('Crisis Indicator Data'!I88="x","x",IF('Crisis Indicator Data'!I88=0,0,IF(LOG('Crisis Indicator Data'!I88)&lt;S$4,0,IF(LOG('Crisis Indicator Data'!I88)&gt;S$3,5,ROUND(5-(S$3-LOG('Crisis Indicator Data'!I88))/(S$3-S$4)*5,1)))))</f>
        <v>4</v>
      </c>
      <c r="T91" s="143">
        <f>IF('Crisis Indicator Data'!H88="x","x",IF('Crisis Indicator Data'!I88="x","x",'Crisis Indicator Data'!I88/'Crisis Indicator Data'!H88))</f>
        <v>0.16907011437095973</v>
      </c>
      <c r="U91" s="237">
        <f t="shared" si="33"/>
        <v>5</v>
      </c>
      <c r="V91" s="237">
        <f t="shared" si="34"/>
        <v>4.5</v>
      </c>
      <c r="W91" s="237">
        <f>IF('Crisis Indicator Data'!L88="x","x",IF('Crisis Indicator Data'!L88=0,0,IF(LOG('Crisis Indicator Data'!L88)&lt;W$4,0,IF(LOG('Crisis Indicator Data'!L88)&gt;W$3,5,ROUND(5-(W$3-LOG('Crisis Indicator Data'!L88))/(W$3-W$4)*5,1)))))</f>
        <v>3.9</v>
      </c>
      <c r="X91" s="244">
        <f>IF(OR('Crisis Indicator Data'!L88="x",'Crisis Indicator Data'!H88="x"),"x",'Crisis Indicator Data'!L88/'Crisis Indicator Data'!H88)</f>
        <v>1.3177523620089507E-4</v>
      </c>
      <c r="Y91" s="237">
        <f t="shared" si="35"/>
        <v>5</v>
      </c>
      <c r="Z91" s="237">
        <f t="shared" si="36"/>
        <v>4.5</v>
      </c>
      <c r="AA91" s="237">
        <f t="shared" si="37"/>
        <v>4.5</v>
      </c>
      <c r="AB91" s="245">
        <f t="shared" si="38"/>
        <v>3.6</v>
      </c>
    </row>
    <row r="92" spans="1:28" x14ac:dyDescent="0.25">
      <c r="A92" s="147" t="str">
        <f>'Crisis Indicator Data'!A89</f>
        <v>Boko Haram in Niger</v>
      </c>
      <c r="B92" s="148" t="str">
        <f>'Crisis Indicator Data'!B89</f>
        <v>Conflict</v>
      </c>
      <c r="C92" s="148" t="str">
        <f>'Crisis Indicator Data'!C89</f>
        <v>NER002</v>
      </c>
      <c r="D92" s="148" t="str">
        <f>'Crisis Indicator Data'!D89</f>
        <v>Niger</v>
      </c>
      <c r="E92" s="149" t="str">
        <f>'Crisis Indicator Data'!E89</f>
        <v>NER</v>
      </c>
      <c r="F92" s="243">
        <f>IF('Crisis Indicator Data'!F89="x","x",IF(LOG('Crisis Indicator Data'!F89)&lt;F$4,0,IF(LOG('Crisis Indicator Data'!F89)&gt;F$3,5,ROUND(5-(F$3-LOG('Crisis Indicator Data'!F89))/(F$3-F$4)*5,1))))</f>
        <v>3.7</v>
      </c>
      <c r="G92" s="143">
        <f>IF('Crisis Indicator Data'!F89="x","x",IF(LEN(E92)&gt;3,('Crisis Indicator Data'!F89/VLOOKUP('Impact of the crisis'!$C92,'Regional Crises'!$B$1:$R$66,4,FALSE)),'Crisis Indicator Data'!F89/VLOOKUP('Impact of the crisis'!$E92,'Country Indicator Data'!$B$4:$P$300,15,FALSE)))</f>
        <v>0.12386989816057473</v>
      </c>
      <c r="H92" s="237">
        <f t="shared" si="26"/>
        <v>0.5</v>
      </c>
      <c r="I92" s="237">
        <f t="shared" si="27"/>
        <v>2.1</v>
      </c>
      <c r="J92" s="237">
        <f>IF('Crisis Indicator Data'!G89="x","x",IF(LOG('Crisis Indicator Data'!G89)&lt;J$4,0,IF(LOG('Crisis Indicator Data'!G89)&gt;J$3,5,ROUND(5-(J$3-LOG('Crisis Indicator Data'!G89))/(J$3-J$4)*5,1))))</f>
        <v>0</v>
      </c>
      <c r="K92" s="143">
        <f>IF('Crisis Indicator Data'!G89="x","x",IF(LEN(E92)&gt;3,('Crisis Indicator Data'!G89/VLOOKUP('Impact of the crisis'!$C92,'Regional Crises'!$B$1:$R$66,5,FALSE)),'Crisis Indicator Data'!G89/VLOOKUP('Impact of the crisis'!$E92,'Country Indicator Data'!$B$4:$P$300,14,FALSE)))</f>
        <v>2.6734693877551022E-2</v>
      </c>
      <c r="L92" s="237">
        <f t="shared" si="28"/>
        <v>0.1</v>
      </c>
      <c r="M92" s="237">
        <f t="shared" si="29"/>
        <v>0.05</v>
      </c>
      <c r="N92" s="237">
        <f t="shared" si="30"/>
        <v>1.2</v>
      </c>
      <c r="O92" s="237">
        <f>IF('Crisis Indicator Data'!H89="x","x",IF('Crisis Indicator Data'!H89=0,0,IF(LOG('Crisis Indicator Data'!H89)&lt;O$4,0,IF(LOG('Crisis Indicator Data'!H89)&gt;O$3,5,ROUND(5-(O$3-LOG('Crisis Indicator Data'!H89))/(O$3-O$4)*5,1)))))</f>
        <v>2.2000000000000002</v>
      </c>
      <c r="P92" s="143">
        <f>IF('Crisis Indicator Data'!H89="x","x",'Crisis Indicator Data'!H89/'Crisis Indicator Data'!G89)</f>
        <v>1</v>
      </c>
      <c r="Q92" s="237">
        <f t="shared" si="31"/>
        <v>5</v>
      </c>
      <c r="R92" s="237">
        <f t="shared" si="32"/>
        <v>3.6</v>
      </c>
      <c r="S92" s="237">
        <f>IF('Crisis Indicator Data'!I89="x","x",IF('Crisis Indicator Data'!I89=0,0,IF(LOG('Crisis Indicator Data'!I89)&lt;S$4,0,IF(LOG('Crisis Indicator Data'!I89)&gt;S$3,5,ROUND(5-(S$3-LOG('Crisis Indicator Data'!I89))/(S$3-S$4)*5,1)))))</f>
        <v>3.5</v>
      </c>
      <c r="T92" s="143">
        <f>IF('Crisis Indicator Data'!H89="x","x",IF('Crisis Indicator Data'!I89="x","x",'Crisis Indicator Data'!I89/'Crisis Indicator Data'!H89))</f>
        <v>0.44274809160305345</v>
      </c>
      <c r="U92" s="237">
        <f t="shared" si="33"/>
        <v>5</v>
      </c>
      <c r="V92" s="237">
        <f t="shared" si="34"/>
        <v>4.3</v>
      </c>
      <c r="W92" s="237">
        <f>IF('Crisis Indicator Data'!L89="x","x",IF('Crisis Indicator Data'!L89=0,0,IF(LOG('Crisis Indicator Data'!L89)&lt;W$4,0,IF(LOG('Crisis Indicator Data'!L89)&gt;W$3,5,ROUND(5-(W$3-LOG('Crisis Indicator Data'!L89))/(W$3-W$4)*5,1)))))</f>
        <v>3.2</v>
      </c>
      <c r="X92" s="244">
        <f>IF(OR('Crisis Indicator Data'!L89="x",'Crisis Indicator Data'!H89="x"),"x",'Crisis Indicator Data'!L89/'Crisis Indicator Data'!H89)</f>
        <v>2.549618320610687E-4</v>
      </c>
      <c r="Y92" s="237">
        <f t="shared" si="35"/>
        <v>5</v>
      </c>
      <c r="Z92" s="237">
        <f t="shared" si="36"/>
        <v>4.0999999999999996</v>
      </c>
      <c r="AA92" s="237">
        <f t="shared" si="37"/>
        <v>4.2</v>
      </c>
      <c r="AB92" s="245">
        <f t="shared" si="38"/>
        <v>3.9</v>
      </c>
    </row>
    <row r="93" spans="1:28" x14ac:dyDescent="0.25">
      <c r="A93" s="147" t="str">
        <f>'Crisis Indicator Data'!A90</f>
        <v>Mali/Burkina Faso conflict</v>
      </c>
      <c r="B93" s="148" t="str">
        <f>'Crisis Indicator Data'!B90</f>
        <v>Conflict</v>
      </c>
      <c r="C93" s="148" t="str">
        <f>'Crisis Indicator Data'!C90</f>
        <v>NER003</v>
      </c>
      <c r="D93" s="148" t="str">
        <f>'Crisis Indicator Data'!D90</f>
        <v>Niger</v>
      </c>
      <c r="E93" s="149" t="str">
        <f>'Crisis Indicator Data'!E90</f>
        <v>NER</v>
      </c>
      <c r="F93" s="243">
        <f>IF('Crisis Indicator Data'!F90="x","x",IF(LOG('Crisis Indicator Data'!F90)&lt;F$4,0,IF(LOG('Crisis Indicator Data'!F90)&gt;F$3,5,ROUND(5-(F$3-LOG('Crisis Indicator Data'!F90))/(F$3-F$4)*5,1))))</f>
        <v>3.9</v>
      </c>
      <c r="G93" s="143">
        <f>IF('Crisis Indicator Data'!F90="x","x",IF(LEN(E93)&gt;3,('Crisis Indicator Data'!F90/VLOOKUP('Impact of the crisis'!$C93,'Regional Crises'!$B$1:$R$66,4,FALSE)),'Crisis Indicator Data'!F90/VLOOKUP('Impact of the crisis'!$E93,'Country Indicator Data'!$B$4:$P$300,15,FALSE)))</f>
        <v>0.1662587826636141</v>
      </c>
      <c r="H93" s="237">
        <f t="shared" si="26"/>
        <v>0.7</v>
      </c>
      <c r="I93" s="237">
        <f t="shared" si="27"/>
        <v>2.2999999999999998</v>
      </c>
      <c r="J93" s="237">
        <f>IF('Crisis Indicator Data'!G90="x","x",IF(LOG('Crisis Indicator Data'!G90)&lt;J$4,0,IF(LOG('Crisis Indicator Data'!G90)&gt;J$3,5,ROUND(5-(J$3-LOG('Crisis Indicator Data'!G90))/(J$3-J$4)*5,1))))</f>
        <v>2.6</v>
      </c>
      <c r="K93" s="143">
        <f>IF('Crisis Indicator Data'!G90="x","x",IF(LEN(E93)&gt;3,('Crisis Indicator Data'!G90/VLOOKUP('Impact of the crisis'!$C93,'Regional Crises'!$B$1:$R$66,5,FALSE)),'Crisis Indicator Data'!G90/VLOOKUP('Impact of the crisis'!$E93,'Country Indicator Data'!$B$4:$P$300,14,FALSE)))</f>
        <v>0.24693877551020407</v>
      </c>
      <c r="L93" s="237">
        <f t="shared" si="28"/>
        <v>1.2</v>
      </c>
      <c r="M93" s="237">
        <f t="shared" si="29"/>
        <v>1.9</v>
      </c>
      <c r="N93" s="237">
        <f t="shared" si="30"/>
        <v>2.1</v>
      </c>
      <c r="O93" s="237">
        <f>IF('Crisis Indicator Data'!H90="x","x",IF('Crisis Indicator Data'!H90=0,0,IF(LOG('Crisis Indicator Data'!H90)&lt;O$4,0,IF(LOG('Crisis Indicator Data'!H90)&gt;O$3,5,ROUND(5-(O$3-LOG('Crisis Indicator Data'!H90))/(O$3-O$4)*5,1)))))</f>
        <v>3.1</v>
      </c>
      <c r="P93" s="143">
        <f>IF('Crisis Indicator Data'!H90="x","x",'Crisis Indicator Data'!H90/'Crisis Indicator Data'!G90)</f>
        <v>0.39834710743801655</v>
      </c>
      <c r="Q93" s="237">
        <f t="shared" si="31"/>
        <v>2</v>
      </c>
      <c r="R93" s="237">
        <f t="shared" si="32"/>
        <v>2.5499999999999998</v>
      </c>
      <c r="S93" s="237">
        <f>IF('Crisis Indicator Data'!I90="x","x",IF('Crisis Indicator Data'!I90=0,0,IF(LOG('Crisis Indicator Data'!I90)&lt;S$4,0,IF(LOG('Crisis Indicator Data'!I90)&gt;S$3,5,ROUND(5-(S$3-LOG('Crisis Indicator Data'!I90))/(S$3-S$4)*5,1)))))</f>
        <v>3.5</v>
      </c>
      <c r="T93" s="143">
        <f>IF('Crisis Indicator Data'!H90="x","x",IF('Crisis Indicator Data'!I90="x","x",'Crisis Indicator Data'!I90/'Crisis Indicator Data'!H90))</f>
        <v>0.11037344398340249</v>
      </c>
      <c r="U93" s="237">
        <f t="shared" si="33"/>
        <v>3.7</v>
      </c>
      <c r="V93" s="237">
        <f t="shared" si="34"/>
        <v>3.6</v>
      </c>
      <c r="W93" s="237">
        <f>IF('Crisis Indicator Data'!L90="x","x",IF('Crisis Indicator Data'!L90=0,0,IF(LOG('Crisis Indicator Data'!L90)&lt;W$4,0,IF(LOG('Crisis Indicator Data'!L90)&gt;W$3,5,ROUND(5-(W$3-LOG('Crisis Indicator Data'!L90))/(W$3-W$4)*5,1)))))</f>
        <v>3.6</v>
      </c>
      <c r="X93" s="244">
        <f>IF(OR('Crisis Indicator Data'!L90="x",'Crisis Indicator Data'!H90="x"),"x",'Crisis Indicator Data'!L90/'Crisis Indicator Data'!H90)</f>
        <v>1.3360995850622407E-4</v>
      </c>
      <c r="Y93" s="237">
        <f t="shared" si="35"/>
        <v>5</v>
      </c>
      <c r="Z93" s="237">
        <f t="shared" si="36"/>
        <v>4.3</v>
      </c>
      <c r="AA93" s="237">
        <f t="shared" si="37"/>
        <v>4</v>
      </c>
      <c r="AB93" s="245">
        <f t="shared" si="38"/>
        <v>3.4</v>
      </c>
    </row>
    <row r="94" spans="1:28" x14ac:dyDescent="0.25">
      <c r="A94" s="147" t="str">
        <f>'Crisis Indicator Data'!A91</f>
        <v>Nigerian Refugees</v>
      </c>
      <c r="B94" s="148" t="str">
        <f>'Crisis Indicator Data'!B91</f>
        <v>Displacement</v>
      </c>
      <c r="C94" s="148" t="str">
        <f>'Crisis Indicator Data'!C91</f>
        <v>NER004</v>
      </c>
      <c r="D94" s="148" t="str">
        <f>'Crisis Indicator Data'!D91</f>
        <v>Niger</v>
      </c>
      <c r="E94" s="149" t="str">
        <f>'Crisis Indicator Data'!E91</f>
        <v>NER</v>
      </c>
      <c r="F94" s="243">
        <f>IF('Crisis Indicator Data'!F91="x","x",IF(LOG('Crisis Indicator Data'!F91)&lt;F$4,0,IF(LOG('Crisis Indicator Data'!F91)&gt;F$3,5,ROUND(5-(F$3-LOG('Crisis Indicator Data'!F91))/(F$3-F$4)*5,1))))</f>
        <v>1.6</v>
      </c>
      <c r="G94" s="143">
        <f>IF('Crisis Indicator Data'!F91="x","x",IF(LEN(E94)&gt;3,('Crisis Indicator Data'!F91/VLOOKUP('Impact of the crisis'!$C94,'Regional Crises'!$B$1:$R$66,4,FALSE)),'Crisis Indicator Data'!F91/VLOOKUP('Impact of the crisis'!$E94,'Country Indicator Data'!$B$4:$P$300,15,FALSE)))</f>
        <v>6.8019262650982869E-3</v>
      </c>
      <c r="H94" s="237">
        <f t="shared" si="26"/>
        <v>0</v>
      </c>
      <c r="I94" s="237">
        <f t="shared" si="27"/>
        <v>0.8</v>
      </c>
      <c r="J94" s="237">
        <f>IF('Crisis Indicator Data'!G91="x","x",IF(LOG('Crisis Indicator Data'!G91)&lt;J$4,0,IF(LOG('Crisis Indicator Data'!G91)&gt;J$3,5,ROUND(5-(J$3-LOG('Crisis Indicator Data'!G91))/(J$3-J$4)*5,1))))</f>
        <v>2.1</v>
      </c>
      <c r="K94" s="143">
        <f>IF('Crisis Indicator Data'!G91="x","x",IF(LEN(E94)&gt;3,('Crisis Indicator Data'!G91/VLOOKUP('Impact of the crisis'!$C94,'Regional Crises'!$B$1:$R$66,5,FALSE)),'Crisis Indicator Data'!G91/VLOOKUP('Impact of the crisis'!$E94,'Country Indicator Data'!$B$4:$P$300,14,FALSE)))</f>
        <v>0.17791836734693878</v>
      </c>
      <c r="L94" s="237">
        <f t="shared" si="28"/>
        <v>0.8</v>
      </c>
      <c r="M94" s="237">
        <f t="shared" si="29"/>
        <v>1.4500000000000002</v>
      </c>
      <c r="N94" s="237">
        <f t="shared" si="30"/>
        <v>1.1000000000000001</v>
      </c>
      <c r="O94" s="237">
        <f>IF('Crisis Indicator Data'!H91="x","x",IF('Crisis Indicator Data'!H91=0,0,IF(LOG('Crisis Indicator Data'!H91)&lt;O$4,0,IF(LOG('Crisis Indicator Data'!H91)&gt;O$3,5,ROUND(5-(O$3-LOG('Crisis Indicator Data'!H91))/(O$3-O$4)*5,1)))))</f>
        <v>2.5</v>
      </c>
      <c r="P94" s="143">
        <f>IF('Crisis Indicator Data'!H91="x","x",'Crisis Indicator Data'!H91/'Crisis Indicator Data'!G91)</f>
        <v>0.21954576737783896</v>
      </c>
      <c r="Q94" s="237">
        <f t="shared" si="31"/>
        <v>1.1000000000000001</v>
      </c>
      <c r="R94" s="237">
        <f t="shared" si="32"/>
        <v>1.8</v>
      </c>
      <c r="S94" s="237">
        <f>IF('Crisis Indicator Data'!I91="x","x",IF('Crisis Indicator Data'!I91=0,0,IF(LOG('Crisis Indicator Data'!I91)&lt;S$4,0,IF(LOG('Crisis Indicator Data'!I91)&gt;S$3,5,ROUND(5-(S$3-LOG('Crisis Indicator Data'!I91))/(S$3-S$4)*5,1)))))</f>
        <v>3.3</v>
      </c>
      <c r="T94" s="143">
        <f>IF('Crisis Indicator Data'!H91="x","x",IF('Crisis Indicator Data'!I91="x","x",'Crisis Indicator Data'!I91/'Crisis Indicator Data'!H91))</f>
        <v>0.21316614420062696</v>
      </c>
      <c r="U94" s="237">
        <f t="shared" si="33"/>
        <v>5</v>
      </c>
      <c r="V94" s="237">
        <f t="shared" si="34"/>
        <v>4.2</v>
      </c>
      <c r="W94" s="237">
        <f>IF('Crisis Indicator Data'!L91="x","x",IF('Crisis Indicator Data'!L91=0,0,IF(LOG('Crisis Indicator Data'!L91)&lt;W$4,0,IF(LOG('Crisis Indicator Data'!L91)&gt;W$3,5,ROUND(5-(W$3-LOG('Crisis Indicator Data'!L91))/(W$3-W$4)*5,1)))))</f>
        <v>1.6</v>
      </c>
      <c r="X94" s="244">
        <f>IF(OR('Crisis Indicator Data'!L91="x",'Crisis Indicator Data'!H91="x"),"x",'Crisis Indicator Data'!L91/'Crisis Indicator Data'!H91)</f>
        <v>1.3584117032392894E-5</v>
      </c>
      <c r="Y94" s="237">
        <f t="shared" si="35"/>
        <v>0.7</v>
      </c>
      <c r="Z94" s="237">
        <f t="shared" si="36"/>
        <v>1.2</v>
      </c>
      <c r="AA94" s="237">
        <f t="shared" si="37"/>
        <v>3</v>
      </c>
      <c r="AB94" s="245">
        <f t="shared" si="38"/>
        <v>2.4</v>
      </c>
    </row>
    <row r="95" spans="1:28" x14ac:dyDescent="0.25">
      <c r="A95" s="147" t="str">
        <f>'Crisis Indicator Data'!A92</f>
        <v>Complex crisis in Nigeria</v>
      </c>
      <c r="B95" s="148" t="str">
        <f>'Crisis Indicator Data'!B92</f>
        <v>Conflict,Displacement,Violence</v>
      </c>
      <c r="C95" s="148" t="str">
        <f>'Crisis Indicator Data'!C92</f>
        <v>NGA001</v>
      </c>
      <c r="D95" s="148" t="str">
        <f>'Crisis Indicator Data'!D92</f>
        <v>Nigeria</v>
      </c>
      <c r="E95" s="149" t="str">
        <f>'Crisis Indicator Data'!E92</f>
        <v>NGA</v>
      </c>
      <c r="F95" s="243">
        <f>IF('Crisis Indicator Data'!F92="x","x",IF(LOG('Crisis Indicator Data'!F92)&lt;F$4,0,IF(LOG('Crisis Indicator Data'!F92)&gt;F$3,5,ROUND(5-(F$3-LOG('Crisis Indicator Data'!F92))/(F$3-F$4)*5,1))))</f>
        <v>4.9000000000000004</v>
      </c>
      <c r="G95" s="143">
        <f>IF('Crisis Indicator Data'!F92="x","x",IF(LEN(E95)&gt;3,('Crisis Indicator Data'!F92/VLOOKUP('Impact of the crisis'!$C95,'Regional Crises'!$B$1:$R$66,4,FALSE)),'Crisis Indicator Data'!F92/VLOOKUP('Impact of the crisis'!$E95,'Country Indicator Data'!$B$4:$P$300,15,FALSE)))</f>
        <v>1</v>
      </c>
      <c r="H95" s="237">
        <f t="shared" si="26"/>
        <v>5</v>
      </c>
      <c r="I95" s="237">
        <f t="shared" si="27"/>
        <v>4.95</v>
      </c>
      <c r="J95" s="237">
        <f>IF('Crisis Indicator Data'!G92="x","x",IF(LOG('Crisis Indicator Data'!G92)&lt;J$4,0,IF(LOG('Crisis Indicator Data'!G92)&gt;J$3,5,ROUND(5-(J$3-LOG('Crisis Indicator Data'!G92))/(J$3-J$4)*5,1))))</f>
        <v>5</v>
      </c>
      <c r="K95" s="143">
        <f>IF('Crisis Indicator Data'!G92="x","x",IF(LEN(E95)&gt;3,('Crisis Indicator Data'!G92/VLOOKUP('Impact of the crisis'!$C95,'Regional Crises'!$B$1:$R$66,5,FALSE)),'Crisis Indicator Data'!G92/VLOOKUP('Impact of the crisis'!$E95,'Country Indicator Data'!$B$4:$P$300,14,FALSE)))</f>
        <v>1</v>
      </c>
      <c r="L95" s="237">
        <f t="shared" si="28"/>
        <v>5</v>
      </c>
      <c r="M95" s="237">
        <f t="shared" si="29"/>
        <v>5</v>
      </c>
      <c r="N95" s="237">
        <f t="shared" si="30"/>
        <v>5</v>
      </c>
      <c r="O95" s="237">
        <f>IF('Crisis Indicator Data'!H92="x","x",IF('Crisis Indicator Data'!H92=0,0,IF(LOG('Crisis Indicator Data'!H92)&lt;O$4,0,IF(LOG('Crisis Indicator Data'!H92)&gt;O$3,5,ROUND(5-(O$3-LOG('Crisis Indicator Data'!H92))/(O$3-O$4)*5,1)))))</f>
        <v>4.8</v>
      </c>
      <c r="P95" s="143">
        <f>IF('Crisis Indicator Data'!H92="x","x",'Crisis Indicator Data'!H92/'Crisis Indicator Data'!G92)</f>
        <v>0.11238743886273254</v>
      </c>
      <c r="Q95" s="237">
        <f t="shared" si="31"/>
        <v>0.5</v>
      </c>
      <c r="R95" s="237">
        <f t="shared" si="32"/>
        <v>2.65</v>
      </c>
      <c r="S95" s="237">
        <f>IF('Crisis Indicator Data'!I92="x","x",IF('Crisis Indicator Data'!I92=0,0,IF(LOG('Crisis Indicator Data'!I92)&lt;S$4,0,IF(LOG('Crisis Indicator Data'!I92)&gt;S$3,5,ROUND(5-(S$3-LOG('Crisis Indicator Data'!I92))/(S$3-S$4)*5,1)))))</f>
        <v>5</v>
      </c>
      <c r="T95" s="143">
        <f>IF('Crisis Indicator Data'!H92="x","x",IF('Crisis Indicator Data'!I92="x","x",'Crisis Indicator Data'!I92/'Crisis Indicator Data'!H92))</f>
        <v>0.21954691503640136</v>
      </c>
      <c r="U95" s="237">
        <f t="shared" si="33"/>
        <v>5</v>
      </c>
      <c r="V95" s="237">
        <f t="shared" si="34"/>
        <v>5</v>
      </c>
      <c r="W95" s="237">
        <f>IF('Crisis Indicator Data'!L92="x","x",IF('Crisis Indicator Data'!L92=0,0,IF(LOG('Crisis Indicator Data'!L92)&lt;W$4,0,IF(LOG('Crisis Indicator Data'!L92)&gt;W$3,5,ROUND(5-(W$3-LOG('Crisis Indicator Data'!L92))/(W$3-W$4)*5,1)))))</f>
        <v>5</v>
      </c>
      <c r="X95" s="244">
        <f>IF(OR('Crisis Indicator Data'!L92="x",'Crisis Indicator Data'!H92="x"),"x",'Crisis Indicator Data'!L92/'Crisis Indicator Data'!H92)</f>
        <v>1.8338959612803515E-4</v>
      </c>
      <c r="Y95" s="237">
        <f t="shared" si="35"/>
        <v>5</v>
      </c>
      <c r="Z95" s="237">
        <f t="shared" si="36"/>
        <v>5</v>
      </c>
      <c r="AA95" s="237">
        <f t="shared" si="37"/>
        <v>5</v>
      </c>
      <c r="AB95" s="245">
        <f t="shared" si="38"/>
        <v>4.0999999999999996</v>
      </c>
    </row>
    <row r="96" spans="1:28" x14ac:dyDescent="0.25">
      <c r="A96" s="147" t="str">
        <f>'Crisis Indicator Data'!A93</f>
        <v>Middle belt conflict</v>
      </c>
      <c r="B96" s="148" t="str">
        <f>'Crisis Indicator Data'!B93</f>
        <v>Violence</v>
      </c>
      <c r="C96" s="148" t="str">
        <f>'Crisis Indicator Data'!C93</f>
        <v>NGA003</v>
      </c>
      <c r="D96" s="148" t="str">
        <f>'Crisis Indicator Data'!D93</f>
        <v>Nigeria</v>
      </c>
      <c r="E96" s="149" t="str">
        <f>'Crisis Indicator Data'!E93</f>
        <v>NGA</v>
      </c>
      <c r="F96" s="243">
        <f>IF('Crisis Indicator Data'!F93="x","x",IF(LOG('Crisis Indicator Data'!F93)&lt;F$4,0,IF(LOG('Crisis Indicator Data'!F93)&gt;F$3,5,ROUND(5-(F$3-LOG('Crisis Indicator Data'!F93))/(F$3-F$4)*5,1))))</f>
        <v>3.6</v>
      </c>
      <c r="G96" s="143">
        <f>IF('Crisis Indicator Data'!F93="x","x",IF(LEN(E96)&gt;3,('Crisis Indicator Data'!F93/VLOOKUP('Impact of the crisis'!$C96,'Regional Crises'!$B$1:$R$66,4,FALSE)),'Crisis Indicator Data'!F93/VLOOKUP('Impact of the crisis'!$E96,'Country Indicator Data'!$B$4:$P$300,15,FALSE)))</f>
        <v>0.15697047553169297</v>
      </c>
      <c r="H96" s="237">
        <f t="shared" si="26"/>
        <v>0.7</v>
      </c>
      <c r="I96" s="237">
        <f t="shared" si="27"/>
        <v>2.15</v>
      </c>
      <c r="J96" s="237">
        <f>IF('Crisis Indicator Data'!G93="x","x",IF(LOG('Crisis Indicator Data'!G93)&lt;J$4,0,IF(LOG('Crisis Indicator Data'!G93)&gt;J$3,5,ROUND(5-(J$3-LOG('Crisis Indicator Data'!G93))/(J$3-J$4)*5,1))))</f>
        <v>4</v>
      </c>
      <c r="K96" s="143">
        <f>IF('Crisis Indicator Data'!G93="x","x",IF(LEN(E96)&gt;3,('Crisis Indicator Data'!G93/VLOOKUP('Impact of the crisis'!$C96,'Regional Crises'!$B$1:$R$66,5,FALSE)),'Crisis Indicator Data'!G93/VLOOKUP('Impact of the crisis'!$E96,'Country Indicator Data'!$B$4:$P$300,14,FALSE)))</f>
        <v>7.0996937422864198E-2</v>
      </c>
      <c r="L96" s="237">
        <f t="shared" si="28"/>
        <v>0.3</v>
      </c>
      <c r="M96" s="237">
        <f t="shared" si="29"/>
        <v>2.15</v>
      </c>
      <c r="N96" s="237">
        <f t="shared" si="30"/>
        <v>2.2000000000000002</v>
      </c>
      <c r="O96" s="237">
        <f>IF('Crisis Indicator Data'!H93="x","x",IF('Crisis Indicator Data'!H93=0,0,IF(LOG('Crisis Indicator Data'!H93)&lt;O$4,0,IF(LOG('Crisis Indicator Data'!H93)&gt;O$3,5,ROUND(5-(O$3-LOG('Crisis Indicator Data'!H93))/(O$3-O$4)*5,1)))))</f>
        <v>2.9</v>
      </c>
      <c r="P96" s="143">
        <f>IF('Crisis Indicator Data'!H93="x","x",'Crisis Indicator Data'!H93/'Crisis Indicator Data'!G93)</f>
        <v>0.1091939222250837</v>
      </c>
      <c r="Q96" s="237">
        <f t="shared" si="31"/>
        <v>0.5</v>
      </c>
      <c r="R96" s="237">
        <f t="shared" si="32"/>
        <v>1.7</v>
      </c>
      <c r="S96" s="237">
        <f>IF('Crisis Indicator Data'!I93="x","x",IF('Crisis Indicator Data'!I93=0,0,IF(LOG('Crisis Indicator Data'!I93)&lt;S$4,0,IF(LOG('Crisis Indicator Data'!I93)&gt;S$3,5,ROUND(5-(S$3-LOG('Crisis Indicator Data'!I93))/(S$3-S$4)*5,1)))))</f>
        <v>3.8</v>
      </c>
      <c r="T96" s="143">
        <f>IF('Crisis Indicator Data'!H93="x","x",IF('Crisis Indicator Data'!I93="x","x",'Crisis Indicator Data'!I93/'Crisis Indicator Data'!H93))</f>
        <v>0.29186320754716982</v>
      </c>
      <c r="U96" s="237">
        <f t="shared" si="33"/>
        <v>5</v>
      </c>
      <c r="V96" s="237">
        <f t="shared" si="34"/>
        <v>4.4000000000000004</v>
      </c>
      <c r="W96" s="237">
        <f>IF('Crisis Indicator Data'!L93="x","x",IF('Crisis Indicator Data'!L93=0,0,IF(LOG('Crisis Indicator Data'!L93)&lt;W$4,0,IF(LOG('Crisis Indicator Data'!L93)&gt;W$3,5,ROUND(5-(W$3-LOG('Crisis Indicator Data'!L93))/(W$3-W$4)*5,1)))))</f>
        <v>3.9</v>
      </c>
      <c r="X96" s="244">
        <f>IF(OR('Crisis Indicator Data'!L93="x",'Crisis Indicator Data'!H93="x"),"x",'Crisis Indicator Data'!L93/'Crisis Indicator Data'!H93)</f>
        <v>3.3785377358490565E-4</v>
      </c>
      <c r="Y96" s="237">
        <f t="shared" si="35"/>
        <v>5</v>
      </c>
      <c r="Z96" s="237">
        <f t="shared" si="36"/>
        <v>4.5</v>
      </c>
      <c r="AA96" s="237">
        <f t="shared" si="37"/>
        <v>4.5</v>
      </c>
      <c r="AB96" s="245">
        <f t="shared" si="38"/>
        <v>3.4</v>
      </c>
    </row>
    <row r="97" spans="1:28" x14ac:dyDescent="0.25">
      <c r="A97" s="147" t="str">
        <f>'Crisis Indicator Data'!A94</f>
        <v>Boko Haram crisis in Nigeria</v>
      </c>
      <c r="B97" s="148" t="str">
        <f>'Crisis Indicator Data'!B94</f>
        <v>Conflict,Displacement</v>
      </c>
      <c r="C97" s="148" t="str">
        <f>'Crisis Indicator Data'!C94</f>
        <v>NGA004</v>
      </c>
      <c r="D97" s="148" t="str">
        <f>'Crisis Indicator Data'!D94</f>
        <v>Nigeria</v>
      </c>
      <c r="E97" s="149" t="str">
        <f>'Crisis Indicator Data'!E94</f>
        <v>NGA</v>
      </c>
      <c r="F97" s="243">
        <f>IF('Crisis Indicator Data'!F94="x","x",IF(LOG('Crisis Indicator Data'!F94)&lt;F$4,0,IF(LOG('Crisis Indicator Data'!F94)&gt;F$3,5,ROUND(5-(F$3-LOG('Crisis Indicator Data'!F94))/(F$3-F$4)*5,1))))</f>
        <v>3.7</v>
      </c>
      <c r="G97" s="143">
        <f>IF('Crisis Indicator Data'!F94="x","x",IF(LEN(E97)&gt;3,('Crisis Indicator Data'!F94/VLOOKUP('Impact of the crisis'!$C97,'Regional Crises'!$B$1:$R$66,4,FALSE)),'Crisis Indicator Data'!F94/VLOOKUP('Impact of the crisis'!$E97,'Country Indicator Data'!$B$4:$P$300,15,FALSE)))</f>
        <v>0.17338954950206967</v>
      </c>
      <c r="H97" s="237">
        <f t="shared" si="26"/>
        <v>0.8</v>
      </c>
      <c r="I97" s="237">
        <f t="shared" si="27"/>
        <v>2.25</v>
      </c>
      <c r="J97" s="237">
        <f>IF('Crisis Indicator Data'!G94="x","x",IF(LOG('Crisis Indicator Data'!G94)&lt;J$4,0,IF(LOG('Crisis Indicator Data'!G94)&gt;J$3,5,ROUND(5-(J$3-LOG('Crisis Indicator Data'!G94))/(J$3-J$4)*5,1))))</f>
        <v>4</v>
      </c>
      <c r="K97" s="143">
        <f>IF('Crisis Indicator Data'!G94="x","x",IF(LEN(E97)&gt;3,('Crisis Indicator Data'!G94/VLOOKUP('Impact of the crisis'!$C97,'Regional Crises'!$B$1:$R$66,5,FALSE)),'Crisis Indicator Data'!G94/VLOOKUP('Impact of the crisis'!$E97,'Country Indicator Data'!$B$4:$P$300,14,FALSE)))</f>
        <v>7.3369291950450249E-2</v>
      </c>
      <c r="L97" s="237">
        <f t="shared" si="28"/>
        <v>0.3</v>
      </c>
      <c r="M97" s="237">
        <f t="shared" si="29"/>
        <v>2.15</v>
      </c>
      <c r="N97" s="237">
        <f t="shared" si="30"/>
        <v>2.2000000000000002</v>
      </c>
      <c r="O97" s="237">
        <f>IF('Crisis Indicator Data'!H94="x","x",IF('Crisis Indicator Data'!H94=0,0,IF(LOG('Crisis Indicator Data'!H94)&lt;O$4,0,IF(LOG('Crisis Indicator Data'!H94)&gt;O$3,5,ROUND(5-(O$3-LOG('Crisis Indicator Data'!H94))/(O$3-O$4)*5,1)))))</f>
        <v>4.5</v>
      </c>
      <c r="P97" s="143">
        <f>IF('Crisis Indicator Data'!H94="x","x",'Crisis Indicator Data'!H94/'Crisis Indicator Data'!G94)</f>
        <v>1</v>
      </c>
      <c r="Q97" s="237">
        <f t="shared" si="31"/>
        <v>5</v>
      </c>
      <c r="R97" s="237">
        <f t="shared" si="32"/>
        <v>4.75</v>
      </c>
      <c r="S97" s="237">
        <f>IF('Crisis Indicator Data'!I94="x","x",IF('Crisis Indicator Data'!I94=0,0,IF(LOG('Crisis Indicator Data'!I94)&lt;S$4,0,IF(LOG('Crisis Indicator Data'!I94)&gt;S$3,5,ROUND(5-(S$3-LOG('Crisis Indicator Data'!I94))/(S$3-S$4)*5,1)))))</f>
        <v>5</v>
      </c>
      <c r="T97" s="143">
        <f>IF('Crisis Indicator Data'!H94="x","x",IF('Crisis Indicator Data'!I94="x","x",'Crisis Indicator Data'!I94/'Crisis Indicator Data'!H94))</f>
        <v>0.26858139679770732</v>
      </c>
      <c r="U97" s="237">
        <f t="shared" si="33"/>
        <v>5</v>
      </c>
      <c r="V97" s="237">
        <f t="shared" si="34"/>
        <v>5</v>
      </c>
      <c r="W97" s="237">
        <f>IF('Crisis Indicator Data'!L94="x","x",IF('Crisis Indicator Data'!L94=0,0,IF(LOG('Crisis Indicator Data'!L94)&lt;W$4,0,IF(LOG('Crisis Indicator Data'!L94)&gt;W$3,5,ROUND(5-(W$3-LOG('Crisis Indicator Data'!L94))/(W$3-W$4)*5,1)))))</f>
        <v>4.5</v>
      </c>
      <c r="X97" s="244">
        <f>IF(OR('Crisis Indicator Data'!L94="x",'Crisis Indicator Data'!H94="x"),"x",'Crisis Indicator Data'!L94/'Crisis Indicator Data'!H94)</f>
        <v>8.7471185595913031E-5</v>
      </c>
      <c r="Y97" s="237">
        <f t="shared" si="35"/>
        <v>4.4000000000000004</v>
      </c>
      <c r="Z97" s="237">
        <f t="shared" si="36"/>
        <v>4.5</v>
      </c>
      <c r="AA97" s="237">
        <f t="shared" si="37"/>
        <v>4.8</v>
      </c>
      <c r="AB97" s="245">
        <f t="shared" si="38"/>
        <v>4.8</v>
      </c>
    </row>
    <row r="98" spans="1:28" x14ac:dyDescent="0.25">
      <c r="A98" s="147" t="str">
        <f>'Crisis Indicator Data'!A95</f>
        <v>Northwest Banditry</v>
      </c>
      <c r="B98" s="148" t="str">
        <f>'Crisis Indicator Data'!B95</f>
        <v>Violence,Displacement</v>
      </c>
      <c r="C98" s="148" t="str">
        <f>'Crisis Indicator Data'!C95</f>
        <v>NGA007</v>
      </c>
      <c r="D98" s="148" t="str">
        <f>'Crisis Indicator Data'!D95</f>
        <v>Nigeria</v>
      </c>
      <c r="E98" s="149" t="str">
        <f>'Crisis Indicator Data'!E95</f>
        <v>NGA</v>
      </c>
      <c r="F98" s="243">
        <f>IF('Crisis Indicator Data'!F95="x","x",IF(LOG('Crisis Indicator Data'!F95)&lt;F$4,0,IF(LOG('Crisis Indicator Data'!F95)&gt;F$3,5,ROUND(5-(F$3-LOG('Crisis Indicator Data'!F95))/(F$3-F$4)*5,1))))</f>
        <v>4</v>
      </c>
      <c r="G98" s="143">
        <f>IF('Crisis Indicator Data'!F95="x","x",IF(LEN(E98)&gt;3,('Crisis Indicator Data'!F95/VLOOKUP('Impact of the crisis'!$C98,'Regional Crises'!$B$1:$R$66,4,FALSE)),'Crisis Indicator Data'!F95/VLOOKUP('Impact of the crisis'!$E98,'Country Indicator Data'!$B$4:$P$300,15,FALSE)))</f>
        <v>0.26099673902302445</v>
      </c>
      <c r="H98" s="237">
        <f t="shared" si="26"/>
        <v>1.2</v>
      </c>
      <c r="I98" s="237">
        <f t="shared" si="27"/>
        <v>2.6</v>
      </c>
      <c r="J98" s="237">
        <f>IF('Crisis Indicator Data'!G95="x","x",IF(LOG('Crisis Indicator Data'!G95)&lt;J$4,0,IF(LOG('Crisis Indicator Data'!G95)&gt;J$3,5,ROUND(5-(J$3-LOG('Crisis Indicator Data'!G95))/(J$3-J$4)*5,1))))</f>
        <v>5</v>
      </c>
      <c r="K98" s="143">
        <f>IF('Crisis Indicator Data'!G95="x","x",IF(LEN(E98)&gt;3,('Crisis Indicator Data'!G95/VLOOKUP('Impact of the crisis'!$C98,'Regional Crises'!$B$1:$R$66,5,FALSE)),'Crisis Indicator Data'!G95/VLOOKUP('Impact of the crisis'!$E98,'Country Indicator Data'!$B$4:$P$300,14,FALSE)))</f>
        <v>0.18983864332403894</v>
      </c>
      <c r="L98" s="237">
        <f t="shared" si="28"/>
        <v>0.9</v>
      </c>
      <c r="M98" s="237">
        <f t="shared" si="29"/>
        <v>2.95</v>
      </c>
      <c r="N98" s="237">
        <f t="shared" si="30"/>
        <v>2.8</v>
      </c>
      <c r="O98" s="237">
        <f>IF('Crisis Indicator Data'!H95="x","x",IF('Crisis Indicator Data'!H95=0,0,IF(LOG('Crisis Indicator Data'!H95)&lt;O$4,0,IF(LOG('Crisis Indicator Data'!H95)&gt;O$3,5,ROUND(5-(O$3-LOG('Crisis Indicator Data'!H95))/(O$3-O$4)*5,1)))))</f>
        <v>3.9</v>
      </c>
      <c r="P98" s="143">
        <f>IF('Crisis Indicator Data'!H95="x","x",'Crisis Indicator Data'!H95/'Crisis Indicator Data'!G95)</f>
        <v>0.16243288146204041</v>
      </c>
      <c r="Q98" s="237">
        <f t="shared" si="31"/>
        <v>0.8</v>
      </c>
      <c r="R98" s="237">
        <f t="shared" si="32"/>
        <v>2.35</v>
      </c>
      <c r="S98" s="237">
        <f>IF('Crisis Indicator Data'!I95="x","x",IF('Crisis Indicator Data'!I95=0,0,IF(LOG('Crisis Indicator Data'!I95)&lt;S$4,0,IF(LOG('Crisis Indicator Data'!I95)&gt;S$3,5,ROUND(5-(S$3-LOG('Crisis Indicator Data'!I95))/(S$3-S$4)*5,1)))))</f>
        <v>3.9</v>
      </c>
      <c r="T98" s="143">
        <f>IF('Crisis Indicator Data'!H95="x","x",IF('Crisis Indicator Data'!I95="x","x",'Crisis Indicator Data'!I95/'Crisis Indicator Data'!H95))</f>
        <v>7.5155647791283725E-2</v>
      </c>
      <c r="U98" s="237">
        <f t="shared" si="33"/>
        <v>2.5</v>
      </c>
      <c r="V98" s="237">
        <f t="shared" si="34"/>
        <v>3.2</v>
      </c>
      <c r="W98" s="237">
        <f>IF('Crisis Indicator Data'!L95="x","x",IF('Crisis Indicator Data'!L95=0,0,IF(LOG('Crisis Indicator Data'!L95)&lt;W$4,0,IF(LOG('Crisis Indicator Data'!L95)&gt;W$3,5,ROUND(5-(W$3-LOG('Crisis Indicator Data'!L95))/(W$3-W$4)*5,1)))))</f>
        <v>4.5999999999999996</v>
      </c>
      <c r="X98" s="244">
        <f>IF(OR('Crisis Indicator Data'!L95="x",'Crisis Indicator Data'!H95="x"),"x",'Crisis Indicator Data'!L95/'Crisis Indicator Data'!H95)</f>
        <v>2.3658464275126001E-4</v>
      </c>
      <c r="Y98" s="237">
        <f t="shared" si="35"/>
        <v>5</v>
      </c>
      <c r="Z98" s="237">
        <f t="shared" si="36"/>
        <v>4.8</v>
      </c>
      <c r="AA98" s="237">
        <f t="shared" si="37"/>
        <v>4.0999999999999996</v>
      </c>
      <c r="AB98" s="245">
        <f t="shared" si="38"/>
        <v>3.4</v>
      </c>
    </row>
    <row r="99" spans="1:28" x14ac:dyDescent="0.25">
      <c r="A99" s="147" t="str">
        <f>'Crisis Indicator Data'!A96</f>
        <v>Cameroonian Refugees in Nigeria</v>
      </c>
      <c r="B99" s="148" t="str">
        <f>'Crisis Indicator Data'!B96</f>
        <v>Displacement</v>
      </c>
      <c r="C99" s="148" t="str">
        <f>'Crisis Indicator Data'!C96</f>
        <v>NGA008</v>
      </c>
      <c r="D99" s="148" t="str">
        <f>'Crisis Indicator Data'!D96</f>
        <v>Nigeria</v>
      </c>
      <c r="E99" s="149" t="str">
        <f>'Crisis Indicator Data'!E96</f>
        <v>NGA</v>
      </c>
      <c r="F99" s="243">
        <f>IF('Crisis Indicator Data'!F96="x","x",IF(LOG('Crisis Indicator Data'!F96)&lt;F$4,0,IF(LOG('Crisis Indicator Data'!F96)&gt;F$3,5,ROUND(5-(F$3-LOG('Crisis Indicator Data'!F96))/(F$3-F$4)*5,1))))</f>
        <v>3.4</v>
      </c>
      <c r="G99" s="143">
        <f>IF('Crisis Indicator Data'!F96="x","x",IF(LEN(E99)&gt;3,('Crisis Indicator Data'!F96/VLOOKUP('Impact of the crisis'!$C99,'Regional Crises'!$B$1:$R$66,4,FALSE)),'Crisis Indicator Data'!F96/VLOOKUP('Impact of the crisis'!$E99,'Country Indicator Data'!$B$4:$P$300,15,FALSE)))</f>
        <v>0.11953511863587953</v>
      </c>
      <c r="H99" s="237">
        <f t="shared" si="26"/>
        <v>0.5</v>
      </c>
      <c r="I99" s="237">
        <f t="shared" si="27"/>
        <v>1.95</v>
      </c>
      <c r="J99" s="237">
        <f>IF('Crisis Indicator Data'!G96="x","x",IF(LOG('Crisis Indicator Data'!G96)&lt;J$4,0,IF(LOG('Crisis Indicator Data'!G96)&gt;J$3,5,ROUND(5-(J$3-LOG('Crisis Indicator Data'!G96))/(J$3-J$4)*5,1))))</f>
        <v>3.7</v>
      </c>
      <c r="K99" s="143">
        <f>IF('Crisis Indicator Data'!G96="x","x",IF(LEN(E99)&gt;3,('Crisis Indicator Data'!G96/VLOOKUP('Impact of the crisis'!$C99,'Regional Crises'!$B$1:$R$66,5,FALSE)),'Crisis Indicator Data'!G96/VLOOKUP('Impact of the crisis'!$E99,'Country Indicator Data'!$B$4:$P$300,14,FALSE)))</f>
        <v>5.793755999451479E-2</v>
      </c>
      <c r="L99" s="237">
        <f t="shared" si="28"/>
        <v>0.2</v>
      </c>
      <c r="M99" s="237">
        <f t="shared" si="29"/>
        <v>1.9500000000000002</v>
      </c>
      <c r="N99" s="237">
        <f t="shared" si="30"/>
        <v>2</v>
      </c>
      <c r="O99" s="237">
        <f>IF('Crisis Indicator Data'!H96="x","x",IF('Crisis Indicator Data'!H96=0,0,IF(LOG('Crisis Indicator Data'!H96)&lt;O$4,0,IF(LOG('Crisis Indicator Data'!H96)&gt;O$3,5,ROUND(5-(O$3-LOG('Crisis Indicator Data'!H96))/(O$3-O$4)*5,1)))))</f>
        <v>0.7</v>
      </c>
      <c r="P99" s="143">
        <f>IF('Crisis Indicator Data'!H96="x","x",'Crisis Indicator Data'!H96/'Crisis Indicator Data'!G96)</f>
        <v>6.7061143984220905E-3</v>
      </c>
      <c r="Q99" s="237">
        <f t="shared" si="31"/>
        <v>0</v>
      </c>
      <c r="R99" s="237">
        <f t="shared" si="32"/>
        <v>0.35</v>
      </c>
      <c r="S99" s="237">
        <f>IF('Crisis Indicator Data'!I96="x","x",IF('Crisis Indicator Data'!I96=0,0,IF(LOG('Crisis Indicator Data'!I96)&lt;S$4,0,IF(LOG('Crisis Indicator Data'!I96)&gt;S$3,5,ROUND(5-(S$3-LOG('Crisis Indicator Data'!I96))/(S$3-S$4)*5,1)))))</f>
        <v>2.8</v>
      </c>
      <c r="T99" s="143">
        <f>IF('Crisis Indicator Data'!H96="x","x",IF('Crisis Indicator Data'!I96="x","x",'Crisis Indicator Data'!I96/'Crisis Indicator Data'!H96))</f>
        <v>1</v>
      </c>
      <c r="U99" s="237">
        <f t="shared" si="33"/>
        <v>5</v>
      </c>
      <c r="V99" s="237">
        <f t="shared" si="34"/>
        <v>3.9</v>
      </c>
      <c r="W99" s="237" t="str">
        <f>IF('Crisis Indicator Data'!L96="x","x",IF('Crisis Indicator Data'!L96=0,0,IF(LOG('Crisis Indicator Data'!L96)&lt;W$4,0,IF(LOG('Crisis Indicator Data'!L96)&gt;W$3,5,ROUND(5-(W$3-LOG('Crisis Indicator Data'!L96))/(W$3-W$4)*5,1)))))</f>
        <v>x</v>
      </c>
      <c r="X99" s="244" t="str">
        <f>IF(OR('Crisis Indicator Data'!L96="x",'Crisis Indicator Data'!H96="x"),"x",'Crisis Indicator Data'!L96/'Crisis Indicator Data'!H96)</f>
        <v>x</v>
      </c>
      <c r="Y99" s="237" t="str">
        <f t="shared" si="35"/>
        <v>x</v>
      </c>
      <c r="Z99" s="237" t="str">
        <f t="shared" si="36"/>
        <v>x</v>
      </c>
      <c r="AA99" s="237">
        <f t="shared" si="37"/>
        <v>3.9</v>
      </c>
      <c r="AB99" s="245">
        <f t="shared" si="38"/>
        <v>2.5</v>
      </c>
    </row>
    <row r="100" spans="1:28" x14ac:dyDescent="0.25">
      <c r="A100" s="147" t="str">
        <f>'Crisis Indicator Data'!A97</f>
        <v>Socioeconomic crisis in Nicaragua</v>
      </c>
      <c r="B100" s="148" t="str">
        <f>'Crisis Indicator Data'!B97</f>
        <v>Socio-political</v>
      </c>
      <c r="C100" s="148" t="str">
        <f>'Crisis Indicator Data'!C97</f>
        <v>NIC001</v>
      </c>
      <c r="D100" s="148" t="str">
        <f>'Crisis Indicator Data'!D97</f>
        <v>Nicaragua</v>
      </c>
      <c r="E100" s="149" t="str">
        <f>'Crisis Indicator Data'!E97</f>
        <v>NIC</v>
      </c>
      <c r="F100" s="243">
        <f>IF('Crisis Indicator Data'!F97="x","x",IF(LOG('Crisis Indicator Data'!F97)&lt;F$4,0,IF(LOG('Crisis Indicator Data'!F97)&gt;F$3,5,ROUND(5-(F$3-LOG('Crisis Indicator Data'!F97))/(F$3-F$4)*5,1))))</f>
        <v>3.5</v>
      </c>
      <c r="G100" s="143">
        <f>IF('Crisis Indicator Data'!F97="x","x",IF(LEN(E100)&gt;3,('Crisis Indicator Data'!F97/VLOOKUP('Impact of the crisis'!$C100,'Regional Crises'!$B$1:$R$66,4,FALSE)),'Crisis Indicator Data'!F97/VLOOKUP('Impact of the crisis'!$E100,'Country Indicator Data'!$B$4:$P$300,15,FALSE)))</f>
        <v>1</v>
      </c>
      <c r="H100" s="237">
        <f t="shared" si="26"/>
        <v>5</v>
      </c>
      <c r="I100" s="237">
        <f t="shared" si="27"/>
        <v>4.25</v>
      </c>
      <c r="J100" s="237">
        <f>IF('Crisis Indicator Data'!G97="x","x",IF(LOG('Crisis Indicator Data'!G97)&lt;J$4,0,IF(LOG('Crisis Indicator Data'!G97)&gt;J$3,5,ROUND(5-(J$3-LOG('Crisis Indicator Data'!G97))/(J$3-J$4)*5,1))))</f>
        <v>2.6</v>
      </c>
      <c r="K100" s="143">
        <f>IF('Crisis Indicator Data'!G97="x","x",IF(LEN(E100)&gt;3,('Crisis Indicator Data'!G97/VLOOKUP('Impact of the crisis'!$C100,'Regional Crises'!$B$1:$R$66,5,FALSE)),'Crisis Indicator Data'!G97/VLOOKUP('Impact of the crisis'!$E100,'Country Indicator Data'!$B$4:$P$300,14,FALSE)))</f>
        <v>1</v>
      </c>
      <c r="L100" s="237">
        <f t="shared" si="28"/>
        <v>5</v>
      </c>
      <c r="M100" s="237">
        <f t="shared" si="29"/>
        <v>3.8</v>
      </c>
      <c r="N100" s="237">
        <f t="shared" si="30"/>
        <v>4</v>
      </c>
      <c r="O100" s="237">
        <f>IF('Crisis Indicator Data'!H97="x","x",IF('Crisis Indicator Data'!H97=0,0,IF(LOG('Crisis Indicator Data'!H97)&lt;O$4,0,IF(LOG('Crisis Indicator Data'!H97)&gt;O$3,5,ROUND(5-(O$3-LOG('Crisis Indicator Data'!H97))/(O$3-O$4)*5,1)))))</f>
        <v>1.3</v>
      </c>
      <c r="P100" s="143">
        <f>IF('Crisis Indicator Data'!H97="x","x",'Crisis Indicator Data'!H97/'Crisis Indicator Data'!G97)</f>
        <v>3.2252862441541685E-2</v>
      </c>
      <c r="Q100" s="237">
        <f t="shared" si="31"/>
        <v>0.1</v>
      </c>
      <c r="R100" s="237">
        <f t="shared" si="32"/>
        <v>0.70000000000000007</v>
      </c>
      <c r="S100" s="237">
        <f>IF('Crisis Indicator Data'!I97="x","x",IF('Crisis Indicator Data'!I97=0,0,IF(LOG('Crisis Indicator Data'!I97)&lt;S$4,0,IF(LOG('Crisis Indicator Data'!I97)&gt;S$3,5,ROUND(5-(S$3-LOG('Crisis Indicator Data'!I97))/(S$3-S$4)*5,1)))))</f>
        <v>3.3</v>
      </c>
      <c r="T100" s="143">
        <f>IF('Crisis Indicator Data'!H97="x","x",IF('Crisis Indicator Data'!I97="x","x",'Crisis Indicator Data'!I97/'Crisis Indicator Data'!H97))</f>
        <v>1</v>
      </c>
      <c r="U100" s="237">
        <f t="shared" si="33"/>
        <v>5</v>
      </c>
      <c r="V100" s="237">
        <f t="shared" si="34"/>
        <v>4.2</v>
      </c>
      <c r="W100" s="237">
        <f>IF('Crisis Indicator Data'!L97="x","x",IF('Crisis Indicator Data'!L97=0,0,IF(LOG('Crisis Indicator Data'!L97)&lt;W$4,0,IF(LOG('Crisis Indicator Data'!L97)&gt;W$3,5,ROUND(5-(W$3-LOG('Crisis Indicator Data'!L97))/(W$3-W$4)*5,1)))))</f>
        <v>1.4</v>
      </c>
      <c r="X100" s="244">
        <f>IF(OR('Crisis Indicator Data'!L97="x",'Crisis Indicator Data'!H97="x"),"x",'Crisis Indicator Data'!L97/'Crisis Indicator Data'!H97)</f>
        <v>4.5000000000000003E-5</v>
      </c>
      <c r="Y100" s="237">
        <f t="shared" si="35"/>
        <v>2.2999999999999998</v>
      </c>
      <c r="Z100" s="237">
        <f t="shared" si="36"/>
        <v>1.9</v>
      </c>
      <c r="AA100" s="237">
        <f t="shared" si="37"/>
        <v>3.3</v>
      </c>
      <c r="AB100" s="245">
        <f t="shared" si="38"/>
        <v>2.2000000000000002</v>
      </c>
    </row>
    <row r="101" spans="1:28" x14ac:dyDescent="0.25">
      <c r="A101" s="147" t="str">
        <f>'Crisis Indicator Data'!A98</f>
        <v>Complex crisis in Pakistan</v>
      </c>
      <c r="B101" s="148" t="str">
        <f>'Crisis Indicator Data'!B98</f>
        <v>Displacement,Conflict</v>
      </c>
      <c r="C101" s="148" t="str">
        <f>'Crisis Indicator Data'!C98</f>
        <v>PAK001</v>
      </c>
      <c r="D101" s="148" t="str">
        <f>'Crisis Indicator Data'!D98</f>
        <v>Pakistan</v>
      </c>
      <c r="E101" s="149" t="str">
        <f>'Crisis Indicator Data'!E98</f>
        <v>PAK</v>
      </c>
      <c r="F101" s="243">
        <f>IF('Crisis Indicator Data'!F98="x","x",IF(LOG('Crisis Indicator Data'!F98)&lt;F$4,0,IF(LOG('Crisis Indicator Data'!F98)&gt;F$3,5,ROUND(5-(F$3-LOG('Crisis Indicator Data'!F98))/(F$3-F$4)*5,1))))</f>
        <v>4.8</v>
      </c>
      <c r="G101" s="143">
        <f>IF('Crisis Indicator Data'!F98="x","x",IF(LEN(E101)&gt;3,('Crisis Indicator Data'!F98/VLOOKUP('Impact of the crisis'!$C101,'Regional Crises'!$B$1:$R$66,4,FALSE)),'Crisis Indicator Data'!F98/VLOOKUP('Impact of the crisis'!$E101,'Country Indicator Data'!$B$4:$P$300,15,FALSE)))</f>
        <v>1</v>
      </c>
      <c r="H101" s="237">
        <f t="shared" si="26"/>
        <v>5</v>
      </c>
      <c r="I101" s="237">
        <f t="shared" si="27"/>
        <v>4.9000000000000004</v>
      </c>
      <c r="J101" s="237">
        <f>IF('Crisis Indicator Data'!G98="x","x",IF(LOG('Crisis Indicator Data'!G98)&lt;J$4,0,IF(LOG('Crisis Indicator Data'!G98)&gt;J$3,5,ROUND(5-(J$3-LOG('Crisis Indicator Data'!G98))/(J$3-J$4)*5,1))))</f>
        <v>5</v>
      </c>
      <c r="K101" s="143">
        <f>IF('Crisis Indicator Data'!G98="x","x",IF(LEN(E101)&gt;3,('Crisis Indicator Data'!G98/VLOOKUP('Impact of the crisis'!$C101,'Regional Crises'!$B$1:$R$66,5,FALSE)),'Crisis Indicator Data'!G98/VLOOKUP('Impact of the crisis'!$E101,'Country Indicator Data'!$B$4:$P$300,14,FALSE)))</f>
        <v>1</v>
      </c>
      <c r="L101" s="237">
        <f t="shared" si="28"/>
        <v>5</v>
      </c>
      <c r="M101" s="237">
        <f t="shared" si="29"/>
        <v>5</v>
      </c>
      <c r="N101" s="237">
        <f t="shared" si="30"/>
        <v>5</v>
      </c>
      <c r="O101" s="237">
        <f>IF('Crisis Indicator Data'!H98="x","x",IF('Crisis Indicator Data'!H98=0,0,IF(LOG('Crisis Indicator Data'!H98)&lt;O$4,0,IF(LOG('Crisis Indicator Data'!H98)&gt;O$3,5,ROUND(5-(O$3-LOG('Crisis Indicator Data'!H98))/(O$3-O$4)*5,1)))))</f>
        <v>5</v>
      </c>
      <c r="P101" s="143">
        <f>IF('Crisis Indicator Data'!H98="x","x",'Crisis Indicator Data'!H98/'Crisis Indicator Data'!G98)</f>
        <v>0.58757936110227504</v>
      </c>
      <c r="Q101" s="237">
        <f t="shared" si="31"/>
        <v>2.9</v>
      </c>
      <c r="R101" s="237">
        <f t="shared" si="32"/>
        <v>3.95</v>
      </c>
      <c r="S101" s="237">
        <f>IF('Crisis Indicator Data'!I98="x","x",IF('Crisis Indicator Data'!I98=0,0,IF(LOG('Crisis Indicator Data'!I98)&lt;S$4,0,IF(LOG('Crisis Indicator Data'!I98)&gt;S$3,5,ROUND(5-(S$3-LOG('Crisis Indicator Data'!I98))/(S$3-S$4)*5,1)))))</f>
        <v>5</v>
      </c>
      <c r="T101" s="143">
        <f>IF('Crisis Indicator Data'!H98="x","x",IF('Crisis Indicator Data'!I98="x","x",'Crisis Indicator Data'!I98/'Crisis Indicator Data'!H98))</f>
        <v>7.0096334255393314E-2</v>
      </c>
      <c r="U101" s="237">
        <f t="shared" si="33"/>
        <v>2.2999999999999998</v>
      </c>
      <c r="V101" s="237">
        <f t="shared" si="34"/>
        <v>3.7</v>
      </c>
      <c r="W101" s="237">
        <f>IF('Crisis Indicator Data'!L98="x","x",IF('Crisis Indicator Data'!L98=0,0,IF(LOG('Crisis Indicator Data'!L98)&lt;W$4,0,IF(LOG('Crisis Indicator Data'!L98)&gt;W$3,5,ROUND(5-(W$3-LOG('Crisis Indicator Data'!L98))/(W$3-W$4)*5,1)))))</f>
        <v>4.0999999999999996</v>
      </c>
      <c r="X101" s="244">
        <f>IF(OR('Crisis Indicator Data'!L98="x",'Crisis Indicator Data'!H98="x"),"x",'Crisis Indicator Data'!L98/'Crisis Indicator Data'!H98)</f>
        <v>5.8215851026749631E-6</v>
      </c>
      <c r="Y101" s="237">
        <f t="shared" si="35"/>
        <v>0.3</v>
      </c>
      <c r="Z101" s="237">
        <f t="shared" si="36"/>
        <v>2.2000000000000002</v>
      </c>
      <c r="AA101" s="237">
        <f t="shared" si="37"/>
        <v>3</v>
      </c>
      <c r="AB101" s="245">
        <f t="shared" si="38"/>
        <v>3.5</v>
      </c>
    </row>
    <row r="102" spans="1:28" x14ac:dyDescent="0.25">
      <c r="A102" s="147" t="str">
        <f>'Crisis Indicator Data'!A99</f>
        <v>Kashmir conflict in Pakistan</v>
      </c>
      <c r="B102" s="148" t="str">
        <f>'Crisis Indicator Data'!B99</f>
        <v>Conflict</v>
      </c>
      <c r="C102" s="148" t="str">
        <f>'Crisis Indicator Data'!C99</f>
        <v>PAK004</v>
      </c>
      <c r="D102" s="148" t="str">
        <f>'Crisis Indicator Data'!D99</f>
        <v>Pakistan</v>
      </c>
      <c r="E102" s="149" t="str">
        <f>'Crisis Indicator Data'!E99</f>
        <v>PAK</v>
      </c>
      <c r="F102" s="243">
        <f>IF('Crisis Indicator Data'!F99="x","x",IF(LOG('Crisis Indicator Data'!F99)&lt;F$4,0,IF(LOG('Crisis Indicator Data'!F99)&gt;F$3,5,ROUND(5-(F$3-LOG('Crisis Indicator Data'!F99))/(F$3-F$4)*5,1))))</f>
        <v>1.9</v>
      </c>
      <c r="G102" s="143">
        <f>IF('Crisis Indicator Data'!F99="x","x",IF(LEN(E102)&gt;3,('Crisis Indicator Data'!F99/VLOOKUP('Impact of the crisis'!$C102,'Regional Crises'!$B$1:$R$66,4,FALSE)),'Crisis Indicator Data'!F99/VLOOKUP('Impact of the crisis'!$E102,'Country Indicator Data'!$B$4:$P$300,15,FALSE)))</f>
        <v>1.7249117891241179E-2</v>
      </c>
      <c r="H102" s="237">
        <f t="shared" ref="H102:H133" si="39">IF(G102="x","x",IF(G102&lt;H$4,0,IF(G102&gt;H$3,5,ROUND(5-(H$3-G102)/(H$3-H$4)*5,1))))</f>
        <v>0</v>
      </c>
      <c r="I102" s="237">
        <f t="shared" ref="I102:I133" si="40">IF(AND(H102="x",F102="x"),"x",AVERAGE(F102,H102))</f>
        <v>0.95</v>
      </c>
      <c r="J102" s="237">
        <f>IF('Crisis Indicator Data'!G99="x","x",IF(LOG('Crisis Indicator Data'!G99)&lt;J$4,0,IF(LOG('Crisis Indicator Data'!G99)&gt;J$3,5,ROUND(5-(J$3-LOG('Crisis Indicator Data'!G99))/(J$3-J$4)*5,1))))</f>
        <v>2.1</v>
      </c>
      <c r="K102" s="143">
        <f>IF('Crisis Indicator Data'!G99="x","x",IF(LEN(E102)&gt;3,('Crisis Indicator Data'!G99/VLOOKUP('Impact of the crisis'!$C102,'Regional Crises'!$B$1:$R$66,5,FALSE)),'Crisis Indicator Data'!G99/VLOOKUP('Impact of the crisis'!$E102,'Country Indicator Data'!$B$4:$P$300,14,FALSE)))</f>
        <v>1.84758310855858E-2</v>
      </c>
      <c r="L102" s="237">
        <f t="shared" ref="L102:L133" si="41">IF(K102="x","x",IF(K102&lt;L$4,0,IF(K102&gt;L$3,5,ROUND(5-(L$3-K102)/(L$3-L$4)*5,1))))</f>
        <v>0</v>
      </c>
      <c r="M102" s="237">
        <f t="shared" ref="M102:M133" si="42">IF(AND(L102="x",J102="x"),"x",AVERAGE(J102,L102))</f>
        <v>1.05</v>
      </c>
      <c r="N102" s="237">
        <f t="shared" ref="N102:N133" si="43">IF(AND(M102="x",I102="x"),"x",IF(OR(M102="x",I102="x"),AVERAGE(I102,M102),ROUND((5-GEOMEAN(((5-I102)/5*4+1),((5-M102)/5*4+1)))/4*5,1)))</f>
        <v>1</v>
      </c>
      <c r="O102" s="237" t="str">
        <f>IF('Crisis Indicator Data'!H99="x","x",IF('Crisis Indicator Data'!H99=0,0,IF(LOG('Crisis Indicator Data'!H99)&lt;O$4,0,IF(LOG('Crisis Indicator Data'!H99)&gt;O$3,5,ROUND(5-(O$3-LOG('Crisis Indicator Data'!H99))/(O$3-O$4)*5,1)))))</f>
        <v>x</v>
      </c>
      <c r="P102" s="143" t="str">
        <f>IF('Crisis Indicator Data'!H99="x","x",'Crisis Indicator Data'!H99/'Crisis Indicator Data'!G99)</f>
        <v>x</v>
      </c>
      <c r="Q102" s="237" t="str">
        <f t="shared" ref="Q102:Q133" si="44">IF(P102="x","x",IF(P102&lt;Q$4,0,IF(P102&gt;Q$3,5,ROUND(5-(Q$3-P102)/(Q$3-Q$4)*5,1))))</f>
        <v>x</v>
      </c>
      <c r="R102" s="237" t="str">
        <f t="shared" ref="R102:R133" si="45">IF(AND(Q102="x",O102="x"),"x",AVERAGE(O102,Q102))</f>
        <v>x</v>
      </c>
      <c r="S102" s="237" t="str">
        <f>IF('Crisis Indicator Data'!I99="x","x",IF('Crisis Indicator Data'!I99=0,0,IF(LOG('Crisis Indicator Data'!I99)&lt;S$4,0,IF(LOG('Crisis Indicator Data'!I99)&gt;S$3,5,ROUND(5-(S$3-LOG('Crisis Indicator Data'!I99))/(S$3-S$4)*5,1)))))</f>
        <v>x</v>
      </c>
      <c r="T102" s="143" t="str">
        <f>IF('Crisis Indicator Data'!H99="x","x",IF('Crisis Indicator Data'!I99="x","x",'Crisis Indicator Data'!I99/'Crisis Indicator Data'!H99))</f>
        <v>x</v>
      </c>
      <c r="U102" s="237" t="str">
        <f t="shared" ref="U102:U133" si="46">IF(T102="x","x",IF(T102&lt;U$4,0,IF(T102&gt;U$3,5,ROUND(5-(U$3-T102)/(U$3-U$4)*5,1))))</f>
        <v>x</v>
      </c>
      <c r="V102" s="237" t="str">
        <f t="shared" ref="V102:V133" si="47">IF(AND(U102="x",S102="x"),"x",ROUND(AVERAGE(S102,U102),1))</f>
        <v>x</v>
      </c>
      <c r="W102" s="237">
        <f>IF('Crisis Indicator Data'!L99="x","x",IF('Crisis Indicator Data'!L99=0,0,IF(LOG('Crisis Indicator Data'!L99)&lt;W$4,0,IF(LOG('Crisis Indicator Data'!L99)&gt;W$3,5,ROUND(5-(W$3-LOG('Crisis Indicator Data'!L99))/(W$3-W$4)*5,1)))))</f>
        <v>0</v>
      </c>
      <c r="X102" s="244" t="str">
        <f>IF(OR('Crisis Indicator Data'!L99="x",'Crisis Indicator Data'!H99="x"),"x",'Crisis Indicator Data'!L99/'Crisis Indicator Data'!H99)</f>
        <v>x</v>
      </c>
      <c r="Y102" s="237" t="str">
        <f t="shared" ref="Y102:Y133" si="48">IF(X102="x","x",IF(X102&lt;Y$4,0,IF(X102&gt;Y$3,5,ROUND(5-(Y$3-X102)/(Y$3-Y$4)*5,1))))</f>
        <v>x</v>
      </c>
      <c r="Z102" s="237">
        <f t="shared" ref="Z102:Z133" si="49">IF(AND(Y102="x",W102="x"),"x",ROUND(AVERAGE(W102,Y102),1))</f>
        <v>0</v>
      </c>
      <c r="AA102" s="237">
        <f t="shared" ref="AA102:AA133" si="50">IF(AND(V102="x",Z102="x"),"x",IF(OR(V102="x",Z102="x"),AVERAGE(V102,Z102),ROUND((5-GEOMEAN(((5-V102)/5*4+1),((5-Z102)/5*4+1)))/4*5,1)))</f>
        <v>0</v>
      </c>
      <c r="AB102" s="245">
        <f t="shared" ref="AB102:AB133" si="51">IF(AND(R102="x",AA102="x"),"x",IF(OR(R102="x",AA102="x"),AVERAGE(R102,AA102),ROUND((5-GEOMEAN(((5-R102)/5*4+1),((5-AA102)/5*4+1)))/4*5,1)))</f>
        <v>0</v>
      </c>
    </row>
    <row r="103" spans="1:28" x14ac:dyDescent="0.25">
      <c r="A103" s="147" t="str">
        <f>'Crisis Indicator Data'!A100</f>
        <v xml:space="preserve">Floods in Pakistan </v>
      </c>
      <c r="B103" s="148" t="str">
        <f>'Crisis Indicator Data'!B100</f>
        <v>Other seasonal event</v>
      </c>
      <c r="C103" s="148" t="str">
        <f>'Crisis Indicator Data'!C100</f>
        <v>PAK005</v>
      </c>
      <c r="D103" s="148" t="str">
        <f>'Crisis Indicator Data'!D100</f>
        <v>Pakistan</v>
      </c>
      <c r="E103" s="149" t="str">
        <f>'Crisis Indicator Data'!E100</f>
        <v>PAK</v>
      </c>
      <c r="F103" s="243">
        <f>IF('Crisis Indicator Data'!F100="x","x",IF(LOG('Crisis Indicator Data'!F100)&lt;F$4,0,IF(LOG('Crisis Indicator Data'!F100)&gt;F$3,5,ROUND(5-(F$3-LOG('Crisis Indicator Data'!F100))/(F$3-F$4)*5,1))))</f>
        <v>4.9000000000000004</v>
      </c>
      <c r="G103" s="143">
        <f>IF('Crisis Indicator Data'!F100="x","x",IF(LEN(E103)&gt;3,('Crisis Indicator Data'!F100/VLOOKUP('Impact of the crisis'!$C103,'Regional Crises'!$B$1:$R$66,4,FALSE)),'Crisis Indicator Data'!F100/VLOOKUP('Impact of the crisis'!$E103,'Country Indicator Data'!$B$4:$P$300,15,FALSE)))</f>
        <v>1.1075173827314237</v>
      </c>
      <c r="H103" s="237">
        <f t="shared" si="39"/>
        <v>5</v>
      </c>
      <c r="I103" s="237">
        <f t="shared" si="40"/>
        <v>4.95</v>
      </c>
      <c r="J103" s="237">
        <f>IF('Crisis Indicator Data'!G100="x","x",IF(LOG('Crisis Indicator Data'!G100)&lt;J$4,0,IF(LOG('Crisis Indicator Data'!G100)&gt;J$3,5,ROUND(5-(J$3-LOG('Crisis Indicator Data'!G100))/(J$3-J$4)*5,1))))</f>
        <v>5</v>
      </c>
      <c r="K103" s="143">
        <f>IF('Crisis Indicator Data'!G100="x","x",IF(LEN(E103)&gt;3,('Crisis Indicator Data'!G100/VLOOKUP('Impact of the crisis'!$C103,'Regional Crises'!$B$1:$R$66,5,FALSE)),'Crisis Indicator Data'!G100/VLOOKUP('Impact of the crisis'!$E103,'Country Indicator Data'!$B$4:$P$300,14,FALSE)))</f>
        <v>0.14379774193970082</v>
      </c>
      <c r="L103" s="237">
        <f t="shared" si="41"/>
        <v>0.7</v>
      </c>
      <c r="M103" s="237">
        <f t="shared" si="42"/>
        <v>2.85</v>
      </c>
      <c r="N103" s="237">
        <f t="shared" si="43"/>
        <v>4.0999999999999996</v>
      </c>
      <c r="O103" s="237">
        <f>IF('Crisis Indicator Data'!H100="x","x",IF('Crisis Indicator Data'!H100=0,0,IF(LOG('Crisis Indicator Data'!H100)&lt;O$4,0,IF(LOG('Crisis Indicator Data'!H100)&gt;O$3,5,ROUND(5-(O$3-LOG('Crisis Indicator Data'!H100))/(O$3-O$4)*5,1)))))</f>
        <v>5</v>
      </c>
      <c r="P103" s="143">
        <f>IF('Crisis Indicator Data'!H100="x","x",'Crisis Indicator Data'!H100/'Crisis Indicator Data'!G100)</f>
        <v>1</v>
      </c>
      <c r="Q103" s="237">
        <f t="shared" si="44"/>
        <v>5</v>
      </c>
      <c r="R103" s="237">
        <f t="shared" si="45"/>
        <v>5</v>
      </c>
      <c r="S103" s="237">
        <f>IF('Crisis Indicator Data'!I100="x","x",IF('Crisis Indicator Data'!I100=0,0,IF(LOG('Crisis Indicator Data'!I100)&lt;S$4,0,IF(LOG('Crisis Indicator Data'!I100)&gt;S$3,5,ROUND(5-(S$3-LOG('Crisis Indicator Data'!I100))/(S$3-S$4)*5,1)))))</f>
        <v>5</v>
      </c>
      <c r="T103" s="143">
        <f>IF('Crisis Indicator Data'!H100="x","x",IF('Crisis Indicator Data'!I100="x","x",'Crisis Indicator Data'!I100/'Crisis Indicator Data'!H100))</f>
        <v>0.23939393939393938</v>
      </c>
      <c r="U103" s="237">
        <f t="shared" si="46"/>
        <v>5</v>
      </c>
      <c r="V103" s="237">
        <f t="shared" si="47"/>
        <v>5</v>
      </c>
      <c r="W103" s="237">
        <f>IF('Crisis Indicator Data'!L100="x","x",IF('Crisis Indicator Data'!L100=0,0,IF(LOG('Crisis Indicator Data'!L100)&lt;W$4,0,IF(LOG('Crisis Indicator Data'!L100)&gt;W$3,5,ROUND(5-(W$3-LOG('Crisis Indicator Data'!L100))/(W$3-W$4)*5,1)))))</f>
        <v>4.5999999999999996</v>
      </c>
      <c r="X103" s="244">
        <f>IF(OR('Crisis Indicator Data'!L100="x",'Crisis Indicator Data'!H100="x"),"x",'Crisis Indicator Data'!L100/'Crisis Indicator Data'!H100)</f>
        <v>5.2060606060606058E-5</v>
      </c>
      <c r="Y103" s="237">
        <f t="shared" si="48"/>
        <v>2.6</v>
      </c>
      <c r="Z103" s="237">
        <f t="shared" si="49"/>
        <v>3.6</v>
      </c>
      <c r="AA103" s="237">
        <f t="shared" si="50"/>
        <v>4.4000000000000004</v>
      </c>
      <c r="AB103" s="245">
        <f t="shared" si="51"/>
        <v>4.7</v>
      </c>
    </row>
    <row r="104" spans="1:28" x14ac:dyDescent="0.25">
      <c r="A104" s="147" t="str">
        <f>'Crisis Indicator Data'!A101</f>
        <v>Venezuela displacement in Panama</v>
      </c>
      <c r="B104" s="148" t="str">
        <f>'Crisis Indicator Data'!B101</f>
        <v>Displacement</v>
      </c>
      <c r="C104" s="148" t="str">
        <f>'Crisis Indicator Data'!C101</f>
        <v>PAN002</v>
      </c>
      <c r="D104" s="148" t="str">
        <f>'Crisis Indicator Data'!D101</f>
        <v>Panama</v>
      </c>
      <c r="E104" s="149" t="str">
        <f>'Crisis Indicator Data'!E101</f>
        <v>PAN</v>
      </c>
      <c r="F104" s="243">
        <f>IF('Crisis Indicator Data'!F101="x","x",IF(LOG('Crisis Indicator Data'!F101)&lt;F$4,0,IF(LOG('Crisis Indicator Data'!F101)&gt;F$3,5,ROUND(5-(F$3-LOG('Crisis Indicator Data'!F101))/(F$3-F$4)*5,1))))</f>
        <v>3.1</v>
      </c>
      <c r="G104" s="143">
        <f>IF('Crisis Indicator Data'!F101="x","x",IF(LEN(E104)&gt;3,('Crisis Indicator Data'!F101/VLOOKUP('Impact of the crisis'!$C104,'Regional Crises'!$B$1:$R$66,4,FALSE)),'Crisis Indicator Data'!F101/VLOOKUP('Impact of the crisis'!$E104,'Country Indicator Data'!$B$4:$P$300,15,FALSE)))</f>
        <v>0.99780737153618515</v>
      </c>
      <c r="H104" s="237">
        <f t="shared" si="39"/>
        <v>5</v>
      </c>
      <c r="I104" s="237">
        <f t="shared" si="40"/>
        <v>4.05</v>
      </c>
      <c r="J104" s="237">
        <f>IF('Crisis Indicator Data'!G101="x","x",IF(LOG('Crisis Indicator Data'!G101)&lt;J$4,0,IF(LOG('Crisis Indicator Data'!G101)&gt;J$3,5,ROUND(5-(J$3-LOG('Crisis Indicator Data'!G101))/(J$3-J$4)*5,1))))</f>
        <v>0</v>
      </c>
      <c r="K104" s="143">
        <f>IF('Crisis Indicator Data'!G101="x","x",IF(LEN(E104)&gt;3,('Crisis Indicator Data'!G101/VLOOKUP('Impact of the crisis'!$C104,'Regional Crises'!$B$1:$R$66,5,FALSE)),'Crisis Indicator Data'!G101/VLOOKUP('Impact of the crisis'!$E104,'Country Indicator Data'!$B$4:$P$300,14,FALSE)))</f>
        <v>3.2122286220646876E-2</v>
      </c>
      <c r="L104" s="237">
        <f t="shared" si="41"/>
        <v>0.1</v>
      </c>
      <c r="M104" s="237">
        <f t="shared" si="42"/>
        <v>0.05</v>
      </c>
      <c r="N104" s="237">
        <f t="shared" si="43"/>
        <v>2.6</v>
      </c>
      <c r="O104" s="237">
        <f>IF('Crisis Indicator Data'!H101="x","x",IF('Crisis Indicator Data'!H101=0,0,IF(LOG('Crisis Indicator Data'!H101)&lt;O$4,0,IF(LOG('Crisis Indicator Data'!H101)&gt;O$3,5,ROUND(5-(O$3-LOG('Crisis Indicator Data'!H101))/(O$3-O$4)*5,1)))))</f>
        <v>0.8</v>
      </c>
      <c r="P104" s="143">
        <f>IF('Crisis Indicator Data'!H101="x","x",'Crisis Indicator Data'!H101/'Crisis Indicator Data'!G101)</f>
        <v>0.66206896551724137</v>
      </c>
      <c r="Q104" s="237">
        <f t="shared" si="44"/>
        <v>3.3</v>
      </c>
      <c r="R104" s="237">
        <f t="shared" si="45"/>
        <v>2.0499999999999998</v>
      </c>
      <c r="S104" s="237">
        <f>IF('Crisis Indicator Data'!I101="x","x",IF('Crisis Indicator Data'!I101=0,0,IF(LOG('Crisis Indicator Data'!I101)&lt;S$4,0,IF(LOG('Crisis Indicator Data'!I101)&gt;S$3,5,ROUND(5-(S$3-LOG('Crisis Indicator Data'!I101))/(S$3-S$4)*5,1)))))</f>
        <v>3</v>
      </c>
      <c r="T104" s="143">
        <f>IF('Crisis Indicator Data'!H101="x","x",IF('Crisis Indicator Data'!I101="x","x",'Crisis Indicator Data'!I101/'Crisis Indicator Data'!H101))</f>
        <v>1.2708333333333333</v>
      </c>
      <c r="U104" s="237">
        <f t="shared" si="46"/>
        <v>5</v>
      </c>
      <c r="V104" s="237">
        <f t="shared" si="47"/>
        <v>4</v>
      </c>
      <c r="W104" s="237">
        <f>IF('Crisis Indicator Data'!L101="x","x",IF('Crisis Indicator Data'!L101=0,0,IF(LOG('Crisis Indicator Data'!L101)&lt;W$4,0,IF(LOG('Crisis Indicator Data'!L101)&gt;W$3,5,ROUND(5-(W$3-LOG('Crisis Indicator Data'!L101))/(W$3-W$4)*5,1)))))</f>
        <v>2.6</v>
      </c>
      <c r="X104" s="244">
        <f>IF(OR('Crisis Indicator Data'!L101="x",'Crisis Indicator Data'!H101="x"),"x",'Crisis Indicator Data'!L101/'Crisis Indicator Data'!H101)</f>
        <v>6.3541666666666662E-4</v>
      </c>
      <c r="Y104" s="237">
        <f t="shared" si="48"/>
        <v>5</v>
      </c>
      <c r="Z104" s="237">
        <f t="shared" si="49"/>
        <v>3.8</v>
      </c>
      <c r="AA104" s="237">
        <f t="shared" si="50"/>
        <v>3.9</v>
      </c>
      <c r="AB104" s="245">
        <f t="shared" si="51"/>
        <v>3.1</v>
      </c>
    </row>
    <row r="105" spans="1:28" x14ac:dyDescent="0.25">
      <c r="A105" s="147" t="str">
        <f>'Crisis Indicator Data'!A102</f>
        <v>Venezuela displacement in Peru</v>
      </c>
      <c r="B105" s="148" t="str">
        <f>'Crisis Indicator Data'!B102</f>
        <v>Displacement</v>
      </c>
      <c r="C105" s="148" t="str">
        <f>'Crisis Indicator Data'!C102</f>
        <v>PER002</v>
      </c>
      <c r="D105" s="148" t="str">
        <f>'Crisis Indicator Data'!D102</f>
        <v>Peru</v>
      </c>
      <c r="E105" s="149" t="str">
        <f>'Crisis Indicator Data'!E102</f>
        <v>PER</v>
      </c>
      <c r="F105" s="243">
        <f>IF('Crisis Indicator Data'!F102="x","x",IF(LOG('Crisis Indicator Data'!F102)&lt;F$4,0,IF(LOG('Crisis Indicator Data'!F102)&gt;F$3,5,ROUND(5-(F$3-LOG('Crisis Indicator Data'!F102))/(F$3-F$4)*5,1))))</f>
        <v>5</v>
      </c>
      <c r="G105" s="143">
        <f>IF('Crisis Indicator Data'!F102="x","x",IF(LEN(E105)&gt;3,('Crisis Indicator Data'!F102/VLOOKUP('Impact of the crisis'!$C105,'Regional Crises'!$B$1:$R$66,4,FALSE)),'Crisis Indicator Data'!F102/VLOOKUP('Impact of the crisis'!$E105,'Country Indicator Data'!$B$4:$P$300,15,FALSE)))</f>
        <v>1</v>
      </c>
      <c r="H105" s="237">
        <f t="shared" si="39"/>
        <v>5</v>
      </c>
      <c r="I105" s="237">
        <f t="shared" si="40"/>
        <v>5</v>
      </c>
      <c r="J105" s="237">
        <f>IF('Crisis Indicator Data'!G102="x","x",IF(LOG('Crisis Indicator Data'!G102)&lt;J$4,0,IF(LOG('Crisis Indicator Data'!G102)&gt;J$3,5,ROUND(5-(J$3-LOG('Crisis Indicator Data'!G102))/(J$3-J$4)*5,1))))</f>
        <v>5</v>
      </c>
      <c r="K105" s="143">
        <f>IF('Crisis Indicator Data'!G102="x","x",IF(LEN(E105)&gt;3,('Crisis Indicator Data'!G102/VLOOKUP('Impact of the crisis'!$C105,'Regional Crises'!$B$1:$R$66,5,FALSE)),'Crisis Indicator Data'!G102/VLOOKUP('Impact of the crisis'!$E105,'Country Indicator Data'!$B$4:$P$300,14,FALSE)))</f>
        <v>1</v>
      </c>
      <c r="L105" s="237">
        <f t="shared" si="41"/>
        <v>5</v>
      </c>
      <c r="M105" s="237">
        <f t="shared" si="42"/>
        <v>5</v>
      </c>
      <c r="N105" s="237">
        <f t="shared" si="43"/>
        <v>5</v>
      </c>
      <c r="O105" s="237">
        <f>IF('Crisis Indicator Data'!H102="x","x",IF('Crisis Indicator Data'!H102=0,0,IF(LOG('Crisis Indicator Data'!H102)&lt;O$4,0,IF(LOG('Crisis Indicator Data'!H102)&gt;O$3,5,ROUND(5-(O$3-LOG('Crisis Indicator Data'!H102))/(O$3-O$4)*5,1)))))</f>
        <v>4.2</v>
      </c>
      <c r="P105" s="143">
        <f>IF('Crisis Indicator Data'!H102="x","x",'Crisis Indicator Data'!H102/'Crisis Indicator Data'!G102)</f>
        <v>0.30219730807278394</v>
      </c>
      <c r="Q105" s="237">
        <f t="shared" si="44"/>
        <v>1.5</v>
      </c>
      <c r="R105" s="237">
        <f t="shared" si="45"/>
        <v>2.85</v>
      </c>
      <c r="S105" s="237">
        <f>IF('Crisis Indicator Data'!I102="x","x",IF('Crisis Indicator Data'!I102=0,0,IF(LOG('Crisis Indicator Data'!I102)&lt;S$4,0,IF(LOG('Crisis Indicator Data'!I102)&gt;S$3,5,ROUND(5-(S$3-LOG('Crisis Indicator Data'!I102))/(S$3-S$4)*5,1)))))</f>
        <v>4.5999999999999996</v>
      </c>
      <c r="T105" s="143">
        <f>IF('Crisis Indicator Data'!H102="x","x",IF('Crisis Indicator Data'!I102="x","x",'Crisis Indicator Data'!I102/'Crisis Indicator Data'!H102))</f>
        <v>0.15573851800416624</v>
      </c>
      <c r="U105" s="237">
        <f t="shared" si="46"/>
        <v>5</v>
      </c>
      <c r="V105" s="237">
        <f t="shared" si="47"/>
        <v>4.8</v>
      </c>
      <c r="W105" s="237">
        <f>IF('Crisis Indicator Data'!L102="x","x",IF('Crisis Indicator Data'!L102=0,0,IF(LOG('Crisis Indicator Data'!L102)&lt;W$4,0,IF(LOG('Crisis Indicator Data'!L102)&gt;W$3,5,ROUND(5-(W$3-LOG('Crisis Indicator Data'!L102))/(W$3-W$4)*5,1)))))</f>
        <v>0.9</v>
      </c>
      <c r="X105" s="244">
        <f>IF(OR('Crisis Indicator Data'!L102="x",'Crisis Indicator Data'!H102="x"),"x",'Crisis Indicator Data'!L102/'Crisis Indicator Data'!H102)</f>
        <v>3.9678603313163374E-7</v>
      </c>
      <c r="Y105" s="237">
        <f t="shared" si="48"/>
        <v>0</v>
      </c>
      <c r="Z105" s="237">
        <f t="shared" si="49"/>
        <v>0.5</v>
      </c>
      <c r="AA105" s="237">
        <f t="shared" si="50"/>
        <v>3.4</v>
      </c>
      <c r="AB105" s="245">
        <f t="shared" si="51"/>
        <v>3.1</v>
      </c>
    </row>
    <row r="106" spans="1:28" x14ac:dyDescent="0.25">
      <c r="A106" s="147" t="str">
        <f>'Crisis Indicator Data'!A103</f>
        <v>Multiple crises in the Philippines</v>
      </c>
      <c r="B106" s="148" t="str">
        <f>'Crisis Indicator Data'!B103</f>
        <v>Conflict,Cyclone,Violence</v>
      </c>
      <c r="C106" s="148" t="str">
        <f>'Crisis Indicator Data'!C103</f>
        <v>PHL001</v>
      </c>
      <c r="D106" s="148" t="str">
        <f>'Crisis Indicator Data'!D103</f>
        <v>Philippines</v>
      </c>
      <c r="E106" s="149" t="str">
        <f>'Crisis Indicator Data'!E103</f>
        <v>PHL</v>
      </c>
      <c r="F106" s="243">
        <f>IF('Crisis Indicator Data'!F103="x","x",IF(LOG('Crisis Indicator Data'!F103)&lt;F$4,0,IF(LOG('Crisis Indicator Data'!F103)&gt;F$3,5,ROUND(5-(F$3-LOG('Crisis Indicator Data'!F103))/(F$3-F$4)*5,1))))</f>
        <v>4.3</v>
      </c>
      <c r="G106" s="143">
        <f>IF('Crisis Indicator Data'!F103="x","x",IF(LEN(E106)&gt;3,('Crisis Indicator Data'!F103/VLOOKUP('Impact of the crisis'!$C106,'Regional Crises'!$B$1:$R$66,4,FALSE)),'Crisis Indicator Data'!F103/VLOOKUP('Impact of the crisis'!$E106,'Country Indicator Data'!$B$4:$P$300,15,FALSE)))</f>
        <v>1.2309085421068517</v>
      </c>
      <c r="H106" s="237">
        <f t="shared" si="39"/>
        <v>5</v>
      </c>
      <c r="I106" s="237">
        <f t="shared" si="40"/>
        <v>4.6500000000000004</v>
      </c>
      <c r="J106" s="237">
        <f>IF('Crisis Indicator Data'!G103="x","x",IF(LOG('Crisis Indicator Data'!G103)&lt;J$4,0,IF(LOG('Crisis Indicator Data'!G103)&gt;J$3,5,ROUND(5-(J$3-LOG('Crisis Indicator Data'!G103))/(J$3-J$4)*5,1))))</f>
        <v>5</v>
      </c>
      <c r="K106" s="143">
        <f>IF('Crisis Indicator Data'!G103="x","x",IF(LEN(E106)&gt;3,('Crisis Indicator Data'!G103/VLOOKUP('Impact of the crisis'!$C106,'Regional Crises'!$B$1:$R$66,5,FALSE)),'Crisis Indicator Data'!G103/VLOOKUP('Impact of the crisis'!$E106,'Country Indicator Data'!$B$4:$P$300,14,FALSE)))</f>
        <v>0.47690148854016673</v>
      </c>
      <c r="L106" s="237">
        <f t="shared" si="41"/>
        <v>2.4</v>
      </c>
      <c r="M106" s="237">
        <f t="shared" si="42"/>
        <v>3.7</v>
      </c>
      <c r="N106" s="237">
        <f t="shared" si="43"/>
        <v>4.2</v>
      </c>
      <c r="O106" s="237">
        <f>IF('Crisis Indicator Data'!H103="x","x",IF('Crisis Indicator Data'!H103=0,0,IF(LOG('Crisis Indicator Data'!H103)&lt;O$4,0,IF(LOG('Crisis Indicator Data'!H103)&gt;O$3,5,ROUND(5-(O$3-LOG('Crisis Indicator Data'!H103))/(O$3-O$4)*5,1)))))</f>
        <v>4.3</v>
      </c>
      <c r="P106" s="143">
        <f>IF('Crisis Indicator Data'!H103="x","x",'Crisis Indicator Data'!H103/'Crisis Indicator Data'!G103)</f>
        <v>0.24508634947497981</v>
      </c>
      <c r="Q106" s="237">
        <f t="shared" si="44"/>
        <v>1.2</v>
      </c>
      <c r="R106" s="237">
        <f t="shared" si="45"/>
        <v>2.75</v>
      </c>
      <c r="S106" s="237">
        <f>IF('Crisis Indicator Data'!I103="x","x",IF('Crisis Indicator Data'!I103=0,0,IF(LOG('Crisis Indicator Data'!I103)&lt;S$4,0,IF(LOG('Crisis Indicator Data'!I103)&gt;S$3,5,ROUND(5-(S$3-LOG('Crisis Indicator Data'!I103))/(S$3-S$4)*5,1)))))</f>
        <v>3.2</v>
      </c>
      <c r="T106" s="143">
        <f>IF('Crisis Indicator Data'!H103="x","x",IF('Crisis Indicator Data'!I103="x","x",'Crisis Indicator Data'!I103/'Crisis Indicator Data'!H103))</f>
        <v>1.2947269303201506E-2</v>
      </c>
      <c r="U106" s="237">
        <f t="shared" si="46"/>
        <v>0.4</v>
      </c>
      <c r="V106" s="237">
        <f t="shared" si="47"/>
        <v>1.8</v>
      </c>
      <c r="W106" s="237">
        <f>IF('Crisis Indicator Data'!L103="x","x",IF('Crisis Indicator Data'!L103=0,0,IF(LOG('Crisis Indicator Data'!L103)&lt;W$4,0,IF(LOG('Crisis Indicator Data'!L103)&gt;W$3,5,ROUND(5-(W$3-LOG('Crisis Indicator Data'!L103))/(W$3-W$4)*5,1)))))</f>
        <v>3.3</v>
      </c>
      <c r="X106" s="244">
        <f>IF(OR('Crisis Indicator Data'!L103="x",'Crisis Indicator Data'!H103="x"),"x",'Crisis Indicator Data'!L103/'Crisis Indicator Data'!H103)</f>
        <v>1.6086001255492782E-5</v>
      </c>
      <c r="Y106" s="237">
        <f t="shared" si="48"/>
        <v>0.8</v>
      </c>
      <c r="Z106" s="237">
        <f t="shared" si="49"/>
        <v>2.1</v>
      </c>
      <c r="AA106" s="237">
        <f t="shared" si="50"/>
        <v>2</v>
      </c>
      <c r="AB106" s="245">
        <f t="shared" si="51"/>
        <v>2.4</v>
      </c>
    </row>
    <row r="107" spans="1:28" x14ac:dyDescent="0.25">
      <c r="A107" s="147" t="str">
        <f>'Crisis Indicator Data'!A104</f>
        <v>Mindanao conflict</v>
      </c>
      <c r="B107" s="148" t="str">
        <f>'Crisis Indicator Data'!B104</f>
        <v>Conflict,Violence</v>
      </c>
      <c r="C107" s="148" t="str">
        <f>'Crisis Indicator Data'!C104</f>
        <v>PHL003</v>
      </c>
      <c r="D107" s="148" t="str">
        <f>'Crisis Indicator Data'!D104</f>
        <v>Philippines</v>
      </c>
      <c r="E107" s="149" t="str">
        <f>'Crisis Indicator Data'!E104</f>
        <v>PHL</v>
      </c>
      <c r="F107" s="243">
        <f>IF('Crisis Indicator Data'!F104="x","x",IF(LOG('Crisis Indicator Data'!F104)&lt;F$4,0,IF(LOG('Crisis Indicator Data'!F104)&gt;F$3,5,ROUND(5-(F$3-LOG('Crisis Indicator Data'!F104))/(F$3-F$4)*5,1))))</f>
        <v>3.6</v>
      </c>
      <c r="G107" s="143">
        <f>IF('Crisis Indicator Data'!F104="x","x",IF(LEN(E107)&gt;3,('Crisis Indicator Data'!F104/VLOOKUP('Impact of the crisis'!$C107,'Regional Crises'!$B$1:$R$66,4,FALSE)),'Crisis Indicator Data'!F104/VLOOKUP('Impact of the crisis'!$E107,'Country Indicator Data'!$B$4:$P$300,15,FALSE)))</f>
        <v>0.46401046382935907</v>
      </c>
      <c r="H107" s="237">
        <f t="shared" si="39"/>
        <v>2.2999999999999998</v>
      </c>
      <c r="I107" s="237">
        <f t="shared" si="40"/>
        <v>2.95</v>
      </c>
      <c r="J107" s="237">
        <f>IF('Crisis Indicator Data'!G104="x","x",IF(LOG('Crisis Indicator Data'!G104)&lt;J$4,0,IF(LOG('Crisis Indicator Data'!G104)&gt;J$3,5,ROUND(5-(J$3-LOG('Crisis Indicator Data'!G104))/(J$3-J$4)*5,1))))</f>
        <v>4.7</v>
      </c>
      <c r="K107" s="143">
        <f>IF('Crisis Indicator Data'!G104="x","x",IF(LEN(E107)&gt;3,('Crisis Indicator Data'!G104/VLOOKUP('Impact of the crisis'!$C107,'Regional Crises'!$B$1:$R$66,5,FALSE)),'Crisis Indicator Data'!G104/VLOOKUP('Impact of the crisis'!$E107,'Country Indicator Data'!$B$4:$P$300,14,FALSE)))</f>
        <v>0.24077114268157346</v>
      </c>
      <c r="L107" s="237">
        <f t="shared" si="41"/>
        <v>1.2</v>
      </c>
      <c r="M107" s="237">
        <f t="shared" si="42"/>
        <v>2.95</v>
      </c>
      <c r="N107" s="237">
        <f t="shared" si="43"/>
        <v>3</v>
      </c>
      <c r="O107" s="237">
        <f>IF('Crisis Indicator Data'!H104="x","x",IF('Crisis Indicator Data'!H104=0,0,IF(LOG('Crisis Indicator Data'!H104)&lt;O$4,0,IF(LOG('Crisis Indicator Data'!H104)&gt;O$3,5,ROUND(5-(O$3-LOG('Crisis Indicator Data'!H104))/(O$3-O$4)*5,1)))))</f>
        <v>0.9</v>
      </c>
      <c r="P107" s="143">
        <f>IF('Crisis Indicator Data'!H104="x","x",'Crisis Indicator Data'!H104/'Crisis Indicator Data'!G104)</f>
        <v>4.304433947889685E-3</v>
      </c>
      <c r="Q107" s="237">
        <f t="shared" si="44"/>
        <v>0</v>
      </c>
      <c r="R107" s="237">
        <f t="shared" si="45"/>
        <v>0.45</v>
      </c>
      <c r="S107" s="237">
        <f>IF('Crisis Indicator Data'!I104="x","x",IF('Crisis Indicator Data'!I104=0,0,IF(LOG('Crisis Indicator Data'!I104)&lt;S$4,0,IF(LOG('Crisis Indicator Data'!I104)&gt;S$3,5,ROUND(5-(S$3-LOG('Crisis Indicator Data'!I104))/(S$3-S$4)*5,1)))))</f>
        <v>2.9</v>
      </c>
      <c r="T107" s="143">
        <f>IF('Crisis Indicator Data'!H104="x","x",IF('Crisis Indicator Data'!I104="x","x",'Crisis Indicator Data'!I104/'Crisis Indicator Data'!H104))</f>
        <v>1</v>
      </c>
      <c r="U107" s="237">
        <f t="shared" si="46"/>
        <v>5</v>
      </c>
      <c r="V107" s="237">
        <f t="shared" si="47"/>
        <v>4</v>
      </c>
      <c r="W107" s="237">
        <f>IF('Crisis Indicator Data'!L104="x","x",IF('Crisis Indicator Data'!L104=0,0,IF(LOG('Crisis Indicator Data'!L104)&lt;W$4,0,IF(LOG('Crisis Indicator Data'!L104)&gt;W$3,5,ROUND(5-(W$3-LOG('Crisis Indicator Data'!L104))/(W$3-W$4)*5,1)))))</f>
        <v>3.3</v>
      </c>
      <c r="X107" s="244">
        <f>IF(OR('Crisis Indicator Data'!L104="x",'Crisis Indicator Data'!H104="x"),"x",'Crisis Indicator Data'!L104/'Crisis Indicator Data'!H104)</f>
        <v>1.7168141592920354E-3</v>
      </c>
      <c r="Y107" s="237">
        <f t="shared" si="48"/>
        <v>5</v>
      </c>
      <c r="Z107" s="237">
        <f t="shared" si="49"/>
        <v>4.2</v>
      </c>
      <c r="AA107" s="237">
        <f t="shared" si="50"/>
        <v>4.0999999999999996</v>
      </c>
      <c r="AB107" s="245">
        <f t="shared" si="51"/>
        <v>2.7</v>
      </c>
    </row>
    <row r="108" spans="1:28" x14ac:dyDescent="0.25">
      <c r="A108" s="147" t="str">
        <f>'Crisis Indicator Data'!A105</f>
        <v>Typhoon RAI</v>
      </c>
      <c r="B108" s="148" t="str">
        <f>'Crisis Indicator Data'!B105</f>
        <v>Cyclone</v>
      </c>
      <c r="C108" s="148" t="str">
        <f>'Crisis Indicator Data'!C105</f>
        <v>PHL010</v>
      </c>
      <c r="D108" s="148" t="str">
        <f>'Crisis Indicator Data'!D105</f>
        <v>Philippines</v>
      </c>
      <c r="E108" s="149" t="str">
        <f>'Crisis Indicator Data'!E105</f>
        <v>PHL</v>
      </c>
      <c r="F108" s="243">
        <f>IF('Crisis Indicator Data'!F105="x","x",IF(LOG('Crisis Indicator Data'!F105)&lt;F$4,0,IF(LOG('Crisis Indicator Data'!F105)&gt;F$3,5,ROUND(5-(F$3-LOG('Crisis Indicator Data'!F105))/(F$3-F$4)*5,1))))</f>
        <v>3.8</v>
      </c>
      <c r="G108" s="143">
        <f>IF('Crisis Indicator Data'!F105="x","x",IF(LEN(E108)&gt;3,('Crisis Indicator Data'!F105/VLOOKUP('Impact of the crisis'!$C108,'Regional Crises'!$B$1:$R$66,4,FALSE)),'Crisis Indicator Data'!F105/VLOOKUP('Impact of the crisis'!$E108,'Country Indicator Data'!$B$4:$P$300,15,FALSE)))</f>
        <v>0.65695251031290869</v>
      </c>
      <c r="H108" s="237">
        <f t="shared" si="39"/>
        <v>3.2</v>
      </c>
      <c r="I108" s="237">
        <f t="shared" si="40"/>
        <v>3.5</v>
      </c>
      <c r="J108" s="237">
        <f>IF('Crisis Indicator Data'!G105="x","x",IF(LOG('Crisis Indicator Data'!G105)&lt;J$4,0,IF(LOG('Crisis Indicator Data'!G105)&gt;J$3,5,ROUND(5-(J$3-LOG('Crisis Indicator Data'!G105))/(J$3-J$4)*5,1))))</f>
        <v>4.2</v>
      </c>
      <c r="K108" s="143">
        <f>IF('Crisis Indicator Data'!G105="x","x",IF(LEN(E108)&gt;3,('Crisis Indicator Data'!G105/VLOOKUP('Impact of the crisis'!$C108,'Regional Crises'!$B$1:$R$66,5,FALSE)),'Crisis Indicator Data'!G105/VLOOKUP('Impact of the crisis'!$E108,'Country Indicator Data'!$B$4:$P$300,14,FALSE)))</f>
        <v>0.17115919033687049</v>
      </c>
      <c r="L108" s="237">
        <f t="shared" si="41"/>
        <v>0.8</v>
      </c>
      <c r="M108" s="237">
        <f t="shared" si="42"/>
        <v>2.5</v>
      </c>
      <c r="N108" s="237">
        <f t="shared" si="43"/>
        <v>3</v>
      </c>
      <c r="O108" s="237">
        <f>IF('Crisis Indicator Data'!H105="x","x",IF('Crisis Indicator Data'!H105=0,0,IF(LOG('Crisis Indicator Data'!H105)&lt;O$4,0,IF(LOG('Crisis Indicator Data'!H105)&gt;O$3,5,ROUND(5-(O$3-LOG('Crisis Indicator Data'!H105))/(O$3-O$4)*5,1)))))</f>
        <v>4.3</v>
      </c>
      <c r="P108" s="143">
        <f>IF('Crisis Indicator Data'!H105="x","x",'Crisis Indicator Data'!H105/'Crisis Indicator Data'!G105)</f>
        <v>0.64607223234380029</v>
      </c>
      <c r="Q108" s="237">
        <f t="shared" si="44"/>
        <v>3.2</v>
      </c>
      <c r="R108" s="237">
        <f t="shared" si="45"/>
        <v>3.75</v>
      </c>
      <c r="S108" s="237">
        <f>IF('Crisis Indicator Data'!I105="x","x",IF('Crisis Indicator Data'!I105=0,0,IF(LOG('Crisis Indicator Data'!I105)&lt;S$4,0,IF(LOG('Crisis Indicator Data'!I105)&gt;S$3,5,ROUND(5-(S$3-LOG('Crisis Indicator Data'!I105))/(S$3-S$4)*5,1)))))</f>
        <v>0</v>
      </c>
      <c r="T108" s="143">
        <f>IF('Crisis Indicator Data'!H105="x","x",IF('Crisis Indicator Data'!I105="x","x",'Crisis Indicator Data'!I105/'Crisis Indicator Data'!H105))</f>
        <v>8.29393713195654E-5</v>
      </c>
      <c r="U108" s="237">
        <f t="shared" si="46"/>
        <v>0</v>
      </c>
      <c r="V108" s="237">
        <f t="shared" si="47"/>
        <v>0</v>
      </c>
      <c r="W108" s="237">
        <f>IF('Crisis Indicator Data'!L105="x","x",IF('Crisis Indicator Data'!L105=0,0,IF(LOG('Crisis Indicator Data'!L105)&lt;W$4,0,IF(LOG('Crisis Indicator Data'!L105)&gt;W$3,5,ROUND(5-(W$3-LOG('Crisis Indicator Data'!L105))/(W$3-W$4)*5,1)))))</f>
        <v>0</v>
      </c>
      <c r="X108" s="244">
        <f>IF(OR('Crisis Indicator Data'!L105="x",'Crisis Indicator Data'!H105="x"),"x",'Crisis Indicator Data'!L105/'Crisis Indicator Data'!H105)</f>
        <v>0</v>
      </c>
      <c r="Y108" s="237">
        <f t="shared" si="48"/>
        <v>0</v>
      </c>
      <c r="Z108" s="237">
        <f t="shared" si="49"/>
        <v>0</v>
      </c>
      <c r="AA108" s="237">
        <f t="shared" si="50"/>
        <v>0</v>
      </c>
      <c r="AB108" s="245">
        <f t="shared" si="51"/>
        <v>2.2999999999999998</v>
      </c>
    </row>
    <row r="109" spans="1:28" x14ac:dyDescent="0.25">
      <c r="A109" s="147" t="str">
        <f>'Crisis Indicator Data'!A106</f>
        <v>Earthquake in Abra</v>
      </c>
      <c r="B109" s="148" t="str">
        <f>'Crisis Indicator Data'!B106</f>
        <v>Earthquake</v>
      </c>
      <c r="C109" s="148" t="str">
        <f>'Crisis Indicator Data'!C106</f>
        <v>PHL011</v>
      </c>
      <c r="D109" s="148" t="str">
        <f>'Crisis Indicator Data'!D106</f>
        <v>Philippines</v>
      </c>
      <c r="E109" s="149" t="str">
        <f>'Crisis Indicator Data'!E106</f>
        <v>PHL</v>
      </c>
      <c r="F109" s="243">
        <f>IF('Crisis Indicator Data'!F106="x","x",IF(LOG('Crisis Indicator Data'!F106)&lt;F$4,0,IF(LOG('Crisis Indicator Data'!F106)&gt;F$3,5,ROUND(5-(F$3-LOG('Crisis Indicator Data'!F106))/(F$3-F$4)*5,1))))</f>
        <v>2.5</v>
      </c>
      <c r="G109" s="143">
        <f>IF('Crisis Indicator Data'!F106="x","x",IF(LEN(E109)&gt;3,('Crisis Indicator Data'!F106/VLOOKUP('Impact of the crisis'!$C109,'Regional Crises'!$B$1:$R$66,4,FALSE)),'Crisis Indicator Data'!F106/VLOOKUP('Impact of the crisis'!$E109,'Country Indicator Data'!$B$4:$P$300,15,FALSE)))</f>
        <v>0.10994399168259718</v>
      </c>
      <c r="H109" s="237">
        <f t="shared" si="39"/>
        <v>0.5</v>
      </c>
      <c r="I109" s="237">
        <f t="shared" si="40"/>
        <v>1.5</v>
      </c>
      <c r="J109" s="237">
        <f>IF('Crisis Indicator Data'!G106="x","x",IF(LOG('Crisis Indicator Data'!G106)&lt;J$4,0,IF(LOG('Crisis Indicator Data'!G106)&gt;J$3,5,ROUND(5-(J$3-LOG('Crisis Indicator Data'!G106))/(J$3-J$4)*5,1))))</f>
        <v>2.8</v>
      </c>
      <c r="K109" s="143">
        <f>IF('Crisis Indicator Data'!G106="x","x",IF(LEN(E109)&gt;3,('Crisis Indicator Data'!G106/VLOOKUP('Impact of the crisis'!$C109,'Regional Crises'!$B$1:$R$66,5,FALSE)),'Crisis Indicator Data'!G106/VLOOKUP('Impact of the crisis'!$E109,'Country Indicator Data'!$B$4:$P$300,14,FALSE)))</f>
        <v>6.4961983986499494E-2</v>
      </c>
      <c r="L109" s="237">
        <f t="shared" si="41"/>
        <v>0.3</v>
      </c>
      <c r="M109" s="237">
        <f t="shared" si="42"/>
        <v>1.5499999999999998</v>
      </c>
      <c r="N109" s="237">
        <f t="shared" si="43"/>
        <v>1.5</v>
      </c>
      <c r="O109" s="237">
        <f>IF('Crisis Indicator Data'!H106="x","x",IF('Crisis Indicator Data'!H106=0,0,IF(LOG('Crisis Indicator Data'!H106)&lt;O$4,0,IF(LOG('Crisis Indicator Data'!H106)&gt;O$3,5,ROUND(5-(O$3-LOG('Crisis Indicator Data'!H106))/(O$3-O$4)*5,1)))))</f>
        <v>2.1</v>
      </c>
      <c r="P109" s="143">
        <f>IF('Crisis Indicator Data'!H106="x","x",'Crisis Indicator Data'!H106/'Crisis Indicator Data'!G106)</f>
        <v>8.1039107722716358E-2</v>
      </c>
      <c r="Q109" s="237">
        <f t="shared" si="44"/>
        <v>0.4</v>
      </c>
      <c r="R109" s="237">
        <f t="shared" si="45"/>
        <v>1.25</v>
      </c>
      <c r="S109" s="237">
        <f>IF('Crisis Indicator Data'!I106="x","x",IF('Crisis Indicator Data'!I106=0,0,IF(LOG('Crisis Indicator Data'!I106)&lt;S$4,0,IF(LOG('Crisis Indicator Data'!I106)&gt;S$3,5,ROUND(5-(S$3-LOG('Crisis Indicator Data'!I106))/(S$3-S$4)*5,1)))))</f>
        <v>2.4</v>
      </c>
      <c r="T109" s="143">
        <f>IF('Crisis Indicator Data'!H106="x","x",IF('Crisis Indicator Data'!I106="x","x",'Crisis Indicator Data'!I106/'Crisis Indicator Data'!H106))</f>
        <v>8.7108013937282236E-2</v>
      </c>
      <c r="U109" s="237">
        <f t="shared" si="46"/>
        <v>2.9</v>
      </c>
      <c r="V109" s="237">
        <f t="shared" si="47"/>
        <v>2.7</v>
      </c>
      <c r="W109" s="237">
        <f>IF('Crisis Indicator Data'!L106="x","x",IF('Crisis Indicator Data'!L106=0,0,IF(LOG('Crisis Indicator Data'!L106)&lt;W$4,0,IF(LOG('Crisis Indicator Data'!L106)&gt;W$3,5,ROUND(5-(W$3-LOG('Crisis Indicator Data'!L106))/(W$3-W$4)*5,1)))))</f>
        <v>1.5</v>
      </c>
      <c r="X109" s="244">
        <f>IF(OR('Crisis Indicator Data'!L106="x",'Crisis Indicator Data'!H106="x"),"x",'Crisis Indicator Data'!L106/'Crisis Indicator Data'!H106)</f>
        <v>1.9163763066202089E-5</v>
      </c>
      <c r="Y109" s="237">
        <f t="shared" si="48"/>
        <v>1</v>
      </c>
      <c r="Z109" s="237">
        <f t="shared" si="49"/>
        <v>1.3</v>
      </c>
      <c r="AA109" s="237">
        <f t="shared" si="50"/>
        <v>2.1</v>
      </c>
      <c r="AB109" s="245">
        <f t="shared" si="51"/>
        <v>1.7</v>
      </c>
    </row>
    <row r="110" spans="1:28" x14ac:dyDescent="0.25">
      <c r="A110" s="147" t="str">
        <f>'Crisis Indicator Data'!A107</f>
        <v>Highlands Violence</v>
      </c>
      <c r="B110" s="148" t="str">
        <f>'Crisis Indicator Data'!B107</f>
        <v>Earthquake</v>
      </c>
      <c r="C110" s="148" t="str">
        <f>'Crisis Indicator Data'!C107</f>
        <v>PNG003</v>
      </c>
      <c r="D110" s="148" t="str">
        <f>'Crisis Indicator Data'!D107</f>
        <v>Papua New Guinea</v>
      </c>
      <c r="E110" s="149" t="str">
        <f>'Crisis Indicator Data'!E107</f>
        <v>PNG</v>
      </c>
      <c r="F110" s="243">
        <f>IF('Crisis Indicator Data'!F107="x","x",IF(LOG('Crisis Indicator Data'!F107)&lt;F$4,0,IF(LOG('Crisis Indicator Data'!F107)&gt;F$3,5,ROUND(5-(F$3-LOG('Crisis Indicator Data'!F107))/(F$3-F$4)*5,1))))</f>
        <v>3</v>
      </c>
      <c r="G110" s="143">
        <f>IF('Crisis Indicator Data'!F107="x","x",IF(LEN(E110)&gt;3,('Crisis Indicator Data'!F107/VLOOKUP('Impact of the crisis'!$C110,'Regional Crises'!$B$1:$R$66,4,FALSE)),'Crisis Indicator Data'!F107/VLOOKUP('Impact of the crisis'!$E110,'Country Indicator Data'!$B$4:$P$300,15,FALSE)))</f>
        <v>0.14061520116592324</v>
      </c>
      <c r="H110" s="237">
        <f t="shared" si="39"/>
        <v>0.6</v>
      </c>
      <c r="I110" s="237">
        <f t="shared" si="40"/>
        <v>1.8</v>
      </c>
      <c r="J110" s="237">
        <f>IF('Crisis Indicator Data'!G107="x","x",IF(LOG('Crisis Indicator Data'!G107)&lt;J$4,0,IF(LOG('Crisis Indicator Data'!G107)&gt;J$3,5,ROUND(5-(J$3-LOG('Crisis Indicator Data'!G107))/(J$3-J$4)*5,1))))</f>
        <v>1.5</v>
      </c>
      <c r="K110" s="143">
        <f>IF('Crisis Indicator Data'!G107="x","x",IF(LEN(E110)&gt;3,('Crisis Indicator Data'!G107/VLOOKUP('Impact of the crisis'!$C110,'Regional Crises'!$B$1:$R$66,5,FALSE)),'Crisis Indicator Data'!G107/VLOOKUP('Impact of the crisis'!$E110,'Country Indicator Data'!$B$4:$P$300,14,FALSE)))</f>
        <v>0.39243986254295532</v>
      </c>
      <c r="L110" s="237">
        <f t="shared" si="41"/>
        <v>1.9</v>
      </c>
      <c r="M110" s="237">
        <f t="shared" si="42"/>
        <v>1.7</v>
      </c>
      <c r="N110" s="237">
        <f t="shared" si="43"/>
        <v>1.8</v>
      </c>
      <c r="O110" s="237">
        <f>IF('Crisis Indicator Data'!H107="x","x",IF('Crisis Indicator Data'!H107=0,0,IF(LOG('Crisis Indicator Data'!H107)&lt;O$4,0,IF(LOG('Crisis Indicator Data'!H107)&gt;O$3,5,ROUND(5-(O$3-LOG('Crisis Indicator Data'!H107))/(O$3-O$4)*5,1)))))</f>
        <v>1.5</v>
      </c>
      <c r="P110" s="143">
        <f>IF('Crisis Indicator Data'!H107="x","x",'Crisis Indicator Data'!H107/'Crisis Indicator Data'!G107)</f>
        <v>9.2819614711033269E-2</v>
      </c>
      <c r="Q110" s="237">
        <f t="shared" si="44"/>
        <v>0.4</v>
      </c>
      <c r="R110" s="237">
        <f t="shared" si="45"/>
        <v>0.95</v>
      </c>
      <c r="S110" s="237">
        <f>IF('Crisis Indicator Data'!I107="x","x",IF('Crisis Indicator Data'!I107=0,0,IF(LOG('Crisis Indicator Data'!I107)&lt;S$4,0,IF(LOG('Crisis Indicator Data'!I107)&gt;S$3,5,ROUND(5-(S$3-LOG('Crisis Indicator Data'!I107))/(S$3-S$4)*5,1)))))</f>
        <v>2.8</v>
      </c>
      <c r="T110" s="143">
        <f>IF('Crisis Indicator Data'!H107="x","x",IF('Crisis Indicator Data'!I107="x","x",'Crisis Indicator Data'!I107/'Crisis Indicator Data'!H107))</f>
        <v>0.32830188679245281</v>
      </c>
      <c r="U110" s="237">
        <f t="shared" si="46"/>
        <v>5</v>
      </c>
      <c r="V110" s="237">
        <f t="shared" si="47"/>
        <v>3.9</v>
      </c>
      <c r="W110" s="237">
        <f>IF('Crisis Indicator Data'!L107="x","x",IF('Crisis Indicator Data'!L107=0,0,IF(LOG('Crisis Indicator Data'!L107)&lt;W$4,0,IF(LOG('Crisis Indicator Data'!L107)&gt;W$3,5,ROUND(5-(W$3-LOG('Crisis Indicator Data'!L107))/(W$3-W$4)*5,1)))))</f>
        <v>3</v>
      </c>
      <c r="X110" s="244">
        <f>IF(OR('Crisis Indicator Data'!L107="x",'Crisis Indicator Data'!H107="x"),"x",'Crisis Indicator Data'!L107/'Crisis Indicator Data'!H107)</f>
        <v>4.9056603773584906E-4</v>
      </c>
      <c r="Y110" s="237">
        <f t="shared" si="48"/>
        <v>5</v>
      </c>
      <c r="Z110" s="237">
        <f t="shared" si="49"/>
        <v>4</v>
      </c>
      <c r="AA110" s="237">
        <f t="shared" si="50"/>
        <v>4</v>
      </c>
      <c r="AB110" s="245">
        <f t="shared" si="51"/>
        <v>2.8</v>
      </c>
    </row>
    <row r="111" spans="1:28" x14ac:dyDescent="0.25">
      <c r="A111" s="147" t="str">
        <f>'Crisis Indicator Data'!A108</f>
        <v>Displacement from Ukraine conflict in Poland</v>
      </c>
      <c r="B111" s="148" t="str">
        <f>'Crisis Indicator Data'!B108</f>
        <v>Displacement,Conflict</v>
      </c>
      <c r="C111" s="148" t="str">
        <f>'Crisis Indicator Data'!C108</f>
        <v>POL002</v>
      </c>
      <c r="D111" s="148" t="str">
        <f>'Crisis Indicator Data'!D108</f>
        <v>Poland</v>
      </c>
      <c r="E111" s="149" t="str">
        <f>'Crisis Indicator Data'!E108</f>
        <v>POL</v>
      </c>
      <c r="F111" s="243">
        <f>IF('Crisis Indicator Data'!F108="x","x",IF(LOG('Crisis Indicator Data'!F108)&lt;F$4,0,IF(LOG('Crisis Indicator Data'!F108)&gt;F$3,5,ROUND(5-(F$3-LOG('Crisis Indicator Data'!F108))/(F$3-F$4)*5,1))))</f>
        <v>3.6</v>
      </c>
      <c r="G111" s="143">
        <f>IF('Crisis Indicator Data'!F108="x","x",IF(LEN(E111)&gt;3,('Crisis Indicator Data'!F108/VLOOKUP('Impact of the crisis'!$C111,'Regional Crises'!$B$1:$R$66,4,FALSE)),'Crisis Indicator Data'!F108/VLOOKUP('Impact of the crisis'!$E111,'Country Indicator Data'!$B$4:$P$300,15,FALSE)))</f>
        <v>0.48172703223488683</v>
      </c>
      <c r="H111" s="237">
        <f t="shared" si="39"/>
        <v>2.4</v>
      </c>
      <c r="I111" s="237">
        <f t="shared" si="40"/>
        <v>3</v>
      </c>
      <c r="J111" s="237">
        <f>IF('Crisis Indicator Data'!G108="x","x",IF(LOG('Crisis Indicator Data'!G108)&lt;J$4,0,IF(LOG('Crisis Indicator Data'!G108)&gt;J$3,5,ROUND(5-(J$3-LOG('Crisis Indicator Data'!G108))/(J$3-J$4)*5,1))))</f>
        <v>2.9</v>
      </c>
      <c r="K111" s="143">
        <f>IF('Crisis Indicator Data'!G108="x","x",IF(LEN(E111)&gt;3,('Crisis Indicator Data'!G108/VLOOKUP('Impact of the crisis'!$C111,'Regional Crises'!$B$1:$R$66,5,FALSE)),'Crisis Indicator Data'!G108/VLOOKUP('Impact of the crisis'!$E111,'Country Indicator Data'!$B$4:$P$300,14,FALSE)))</f>
        <v>0.15549786129258794</v>
      </c>
      <c r="L111" s="237">
        <f t="shared" si="41"/>
        <v>0.7</v>
      </c>
      <c r="M111" s="237">
        <f t="shared" si="42"/>
        <v>1.7999999999999998</v>
      </c>
      <c r="N111" s="237">
        <f t="shared" si="43"/>
        <v>2.4</v>
      </c>
      <c r="O111" s="237">
        <f>IF('Crisis Indicator Data'!H108="x","x",IF('Crisis Indicator Data'!H108=0,0,IF(LOG('Crisis Indicator Data'!H108)&lt;O$4,0,IF(LOG('Crisis Indicator Data'!H108)&gt;O$3,5,ROUND(5-(O$3-LOG('Crisis Indicator Data'!H108))/(O$3-O$4)*5,1)))))</f>
        <v>3.9</v>
      </c>
      <c r="P111" s="143">
        <f>IF('Crisis Indicator Data'!H108="x","x",'Crisis Indicator Data'!H108/'Crisis Indicator Data'!G108)</f>
        <v>0.95073217462706994</v>
      </c>
      <c r="Q111" s="237">
        <f t="shared" si="44"/>
        <v>4.8</v>
      </c>
      <c r="R111" s="237">
        <f t="shared" si="45"/>
        <v>4.3499999999999996</v>
      </c>
      <c r="S111" s="237">
        <f>IF('Crisis Indicator Data'!I108="x","x",IF('Crisis Indicator Data'!I108=0,0,IF(LOG('Crisis Indicator Data'!I108)&lt;S$4,0,IF(LOG('Crisis Indicator Data'!I108)&gt;S$3,5,ROUND(5-(S$3-LOG('Crisis Indicator Data'!I108))/(S$3-S$4)*5,1)))))</f>
        <v>5</v>
      </c>
      <c r="T111" s="143">
        <f>IF('Crisis Indicator Data'!H108="x","x",IF('Crisis Indicator Data'!I108="x","x",'Crisis Indicator Data'!I108/'Crisis Indicator Data'!H108))</f>
        <v>1</v>
      </c>
      <c r="U111" s="237">
        <f t="shared" si="46"/>
        <v>5</v>
      </c>
      <c r="V111" s="237">
        <f t="shared" si="47"/>
        <v>5</v>
      </c>
      <c r="W111" s="237">
        <f>IF('Crisis Indicator Data'!L108="x","x",IF('Crisis Indicator Data'!L108=0,0,IF(LOG('Crisis Indicator Data'!L108)&lt;W$4,0,IF(LOG('Crisis Indicator Data'!L108)&gt;W$3,5,ROUND(5-(W$3-LOG('Crisis Indicator Data'!L108))/(W$3-W$4)*5,1)))))</f>
        <v>0</v>
      </c>
      <c r="X111" s="244">
        <f>IF(OR('Crisis Indicator Data'!L108="x",'Crisis Indicator Data'!H108="x"),"x",'Crisis Indicator Data'!L108/'Crisis Indicator Data'!H108)</f>
        <v>0</v>
      </c>
      <c r="Y111" s="237">
        <f t="shared" si="48"/>
        <v>0</v>
      </c>
      <c r="Z111" s="237">
        <f t="shared" si="49"/>
        <v>0</v>
      </c>
      <c r="AA111" s="237">
        <f t="shared" si="50"/>
        <v>3.5</v>
      </c>
      <c r="AB111" s="245">
        <f t="shared" si="51"/>
        <v>4</v>
      </c>
    </row>
    <row r="112" spans="1:28" x14ac:dyDescent="0.25">
      <c r="A112" s="147" t="str">
        <f>'Crisis Indicator Data'!A109</f>
        <v>Complex crisis in DPRK</v>
      </c>
      <c r="B112" s="148" t="str">
        <f>'Crisis Indicator Data'!B109</f>
        <v>Socio-political,Floods,Other seasonal event,Food Security</v>
      </c>
      <c r="C112" s="148" t="str">
        <f>'Crisis Indicator Data'!C109</f>
        <v>PRK001</v>
      </c>
      <c r="D112" s="148" t="str">
        <f>'Crisis Indicator Data'!D109</f>
        <v>DPRK</v>
      </c>
      <c r="E112" s="149" t="str">
        <f>'Crisis Indicator Data'!E109</f>
        <v>PRK</v>
      </c>
      <c r="F112" s="243">
        <f>IF('Crisis Indicator Data'!F109="x","x",IF(LOG('Crisis Indicator Data'!F109)&lt;F$4,0,IF(LOG('Crisis Indicator Data'!F109)&gt;F$3,5,ROUND(5-(F$3-LOG('Crisis Indicator Data'!F109))/(F$3-F$4)*5,1))))</f>
        <v>3.5</v>
      </c>
      <c r="G112" s="143">
        <f>IF('Crisis Indicator Data'!F109="x","x",IF(LEN(E112)&gt;3,('Crisis Indicator Data'!F109/VLOOKUP('Impact of the crisis'!$C112,'Regional Crises'!$B$1:$R$66,4,FALSE)),'Crisis Indicator Data'!F109/VLOOKUP('Impact of the crisis'!$E112,'Country Indicator Data'!$B$4:$P$300,15,FALSE)))</f>
        <v>1</v>
      </c>
      <c r="H112" s="237">
        <f t="shared" si="39"/>
        <v>5</v>
      </c>
      <c r="I112" s="237">
        <f t="shared" si="40"/>
        <v>4.25</v>
      </c>
      <c r="J112" s="237">
        <f>IF('Crisis Indicator Data'!G109="x","x",IF(LOG('Crisis Indicator Data'!G109)&lt;J$4,0,IF(LOG('Crisis Indicator Data'!G109)&gt;J$3,5,ROUND(5-(J$3-LOG('Crisis Indicator Data'!G109))/(J$3-J$4)*5,1))))</f>
        <v>4.7</v>
      </c>
      <c r="K112" s="143">
        <f>IF('Crisis Indicator Data'!G109="x","x",IF(LEN(E112)&gt;3,('Crisis Indicator Data'!G109/VLOOKUP('Impact of the crisis'!$C112,'Regional Crises'!$B$1:$R$66,5,FALSE)),'Crisis Indicator Data'!G109/VLOOKUP('Impact of the crisis'!$E112,'Country Indicator Data'!$B$4:$P$300,14,FALSE)))</f>
        <v>1</v>
      </c>
      <c r="L112" s="237">
        <f t="shared" si="41"/>
        <v>5</v>
      </c>
      <c r="M112" s="237">
        <f t="shared" si="42"/>
        <v>4.8499999999999996</v>
      </c>
      <c r="N112" s="237">
        <f t="shared" si="43"/>
        <v>4.5999999999999996</v>
      </c>
      <c r="O112" s="237">
        <f>IF('Crisis Indicator Data'!H109="x","x",IF('Crisis Indicator Data'!H109=0,0,IF(LOG('Crisis Indicator Data'!H109)&lt;O$4,0,IF(LOG('Crisis Indicator Data'!H109)&gt;O$3,5,ROUND(5-(O$3-LOG('Crisis Indicator Data'!H109))/(O$3-O$4)*5,1)))))</f>
        <v>4.8</v>
      </c>
      <c r="P112" s="143">
        <f>IF('Crisis Indicator Data'!H109="x","x",'Crisis Indicator Data'!H109/'Crisis Indicator Data'!G109)</f>
        <v>1</v>
      </c>
      <c r="Q112" s="237">
        <f t="shared" si="44"/>
        <v>5</v>
      </c>
      <c r="R112" s="237">
        <f t="shared" si="45"/>
        <v>4.9000000000000004</v>
      </c>
      <c r="S112" s="237">
        <f>IF('Crisis Indicator Data'!I109="x","x",IF('Crisis Indicator Data'!I109=0,0,IF(LOG('Crisis Indicator Data'!I109)&lt;S$4,0,IF(LOG('Crisis Indicator Data'!I109)&gt;S$3,5,ROUND(5-(S$3-LOG('Crisis Indicator Data'!I109))/(S$3-S$4)*5,1)))))</f>
        <v>2.2000000000000002</v>
      </c>
      <c r="T112" s="143">
        <f>IF('Crisis Indicator Data'!H109="x","x",IF('Crisis Indicator Data'!I109="x","x",'Crisis Indicator Data'!I109/'Crisis Indicator Data'!H109))</f>
        <v>1.3247097327203305E-3</v>
      </c>
      <c r="U112" s="237">
        <f t="shared" si="46"/>
        <v>0</v>
      </c>
      <c r="V112" s="237">
        <f t="shared" si="47"/>
        <v>1.1000000000000001</v>
      </c>
      <c r="W112" s="237">
        <f>IF('Crisis Indicator Data'!L109="x","x",IF('Crisis Indicator Data'!L109=0,0,IF(LOG('Crisis Indicator Data'!L109)&lt;W$4,0,IF(LOG('Crisis Indicator Data'!L109)&gt;W$3,5,ROUND(5-(W$3-LOG('Crisis Indicator Data'!L109))/(W$3-W$4)*5,1)))))</f>
        <v>1.2</v>
      </c>
      <c r="X112" s="244">
        <f>IF(OR('Crisis Indicator Data'!L109="x",'Crisis Indicator Data'!H109="x"),"x",'Crisis Indicator Data'!L109/'Crisis Indicator Data'!H109)</f>
        <v>2.7273435673653862E-7</v>
      </c>
      <c r="Y112" s="237">
        <f t="shared" si="48"/>
        <v>0</v>
      </c>
      <c r="Z112" s="237">
        <f t="shared" si="49"/>
        <v>0.6</v>
      </c>
      <c r="AA112" s="237">
        <f t="shared" si="50"/>
        <v>0.9</v>
      </c>
      <c r="AB112" s="245">
        <f t="shared" si="51"/>
        <v>3.6</v>
      </c>
    </row>
    <row r="113" spans="1:28" x14ac:dyDescent="0.25">
      <c r="A113" s="147" t="str">
        <f>'Crisis Indicator Data'!A110</f>
        <v>Conflict in Palestine</v>
      </c>
      <c r="B113" s="148" t="str">
        <f>'Crisis Indicator Data'!B110</f>
        <v>Conflict,Socio-political,Violence</v>
      </c>
      <c r="C113" s="148" t="str">
        <f>'Crisis Indicator Data'!C110</f>
        <v>PSE002</v>
      </c>
      <c r="D113" s="148" t="str">
        <f>'Crisis Indicator Data'!D110</f>
        <v>Palestine</v>
      </c>
      <c r="E113" s="149" t="str">
        <f>'Crisis Indicator Data'!E110</f>
        <v>PSE</v>
      </c>
      <c r="F113" s="243">
        <f>IF('Crisis Indicator Data'!F110="x","x",IF(LOG('Crisis Indicator Data'!F110)&lt;F$4,0,IF(LOG('Crisis Indicator Data'!F110)&gt;F$3,5,ROUND(5-(F$3-LOG('Crisis Indicator Data'!F110))/(F$3-F$4)*5,1))))</f>
        <v>1.3</v>
      </c>
      <c r="G113" s="143">
        <f>IF('Crisis Indicator Data'!F110="x","x",IF(LEN(E113)&gt;3,('Crisis Indicator Data'!F110/VLOOKUP('Impact of the crisis'!$C113,'Regional Crises'!$B$1:$R$66,4,FALSE)),'Crisis Indicator Data'!F110/VLOOKUP('Impact of the crisis'!$E113,'Country Indicator Data'!$B$4:$P$300,15,FALSE)))</f>
        <v>1.0008305647840532</v>
      </c>
      <c r="H113" s="237">
        <f t="shared" si="39"/>
        <v>5</v>
      </c>
      <c r="I113" s="237">
        <f t="shared" si="40"/>
        <v>3.15</v>
      </c>
      <c r="J113" s="237">
        <f>IF('Crisis Indicator Data'!G110="x","x",IF(LOG('Crisis Indicator Data'!G110)&lt;J$4,0,IF(LOG('Crisis Indicator Data'!G110)&gt;J$3,5,ROUND(5-(J$3-LOG('Crisis Indicator Data'!G110))/(J$3-J$4)*5,1))))</f>
        <v>2.4</v>
      </c>
      <c r="K113" s="143">
        <f>IF('Crisis Indicator Data'!G110="x","x",IF(LEN(E113)&gt;3,('Crisis Indicator Data'!G110/VLOOKUP('Impact of the crisis'!$C113,'Regional Crises'!$B$1:$R$66,5,FALSE)),'Crisis Indicator Data'!G110/VLOOKUP('Impact of the crisis'!$E113,'Country Indicator Data'!$B$4:$P$300,14,FALSE)))</f>
        <v>1</v>
      </c>
      <c r="L113" s="237">
        <f t="shared" si="41"/>
        <v>5</v>
      </c>
      <c r="M113" s="237">
        <f t="shared" si="42"/>
        <v>3.7</v>
      </c>
      <c r="N113" s="237">
        <f t="shared" si="43"/>
        <v>3.4</v>
      </c>
      <c r="O113" s="237">
        <f>IF('Crisis Indicator Data'!H110="x","x",IF('Crisis Indicator Data'!H110=0,0,IF(LOG('Crisis Indicator Data'!H110)&lt;O$4,0,IF(LOG('Crisis Indicator Data'!H110)&gt;O$3,5,ROUND(5-(O$3-LOG('Crisis Indicator Data'!H110))/(O$3-O$4)*5,1)))))</f>
        <v>3.6</v>
      </c>
      <c r="P113" s="143">
        <f>IF('Crisis Indicator Data'!H110="x","x",'Crisis Indicator Data'!H110/'Crisis Indicator Data'!G110)</f>
        <v>0.8799253034547152</v>
      </c>
      <c r="Q113" s="237">
        <f t="shared" si="44"/>
        <v>4.4000000000000004</v>
      </c>
      <c r="R113" s="237">
        <f t="shared" si="45"/>
        <v>4</v>
      </c>
      <c r="S113" s="237">
        <f>IF('Crisis Indicator Data'!I110="x","x",IF('Crisis Indicator Data'!I110=0,0,IF(LOG('Crisis Indicator Data'!I110)&lt;S$4,0,IF(LOG('Crisis Indicator Data'!I110)&gt;S$3,5,ROUND(5-(S$3-LOG('Crisis Indicator Data'!I110))/(S$3-S$4)*5,1)))))</f>
        <v>5</v>
      </c>
      <c r="T113" s="143">
        <f>IF('Crisis Indicator Data'!H110="x","x",IF('Crisis Indicator Data'!I110="x","x",'Crisis Indicator Data'!I110/'Crisis Indicator Data'!H110))</f>
        <v>1.358446519524618</v>
      </c>
      <c r="U113" s="237">
        <f t="shared" si="46"/>
        <v>5</v>
      </c>
      <c r="V113" s="237">
        <f t="shared" si="47"/>
        <v>5</v>
      </c>
      <c r="W113" s="237">
        <f>IF('Crisis Indicator Data'!L110="x","x",IF('Crisis Indicator Data'!L110=0,0,IF(LOG('Crisis Indicator Data'!L110)&lt;W$4,0,IF(LOG('Crisis Indicator Data'!L110)&gt;W$3,5,ROUND(5-(W$3-LOG('Crisis Indicator Data'!L110))/(W$3-W$4)*5,1)))))</f>
        <v>3</v>
      </c>
      <c r="X113" s="244">
        <f>IF(OR('Crisis Indicator Data'!L110="x",'Crisis Indicator Data'!H110="x"),"x",'Crisis Indicator Data'!L110/'Crisis Indicator Data'!H110)</f>
        <v>2.7164685908319186E-5</v>
      </c>
      <c r="Y113" s="237">
        <f t="shared" si="48"/>
        <v>1.4</v>
      </c>
      <c r="Z113" s="237">
        <f t="shared" si="49"/>
        <v>2.2000000000000002</v>
      </c>
      <c r="AA113" s="237">
        <f t="shared" si="50"/>
        <v>4</v>
      </c>
      <c r="AB113" s="245">
        <f t="shared" si="51"/>
        <v>4</v>
      </c>
    </row>
    <row r="114" spans="1:28" x14ac:dyDescent="0.25">
      <c r="A114" s="147" t="str">
        <f>'Crisis Indicator Data'!A111</f>
        <v>Regional Boko Haram Crisis</v>
      </c>
      <c r="B114" s="148">
        <f>'Crisis Indicator Data'!B111</f>
        <v>0</v>
      </c>
      <c r="C114" s="148" t="str">
        <f>'Crisis Indicator Data'!C111</f>
        <v>REG001</v>
      </c>
      <c r="D114" s="148" t="str">
        <f>'Crisis Indicator Data'!D111</f>
        <v>Nigeria,Niger,Chad,Cameroon</v>
      </c>
      <c r="E114" s="149" t="str">
        <f>'Crisis Indicator Data'!E111</f>
        <v>NGA,NER,TCD,CMR</v>
      </c>
      <c r="F114" s="243">
        <f>IF('Crisis Indicator Data'!F111="x","x",IF(LOG('Crisis Indicator Data'!F111)&lt;F$4,0,IF(LOG('Crisis Indicator Data'!F111)&gt;F$3,5,ROUND(5-(F$3-LOG('Crisis Indicator Data'!F111))/(F$3-F$4)*5,1))))</f>
        <v>4.3</v>
      </c>
      <c r="G114" s="143">
        <f>IF('Crisis Indicator Data'!F111="x","x",IF(LEN(E114)&gt;3,('Crisis Indicator Data'!F111/VLOOKUP('Impact of the crisis'!$C114,'Regional Crises'!$B$1:$R$66,4,FALSE)),'Crisis Indicator Data'!F111/VLOOKUP('Impact of the crisis'!$E114,'Country Indicator Data'!$B$4:$P$300,15,FALSE)))</f>
        <v>9.4388880078170964E-2</v>
      </c>
      <c r="H114" s="237">
        <f t="shared" si="39"/>
        <v>0.4</v>
      </c>
      <c r="I114" s="237">
        <f t="shared" si="40"/>
        <v>2.35</v>
      </c>
      <c r="J114" s="237">
        <f>IF('Crisis Indicator Data'!G111="x","x",IF(LOG('Crisis Indicator Data'!G111)&lt;J$4,0,IF(LOG('Crisis Indicator Data'!G111)&gt;J$3,5,ROUND(5-(J$3-LOG('Crisis Indicator Data'!G111))/(J$3-J$4)*5,1))))</f>
        <v>4.4000000000000004</v>
      </c>
      <c r="K114" s="143">
        <f>IF('Crisis Indicator Data'!G111="x","x",IF(LEN(E114)&gt;3,('Crisis Indicator Data'!G111/VLOOKUP('Impact of the crisis'!$C114,'Regional Crises'!$B$1:$R$66,5,FALSE)),'Crisis Indicator Data'!G111/VLOOKUP('Impact of the crisis'!$E114,'Country Indicator Data'!$B$4:$P$300,14,FALSE)))</f>
        <v>7.6556347850147879E-2</v>
      </c>
      <c r="L114" s="237">
        <f t="shared" si="41"/>
        <v>0.3</v>
      </c>
      <c r="M114" s="237">
        <f t="shared" si="42"/>
        <v>2.35</v>
      </c>
      <c r="N114" s="237">
        <f t="shared" si="43"/>
        <v>2.4</v>
      </c>
      <c r="O114" s="237">
        <f>IF('Crisis Indicator Data'!H111="x","x",IF('Crisis Indicator Data'!H111=0,0,IF(LOG('Crisis Indicator Data'!H111)&lt;O$4,0,IF(LOG('Crisis Indicator Data'!H111)&gt;O$3,5,ROUND(5-(O$3-LOG('Crisis Indicator Data'!H111))/(O$3-O$4)*5,1)))))</f>
        <v>4.5999999999999996</v>
      </c>
      <c r="P114" s="143">
        <f>IF('Crisis Indicator Data'!H111="x","x",'Crisis Indicator Data'!H111/'Crisis Indicator Data'!G111)</f>
        <v>0.82953990426882873</v>
      </c>
      <c r="Q114" s="237">
        <f t="shared" si="44"/>
        <v>4.0999999999999996</v>
      </c>
      <c r="R114" s="237">
        <f t="shared" si="45"/>
        <v>4.3499999999999996</v>
      </c>
      <c r="S114" s="237">
        <f>IF('Crisis Indicator Data'!I111="x","x",IF('Crisis Indicator Data'!I111=0,0,IF(LOG('Crisis Indicator Data'!I111)&lt;S$4,0,IF(LOG('Crisis Indicator Data'!I111)&gt;S$3,5,ROUND(5-(S$3-LOG('Crisis Indicator Data'!I111))/(S$3-S$4)*5,1)))))</f>
        <v>5</v>
      </c>
      <c r="T114" s="143">
        <f>IF('Crisis Indicator Data'!H111="x","x",IF('Crisis Indicator Data'!I111="x","x",'Crisis Indicator Data'!I111/'Crisis Indicator Data'!H111))</f>
        <v>0.33820065944418276</v>
      </c>
      <c r="U114" s="237">
        <f t="shared" si="46"/>
        <v>5</v>
      </c>
      <c r="V114" s="237">
        <f t="shared" si="47"/>
        <v>5</v>
      </c>
      <c r="W114" s="237">
        <f>IF('Crisis Indicator Data'!L111="x","x",IF('Crisis Indicator Data'!L111=0,0,IF(LOG('Crisis Indicator Data'!L111)&lt;W$4,0,IF(LOG('Crisis Indicator Data'!L111)&gt;W$3,5,ROUND(5-(W$3-LOG('Crisis Indicator Data'!L111))/(W$3-W$4)*5,1)))))</f>
        <v>4.5999999999999996</v>
      </c>
      <c r="X114" s="244">
        <f>IF(OR('Crisis Indicator Data'!L111="x",'Crisis Indicator Data'!H111="x"),"x",'Crisis Indicator Data'!L111/'Crisis Indicator Data'!H111)</f>
        <v>9.3205369759773906E-5</v>
      </c>
      <c r="Y114" s="237">
        <f t="shared" si="48"/>
        <v>4.7</v>
      </c>
      <c r="Z114" s="237">
        <f t="shared" si="49"/>
        <v>4.7</v>
      </c>
      <c r="AA114" s="237">
        <f t="shared" si="50"/>
        <v>4.9000000000000004</v>
      </c>
      <c r="AB114" s="245">
        <f t="shared" si="51"/>
        <v>4.5999999999999996</v>
      </c>
    </row>
    <row r="115" spans="1:28" x14ac:dyDescent="0.25">
      <c r="A115" s="147" t="str">
        <f>'Crisis Indicator Data'!A112</f>
        <v>Venezuela Regional Crisis</v>
      </c>
      <c r="B115" s="148">
        <f>'Crisis Indicator Data'!B112</f>
        <v>0</v>
      </c>
      <c r="C115" s="148" t="str">
        <f>'Crisis Indicator Data'!C112</f>
        <v>REG002</v>
      </c>
      <c r="D115" s="148" t="str">
        <f>'Crisis Indicator Data'!D112</f>
        <v>Venezuela,Brazil,Colombia,Ecuador,Peru,Trinidad and Tobago,Chile,Dominican Republic,Panama</v>
      </c>
      <c r="E115" s="149" t="str">
        <f>'Crisis Indicator Data'!E112</f>
        <v>VEN,BRA,COL,ECU,PER,TTO,CHL,DOM,PAN</v>
      </c>
      <c r="F115" s="243">
        <f>IF('Crisis Indicator Data'!F112="x","x",IF(LOG('Crisis Indicator Data'!F112)&lt;F$4,0,IF(LOG('Crisis Indicator Data'!F112)&gt;F$3,5,ROUND(5-(F$3-LOG('Crisis Indicator Data'!F112))/(F$3-F$4)*5,1))))</f>
        <v>5</v>
      </c>
      <c r="G115" s="143">
        <f>IF('Crisis Indicator Data'!F112="x","x",IF(LEN(E115)&gt;3,('Crisis Indicator Data'!F112/VLOOKUP('Impact of the crisis'!$C115,'Regional Crises'!$B$1:$R$66,4,FALSE)),'Crisis Indicator Data'!F112/VLOOKUP('Impact of the crisis'!$E115,'Country Indicator Data'!$B$4:$P$300,15,FALSE)))</f>
        <v>0.45580759256816145</v>
      </c>
      <c r="H115" s="237">
        <f t="shared" si="39"/>
        <v>2.2000000000000002</v>
      </c>
      <c r="I115" s="237">
        <f t="shared" si="40"/>
        <v>3.6</v>
      </c>
      <c r="J115" s="237">
        <f>IF('Crisis Indicator Data'!G112="x","x",IF(LOG('Crisis Indicator Data'!G112)&lt;J$4,0,IF(LOG('Crisis Indicator Data'!G112)&gt;J$3,5,ROUND(5-(J$3-LOG('Crisis Indicator Data'!G112))/(J$3-J$4)*5,1))))</f>
        <v>5</v>
      </c>
      <c r="K115" s="143">
        <f>IF('Crisis Indicator Data'!G112="x","x",IF(LEN(E115)&gt;3,('Crisis Indicator Data'!G112/VLOOKUP('Impact of the crisis'!$C115,'Regional Crises'!$B$1:$R$66,5,FALSE)),'Crisis Indicator Data'!G112/VLOOKUP('Impact of the crisis'!$E115,'Country Indicator Data'!$B$4:$P$300,14,FALSE)))</f>
        <v>0.25611645544821754</v>
      </c>
      <c r="L115" s="237">
        <f t="shared" si="41"/>
        <v>1.2</v>
      </c>
      <c r="M115" s="237">
        <f t="shared" si="42"/>
        <v>3.1</v>
      </c>
      <c r="N115" s="237">
        <f t="shared" si="43"/>
        <v>3.4</v>
      </c>
      <c r="O115" s="237">
        <f>IF('Crisis Indicator Data'!H112="x","x",IF('Crisis Indicator Data'!H112=0,0,IF(LOG('Crisis Indicator Data'!H112)&lt;O$4,0,IF(LOG('Crisis Indicator Data'!H112)&gt;O$3,5,ROUND(5-(O$3-LOG('Crisis Indicator Data'!H112))/(O$3-O$4)*5,1)))))</f>
        <v>5</v>
      </c>
      <c r="P115" s="143">
        <f>IF('Crisis Indicator Data'!H112="x","x",'Crisis Indicator Data'!H112/'Crisis Indicator Data'!G112)</f>
        <v>0.30127051053628229</v>
      </c>
      <c r="Q115" s="237">
        <f t="shared" si="44"/>
        <v>1.5</v>
      </c>
      <c r="R115" s="237">
        <f t="shared" si="45"/>
        <v>3.25</v>
      </c>
      <c r="S115" s="237">
        <f>IF('Crisis Indicator Data'!I112="x","x",IF('Crisis Indicator Data'!I112=0,0,IF(LOG('Crisis Indicator Data'!I112)&lt;S$4,0,IF(LOG('Crisis Indicator Data'!I112)&gt;S$3,5,ROUND(5-(S$3-LOG('Crisis Indicator Data'!I112))/(S$3-S$4)*5,1)))))</f>
        <v>5</v>
      </c>
      <c r="T115" s="143">
        <f>IF('Crisis Indicator Data'!H112="x","x",IF('Crisis Indicator Data'!I112="x","x",'Crisis Indicator Data'!I112/'Crisis Indicator Data'!H112))</f>
        <v>0.18571671852987165</v>
      </c>
      <c r="U115" s="237">
        <f t="shared" si="46"/>
        <v>5</v>
      </c>
      <c r="V115" s="237">
        <f t="shared" si="47"/>
        <v>5</v>
      </c>
      <c r="W115" s="237">
        <f>IF('Crisis Indicator Data'!L112="x","x",IF('Crisis Indicator Data'!L112=0,0,IF(LOG('Crisis Indicator Data'!L112)&lt;W$4,0,IF(LOG('Crisis Indicator Data'!L112)&gt;W$3,5,ROUND(5-(W$3-LOG('Crisis Indicator Data'!L112))/(W$3-W$4)*5,1)))))</f>
        <v>3.9</v>
      </c>
      <c r="X115" s="244">
        <f>IF(OR('Crisis Indicator Data'!L112="x",'Crisis Indicator Data'!H112="x"),"x",'Crisis Indicator Data'!L112/'Crisis Indicator Data'!H112)</f>
        <v>7.9265555091108943E-6</v>
      </c>
      <c r="Y115" s="237">
        <f t="shared" si="48"/>
        <v>0.4</v>
      </c>
      <c r="Z115" s="237">
        <f t="shared" si="49"/>
        <v>2.2000000000000002</v>
      </c>
      <c r="AA115" s="237">
        <f t="shared" si="50"/>
        <v>4</v>
      </c>
      <c r="AB115" s="245">
        <f t="shared" si="51"/>
        <v>3.7</v>
      </c>
    </row>
    <row r="116" spans="1:28" x14ac:dyDescent="0.25">
      <c r="A116" s="147" t="str">
        <f>'Crisis Indicator Data'!A113</f>
        <v>Regional Kashmir conflict</v>
      </c>
      <c r="B116" s="148">
        <f>'Crisis Indicator Data'!B113</f>
        <v>0</v>
      </c>
      <c r="C116" s="148" t="str">
        <f>'Crisis Indicator Data'!C113</f>
        <v>REG003</v>
      </c>
      <c r="D116" s="148" t="str">
        <f>'Crisis Indicator Data'!D113</f>
        <v>India,Pakistan</v>
      </c>
      <c r="E116" s="149" t="str">
        <f>'Crisis Indicator Data'!E113</f>
        <v>IND,PAK</v>
      </c>
      <c r="F116" s="243">
        <f>IF('Crisis Indicator Data'!F113="x","x",IF(LOG('Crisis Indicator Data'!F113)&lt;F$4,0,IF(LOG('Crisis Indicator Data'!F113)&gt;F$3,5,ROUND(5-(F$3-LOG('Crisis Indicator Data'!F113))/(F$3-F$4)*5,1))))</f>
        <v>4</v>
      </c>
      <c r="G116" s="143">
        <f>IF('Crisis Indicator Data'!F113="x","x",IF(LEN(E116)&gt;3,('Crisis Indicator Data'!F113/VLOOKUP('Impact of the crisis'!$C116,'Regional Crises'!$B$1:$R$66,4,FALSE)),'Crisis Indicator Data'!F113/VLOOKUP('Impact of the crisis'!$E116,'Country Indicator Data'!$B$4:$P$300,15,FALSE)))</f>
        <v>6.2908278958459643E-2</v>
      </c>
      <c r="H116" s="237">
        <f t="shared" si="39"/>
        <v>0.2</v>
      </c>
      <c r="I116" s="237">
        <f t="shared" si="40"/>
        <v>2.1</v>
      </c>
      <c r="J116" s="237">
        <f>IF('Crisis Indicator Data'!G113="x","x",IF(LOG('Crisis Indicator Data'!G113)&lt;J$4,0,IF(LOG('Crisis Indicator Data'!G113)&gt;J$3,5,ROUND(5-(J$3-LOG('Crisis Indicator Data'!G113))/(J$3-J$4)*5,1))))</f>
        <v>4.0999999999999996</v>
      </c>
      <c r="K116" s="143">
        <f>IF('Crisis Indicator Data'!G113="x","x",IF(LEN(E116)&gt;3,('Crisis Indicator Data'!G113/VLOOKUP('Impact of the crisis'!$C116,'Regional Crises'!$B$1:$R$66,5,FALSE)),'Crisis Indicator Data'!G113/VLOOKUP('Impact of the crisis'!$E116,'Country Indicator Data'!$B$4:$P$300,14,FALSE)))</f>
        <v>1.0600697785041019E-2</v>
      </c>
      <c r="L116" s="237">
        <f t="shared" si="41"/>
        <v>0</v>
      </c>
      <c r="M116" s="237">
        <f t="shared" si="42"/>
        <v>2.0499999999999998</v>
      </c>
      <c r="N116" s="237">
        <f t="shared" si="43"/>
        <v>2.1</v>
      </c>
      <c r="O116" s="237">
        <f>IF('Crisis Indicator Data'!H113="x","x",IF('Crisis Indicator Data'!H113=0,0,IF(LOG('Crisis Indicator Data'!H113)&lt;O$4,0,IF(LOG('Crisis Indicator Data'!H113)&gt;O$3,5,ROUND(5-(O$3-LOG('Crisis Indicator Data'!H113))/(O$3-O$4)*5,1)))))</f>
        <v>4.5999999999999996</v>
      </c>
      <c r="P116" s="143">
        <f>IF('Crisis Indicator Data'!H113="x","x",'Crisis Indicator Data'!H113/'Crisis Indicator Data'!G113)</f>
        <v>1.0125141529110304</v>
      </c>
      <c r="Q116" s="237">
        <f t="shared" si="44"/>
        <v>5</v>
      </c>
      <c r="R116" s="237">
        <f t="shared" si="45"/>
        <v>4.8</v>
      </c>
      <c r="S116" s="237" t="str">
        <f>IF('Crisis Indicator Data'!I113="x","x",IF('Crisis Indicator Data'!I113=0,0,IF(LOG('Crisis Indicator Data'!I113)&lt;S$4,0,IF(LOG('Crisis Indicator Data'!I113)&gt;S$3,5,ROUND(5-(S$3-LOG('Crisis Indicator Data'!I113))/(S$3-S$4)*5,1)))))</f>
        <v>x</v>
      </c>
      <c r="T116" s="143" t="str">
        <f>IF('Crisis Indicator Data'!H113="x","x",IF('Crisis Indicator Data'!I113="x","x",'Crisis Indicator Data'!I113/'Crisis Indicator Data'!H113))</f>
        <v>x</v>
      </c>
      <c r="U116" s="237" t="str">
        <f t="shared" si="46"/>
        <v>x</v>
      </c>
      <c r="V116" s="237" t="str">
        <f t="shared" si="47"/>
        <v>x</v>
      </c>
      <c r="W116" s="237">
        <f>IF('Crisis Indicator Data'!L113="x","x",IF('Crisis Indicator Data'!L113=0,0,IF(LOG('Crisis Indicator Data'!L113)&lt;W$4,0,IF(LOG('Crisis Indicator Data'!L113)&gt;W$3,5,ROUND(5-(W$3-LOG('Crisis Indicator Data'!L113))/(W$3-W$4)*5,1)))))</f>
        <v>3.2</v>
      </c>
      <c r="X116" s="244">
        <f>IF(OR('Crisis Indicator Data'!L113="x",'Crisis Indicator Data'!H113="x"),"x",'Crisis Indicator Data'!L113/'Crisis Indicator Data'!H113)</f>
        <v>1.047613442410688E-5</v>
      </c>
      <c r="Y116" s="237">
        <f t="shared" si="48"/>
        <v>0.5</v>
      </c>
      <c r="Z116" s="237">
        <f t="shared" si="49"/>
        <v>1.9</v>
      </c>
      <c r="AA116" s="237">
        <f t="shared" si="50"/>
        <v>1.9</v>
      </c>
      <c r="AB116" s="245">
        <f t="shared" si="51"/>
        <v>3.7</v>
      </c>
    </row>
    <row r="117" spans="1:28" x14ac:dyDescent="0.25">
      <c r="A117" s="147" t="str">
        <f>'Crisis Indicator Data'!A114</f>
        <v>Syrian Regional Crisis</v>
      </c>
      <c r="B117" s="148">
        <f>'Crisis Indicator Data'!B114</f>
        <v>0</v>
      </c>
      <c r="C117" s="148" t="str">
        <f>'Crisis Indicator Data'!C114</f>
        <v>REG004</v>
      </c>
      <c r="D117" s="148" t="str">
        <f>'Crisis Indicator Data'!D114</f>
        <v>Syria,Türkiye,Iraq,Egypt,Jordan,Lebanon</v>
      </c>
      <c r="E117" s="149" t="str">
        <f>'Crisis Indicator Data'!E114</f>
        <v>SYR,TUR,IRQ,EGY,JOR,LBN</v>
      </c>
      <c r="F117" s="243">
        <f>IF('Crisis Indicator Data'!F114="x","x",IF(LOG('Crisis Indicator Data'!F114)&lt;F$4,0,IF(LOG('Crisis Indicator Data'!F114)&gt;F$3,5,ROUND(5-(F$3-LOG('Crisis Indicator Data'!F114))/(F$3-F$4)*5,1))))</f>
        <v>4.8</v>
      </c>
      <c r="G117" s="143">
        <f>IF('Crisis Indicator Data'!F114="x","x",IF(LEN(E117)&gt;3,('Crisis Indicator Data'!F114/VLOOKUP('Impact of the crisis'!$C117,'Regional Crises'!$B$1:$R$66,4,FALSE)),'Crisis Indicator Data'!F114/VLOOKUP('Impact of the crisis'!$E117,'Country Indicator Data'!$B$4:$P$300,15,FALSE)))</f>
        <v>0.29850405311759681</v>
      </c>
      <c r="H117" s="237">
        <f t="shared" si="39"/>
        <v>1.4</v>
      </c>
      <c r="I117" s="237">
        <f t="shared" si="40"/>
        <v>3.0999999999999996</v>
      </c>
      <c r="J117" s="237">
        <f>IF('Crisis Indicator Data'!G114="x","x",IF(LOG('Crisis Indicator Data'!G114)&lt;J$4,0,IF(LOG('Crisis Indicator Data'!G114)&gt;J$3,5,ROUND(5-(J$3-LOG('Crisis Indicator Data'!G114))/(J$3-J$4)*5,1))))</f>
        <v>5</v>
      </c>
      <c r="K117" s="143">
        <f>IF('Crisis Indicator Data'!G114="x","x",IF(LEN(E117)&gt;3,('Crisis Indicator Data'!G114/VLOOKUP('Impact of the crisis'!$C117,'Regional Crises'!$B$1:$R$66,5,FALSE)),'Crisis Indicator Data'!G114/VLOOKUP('Impact of the crisis'!$E117,'Country Indicator Data'!$B$4:$P$300,14,FALSE)))</f>
        <v>0.57240377849967816</v>
      </c>
      <c r="L117" s="237">
        <f t="shared" si="41"/>
        <v>2.8</v>
      </c>
      <c r="M117" s="237">
        <f t="shared" si="42"/>
        <v>3.9</v>
      </c>
      <c r="N117" s="237">
        <f t="shared" si="43"/>
        <v>3.5</v>
      </c>
      <c r="O117" s="237">
        <f>IF('Crisis Indicator Data'!H114="x","x",IF('Crisis Indicator Data'!H114=0,0,IF(LOG('Crisis Indicator Data'!H114)&lt;O$4,0,IF(LOG('Crisis Indicator Data'!H114)&gt;O$3,5,ROUND(5-(O$3-LOG('Crisis Indicator Data'!H114))/(O$3-O$4)*5,1)))))</f>
        <v>5</v>
      </c>
      <c r="P117" s="143">
        <f>IF('Crisis Indicator Data'!H114="x","x",'Crisis Indicator Data'!H114/'Crisis Indicator Data'!G114)</f>
        <v>0.37788340830630818</v>
      </c>
      <c r="Q117" s="237">
        <f t="shared" si="44"/>
        <v>1.9</v>
      </c>
      <c r="R117" s="237">
        <f t="shared" si="45"/>
        <v>3.45</v>
      </c>
      <c r="S117" s="237">
        <f>IF('Crisis Indicator Data'!I114="x","x",IF('Crisis Indicator Data'!I114=0,0,IF(LOG('Crisis Indicator Data'!I114)&lt;S$4,0,IF(LOG('Crisis Indicator Data'!I114)&gt;S$3,5,ROUND(5-(S$3-LOG('Crisis Indicator Data'!I114))/(S$3-S$4)*5,1)))))</f>
        <v>5</v>
      </c>
      <c r="T117" s="143">
        <f>IF('Crisis Indicator Data'!H114="x","x",IF('Crisis Indicator Data'!I114="x","x",'Crisis Indicator Data'!I114/'Crisis Indicator Data'!H114))</f>
        <v>0.42097067220347784</v>
      </c>
      <c r="U117" s="237">
        <f t="shared" si="46"/>
        <v>5</v>
      </c>
      <c r="V117" s="237">
        <f t="shared" si="47"/>
        <v>5</v>
      </c>
      <c r="W117" s="237">
        <f>IF('Crisis Indicator Data'!L114="x","x",IF('Crisis Indicator Data'!L114=0,0,IF(LOG('Crisis Indicator Data'!L114)&lt;W$4,0,IF(LOG('Crisis Indicator Data'!L114)&gt;W$3,5,ROUND(5-(W$3-LOG('Crisis Indicator Data'!L114))/(W$3-W$4)*5,1)))))</f>
        <v>4.9000000000000004</v>
      </c>
      <c r="X117" s="244">
        <f>IF(OR('Crisis Indicator Data'!L114="x",'Crisis Indicator Data'!H114="x"),"x",'Crisis Indicator Data'!L114/'Crisis Indicator Data'!H114)</f>
        <v>4.9104593822995072E-5</v>
      </c>
      <c r="Y117" s="237">
        <f t="shared" si="48"/>
        <v>2.5</v>
      </c>
      <c r="Z117" s="237">
        <f t="shared" si="49"/>
        <v>3.7</v>
      </c>
      <c r="AA117" s="237">
        <f t="shared" si="50"/>
        <v>4.5</v>
      </c>
      <c r="AB117" s="245">
        <f t="shared" si="51"/>
        <v>4</v>
      </c>
    </row>
    <row r="118" spans="1:28" x14ac:dyDescent="0.25">
      <c r="A118" s="147" t="str">
        <f>'Crisis Indicator Data'!A115</f>
        <v xml:space="preserve">Eastern Mediterranean Route </v>
      </c>
      <c r="B118" s="148">
        <f>'Crisis Indicator Data'!B115</f>
        <v>0</v>
      </c>
      <c r="C118" s="148" t="str">
        <f>'Crisis Indicator Data'!C115</f>
        <v>REG006</v>
      </c>
      <c r="D118" s="148" t="str">
        <f>'Crisis Indicator Data'!D115</f>
        <v>Türkiye,Greece</v>
      </c>
      <c r="E118" s="149" t="str">
        <f>'Crisis Indicator Data'!E115</f>
        <v>TUR,GRC</v>
      </c>
      <c r="F118" s="243">
        <f>IF('Crisis Indicator Data'!F115="x","x",IF(LOG('Crisis Indicator Data'!F115)&lt;F$4,0,IF(LOG('Crisis Indicator Data'!F115)&gt;F$3,5,ROUND(5-(F$3-LOG('Crisis Indicator Data'!F115))/(F$3-F$4)*5,1))))</f>
        <v>3.8</v>
      </c>
      <c r="G118" s="143">
        <f>IF('Crisis Indicator Data'!F115="x","x",IF(LEN(E118)&gt;3,('Crisis Indicator Data'!F115/VLOOKUP('Impact of the crisis'!$C118,'Regional Crises'!$B$1:$R$66,4,FALSE)),'Crisis Indicator Data'!F115/VLOOKUP('Impact of the crisis'!$E118,'Country Indicator Data'!$B$4:$P$300,15,FALSE)))</f>
        <v>0.20129322337595851</v>
      </c>
      <c r="H118" s="237">
        <f t="shared" si="39"/>
        <v>0.9</v>
      </c>
      <c r="I118" s="237">
        <f t="shared" si="40"/>
        <v>2.35</v>
      </c>
      <c r="J118" s="237">
        <f>IF('Crisis Indicator Data'!G115="x","x",IF(LOG('Crisis Indicator Data'!G115)&lt;J$4,0,IF(LOG('Crisis Indicator Data'!G115)&gt;J$3,5,ROUND(5-(J$3-LOG('Crisis Indicator Data'!G115))/(J$3-J$4)*5,1))))</f>
        <v>5</v>
      </c>
      <c r="K118" s="143">
        <f>IF('Crisis Indicator Data'!G115="x","x",IF(LEN(E118)&gt;3,('Crisis Indicator Data'!G115/VLOOKUP('Impact of the crisis'!$C118,'Regional Crises'!$B$1:$R$66,5,FALSE)),'Crisis Indicator Data'!G115/VLOOKUP('Impact of the crisis'!$E118,'Country Indicator Data'!$B$4:$P$300,14,FALSE)))</f>
        <v>0.39939719179592736</v>
      </c>
      <c r="L118" s="237">
        <f t="shared" si="41"/>
        <v>2</v>
      </c>
      <c r="M118" s="237">
        <f t="shared" si="42"/>
        <v>3.5</v>
      </c>
      <c r="N118" s="237">
        <f t="shared" si="43"/>
        <v>3</v>
      </c>
      <c r="O118" s="237">
        <f>IF('Crisis Indicator Data'!H115="x","x",IF('Crisis Indicator Data'!H115=0,0,IF(LOG('Crisis Indicator Data'!H115)&lt;O$4,0,IF(LOG('Crisis Indicator Data'!H115)&gt;O$3,5,ROUND(5-(O$3-LOG('Crisis Indicator Data'!H115))/(O$3-O$4)*5,1)))))</f>
        <v>4.3</v>
      </c>
      <c r="P118" s="143">
        <f>IF('Crisis Indicator Data'!H115="x","x",'Crisis Indicator Data'!H115/'Crisis Indicator Data'!G115)</f>
        <v>0.33251820882963901</v>
      </c>
      <c r="Q118" s="237">
        <f t="shared" si="44"/>
        <v>1.6</v>
      </c>
      <c r="R118" s="237">
        <f t="shared" si="45"/>
        <v>2.95</v>
      </c>
      <c r="S118" s="237">
        <f>IF('Crisis Indicator Data'!I115="x","x",IF('Crisis Indicator Data'!I115=0,0,IF(LOG('Crisis Indicator Data'!I115)&lt;S$4,0,IF(LOG('Crisis Indicator Data'!I115)&gt;S$3,5,ROUND(5-(S$3-LOG('Crisis Indicator Data'!I115))/(S$3-S$4)*5,1)))))</f>
        <v>5</v>
      </c>
      <c r="T118" s="143">
        <f>IF('Crisis Indicator Data'!H115="x","x",IF('Crisis Indicator Data'!I115="x","x",'Crisis Indicator Data'!I115/'Crisis Indicator Data'!H115))</f>
        <v>0.32785070377985132</v>
      </c>
      <c r="U118" s="237">
        <f t="shared" si="46"/>
        <v>5</v>
      </c>
      <c r="V118" s="237">
        <f t="shared" si="47"/>
        <v>5</v>
      </c>
      <c r="W118" s="237">
        <f>IF('Crisis Indicator Data'!L115="x","x",IF('Crisis Indicator Data'!L115=0,0,IF(LOG('Crisis Indicator Data'!L115)&lt;W$4,0,IF(LOG('Crisis Indicator Data'!L115)&gt;W$3,5,ROUND(5-(W$3-LOG('Crisis Indicator Data'!L115))/(W$3-W$4)*5,1)))))</f>
        <v>2.2000000000000002</v>
      </c>
      <c r="X118" s="244">
        <f>IF(OR('Crisis Indicator Data'!L115="x",'Crisis Indicator Data'!H115="x"),"x",'Crisis Indicator Data'!L115/'Crisis Indicator Data'!H115)</f>
        <v>2.6095207970899889E-6</v>
      </c>
      <c r="Y118" s="237">
        <f t="shared" si="48"/>
        <v>0.1</v>
      </c>
      <c r="Z118" s="237">
        <f t="shared" si="49"/>
        <v>1.2</v>
      </c>
      <c r="AA118" s="237">
        <f t="shared" si="50"/>
        <v>3.7</v>
      </c>
      <c r="AB118" s="245">
        <f t="shared" si="51"/>
        <v>3.3</v>
      </c>
    </row>
    <row r="119" spans="1:28" x14ac:dyDescent="0.25">
      <c r="A119" s="147" t="str">
        <f>'Crisis Indicator Data'!A116</f>
        <v>Central Mediterranean Route</v>
      </c>
      <c r="B119" s="148">
        <f>'Crisis Indicator Data'!B116</f>
        <v>0</v>
      </c>
      <c r="C119" s="148" t="str">
        <f>'Crisis Indicator Data'!C116</f>
        <v>REG007</v>
      </c>
      <c r="D119" s="148" t="str">
        <f>'Crisis Indicator Data'!D116</f>
        <v>Algeria,Tunisia,Libya,Italy</v>
      </c>
      <c r="E119" s="149" t="str">
        <f>'Crisis Indicator Data'!E116</f>
        <v>DZA,TUN,LBY,ITA</v>
      </c>
      <c r="F119" s="243">
        <f>IF('Crisis Indicator Data'!F116="x","x",IF(LOG('Crisis Indicator Data'!F116)&lt;F$4,0,IF(LOG('Crisis Indicator Data'!F116)&gt;F$3,5,ROUND(5-(F$3-LOG('Crisis Indicator Data'!F116))/(F$3-F$4)*5,1))))</f>
        <v>5</v>
      </c>
      <c r="G119" s="143">
        <f>IF('Crisis Indicator Data'!F116="x","x",IF(LEN(E119)&gt;3,('Crisis Indicator Data'!F116/VLOOKUP('Impact of the crisis'!$C119,'Regional Crises'!$B$1:$R$66,4,FALSE)),'Crisis Indicator Data'!F116/VLOOKUP('Impact of the crisis'!$E119,'Country Indicator Data'!$B$4:$P$300,15,FALSE)))</f>
        <v>0.94666811594802713</v>
      </c>
      <c r="H119" s="237">
        <f t="shared" si="39"/>
        <v>4.7</v>
      </c>
      <c r="I119" s="237">
        <f t="shared" si="40"/>
        <v>4.8499999999999996</v>
      </c>
      <c r="J119" s="237">
        <f>IF('Crisis Indicator Data'!G116="x","x",IF(LOG('Crisis Indicator Data'!G116)&lt;J$4,0,IF(LOG('Crisis Indicator Data'!G116)&gt;J$3,5,ROUND(5-(J$3-LOG('Crisis Indicator Data'!G116))/(J$3-J$4)*5,1))))</f>
        <v>5</v>
      </c>
      <c r="K119" s="143">
        <f>IF('Crisis Indicator Data'!G116="x","x",IF(LEN(E119)&gt;3,('Crisis Indicator Data'!G116/VLOOKUP('Impact of the crisis'!$C119,'Regional Crises'!$B$1:$R$66,5,FALSE)),'Crisis Indicator Data'!G116/VLOOKUP('Impact of the crisis'!$E119,'Country Indicator Data'!$B$4:$P$300,14,FALSE)))</f>
        <v>0.57424900211503904</v>
      </c>
      <c r="L119" s="237">
        <f t="shared" si="41"/>
        <v>2.8</v>
      </c>
      <c r="M119" s="237">
        <f t="shared" si="42"/>
        <v>3.9</v>
      </c>
      <c r="N119" s="237">
        <f t="shared" si="43"/>
        <v>4.4000000000000004</v>
      </c>
      <c r="O119" s="237">
        <f>IF('Crisis Indicator Data'!H116="x","x",IF('Crisis Indicator Data'!H116=0,0,IF(LOG('Crisis Indicator Data'!H116)&lt;O$4,0,IF(LOG('Crisis Indicator Data'!H116)&gt;O$3,5,ROUND(5-(O$3-LOG('Crisis Indicator Data'!H116))/(O$3-O$4)*5,1)))))</f>
        <v>2.6</v>
      </c>
      <c r="P119" s="143">
        <f>IF('Crisis Indicator Data'!H116="x","x",'Crisis Indicator Data'!H116/'Crisis Indicator Data'!G116)</f>
        <v>1.6546433862726907E-2</v>
      </c>
      <c r="Q119" s="237">
        <f t="shared" si="44"/>
        <v>0</v>
      </c>
      <c r="R119" s="237">
        <f t="shared" si="45"/>
        <v>1.3</v>
      </c>
      <c r="S119" s="237">
        <f>IF('Crisis Indicator Data'!I116="x","x",IF('Crisis Indicator Data'!I116=0,0,IF(LOG('Crisis Indicator Data'!I116)&lt;S$4,0,IF(LOG('Crisis Indicator Data'!I116)&gt;S$3,5,ROUND(5-(S$3-LOG('Crisis Indicator Data'!I116))/(S$3-S$4)*5,1)))))</f>
        <v>4.4000000000000004</v>
      </c>
      <c r="T119" s="143">
        <f>IF('Crisis Indicator Data'!H116="x","x",IF('Crisis Indicator Data'!I116="x","x",'Crisis Indicator Data'!I116/'Crisis Indicator Data'!H116))</f>
        <v>1</v>
      </c>
      <c r="U119" s="237">
        <f t="shared" si="46"/>
        <v>5</v>
      </c>
      <c r="V119" s="237">
        <f t="shared" si="47"/>
        <v>4.7</v>
      </c>
      <c r="W119" s="237">
        <f>IF('Crisis Indicator Data'!L116="x","x",IF('Crisis Indicator Data'!L116=0,0,IF(LOG('Crisis Indicator Data'!L116)&lt;W$4,0,IF(LOG('Crisis Indicator Data'!L116)&gt;W$3,5,ROUND(5-(W$3-LOG('Crisis Indicator Data'!L116))/(W$3-W$4)*5,1)))))</f>
        <v>4.2</v>
      </c>
      <c r="X119" s="244">
        <f>IF(OR('Crisis Indicator Data'!L116="x",'Crisis Indicator Data'!H116="x"),"x",'Crisis Indicator Data'!L116/'Crisis Indicator Data'!H116)</f>
        <v>6.8535564853556489E-4</v>
      </c>
      <c r="Y119" s="237">
        <f t="shared" si="48"/>
        <v>5</v>
      </c>
      <c r="Z119" s="237">
        <f t="shared" si="49"/>
        <v>4.5999999999999996</v>
      </c>
      <c r="AA119" s="237">
        <f t="shared" si="50"/>
        <v>4.7</v>
      </c>
      <c r="AB119" s="245">
        <f t="shared" si="51"/>
        <v>3.5</v>
      </c>
    </row>
    <row r="120" spans="1:28" x14ac:dyDescent="0.25">
      <c r="A120" s="147" t="str">
        <f>'Crisis Indicator Data'!A117</f>
        <v>Western Mediterranean Route</v>
      </c>
      <c r="B120" s="148">
        <f>'Crisis Indicator Data'!B117</f>
        <v>0</v>
      </c>
      <c r="C120" s="148" t="str">
        <f>'Crisis Indicator Data'!C117</f>
        <v>REG008</v>
      </c>
      <c r="D120" s="148" t="str">
        <f>'Crisis Indicator Data'!D117</f>
        <v>Algeria,Morocco,Spain</v>
      </c>
      <c r="E120" s="149" t="str">
        <f>'Crisis Indicator Data'!E117</f>
        <v>DZA,MAR,ESP</v>
      </c>
      <c r="F120" s="243">
        <f>IF('Crisis Indicator Data'!F117="x","x",IF(LOG('Crisis Indicator Data'!F117)&lt;F$4,0,IF(LOG('Crisis Indicator Data'!F117)&gt;F$3,5,ROUND(5-(F$3-LOG('Crisis Indicator Data'!F117))/(F$3-F$4)*5,1))))</f>
        <v>5</v>
      </c>
      <c r="G120" s="143">
        <f>IF('Crisis Indicator Data'!F117="x","x",IF(LEN(E120)&gt;3,('Crisis Indicator Data'!F117/VLOOKUP('Impact of the crisis'!$C120,'Regional Crises'!$B$1:$R$66,4,FALSE)),'Crisis Indicator Data'!F117/VLOOKUP('Impact of the crisis'!$E120,'Country Indicator Data'!$B$4:$P$300,15,FALSE)))</f>
        <v>0.8797536604060211</v>
      </c>
      <c r="H120" s="237">
        <f t="shared" si="39"/>
        <v>4.4000000000000004</v>
      </c>
      <c r="I120" s="237">
        <f t="shared" si="40"/>
        <v>4.7</v>
      </c>
      <c r="J120" s="237">
        <f>IF('Crisis Indicator Data'!G117="x","x",IF(LOG('Crisis Indicator Data'!G117)&lt;J$4,0,IF(LOG('Crisis Indicator Data'!G117)&gt;J$3,5,ROUND(5-(J$3-LOG('Crisis Indicator Data'!G117))/(J$3-J$4)*5,1))))</f>
        <v>5</v>
      </c>
      <c r="K120" s="143">
        <f>IF('Crisis Indicator Data'!G117="x","x",IF(LEN(E120)&gt;3,('Crisis Indicator Data'!G117/VLOOKUP('Impact of the crisis'!$C120,'Regional Crises'!$B$1:$R$66,5,FALSE)),'Crisis Indicator Data'!G117/VLOOKUP('Impact of the crisis'!$E120,'Country Indicator Data'!$B$4:$P$300,14,FALSE)))</f>
        <v>0.7274776507516425</v>
      </c>
      <c r="L120" s="237">
        <f t="shared" si="41"/>
        <v>3.6</v>
      </c>
      <c r="M120" s="237">
        <f t="shared" si="42"/>
        <v>4.3</v>
      </c>
      <c r="N120" s="237">
        <f t="shared" si="43"/>
        <v>4.5</v>
      </c>
      <c r="O120" s="237">
        <f>IF('Crisis Indicator Data'!H117="x","x",IF('Crisis Indicator Data'!H117=0,0,IF(LOG('Crisis Indicator Data'!H117)&lt;O$4,0,IF(LOG('Crisis Indicator Data'!H117)&gt;O$3,5,ROUND(5-(O$3-LOG('Crisis Indicator Data'!H117))/(O$3-O$4)*5,1)))))</f>
        <v>1.9</v>
      </c>
      <c r="P120" s="143">
        <f>IF('Crisis Indicator Data'!H117="x","x",'Crisis Indicator Data'!H117/'Crisis Indicator Data'!G117)</f>
        <v>4.5368500089890971E-3</v>
      </c>
      <c r="Q120" s="237">
        <f t="shared" si="44"/>
        <v>0</v>
      </c>
      <c r="R120" s="237">
        <f t="shared" si="45"/>
        <v>0.95</v>
      </c>
      <c r="S120" s="237">
        <f>IF('Crisis Indicator Data'!I117="x","x",IF('Crisis Indicator Data'!I117=0,0,IF(LOG('Crisis Indicator Data'!I117)&lt;S$4,0,IF(LOG('Crisis Indicator Data'!I117)&gt;S$3,5,ROUND(5-(S$3-LOG('Crisis Indicator Data'!I117))/(S$3-S$4)*5,1)))))</f>
        <v>3.8</v>
      </c>
      <c r="T120" s="143">
        <f>IF('Crisis Indicator Data'!H117="x","x",IF('Crisis Indicator Data'!I117="x","x",'Crisis Indicator Data'!I117/'Crisis Indicator Data'!H117))</f>
        <v>1</v>
      </c>
      <c r="U120" s="237">
        <f t="shared" si="46"/>
        <v>5</v>
      </c>
      <c r="V120" s="237">
        <f t="shared" si="47"/>
        <v>4.4000000000000004</v>
      </c>
      <c r="W120" s="237">
        <f>IF('Crisis Indicator Data'!L117="x","x",IF('Crisis Indicator Data'!L117=0,0,IF(LOG('Crisis Indicator Data'!L117)&lt;W$4,0,IF(LOG('Crisis Indicator Data'!L117)&gt;W$3,5,ROUND(5-(W$3-LOG('Crisis Indicator Data'!L117))/(W$3-W$4)*5,1)))))</f>
        <v>3.4</v>
      </c>
      <c r="X120" s="244">
        <f>IF(OR('Crisis Indicator Data'!L117="x",'Crisis Indicator Data'!H117="x"),"x",'Crisis Indicator Data'!L117/'Crisis Indicator Data'!H117)</f>
        <v>5.7808857808857813E-4</v>
      </c>
      <c r="Y120" s="237">
        <f t="shared" si="48"/>
        <v>5</v>
      </c>
      <c r="Z120" s="237">
        <f t="shared" si="49"/>
        <v>4.2</v>
      </c>
      <c r="AA120" s="237">
        <f t="shared" si="50"/>
        <v>4.3</v>
      </c>
      <c r="AB120" s="245">
        <f t="shared" si="51"/>
        <v>3</v>
      </c>
    </row>
    <row r="121" spans="1:28" x14ac:dyDescent="0.25">
      <c r="A121" s="147" t="str">
        <f>'Crisis Indicator Data'!A118</f>
        <v>Rohingya Regional Crisis</v>
      </c>
      <c r="B121" s="148">
        <f>'Crisis Indicator Data'!B118</f>
        <v>0</v>
      </c>
      <c r="C121" s="148" t="str">
        <f>'Crisis Indicator Data'!C118</f>
        <v>REG011</v>
      </c>
      <c r="D121" s="148" t="str">
        <f>'Crisis Indicator Data'!D118</f>
        <v>Bangladesh,Myanmar</v>
      </c>
      <c r="E121" s="149" t="str">
        <f>'Crisis Indicator Data'!E118</f>
        <v>BGD,MMR</v>
      </c>
      <c r="F121" s="243">
        <f>IF('Crisis Indicator Data'!F118="x","x",IF(LOG('Crisis Indicator Data'!F118)&lt;F$4,0,IF(LOG('Crisis Indicator Data'!F118)&gt;F$3,5,ROUND(5-(F$3-LOG('Crisis Indicator Data'!F118))/(F$3-F$4)*5,1))))</f>
        <v>2.8</v>
      </c>
      <c r="G121" s="143">
        <f>IF('Crisis Indicator Data'!F118="x","x",IF(LEN(E121)&gt;3,('Crisis Indicator Data'!F118/VLOOKUP('Impact of the crisis'!$C121,'Regional Crises'!$B$1:$R$66,4,FALSE)),'Crisis Indicator Data'!F118/VLOOKUP('Impact of the crisis'!$E121,'Country Indicator Data'!$B$4:$P$300,15,FALSE)))</f>
        <v>5.8100223428024261E-2</v>
      </c>
      <c r="H121" s="237">
        <f t="shared" si="39"/>
        <v>0.2</v>
      </c>
      <c r="I121" s="237">
        <f t="shared" si="40"/>
        <v>1.5</v>
      </c>
      <c r="J121" s="237">
        <f>IF('Crisis Indicator Data'!G118="x","x",IF(LOG('Crisis Indicator Data'!G118)&lt;J$4,0,IF(LOG('Crisis Indicator Data'!G118)&gt;J$3,5,ROUND(5-(J$3-LOG('Crisis Indicator Data'!G118))/(J$3-J$4)*5,1))))</f>
        <v>2.4</v>
      </c>
      <c r="K121" s="143">
        <f>IF('Crisis Indicator Data'!G118="x","x",IF(LEN(E121)&gt;3,('Crisis Indicator Data'!G118/VLOOKUP('Impact of the crisis'!$C121,'Regional Crises'!$B$1:$R$66,5,FALSE)),'Crisis Indicator Data'!G118/VLOOKUP('Impact of the crisis'!$E121,'Country Indicator Data'!$B$4:$P$300,14,FALSE)))</f>
        <v>2.3488899834640961E-2</v>
      </c>
      <c r="L121" s="237">
        <f t="shared" si="41"/>
        <v>0.1</v>
      </c>
      <c r="M121" s="237">
        <f t="shared" si="42"/>
        <v>1.25</v>
      </c>
      <c r="N121" s="237">
        <f t="shared" si="43"/>
        <v>1.4</v>
      </c>
      <c r="O121" s="237">
        <f>IF('Crisis Indicator Data'!H118="x","x",IF('Crisis Indicator Data'!H118=0,0,IF(LOG('Crisis Indicator Data'!H118)&lt;O$4,0,IF(LOG('Crisis Indicator Data'!H118)&gt;O$3,5,ROUND(5-(O$3-LOG('Crisis Indicator Data'!H118))/(O$3-O$4)*5,1)))))</f>
        <v>3.3</v>
      </c>
      <c r="P121" s="143">
        <f>IF('Crisis Indicator Data'!H118="x","x",'Crisis Indicator Data'!H118/'Crisis Indicator Data'!G118)</f>
        <v>0.56918180116083128</v>
      </c>
      <c r="Q121" s="237">
        <f t="shared" si="44"/>
        <v>2.8</v>
      </c>
      <c r="R121" s="237">
        <f t="shared" si="45"/>
        <v>3.05</v>
      </c>
      <c r="S121" s="237">
        <f>IF('Crisis Indicator Data'!I118="x","x",IF('Crisis Indicator Data'!I118=0,0,IF(LOG('Crisis Indicator Data'!I118)&lt;S$4,0,IF(LOG('Crisis Indicator Data'!I118)&gt;S$3,5,ROUND(5-(S$3-LOG('Crisis Indicator Data'!I118))/(S$3-S$4)*5,1)))))</f>
        <v>4.4000000000000004</v>
      </c>
      <c r="T121" s="143">
        <f>IF('Crisis Indicator Data'!H118="x","x",IF('Crisis Indicator Data'!I118="x","x",'Crisis Indicator Data'!I118/'Crisis Indicator Data'!H118))</f>
        <v>0.42236842105263156</v>
      </c>
      <c r="U121" s="237">
        <f t="shared" si="46"/>
        <v>5</v>
      </c>
      <c r="V121" s="237">
        <f t="shared" si="47"/>
        <v>4.7</v>
      </c>
      <c r="W121" s="237">
        <f>IF('Crisis Indicator Data'!L118="x","x",IF('Crisis Indicator Data'!L118=0,0,IF(LOG('Crisis Indicator Data'!L118)&lt;W$4,0,IF(LOG('Crisis Indicator Data'!L118)&gt;W$3,5,ROUND(5-(W$3-LOG('Crisis Indicator Data'!L118))/(W$3-W$4)*5,1)))))</f>
        <v>3.3</v>
      </c>
      <c r="X121" s="244">
        <f>IF(OR('Crisis Indicator Data'!L118="x",'Crisis Indicator Data'!H118="x"),"x",'Crisis Indicator Data'!L118/'Crisis Indicator Data'!H118)</f>
        <v>6.6447368421052627E-5</v>
      </c>
      <c r="Y121" s="237">
        <f t="shared" si="48"/>
        <v>3.3</v>
      </c>
      <c r="Z121" s="237">
        <f t="shared" si="49"/>
        <v>3.3</v>
      </c>
      <c r="AA121" s="237">
        <f t="shared" si="50"/>
        <v>4.0999999999999996</v>
      </c>
      <c r="AB121" s="245">
        <f t="shared" si="51"/>
        <v>3.6</v>
      </c>
    </row>
    <row r="122" spans="1:28" x14ac:dyDescent="0.25">
      <c r="A122" s="147" t="str">
        <f>'Crisis Indicator Data'!A119</f>
        <v>Southern Africa Regional Food Security Crisis</v>
      </c>
      <c r="B122" s="148">
        <f>'Crisis Indicator Data'!B119</f>
        <v>0</v>
      </c>
      <c r="C122" s="148" t="str">
        <f>'Crisis Indicator Data'!C119</f>
        <v>REG012</v>
      </c>
      <c r="D122" s="148" t="str">
        <f>'Crisis Indicator Data'!D119</f>
        <v>Lesotho,Madagascar,Malawi,Namibia,Eswatini,Zambia,Zimbabwe,Tanzania</v>
      </c>
      <c r="E122" s="149" t="str">
        <f>'Crisis Indicator Data'!E119</f>
        <v>LSO,MDG,MWI,NAM,SWZ,ZMB,ZWE,TZA</v>
      </c>
      <c r="F122" s="243">
        <f>IF('Crisis Indicator Data'!F119="x","x",IF(LOG('Crisis Indicator Data'!F119)&lt;F$4,0,IF(LOG('Crisis Indicator Data'!F119)&gt;F$3,5,ROUND(5-(F$3-LOG('Crisis Indicator Data'!F119))/(F$3-F$4)*5,1))))</f>
        <v>5</v>
      </c>
      <c r="G122" s="143">
        <f>IF('Crisis Indicator Data'!F119="x","x",IF(LEN(E122)&gt;3,('Crisis Indicator Data'!F119/VLOOKUP('Impact of the crisis'!$C122,'Regional Crises'!$B$1:$R$66,4,FALSE)),'Crisis Indicator Data'!F119/VLOOKUP('Impact of the crisis'!$E122,'Country Indicator Data'!$B$4:$P$300,15,FALSE)))</f>
        <v>0.65602797665992141</v>
      </c>
      <c r="H122" s="237">
        <f t="shared" si="39"/>
        <v>3.2</v>
      </c>
      <c r="I122" s="237">
        <f t="shared" si="40"/>
        <v>4.0999999999999996</v>
      </c>
      <c r="J122" s="237">
        <f>IF('Crisis Indicator Data'!G119="x","x",IF(LOG('Crisis Indicator Data'!G119)&lt;J$4,0,IF(LOG('Crisis Indicator Data'!G119)&gt;J$3,5,ROUND(5-(J$3-LOG('Crisis Indicator Data'!G119))/(J$3-J$4)*5,1))))</f>
        <v>5</v>
      </c>
      <c r="K122" s="143">
        <f>IF('Crisis Indicator Data'!G119="x","x",IF(LEN(E122)&gt;3,('Crisis Indicator Data'!G119/VLOOKUP('Impact of the crisis'!$C122,'Regional Crises'!$B$1:$R$66,5,FALSE)),'Crisis Indicator Data'!G119/VLOOKUP('Impact of the crisis'!$E122,'Country Indicator Data'!$B$4:$P$300,14,FALSE)))</f>
        <v>0.43304312229069353</v>
      </c>
      <c r="L122" s="237">
        <f t="shared" si="41"/>
        <v>2.1</v>
      </c>
      <c r="M122" s="237">
        <f t="shared" si="42"/>
        <v>3.55</v>
      </c>
      <c r="N122" s="237">
        <f t="shared" si="43"/>
        <v>3.8</v>
      </c>
      <c r="O122" s="237">
        <f>IF('Crisis Indicator Data'!H119="x","x",IF('Crisis Indicator Data'!H119=0,0,IF(LOG('Crisis Indicator Data'!H119)&lt;O$4,0,IF(LOG('Crisis Indicator Data'!H119)&gt;O$3,5,ROUND(5-(O$3-LOG('Crisis Indicator Data'!H119))/(O$3-O$4)*5,1)))))</f>
        <v>5</v>
      </c>
      <c r="P122" s="143">
        <f>IF('Crisis Indicator Data'!H119="x","x",'Crisis Indicator Data'!H119/'Crisis Indicator Data'!G119)</f>
        <v>0.6006684785360995</v>
      </c>
      <c r="Q122" s="237">
        <f t="shared" si="44"/>
        <v>3</v>
      </c>
      <c r="R122" s="237">
        <f t="shared" si="45"/>
        <v>4</v>
      </c>
      <c r="S122" s="237">
        <f>IF('Crisis Indicator Data'!I119="x","x",IF('Crisis Indicator Data'!I119=0,0,IF(LOG('Crisis Indicator Data'!I119)&lt;S$4,0,IF(LOG('Crisis Indicator Data'!I119)&gt;S$3,5,ROUND(5-(S$3-LOG('Crisis Indicator Data'!I119))/(S$3-S$4)*5,1)))))</f>
        <v>3.3</v>
      </c>
      <c r="T122" s="143">
        <f>IF('Crisis Indicator Data'!H119="x","x",IF('Crisis Indicator Data'!I119="x","x",'Crisis Indicator Data'!I119/'Crisis Indicator Data'!H119))</f>
        <v>6.0703144760138267E-3</v>
      </c>
      <c r="U122" s="237">
        <f t="shared" si="46"/>
        <v>0.2</v>
      </c>
      <c r="V122" s="237">
        <f t="shared" si="47"/>
        <v>1.8</v>
      </c>
      <c r="W122" s="237">
        <f>IF('Crisis Indicator Data'!L119="x","x",IF('Crisis Indicator Data'!L119=0,0,IF(LOG('Crisis Indicator Data'!L119)&lt;W$4,0,IF(LOG('Crisis Indicator Data'!L119)&gt;W$3,5,ROUND(5-(W$3-LOG('Crisis Indicator Data'!L119))/(W$3-W$4)*5,1)))))</f>
        <v>3.3</v>
      </c>
      <c r="X122" s="244">
        <f>IF(OR('Crisis Indicator Data'!L119="x",'Crisis Indicator Data'!H119="x"),"x",'Crisis Indicator Data'!L119/'Crisis Indicator Data'!H119)</f>
        <v>6.2108310148104428E-6</v>
      </c>
      <c r="Y122" s="237">
        <f t="shared" si="48"/>
        <v>0.3</v>
      </c>
      <c r="Z122" s="237">
        <f t="shared" si="49"/>
        <v>1.8</v>
      </c>
      <c r="AA122" s="237">
        <f t="shared" si="50"/>
        <v>1.8</v>
      </c>
      <c r="AB122" s="245">
        <f t="shared" si="51"/>
        <v>3.1</v>
      </c>
    </row>
    <row r="123" spans="1:28" x14ac:dyDescent="0.25">
      <c r="A123" s="147" t="str">
        <f>'Crisis Indicator Data'!A120</f>
        <v>Nagorno-Karabakh Conflict</v>
      </c>
      <c r="B123" s="148">
        <f>'Crisis Indicator Data'!B120</f>
        <v>0</v>
      </c>
      <c r="C123" s="148" t="str">
        <f>'Crisis Indicator Data'!C120</f>
        <v>REG013</v>
      </c>
      <c r="D123" s="148" t="str">
        <f>'Crisis Indicator Data'!D120</f>
        <v>Armenia,Azerbaijan</v>
      </c>
      <c r="E123" s="149" t="str">
        <f>'Crisis Indicator Data'!E120</f>
        <v>ARM,AZE</v>
      </c>
      <c r="F123" s="243">
        <f>IF('Crisis Indicator Data'!F120="x","x",IF(LOG('Crisis Indicator Data'!F120)&lt;F$4,0,IF(LOG('Crisis Indicator Data'!F120)&gt;F$3,5,ROUND(5-(F$3-LOG('Crisis Indicator Data'!F120))/(F$3-F$4)*5,1))))</f>
        <v>2.6</v>
      </c>
      <c r="G123" s="143">
        <f>IF('Crisis Indicator Data'!F120="x","x",IF(LEN(E123)&gt;3,('Crisis Indicator Data'!F120/VLOOKUP('Impact of the crisis'!$C123,'Regional Crises'!$B$1:$R$66,4,FALSE)),'Crisis Indicator Data'!F120/VLOOKUP('Impact of the crisis'!$E123,'Country Indicator Data'!$B$4:$P$300,15,FALSE)))</f>
        <v>0.3235672572503217</v>
      </c>
      <c r="H123" s="237">
        <f t="shared" si="39"/>
        <v>1.5</v>
      </c>
      <c r="I123" s="237">
        <f t="shared" si="40"/>
        <v>2.0499999999999998</v>
      </c>
      <c r="J123" s="237">
        <f>IF('Crisis Indicator Data'!G120="x","x",IF(LOG('Crisis Indicator Data'!G120)&lt;J$4,0,IF(LOG('Crisis Indicator Data'!G120)&gt;J$3,5,ROUND(5-(J$3-LOG('Crisis Indicator Data'!G120))/(J$3-J$4)*5,1))))</f>
        <v>2.2000000000000002</v>
      </c>
      <c r="K123" s="143">
        <f>IF('Crisis Indicator Data'!G120="x","x",IF(LEN(E123)&gt;3,('Crisis Indicator Data'!G120/VLOOKUP('Impact of the crisis'!$C123,'Regional Crises'!$B$1:$R$66,5,FALSE)),'Crisis Indicator Data'!G120/VLOOKUP('Impact of the crisis'!$E123,'Country Indicator Data'!$B$4:$P$300,14,FALSE)))</f>
        <v>0.34169928620769052</v>
      </c>
      <c r="L123" s="237">
        <f t="shared" si="41"/>
        <v>1.7</v>
      </c>
      <c r="M123" s="237">
        <f t="shared" si="42"/>
        <v>1.9500000000000002</v>
      </c>
      <c r="N123" s="237">
        <f t="shared" si="43"/>
        <v>2</v>
      </c>
      <c r="O123" s="237">
        <f>IF('Crisis Indicator Data'!H120="x","x",IF('Crisis Indicator Data'!H120=0,0,IF(LOG('Crisis Indicator Data'!H120)&lt;O$4,0,IF(LOG('Crisis Indicator Data'!H120)&gt;O$3,5,ROUND(5-(O$3-LOG('Crisis Indicator Data'!H120))/(O$3-O$4)*5,1)))))</f>
        <v>3.3</v>
      </c>
      <c r="P123" s="143">
        <f>IF('Crisis Indicator Data'!H120="x","x",'Crisis Indicator Data'!H120/'Crisis Indicator Data'!G120)</f>
        <v>0.64240790655884994</v>
      </c>
      <c r="Q123" s="237">
        <f t="shared" si="44"/>
        <v>3.2</v>
      </c>
      <c r="R123" s="237">
        <f t="shared" si="45"/>
        <v>3.25</v>
      </c>
      <c r="S123" s="237">
        <f>IF('Crisis Indicator Data'!I120="x","x",IF('Crisis Indicator Data'!I120=0,0,IF(LOG('Crisis Indicator Data'!I120)&lt;S$4,0,IF(LOG('Crisis Indicator Data'!I120)&gt;S$3,5,ROUND(5-(S$3-LOG('Crisis Indicator Data'!I120))/(S$3-S$4)*5,1)))))</f>
        <v>2.8</v>
      </c>
      <c r="T123" s="143">
        <f>IF('Crisis Indicator Data'!H120="x","x",IF('Crisis Indicator Data'!I120="x","x",'Crisis Indicator Data'!I120/'Crisis Indicator Data'!H120))</f>
        <v>3.1818181818181815E-2</v>
      </c>
      <c r="U123" s="237">
        <f t="shared" si="46"/>
        <v>1.1000000000000001</v>
      </c>
      <c r="V123" s="237">
        <f t="shared" si="47"/>
        <v>2</v>
      </c>
      <c r="W123" s="237">
        <f>IF('Crisis Indicator Data'!L120="x","x",IF('Crisis Indicator Data'!L120=0,0,IF(LOG('Crisis Indicator Data'!L120)&lt;W$4,0,IF(LOG('Crisis Indicator Data'!L120)&gt;W$3,5,ROUND(5-(W$3-LOG('Crisis Indicator Data'!L120))/(W$3-W$4)*5,1)))))</f>
        <v>1.6</v>
      </c>
      <c r="X123" s="244">
        <f>IF(OR('Crisis Indicator Data'!L120="x",'Crisis Indicator Data'!H120="x"),"x",'Crisis Indicator Data'!L120/'Crisis Indicator Data'!H120)</f>
        <v>4.8951048951048953E-6</v>
      </c>
      <c r="Y123" s="237">
        <f t="shared" si="48"/>
        <v>0.2</v>
      </c>
      <c r="Z123" s="237">
        <f t="shared" si="49"/>
        <v>0.9</v>
      </c>
      <c r="AA123" s="237">
        <f t="shared" si="50"/>
        <v>1.5</v>
      </c>
      <c r="AB123" s="245">
        <f t="shared" si="51"/>
        <v>2.5</v>
      </c>
    </row>
    <row r="124" spans="1:28" x14ac:dyDescent="0.25">
      <c r="A124" s="147" t="str">
        <f>'Crisis Indicator Data'!A121</f>
        <v>Eastern Africa Regional Drought Crisis</v>
      </c>
      <c r="B124" s="148" t="str">
        <f>'Crisis Indicator Data'!B121</f>
        <v>Drought</v>
      </c>
      <c r="C124" s="148" t="str">
        <f>'Crisis Indicator Data'!C121</f>
        <v>REG014</v>
      </c>
      <c r="D124" s="148" t="str">
        <f>'Crisis Indicator Data'!D121</f>
        <v>Ethiopia,Somalia,Kenya</v>
      </c>
      <c r="E124" s="149" t="str">
        <f>'Crisis Indicator Data'!E121</f>
        <v>ETH,SOM,KEN</v>
      </c>
      <c r="F124" s="243">
        <f>IF('Crisis Indicator Data'!F121="x","x",IF(LOG('Crisis Indicator Data'!F121)&lt;F$4,0,IF(LOG('Crisis Indicator Data'!F121)&gt;F$3,5,ROUND(5-(F$3-LOG('Crisis Indicator Data'!F121))/(F$3-F$4)*5,1))))</f>
        <v>5</v>
      </c>
      <c r="G124" s="143">
        <f>IF('Crisis Indicator Data'!F121="x","x",IF(LEN(E124)&gt;3,('Crisis Indicator Data'!F121/VLOOKUP('Impact of the crisis'!$C124,'Regional Crises'!$B$1:$R$66,4,FALSE)),'Crisis Indicator Data'!F121/VLOOKUP('Impact of the crisis'!$E124,'Country Indicator Data'!$B$4:$P$300,15,FALSE)))</f>
        <v>0.82139149912587417</v>
      </c>
      <c r="H124" s="237">
        <f t="shared" si="39"/>
        <v>4.0999999999999996</v>
      </c>
      <c r="I124" s="237">
        <f t="shared" si="40"/>
        <v>4.55</v>
      </c>
      <c r="J124" s="237">
        <f>IF('Crisis Indicator Data'!G121="x","x",IF(LOG('Crisis Indicator Data'!G121)&lt;J$4,0,IF(LOG('Crisis Indicator Data'!G121)&gt;J$3,5,ROUND(5-(J$3-LOG('Crisis Indicator Data'!G121))/(J$3-J$4)*5,1))))</f>
        <v>5</v>
      </c>
      <c r="K124" s="143">
        <f>IF('Crisis Indicator Data'!G121="x","x",IF(LEN(E124)&gt;3,('Crisis Indicator Data'!G121/VLOOKUP('Impact of the crisis'!$C124,'Regional Crises'!$B$1:$R$66,5,FALSE)),'Crisis Indicator Data'!G121/VLOOKUP('Impact of the crisis'!$E124,'Country Indicator Data'!$B$4:$P$300,14,FALSE)))</f>
        <v>0.47375153499795336</v>
      </c>
      <c r="L124" s="237">
        <f t="shared" si="41"/>
        <v>2.2999999999999998</v>
      </c>
      <c r="M124" s="237">
        <f t="shared" si="42"/>
        <v>3.65</v>
      </c>
      <c r="N124" s="237">
        <f t="shared" si="43"/>
        <v>4.0999999999999996</v>
      </c>
      <c r="O124" s="237">
        <f>IF('Crisis Indicator Data'!H121="x","x",IF('Crisis Indicator Data'!H121=0,0,IF(LOG('Crisis Indicator Data'!H121)&lt;O$4,0,IF(LOG('Crisis Indicator Data'!H121)&gt;O$3,5,ROUND(5-(O$3-LOG('Crisis Indicator Data'!H121))/(O$3-O$4)*5,1)))))</f>
        <v>5</v>
      </c>
      <c r="P124" s="143">
        <f>IF('Crisis Indicator Data'!H121="x","x",'Crisis Indicator Data'!H121/'Crisis Indicator Data'!G121)</f>
        <v>0.61226914353601902</v>
      </c>
      <c r="Q124" s="237">
        <f t="shared" si="44"/>
        <v>3</v>
      </c>
      <c r="R124" s="237">
        <f t="shared" si="45"/>
        <v>4</v>
      </c>
      <c r="S124" s="237">
        <f>IF('Crisis Indicator Data'!I121="x","x",IF('Crisis Indicator Data'!I121=0,0,IF(LOG('Crisis Indicator Data'!I121)&lt;S$4,0,IF(LOG('Crisis Indicator Data'!I121)&gt;S$3,5,ROUND(5-(S$3-LOG('Crisis Indicator Data'!I121))/(S$3-S$4)*5,1)))))</f>
        <v>4.5999999999999996</v>
      </c>
      <c r="T124" s="143">
        <f>IF('Crisis Indicator Data'!H121="x","x",IF('Crisis Indicator Data'!I121="x","x",'Crisis Indicator Data'!I121/'Crisis Indicator Data'!H121))</f>
        <v>2.8153113423884282E-2</v>
      </c>
      <c r="U124" s="237">
        <f t="shared" si="46"/>
        <v>0.9</v>
      </c>
      <c r="V124" s="237">
        <f t="shared" si="47"/>
        <v>2.8</v>
      </c>
      <c r="W124" s="237">
        <f>IF('Crisis Indicator Data'!L121="x","x",IF('Crisis Indicator Data'!L121=0,0,IF(LOG('Crisis Indicator Data'!L121)&lt;W$4,0,IF(LOG('Crisis Indicator Data'!L121)&gt;W$3,5,ROUND(5-(W$3-LOG('Crisis Indicator Data'!L121))/(W$3-W$4)*5,1)))))</f>
        <v>2.2000000000000002</v>
      </c>
      <c r="X124" s="244">
        <f>IF(OR('Crisis Indicator Data'!L121="x",'Crisis Indicator Data'!H121="x"),"x",'Crisis Indicator Data'!L121/'Crisis Indicator Data'!H121)</f>
        <v>6.173928382430764E-7</v>
      </c>
      <c r="Y124" s="237">
        <f t="shared" si="48"/>
        <v>0</v>
      </c>
      <c r="Z124" s="237">
        <f t="shared" si="49"/>
        <v>1.1000000000000001</v>
      </c>
      <c r="AA124" s="237">
        <f t="shared" si="50"/>
        <v>2</v>
      </c>
      <c r="AB124" s="245">
        <f t="shared" si="51"/>
        <v>3.2</v>
      </c>
    </row>
    <row r="125" spans="1:28" x14ac:dyDescent="0.25">
      <c r="A125" s="147" t="str">
        <f>'Crisis Indicator Data'!A122</f>
        <v>Displacement from Ukraine conflict in Romania</v>
      </c>
      <c r="B125" s="148" t="str">
        <f>'Crisis Indicator Data'!B122</f>
        <v>Conflict,Displacement</v>
      </c>
      <c r="C125" s="148" t="str">
        <f>'Crisis Indicator Data'!C122</f>
        <v>ROU002</v>
      </c>
      <c r="D125" s="148" t="str">
        <f>'Crisis Indicator Data'!D122</f>
        <v>Romania</v>
      </c>
      <c r="E125" s="149" t="str">
        <f>'Crisis Indicator Data'!E122</f>
        <v>ROU</v>
      </c>
      <c r="F125" s="243">
        <f>IF('Crisis Indicator Data'!F122="x","x",IF(LOG('Crisis Indicator Data'!F122)&lt;F$4,0,IF(LOG('Crisis Indicator Data'!F122)&gt;F$3,5,ROUND(5-(F$3-LOG('Crisis Indicator Data'!F122))/(F$3-F$4)*5,1))))</f>
        <v>3</v>
      </c>
      <c r="G125" s="143">
        <f>IF('Crisis Indicator Data'!F122="x","x",IF(LEN(E125)&gt;3,('Crisis Indicator Data'!F122/VLOOKUP('Impact of the crisis'!$C125,'Regional Crises'!$B$1:$R$66,4,FALSE)),'Crisis Indicator Data'!F122/VLOOKUP('Impact of the crisis'!$E125,'Country Indicator Data'!$B$4:$P$300,15,FALSE)))</f>
        <v>0.27346140472878999</v>
      </c>
      <c r="H125" s="237">
        <f t="shared" si="39"/>
        <v>1.3</v>
      </c>
      <c r="I125" s="237">
        <f t="shared" si="40"/>
        <v>2.15</v>
      </c>
      <c r="J125" s="237">
        <f>IF('Crisis Indicator Data'!G122="x","x",IF(LOG('Crisis Indicator Data'!G122)&lt;J$4,0,IF(LOG('Crisis Indicator Data'!G122)&gt;J$3,5,ROUND(5-(J$3-LOG('Crisis Indicator Data'!G122))/(J$3-J$4)*5,1))))</f>
        <v>2.7</v>
      </c>
      <c r="K125" s="143">
        <f>IF('Crisis Indicator Data'!G122="x","x",IF(LEN(E125)&gt;3,('Crisis Indicator Data'!G122/VLOOKUP('Impact of the crisis'!$C125,'Regional Crises'!$B$1:$R$66,5,FALSE)),'Crisis Indicator Data'!G122/VLOOKUP('Impact of the crisis'!$E125,'Country Indicator Data'!$B$4:$P$300,14,FALSE)))</f>
        <v>0.32687135244861709</v>
      </c>
      <c r="L125" s="237">
        <f t="shared" si="41"/>
        <v>1.6</v>
      </c>
      <c r="M125" s="237">
        <f t="shared" si="42"/>
        <v>2.1500000000000004</v>
      </c>
      <c r="N125" s="237">
        <f t="shared" si="43"/>
        <v>2.2000000000000002</v>
      </c>
      <c r="O125" s="237">
        <f>IF('Crisis Indicator Data'!H122="x","x",IF('Crisis Indicator Data'!H122=0,0,IF(LOG('Crisis Indicator Data'!H122)&lt;O$4,0,IF(LOG('Crisis Indicator Data'!H122)&gt;O$3,5,ROUND(5-(O$3-LOG('Crisis Indicator Data'!H122))/(O$3-O$4)*5,1)))))</f>
        <v>2.7</v>
      </c>
      <c r="P125" s="143">
        <f>IF('Crisis Indicator Data'!H122="x","x",'Crisis Indicator Data'!H122/'Crisis Indicator Data'!G122)</f>
        <v>0.21611551001397297</v>
      </c>
      <c r="Q125" s="237">
        <f t="shared" si="44"/>
        <v>1</v>
      </c>
      <c r="R125" s="237">
        <f t="shared" si="45"/>
        <v>1.85</v>
      </c>
      <c r="S125" s="237">
        <f>IF('Crisis Indicator Data'!I122="x","x",IF('Crisis Indicator Data'!I122=0,0,IF(LOG('Crisis Indicator Data'!I122)&lt;S$4,0,IF(LOG('Crisis Indicator Data'!I122)&gt;S$3,5,ROUND(5-(S$3-LOG('Crisis Indicator Data'!I122))/(S$3-S$4)*5,1)))))</f>
        <v>4.5</v>
      </c>
      <c r="T125" s="143">
        <f>IF('Crisis Indicator Data'!H122="x","x",IF('Crisis Indicator Data'!I122="x","x",'Crisis Indicator Data'!I122/'Crisis Indicator Data'!H122))</f>
        <v>1</v>
      </c>
      <c r="U125" s="237">
        <f t="shared" si="46"/>
        <v>5</v>
      </c>
      <c r="V125" s="237">
        <f t="shared" si="47"/>
        <v>4.8</v>
      </c>
      <c r="W125" s="237">
        <f>IF('Crisis Indicator Data'!L122="x","x",IF('Crisis Indicator Data'!L122=0,0,IF(LOG('Crisis Indicator Data'!L122)&lt;W$4,0,IF(LOG('Crisis Indicator Data'!L122)&gt;W$3,5,ROUND(5-(W$3-LOG('Crisis Indicator Data'!L122))/(W$3-W$4)*5,1)))))</f>
        <v>0</v>
      </c>
      <c r="X125" s="244">
        <f>IF(OR('Crisis Indicator Data'!L122="x",'Crisis Indicator Data'!H122="x"),"x",'Crisis Indicator Data'!L122/'Crisis Indicator Data'!H122)</f>
        <v>0</v>
      </c>
      <c r="Y125" s="237">
        <f t="shared" si="48"/>
        <v>0</v>
      </c>
      <c r="Z125" s="237">
        <f t="shared" si="49"/>
        <v>0</v>
      </c>
      <c r="AA125" s="237">
        <f t="shared" si="50"/>
        <v>3.2</v>
      </c>
      <c r="AB125" s="245">
        <f t="shared" si="51"/>
        <v>2.6</v>
      </c>
    </row>
    <row r="126" spans="1:28" x14ac:dyDescent="0.25">
      <c r="A126" s="147" t="str">
        <f>'Crisis Indicator Data'!A123</f>
        <v>Burundi and DRC refugees in Rwanda</v>
      </c>
      <c r="B126" s="148" t="str">
        <f>'Crisis Indicator Data'!B123</f>
        <v>Displacement</v>
      </c>
      <c r="C126" s="148" t="str">
        <f>'Crisis Indicator Data'!C123</f>
        <v>RWA002</v>
      </c>
      <c r="D126" s="148" t="str">
        <f>'Crisis Indicator Data'!D123</f>
        <v>Rwanda</v>
      </c>
      <c r="E126" s="149" t="str">
        <f>'Crisis Indicator Data'!E123</f>
        <v>RWA</v>
      </c>
      <c r="F126" s="243">
        <f>IF('Crisis Indicator Data'!F123="x","x",IF(LOG('Crisis Indicator Data'!F123)&lt;F$4,0,IF(LOG('Crisis Indicator Data'!F123)&gt;F$3,5,ROUND(5-(F$3-LOG('Crisis Indicator Data'!F123))/(F$3-F$4)*5,1))))</f>
        <v>2.2000000000000002</v>
      </c>
      <c r="G126" s="143">
        <f>IF('Crisis Indicator Data'!F123="x","x",IF(LEN(E126)&gt;3,('Crisis Indicator Data'!F123/VLOOKUP('Impact of the crisis'!$C126,'Regional Crises'!$B$1:$R$66,4,FALSE)),'Crisis Indicator Data'!F123/VLOOKUP('Impact of the crisis'!$E126,'Country Indicator Data'!$B$4:$P$300,15,FALSE)))</f>
        <v>0.83194162950952577</v>
      </c>
      <c r="H126" s="237">
        <f t="shared" si="39"/>
        <v>4.0999999999999996</v>
      </c>
      <c r="I126" s="237">
        <f t="shared" si="40"/>
        <v>3.15</v>
      </c>
      <c r="J126" s="237">
        <f>IF('Crisis Indicator Data'!G123="x","x",IF(LOG('Crisis Indicator Data'!G123)&lt;J$4,0,IF(LOG('Crisis Indicator Data'!G123)&gt;J$3,5,ROUND(5-(J$3-LOG('Crisis Indicator Data'!G123))/(J$3-J$4)*5,1))))</f>
        <v>1.2</v>
      </c>
      <c r="K126" s="143">
        <f>IF('Crisis Indicator Data'!G123="x","x",IF(LEN(E126)&gt;3,('Crisis Indicator Data'!G123/VLOOKUP('Impact of the crisis'!$C126,'Regional Crises'!$B$1:$R$66,5,FALSE)),'Crisis Indicator Data'!G123/VLOOKUP('Impact of the crisis'!$E126,'Country Indicator Data'!$B$4:$P$300,14,FALSE)))</f>
        <v>0.17179115300942713</v>
      </c>
      <c r="L126" s="237">
        <f t="shared" si="41"/>
        <v>0.8</v>
      </c>
      <c r="M126" s="237">
        <f t="shared" si="42"/>
        <v>1</v>
      </c>
      <c r="N126" s="237">
        <f t="shared" si="43"/>
        <v>2.2000000000000002</v>
      </c>
      <c r="O126" s="237">
        <f>IF('Crisis Indicator Data'!H123="x","x",IF('Crisis Indicator Data'!H123=0,0,IF(LOG('Crisis Indicator Data'!H123)&lt;O$4,0,IF(LOG('Crisis Indicator Data'!H123)&gt;O$3,5,ROUND(5-(O$3-LOG('Crisis Indicator Data'!H123))/(O$3-O$4)*5,1)))))</f>
        <v>1</v>
      </c>
      <c r="P126" s="143">
        <f>IF('Crisis Indicator Data'!H123="x","x",'Crisis Indicator Data'!H123/'Crisis Indicator Data'!G123)</f>
        <v>5.3609117771211481E-2</v>
      </c>
      <c r="Q126" s="237">
        <f t="shared" si="44"/>
        <v>0.2</v>
      </c>
      <c r="R126" s="237">
        <f t="shared" si="45"/>
        <v>0.6</v>
      </c>
      <c r="S126" s="237">
        <f>IF('Crisis Indicator Data'!I123="x","x",IF('Crisis Indicator Data'!I123=0,0,IF(LOG('Crisis Indicator Data'!I123)&lt;S$4,0,IF(LOG('Crisis Indicator Data'!I123)&gt;S$3,5,ROUND(5-(S$3-LOG('Crisis Indicator Data'!I123))/(S$3-S$4)*5,1)))))</f>
        <v>3</v>
      </c>
      <c r="T126" s="143">
        <f>IF('Crisis Indicator Data'!H123="x","x",IF('Crisis Indicator Data'!I123="x","x",'Crisis Indicator Data'!I123/'Crisis Indicator Data'!H123))</f>
        <v>1</v>
      </c>
      <c r="U126" s="237">
        <f t="shared" si="46"/>
        <v>5</v>
      </c>
      <c r="V126" s="237">
        <f t="shared" si="47"/>
        <v>4</v>
      </c>
      <c r="W126" s="237" t="str">
        <f>IF('Crisis Indicator Data'!L123="x","x",IF('Crisis Indicator Data'!L123=0,0,IF(LOG('Crisis Indicator Data'!L123)&lt;W$4,0,IF(LOG('Crisis Indicator Data'!L123)&gt;W$3,5,ROUND(5-(W$3-LOG('Crisis Indicator Data'!L123))/(W$3-W$4)*5,1)))))</f>
        <v>x</v>
      </c>
      <c r="X126" s="244" t="str">
        <f>IF(OR('Crisis Indicator Data'!L123="x",'Crisis Indicator Data'!H123="x"),"x",'Crisis Indicator Data'!L123/'Crisis Indicator Data'!H123)</f>
        <v>x</v>
      </c>
      <c r="Y126" s="237" t="str">
        <f t="shared" si="48"/>
        <v>x</v>
      </c>
      <c r="Z126" s="237" t="str">
        <f t="shared" si="49"/>
        <v>x</v>
      </c>
      <c r="AA126" s="237">
        <f t="shared" si="50"/>
        <v>4</v>
      </c>
      <c r="AB126" s="245">
        <f t="shared" si="51"/>
        <v>2.7</v>
      </c>
    </row>
    <row r="127" spans="1:28" x14ac:dyDescent="0.25">
      <c r="A127" s="147" t="str">
        <f>'Crisis Indicator Data'!A124</f>
        <v>Complex crisis in Sudan</v>
      </c>
      <c r="B127" s="148" t="str">
        <f>'Crisis Indicator Data'!B124</f>
        <v>Displacement,Violence,Floods</v>
      </c>
      <c r="C127" s="148" t="str">
        <f>'Crisis Indicator Data'!C124</f>
        <v>SDN001</v>
      </c>
      <c r="D127" s="148" t="str">
        <f>'Crisis Indicator Data'!D124</f>
        <v>Sudan</v>
      </c>
      <c r="E127" s="149" t="str">
        <f>'Crisis Indicator Data'!E124</f>
        <v>SDN</v>
      </c>
      <c r="F127" s="243">
        <f>IF('Crisis Indicator Data'!F124="x","x",IF(LOG('Crisis Indicator Data'!F124)&lt;F$4,0,IF(LOG('Crisis Indicator Data'!F124)&gt;F$3,5,ROUND(5-(F$3-LOG('Crisis Indicator Data'!F124))/(F$3-F$4)*5,1))))</f>
        <v>5</v>
      </c>
      <c r="G127" s="143">
        <f>IF('Crisis Indicator Data'!F124="x","x",IF(LEN(E127)&gt;3,('Crisis Indicator Data'!F124/VLOOKUP('Impact of the crisis'!$C127,'Regional Crises'!$B$1:$R$66,4,FALSE)),'Crisis Indicator Data'!F124/VLOOKUP('Impact of the crisis'!$E127,'Country Indicator Data'!$B$4:$P$300,15,FALSE)))</f>
        <v>0.77469991582491582</v>
      </c>
      <c r="H127" s="237">
        <f t="shared" si="39"/>
        <v>3.9</v>
      </c>
      <c r="I127" s="237">
        <f t="shared" si="40"/>
        <v>4.45</v>
      </c>
      <c r="J127" s="237">
        <f>IF('Crisis Indicator Data'!G124="x","x",IF(LOG('Crisis Indicator Data'!G124)&lt;J$4,0,IF(LOG('Crisis Indicator Data'!G124)&gt;J$3,5,ROUND(5-(J$3-LOG('Crisis Indicator Data'!G124))/(J$3-J$4)*5,1))))</f>
        <v>5</v>
      </c>
      <c r="K127" s="143">
        <f>IF('Crisis Indicator Data'!G124="x","x",IF(LEN(E127)&gt;3,('Crisis Indicator Data'!G124/VLOOKUP('Impact of the crisis'!$C127,'Regional Crises'!$B$1:$R$66,5,FALSE)),'Crisis Indicator Data'!G124/VLOOKUP('Impact of the crisis'!$E127,'Country Indicator Data'!$B$4:$P$300,14,FALSE)))</f>
        <v>1</v>
      </c>
      <c r="L127" s="237">
        <f t="shared" si="41"/>
        <v>5</v>
      </c>
      <c r="M127" s="237">
        <f t="shared" si="42"/>
        <v>5</v>
      </c>
      <c r="N127" s="237">
        <f t="shared" si="43"/>
        <v>4.8</v>
      </c>
      <c r="O127" s="237">
        <f>IF('Crisis Indicator Data'!H124="x","x",IF('Crisis Indicator Data'!H124=0,0,IF(LOG('Crisis Indicator Data'!H124)&lt;O$4,0,IF(LOG('Crisis Indicator Data'!H124)&gt;O$3,5,ROUND(5-(O$3-LOG('Crisis Indicator Data'!H124))/(O$3-O$4)*5,1)))))</f>
        <v>5</v>
      </c>
      <c r="P127" s="143">
        <f>IF('Crisis Indicator Data'!H124="x","x",'Crisis Indicator Data'!H124/'Crisis Indicator Data'!G124)</f>
        <v>0.62708333333333333</v>
      </c>
      <c r="Q127" s="237">
        <f t="shared" si="44"/>
        <v>3.1</v>
      </c>
      <c r="R127" s="237">
        <f t="shared" si="45"/>
        <v>4.05</v>
      </c>
      <c r="S127" s="237">
        <f>IF('Crisis Indicator Data'!I124="x","x",IF('Crisis Indicator Data'!I124=0,0,IF(LOG('Crisis Indicator Data'!I124)&lt;S$4,0,IF(LOG('Crisis Indicator Data'!I124)&gt;S$3,5,ROUND(5-(S$3-LOG('Crisis Indicator Data'!I124))/(S$3-S$4)*5,1)))))</f>
        <v>5</v>
      </c>
      <c r="T127" s="143">
        <f>IF('Crisis Indicator Data'!H124="x","x",IF('Crisis Indicator Data'!I124="x","x",'Crisis Indicator Data'!I124/'Crisis Indicator Data'!H124))</f>
        <v>0.18478405315614618</v>
      </c>
      <c r="U127" s="237">
        <f t="shared" si="46"/>
        <v>5</v>
      </c>
      <c r="V127" s="237">
        <f t="shared" si="47"/>
        <v>5</v>
      </c>
      <c r="W127" s="237">
        <f>IF('Crisis Indicator Data'!L124="x","x",IF('Crisis Indicator Data'!L124=0,0,IF(LOG('Crisis Indicator Data'!L124)&lt;W$4,0,IF(LOG('Crisis Indicator Data'!L124)&gt;W$3,5,ROUND(5-(W$3-LOG('Crisis Indicator Data'!L124))/(W$3-W$4)*5,1)))))</f>
        <v>4.4000000000000004</v>
      </c>
      <c r="X127" s="244">
        <f>IF(OR('Crisis Indicator Data'!L124="x",'Crisis Indicator Data'!H124="x"),"x",'Crisis Indicator Data'!L124/'Crisis Indicator Data'!H124)</f>
        <v>3.7475083056478405E-5</v>
      </c>
      <c r="Y127" s="237">
        <f t="shared" si="48"/>
        <v>1.9</v>
      </c>
      <c r="Z127" s="237">
        <f t="shared" si="49"/>
        <v>3.2</v>
      </c>
      <c r="AA127" s="237">
        <f t="shared" si="50"/>
        <v>4.3</v>
      </c>
      <c r="AB127" s="245">
        <f t="shared" si="51"/>
        <v>4.2</v>
      </c>
    </row>
    <row r="128" spans="1:28" x14ac:dyDescent="0.25">
      <c r="A128" s="147" t="str">
        <f>'Crisis Indicator Data'!A125</f>
        <v>Refugees in Sudan</v>
      </c>
      <c r="B128" s="148" t="str">
        <f>'Crisis Indicator Data'!B125</f>
        <v>Displacement</v>
      </c>
      <c r="C128" s="148" t="str">
        <f>'Crisis Indicator Data'!C125</f>
        <v>SDN005</v>
      </c>
      <c r="D128" s="148" t="str">
        <f>'Crisis Indicator Data'!D125</f>
        <v>Sudan</v>
      </c>
      <c r="E128" s="149" t="str">
        <f>'Crisis Indicator Data'!E125</f>
        <v>SDN</v>
      </c>
      <c r="F128" s="243">
        <f>IF('Crisis Indicator Data'!F125="x","x",IF(LOG('Crisis Indicator Data'!F125)&lt;F$4,0,IF(LOG('Crisis Indicator Data'!F125)&gt;F$3,5,ROUND(5-(F$3-LOG('Crisis Indicator Data'!F125))/(F$3-F$4)*5,1))))</f>
        <v>3.3</v>
      </c>
      <c r="G128" s="143">
        <f>IF('Crisis Indicator Data'!F125="x","x",IF(LEN(E128)&gt;3,('Crisis Indicator Data'!F125/VLOOKUP('Impact of the crisis'!$C128,'Regional Crises'!$B$1:$R$66,4,FALSE)),'Crisis Indicator Data'!F125/VLOOKUP('Impact of the crisis'!$E128,'Country Indicator Data'!$B$4:$P$300,15,FALSE)))</f>
        <v>3.7568602693602696E-2</v>
      </c>
      <c r="H128" s="237">
        <f t="shared" si="39"/>
        <v>0.1</v>
      </c>
      <c r="I128" s="237">
        <f t="shared" si="40"/>
        <v>1.7</v>
      </c>
      <c r="J128" s="237">
        <f>IF('Crisis Indicator Data'!G125="x","x",IF(LOG('Crisis Indicator Data'!G125)&lt;J$4,0,IF(LOG('Crisis Indicator Data'!G125)&gt;J$3,5,ROUND(5-(J$3-LOG('Crisis Indicator Data'!G125))/(J$3-J$4)*5,1))))</f>
        <v>3.7</v>
      </c>
      <c r="K128" s="143">
        <f>IF('Crisis Indicator Data'!G125="x","x",IF(LEN(E128)&gt;3,('Crisis Indicator Data'!G125/VLOOKUP('Impact of the crisis'!$C128,'Regional Crises'!$B$1:$R$66,5,FALSE)),'Crisis Indicator Data'!G125/VLOOKUP('Impact of the crisis'!$E128,'Country Indicator Data'!$B$4:$P$300,14,FALSE)))</f>
        <v>0.27097916666666666</v>
      </c>
      <c r="L128" s="237">
        <f t="shared" si="41"/>
        <v>1.3</v>
      </c>
      <c r="M128" s="237">
        <f t="shared" si="42"/>
        <v>2.5</v>
      </c>
      <c r="N128" s="237">
        <f t="shared" si="43"/>
        <v>2.1</v>
      </c>
      <c r="O128" s="237">
        <f>IF('Crisis Indicator Data'!H125="x","x",IF('Crisis Indicator Data'!H125=0,0,IF(LOG('Crisis Indicator Data'!H125)&lt;O$4,0,IF(LOG('Crisis Indicator Data'!H125)&gt;O$3,5,ROUND(5-(O$3-LOG('Crisis Indicator Data'!H125))/(O$3-O$4)*5,1)))))</f>
        <v>4.4000000000000004</v>
      </c>
      <c r="P128" s="143">
        <f>IF('Crisis Indicator Data'!H125="x","x",'Crisis Indicator Data'!H125/'Crisis Indicator Data'!G125)</f>
        <v>1</v>
      </c>
      <c r="Q128" s="237">
        <f t="shared" si="44"/>
        <v>5</v>
      </c>
      <c r="R128" s="237">
        <f t="shared" si="45"/>
        <v>4.7</v>
      </c>
      <c r="S128" s="237">
        <f>IF('Crisis Indicator Data'!I125="x","x",IF('Crisis Indicator Data'!I125=0,0,IF(LOG('Crisis Indicator Data'!I125)&lt;S$4,0,IF(LOG('Crisis Indicator Data'!I125)&gt;S$3,5,ROUND(5-(S$3-LOG('Crisis Indicator Data'!I125))/(S$3-S$4)*5,1)))))</f>
        <v>4.4000000000000004</v>
      </c>
      <c r="T128" s="143">
        <f>IF('Crisis Indicator Data'!H125="x","x",IF('Crisis Indicator Data'!I125="x","x",'Crisis Indicator Data'!I125/'Crisis Indicator Data'!H125))</f>
        <v>8.7875759206581069E-2</v>
      </c>
      <c r="U128" s="237">
        <f t="shared" si="46"/>
        <v>2.9</v>
      </c>
      <c r="V128" s="237">
        <f t="shared" si="47"/>
        <v>3.7</v>
      </c>
      <c r="W128" s="237">
        <f>IF('Crisis Indicator Data'!L125="x","x",IF('Crisis Indicator Data'!L125=0,0,IF(LOG('Crisis Indicator Data'!L125)&lt;W$4,0,IF(LOG('Crisis Indicator Data'!L125)&gt;W$3,5,ROUND(5-(W$3-LOG('Crisis Indicator Data'!L125))/(W$3-W$4)*5,1)))))</f>
        <v>2.1</v>
      </c>
      <c r="X128" s="244">
        <f>IF(OR('Crisis Indicator Data'!L125="x",'Crisis Indicator Data'!H125="x"),"x",'Crisis Indicator Data'!L125/'Crisis Indicator Data'!H125)</f>
        <v>2.3064503728761436E-6</v>
      </c>
      <c r="Y128" s="237">
        <f t="shared" si="48"/>
        <v>0.1</v>
      </c>
      <c r="Z128" s="237">
        <f t="shared" si="49"/>
        <v>1.1000000000000001</v>
      </c>
      <c r="AA128" s="237">
        <f t="shared" si="50"/>
        <v>2.6</v>
      </c>
      <c r="AB128" s="245">
        <f t="shared" si="51"/>
        <v>3.9</v>
      </c>
    </row>
    <row r="129" spans="1:28" x14ac:dyDescent="0.25">
      <c r="A129" s="147" t="str">
        <f>'Crisis Indicator Data'!A126</f>
        <v xml:space="preserve">Floods in Sudan </v>
      </c>
      <c r="B129" s="148" t="str">
        <f>'Crisis Indicator Data'!B126</f>
        <v>Floods</v>
      </c>
      <c r="C129" s="148" t="str">
        <f>'Crisis Indicator Data'!C126</f>
        <v>SDN006</v>
      </c>
      <c r="D129" s="148" t="str">
        <f>'Crisis Indicator Data'!D126</f>
        <v>Sudan</v>
      </c>
      <c r="E129" s="149" t="str">
        <f>'Crisis Indicator Data'!E126</f>
        <v>SDN</v>
      </c>
      <c r="F129" s="243">
        <f>IF('Crisis Indicator Data'!F126="x","x",IF(LOG('Crisis Indicator Data'!F126)&lt;F$4,0,IF(LOG('Crisis Indicator Data'!F126)&gt;F$3,5,ROUND(5-(F$3-LOG('Crisis Indicator Data'!F126))/(F$3-F$4)*5,1))))</f>
        <v>5</v>
      </c>
      <c r="G129" s="143">
        <f>IF('Crisis Indicator Data'!F126="x","x",IF(LEN(E129)&gt;3,('Crisis Indicator Data'!F126/VLOOKUP('Impact of the crisis'!$C129,'Regional Crises'!$B$1:$R$66,4,FALSE)),'Crisis Indicator Data'!F126/VLOOKUP('Impact of the crisis'!$E129,'Country Indicator Data'!$B$4:$P$300,15,FALSE)))</f>
        <v>0.77469991582491582</v>
      </c>
      <c r="H129" s="237">
        <f t="shared" si="39"/>
        <v>3.9</v>
      </c>
      <c r="I129" s="237">
        <f t="shared" si="40"/>
        <v>4.45</v>
      </c>
      <c r="J129" s="237">
        <f>IF('Crisis Indicator Data'!G126="x","x",IF(LOG('Crisis Indicator Data'!G126)&lt;J$4,0,IF(LOG('Crisis Indicator Data'!G126)&gt;J$3,5,ROUND(5-(J$3-LOG('Crisis Indicator Data'!G126))/(J$3-J$4)*5,1))))</f>
        <v>5</v>
      </c>
      <c r="K129" s="143">
        <f>IF('Crisis Indicator Data'!G126="x","x",IF(LEN(E129)&gt;3,('Crisis Indicator Data'!G126/VLOOKUP('Impact of the crisis'!$C129,'Regional Crises'!$B$1:$R$66,5,FALSE)),'Crisis Indicator Data'!G126/VLOOKUP('Impact of the crisis'!$E129,'Country Indicator Data'!$B$4:$P$300,14,FALSE)))</f>
        <v>1</v>
      </c>
      <c r="L129" s="237">
        <f t="shared" si="41"/>
        <v>5</v>
      </c>
      <c r="M129" s="237">
        <f t="shared" si="42"/>
        <v>5</v>
      </c>
      <c r="N129" s="237">
        <f t="shared" si="43"/>
        <v>4.8</v>
      </c>
      <c r="O129" s="237">
        <f>IF('Crisis Indicator Data'!H126="x","x",IF('Crisis Indicator Data'!H126=0,0,IF(LOG('Crisis Indicator Data'!H126)&lt;O$4,0,IF(LOG('Crisis Indicator Data'!H126)&gt;O$3,5,ROUND(5-(O$3-LOG('Crisis Indicator Data'!H126))/(O$3-O$4)*5,1)))))</f>
        <v>1.7</v>
      </c>
      <c r="P129" s="143">
        <f>IF('Crisis Indicator Data'!H126="x","x",'Crisis Indicator Data'!H126/'Crisis Indicator Data'!G126)</f>
        <v>7.2708333333333331E-3</v>
      </c>
      <c r="Q129" s="237">
        <f t="shared" si="44"/>
        <v>0</v>
      </c>
      <c r="R129" s="237">
        <f t="shared" si="45"/>
        <v>0.85</v>
      </c>
      <c r="S129" s="237">
        <f>IF('Crisis Indicator Data'!I126="x","x",IF('Crisis Indicator Data'!I126=0,0,IF(LOG('Crisis Indicator Data'!I126)&lt;S$4,0,IF(LOG('Crisis Indicator Data'!I126)&gt;S$3,5,ROUND(5-(S$3-LOG('Crisis Indicator Data'!I126))/(S$3-S$4)*5,1)))))</f>
        <v>3.1</v>
      </c>
      <c r="T129" s="143">
        <f>IF('Crisis Indicator Data'!H126="x","x",IF('Crisis Indicator Data'!I126="x","x",'Crisis Indicator Data'!I126/'Crisis Indicator Data'!H126))</f>
        <v>0.39828080229226359</v>
      </c>
      <c r="U129" s="237">
        <f t="shared" si="46"/>
        <v>5</v>
      </c>
      <c r="V129" s="237">
        <f t="shared" si="47"/>
        <v>4.0999999999999996</v>
      </c>
      <c r="W129" s="237">
        <f>IF('Crisis Indicator Data'!L126="x","x",IF('Crisis Indicator Data'!L126=0,0,IF(LOG('Crisis Indicator Data'!L126)&lt;W$4,0,IF(LOG('Crisis Indicator Data'!L126)&gt;W$3,5,ROUND(5-(W$3-LOG('Crisis Indicator Data'!L126))/(W$3-W$4)*5,1)))))</f>
        <v>3.1</v>
      </c>
      <c r="X129" s="244">
        <f>IF(OR('Crisis Indicator Data'!L126="x",'Crisis Indicator Data'!H126="x"),"x",'Crisis Indicator Data'!L126/'Crisis Indicator Data'!H126)</f>
        <v>4.1833810888252147E-4</v>
      </c>
      <c r="Y129" s="237">
        <f t="shared" si="48"/>
        <v>5</v>
      </c>
      <c r="Z129" s="237">
        <f t="shared" si="49"/>
        <v>4.0999999999999996</v>
      </c>
      <c r="AA129" s="237">
        <f t="shared" si="50"/>
        <v>4.0999999999999996</v>
      </c>
      <c r="AB129" s="245">
        <f t="shared" si="51"/>
        <v>2.8</v>
      </c>
    </row>
    <row r="130" spans="1:28" x14ac:dyDescent="0.25">
      <c r="A130" s="147" t="str">
        <f>'Crisis Indicator Data'!A127</f>
        <v>Violence in Darfur and Kordofan regions</v>
      </c>
      <c r="B130" s="148" t="str">
        <f>'Crisis Indicator Data'!B127</f>
        <v>Violence</v>
      </c>
      <c r="C130" s="148" t="str">
        <f>'Crisis Indicator Data'!C127</f>
        <v>SDN008</v>
      </c>
      <c r="D130" s="148" t="str">
        <f>'Crisis Indicator Data'!D127</f>
        <v>Sudan</v>
      </c>
      <c r="E130" s="149" t="str">
        <f>'Crisis Indicator Data'!E127</f>
        <v>SDN</v>
      </c>
      <c r="F130" s="243">
        <f>IF('Crisis Indicator Data'!F127="x","x",IF(LOG('Crisis Indicator Data'!F127)&lt;F$4,0,IF(LOG('Crisis Indicator Data'!F127)&gt;F$3,5,ROUND(5-(F$3-LOG('Crisis Indicator Data'!F127))/(F$3-F$4)*5,1))))</f>
        <v>4.9000000000000004</v>
      </c>
      <c r="G130" s="143">
        <f>IF('Crisis Indicator Data'!F127="x","x",IF(LEN(E130)&gt;3,('Crisis Indicator Data'!F127/VLOOKUP('Impact of the crisis'!$C130,'Regional Crises'!$B$1:$R$66,4,FALSE)),'Crisis Indicator Data'!F127/VLOOKUP('Impact of the crisis'!$E130,'Country Indicator Data'!$B$4:$P$300,15,FALSE)))</f>
        <v>0.37043139730639729</v>
      </c>
      <c r="H130" s="237">
        <f t="shared" si="39"/>
        <v>1.8</v>
      </c>
      <c r="I130" s="237">
        <f t="shared" si="40"/>
        <v>3.35</v>
      </c>
      <c r="J130" s="237">
        <f>IF('Crisis Indicator Data'!G127="x","x",IF(LOG('Crisis Indicator Data'!G127)&lt;J$4,0,IF(LOG('Crisis Indicator Data'!G127)&gt;J$3,5,ROUND(5-(J$3-LOG('Crisis Indicator Data'!G127))/(J$3-J$4)*5,1))))</f>
        <v>4.0999999999999996</v>
      </c>
      <c r="K130" s="143">
        <f>IF('Crisis Indicator Data'!G127="x","x",IF(LEN(E130)&gt;3,('Crisis Indicator Data'!G127/VLOOKUP('Impact of the crisis'!$C130,'Regional Crises'!$B$1:$R$66,5,FALSE)),'Crisis Indicator Data'!G127/VLOOKUP('Impact of the crisis'!$E130,'Country Indicator Data'!$B$4:$P$300,14,FALSE)))</f>
        <v>0.35716666666666669</v>
      </c>
      <c r="L130" s="237">
        <f t="shared" si="41"/>
        <v>1.8</v>
      </c>
      <c r="M130" s="237">
        <f t="shared" si="42"/>
        <v>2.9499999999999997</v>
      </c>
      <c r="N130" s="237">
        <f t="shared" si="43"/>
        <v>3.2</v>
      </c>
      <c r="O130" s="237">
        <f>IF('Crisis Indicator Data'!H127="x","x",IF('Crisis Indicator Data'!H127=0,0,IF(LOG('Crisis Indicator Data'!H127)&lt;O$4,0,IF(LOG('Crisis Indicator Data'!H127)&gt;O$3,5,ROUND(5-(O$3-LOG('Crisis Indicator Data'!H127))/(O$3-O$4)*5,1)))))</f>
        <v>4.4000000000000004</v>
      </c>
      <c r="P130" s="143">
        <f>IF('Crisis Indicator Data'!H127="x","x",'Crisis Indicator Data'!H127/'Crisis Indicator Data'!G127)</f>
        <v>0.80290480634624362</v>
      </c>
      <c r="Q130" s="237">
        <f t="shared" si="44"/>
        <v>4</v>
      </c>
      <c r="R130" s="237">
        <f t="shared" si="45"/>
        <v>4.2</v>
      </c>
      <c r="S130" s="237">
        <f>IF('Crisis Indicator Data'!I127="x","x",IF('Crisis Indicator Data'!I127=0,0,IF(LOG('Crisis Indicator Data'!I127)&lt;S$4,0,IF(LOG('Crisis Indicator Data'!I127)&gt;S$3,5,ROUND(5-(S$3-LOG('Crisis Indicator Data'!I127))/(S$3-S$4)*5,1)))))</f>
        <v>3.1</v>
      </c>
      <c r="T130" s="143">
        <f>IF('Crisis Indicator Data'!H127="x","x",IF('Crisis Indicator Data'!I127="x","x",'Crisis Indicator Data'!I127/'Crisis Indicator Data'!H127))</f>
        <v>1.0606610969851072E-2</v>
      </c>
      <c r="U130" s="237">
        <f t="shared" si="46"/>
        <v>0.4</v>
      </c>
      <c r="V130" s="237">
        <f t="shared" si="47"/>
        <v>1.8</v>
      </c>
      <c r="W130" s="237">
        <f>IF('Crisis Indicator Data'!L127="x","x",IF('Crisis Indicator Data'!L127=0,0,IF(LOG('Crisis Indicator Data'!L127)&lt;W$4,0,IF(LOG('Crisis Indicator Data'!L127)&gt;W$3,5,ROUND(5-(W$3-LOG('Crisis Indicator Data'!L127))/(W$3-W$4)*5,1)))))</f>
        <v>4.0999999999999996</v>
      </c>
      <c r="X130" s="244">
        <f>IF(OR('Crisis Indicator Data'!L127="x",'Crisis Indicator Data'!H127="x"),"x",'Crisis Indicator Data'!L127/'Crisis Indicator Data'!H127)</f>
        <v>5.0490374137304762E-5</v>
      </c>
      <c r="Y130" s="237">
        <f t="shared" si="48"/>
        <v>2.5</v>
      </c>
      <c r="Z130" s="237">
        <f t="shared" si="49"/>
        <v>3.3</v>
      </c>
      <c r="AA130" s="237">
        <f t="shared" si="50"/>
        <v>2.6</v>
      </c>
      <c r="AB130" s="245">
        <f t="shared" si="51"/>
        <v>3.5</v>
      </c>
    </row>
    <row r="131" spans="1:28" x14ac:dyDescent="0.25">
      <c r="A131" s="147" t="str">
        <f>'Crisis Indicator Data'!A128</f>
        <v>Drought in Senegal</v>
      </c>
      <c r="B131" s="148" t="str">
        <f>'Crisis Indicator Data'!B128</f>
        <v>Drought</v>
      </c>
      <c r="C131" s="148" t="str">
        <f>'Crisis Indicator Data'!C128</f>
        <v>SEN002</v>
      </c>
      <c r="D131" s="148" t="str">
        <f>'Crisis Indicator Data'!D128</f>
        <v>Senegal</v>
      </c>
      <c r="E131" s="149" t="str">
        <f>'Crisis Indicator Data'!E128</f>
        <v>SEN</v>
      </c>
      <c r="F131" s="243">
        <f>IF('Crisis Indicator Data'!F128="x","x",IF(LOG('Crisis Indicator Data'!F128)&lt;F$4,0,IF(LOG('Crisis Indicator Data'!F128)&gt;F$3,5,ROUND(5-(F$3-LOG('Crisis Indicator Data'!F128))/(F$3-F$4)*5,1))))</f>
        <v>3.8</v>
      </c>
      <c r="G131" s="143">
        <f>IF('Crisis Indicator Data'!F128="x","x",IF(LEN(E131)&gt;3,('Crisis Indicator Data'!F128/VLOOKUP('Impact of the crisis'!$C131,'Regional Crises'!$B$1:$R$66,4,FALSE)),'Crisis Indicator Data'!F128/VLOOKUP('Impact of the crisis'!$E131,'Country Indicator Data'!$B$4:$P$300,15,FALSE)))</f>
        <v>1.021721290188542</v>
      </c>
      <c r="H131" s="237">
        <f t="shared" si="39"/>
        <v>5</v>
      </c>
      <c r="I131" s="237">
        <f t="shared" si="40"/>
        <v>4.4000000000000004</v>
      </c>
      <c r="J131" s="237">
        <f>IF('Crisis Indicator Data'!G128="x","x",IF(LOG('Crisis Indicator Data'!G128)&lt;J$4,0,IF(LOG('Crisis Indicator Data'!G128)&gt;J$3,5,ROUND(5-(J$3-LOG('Crisis Indicator Data'!G128))/(J$3-J$4)*5,1))))</f>
        <v>4.0999999999999996</v>
      </c>
      <c r="K131" s="143">
        <f>IF('Crisis Indicator Data'!G128="x","x",IF(LEN(E131)&gt;3,('Crisis Indicator Data'!G128/VLOOKUP('Impact of the crisis'!$C131,'Regional Crises'!$B$1:$R$66,5,FALSE)),'Crisis Indicator Data'!G128/VLOOKUP('Impact of the crisis'!$E131,'Country Indicator Data'!$B$4:$P$300,14,FALSE)))</f>
        <v>1</v>
      </c>
      <c r="L131" s="237">
        <f t="shared" si="41"/>
        <v>5</v>
      </c>
      <c r="M131" s="237">
        <f t="shared" si="42"/>
        <v>4.55</v>
      </c>
      <c r="N131" s="237">
        <f t="shared" si="43"/>
        <v>4.5</v>
      </c>
      <c r="O131" s="237">
        <f>IF('Crisis Indicator Data'!H128="x","x",IF('Crisis Indicator Data'!H128=0,0,IF(LOG('Crisis Indicator Data'!H128)&lt;O$4,0,IF(LOG('Crisis Indicator Data'!H128)&gt;O$3,5,ROUND(5-(O$3-LOG('Crisis Indicator Data'!H128))/(O$3-O$4)*5,1)))))</f>
        <v>3.6</v>
      </c>
      <c r="P131" s="143">
        <f>IF('Crisis Indicator Data'!H128="x","x",'Crisis Indicator Data'!H128/'Crisis Indicator Data'!G128)</f>
        <v>0.25796731950399815</v>
      </c>
      <c r="Q131" s="237">
        <f t="shared" si="44"/>
        <v>1.3</v>
      </c>
      <c r="R131" s="237">
        <f t="shared" si="45"/>
        <v>2.4500000000000002</v>
      </c>
      <c r="S131" s="237">
        <f>IF('Crisis Indicator Data'!I128="x","x",IF('Crisis Indicator Data'!I128=0,0,IF(LOG('Crisis Indicator Data'!I128)&lt;S$4,0,IF(LOG('Crisis Indicator Data'!I128)&gt;S$3,5,ROUND(5-(S$3-LOG('Crisis Indicator Data'!I128))/(S$3-S$4)*5,1)))))</f>
        <v>1.5</v>
      </c>
      <c r="T131" s="143">
        <f>IF('Crisis Indicator Data'!H128="x","x",IF('Crisis Indicator Data'!I128="x","x",'Crisis Indicator Data'!I128/'Crisis Indicator Data'!H128))</f>
        <v>2.6954177897574125E-3</v>
      </c>
      <c r="U131" s="237">
        <f t="shared" si="46"/>
        <v>0.1</v>
      </c>
      <c r="V131" s="237">
        <f t="shared" si="47"/>
        <v>0.8</v>
      </c>
      <c r="W131" s="237">
        <f>IF('Crisis Indicator Data'!L128="x","x",IF('Crisis Indicator Data'!L128=0,0,IF(LOG('Crisis Indicator Data'!L128)&lt;W$4,0,IF(LOG('Crisis Indicator Data'!L128)&gt;W$3,5,ROUND(5-(W$3-LOG('Crisis Indicator Data'!L128))/(W$3-W$4)*5,1)))))</f>
        <v>1.7</v>
      </c>
      <c r="X131" s="244">
        <f>IF(OR('Crisis Indicator Data'!L128="x",'Crisis Indicator Data'!H128="x"),"x",'Crisis Indicator Data'!L128/'Crisis Indicator Data'!H128)</f>
        <v>3.3692722371967654E-6</v>
      </c>
      <c r="Y131" s="237">
        <f t="shared" si="48"/>
        <v>0.2</v>
      </c>
      <c r="Z131" s="237">
        <f t="shared" si="49"/>
        <v>1</v>
      </c>
      <c r="AA131" s="237">
        <f t="shared" si="50"/>
        <v>0.9</v>
      </c>
      <c r="AB131" s="245">
        <f t="shared" si="51"/>
        <v>1.7</v>
      </c>
    </row>
    <row r="132" spans="1:28" x14ac:dyDescent="0.25">
      <c r="A132" s="147" t="str">
        <f>'Crisis Indicator Data'!A129</f>
        <v>Complex crisis in El Salvador</v>
      </c>
      <c r="B132" s="148" t="str">
        <f>'Crisis Indicator Data'!B129</f>
        <v>Displacement,Violence,Floods,Drought</v>
      </c>
      <c r="C132" s="148" t="str">
        <f>'Crisis Indicator Data'!C129</f>
        <v>SLV001</v>
      </c>
      <c r="D132" s="148" t="str">
        <f>'Crisis Indicator Data'!D129</f>
        <v>El Salvador</v>
      </c>
      <c r="E132" s="149" t="str">
        <f>'Crisis Indicator Data'!E129</f>
        <v>SLV</v>
      </c>
      <c r="F132" s="243">
        <f>IF('Crisis Indicator Data'!F129="x","x",IF(LOG('Crisis Indicator Data'!F129)&lt;F$4,0,IF(LOG('Crisis Indicator Data'!F129)&gt;F$3,5,ROUND(5-(F$3-LOG('Crisis Indicator Data'!F129))/(F$3-F$4)*5,1))))</f>
        <v>2.2000000000000002</v>
      </c>
      <c r="G132" s="143">
        <f>IF('Crisis Indicator Data'!F129="x","x",IF(LEN(E132)&gt;3,('Crisis Indicator Data'!F129/VLOOKUP('Impact of the crisis'!$C132,'Regional Crises'!$B$1:$R$66,4,FALSE)),'Crisis Indicator Data'!F129/VLOOKUP('Impact of the crisis'!$E132,'Country Indicator Data'!$B$4:$P$300,15,FALSE)))</f>
        <v>1</v>
      </c>
      <c r="H132" s="237">
        <f t="shared" si="39"/>
        <v>5</v>
      </c>
      <c r="I132" s="237">
        <f t="shared" si="40"/>
        <v>3.6</v>
      </c>
      <c r="J132" s="237">
        <f>IF('Crisis Indicator Data'!G129="x","x",IF(LOG('Crisis Indicator Data'!G129)&lt;J$4,0,IF(LOG('Crisis Indicator Data'!G129)&gt;J$3,5,ROUND(5-(J$3-LOG('Crisis Indicator Data'!G129))/(J$3-J$4)*5,1))))</f>
        <v>2.8</v>
      </c>
      <c r="K132" s="143">
        <f>IF('Crisis Indicator Data'!G129="x","x",IF(LEN(E132)&gt;3,('Crisis Indicator Data'!G129/VLOOKUP('Impact of the crisis'!$C132,'Regional Crises'!$B$1:$R$66,5,FALSE)),'Crisis Indicator Data'!G129/VLOOKUP('Impact of the crisis'!$E132,'Country Indicator Data'!$B$4:$P$300,14,FALSE)))</f>
        <v>1</v>
      </c>
      <c r="L132" s="237">
        <f t="shared" si="41"/>
        <v>5</v>
      </c>
      <c r="M132" s="237">
        <f t="shared" si="42"/>
        <v>3.9</v>
      </c>
      <c r="N132" s="237">
        <f t="shared" si="43"/>
        <v>3.8</v>
      </c>
      <c r="O132" s="237">
        <f>IF('Crisis Indicator Data'!H129="x","x",IF('Crisis Indicator Data'!H129=0,0,IF(LOG('Crisis Indicator Data'!H129)&lt;O$4,0,IF(LOG('Crisis Indicator Data'!H129)&gt;O$3,5,ROUND(5-(O$3-LOG('Crisis Indicator Data'!H129))/(O$3-O$4)*5,1)))))</f>
        <v>3.3</v>
      </c>
      <c r="P132" s="143">
        <f>IF('Crisis Indicator Data'!H129="x","x",'Crisis Indicator Data'!H129/'Crisis Indicator Data'!G129)</f>
        <v>0.47761194029850745</v>
      </c>
      <c r="Q132" s="237">
        <f t="shared" si="44"/>
        <v>2.4</v>
      </c>
      <c r="R132" s="237">
        <f t="shared" si="45"/>
        <v>2.8499999999999996</v>
      </c>
      <c r="S132" s="237">
        <f>IF('Crisis Indicator Data'!I129="x","x",IF('Crisis Indicator Data'!I129=0,0,IF(LOG('Crisis Indicator Data'!I129)&lt;S$4,0,IF(LOG('Crisis Indicator Data'!I129)&gt;S$3,5,ROUND(5-(S$3-LOG('Crisis Indicator Data'!I129))/(S$3-S$4)*5,1)))))</f>
        <v>3.2</v>
      </c>
      <c r="T132" s="143">
        <f>IF('Crisis Indicator Data'!H129="x","x",IF('Crisis Indicator Data'!I129="x","x",'Crisis Indicator Data'!I129/'Crisis Indicator Data'!H129))</f>
        <v>5.5E-2</v>
      </c>
      <c r="U132" s="237">
        <f t="shared" si="46"/>
        <v>1.8</v>
      </c>
      <c r="V132" s="237">
        <f t="shared" si="47"/>
        <v>2.5</v>
      </c>
      <c r="W132" s="237">
        <f>IF('Crisis Indicator Data'!L129="x","x",IF('Crisis Indicator Data'!L129=0,0,IF(LOG('Crisis Indicator Data'!L129)&lt;W$4,0,IF(LOG('Crisis Indicator Data'!L129)&gt;W$3,5,ROUND(5-(W$3-LOG('Crisis Indicator Data'!L129))/(W$3-W$4)*5,1)))))</f>
        <v>3.6</v>
      </c>
      <c r="X132" s="244">
        <f>IF(OR('Crisis Indicator Data'!L129="x",'Crisis Indicator Data'!H129="x"),"x",'Crisis Indicator Data'!L129/'Crisis Indicator Data'!H129)</f>
        <v>1.08125E-4</v>
      </c>
      <c r="Y132" s="237">
        <f t="shared" si="48"/>
        <v>5</v>
      </c>
      <c r="Z132" s="237">
        <f t="shared" si="49"/>
        <v>4.3</v>
      </c>
      <c r="AA132" s="237">
        <f t="shared" si="50"/>
        <v>3.5</v>
      </c>
      <c r="AB132" s="245">
        <f t="shared" si="51"/>
        <v>3.2</v>
      </c>
    </row>
    <row r="133" spans="1:28" x14ac:dyDescent="0.25">
      <c r="A133" s="147" t="str">
        <f>'Crisis Indicator Data'!A130</f>
        <v>Complex crisis in Somalia</v>
      </c>
      <c r="B133" s="148" t="str">
        <f>'Crisis Indicator Data'!B130</f>
        <v>Conflict,Displacement,Floods,Drought</v>
      </c>
      <c r="C133" s="148" t="str">
        <f>'Crisis Indicator Data'!C130</f>
        <v>SOM001</v>
      </c>
      <c r="D133" s="148" t="str">
        <f>'Crisis Indicator Data'!D130</f>
        <v>Somalia</v>
      </c>
      <c r="E133" s="149" t="str">
        <f>'Crisis Indicator Data'!E130</f>
        <v>SOM</v>
      </c>
      <c r="F133" s="243">
        <f>IF('Crisis Indicator Data'!F130="x","x",IF(LOG('Crisis Indicator Data'!F130)&lt;F$4,0,IF(LOG('Crisis Indicator Data'!F130)&gt;F$3,5,ROUND(5-(F$3-LOG('Crisis Indicator Data'!F130))/(F$3-F$4)*5,1))))</f>
        <v>4.7</v>
      </c>
      <c r="G133" s="143">
        <f>IF('Crisis Indicator Data'!F130="x","x",IF(LEN(E133)&gt;3,('Crisis Indicator Data'!F130/VLOOKUP('Impact of the crisis'!$C133,'Regional Crises'!$B$1:$R$66,4,FALSE)),'Crisis Indicator Data'!F130/VLOOKUP('Impact of the crisis'!$E133,'Country Indicator Data'!$B$4:$P$300,15,FALSE)))</f>
        <v>1</v>
      </c>
      <c r="H133" s="237">
        <f t="shared" si="39"/>
        <v>5</v>
      </c>
      <c r="I133" s="237">
        <f t="shared" si="40"/>
        <v>4.8499999999999996</v>
      </c>
      <c r="J133" s="237">
        <f>IF('Crisis Indicator Data'!G130="x","x",IF(LOG('Crisis Indicator Data'!G130)&lt;J$4,0,IF(LOG('Crisis Indicator Data'!G130)&gt;J$3,5,ROUND(5-(J$3-LOG('Crisis Indicator Data'!G130))/(J$3-J$4)*5,1))))</f>
        <v>4.2</v>
      </c>
      <c r="K133" s="143">
        <f>IF('Crisis Indicator Data'!G130="x","x",IF(LEN(E133)&gt;3,('Crisis Indicator Data'!G130/VLOOKUP('Impact of the crisis'!$C133,'Regional Crises'!$B$1:$R$66,5,FALSE)),'Crisis Indicator Data'!G130/VLOOKUP('Impact of the crisis'!$E133,'Country Indicator Data'!$B$4:$P$300,14,FALSE)))</f>
        <v>1</v>
      </c>
      <c r="L133" s="237">
        <f t="shared" si="41"/>
        <v>5</v>
      </c>
      <c r="M133" s="237">
        <f t="shared" si="42"/>
        <v>4.5999999999999996</v>
      </c>
      <c r="N133" s="237">
        <f t="shared" si="43"/>
        <v>4.7</v>
      </c>
      <c r="O133" s="237">
        <f>IF('Crisis Indicator Data'!H130="x","x",IF('Crisis Indicator Data'!H130=0,0,IF(LOG('Crisis Indicator Data'!H130)&lt;O$4,0,IF(LOG('Crisis Indicator Data'!H130)&gt;O$3,5,ROUND(5-(O$3-LOG('Crisis Indicator Data'!H130))/(O$3-O$4)*5,1)))))</f>
        <v>4.5999999999999996</v>
      </c>
      <c r="P133" s="143">
        <f>IF('Crisis Indicator Data'!H130="x","x",'Crisis Indicator Data'!H130/'Crisis Indicator Data'!G130)</f>
        <v>1</v>
      </c>
      <c r="Q133" s="237">
        <f t="shared" si="44"/>
        <v>5</v>
      </c>
      <c r="R133" s="237">
        <f t="shared" si="45"/>
        <v>4.8</v>
      </c>
      <c r="S133" s="237">
        <f>IF('Crisis Indicator Data'!I130="x","x",IF('Crisis Indicator Data'!I130=0,0,IF(LOG('Crisis Indicator Data'!I130)&lt;S$4,0,IF(LOG('Crisis Indicator Data'!I130)&gt;S$3,5,ROUND(5-(S$3-LOG('Crisis Indicator Data'!I130))/(S$3-S$4)*5,1)))))</f>
        <v>5</v>
      </c>
      <c r="T133" s="143">
        <f>IF('Crisis Indicator Data'!H130="x","x",IF('Crisis Indicator Data'!I130="x","x",'Crisis Indicator Data'!I130/'Crisis Indicator Data'!H130))</f>
        <v>0.21317895453771496</v>
      </c>
      <c r="U133" s="237">
        <f t="shared" si="46"/>
        <v>5</v>
      </c>
      <c r="V133" s="237">
        <f t="shared" si="47"/>
        <v>5</v>
      </c>
      <c r="W133" s="237">
        <f>IF('Crisis Indicator Data'!L130="x","x",IF('Crisis Indicator Data'!L130=0,0,IF(LOG('Crisis Indicator Data'!L130)&lt;W$4,0,IF(LOG('Crisis Indicator Data'!L130)&gt;W$3,5,ROUND(5-(W$3-LOG('Crisis Indicator Data'!L130))/(W$3-W$4)*5,1)))))</f>
        <v>5</v>
      </c>
      <c r="X133" s="244">
        <f>IF(OR('Crisis Indicator Data'!L130="x",'Crisis Indicator Data'!H130="x"),"x",'Crisis Indicator Data'!L130/'Crisis Indicator Data'!H130)</f>
        <v>1.890572677223452E-4</v>
      </c>
      <c r="Y133" s="237">
        <f t="shared" si="48"/>
        <v>5</v>
      </c>
      <c r="Z133" s="237">
        <f t="shared" si="49"/>
        <v>5</v>
      </c>
      <c r="AA133" s="237">
        <f t="shared" si="50"/>
        <v>5</v>
      </c>
      <c r="AB133" s="245">
        <f t="shared" si="51"/>
        <v>4.9000000000000004</v>
      </c>
    </row>
    <row r="134" spans="1:28" x14ac:dyDescent="0.25">
      <c r="A134" s="147" t="str">
        <f>'Crisis Indicator Data'!A131</f>
        <v>Mixed Migration Flows in Somalia</v>
      </c>
      <c r="B134" s="148" t="str">
        <f>'Crisis Indicator Data'!B131</f>
        <v>Displacement</v>
      </c>
      <c r="C134" s="148" t="str">
        <f>'Crisis Indicator Data'!C131</f>
        <v>SOM002</v>
      </c>
      <c r="D134" s="148" t="str">
        <f>'Crisis Indicator Data'!D131</f>
        <v>Somalia</v>
      </c>
      <c r="E134" s="149" t="str">
        <f>'Crisis Indicator Data'!E131</f>
        <v>SOM</v>
      </c>
      <c r="F134" s="243">
        <f>IF('Crisis Indicator Data'!F131="x","x",IF(LOG('Crisis Indicator Data'!F131)&lt;F$4,0,IF(LOG('Crisis Indicator Data'!F131)&gt;F$3,5,ROUND(5-(F$3-LOG('Crisis Indicator Data'!F131))/(F$3-F$4)*5,1))))</f>
        <v>3.3</v>
      </c>
      <c r="G134" s="143">
        <f>IF('Crisis Indicator Data'!F131="x","x",IF(LEN(E134)&gt;3,('Crisis Indicator Data'!F131/VLOOKUP('Impact of the crisis'!$C134,'Regional Crises'!$B$1:$R$66,4,FALSE)),'Crisis Indicator Data'!F131/VLOOKUP('Impact of the crisis'!$E134,'Country Indicator Data'!$B$4:$P$300,15,FALSE)))</f>
        <v>0.157688016067842</v>
      </c>
      <c r="H134" s="237">
        <f t="shared" ref="H134:H165" si="52">IF(G134="x","x",IF(G134&lt;H$4,0,IF(G134&gt;H$3,5,ROUND(5-(H$3-G134)/(H$3-H$4)*5,1))))</f>
        <v>0.7</v>
      </c>
      <c r="I134" s="237">
        <f t="shared" ref="I134:I165" si="53">IF(AND(H134="x",F134="x"),"x",AVERAGE(F134,H134))</f>
        <v>2</v>
      </c>
      <c r="J134" s="237">
        <f>IF('Crisis Indicator Data'!G131="x","x",IF(LOG('Crisis Indicator Data'!G131)&lt;J$4,0,IF(LOG('Crisis Indicator Data'!G131)&gt;J$3,5,ROUND(5-(J$3-LOG('Crisis Indicator Data'!G131))/(J$3-J$4)*5,1))))</f>
        <v>1.4</v>
      </c>
      <c r="K134" s="143">
        <f>IF('Crisis Indicator Data'!G131="x","x",IF(LEN(E134)&gt;3,('Crisis Indicator Data'!G131/VLOOKUP('Impact of the crisis'!$C134,'Regional Crises'!$B$1:$R$66,5,FALSE)),'Crisis Indicator Data'!G131/VLOOKUP('Impact of the crisis'!$E134,'Country Indicator Data'!$B$4:$P$300,14,FALSE)))</f>
        <v>0.15290311595436745</v>
      </c>
      <c r="L134" s="237">
        <f t="shared" ref="L134:L165" si="54">IF(K134="x","x",IF(K134&lt;L$4,0,IF(K134&gt;L$3,5,ROUND(5-(L$3-K134)/(L$3-L$4)*5,1))))</f>
        <v>0.7</v>
      </c>
      <c r="M134" s="237">
        <f t="shared" ref="M134:M165" si="55">IF(AND(L134="x",J134="x"),"x",AVERAGE(J134,L134))</f>
        <v>1.0499999999999998</v>
      </c>
      <c r="N134" s="237">
        <f t="shared" ref="N134:N165" si="56">IF(AND(M134="x",I134="x"),"x",IF(OR(M134="x",I134="x"),AVERAGE(I134,M134),ROUND((5-GEOMEAN(((5-I134)/5*4+1),((5-M134)/5*4+1)))/4*5,1)))</f>
        <v>1.5</v>
      </c>
      <c r="O134" s="237">
        <f>IF('Crisis Indicator Data'!H131="x","x",IF('Crisis Indicator Data'!H131=0,0,IF(LOG('Crisis Indicator Data'!H131)&lt;O$4,0,IF(LOG('Crisis Indicator Data'!H131)&gt;O$3,5,ROUND(5-(O$3-LOG('Crisis Indicator Data'!H131))/(O$3-O$4)*5,1)))))</f>
        <v>0.1</v>
      </c>
      <c r="P134" s="143">
        <f>IF('Crisis Indicator Data'!H131="x","x",'Crisis Indicator Data'!H131/'Crisis Indicator Data'!G131)</f>
        <v>1.2620638455827766E-2</v>
      </c>
      <c r="Q134" s="237">
        <f t="shared" ref="Q134:Q165" si="57">IF(P134="x","x",IF(P134&lt;Q$4,0,IF(P134&gt;Q$3,5,ROUND(5-(Q$3-P134)/(Q$3-Q$4)*5,1))))</f>
        <v>0</v>
      </c>
      <c r="R134" s="237">
        <f t="shared" ref="R134:R165" si="58">IF(AND(Q134="x",O134="x"),"x",AVERAGE(O134,Q134))</f>
        <v>0.05</v>
      </c>
      <c r="S134" s="237">
        <f>IF('Crisis Indicator Data'!I131="x","x",IF('Crisis Indicator Data'!I131=0,0,IF(LOG('Crisis Indicator Data'!I131)&lt;S$4,0,IF(LOG('Crisis Indicator Data'!I131)&gt;S$3,5,ROUND(5-(S$3-LOG('Crisis Indicator Data'!I131))/(S$3-S$4)*5,1)))))</f>
        <v>2.2000000000000002</v>
      </c>
      <c r="T134" s="143">
        <f>IF('Crisis Indicator Data'!H131="x","x",IF('Crisis Indicator Data'!I131="x","x",'Crisis Indicator Data'!I131/'Crisis Indicator Data'!H131))</f>
        <v>1</v>
      </c>
      <c r="U134" s="237">
        <f t="shared" ref="U134:U165" si="59">IF(T134="x","x",IF(T134&lt;U$4,0,IF(T134&gt;U$3,5,ROUND(5-(U$3-T134)/(U$3-U$4)*5,1))))</f>
        <v>5</v>
      </c>
      <c r="V134" s="237">
        <f t="shared" ref="V134:V165" si="60">IF(AND(U134="x",S134="x"),"x",ROUND(AVERAGE(S134,U134),1))</f>
        <v>3.6</v>
      </c>
      <c r="W134" s="237">
        <f>IF('Crisis Indicator Data'!L131="x","x",IF('Crisis Indicator Data'!L131=0,0,IF(LOG('Crisis Indicator Data'!L131)&lt;W$4,0,IF(LOG('Crisis Indicator Data'!L131)&gt;W$3,5,ROUND(5-(W$3-LOG('Crisis Indicator Data'!L131))/(W$3-W$4)*5,1)))))</f>
        <v>1</v>
      </c>
      <c r="X134" s="244">
        <f>IF(OR('Crisis Indicator Data'!L131="x",'Crisis Indicator Data'!H131="x"),"x",'Crisis Indicator Data'!L131/'Crisis Indicator Data'!H131)</f>
        <v>1.4705882352941175E-4</v>
      </c>
      <c r="Y134" s="237">
        <f t="shared" ref="Y134:Y165" si="61">IF(X134="x","x",IF(X134&lt;Y$4,0,IF(X134&gt;Y$3,5,ROUND(5-(Y$3-X134)/(Y$3-Y$4)*5,1))))</f>
        <v>5</v>
      </c>
      <c r="Z134" s="237">
        <f t="shared" ref="Z134:Z165" si="62">IF(AND(Y134="x",W134="x"),"x",ROUND(AVERAGE(W134,Y134),1))</f>
        <v>3</v>
      </c>
      <c r="AA134" s="237">
        <f t="shared" ref="AA134:AA165" si="63">IF(AND(V134="x",Z134="x"),"x",IF(OR(V134="x",Z134="x"),AVERAGE(V134,Z134),ROUND((5-GEOMEAN(((5-V134)/5*4+1),((5-Z134)/5*4+1)))/4*5,1)))</f>
        <v>3.3</v>
      </c>
      <c r="AB134" s="245">
        <f t="shared" ref="AB134:AB165" si="64">IF(AND(R134="x",AA134="x"),"x",IF(OR(R134="x",AA134="x"),AVERAGE(R134,AA134),ROUND((5-GEOMEAN(((5-R134)/5*4+1),((5-AA134)/5*4+1)))/4*5,1)))</f>
        <v>2</v>
      </c>
    </row>
    <row r="135" spans="1:28" x14ac:dyDescent="0.25">
      <c r="A135" s="147" t="str">
        <f>'Crisis Indicator Data'!A132</f>
        <v>Complex crisis in South Sudan</v>
      </c>
      <c r="B135" s="148" t="str">
        <f>'Crisis Indicator Data'!B132</f>
        <v>Conflict,Floods,Displacement</v>
      </c>
      <c r="C135" s="148" t="str">
        <f>'Crisis Indicator Data'!C132</f>
        <v>SSD001</v>
      </c>
      <c r="D135" s="148" t="str">
        <f>'Crisis Indicator Data'!D132</f>
        <v>South Sudan</v>
      </c>
      <c r="E135" s="149" t="str">
        <f>'Crisis Indicator Data'!E132</f>
        <v>SSD</v>
      </c>
      <c r="F135" s="243">
        <f>IF('Crisis Indicator Data'!F132="x","x",IF(LOG('Crisis Indicator Data'!F132)&lt;F$4,0,IF(LOG('Crisis Indicator Data'!F132)&gt;F$3,5,ROUND(5-(F$3-LOG('Crisis Indicator Data'!F132))/(F$3-F$4)*5,1))))</f>
        <v>4.7</v>
      </c>
      <c r="G135" s="143">
        <f>IF('Crisis Indicator Data'!F132="x","x",IF(LEN(E135)&gt;3,('Crisis Indicator Data'!F132/VLOOKUP('Impact of the crisis'!$C135,'Regional Crises'!$B$1:$R$66,4,FALSE)),'Crisis Indicator Data'!F132/VLOOKUP('Impact of the crisis'!$E135,'Country Indicator Data'!$B$4:$P$300,15,FALSE)))</f>
        <v>0.99948939128923264</v>
      </c>
      <c r="H135" s="237">
        <f t="shared" si="52"/>
        <v>5</v>
      </c>
      <c r="I135" s="237">
        <f t="shared" si="53"/>
        <v>4.8499999999999996</v>
      </c>
      <c r="J135" s="237">
        <f>IF('Crisis Indicator Data'!G132="x","x",IF(LOG('Crisis Indicator Data'!G132)&lt;J$4,0,IF(LOG('Crisis Indicator Data'!G132)&gt;J$3,5,ROUND(5-(J$3-LOG('Crisis Indicator Data'!G132))/(J$3-J$4)*5,1))))</f>
        <v>3.6</v>
      </c>
      <c r="K135" s="143">
        <f>IF('Crisis Indicator Data'!G132="x","x",IF(LEN(E135)&gt;3,('Crisis Indicator Data'!G132/VLOOKUP('Impact of the crisis'!$C135,'Regional Crises'!$B$1:$R$66,5,FALSE)),'Crisis Indicator Data'!G132/VLOOKUP('Impact of the crisis'!$E135,'Country Indicator Data'!$B$4:$P$300,14,FALSE)))</f>
        <v>1</v>
      </c>
      <c r="L135" s="237">
        <f t="shared" si="54"/>
        <v>5</v>
      </c>
      <c r="M135" s="237">
        <f t="shared" si="55"/>
        <v>4.3</v>
      </c>
      <c r="N135" s="237">
        <f t="shared" si="56"/>
        <v>4.5999999999999996</v>
      </c>
      <c r="O135" s="237">
        <f>IF('Crisis Indicator Data'!H132="x","x",IF('Crisis Indicator Data'!H132=0,0,IF(LOG('Crisis Indicator Data'!H132)&lt;O$4,0,IF(LOG('Crisis Indicator Data'!H132)&gt;O$3,5,ROUND(5-(O$3-LOG('Crisis Indicator Data'!H132))/(O$3-O$4)*5,1)))))</f>
        <v>4.3</v>
      </c>
      <c r="P135" s="143">
        <f>IF('Crisis Indicator Data'!H132="x","x",'Crisis Indicator Data'!H132/'Crisis Indicator Data'!G132)</f>
        <v>1</v>
      </c>
      <c r="Q135" s="237">
        <f t="shared" si="57"/>
        <v>5</v>
      </c>
      <c r="R135" s="237">
        <f t="shared" si="58"/>
        <v>4.6500000000000004</v>
      </c>
      <c r="S135" s="237">
        <f>IF('Crisis Indicator Data'!I132="x","x",IF('Crisis Indicator Data'!I132=0,0,IF(LOG('Crisis Indicator Data'!I132)&lt;S$4,0,IF(LOG('Crisis Indicator Data'!I132)&gt;S$3,5,ROUND(5-(S$3-LOG('Crisis Indicator Data'!I132))/(S$3-S$4)*5,1)))))</f>
        <v>5</v>
      </c>
      <c r="T135" s="143">
        <f>IF('Crisis Indicator Data'!H132="x","x",IF('Crisis Indicator Data'!I132="x","x",'Crisis Indicator Data'!I132/'Crisis Indicator Data'!H132))</f>
        <v>0.44104838709677419</v>
      </c>
      <c r="U135" s="237">
        <f t="shared" si="59"/>
        <v>5</v>
      </c>
      <c r="V135" s="237">
        <f t="shared" si="60"/>
        <v>5</v>
      </c>
      <c r="W135" s="237">
        <f>IF('Crisis Indicator Data'!L132="x","x",IF('Crisis Indicator Data'!L132=0,0,IF(LOG('Crisis Indicator Data'!L132)&lt;W$4,0,IF(LOG('Crisis Indicator Data'!L132)&gt;W$3,5,ROUND(5-(W$3-LOG('Crisis Indicator Data'!L132))/(W$3-W$4)*5,1)))))</f>
        <v>4.3</v>
      </c>
      <c r="X135" s="244">
        <f>IF(OR('Crisis Indicator Data'!L132="x",'Crisis Indicator Data'!H132="x"),"x",'Crisis Indicator Data'!L132/'Crisis Indicator Data'!H132)</f>
        <v>8.7016129032258058E-5</v>
      </c>
      <c r="Y135" s="237">
        <f t="shared" si="61"/>
        <v>4.4000000000000004</v>
      </c>
      <c r="Z135" s="237">
        <f t="shared" si="62"/>
        <v>4.4000000000000004</v>
      </c>
      <c r="AA135" s="237">
        <f t="shared" si="63"/>
        <v>4.7</v>
      </c>
      <c r="AB135" s="245">
        <f t="shared" si="64"/>
        <v>4.7</v>
      </c>
    </row>
    <row r="136" spans="1:28" x14ac:dyDescent="0.25">
      <c r="A136" s="147" t="str">
        <f>'Crisis Indicator Data'!A133</f>
        <v>2022 seasonal floods in South Sudan</v>
      </c>
      <c r="B136" s="148" t="str">
        <f>'Crisis Indicator Data'!B133</f>
        <v>Floods</v>
      </c>
      <c r="C136" s="148" t="str">
        <f>'Crisis Indicator Data'!C133</f>
        <v>SSD003</v>
      </c>
      <c r="D136" s="148" t="str">
        <f>'Crisis Indicator Data'!D133</f>
        <v>South Sudan</v>
      </c>
      <c r="E136" s="149" t="str">
        <f>'Crisis Indicator Data'!E133</f>
        <v>SSD</v>
      </c>
      <c r="F136" s="243">
        <f>IF('Crisis Indicator Data'!F133="x","x",IF(LOG('Crisis Indicator Data'!F133)&lt;F$4,0,IF(LOG('Crisis Indicator Data'!F133)&gt;F$3,5,ROUND(5-(F$3-LOG('Crisis Indicator Data'!F133))/(F$3-F$4)*5,1))))</f>
        <v>4.5</v>
      </c>
      <c r="G136" s="143">
        <f>IF('Crisis Indicator Data'!F133="x","x",IF(LEN(E136)&gt;3,('Crisis Indicator Data'!F133/VLOOKUP('Impact of the crisis'!$C136,'Regional Crises'!$B$1:$R$66,4,FALSE)),'Crisis Indicator Data'!F133/VLOOKUP('Impact of the crisis'!$E136,'Country Indicator Data'!$B$4:$P$300,15,FALSE)))</f>
        <v>0.75152445412204016</v>
      </c>
      <c r="H136" s="237">
        <f t="shared" si="52"/>
        <v>3.7</v>
      </c>
      <c r="I136" s="237">
        <f t="shared" si="53"/>
        <v>4.0999999999999996</v>
      </c>
      <c r="J136" s="237">
        <f>IF('Crisis Indicator Data'!G133="x","x",IF(LOG('Crisis Indicator Data'!G133)&lt;J$4,0,IF(LOG('Crisis Indicator Data'!G133)&gt;J$3,5,ROUND(5-(J$3-LOG('Crisis Indicator Data'!G133))/(J$3-J$4)*5,1))))</f>
        <v>3</v>
      </c>
      <c r="K136" s="143">
        <f>IF('Crisis Indicator Data'!G133="x","x",IF(LEN(E136)&gt;3,('Crisis Indicator Data'!G133/VLOOKUP('Impact of the crisis'!$C136,'Regional Crises'!$B$1:$R$66,5,FALSE)),'Crisis Indicator Data'!G133/VLOOKUP('Impact of the crisis'!$E136,'Country Indicator Data'!$B$4:$P$300,14,FALSE)))</f>
        <v>0.63032258064516133</v>
      </c>
      <c r="L136" s="237">
        <f t="shared" si="54"/>
        <v>3.1</v>
      </c>
      <c r="M136" s="237">
        <f t="shared" si="55"/>
        <v>3.05</v>
      </c>
      <c r="N136" s="237">
        <f t="shared" si="56"/>
        <v>3.6</v>
      </c>
      <c r="O136" s="237">
        <f>IF('Crisis Indicator Data'!H133="x","x",IF('Crisis Indicator Data'!H133=0,0,IF(LOG('Crisis Indicator Data'!H133)&lt;O$4,0,IF(LOG('Crisis Indicator Data'!H133)&gt;O$3,5,ROUND(5-(O$3-LOG('Crisis Indicator Data'!H133))/(O$3-O$4)*5,1)))))</f>
        <v>2.4</v>
      </c>
      <c r="P136" s="143">
        <f>IF('Crisis Indicator Data'!H133="x","x",'Crisis Indicator Data'!H133/'Crisis Indicator Data'!G133)</f>
        <v>0.11629989764585466</v>
      </c>
      <c r="Q136" s="237">
        <f t="shared" si="57"/>
        <v>0.5</v>
      </c>
      <c r="R136" s="237">
        <f t="shared" si="58"/>
        <v>1.45</v>
      </c>
      <c r="S136" s="237">
        <f>IF('Crisis Indicator Data'!I133="x","x",IF('Crisis Indicator Data'!I133=0,0,IF(LOG('Crisis Indicator Data'!I133)&lt;S$4,0,IF(LOG('Crisis Indicator Data'!I133)&gt;S$3,5,ROUND(5-(S$3-LOG('Crisis Indicator Data'!I133))/(S$3-S$4)*5,1)))))</f>
        <v>3.2</v>
      </c>
      <c r="T136" s="143">
        <f>IF('Crisis Indicator Data'!H133="x","x",IF('Crisis Indicator Data'!I133="x","x",'Crisis Indicator Data'!I133/'Crisis Indicator Data'!H133))</f>
        <v>0.20022002200220021</v>
      </c>
      <c r="U136" s="237">
        <f t="shared" si="59"/>
        <v>5</v>
      </c>
      <c r="V136" s="237">
        <f t="shared" si="60"/>
        <v>4.0999999999999996</v>
      </c>
      <c r="W136" s="237">
        <f>IF('Crisis Indicator Data'!L133="x","x",IF('Crisis Indicator Data'!L133=0,0,IF(LOG('Crisis Indicator Data'!L133)&lt;W$4,0,IF(LOG('Crisis Indicator Data'!L133)&gt;W$3,5,ROUND(5-(W$3-LOG('Crisis Indicator Data'!L133))/(W$3-W$4)*5,1)))))</f>
        <v>2.6</v>
      </c>
      <c r="X136" s="244">
        <f>IF(OR('Crisis Indicator Data'!L133="x",'Crisis Indicator Data'!H133="x"),"x",'Crisis Indicator Data'!L133/'Crisis Indicator Data'!H133)</f>
        <v>6.8206820682068206E-5</v>
      </c>
      <c r="Y136" s="237">
        <f t="shared" si="61"/>
        <v>3.4</v>
      </c>
      <c r="Z136" s="237">
        <f t="shared" si="62"/>
        <v>3</v>
      </c>
      <c r="AA136" s="237">
        <f t="shared" si="63"/>
        <v>3.6</v>
      </c>
      <c r="AB136" s="245">
        <f t="shared" si="64"/>
        <v>2.7</v>
      </c>
    </row>
    <row r="137" spans="1:28" x14ac:dyDescent="0.25">
      <c r="A137" s="147" t="str">
        <f>'Crisis Indicator Data'!A134</f>
        <v>Displacement from Ukraine conflict in Slovakia</v>
      </c>
      <c r="B137" s="148" t="str">
        <f>'Crisis Indicator Data'!B134</f>
        <v>Displacement,Conflict</v>
      </c>
      <c r="C137" s="148" t="str">
        <f>'Crisis Indicator Data'!C134</f>
        <v>SVK002</v>
      </c>
      <c r="D137" s="148" t="str">
        <f>'Crisis Indicator Data'!D134</f>
        <v>Slovakia</v>
      </c>
      <c r="E137" s="149" t="str">
        <f>'Crisis Indicator Data'!E134</f>
        <v>SVK</v>
      </c>
      <c r="F137" s="243">
        <f>IF('Crisis Indicator Data'!F134="x","x",IF(LOG('Crisis Indicator Data'!F134)&lt;F$4,0,IF(LOG('Crisis Indicator Data'!F134)&gt;F$3,5,ROUND(5-(F$3-LOG('Crisis Indicator Data'!F134))/(F$3-F$4)*5,1))))</f>
        <v>2</v>
      </c>
      <c r="G137" s="143">
        <f>IF('Crisis Indicator Data'!F134="x","x",IF(LEN(E137)&gt;3,('Crisis Indicator Data'!F134/VLOOKUP('Impact of the crisis'!$C137,'Regional Crises'!$B$1:$R$66,4,FALSE)),'Crisis Indicator Data'!F134/VLOOKUP('Impact of the crisis'!$E137,'Country Indicator Data'!$B$4:$P$300,15,FALSE)))</f>
        <v>0.32649835711017761</v>
      </c>
      <c r="H137" s="237">
        <f t="shared" si="52"/>
        <v>1.6</v>
      </c>
      <c r="I137" s="237">
        <f t="shared" si="53"/>
        <v>1.8</v>
      </c>
      <c r="J137" s="237">
        <f>IF('Crisis Indicator Data'!G134="x","x",IF(LOG('Crisis Indicator Data'!G134)&lt;J$4,0,IF(LOG('Crisis Indicator Data'!G134)&gt;J$3,5,ROUND(5-(J$3-LOG('Crisis Indicator Data'!G134))/(J$3-J$4)*5,1))))</f>
        <v>1.3</v>
      </c>
      <c r="K137" s="143">
        <f>IF('Crisis Indicator Data'!G134="x","x",IF(LEN(E137)&gt;3,('Crisis Indicator Data'!G134/VLOOKUP('Impact of the crisis'!$C137,'Regional Crises'!$B$1:$R$66,5,FALSE)),'Crisis Indicator Data'!G134/VLOOKUP('Impact of the crisis'!$E137,'Country Indicator Data'!$B$4:$P$300,14,FALSE)))</f>
        <v>0.4302099876477854</v>
      </c>
      <c r="L137" s="237">
        <f t="shared" si="54"/>
        <v>2.1</v>
      </c>
      <c r="M137" s="237">
        <f t="shared" si="55"/>
        <v>1.7000000000000002</v>
      </c>
      <c r="N137" s="237">
        <f t="shared" si="56"/>
        <v>1.8</v>
      </c>
      <c r="O137" s="237">
        <f>IF('Crisis Indicator Data'!H134="x","x",IF('Crisis Indicator Data'!H134=0,0,IF(LOG('Crisis Indicator Data'!H134)&lt;O$4,0,IF(LOG('Crisis Indicator Data'!H134)&gt;O$3,5,ROUND(5-(O$3-LOG('Crisis Indicator Data'!H134))/(O$3-O$4)*5,1)))))</f>
        <v>2.4</v>
      </c>
      <c r="P137" s="143">
        <f>IF('Crisis Indicator Data'!H134="x","x",'Crisis Indicator Data'!H134/'Crisis Indicator Data'!G134)</f>
        <v>0.35561936013125511</v>
      </c>
      <c r="Q137" s="237">
        <f t="shared" si="57"/>
        <v>1.7</v>
      </c>
      <c r="R137" s="237">
        <f t="shared" si="58"/>
        <v>2.0499999999999998</v>
      </c>
      <c r="S137" s="237">
        <f>IF('Crisis Indicator Data'!I134="x","x",IF('Crisis Indicator Data'!I134=0,0,IF(LOG('Crisis Indicator Data'!I134)&lt;S$4,0,IF(LOG('Crisis Indicator Data'!I134)&gt;S$3,5,ROUND(5-(S$3-LOG('Crisis Indicator Data'!I134))/(S$3-S$4)*5,1)))))</f>
        <v>4.2</v>
      </c>
      <c r="T137" s="143">
        <f>IF('Crisis Indicator Data'!H134="x","x",IF('Crisis Indicator Data'!I134="x","x",'Crisis Indicator Data'!I134/'Crisis Indicator Data'!H134))</f>
        <v>1</v>
      </c>
      <c r="U137" s="237">
        <f t="shared" si="59"/>
        <v>5</v>
      </c>
      <c r="V137" s="237">
        <f t="shared" si="60"/>
        <v>4.5999999999999996</v>
      </c>
      <c r="W137" s="237">
        <f>IF('Crisis Indicator Data'!L134="x","x",IF('Crisis Indicator Data'!L134=0,0,IF(LOG('Crisis Indicator Data'!L134)&lt;W$4,0,IF(LOG('Crisis Indicator Data'!L134)&gt;W$3,5,ROUND(5-(W$3-LOG('Crisis Indicator Data'!L134))/(W$3-W$4)*5,1)))))</f>
        <v>0</v>
      </c>
      <c r="X137" s="244">
        <f>IF(OR('Crisis Indicator Data'!L134="x",'Crisis Indicator Data'!H134="x"),"x",'Crisis Indicator Data'!L134/'Crisis Indicator Data'!H134)</f>
        <v>0</v>
      </c>
      <c r="Y137" s="237">
        <f t="shared" si="61"/>
        <v>0</v>
      </c>
      <c r="Z137" s="237">
        <f t="shared" si="62"/>
        <v>0</v>
      </c>
      <c r="AA137" s="237">
        <f t="shared" si="63"/>
        <v>3</v>
      </c>
      <c r="AB137" s="245">
        <f t="shared" si="64"/>
        <v>2.6</v>
      </c>
    </row>
    <row r="138" spans="1:28" x14ac:dyDescent="0.25">
      <c r="A138" s="147" t="str">
        <f>'Crisis Indicator Data'!A135</f>
        <v>Food Security Crisis in Eswatini</v>
      </c>
      <c r="B138" s="148" t="str">
        <f>'Crisis Indicator Data'!B135</f>
        <v>Drought</v>
      </c>
      <c r="C138" s="148" t="str">
        <f>'Crisis Indicator Data'!C135</f>
        <v>SWZ001</v>
      </c>
      <c r="D138" s="148" t="str">
        <f>'Crisis Indicator Data'!D135</f>
        <v>Eswatini</v>
      </c>
      <c r="E138" s="149" t="str">
        <f>'Crisis Indicator Data'!E135</f>
        <v>SWZ</v>
      </c>
      <c r="F138" s="243">
        <f>IF('Crisis Indicator Data'!F135="x","x",IF(LOG('Crisis Indicator Data'!F135)&lt;F$4,0,IF(LOG('Crisis Indicator Data'!F135)&gt;F$3,5,ROUND(5-(F$3-LOG('Crisis Indicator Data'!F135))/(F$3-F$4)*5,1))))</f>
        <v>2.1</v>
      </c>
      <c r="G138" s="143">
        <f>IF('Crisis Indicator Data'!F135="x","x",IF(LEN(E138)&gt;3,('Crisis Indicator Data'!F135/VLOOKUP('Impact of the crisis'!$C138,'Regional Crises'!$B$1:$R$66,4,FALSE)),'Crisis Indicator Data'!F135/VLOOKUP('Impact of the crisis'!$E138,'Country Indicator Data'!$B$4:$P$300,15,FALSE)))</f>
        <v>1</v>
      </c>
      <c r="H138" s="237">
        <f t="shared" si="52"/>
        <v>5</v>
      </c>
      <c r="I138" s="237">
        <f t="shared" si="53"/>
        <v>3.55</v>
      </c>
      <c r="J138" s="237">
        <f>IF('Crisis Indicator Data'!G135="x","x",IF(LOG('Crisis Indicator Data'!G135)&lt;J$4,0,IF(LOG('Crisis Indicator Data'!G135)&gt;J$3,5,ROUND(5-(J$3-LOG('Crisis Indicator Data'!G135))/(J$3-J$4)*5,1))))</f>
        <v>0.2</v>
      </c>
      <c r="K138" s="143">
        <f>IF('Crisis Indicator Data'!G135="x","x",IF(LEN(E138)&gt;3,('Crisis Indicator Data'!G135/VLOOKUP('Impact of the crisis'!$C138,'Regional Crises'!$B$1:$R$66,5,FALSE)),'Crisis Indicator Data'!G135/VLOOKUP('Impact of the crisis'!$E138,'Country Indicator Data'!$B$4:$P$300,14,FALSE)))</f>
        <v>0.97670549084858571</v>
      </c>
      <c r="L138" s="237">
        <f t="shared" si="54"/>
        <v>4.9000000000000004</v>
      </c>
      <c r="M138" s="237">
        <f t="shared" si="55"/>
        <v>2.5500000000000003</v>
      </c>
      <c r="N138" s="237">
        <f t="shared" si="56"/>
        <v>3.1</v>
      </c>
      <c r="O138" s="237">
        <f>IF('Crisis Indicator Data'!H135="x","x",IF('Crisis Indicator Data'!H135=0,0,IF(LOG('Crisis Indicator Data'!H135)&lt;O$4,0,IF(LOG('Crisis Indicator Data'!H135)&gt;O$3,5,ROUND(5-(O$3-LOG('Crisis Indicator Data'!H135))/(O$3-O$4)*5,1)))))</f>
        <v>2.2000000000000002</v>
      </c>
      <c r="P138" s="143">
        <f>IF('Crisis Indicator Data'!H135="x","x",'Crisis Indicator Data'!H135/'Crisis Indicator Data'!G135)</f>
        <v>0.59369676320272569</v>
      </c>
      <c r="Q138" s="237">
        <f t="shared" si="57"/>
        <v>2.9</v>
      </c>
      <c r="R138" s="237">
        <f t="shared" si="58"/>
        <v>2.5499999999999998</v>
      </c>
      <c r="S138" s="237">
        <f>IF('Crisis Indicator Data'!I135="x","x",IF('Crisis Indicator Data'!I135=0,0,IF(LOG('Crisis Indicator Data'!I135)&lt;S$4,0,IF(LOG('Crisis Indicator Data'!I135)&gt;S$3,5,ROUND(5-(S$3-LOG('Crisis Indicator Data'!I135))/(S$3-S$4)*5,1)))))</f>
        <v>0</v>
      </c>
      <c r="T138" s="143">
        <f>IF('Crisis Indicator Data'!H135="x","x",IF('Crisis Indicator Data'!I135="x","x",'Crisis Indicator Data'!I135/'Crisis Indicator Data'!H135))</f>
        <v>0</v>
      </c>
      <c r="U138" s="237">
        <f t="shared" si="59"/>
        <v>0</v>
      </c>
      <c r="V138" s="237">
        <f t="shared" si="60"/>
        <v>0</v>
      </c>
      <c r="W138" s="237">
        <f>IF('Crisis Indicator Data'!L135="x","x",IF('Crisis Indicator Data'!L135=0,0,IF(LOG('Crisis Indicator Data'!L135)&lt;W$4,0,IF(LOG('Crisis Indicator Data'!L135)&gt;W$3,5,ROUND(5-(W$3-LOG('Crisis Indicator Data'!L135))/(W$3-W$4)*5,1)))))</f>
        <v>0</v>
      </c>
      <c r="X138" s="244">
        <f>IF(OR('Crisis Indicator Data'!L135="x",'Crisis Indicator Data'!H135="x"),"x",'Crisis Indicator Data'!L135/'Crisis Indicator Data'!H135)</f>
        <v>0</v>
      </c>
      <c r="Y138" s="237">
        <f t="shared" si="61"/>
        <v>0</v>
      </c>
      <c r="Z138" s="237">
        <f t="shared" si="62"/>
        <v>0</v>
      </c>
      <c r="AA138" s="237">
        <f t="shared" si="63"/>
        <v>0</v>
      </c>
      <c r="AB138" s="245">
        <f t="shared" si="64"/>
        <v>1.4</v>
      </c>
    </row>
    <row r="139" spans="1:28" x14ac:dyDescent="0.25">
      <c r="A139" s="147" t="str">
        <f>'Crisis Indicator Data'!A136</f>
        <v>Syrian conflict</v>
      </c>
      <c r="B139" s="148" t="str">
        <f>'Crisis Indicator Data'!B136</f>
        <v>Conflict,Displacement,Violence</v>
      </c>
      <c r="C139" s="148" t="str">
        <f>'Crisis Indicator Data'!C136</f>
        <v>SYR001</v>
      </c>
      <c r="D139" s="148" t="str">
        <f>'Crisis Indicator Data'!D136</f>
        <v>Syria</v>
      </c>
      <c r="E139" s="149" t="str">
        <f>'Crisis Indicator Data'!E136</f>
        <v>SYR</v>
      </c>
      <c r="F139" s="243">
        <f>IF('Crisis Indicator Data'!F136="x","x",IF(LOG('Crisis Indicator Data'!F136)&lt;F$4,0,IF(LOG('Crisis Indicator Data'!F136)&gt;F$3,5,ROUND(5-(F$3-LOG('Crisis Indicator Data'!F136))/(F$3-F$4)*5,1))))</f>
        <v>3.8</v>
      </c>
      <c r="G139" s="143">
        <f>IF('Crisis Indicator Data'!F136="x","x",IF(LEN(E139)&gt;3,('Crisis Indicator Data'!F136/VLOOKUP('Impact of the crisis'!$C139,'Regional Crises'!$B$1:$R$66,4,FALSE)),'Crisis Indicator Data'!F136/VLOOKUP('Impact of the crisis'!$E139,'Country Indicator Data'!$B$4:$P$300,15,FALSE)))</f>
        <v>1.008440886565376</v>
      </c>
      <c r="H139" s="237">
        <f t="shared" si="52"/>
        <v>5</v>
      </c>
      <c r="I139" s="237">
        <f t="shared" si="53"/>
        <v>4.4000000000000004</v>
      </c>
      <c r="J139" s="237">
        <f>IF('Crisis Indicator Data'!G136="x","x",IF(LOG('Crisis Indicator Data'!G136)&lt;J$4,0,IF(LOG('Crisis Indicator Data'!G136)&gt;J$3,5,ROUND(5-(J$3-LOG('Crisis Indicator Data'!G136))/(J$3-J$4)*5,1))))</f>
        <v>4.5</v>
      </c>
      <c r="K139" s="143">
        <f>IF('Crisis Indicator Data'!G136="x","x",IF(LEN(E139)&gt;3,('Crisis Indicator Data'!G136/VLOOKUP('Impact of the crisis'!$C139,'Regional Crises'!$B$1:$R$66,5,FALSE)),'Crisis Indicator Data'!G136/VLOOKUP('Impact of the crisis'!$E139,'Country Indicator Data'!$B$4:$P$300,14,FALSE)))</f>
        <v>1</v>
      </c>
      <c r="L139" s="237">
        <f t="shared" si="54"/>
        <v>5</v>
      </c>
      <c r="M139" s="237">
        <f t="shared" si="55"/>
        <v>4.75</v>
      </c>
      <c r="N139" s="237">
        <f t="shared" si="56"/>
        <v>4.5999999999999996</v>
      </c>
      <c r="O139" s="237">
        <f>IF('Crisis Indicator Data'!H136="x","x",IF('Crisis Indicator Data'!H136=0,0,IF(LOG('Crisis Indicator Data'!H136)&lt;O$4,0,IF(LOG('Crisis Indicator Data'!H136)&gt;O$3,5,ROUND(5-(O$3-LOG('Crisis Indicator Data'!H136))/(O$3-O$4)*5,1)))))</f>
        <v>4.7</v>
      </c>
      <c r="P139" s="143">
        <f>IF('Crisis Indicator Data'!H136="x","x",'Crisis Indicator Data'!H136/'Crisis Indicator Data'!G136)</f>
        <v>1</v>
      </c>
      <c r="Q139" s="237">
        <f t="shared" si="57"/>
        <v>5</v>
      </c>
      <c r="R139" s="237">
        <f t="shared" si="58"/>
        <v>4.8499999999999996</v>
      </c>
      <c r="S139" s="237">
        <f>IF('Crisis Indicator Data'!I136="x","x",IF('Crisis Indicator Data'!I136=0,0,IF(LOG('Crisis Indicator Data'!I136)&lt;S$4,0,IF(LOG('Crisis Indicator Data'!I136)&gt;S$3,5,ROUND(5-(S$3-LOG('Crisis Indicator Data'!I136))/(S$3-S$4)*5,1)))))</f>
        <v>5</v>
      </c>
      <c r="T139" s="143">
        <f>IF('Crisis Indicator Data'!H136="x","x",IF('Crisis Indicator Data'!I136="x","x",'Crisis Indicator Data'!I136/'Crisis Indicator Data'!H136))</f>
        <v>0.77115207373271888</v>
      </c>
      <c r="U139" s="237">
        <f t="shared" si="59"/>
        <v>5</v>
      </c>
      <c r="V139" s="237">
        <f t="shared" si="60"/>
        <v>5</v>
      </c>
      <c r="W139" s="237">
        <f>IF('Crisis Indicator Data'!L136="x","x",IF('Crisis Indicator Data'!L136=0,0,IF(LOG('Crisis Indicator Data'!L136)&lt;W$4,0,IF(LOG('Crisis Indicator Data'!L136)&gt;W$3,5,ROUND(5-(W$3-LOG('Crisis Indicator Data'!L136))/(W$3-W$4)*5,1)))))</f>
        <v>4.9000000000000004</v>
      </c>
      <c r="X139" s="244">
        <f>IF(OR('Crisis Indicator Data'!L136="x",'Crisis Indicator Data'!H136="x"),"x",'Crisis Indicator Data'!L136/'Crisis Indicator Data'!H136)</f>
        <v>1.3105990783410137E-4</v>
      </c>
      <c r="Y139" s="237">
        <f t="shared" si="61"/>
        <v>5</v>
      </c>
      <c r="Z139" s="237">
        <f t="shared" si="62"/>
        <v>5</v>
      </c>
      <c r="AA139" s="237">
        <f t="shared" si="63"/>
        <v>5</v>
      </c>
      <c r="AB139" s="245">
        <f t="shared" si="64"/>
        <v>4.9000000000000004</v>
      </c>
    </row>
    <row r="140" spans="1:28" x14ac:dyDescent="0.25">
      <c r="A140" s="147" t="str">
        <f>'Crisis Indicator Data'!A137</f>
        <v>Complex crisis in Chad</v>
      </c>
      <c r="B140" s="148" t="str">
        <f>'Crisis Indicator Data'!B137</f>
        <v>Conflict,Displacement</v>
      </c>
      <c r="C140" s="148" t="str">
        <f>'Crisis Indicator Data'!C137</f>
        <v>TCD001</v>
      </c>
      <c r="D140" s="148" t="str">
        <f>'Crisis Indicator Data'!D137</f>
        <v>Chad</v>
      </c>
      <c r="E140" s="149" t="str">
        <f>'Crisis Indicator Data'!E137</f>
        <v>TCD</v>
      </c>
      <c r="F140" s="243">
        <f>IF('Crisis Indicator Data'!F137="x","x",IF(LOG('Crisis Indicator Data'!F137)&lt;F$4,0,IF(LOG('Crisis Indicator Data'!F137)&gt;F$3,5,ROUND(5-(F$3-LOG('Crisis Indicator Data'!F137))/(F$3-F$4)*5,1))))</f>
        <v>5</v>
      </c>
      <c r="G140" s="143">
        <f>IF('Crisis Indicator Data'!F137="x","x",IF(LEN(E140)&gt;3,('Crisis Indicator Data'!F137/VLOOKUP('Impact of the crisis'!$C140,'Regional Crises'!$B$1:$R$66,4,FALSE)),'Crisis Indicator Data'!F137/VLOOKUP('Impact of the crisis'!$E140,'Country Indicator Data'!$B$4:$P$300,15,FALSE)))</f>
        <v>1</v>
      </c>
      <c r="H140" s="237">
        <f t="shared" si="52"/>
        <v>5</v>
      </c>
      <c r="I140" s="237">
        <f t="shared" si="53"/>
        <v>5</v>
      </c>
      <c r="J140" s="237">
        <f>IF('Crisis Indicator Data'!G137="x","x",IF(LOG('Crisis Indicator Data'!G137)&lt;J$4,0,IF(LOG('Crisis Indicator Data'!G137)&gt;J$3,5,ROUND(5-(J$3-LOG('Crisis Indicator Data'!G137))/(J$3-J$4)*5,1))))</f>
        <v>4.0999999999999996</v>
      </c>
      <c r="K140" s="143">
        <f>IF('Crisis Indicator Data'!G137="x","x",IF(LEN(E140)&gt;3,('Crisis Indicator Data'!G137/VLOOKUP('Impact of the crisis'!$C140,'Regional Crises'!$B$1:$R$66,5,FALSE)),'Crisis Indicator Data'!G137/VLOOKUP('Impact of the crisis'!$E140,'Country Indicator Data'!$B$4:$P$300,14,FALSE)))</f>
        <v>0.91711711711711708</v>
      </c>
      <c r="L140" s="237">
        <f t="shared" si="54"/>
        <v>4.5999999999999996</v>
      </c>
      <c r="M140" s="237">
        <f t="shared" si="55"/>
        <v>4.3499999999999996</v>
      </c>
      <c r="N140" s="237">
        <f t="shared" si="56"/>
        <v>4.7</v>
      </c>
      <c r="O140" s="237">
        <f>IF('Crisis Indicator Data'!H137="x","x",IF('Crisis Indicator Data'!H137=0,0,IF(LOG('Crisis Indicator Data'!H137)&lt;O$4,0,IF(LOG('Crisis Indicator Data'!H137)&gt;O$3,5,ROUND(5-(O$3-LOG('Crisis Indicator Data'!H137))/(O$3-O$4)*5,1)))))</f>
        <v>4</v>
      </c>
      <c r="P140" s="143">
        <f>IF('Crisis Indicator Data'!H137="x","x",'Crisis Indicator Data'!H137/'Crisis Indicator Data'!G137)</f>
        <v>0.45287849020658449</v>
      </c>
      <c r="Q140" s="237">
        <f t="shared" si="57"/>
        <v>2.2000000000000002</v>
      </c>
      <c r="R140" s="237">
        <f t="shared" si="58"/>
        <v>3.1</v>
      </c>
      <c r="S140" s="237">
        <f>IF('Crisis Indicator Data'!I137="x","x",IF('Crisis Indicator Data'!I137=0,0,IF(LOG('Crisis Indicator Data'!I137)&lt;S$4,0,IF(LOG('Crisis Indicator Data'!I137)&gt;S$3,5,ROUND(5-(S$3-LOG('Crisis Indicator Data'!I137))/(S$3-S$4)*5,1)))))</f>
        <v>4.3</v>
      </c>
      <c r="T140" s="143">
        <f>IF('Crisis Indicator Data'!H137="x","x",IF('Crisis Indicator Data'!I137="x","x",'Crisis Indicator Data'!I137/'Crisis Indicator Data'!H137))</f>
        <v>0.1371105560667806</v>
      </c>
      <c r="U140" s="237">
        <f t="shared" si="59"/>
        <v>4.5999999999999996</v>
      </c>
      <c r="V140" s="237">
        <f t="shared" si="60"/>
        <v>4.5</v>
      </c>
      <c r="W140" s="237">
        <f>IF('Crisis Indicator Data'!L137="x","x",IF('Crisis Indicator Data'!L137=0,0,IF(LOG('Crisis Indicator Data'!L137)&lt;W$4,0,IF(LOG('Crisis Indicator Data'!L137)&gt;W$3,5,ROUND(5-(W$3-LOG('Crisis Indicator Data'!L137))/(W$3-W$4)*5,1)))))</f>
        <v>3.3</v>
      </c>
      <c r="X140" s="244">
        <f>IF(OR('Crisis Indicator Data'!L137="x",'Crisis Indicator Data'!H137="x"),"x",'Crisis Indicator Data'!L137/'Crisis Indicator Data'!H137)</f>
        <v>2.5765742079663467E-5</v>
      </c>
      <c r="Y140" s="237">
        <f t="shared" si="61"/>
        <v>1.3</v>
      </c>
      <c r="Z140" s="237">
        <f t="shared" si="62"/>
        <v>2.2999999999999998</v>
      </c>
      <c r="AA140" s="237">
        <f t="shared" si="63"/>
        <v>3.6</v>
      </c>
      <c r="AB140" s="245">
        <f t="shared" si="64"/>
        <v>3.4</v>
      </c>
    </row>
    <row r="141" spans="1:28" x14ac:dyDescent="0.25">
      <c r="A141" s="147" t="str">
        <f>'Crisis Indicator Data'!A138</f>
        <v>Boko Haram in Chad</v>
      </c>
      <c r="B141" s="148" t="str">
        <f>'Crisis Indicator Data'!B138</f>
        <v>Conflict</v>
      </c>
      <c r="C141" s="148" t="str">
        <f>'Crisis Indicator Data'!C138</f>
        <v>TCD003</v>
      </c>
      <c r="D141" s="148" t="str">
        <f>'Crisis Indicator Data'!D138</f>
        <v>Chad</v>
      </c>
      <c r="E141" s="149" t="str">
        <f>'Crisis Indicator Data'!E138</f>
        <v>TCD</v>
      </c>
      <c r="F141" s="243">
        <f>IF('Crisis Indicator Data'!F138="x","x",IF(LOG('Crisis Indicator Data'!F138)&lt;F$4,0,IF(LOG('Crisis Indicator Data'!F138)&gt;F$3,5,ROUND(5-(F$3-LOG('Crisis Indicator Data'!F138))/(F$3-F$4)*5,1))))</f>
        <v>2.2000000000000002</v>
      </c>
      <c r="G141" s="143">
        <f>IF('Crisis Indicator Data'!F138="x","x",IF(LEN(E141)&gt;3,('Crisis Indicator Data'!F138/VLOOKUP('Impact of the crisis'!$C141,'Regional Crises'!$B$1:$R$66,4,FALSE)),'Crisis Indicator Data'!F138/VLOOKUP('Impact of the crisis'!$E141,'Country Indicator Data'!$B$4:$P$300,15,FALSE)))</f>
        <v>1.5815597204574334E-2</v>
      </c>
      <c r="H141" s="237">
        <f t="shared" si="52"/>
        <v>0</v>
      </c>
      <c r="I141" s="237">
        <f t="shared" si="53"/>
        <v>1.1000000000000001</v>
      </c>
      <c r="J141" s="237">
        <f>IF('Crisis Indicator Data'!G138="x","x",IF(LOG('Crisis Indicator Data'!G138)&lt;J$4,0,IF(LOG('Crisis Indicator Data'!G138)&gt;J$3,5,ROUND(5-(J$3-LOG('Crisis Indicator Data'!G138))/(J$3-J$4)*5,1))))</f>
        <v>0.1</v>
      </c>
      <c r="K141" s="143">
        <f>IF('Crisis Indicator Data'!G138="x","x",IF(LEN(E141)&gt;3,('Crisis Indicator Data'!G138/VLOOKUP('Impact of the crisis'!$C141,'Regional Crises'!$B$1:$R$66,5,FALSE)),'Crisis Indicator Data'!G138/VLOOKUP('Impact of the crisis'!$E141,'Country Indicator Data'!$B$4:$P$300,14,FALSE)))</f>
        <v>6.0278460278460282E-2</v>
      </c>
      <c r="L141" s="237">
        <f t="shared" si="54"/>
        <v>0.3</v>
      </c>
      <c r="M141" s="237">
        <f t="shared" si="55"/>
        <v>0.2</v>
      </c>
      <c r="N141" s="237">
        <f t="shared" si="56"/>
        <v>0.7</v>
      </c>
      <c r="O141" s="237">
        <f>IF('Crisis Indicator Data'!H138="x","x",IF('Crisis Indicator Data'!H138=0,0,IF(LOG('Crisis Indicator Data'!H138)&lt;O$4,0,IF(LOG('Crisis Indicator Data'!H138)&gt;O$3,5,ROUND(5-(O$3-LOG('Crisis Indicator Data'!H138))/(O$3-O$4)*5,1)))))</f>
        <v>2.4</v>
      </c>
      <c r="P141" s="143">
        <f>IF('Crisis Indicator Data'!H138="x","x",'Crisis Indicator Data'!H138/'Crisis Indicator Data'!G138)</f>
        <v>0.74909420289855078</v>
      </c>
      <c r="Q141" s="237">
        <f t="shared" si="57"/>
        <v>3.7</v>
      </c>
      <c r="R141" s="237">
        <f t="shared" si="58"/>
        <v>3.05</v>
      </c>
      <c r="S141" s="237">
        <f>IF('Crisis Indicator Data'!I138="x","x",IF('Crisis Indicator Data'!I138=0,0,IF(LOG('Crisis Indicator Data'!I138)&lt;S$4,0,IF(LOG('Crisis Indicator Data'!I138)&gt;S$3,5,ROUND(5-(S$3-LOG('Crisis Indicator Data'!I138))/(S$3-S$4)*5,1)))))</f>
        <v>3.8</v>
      </c>
      <c r="T141" s="143">
        <f>IF('Crisis Indicator Data'!H138="x","x",IF('Crisis Indicator Data'!I138="x","x",'Crisis Indicator Data'!I138/'Crisis Indicator Data'!H138))</f>
        <v>0.51027811366384523</v>
      </c>
      <c r="U141" s="237">
        <f t="shared" si="59"/>
        <v>5</v>
      </c>
      <c r="V141" s="237">
        <f t="shared" si="60"/>
        <v>4.4000000000000004</v>
      </c>
      <c r="W141" s="237">
        <f>IF('Crisis Indicator Data'!L138="x","x",IF('Crisis Indicator Data'!L138=0,0,IF(LOG('Crisis Indicator Data'!L138)&lt;W$4,0,IF(LOG('Crisis Indicator Data'!L138)&gt;W$3,5,ROUND(5-(W$3-LOG('Crisis Indicator Data'!L138))/(W$3-W$4)*5,1)))))</f>
        <v>3</v>
      </c>
      <c r="X141" s="244">
        <f>IF(OR('Crisis Indicator Data'!L138="x",'Crisis Indicator Data'!H138="x"),"x",'Crisis Indicator Data'!L138/'Crisis Indicator Data'!H138)</f>
        <v>1.4510278113663845E-4</v>
      </c>
      <c r="Y141" s="237">
        <f t="shared" si="61"/>
        <v>5</v>
      </c>
      <c r="Z141" s="237">
        <f t="shared" si="62"/>
        <v>4</v>
      </c>
      <c r="AA141" s="237">
        <f t="shared" si="63"/>
        <v>4.2</v>
      </c>
      <c r="AB141" s="245">
        <f t="shared" si="64"/>
        <v>3.7</v>
      </c>
    </row>
    <row r="142" spans="1:28" x14ac:dyDescent="0.25">
      <c r="A142" s="147" t="str">
        <f>'Crisis Indicator Data'!A139</f>
        <v>CAR refugees in Chad</v>
      </c>
      <c r="B142" s="148" t="str">
        <f>'Crisis Indicator Data'!B139</f>
        <v>Displacement</v>
      </c>
      <c r="C142" s="148" t="str">
        <f>'Crisis Indicator Data'!C139</f>
        <v>TCD004</v>
      </c>
      <c r="D142" s="148" t="str">
        <f>'Crisis Indicator Data'!D139</f>
        <v>Chad</v>
      </c>
      <c r="E142" s="149" t="str">
        <f>'Crisis Indicator Data'!E139</f>
        <v>TCD</v>
      </c>
      <c r="F142" s="243">
        <f>IF('Crisis Indicator Data'!F139="x","x",IF(LOG('Crisis Indicator Data'!F139)&lt;F$4,0,IF(LOG('Crisis Indicator Data'!F139)&gt;F$3,5,ROUND(5-(F$3-LOG('Crisis Indicator Data'!F139))/(F$3-F$4)*5,1))))</f>
        <v>3.6</v>
      </c>
      <c r="G142" s="143">
        <f>IF('Crisis Indicator Data'!F139="x","x",IF(LEN(E142)&gt;3,('Crisis Indicator Data'!F139/VLOOKUP('Impact of the crisis'!$C142,'Regional Crises'!$B$1:$R$66,4,FALSE)),'Crisis Indicator Data'!F139/VLOOKUP('Impact of the crisis'!$E142,'Country Indicator Data'!$B$4:$P$300,15,FALSE)))</f>
        <v>0.12279463151207115</v>
      </c>
      <c r="H142" s="237">
        <f t="shared" si="52"/>
        <v>0.5</v>
      </c>
      <c r="I142" s="237">
        <f t="shared" si="53"/>
        <v>2.0499999999999998</v>
      </c>
      <c r="J142" s="237">
        <f>IF('Crisis Indicator Data'!G139="x","x",IF(LOG('Crisis Indicator Data'!G139)&lt;J$4,0,IF(LOG('Crisis Indicator Data'!G139)&gt;J$3,5,ROUND(5-(J$3-LOG('Crisis Indicator Data'!G139))/(J$3-J$4)*5,1))))</f>
        <v>1.7</v>
      </c>
      <c r="K142" s="143">
        <f>IF('Crisis Indicator Data'!G139="x","x",IF(LEN(E142)&gt;3,('Crisis Indicator Data'!G139/VLOOKUP('Impact of the crisis'!$C142,'Regional Crises'!$B$1:$R$66,5,FALSE)),'Crisis Indicator Data'!G139/VLOOKUP('Impact of the crisis'!$E142,'Country Indicator Data'!$B$4:$P$300,14,FALSE)))</f>
        <v>0.174010374010374</v>
      </c>
      <c r="L142" s="237">
        <f t="shared" si="54"/>
        <v>0.8</v>
      </c>
      <c r="M142" s="237">
        <f t="shared" si="55"/>
        <v>1.25</v>
      </c>
      <c r="N142" s="237">
        <f t="shared" si="56"/>
        <v>1.7</v>
      </c>
      <c r="O142" s="237">
        <f>IF('Crisis Indicator Data'!H139="x","x",IF('Crisis Indicator Data'!H139=0,0,IF(LOG('Crisis Indicator Data'!H139)&lt;O$4,0,IF(LOG('Crisis Indicator Data'!H139)&gt;O$3,5,ROUND(5-(O$3-LOG('Crisis Indicator Data'!H139))/(O$3-O$4)*5,1)))))</f>
        <v>2.7</v>
      </c>
      <c r="P142" s="143">
        <f>IF('Crisis Indicator Data'!H139="x","x",'Crisis Indicator Data'!H139/'Crisis Indicator Data'!G139)</f>
        <v>0.39159083777847503</v>
      </c>
      <c r="Q142" s="237">
        <f t="shared" si="57"/>
        <v>1.9</v>
      </c>
      <c r="R142" s="237">
        <f t="shared" si="58"/>
        <v>2.2999999999999998</v>
      </c>
      <c r="S142" s="237">
        <f>IF('Crisis Indicator Data'!I139="x","x",IF('Crisis Indicator Data'!I139=0,0,IF(LOG('Crisis Indicator Data'!I139)&lt;S$4,0,IF(LOG('Crisis Indicator Data'!I139)&gt;S$3,5,ROUND(5-(S$3-LOG('Crisis Indicator Data'!I139))/(S$3-S$4)*5,1)))))</f>
        <v>3</v>
      </c>
      <c r="T142" s="143">
        <f>IF('Crisis Indicator Data'!H139="x","x",IF('Crisis Indicator Data'!I139="x","x",'Crisis Indicator Data'!I139/'Crisis Indicator Data'!H139))</f>
        <v>9.8557692307692304E-2</v>
      </c>
      <c r="U142" s="237">
        <f t="shared" si="59"/>
        <v>3.3</v>
      </c>
      <c r="V142" s="237">
        <f t="shared" si="60"/>
        <v>3.2</v>
      </c>
      <c r="W142" s="237">
        <f>IF('Crisis Indicator Data'!L139="x","x",IF('Crisis Indicator Data'!L139=0,0,IF(LOG('Crisis Indicator Data'!L139)&lt;W$4,0,IF(LOG('Crisis Indicator Data'!L139)&gt;W$3,5,ROUND(5-(W$3-LOG('Crisis Indicator Data'!L139))/(W$3-W$4)*5,1)))))</f>
        <v>3.3</v>
      </c>
      <c r="X142" s="244">
        <f>IF(OR('Crisis Indicator Data'!L139="x",'Crisis Indicator Data'!H139="x"),"x",'Crisis Indicator Data'!L139/'Crisis Indicator Data'!H139)</f>
        <v>1.5705128205128205E-4</v>
      </c>
      <c r="Y142" s="237">
        <f t="shared" si="61"/>
        <v>5</v>
      </c>
      <c r="Z142" s="237">
        <f t="shared" si="62"/>
        <v>4.2</v>
      </c>
      <c r="AA142" s="237">
        <f t="shared" si="63"/>
        <v>3.7</v>
      </c>
      <c r="AB142" s="245">
        <f t="shared" si="64"/>
        <v>3.1</v>
      </c>
    </row>
    <row r="143" spans="1:28" x14ac:dyDescent="0.25">
      <c r="A143" s="147" t="str">
        <f>'Crisis Indicator Data'!A140</f>
        <v>Darfur refugees in Chad</v>
      </c>
      <c r="B143" s="148" t="str">
        <f>'Crisis Indicator Data'!B140</f>
        <v>Displacement</v>
      </c>
      <c r="C143" s="148" t="str">
        <f>'Crisis Indicator Data'!C140</f>
        <v>TCD005</v>
      </c>
      <c r="D143" s="148" t="str">
        <f>'Crisis Indicator Data'!D140</f>
        <v>Chad</v>
      </c>
      <c r="E143" s="149" t="str">
        <f>'Crisis Indicator Data'!E140</f>
        <v>TCD</v>
      </c>
      <c r="F143" s="243">
        <f>IF('Crisis Indicator Data'!F140="x","x",IF(LOG('Crisis Indicator Data'!F140)&lt;F$4,0,IF(LOG('Crisis Indicator Data'!F140)&gt;F$3,5,ROUND(5-(F$3-LOG('Crisis Indicator Data'!F140))/(F$3-F$4)*5,1))))</f>
        <v>3.9</v>
      </c>
      <c r="G143" s="143">
        <f>IF('Crisis Indicator Data'!F140="x","x",IF(LEN(E143)&gt;3,('Crisis Indicator Data'!F140/VLOOKUP('Impact of the crisis'!$C143,'Regional Crises'!$B$1:$R$66,4,FALSE)),'Crisis Indicator Data'!F140/VLOOKUP('Impact of the crisis'!$E143,'Country Indicator Data'!$B$4:$P$300,15,FALSE)))</f>
        <v>0.16333465692503177</v>
      </c>
      <c r="H143" s="237">
        <f t="shared" si="52"/>
        <v>0.7</v>
      </c>
      <c r="I143" s="237">
        <f t="shared" si="53"/>
        <v>2.2999999999999998</v>
      </c>
      <c r="J143" s="237">
        <f>IF('Crisis Indicator Data'!G140="x","x",IF(LOG('Crisis Indicator Data'!G140)&lt;J$4,0,IF(LOG('Crisis Indicator Data'!G140)&gt;J$3,5,ROUND(5-(J$3-LOG('Crisis Indicator Data'!G140))/(J$3-J$4)*5,1))))</f>
        <v>1.3</v>
      </c>
      <c r="K143" s="143">
        <f>IF('Crisis Indicator Data'!G140="x","x",IF(LEN(E143)&gt;3,('Crisis Indicator Data'!G140/VLOOKUP('Impact of the crisis'!$C143,'Regional Crises'!$B$1:$R$66,5,FALSE)),'Crisis Indicator Data'!G140/VLOOKUP('Impact of the crisis'!$E143,'Country Indicator Data'!$B$4:$P$300,14,FALSE)))</f>
        <v>0.13366093366093365</v>
      </c>
      <c r="L143" s="237">
        <f t="shared" si="54"/>
        <v>0.6</v>
      </c>
      <c r="M143" s="237">
        <f t="shared" si="55"/>
        <v>0.95</v>
      </c>
      <c r="N143" s="237">
        <f t="shared" si="56"/>
        <v>1.7</v>
      </c>
      <c r="O143" s="237">
        <f>IF('Crisis Indicator Data'!H140="x","x",IF('Crisis Indicator Data'!H140=0,0,IF(LOG('Crisis Indicator Data'!H140)&lt;O$4,0,IF(LOG('Crisis Indicator Data'!H140)&gt;O$3,5,ROUND(5-(O$3-LOG('Crisis Indicator Data'!H140))/(O$3-O$4)*5,1)))))</f>
        <v>2.7</v>
      </c>
      <c r="P143" s="143">
        <f>IF('Crisis Indicator Data'!H140="x","x",'Crisis Indicator Data'!H140/'Crisis Indicator Data'!G140)</f>
        <v>0.52328431372549022</v>
      </c>
      <c r="Q143" s="237">
        <f t="shared" si="57"/>
        <v>2.6</v>
      </c>
      <c r="R143" s="237">
        <f t="shared" si="58"/>
        <v>2.6500000000000004</v>
      </c>
      <c r="S143" s="237">
        <f>IF('Crisis Indicator Data'!I140="x","x",IF('Crisis Indicator Data'!I140=0,0,IF(LOG('Crisis Indicator Data'!I140)&lt;S$4,0,IF(LOG('Crisis Indicator Data'!I140)&gt;S$3,5,ROUND(5-(S$3-LOG('Crisis Indicator Data'!I140))/(S$3-S$4)*5,1)))))</f>
        <v>3.7</v>
      </c>
      <c r="T143" s="143">
        <f>IF('Crisis Indicator Data'!H140="x","x",IF('Crisis Indicator Data'!I140="x","x",'Crisis Indicator Data'!I140/'Crisis Indicator Data'!H140))</f>
        <v>0.30679156908665106</v>
      </c>
      <c r="U143" s="237">
        <f t="shared" si="59"/>
        <v>5</v>
      </c>
      <c r="V143" s="237">
        <f t="shared" si="60"/>
        <v>4.4000000000000004</v>
      </c>
      <c r="W143" s="237">
        <f>IF('Crisis Indicator Data'!L140="x","x",IF('Crisis Indicator Data'!L140=0,0,IF(LOG('Crisis Indicator Data'!L140)&lt;W$4,0,IF(LOG('Crisis Indicator Data'!L140)&gt;W$3,5,ROUND(5-(W$3-LOG('Crisis Indicator Data'!L140))/(W$3-W$4)*5,1)))))</f>
        <v>3.3</v>
      </c>
      <c r="X143" s="244">
        <f>IF(OR('Crisis Indicator Data'!L140="x",'Crisis Indicator Data'!H140="x"),"x",'Crisis Indicator Data'!L140/'Crisis Indicator Data'!H140)</f>
        <v>1.5300546448087431E-4</v>
      </c>
      <c r="Y143" s="237">
        <f t="shared" si="61"/>
        <v>5</v>
      </c>
      <c r="Z143" s="237">
        <f t="shared" si="62"/>
        <v>4.2</v>
      </c>
      <c r="AA143" s="237">
        <f t="shared" si="63"/>
        <v>4.3</v>
      </c>
      <c r="AB143" s="245">
        <f t="shared" si="64"/>
        <v>3.6</v>
      </c>
    </row>
    <row r="144" spans="1:28" x14ac:dyDescent="0.25">
      <c r="A144" s="150" t="str">
        <f>'Crisis Indicator Data'!A141</f>
        <v>Tibesti Conflict in Chad</v>
      </c>
      <c r="B144" s="151" t="str">
        <f>'Crisis Indicator Data'!B141</f>
        <v>Conflict</v>
      </c>
      <c r="C144" s="151" t="str">
        <f>'Crisis Indicator Data'!C141</f>
        <v>TCD006</v>
      </c>
      <c r="D144" s="151" t="str">
        <f>'Crisis Indicator Data'!D141</f>
        <v>Chad</v>
      </c>
      <c r="E144" s="152" t="str">
        <f>'Crisis Indicator Data'!E141</f>
        <v>TCD</v>
      </c>
      <c r="F144" s="243">
        <f>IF('Crisis Indicator Data'!F141="x","x",IF(LOG('Crisis Indicator Data'!F141)&lt;F$4,0,IF(LOG('Crisis Indicator Data'!F141)&gt;F$3,5,ROUND(5-(F$3-LOG('Crisis Indicator Data'!F141))/(F$3-F$4)*5,1))))</f>
        <v>3.9</v>
      </c>
      <c r="G144" s="143">
        <f>IF('Crisis Indicator Data'!F141="x","x",IF(LEN(E144)&gt;3,('Crisis Indicator Data'!F141/VLOOKUP('Impact of the crisis'!$C144,'Regional Crises'!$B$1:$R$66,4,FALSE)),'Crisis Indicator Data'!F141/VLOOKUP('Impact of the crisis'!$E144,'Country Indicator Data'!$B$4:$P$300,15,FALSE)))</f>
        <v>0.17471410419313851</v>
      </c>
      <c r="H144" s="237">
        <f t="shared" si="52"/>
        <v>0.8</v>
      </c>
      <c r="I144" s="237">
        <f t="shared" si="53"/>
        <v>2.35</v>
      </c>
      <c r="J144" s="237">
        <f>IF('Crisis Indicator Data'!G141="x","x",IF(LOG('Crisis Indicator Data'!G141)&lt;J$4,0,IF(LOG('Crisis Indicator Data'!G141)&gt;J$3,5,ROUND(5-(J$3-LOG('Crisis Indicator Data'!G141))/(J$3-J$4)*5,1))))</f>
        <v>0</v>
      </c>
      <c r="K144" s="143">
        <f>IF('Crisis Indicator Data'!G141="x","x",IF(LEN(E144)&gt;3,('Crisis Indicator Data'!G141/VLOOKUP('Impact of the crisis'!$C144,'Regional Crises'!$B$1:$R$66,5,FALSE)),'Crisis Indicator Data'!G141/VLOOKUP('Impact of the crisis'!$E144,'Country Indicator Data'!$B$4:$P$300,14,FALSE)))</f>
        <v>2.0748020748020748E-3</v>
      </c>
      <c r="L144" s="237">
        <f t="shared" si="54"/>
        <v>0</v>
      </c>
      <c r="M144" s="237">
        <f t="shared" si="55"/>
        <v>0</v>
      </c>
      <c r="N144" s="237">
        <f t="shared" si="56"/>
        <v>1.3</v>
      </c>
      <c r="O144" s="237">
        <f>IF('Crisis Indicator Data'!H141="x","x",IF('Crisis Indicator Data'!H141=0,0,IF(LOG('Crisis Indicator Data'!H141)&lt;O$4,0,IF(LOG('Crisis Indicator Data'!H141)&gt;O$3,5,ROUND(5-(O$3-LOG('Crisis Indicator Data'!H141))/(O$3-O$4)*5,1)))))</f>
        <v>0.1</v>
      </c>
      <c r="P144" s="143">
        <f>IF('Crisis Indicator Data'!H141="x","x",'Crisis Indicator Data'!H141/'Crisis Indicator Data'!G141)</f>
        <v>1</v>
      </c>
      <c r="Q144" s="237">
        <f t="shared" si="57"/>
        <v>5</v>
      </c>
      <c r="R144" s="237">
        <f t="shared" si="58"/>
        <v>2.5499999999999998</v>
      </c>
      <c r="S144" s="237" t="str">
        <f>IF('Crisis Indicator Data'!I141="x","x",IF('Crisis Indicator Data'!I141=0,0,IF(LOG('Crisis Indicator Data'!I141)&lt;S$4,0,IF(LOG('Crisis Indicator Data'!I141)&gt;S$3,5,ROUND(5-(S$3-LOG('Crisis Indicator Data'!I141))/(S$3-S$4)*5,1)))))</f>
        <v>x</v>
      </c>
      <c r="T144" s="143" t="str">
        <f>IF('Crisis Indicator Data'!H141="x","x",IF('Crisis Indicator Data'!I141="x","x",'Crisis Indicator Data'!I141/'Crisis Indicator Data'!H141))</f>
        <v>x</v>
      </c>
      <c r="U144" s="237" t="str">
        <f t="shared" si="59"/>
        <v>x</v>
      </c>
      <c r="V144" s="237" t="str">
        <f t="shared" si="60"/>
        <v>x</v>
      </c>
      <c r="W144" s="237">
        <f>IF('Crisis Indicator Data'!L141="x","x",IF('Crisis Indicator Data'!L141=0,0,IF(LOG('Crisis Indicator Data'!L141)&lt;W$4,0,IF(LOG('Crisis Indicator Data'!L141)&gt;W$3,5,ROUND(5-(W$3-LOG('Crisis Indicator Data'!L141))/(W$3-W$4)*5,1)))))</f>
        <v>3.3</v>
      </c>
      <c r="X144" s="244">
        <f>IF(OR('Crisis Indicator Data'!L141="x",'Crisis Indicator Data'!H141="x"),"x",'Crisis Indicator Data'!L141/'Crisis Indicator Data'!H141)</f>
        <v>5.1578947368421052E-3</v>
      </c>
      <c r="Y144" s="237">
        <f t="shared" si="61"/>
        <v>5</v>
      </c>
      <c r="Z144" s="237">
        <f t="shared" si="62"/>
        <v>4.2</v>
      </c>
      <c r="AA144" s="237">
        <f t="shared" si="63"/>
        <v>4.2</v>
      </c>
      <c r="AB144" s="245">
        <f t="shared" si="64"/>
        <v>3.5</v>
      </c>
    </row>
    <row r="145" spans="1:28" x14ac:dyDescent="0.25">
      <c r="A145" s="150" t="str">
        <f>'Crisis Indicator Data'!A142</f>
        <v>Multiple situations in Thailand</v>
      </c>
      <c r="B145" s="151" t="str">
        <f>'Crisis Indicator Data'!B142</f>
        <v>Conflict,Displacement</v>
      </c>
      <c r="C145" s="151" t="str">
        <f>'Crisis Indicator Data'!C142</f>
        <v>THA001</v>
      </c>
      <c r="D145" s="151" t="str">
        <f>'Crisis Indicator Data'!D142</f>
        <v>Thailand</v>
      </c>
      <c r="E145" s="152" t="str">
        <f>'Crisis Indicator Data'!E142</f>
        <v>THA</v>
      </c>
      <c r="F145" s="243">
        <f>IF('Crisis Indicator Data'!F142="x","x",IF(LOG('Crisis Indicator Data'!F142)&lt;F$4,0,IF(LOG('Crisis Indicator Data'!F142)&gt;F$3,5,ROUND(5-(F$3-LOG('Crisis Indicator Data'!F142))/(F$3-F$4)*5,1))))</f>
        <v>2.5</v>
      </c>
      <c r="G145" s="143">
        <f>IF('Crisis Indicator Data'!F142="x","x",IF(LEN(E145)&gt;3,('Crisis Indicator Data'!F142/VLOOKUP('Impact of the crisis'!$C145,'Regional Crises'!$B$1:$R$66,4,FALSE)),'Crisis Indicator Data'!F142/VLOOKUP('Impact of the crisis'!$E145,'Country Indicator Data'!$B$4:$P$300,15,FALSE)))</f>
        <v>5.9390475444811998E-2</v>
      </c>
      <c r="H145" s="237">
        <f t="shared" si="52"/>
        <v>0.2</v>
      </c>
      <c r="I145" s="237">
        <f t="shared" si="53"/>
        <v>1.35</v>
      </c>
      <c r="J145" s="237">
        <f>IF('Crisis Indicator Data'!G142="x","x",IF(LOG('Crisis Indicator Data'!G142)&lt;J$4,0,IF(LOG('Crisis Indicator Data'!G142)&gt;J$3,5,ROUND(5-(J$3-LOG('Crisis Indicator Data'!G142))/(J$3-J$4)*5,1))))</f>
        <v>1.9</v>
      </c>
      <c r="K145" s="143">
        <f>IF('Crisis Indicator Data'!G142="x","x",IF(LEN(E145)&gt;3,('Crisis Indicator Data'!G142/VLOOKUP('Impact of the crisis'!$C145,'Regional Crises'!$B$1:$R$66,5,FALSE)),'Crisis Indicator Data'!G142/VLOOKUP('Impact of the crisis'!$E145,'Country Indicator Data'!$B$4:$P$300,14,FALSE)))</f>
        <v>5.9488399762046403E-2</v>
      </c>
      <c r="L145" s="237">
        <f t="shared" si="54"/>
        <v>0.2</v>
      </c>
      <c r="M145" s="237">
        <f t="shared" si="55"/>
        <v>1.05</v>
      </c>
      <c r="N145" s="237">
        <f t="shared" si="56"/>
        <v>1.2</v>
      </c>
      <c r="O145" s="237">
        <f>IF('Crisis Indicator Data'!H142="x","x",IF('Crisis Indicator Data'!H142=0,0,IF(LOG('Crisis Indicator Data'!H142)&lt;O$4,0,IF(LOG('Crisis Indicator Data'!H142)&gt;O$3,5,ROUND(5-(O$3-LOG('Crisis Indicator Data'!H142))/(O$3-O$4)*5,1)))))</f>
        <v>0.8</v>
      </c>
      <c r="P145" s="143">
        <f>IF('Crisis Indicator Data'!H142="x","x",'Crisis Indicator Data'!H142/'Crisis Indicator Data'!G142)</f>
        <v>2.394736842105263E-2</v>
      </c>
      <c r="Q145" s="237">
        <f t="shared" si="57"/>
        <v>0.1</v>
      </c>
      <c r="R145" s="237">
        <f t="shared" si="58"/>
        <v>0.45</v>
      </c>
      <c r="S145" s="237">
        <f>IF('Crisis Indicator Data'!I142="x","x",IF('Crisis Indicator Data'!I142=0,0,IF(LOG('Crisis Indicator Data'!I142)&lt;S$4,0,IF(LOG('Crisis Indicator Data'!I142)&gt;S$3,5,ROUND(5-(S$3-LOG('Crisis Indicator Data'!I142))/(S$3-S$4)*5,1)))))</f>
        <v>2.8</v>
      </c>
      <c r="T145" s="143">
        <f>IF('Crisis Indicator Data'!H142="x","x",IF('Crisis Indicator Data'!I142="x","x",'Crisis Indicator Data'!I142/'Crisis Indicator Data'!H142))</f>
        <v>1</v>
      </c>
      <c r="U145" s="237">
        <f t="shared" si="59"/>
        <v>5</v>
      </c>
      <c r="V145" s="237">
        <f t="shared" si="60"/>
        <v>3.9</v>
      </c>
      <c r="W145" s="237">
        <f>IF('Crisis Indicator Data'!L142="x","x",IF('Crisis Indicator Data'!L142=0,0,IF(LOG('Crisis Indicator Data'!L142)&lt;W$4,0,IF(LOG('Crisis Indicator Data'!L142)&gt;W$3,5,ROUND(5-(W$3-LOG('Crisis Indicator Data'!L142))/(W$3-W$4)*5,1)))))</f>
        <v>1.8</v>
      </c>
      <c r="X145" s="244">
        <f>IF(OR('Crisis Indicator Data'!L142="x",'Crisis Indicator Data'!H142="x"),"x",'Crisis Indicator Data'!L142/'Crisis Indicator Data'!H142)</f>
        <v>2.087912087912088E-4</v>
      </c>
      <c r="Y145" s="237">
        <f t="shared" si="61"/>
        <v>5</v>
      </c>
      <c r="Z145" s="237">
        <f t="shared" si="62"/>
        <v>3.4</v>
      </c>
      <c r="AA145" s="237">
        <f t="shared" si="63"/>
        <v>3.7</v>
      </c>
      <c r="AB145" s="245">
        <f t="shared" si="64"/>
        <v>2.4</v>
      </c>
    </row>
    <row r="146" spans="1:28" x14ac:dyDescent="0.25">
      <c r="A146" s="150" t="str">
        <f>'Crisis Indicator Data'!A143</f>
        <v xml:space="preserve">Conflict in southern Thailand </v>
      </c>
      <c r="B146" s="151" t="str">
        <f>'Crisis Indicator Data'!B143</f>
        <v>Conflict</v>
      </c>
      <c r="C146" s="151" t="str">
        <f>'Crisis Indicator Data'!C143</f>
        <v>THA002</v>
      </c>
      <c r="D146" s="151" t="str">
        <f>'Crisis Indicator Data'!D143</f>
        <v>Thailand</v>
      </c>
      <c r="E146" s="152" t="str">
        <f>'Crisis Indicator Data'!E143</f>
        <v>THA</v>
      </c>
      <c r="F146" s="243">
        <f>IF('Crisis Indicator Data'!F143="x","x",IF(LOG('Crisis Indicator Data'!F143)&lt;F$4,0,IF(LOG('Crisis Indicator Data'!F143)&gt;F$3,5,ROUND(5-(F$3-LOG('Crisis Indicator Data'!F143))/(F$3-F$4)*5,1))))</f>
        <v>2.1</v>
      </c>
      <c r="G146" s="143">
        <f>IF('Crisis Indicator Data'!F143="x","x",IF(LEN(E146)&gt;3,('Crisis Indicator Data'!F143/VLOOKUP('Impact of the crisis'!$C146,'Regional Crises'!$B$1:$R$66,4,FALSE)),'Crisis Indicator Data'!F143/VLOOKUP('Impact of the crisis'!$E146,'Country Indicator Data'!$B$4:$P$300,15,FALSE)))</f>
        <v>3.5878564857405704E-2</v>
      </c>
      <c r="H146" s="237">
        <f t="shared" si="52"/>
        <v>0.1</v>
      </c>
      <c r="I146" s="237">
        <f t="shared" si="53"/>
        <v>1.1000000000000001</v>
      </c>
      <c r="J146" s="237">
        <f>IF('Crisis Indicator Data'!G143="x","x",IF(LOG('Crisis Indicator Data'!G143)&lt;J$4,0,IF(LOG('Crisis Indicator Data'!G143)&gt;J$3,5,ROUND(5-(J$3-LOG('Crisis Indicator Data'!G143))/(J$3-J$4)*5,1))))</f>
        <v>1.8</v>
      </c>
      <c r="K146" s="143">
        <f>IF('Crisis Indicator Data'!G143="x","x",IF(LEN(E146)&gt;3,('Crisis Indicator Data'!G143/VLOOKUP('Impact of the crisis'!$C146,'Regional Crises'!$B$1:$R$66,5,FALSE)),'Crisis Indicator Data'!G143/VLOOKUP('Impact of the crisis'!$E146,'Country Indicator Data'!$B$4:$P$300,14,FALSE)))</f>
        <v>5.4134443783462223E-2</v>
      </c>
      <c r="L146" s="237">
        <f t="shared" si="54"/>
        <v>0.2</v>
      </c>
      <c r="M146" s="237">
        <f t="shared" si="55"/>
        <v>1</v>
      </c>
      <c r="N146" s="237">
        <f t="shared" si="56"/>
        <v>1.1000000000000001</v>
      </c>
      <c r="O146" s="237" t="str">
        <f>IF('Crisis Indicator Data'!H143="x","x",IF('Crisis Indicator Data'!H143=0,0,IF(LOG('Crisis Indicator Data'!H143)&lt;O$4,0,IF(LOG('Crisis Indicator Data'!H143)&gt;O$3,5,ROUND(5-(O$3-LOG('Crisis Indicator Data'!H143))/(O$3-O$4)*5,1)))))</f>
        <v>x</v>
      </c>
      <c r="P146" s="143" t="str">
        <f>IF('Crisis Indicator Data'!H143="x","x",'Crisis Indicator Data'!H143/'Crisis Indicator Data'!G143)</f>
        <v>x</v>
      </c>
      <c r="Q146" s="237" t="str">
        <f t="shared" si="57"/>
        <v>x</v>
      </c>
      <c r="R146" s="237" t="str">
        <f t="shared" si="58"/>
        <v>x</v>
      </c>
      <c r="S146" s="237" t="str">
        <f>IF('Crisis Indicator Data'!I143="x","x",IF('Crisis Indicator Data'!I143=0,0,IF(LOG('Crisis Indicator Data'!I143)&lt;S$4,0,IF(LOG('Crisis Indicator Data'!I143)&gt;S$3,5,ROUND(5-(S$3-LOG('Crisis Indicator Data'!I143))/(S$3-S$4)*5,1)))))</f>
        <v>x</v>
      </c>
      <c r="T146" s="143" t="str">
        <f>IF('Crisis Indicator Data'!H143="x","x",IF('Crisis Indicator Data'!I143="x","x",'Crisis Indicator Data'!I143/'Crisis Indicator Data'!H143))</f>
        <v>x</v>
      </c>
      <c r="U146" s="237" t="str">
        <f t="shared" si="59"/>
        <v>x</v>
      </c>
      <c r="V146" s="237" t="str">
        <f t="shared" si="60"/>
        <v>x</v>
      </c>
      <c r="W146" s="237">
        <f>IF('Crisis Indicator Data'!L143="x","x",IF('Crisis Indicator Data'!L143=0,0,IF(LOG('Crisis Indicator Data'!L143)&lt;W$4,0,IF(LOG('Crisis Indicator Data'!L143)&gt;W$3,5,ROUND(5-(W$3-LOG('Crisis Indicator Data'!L143))/(W$3-W$4)*5,1)))))</f>
        <v>1.8</v>
      </c>
      <c r="X146" s="244" t="str">
        <f>IF(OR('Crisis Indicator Data'!L143="x",'Crisis Indicator Data'!H143="x"),"x",'Crisis Indicator Data'!L143/'Crisis Indicator Data'!H143)</f>
        <v>x</v>
      </c>
      <c r="Y146" s="237" t="str">
        <f t="shared" si="61"/>
        <v>x</v>
      </c>
      <c r="Z146" s="237">
        <f t="shared" si="62"/>
        <v>1.8</v>
      </c>
      <c r="AA146" s="237">
        <f t="shared" si="63"/>
        <v>1.8</v>
      </c>
      <c r="AB146" s="245">
        <f t="shared" si="64"/>
        <v>1.8</v>
      </c>
    </row>
    <row r="147" spans="1:28" x14ac:dyDescent="0.25">
      <c r="A147" s="150" t="str">
        <f>'Crisis Indicator Data'!A144</f>
        <v>Myanmar refugees in Thailand</v>
      </c>
      <c r="B147" s="151" t="str">
        <f>'Crisis Indicator Data'!B144</f>
        <v>Conflict</v>
      </c>
      <c r="C147" s="151" t="str">
        <f>'Crisis Indicator Data'!C144</f>
        <v>THA003</v>
      </c>
      <c r="D147" s="151" t="str">
        <f>'Crisis Indicator Data'!D144</f>
        <v>Thailand</v>
      </c>
      <c r="E147" s="152" t="str">
        <f>'Crisis Indicator Data'!E144</f>
        <v>THA</v>
      </c>
      <c r="F147" s="243">
        <f>IF('Crisis Indicator Data'!F144="x","x",IF(LOG('Crisis Indicator Data'!F144)&lt;F$4,0,IF(LOG('Crisis Indicator Data'!F144)&gt;F$3,5,ROUND(5-(F$3-LOG('Crisis Indicator Data'!F144))/(F$3-F$4)*5,1))))</f>
        <v>1.8</v>
      </c>
      <c r="G147" s="143">
        <f>IF('Crisis Indicator Data'!F144="x","x",IF(LEN(E147)&gt;3,('Crisis Indicator Data'!F144/VLOOKUP('Impact of the crisis'!$C147,'Regional Crises'!$B$1:$R$66,4,FALSE)),'Crisis Indicator Data'!F144/VLOOKUP('Impact of the crisis'!$E147,'Country Indicator Data'!$B$4:$P$300,15,FALSE)))</f>
        <v>2.3511910587406291E-2</v>
      </c>
      <c r="H147" s="237">
        <f t="shared" si="52"/>
        <v>0</v>
      </c>
      <c r="I147" s="237">
        <f t="shared" si="53"/>
        <v>0.9</v>
      </c>
      <c r="J147" s="237">
        <f>IF('Crisis Indicator Data'!G144="x","x",IF(LOG('Crisis Indicator Data'!G144)&lt;J$4,0,IF(LOG('Crisis Indicator Data'!G144)&gt;J$3,5,ROUND(5-(J$3-LOG('Crisis Indicator Data'!G144))/(J$3-J$4)*5,1))))</f>
        <v>0</v>
      </c>
      <c r="K147" s="143">
        <f>IF('Crisis Indicator Data'!G144="x","x",IF(LEN(E147)&gt;3,('Crisis Indicator Data'!G144/VLOOKUP('Impact of the crisis'!$C147,'Regional Crises'!$B$1:$R$66,5,FALSE)),'Crisis Indicator Data'!G144/VLOOKUP('Impact of the crisis'!$E147,'Country Indicator Data'!$B$4:$P$300,14,FALSE)))</f>
        <v>5.3696108206268195E-3</v>
      </c>
      <c r="L147" s="237">
        <f t="shared" si="54"/>
        <v>0</v>
      </c>
      <c r="M147" s="237">
        <f t="shared" si="55"/>
        <v>0</v>
      </c>
      <c r="N147" s="237">
        <f t="shared" si="56"/>
        <v>0.5</v>
      </c>
      <c r="O147" s="237">
        <f>IF('Crisis Indicator Data'!H144="x","x",IF('Crisis Indicator Data'!H144=0,0,IF(LOG('Crisis Indicator Data'!H144)&lt;O$4,0,IF(LOG('Crisis Indicator Data'!H144)&gt;O$3,5,ROUND(5-(O$3-LOG('Crisis Indicator Data'!H144))/(O$3-O$4)*5,1)))))</f>
        <v>0.8</v>
      </c>
      <c r="P147" s="143">
        <f>IF('Crisis Indicator Data'!H144="x","x",'Crisis Indicator Data'!H144/'Crisis Indicator Data'!G144)</f>
        <v>0.26530612244897961</v>
      </c>
      <c r="Q147" s="237">
        <f t="shared" si="57"/>
        <v>1.3</v>
      </c>
      <c r="R147" s="237">
        <f t="shared" si="58"/>
        <v>1.05</v>
      </c>
      <c r="S147" s="237">
        <f>IF('Crisis Indicator Data'!I144="x","x",IF('Crisis Indicator Data'!I144=0,0,IF(LOG('Crisis Indicator Data'!I144)&lt;S$4,0,IF(LOG('Crisis Indicator Data'!I144)&gt;S$3,5,ROUND(5-(S$3-LOG('Crisis Indicator Data'!I144))/(S$3-S$4)*5,1)))))</f>
        <v>2.8</v>
      </c>
      <c r="T147" s="143">
        <f>IF('Crisis Indicator Data'!H144="x","x",IF('Crisis Indicator Data'!I144="x","x",'Crisis Indicator Data'!I144/'Crisis Indicator Data'!H144))</f>
        <v>1</v>
      </c>
      <c r="U147" s="237">
        <f t="shared" si="59"/>
        <v>5</v>
      </c>
      <c r="V147" s="237">
        <f t="shared" si="60"/>
        <v>3.9</v>
      </c>
      <c r="W147" s="237" t="str">
        <f>IF('Crisis Indicator Data'!L144="x","x",IF('Crisis Indicator Data'!L144=0,0,IF(LOG('Crisis Indicator Data'!L144)&lt;W$4,0,IF(LOG('Crisis Indicator Data'!L144)&gt;W$3,5,ROUND(5-(W$3-LOG('Crisis Indicator Data'!L144))/(W$3-W$4)*5,1)))))</f>
        <v>x</v>
      </c>
      <c r="X147" s="244" t="str">
        <f>IF(OR('Crisis Indicator Data'!L144="x",'Crisis Indicator Data'!H144="x"),"x",'Crisis Indicator Data'!L144/'Crisis Indicator Data'!H144)</f>
        <v>x</v>
      </c>
      <c r="Y147" s="237" t="str">
        <f t="shared" si="61"/>
        <v>x</v>
      </c>
      <c r="Z147" s="237" t="str">
        <f t="shared" si="62"/>
        <v>x</v>
      </c>
      <c r="AA147" s="237">
        <f t="shared" si="63"/>
        <v>3.9</v>
      </c>
      <c r="AB147" s="245">
        <f t="shared" si="64"/>
        <v>2.8</v>
      </c>
    </row>
    <row r="148" spans="1:28" x14ac:dyDescent="0.25">
      <c r="A148" s="150" t="str">
        <f>'Crisis Indicator Data'!A145</f>
        <v>Tonga Volcano Eruption</v>
      </c>
      <c r="B148" s="151" t="str">
        <f>'Crisis Indicator Data'!B145</f>
        <v>Volcano Eruption</v>
      </c>
      <c r="C148" s="151" t="str">
        <f>'Crisis Indicator Data'!C145</f>
        <v>TON002</v>
      </c>
      <c r="D148" s="151" t="str">
        <f>'Crisis Indicator Data'!D145</f>
        <v>Tonga</v>
      </c>
      <c r="E148" s="152" t="str">
        <f>'Crisis Indicator Data'!E145</f>
        <v>TON</v>
      </c>
      <c r="F148" s="243">
        <f>IF('Crisis Indicator Data'!F145="x","x",IF(LOG('Crisis Indicator Data'!F145)&lt;F$4,0,IF(LOG('Crisis Indicator Data'!F145)&gt;F$3,5,ROUND(5-(F$3-LOG('Crisis Indicator Data'!F145))/(F$3-F$4)*5,1))))</f>
        <v>0</v>
      </c>
      <c r="G148" s="143">
        <f>IF('Crisis Indicator Data'!F145="x","x",IF(LEN(E148)&gt;3,('Crisis Indicator Data'!F145/VLOOKUP('Impact of the crisis'!$C148,'Regional Crises'!$B$1:$R$66,4,FALSE)),'Crisis Indicator Data'!F145/VLOOKUP('Impact of the crisis'!$E148,'Country Indicator Data'!$B$4:$P$300,15,FALSE)))</f>
        <v>1</v>
      </c>
      <c r="H148" s="237">
        <f t="shared" si="52"/>
        <v>5</v>
      </c>
      <c r="I148" s="237">
        <f t="shared" si="53"/>
        <v>2.5</v>
      </c>
      <c r="J148" s="237">
        <f>IF('Crisis Indicator Data'!G145="x","x",IF(LOG('Crisis Indicator Data'!G145)&lt;J$4,0,IF(LOG('Crisis Indicator Data'!G145)&gt;J$3,5,ROUND(5-(J$3-LOG('Crisis Indicator Data'!G145))/(J$3-J$4)*5,1))))</f>
        <v>0</v>
      </c>
      <c r="K148" s="143">
        <f>IF('Crisis Indicator Data'!G145="x","x",IF(LEN(E148)&gt;3,('Crisis Indicator Data'!G145/VLOOKUP('Impact of the crisis'!$C148,'Regional Crises'!$B$1:$R$66,5,FALSE)),'Crisis Indicator Data'!G145/VLOOKUP('Impact of the crisis'!$E148,'Country Indicator Data'!$B$4:$P$300,14,FALSE)))</f>
        <v>1</v>
      </c>
      <c r="L148" s="237">
        <f t="shared" si="54"/>
        <v>5</v>
      </c>
      <c r="M148" s="237">
        <f t="shared" si="55"/>
        <v>2.5</v>
      </c>
      <c r="N148" s="237">
        <f t="shared" si="56"/>
        <v>2.5</v>
      </c>
      <c r="O148" s="237">
        <f>IF('Crisis Indicator Data'!H145="x","x",IF('Crisis Indicator Data'!H145=0,0,IF(LOG('Crisis Indicator Data'!H145)&lt;O$4,0,IF(LOG('Crisis Indicator Data'!H145)&gt;O$3,5,ROUND(5-(O$3-LOG('Crisis Indicator Data'!H145))/(O$3-O$4)*5,1)))))</f>
        <v>0.7</v>
      </c>
      <c r="P148" s="143">
        <f>IF('Crisis Indicator Data'!H145="x","x",'Crisis Indicator Data'!H145/'Crisis Indicator Data'!G145)</f>
        <v>0.80952380952380953</v>
      </c>
      <c r="Q148" s="237">
        <f t="shared" si="57"/>
        <v>4</v>
      </c>
      <c r="R148" s="237">
        <f t="shared" si="58"/>
        <v>2.35</v>
      </c>
      <c r="S148" s="237">
        <f>IF('Crisis Indicator Data'!I145="x","x",IF('Crisis Indicator Data'!I145=0,0,IF(LOG('Crisis Indicator Data'!I145)&lt;S$4,0,IF(LOG('Crisis Indicator Data'!I145)&gt;S$3,5,ROUND(5-(S$3-LOG('Crisis Indicator Data'!I145))/(S$3-S$4)*5,1)))))</f>
        <v>0</v>
      </c>
      <c r="T148" s="143">
        <f>IF('Crisis Indicator Data'!H145="x","x",IF('Crisis Indicator Data'!I145="x","x",'Crisis Indicator Data'!I145/'Crisis Indicator Data'!H145))</f>
        <v>0</v>
      </c>
      <c r="U148" s="237">
        <f t="shared" si="59"/>
        <v>0</v>
      </c>
      <c r="V148" s="237">
        <f t="shared" si="60"/>
        <v>0</v>
      </c>
      <c r="W148" s="237">
        <f>IF('Crisis Indicator Data'!L145="x","x",IF('Crisis Indicator Data'!L145=0,0,IF(LOG('Crisis Indicator Data'!L145)&lt;W$4,0,IF(LOG('Crisis Indicator Data'!L145)&gt;W$3,5,ROUND(5-(W$3-LOG('Crisis Indicator Data'!L145))/(W$3-W$4)*5,1)))))</f>
        <v>0</v>
      </c>
      <c r="X148" s="244">
        <f>IF(OR('Crisis Indicator Data'!L145="x",'Crisis Indicator Data'!H145="x"),"x",'Crisis Indicator Data'!L145/'Crisis Indicator Data'!H145)</f>
        <v>0</v>
      </c>
      <c r="Y148" s="237">
        <f t="shared" si="61"/>
        <v>0</v>
      </c>
      <c r="Z148" s="237">
        <f t="shared" si="62"/>
        <v>0</v>
      </c>
      <c r="AA148" s="237">
        <f t="shared" si="63"/>
        <v>0</v>
      </c>
      <c r="AB148" s="245">
        <f t="shared" si="64"/>
        <v>1.3</v>
      </c>
    </row>
    <row r="149" spans="1:28" x14ac:dyDescent="0.25">
      <c r="A149" s="150" t="str">
        <f>'Crisis Indicator Data'!A146</f>
        <v>Venezuelan refugees in Trinidad and Tobago</v>
      </c>
      <c r="B149" s="151" t="str">
        <f>'Crisis Indicator Data'!B146</f>
        <v>Displacement</v>
      </c>
      <c r="C149" s="151" t="str">
        <f>'Crisis Indicator Data'!C146</f>
        <v>TTO002</v>
      </c>
      <c r="D149" s="151" t="str">
        <f>'Crisis Indicator Data'!D146</f>
        <v>Trinidad and Tobago</v>
      </c>
      <c r="E149" s="152" t="str">
        <f>'Crisis Indicator Data'!E146</f>
        <v>TTO</v>
      </c>
      <c r="F149" s="243">
        <f>IF('Crisis Indicator Data'!F146="x","x",IF(LOG('Crisis Indicator Data'!F146)&lt;F$4,0,IF(LOG('Crisis Indicator Data'!F146)&gt;F$3,5,ROUND(5-(F$3-LOG('Crisis Indicator Data'!F146))/(F$3-F$4)*5,1))))</f>
        <v>1.2</v>
      </c>
      <c r="G149" s="143">
        <f>IF('Crisis Indicator Data'!F146="x","x",IF(LEN(E149)&gt;3,('Crisis Indicator Data'!F146/VLOOKUP('Impact of the crisis'!$C149,'Regional Crises'!$B$1:$R$66,4,FALSE)),'Crisis Indicator Data'!F146/VLOOKUP('Impact of the crisis'!$E149,'Country Indicator Data'!$B$4:$P$300,15,FALSE)))</f>
        <v>1</v>
      </c>
      <c r="H149" s="237">
        <f t="shared" si="52"/>
        <v>5</v>
      </c>
      <c r="I149" s="237">
        <f t="shared" si="53"/>
        <v>3.1</v>
      </c>
      <c r="J149" s="237">
        <f>IF('Crisis Indicator Data'!G146="x","x",IF(LOG('Crisis Indicator Data'!G146)&lt;J$4,0,IF(LOG('Crisis Indicator Data'!G146)&gt;J$3,5,ROUND(5-(J$3-LOG('Crisis Indicator Data'!G146))/(J$3-J$4)*5,1))))</f>
        <v>0.5</v>
      </c>
      <c r="K149" s="143">
        <f>IF('Crisis Indicator Data'!G146="x","x",IF(LEN(E149)&gt;3,('Crisis Indicator Data'!G146/VLOOKUP('Impact of the crisis'!$C149,'Regional Crises'!$B$1:$R$66,5,FALSE)),'Crisis Indicator Data'!G146/VLOOKUP('Impact of the crisis'!$E149,'Country Indicator Data'!$B$4:$P$300,14,FALSE)))</f>
        <v>1</v>
      </c>
      <c r="L149" s="237">
        <f t="shared" si="54"/>
        <v>5</v>
      </c>
      <c r="M149" s="237">
        <f t="shared" si="55"/>
        <v>2.75</v>
      </c>
      <c r="N149" s="237">
        <f t="shared" si="56"/>
        <v>2.9</v>
      </c>
      <c r="O149" s="237">
        <f>IF('Crisis Indicator Data'!H146="x","x",IF('Crisis Indicator Data'!H146=0,0,IF(LOG('Crisis Indicator Data'!H146)&lt;O$4,0,IF(LOG('Crisis Indicator Data'!H146)&gt;O$3,5,ROUND(5-(O$3-LOG('Crisis Indicator Data'!H146))/(O$3-O$4)*5,1)))))</f>
        <v>1.4</v>
      </c>
      <c r="P149" s="143">
        <f>IF('Crisis Indicator Data'!H146="x","x",'Crisis Indicator Data'!H146/'Crisis Indicator Data'!G146)</f>
        <v>0.1511047754811119</v>
      </c>
      <c r="Q149" s="237">
        <f t="shared" si="57"/>
        <v>0.7</v>
      </c>
      <c r="R149" s="237">
        <f t="shared" si="58"/>
        <v>1.0499999999999998</v>
      </c>
      <c r="S149" s="237">
        <f>IF('Crisis Indicator Data'!I146="x","x",IF('Crisis Indicator Data'!I146=0,0,IF(LOG('Crisis Indicator Data'!I146)&lt;S$4,0,IF(LOG('Crisis Indicator Data'!I146)&gt;S$3,5,ROUND(5-(S$3-LOG('Crisis Indicator Data'!I146))/(S$3-S$4)*5,1)))))</f>
        <v>2.2000000000000002</v>
      </c>
      <c r="T149" s="143">
        <f>IF('Crisis Indicator Data'!H146="x","x",IF('Crisis Indicator Data'!I146="x","x",'Crisis Indicator Data'!I146/'Crisis Indicator Data'!H146))</f>
        <v>0.16037735849056603</v>
      </c>
      <c r="U149" s="237">
        <f t="shared" si="59"/>
        <v>5</v>
      </c>
      <c r="V149" s="237">
        <f t="shared" si="60"/>
        <v>3.6</v>
      </c>
      <c r="W149" s="237">
        <f>IF('Crisis Indicator Data'!L146="x","x",IF('Crisis Indicator Data'!L146=0,0,IF(LOG('Crisis Indicator Data'!L146)&lt;W$4,0,IF(LOG('Crisis Indicator Data'!L146)&gt;W$3,5,ROUND(5-(W$3-LOG('Crisis Indicator Data'!L146))/(W$3-W$4)*5,1)))))</f>
        <v>1.9</v>
      </c>
      <c r="X149" s="244">
        <f>IF(OR('Crisis Indicator Data'!L146="x",'Crisis Indicator Data'!H146="x"),"x",'Crisis Indicator Data'!L146/'Crisis Indicator Data'!H146)</f>
        <v>9.4339622641509429E-5</v>
      </c>
      <c r="Y149" s="237">
        <f t="shared" si="61"/>
        <v>4.7</v>
      </c>
      <c r="Z149" s="237">
        <f t="shared" si="62"/>
        <v>3.3</v>
      </c>
      <c r="AA149" s="237">
        <f t="shared" si="63"/>
        <v>3.5</v>
      </c>
      <c r="AB149" s="245">
        <f t="shared" si="64"/>
        <v>2.5</v>
      </c>
    </row>
    <row r="150" spans="1:28" x14ac:dyDescent="0.25">
      <c r="A150" s="150" t="str">
        <f>'Crisis Indicator Data'!A147</f>
        <v>Mixed migration flows in Tunisia</v>
      </c>
      <c r="B150" s="151" t="str">
        <f>'Crisis Indicator Data'!B147</f>
        <v>Displacement</v>
      </c>
      <c r="C150" s="151" t="str">
        <f>'Crisis Indicator Data'!C147</f>
        <v>TUN002</v>
      </c>
      <c r="D150" s="151" t="str">
        <f>'Crisis Indicator Data'!D147</f>
        <v>Tunisia</v>
      </c>
      <c r="E150" s="152" t="str">
        <f>'Crisis Indicator Data'!E147</f>
        <v>TUN</v>
      </c>
      <c r="F150" s="243">
        <f>IF('Crisis Indicator Data'!F147="x","x",IF(LOG('Crisis Indicator Data'!F147)&lt;F$4,0,IF(LOG('Crisis Indicator Data'!F147)&gt;F$3,5,ROUND(5-(F$3-LOG('Crisis Indicator Data'!F147))/(F$3-F$4)*5,1))))</f>
        <v>3.7</v>
      </c>
      <c r="G150" s="143">
        <f>IF('Crisis Indicator Data'!F147="x","x",IF(LEN(E150)&gt;3,('Crisis Indicator Data'!F147/VLOOKUP('Impact of the crisis'!$C150,'Regional Crises'!$B$1:$R$66,4,FALSE)),'Crisis Indicator Data'!F147/VLOOKUP('Impact of the crisis'!$E150,'Country Indicator Data'!$B$4:$P$300,15,FALSE)))</f>
        <v>1.0531024716786819</v>
      </c>
      <c r="H150" s="237">
        <f t="shared" si="52"/>
        <v>5</v>
      </c>
      <c r="I150" s="237">
        <f t="shared" si="53"/>
        <v>4.3499999999999996</v>
      </c>
      <c r="J150" s="237">
        <f>IF('Crisis Indicator Data'!G147="x","x",IF(LOG('Crisis Indicator Data'!G147)&lt;J$4,0,IF(LOG('Crisis Indicator Data'!G147)&gt;J$3,5,ROUND(5-(J$3-LOG('Crisis Indicator Data'!G147))/(J$3-J$4)*5,1))))</f>
        <v>3.6</v>
      </c>
      <c r="K150" s="143">
        <f>IF('Crisis Indicator Data'!G147="x","x",IF(LEN(E150)&gt;3,('Crisis Indicator Data'!G147/VLOOKUP('Impact of the crisis'!$C150,'Regional Crises'!$B$1:$R$66,5,FALSE)),'Crisis Indicator Data'!G147/VLOOKUP('Impact of the crisis'!$E150,'Country Indicator Data'!$B$4:$P$300,14,FALSE)))</f>
        <v>1</v>
      </c>
      <c r="L150" s="237">
        <f t="shared" si="54"/>
        <v>5</v>
      </c>
      <c r="M150" s="237">
        <f t="shared" si="55"/>
        <v>4.3</v>
      </c>
      <c r="N150" s="237">
        <f t="shared" si="56"/>
        <v>4.3</v>
      </c>
      <c r="O150" s="237">
        <f>IF('Crisis Indicator Data'!H147="x","x",IF('Crisis Indicator Data'!H147=0,0,IF(LOG('Crisis Indicator Data'!H147)&lt;O$4,0,IF(LOG('Crisis Indicator Data'!H147)&gt;O$3,5,ROUND(5-(O$3-LOG('Crisis Indicator Data'!H147))/(O$3-O$4)*5,1)))))</f>
        <v>0</v>
      </c>
      <c r="P150" s="143">
        <f>IF('Crisis Indicator Data'!H147="x","x",'Crisis Indicator Data'!H147/'Crisis Indicator Data'!G147)</f>
        <v>9.70716712506067E-4</v>
      </c>
      <c r="Q150" s="237">
        <f t="shared" si="57"/>
        <v>0</v>
      </c>
      <c r="R150" s="237">
        <f t="shared" si="58"/>
        <v>0</v>
      </c>
      <c r="S150" s="237">
        <f>IF('Crisis Indicator Data'!I147="x","x",IF('Crisis Indicator Data'!I147=0,0,IF(LOG('Crisis Indicator Data'!I147)&lt;S$4,0,IF(LOG('Crisis Indicator Data'!I147)&gt;S$3,5,ROUND(5-(S$3-LOG('Crisis Indicator Data'!I147))/(S$3-S$4)*5,1)))))</f>
        <v>1.5</v>
      </c>
      <c r="T150" s="143">
        <f>IF('Crisis Indicator Data'!H147="x","x",IF('Crisis Indicator Data'!I147="x","x",'Crisis Indicator Data'!I147/'Crisis Indicator Data'!H147))</f>
        <v>1</v>
      </c>
      <c r="U150" s="237">
        <f t="shared" si="59"/>
        <v>5</v>
      </c>
      <c r="V150" s="237">
        <f t="shared" si="60"/>
        <v>3.3</v>
      </c>
      <c r="W150" s="237">
        <f>IF('Crisis Indicator Data'!L147="x","x",IF('Crisis Indicator Data'!L147=0,0,IF(LOG('Crisis Indicator Data'!L147)&lt;W$4,0,IF(LOG('Crisis Indicator Data'!L147)&gt;W$3,5,ROUND(5-(W$3-LOG('Crisis Indicator Data'!L147))/(W$3-W$4)*5,1)))))</f>
        <v>4.2</v>
      </c>
      <c r="X150" s="244">
        <f>IF(OR('Crisis Indicator Data'!L147="x",'Crisis Indicator Data'!H147="x"),"x",'Crisis Indicator Data'!L147/'Crisis Indicator Data'!H147)</f>
        <v>6.8250000000000005E-2</v>
      </c>
      <c r="Y150" s="237">
        <f t="shared" si="61"/>
        <v>5</v>
      </c>
      <c r="Z150" s="237">
        <f t="shared" si="62"/>
        <v>4.5999999999999996</v>
      </c>
      <c r="AA150" s="237">
        <f t="shared" si="63"/>
        <v>4</v>
      </c>
      <c r="AB150" s="245">
        <f t="shared" si="64"/>
        <v>2.5</v>
      </c>
    </row>
    <row r="151" spans="1:28" x14ac:dyDescent="0.25">
      <c r="A151" s="150" t="str">
        <f>'Crisis Indicator Data'!A148</f>
        <v>Complex situation in Turkey</v>
      </c>
      <c r="B151" s="151" t="str">
        <f>'Crisis Indicator Data'!B148</f>
        <v>Displacement,Conflict</v>
      </c>
      <c r="C151" s="151" t="str">
        <f>'Crisis Indicator Data'!C148</f>
        <v>TUR001</v>
      </c>
      <c r="D151" s="151" t="str">
        <f>'Crisis Indicator Data'!D148</f>
        <v>Türkiye</v>
      </c>
      <c r="E151" s="152" t="str">
        <f>'Crisis Indicator Data'!E148</f>
        <v>TUR</v>
      </c>
      <c r="F151" s="243">
        <f>IF('Crisis Indicator Data'!F148="x","x",IF(LOG('Crisis Indicator Data'!F148)&lt;F$4,0,IF(LOG('Crisis Indicator Data'!F148)&gt;F$3,5,ROUND(5-(F$3-LOG('Crisis Indicator Data'!F148))/(F$3-F$4)*5,1))))</f>
        <v>4.3</v>
      </c>
      <c r="G151" s="143">
        <f>IF('Crisis Indicator Data'!F148="x","x",IF(LEN(E151)&gt;3,('Crisis Indicator Data'!F148/VLOOKUP('Impact of the crisis'!$C151,'Regional Crises'!$B$1:$R$66,4,FALSE)),'Crisis Indicator Data'!F148/VLOOKUP('Impact of the crisis'!$E151,'Country Indicator Data'!$B$4:$P$300,15,FALSE)))</f>
        <v>0.49234437327027275</v>
      </c>
      <c r="H151" s="237">
        <f t="shared" si="52"/>
        <v>2.4</v>
      </c>
      <c r="I151" s="237">
        <f t="shared" si="53"/>
        <v>3.3499999999999996</v>
      </c>
      <c r="J151" s="237">
        <f>IF('Crisis Indicator Data'!G148="x","x",IF(LOG('Crisis Indicator Data'!G148)&lt;J$4,0,IF(LOG('Crisis Indicator Data'!G148)&gt;J$3,5,ROUND(5-(J$3-LOG('Crisis Indicator Data'!G148))/(J$3-J$4)*5,1))))</f>
        <v>5</v>
      </c>
      <c r="K151" s="143">
        <f>IF('Crisis Indicator Data'!G148="x","x",IF(LEN(E151)&gt;3,('Crisis Indicator Data'!G148/VLOOKUP('Impact of the crisis'!$C151,'Regional Crises'!$B$1:$R$66,5,FALSE)),'Crisis Indicator Data'!G148/VLOOKUP('Impact of the crisis'!$E151,'Country Indicator Data'!$B$4:$P$300,14,FALSE)))</f>
        <v>1.0286700103155124</v>
      </c>
      <c r="L151" s="237">
        <f t="shared" si="54"/>
        <v>5</v>
      </c>
      <c r="M151" s="237">
        <f t="shared" si="55"/>
        <v>5</v>
      </c>
      <c r="N151" s="237">
        <f t="shared" si="56"/>
        <v>4.3</v>
      </c>
      <c r="O151" s="237">
        <f>IF('Crisis Indicator Data'!H148="x","x",IF('Crisis Indicator Data'!H148=0,0,IF(LOG('Crisis Indicator Data'!H148)&lt;O$4,0,IF(LOG('Crisis Indicator Data'!H148)&gt;O$3,5,ROUND(5-(O$3-LOG('Crisis Indicator Data'!H148))/(O$3-O$4)*5,1)))))</f>
        <v>4.7</v>
      </c>
      <c r="P151" s="143">
        <f>IF('Crisis Indicator Data'!H148="x","x",'Crisis Indicator Data'!H148/'Crisis Indicator Data'!G148)</f>
        <v>0.2415943382090206</v>
      </c>
      <c r="Q151" s="237">
        <f t="shared" si="57"/>
        <v>1.2</v>
      </c>
      <c r="R151" s="237">
        <f t="shared" si="58"/>
        <v>2.95</v>
      </c>
      <c r="S151" s="237">
        <f>IF('Crisis Indicator Data'!I148="x","x",IF('Crisis Indicator Data'!I148=0,0,IF(LOG('Crisis Indicator Data'!I148)&lt;S$4,0,IF(LOG('Crisis Indicator Data'!I148)&gt;S$3,5,ROUND(5-(S$3-LOG('Crisis Indicator Data'!I148))/(S$3-S$4)*5,1)))))</f>
        <v>5</v>
      </c>
      <c r="T151" s="143">
        <f>IF('Crisis Indicator Data'!H148="x","x",IF('Crisis Indicator Data'!I148="x","x",'Crisis Indicator Data'!I148/'Crisis Indicator Data'!H148))</f>
        <v>0.18893129770992367</v>
      </c>
      <c r="U151" s="237">
        <f t="shared" si="59"/>
        <v>5</v>
      </c>
      <c r="V151" s="237">
        <f t="shared" si="60"/>
        <v>5</v>
      </c>
      <c r="W151" s="237">
        <f>IF('Crisis Indicator Data'!L148="x","x",IF('Crisis Indicator Data'!L148=0,0,IF(LOG('Crisis Indicator Data'!L148)&lt;W$4,0,IF(LOG('Crisis Indicator Data'!L148)&gt;W$3,5,ROUND(5-(W$3-LOG('Crisis Indicator Data'!L148))/(W$3-W$4)*5,1)))))</f>
        <v>2.9</v>
      </c>
      <c r="X151" s="244">
        <f>IF(OR('Crisis Indicator Data'!L148="x",'Crisis Indicator Data'!H148="x"),"x",'Crisis Indicator Data'!L148/'Crisis Indicator Data'!H148)</f>
        <v>5.2003816793893128E-6</v>
      </c>
      <c r="Y151" s="237">
        <f t="shared" si="61"/>
        <v>0.3</v>
      </c>
      <c r="Z151" s="237">
        <f t="shared" si="62"/>
        <v>1.6</v>
      </c>
      <c r="AA151" s="237">
        <f t="shared" si="63"/>
        <v>3.8</v>
      </c>
      <c r="AB151" s="245">
        <f t="shared" si="64"/>
        <v>3.4</v>
      </c>
    </row>
    <row r="152" spans="1:28" x14ac:dyDescent="0.25">
      <c r="A152" s="150" t="str">
        <f>'Crisis Indicator Data'!A149</f>
        <v>Syrian Refugees in Turkey</v>
      </c>
      <c r="B152" s="151" t="str">
        <f>'Crisis Indicator Data'!B149</f>
        <v>Displacement</v>
      </c>
      <c r="C152" s="151" t="str">
        <f>'Crisis Indicator Data'!C149</f>
        <v>TUR002</v>
      </c>
      <c r="D152" s="151" t="str">
        <f>'Crisis Indicator Data'!D149</f>
        <v>Türkiye</v>
      </c>
      <c r="E152" s="152" t="str">
        <f>'Crisis Indicator Data'!E149</f>
        <v>TUR</v>
      </c>
      <c r="F152" s="243">
        <f>IF('Crisis Indicator Data'!F149="x","x",IF(LOG('Crisis Indicator Data'!F149)&lt;F$4,0,IF(LOG('Crisis Indicator Data'!F149)&gt;F$3,5,ROUND(5-(F$3-LOG('Crisis Indicator Data'!F149))/(F$3-F$4)*5,1))))</f>
        <v>3.5</v>
      </c>
      <c r="G152" s="143">
        <f>IF('Crisis Indicator Data'!F149="x","x",IF(LEN(E152)&gt;3,('Crisis Indicator Data'!F149/VLOOKUP('Impact of the crisis'!$C152,'Regional Crises'!$B$1:$R$66,4,FALSE)),'Crisis Indicator Data'!F149/VLOOKUP('Impact of the crisis'!$E152,'Country Indicator Data'!$B$4:$P$300,15,FALSE)))</f>
        <v>0.1715473669165703</v>
      </c>
      <c r="H152" s="237">
        <f t="shared" si="52"/>
        <v>0.8</v>
      </c>
      <c r="I152" s="237">
        <f t="shared" si="53"/>
        <v>2.15</v>
      </c>
      <c r="J152" s="237">
        <f>IF('Crisis Indicator Data'!G149="x","x",IF(LOG('Crisis Indicator Data'!G149)&lt;J$4,0,IF(LOG('Crisis Indicator Data'!G149)&gt;J$3,5,ROUND(5-(J$3-LOG('Crisis Indicator Data'!G149))/(J$3-J$4)*5,1))))</f>
        <v>5</v>
      </c>
      <c r="K152" s="143">
        <f>IF('Crisis Indicator Data'!G149="x","x",IF(LEN(E152)&gt;3,('Crisis Indicator Data'!G149/VLOOKUP('Impact of the crisis'!$C152,'Regional Crises'!$B$1:$R$66,5,FALSE)),'Crisis Indicator Data'!G149/VLOOKUP('Impact of the crisis'!$E152,'Country Indicator Data'!$B$4:$P$300,14,FALSE)))</f>
        <v>0.42872218072303442</v>
      </c>
      <c r="L152" s="237">
        <f t="shared" si="54"/>
        <v>2.1</v>
      </c>
      <c r="M152" s="237">
        <f t="shared" si="55"/>
        <v>3.55</v>
      </c>
      <c r="N152" s="237">
        <f t="shared" si="56"/>
        <v>2.9</v>
      </c>
      <c r="O152" s="237">
        <f>IF('Crisis Indicator Data'!H149="x","x",IF('Crisis Indicator Data'!H149=0,0,IF(LOG('Crisis Indicator Data'!H149)&lt;O$4,0,IF(LOG('Crisis Indicator Data'!H149)&gt;O$3,5,ROUND(5-(O$3-LOG('Crisis Indicator Data'!H149))/(O$3-O$4)*5,1)))))</f>
        <v>4.3</v>
      </c>
      <c r="P152" s="143">
        <f>IF('Crisis Indicator Data'!H149="x","x",'Crisis Indicator Data'!H149/'Crisis Indicator Data'!G149)</f>
        <v>0.33547209469550304</v>
      </c>
      <c r="Q152" s="237">
        <f t="shared" si="57"/>
        <v>1.6</v>
      </c>
      <c r="R152" s="237">
        <f t="shared" si="58"/>
        <v>2.95</v>
      </c>
      <c r="S152" s="237">
        <f>IF('Crisis Indicator Data'!I149="x","x",IF('Crisis Indicator Data'!I149=0,0,IF(LOG('Crisis Indicator Data'!I149)&lt;S$4,0,IF(LOG('Crisis Indicator Data'!I149)&gt;S$3,5,ROUND(5-(S$3-LOG('Crisis Indicator Data'!I149))/(S$3-S$4)*5,1)))))</f>
        <v>5</v>
      </c>
      <c r="T152" s="143">
        <f>IF('Crisis Indicator Data'!H149="x","x",IF('Crisis Indicator Data'!I149="x","x",'Crisis Indicator Data'!I149/'Crisis Indicator Data'!H149))</f>
        <v>0.29925803792250616</v>
      </c>
      <c r="U152" s="237">
        <f t="shared" si="59"/>
        <v>5</v>
      </c>
      <c r="V152" s="237">
        <f t="shared" si="60"/>
        <v>5</v>
      </c>
      <c r="W152" s="237" t="str">
        <f>IF('Crisis Indicator Data'!L149="x","x",IF('Crisis Indicator Data'!L149=0,0,IF(LOG('Crisis Indicator Data'!L149)&lt;W$4,0,IF(LOG('Crisis Indicator Data'!L149)&gt;W$3,5,ROUND(5-(W$3-LOG('Crisis Indicator Data'!L149))/(W$3-W$4)*5,1)))))</f>
        <v>x</v>
      </c>
      <c r="X152" s="244" t="str">
        <f>IF(OR('Crisis Indicator Data'!L149="x",'Crisis Indicator Data'!H149="x"),"x",'Crisis Indicator Data'!L149/'Crisis Indicator Data'!H149)</f>
        <v>x</v>
      </c>
      <c r="Y152" s="237" t="str">
        <f t="shared" si="61"/>
        <v>x</v>
      </c>
      <c r="Z152" s="237" t="str">
        <f t="shared" si="62"/>
        <v>x</v>
      </c>
      <c r="AA152" s="237">
        <f t="shared" si="63"/>
        <v>5</v>
      </c>
      <c r="AB152" s="245">
        <f t="shared" si="64"/>
        <v>4.2</v>
      </c>
    </row>
    <row r="153" spans="1:28" x14ac:dyDescent="0.25">
      <c r="A153" s="150" t="str">
        <f>'Crisis Indicator Data'!A150</f>
        <v>Mixed Migration Flows in Turkey</v>
      </c>
      <c r="B153" s="151" t="str">
        <f>'Crisis Indicator Data'!B150</f>
        <v>Displacement</v>
      </c>
      <c r="C153" s="151" t="str">
        <f>'Crisis Indicator Data'!C150</f>
        <v>TUR003</v>
      </c>
      <c r="D153" s="151" t="str">
        <f>'Crisis Indicator Data'!D150</f>
        <v>Türkiye</v>
      </c>
      <c r="E153" s="152" t="str">
        <f>'Crisis Indicator Data'!E150</f>
        <v>TUR</v>
      </c>
      <c r="F153" s="243">
        <f>IF('Crisis Indicator Data'!F150="x","x",IF(LOG('Crisis Indicator Data'!F150)&lt;F$4,0,IF(LOG('Crisis Indicator Data'!F150)&gt;F$3,5,ROUND(5-(F$3-LOG('Crisis Indicator Data'!F150))/(F$3-F$4)*5,1))))</f>
        <v>3.7</v>
      </c>
      <c r="G153" s="143">
        <f>IF('Crisis Indicator Data'!F150="x","x",IF(LEN(E153)&gt;3,('Crisis Indicator Data'!F150/VLOOKUP('Impact of the crisis'!$C153,'Regional Crises'!$B$1:$R$66,4,FALSE)),'Crisis Indicator Data'!F150/VLOOKUP('Impact of the crisis'!$E153,'Country Indicator Data'!$B$4:$P$300,15,FALSE)))</f>
        <v>0.23063550017540896</v>
      </c>
      <c r="H153" s="237">
        <f t="shared" si="52"/>
        <v>1.1000000000000001</v>
      </c>
      <c r="I153" s="237">
        <f t="shared" si="53"/>
        <v>2.4000000000000004</v>
      </c>
      <c r="J153" s="237">
        <f>IF('Crisis Indicator Data'!G150="x","x",IF(LOG('Crisis Indicator Data'!G150)&lt;J$4,0,IF(LOG('Crisis Indicator Data'!G150)&gt;J$3,5,ROUND(5-(J$3-LOG('Crisis Indicator Data'!G150))/(J$3-J$4)*5,1))))</f>
        <v>5</v>
      </c>
      <c r="K153" s="143">
        <f>IF('Crisis Indicator Data'!G150="x","x",IF(LEN(E153)&gt;3,('Crisis Indicator Data'!G150/VLOOKUP('Impact of the crisis'!$C153,'Regional Crises'!$B$1:$R$66,5,FALSE)),'Crisis Indicator Data'!G150/VLOOKUP('Impact of the crisis'!$E153,'Country Indicator Data'!$B$4:$P$300,14,FALSE)))</f>
        <v>0.44612812577810979</v>
      </c>
      <c r="L153" s="237">
        <f t="shared" si="54"/>
        <v>2.2000000000000002</v>
      </c>
      <c r="M153" s="237">
        <f t="shared" si="55"/>
        <v>3.6</v>
      </c>
      <c r="N153" s="237">
        <f t="shared" si="56"/>
        <v>3.1</v>
      </c>
      <c r="O153" s="237">
        <f>IF('Crisis Indicator Data'!H150="x","x",IF('Crisis Indicator Data'!H150=0,0,IF(LOG('Crisis Indicator Data'!H150)&lt;O$4,0,IF(LOG('Crisis Indicator Data'!H150)&gt;O$3,5,ROUND(5-(O$3-LOG('Crisis Indicator Data'!H150))/(O$3-O$4)*5,1)))))</f>
        <v>4.0999999999999996</v>
      </c>
      <c r="P153" s="143">
        <f>IF('Crisis Indicator Data'!H150="x","x",'Crisis Indicator Data'!H150/'Crisis Indicator Data'!G150)</f>
        <v>0.23467814808908732</v>
      </c>
      <c r="Q153" s="237">
        <f t="shared" si="57"/>
        <v>1.1000000000000001</v>
      </c>
      <c r="R153" s="237">
        <f t="shared" si="58"/>
        <v>2.5999999999999996</v>
      </c>
      <c r="S153" s="237">
        <f>IF('Crisis Indicator Data'!I150="x","x",IF('Crisis Indicator Data'!I150=0,0,IF(LOG('Crisis Indicator Data'!I150)&lt;S$4,0,IF(LOG('Crisis Indicator Data'!I150)&gt;S$3,5,ROUND(5-(S$3-LOG('Crisis Indicator Data'!I150))/(S$3-S$4)*5,1)))))</f>
        <v>3.6</v>
      </c>
      <c r="T153" s="143">
        <f>IF('Crisis Indicator Data'!H150="x","x",IF('Crisis Indicator Data'!I150="x","x",'Crisis Indicator Data'!I150/'Crisis Indicator Data'!H150))</f>
        <v>3.7372593431483581E-2</v>
      </c>
      <c r="U153" s="237">
        <f t="shared" si="59"/>
        <v>1.2</v>
      </c>
      <c r="V153" s="237">
        <f t="shared" si="60"/>
        <v>2.4</v>
      </c>
      <c r="W153" s="237">
        <f>IF('Crisis Indicator Data'!L150="x","x",IF('Crisis Indicator Data'!L150=0,0,IF(LOG('Crisis Indicator Data'!L150)&lt;W$4,0,IF(LOG('Crisis Indicator Data'!L150)&gt;W$3,5,ROUND(5-(W$3-LOG('Crisis Indicator Data'!L150))/(W$3-W$4)*5,1)))))</f>
        <v>2.9</v>
      </c>
      <c r="X153" s="244">
        <f>IF(OR('Crisis Indicator Data'!L150="x",'Crisis Indicator Data'!H150="x"),"x",'Crisis Indicator Data'!L150/'Crisis Indicator Data'!H150)</f>
        <v>1.2344280860702152E-5</v>
      </c>
      <c r="Y153" s="237">
        <f t="shared" si="61"/>
        <v>0.6</v>
      </c>
      <c r="Z153" s="237">
        <f t="shared" si="62"/>
        <v>1.8</v>
      </c>
      <c r="AA153" s="237">
        <f t="shared" si="63"/>
        <v>2.1</v>
      </c>
      <c r="AB153" s="245">
        <f t="shared" si="64"/>
        <v>2.4</v>
      </c>
    </row>
    <row r="154" spans="1:28" x14ac:dyDescent="0.25">
      <c r="A154" s="150" t="str">
        <f>'Crisis Indicator Data'!A151</f>
        <v>Kurdish Conflict</v>
      </c>
      <c r="B154" s="151" t="str">
        <f>'Crisis Indicator Data'!B151</f>
        <v>Conflict</v>
      </c>
      <c r="C154" s="151" t="str">
        <f>'Crisis Indicator Data'!C151</f>
        <v>TUR004</v>
      </c>
      <c r="D154" s="151" t="str">
        <f>'Crisis Indicator Data'!D151</f>
        <v>Türkiye</v>
      </c>
      <c r="E154" s="152" t="str">
        <f>'Crisis Indicator Data'!E151</f>
        <v>TUR</v>
      </c>
      <c r="F154" s="243">
        <f>IF('Crisis Indicator Data'!F151="x","x",IF(LOG('Crisis Indicator Data'!F151)&lt;F$4,0,IF(LOG('Crisis Indicator Data'!F151)&gt;F$3,5,ROUND(5-(F$3-LOG('Crisis Indicator Data'!F151))/(F$3-F$4)*5,1))))</f>
        <v>3.8</v>
      </c>
      <c r="G154" s="143">
        <f>IF('Crisis Indicator Data'!F151="x","x",IF(LEN(E154)&gt;3,('Crisis Indicator Data'!F151/VLOOKUP('Impact of the crisis'!$C154,'Regional Crises'!$B$1:$R$66,4,FALSE)),'Crisis Indicator Data'!F151/VLOOKUP('Impact of the crisis'!$E154,'Country Indicator Data'!$B$4:$P$300,15,FALSE)))</f>
        <v>0.25413120590413574</v>
      </c>
      <c r="H154" s="237">
        <f t="shared" si="52"/>
        <v>1.2</v>
      </c>
      <c r="I154" s="237">
        <f t="shared" si="53"/>
        <v>2.5</v>
      </c>
      <c r="J154" s="237">
        <f>IF('Crisis Indicator Data'!G151="x","x",IF(LOG('Crisis Indicator Data'!G151)&lt;J$4,0,IF(LOG('Crisis Indicator Data'!G151)&gt;J$3,5,ROUND(5-(J$3-LOG('Crisis Indicator Data'!G151))/(J$3-J$4)*5,1))))</f>
        <v>3.7</v>
      </c>
      <c r="K154" s="143">
        <f>IF('Crisis Indicator Data'!G151="x","x",IF(LEN(E154)&gt;3,('Crisis Indicator Data'!G151/VLOOKUP('Impact of the crisis'!$C154,'Regional Crises'!$B$1:$R$66,5,FALSE)),'Crisis Indicator Data'!G151/VLOOKUP('Impact of the crisis'!$E154,'Country Indicator Data'!$B$4:$P$300,14,FALSE)))</f>
        <v>0.15383156072516865</v>
      </c>
      <c r="L154" s="237">
        <f t="shared" si="54"/>
        <v>0.7</v>
      </c>
      <c r="M154" s="237">
        <f t="shared" si="55"/>
        <v>2.2000000000000002</v>
      </c>
      <c r="N154" s="237">
        <f t="shared" si="56"/>
        <v>2.4</v>
      </c>
      <c r="O154" s="237" t="str">
        <f>IF('Crisis Indicator Data'!H151="x","x",IF('Crisis Indicator Data'!H151=0,0,IF(LOG('Crisis Indicator Data'!H151)&lt;O$4,0,IF(LOG('Crisis Indicator Data'!H151)&gt;O$3,5,ROUND(5-(O$3-LOG('Crisis Indicator Data'!H151))/(O$3-O$4)*5,1)))))</f>
        <v>x</v>
      </c>
      <c r="P154" s="143" t="str">
        <f>IF('Crisis Indicator Data'!H151="x","x",'Crisis Indicator Data'!H151/'Crisis Indicator Data'!G151)</f>
        <v>x</v>
      </c>
      <c r="Q154" s="237" t="str">
        <f t="shared" si="57"/>
        <v>x</v>
      </c>
      <c r="R154" s="237" t="str">
        <f t="shared" si="58"/>
        <v>x</v>
      </c>
      <c r="S154" s="237" t="str">
        <f>IF('Crisis Indicator Data'!I151="x","x",IF('Crisis Indicator Data'!I151=0,0,IF(LOG('Crisis Indicator Data'!I151)&lt;S$4,0,IF(LOG('Crisis Indicator Data'!I151)&gt;S$3,5,ROUND(5-(S$3-LOG('Crisis Indicator Data'!I151))/(S$3-S$4)*5,1)))))</f>
        <v>x</v>
      </c>
      <c r="T154" s="143" t="str">
        <f>IF('Crisis Indicator Data'!H151="x","x",IF('Crisis Indicator Data'!I151="x","x",'Crisis Indicator Data'!I151/'Crisis Indicator Data'!H151))</f>
        <v>x</v>
      </c>
      <c r="U154" s="237" t="str">
        <f t="shared" si="59"/>
        <v>x</v>
      </c>
      <c r="V154" s="237" t="str">
        <f t="shared" si="60"/>
        <v>x</v>
      </c>
      <c r="W154" s="237">
        <f>IF('Crisis Indicator Data'!L151="x","x",IF('Crisis Indicator Data'!L151=0,0,IF(LOG('Crisis Indicator Data'!L151)&lt;W$4,0,IF(LOG('Crisis Indicator Data'!L151)&gt;W$3,5,ROUND(5-(W$3-LOG('Crisis Indicator Data'!L151))/(W$3-W$4)*5,1)))))</f>
        <v>3</v>
      </c>
      <c r="X154" s="244" t="str">
        <f>IF(OR('Crisis Indicator Data'!L151="x",'Crisis Indicator Data'!H151="x"),"x",'Crisis Indicator Data'!L151/'Crisis Indicator Data'!H151)</f>
        <v>x</v>
      </c>
      <c r="Y154" s="237" t="str">
        <f t="shared" si="61"/>
        <v>x</v>
      </c>
      <c r="Z154" s="237">
        <f t="shared" si="62"/>
        <v>3</v>
      </c>
      <c r="AA154" s="237">
        <f t="shared" si="63"/>
        <v>3</v>
      </c>
      <c r="AB154" s="245">
        <f t="shared" si="64"/>
        <v>3</v>
      </c>
    </row>
    <row r="155" spans="1:28" x14ac:dyDescent="0.25">
      <c r="A155" s="150" t="str">
        <f>'Crisis Indicator Data'!A152</f>
        <v>Multiple Crises in Tanzania</v>
      </c>
      <c r="B155" s="151" t="str">
        <f>'Crisis Indicator Data'!B152</f>
        <v>Displacement,Drought</v>
      </c>
      <c r="C155" s="151" t="str">
        <f>'Crisis Indicator Data'!C152</f>
        <v>TZA001</v>
      </c>
      <c r="D155" s="151" t="str">
        <f>'Crisis Indicator Data'!D152</f>
        <v>Tanzania</v>
      </c>
      <c r="E155" s="152" t="str">
        <f>'Crisis Indicator Data'!E152</f>
        <v>TZA</v>
      </c>
      <c r="F155" s="243">
        <f>IF('Crisis Indicator Data'!F152="x","x",IF(LOG('Crisis Indicator Data'!F152)&lt;F$4,0,IF(LOG('Crisis Indicator Data'!F152)&gt;F$3,5,ROUND(5-(F$3-LOG('Crisis Indicator Data'!F152))/(F$3-F$4)*5,1))))</f>
        <v>3.6</v>
      </c>
      <c r="G155" s="143">
        <f>IF('Crisis Indicator Data'!F152="x","x",IF(LEN(E155)&gt;3,('Crisis Indicator Data'!F152/VLOOKUP('Impact of the crisis'!$C155,'Regional Crises'!$B$1:$R$66,4,FALSE)),'Crisis Indicator Data'!F152/VLOOKUP('Impact of the crisis'!$E155,'Country Indicator Data'!$B$4:$P$300,15,FALSE)))</f>
        <v>0.16368932038834952</v>
      </c>
      <c r="H155" s="237">
        <f t="shared" si="52"/>
        <v>0.7</v>
      </c>
      <c r="I155" s="237">
        <f t="shared" si="53"/>
        <v>2.15</v>
      </c>
      <c r="J155" s="237">
        <f>IF('Crisis Indicator Data'!G152="x","x",IF(LOG('Crisis Indicator Data'!G152)&lt;J$4,0,IF(LOG('Crisis Indicator Data'!G152)&gt;J$3,5,ROUND(5-(J$3-LOG('Crisis Indicator Data'!G152))/(J$3-J$4)*5,1))))</f>
        <v>3.9</v>
      </c>
      <c r="K155" s="143">
        <f>IF('Crisis Indicator Data'!G152="x","x",IF(LEN(E155)&gt;3,('Crisis Indicator Data'!G152/VLOOKUP('Impact of the crisis'!$C155,'Regional Crises'!$B$1:$R$66,5,FALSE)),'Crisis Indicator Data'!G152/VLOOKUP('Impact of the crisis'!$E155,'Country Indicator Data'!$B$4:$P$300,14,FALSE)))</f>
        <v>0.22727411291305938</v>
      </c>
      <c r="L155" s="237">
        <f t="shared" si="54"/>
        <v>1.1000000000000001</v>
      </c>
      <c r="M155" s="237">
        <f t="shared" si="55"/>
        <v>2.5</v>
      </c>
      <c r="N155" s="237">
        <f t="shared" si="56"/>
        <v>2.2999999999999998</v>
      </c>
      <c r="O155" s="237">
        <f>IF('Crisis Indicator Data'!H152="x","x",IF('Crisis Indicator Data'!H152=0,0,IF(LOG('Crisis Indicator Data'!H152)&lt;O$4,0,IF(LOG('Crisis Indicator Data'!H152)&gt;O$3,5,ROUND(5-(O$3-LOG('Crisis Indicator Data'!H152))/(O$3-O$4)*5,1)))))</f>
        <v>4.4000000000000004</v>
      </c>
      <c r="P155" s="143">
        <f>IF('Crisis Indicator Data'!H152="x","x",'Crisis Indicator Data'!H152/'Crisis Indicator Data'!G152)</f>
        <v>0.86607202736234989</v>
      </c>
      <c r="Q155" s="237">
        <f t="shared" si="57"/>
        <v>4.3</v>
      </c>
      <c r="R155" s="237">
        <f t="shared" si="58"/>
        <v>4.3499999999999996</v>
      </c>
      <c r="S155" s="237">
        <f>IF('Crisis Indicator Data'!I152="x","x",IF('Crisis Indicator Data'!I152=0,0,IF(LOG('Crisis Indicator Data'!I152)&lt;S$4,0,IF(LOG('Crisis Indicator Data'!I152)&gt;S$3,5,ROUND(5-(S$3-LOG('Crisis Indicator Data'!I152))/(S$3-S$4)*5,1)))))</f>
        <v>3.4</v>
      </c>
      <c r="T155" s="143">
        <f>IF('Crisis Indicator Data'!H152="x","x",IF('Crisis Indicator Data'!I152="x","x",'Crisis Indicator Data'!I152/'Crisis Indicator Data'!H152))</f>
        <v>1.9203964689484279E-2</v>
      </c>
      <c r="U155" s="237">
        <f t="shared" si="59"/>
        <v>0.6</v>
      </c>
      <c r="V155" s="237">
        <f t="shared" si="60"/>
        <v>2</v>
      </c>
      <c r="W155" s="237">
        <f>IF('Crisis Indicator Data'!L152="x","x",IF('Crisis Indicator Data'!L152=0,0,IF(LOG('Crisis Indicator Data'!L152)&lt;W$4,0,IF(LOG('Crisis Indicator Data'!L152)&gt;W$3,5,ROUND(5-(W$3-LOG('Crisis Indicator Data'!L152))/(W$3-W$4)*5,1)))))</f>
        <v>0.4</v>
      </c>
      <c r="X155" s="244">
        <f>IF(OR('Crisis Indicator Data'!L152="x",'Crisis Indicator Data'!H152="x"),"x",'Crisis Indicator Data'!L152/'Crisis Indicator Data'!H152)</f>
        <v>1.5487068297971195E-7</v>
      </c>
      <c r="Y155" s="237">
        <f t="shared" si="61"/>
        <v>0</v>
      </c>
      <c r="Z155" s="237">
        <f t="shared" si="62"/>
        <v>0.2</v>
      </c>
      <c r="AA155" s="237">
        <f t="shared" si="63"/>
        <v>1.2</v>
      </c>
      <c r="AB155" s="245">
        <f t="shared" si="64"/>
        <v>3.2</v>
      </c>
    </row>
    <row r="156" spans="1:28" x14ac:dyDescent="0.25">
      <c r="A156" s="150" t="str">
        <f>'Crisis Indicator Data'!A153</f>
        <v>International Displacement in Tanzania</v>
      </c>
      <c r="B156" s="151" t="str">
        <f>'Crisis Indicator Data'!B153</f>
        <v>Displacement</v>
      </c>
      <c r="C156" s="151" t="str">
        <f>'Crisis Indicator Data'!C153</f>
        <v>TZA002</v>
      </c>
      <c r="D156" s="151" t="str">
        <f>'Crisis Indicator Data'!D153</f>
        <v>Tanzania</v>
      </c>
      <c r="E156" s="152" t="str">
        <f>'Crisis Indicator Data'!E153</f>
        <v>TZA</v>
      </c>
      <c r="F156" s="243">
        <f>IF('Crisis Indicator Data'!F153="x","x",IF(LOG('Crisis Indicator Data'!F153)&lt;F$4,0,IF(LOG('Crisis Indicator Data'!F153)&gt;F$3,5,ROUND(5-(F$3-LOG('Crisis Indicator Data'!F153))/(F$3-F$4)*5,1))))</f>
        <v>3.1</v>
      </c>
      <c r="G156" s="143">
        <f>IF('Crisis Indicator Data'!F153="x","x",IF(LEN(E156)&gt;3,('Crisis Indicator Data'!F153/VLOOKUP('Impact of the crisis'!$C156,'Regional Crises'!$B$1:$R$66,4,FALSE)),'Crisis Indicator Data'!F153/VLOOKUP('Impact of the crisis'!$E156,'Country Indicator Data'!$B$4:$P$300,15,FALSE)))</f>
        <v>8.1546624520207722E-2</v>
      </c>
      <c r="H156" s="237">
        <f t="shared" si="52"/>
        <v>0.3</v>
      </c>
      <c r="I156" s="237">
        <f t="shared" si="53"/>
        <v>1.7</v>
      </c>
      <c r="J156" s="237">
        <f>IF('Crisis Indicator Data'!G153="x","x",IF(LOG('Crisis Indicator Data'!G153)&lt;J$4,0,IF(LOG('Crisis Indicator Data'!G153)&gt;J$3,5,ROUND(5-(J$3-LOG('Crisis Indicator Data'!G153))/(J$3-J$4)*5,1))))</f>
        <v>3.5</v>
      </c>
      <c r="K156" s="143">
        <f>IF('Crisis Indicator Data'!G153="x","x",IF(LEN(E156)&gt;3,('Crisis Indicator Data'!G153/VLOOKUP('Impact of the crisis'!$C156,'Regional Crises'!$B$1:$R$66,5,FALSE)),'Crisis Indicator Data'!G153/VLOOKUP('Impact of the crisis'!$E156,'Country Indicator Data'!$B$4:$P$300,14,FALSE)))</f>
        <v>0.17365260334105598</v>
      </c>
      <c r="L156" s="237">
        <f t="shared" si="54"/>
        <v>0.8</v>
      </c>
      <c r="M156" s="237">
        <f t="shared" si="55"/>
        <v>2.15</v>
      </c>
      <c r="N156" s="237">
        <f t="shared" si="56"/>
        <v>1.9</v>
      </c>
      <c r="O156" s="237">
        <f>IF('Crisis Indicator Data'!H153="x","x",IF('Crisis Indicator Data'!H153=0,0,IF(LOG('Crisis Indicator Data'!H153)&lt;O$4,0,IF(LOG('Crisis Indicator Data'!H153)&gt;O$3,5,ROUND(5-(O$3-LOG('Crisis Indicator Data'!H153))/(O$3-O$4)*5,1)))))</f>
        <v>4.3</v>
      </c>
      <c r="P156" s="143">
        <f>IF('Crisis Indicator Data'!H153="x","x",'Crisis Indicator Data'!H153/'Crisis Indicator Data'!G153)</f>
        <v>1</v>
      </c>
      <c r="Q156" s="237">
        <f t="shared" si="57"/>
        <v>5</v>
      </c>
      <c r="R156" s="237">
        <f t="shared" si="58"/>
        <v>4.6500000000000004</v>
      </c>
      <c r="S156" s="237">
        <f>IF('Crisis Indicator Data'!I153="x","x",IF('Crisis Indicator Data'!I153=0,0,IF(LOG('Crisis Indicator Data'!I153)&lt;S$4,0,IF(LOG('Crisis Indicator Data'!I153)&gt;S$3,5,ROUND(5-(S$3-LOG('Crisis Indicator Data'!I153))/(S$3-S$4)*5,1)))))</f>
        <v>3.4</v>
      </c>
      <c r="T156" s="143">
        <f>IF('Crisis Indicator Data'!H153="x","x",IF('Crisis Indicator Data'!I153="x","x",'Crisis Indicator Data'!I153/'Crisis Indicator Data'!H153))</f>
        <v>2.1767752128499955E-2</v>
      </c>
      <c r="U156" s="237">
        <f t="shared" si="59"/>
        <v>0.7</v>
      </c>
      <c r="V156" s="237">
        <f t="shared" si="60"/>
        <v>2.1</v>
      </c>
      <c r="W156" s="237">
        <f>IF('Crisis Indicator Data'!L153="x","x",IF('Crisis Indicator Data'!L153=0,0,IF(LOG('Crisis Indicator Data'!L153)&lt;W$4,0,IF(LOG('Crisis Indicator Data'!L153)&gt;W$3,5,ROUND(5-(W$3-LOG('Crisis Indicator Data'!L153))/(W$3-W$4)*5,1)))))</f>
        <v>0.4</v>
      </c>
      <c r="X156" s="244">
        <f>IF(OR('Crisis Indicator Data'!L153="x",'Crisis Indicator Data'!H153="x"),"x",'Crisis Indicator Data'!L153/'Crisis Indicator Data'!H153)</f>
        <v>1.7554638813306417E-7</v>
      </c>
      <c r="Y156" s="237">
        <f t="shared" si="61"/>
        <v>0</v>
      </c>
      <c r="Z156" s="237">
        <f t="shared" si="62"/>
        <v>0.2</v>
      </c>
      <c r="AA156" s="237">
        <f t="shared" si="63"/>
        <v>1.2</v>
      </c>
      <c r="AB156" s="245">
        <f t="shared" si="64"/>
        <v>3.4</v>
      </c>
    </row>
    <row r="157" spans="1:28" x14ac:dyDescent="0.25">
      <c r="A157" s="150" t="str">
        <f>'Crisis Indicator Data'!A154</f>
        <v>Food Security Crisis in North-East Tanzania</v>
      </c>
      <c r="B157" s="151" t="str">
        <f>'Crisis Indicator Data'!B154</f>
        <v>Drought</v>
      </c>
      <c r="C157" s="151" t="str">
        <f>'Crisis Indicator Data'!C154</f>
        <v>TZA003</v>
      </c>
      <c r="D157" s="151" t="str">
        <f>'Crisis Indicator Data'!D154</f>
        <v>Tanzania</v>
      </c>
      <c r="E157" s="152" t="str">
        <f>'Crisis Indicator Data'!E154</f>
        <v>TZA</v>
      </c>
      <c r="F157" s="243">
        <f>IF('Crisis Indicator Data'!F154="x","x",IF(LOG('Crisis Indicator Data'!F154)&lt;F$4,0,IF(LOG('Crisis Indicator Data'!F154)&gt;F$3,5,ROUND(5-(F$3-LOG('Crisis Indicator Data'!F154))/(F$3-F$4)*5,1))))</f>
        <v>3.2</v>
      </c>
      <c r="G157" s="143">
        <f>IF('Crisis Indicator Data'!F154="x","x",IF(LEN(E157)&gt;3,('Crisis Indicator Data'!F154/VLOOKUP('Impact of the crisis'!$C157,'Regional Crises'!$B$1:$R$66,4,FALSE)),'Crisis Indicator Data'!F154/VLOOKUP('Impact of the crisis'!$E157,'Country Indicator Data'!$B$4:$P$300,15,FALSE)))</f>
        <v>9.376608715285617E-2</v>
      </c>
      <c r="H157" s="237">
        <f t="shared" si="52"/>
        <v>0.4</v>
      </c>
      <c r="I157" s="237">
        <f t="shared" si="53"/>
        <v>1.8</v>
      </c>
      <c r="J157" s="237">
        <f>IF('Crisis Indicator Data'!G154="x","x",IF(LOG('Crisis Indicator Data'!G154)&lt;J$4,0,IF(LOG('Crisis Indicator Data'!G154)&gt;J$3,5,ROUND(5-(J$3-LOG('Crisis Indicator Data'!G154))/(J$3-J$4)*5,1))))</f>
        <v>1.8</v>
      </c>
      <c r="K157" s="143">
        <f>IF('Crisis Indicator Data'!G154="x","x",IF(LEN(E157)&gt;3,('Crisis Indicator Data'!G154/VLOOKUP('Impact of the crisis'!$C157,'Regional Crises'!$B$1:$R$66,5,FALSE)),'Crisis Indicator Data'!G154/VLOOKUP('Impact of the crisis'!$E157,'Country Indicator Data'!$B$4:$P$300,14,FALSE)))</f>
        <v>5.3621509572003415E-2</v>
      </c>
      <c r="L157" s="237">
        <f t="shared" si="54"/>
        <v>0.2</v>
      </c>
      <c r="M157" s="237">
        <f t="shared" si="55"/>
        <v>1</v>
      </c>
      <c r="N157" s="237">
        <f t="shared" si="56"/>
        <v>1.4</v>
      </c>
      <c r="O157" s="237">
        <f>IF('Crisis Indicator Data'!H154="x","x",IF('Crisis Indicator Data'!H154=0,0,IF(LOG('Crisis Indicator Data'!H154)&lt;O$4,0,IF(LOG('Crisis Indicator Data'!H154)&gt;O$3,5,ROUND(5-(O$3-LOG('Crisis Indicator Data'!H154))/(O$3-O$4)*5,1)))))</f>
        <v>2.8</v>
      </c>
      <c r="P157" s="143">
        <f>IF('Crisis Indicator Data'!H154="x","x",'Crisis Indicator Data'!H154/'Crisis Indicator Data'!G154)</f>
        <v>0.43234792495736213</v>
      </c>
      <c r="Q157" s="237">
        <f t="shared" si="57"/>
        <v>2.1</v>
      </c>
      <c r="R157" s="237">
        <f t="shared" si="58"/>
        <v>2.4500000000000002</v>
      </c>
      <c r="S157" s="237" t="str">
        <f>IF('Crisis Indicator Data'!I154="x","x",IF('Crisis Indicator Data'!I154=0,0,IF(LOG('Crisis Indicator Data'!I154)&lt;S$4,0,IF(LOG('Crisis Indicator Data'!I154)&gt;S$3,5,ROUND(5-(S$3-LOG('Crisis Indicator Data'!I154))/(S$3-S$4)*5,1)))))</f>
        <v>x</v>
      </c>
      <c r="T157" s="143" t="str">
        <f>IF('Crisis Indicator Data'!H154="x","x",IF('Crisis Indicator Data'!I154="x","x",'Crisis Indicator Data'!I154/'Crisis Indicator Data'!H154))</f>
        <v>x</v>
      </c>
      <c r="U157" s="237" t="str">
        <f t="shared" si="59"/>
        <v>x</v>
      </c>
      <c r="V157" s="237" t="str">
        <f t="shared" si="60"/>
        <v>x</v>
      </c>
      <c r="W157" s="237">
        <f>IF('Crisis Indicator Data'!L154="x","x",IF('Crisis Indicator Data'!L154=0,0,IF(LOG('Crisis Indicator Data'!L154)&lt;W$4,0,IF(LOG('Crisis Indicator Data'!L154)&gt;W$3,5,ROUND(5-(W$3-LOG('Crisis Indicator Data'!L154))/(W$3-W$4)*5,1)))))</f>
        <v>0</v>
      </c>
      <c r="X157" s="244">
        <f>IF(OR('Crisis Indicator Data'!L154="x",'Crisis Indicator Data'!H154="x"),"x",'Crisis Indicator Data'!L154/'Crisis Indicator Data'!H154)</f>
        <v>0</v>
      </c>
      <c r="Y157" s="237">
        <f t="shared" si="61"/>
        <v>0</v>
      </c>
      <c r="Z157" s="237">
        <f t="shared" si="62"/>
        <v>0</v>
      </c>
      <c r="AA157" s="237">
        <f t="shared" si="63"/>
        <v>0</v>
      </c>
      <c r="AB157" s="245">
        <f t="shared" si="64"/>
        <v>1.4</v>
      </c>
    </row>
    <row r="158" spans="1:28" x14ac:dyDescent="0.25">
      <c r="A158" s="150" t="str">
        <f>'Crisis Indicator Data'!A155</f>
        <v>Multiple crises in Uganda</v>
      </c>
      <c r="B158" s="151" t="str">
        <f>'Crisis Indicator Data'!B155</f>
        <v>Displacement,Drought,Violence,Epidemic</v>
      </c>
      <c r="C158" s="151" t="str">
        <f>'Crisis Indicator Data'!C155</f>
        <v>UGA001</v>
      </c>
      <c r="D158" s="151" t="str">
        <f>'Crisis Indicator Data'!D155</f>
        <v>Uganda</v>
      </c>
      <c r="E158" s="152" t="str">
        <f>'Crisis Indicator Data'!E155</f>
        <v>UGA</v>
      </c>
      <c r="F158" s="243">
        <f>IF('Crisis Indicator Data'!F155="x","x",IF(LOG('Crisis Indicator Data'!F155)&lt;F$4,0,IF(LOG('Crisis Indicator Data'!F155)&gt;F$3,5,ROUND(5-(F$3-LOG('Crisis Indicator Data'!F155))/(F$3-F$4)*5,1))))</f>
        <v>2.9</v>
      </c>
      <c r="G158" s="143">
        <f>IF('Crisis Indicator Data'!F155="x","x",IF(LEN(E158)&gt;3,('Crisis Indicator Data'!F155/VLOOKUP('Impact of the crisis'!$C158,'Regional Crises'!$B$1:$R$66,4,FALSE)),'Crisis Indicator Data'!F155/VLOOKUP('Impact of the crisis'!$E158,'Country Indicator Data'!$B$4:$P$300,15,FALSE)))</f>
        <v>0.26985338120885699</v>
      </c>
      <c r="H158" s="237">
        <f t="shared" si="52"/>
        <v>1.3</v>
      </c>
      <c r="I158" s="237">
        <f t="shared" si="53"/>
        <v>2.1</v>
      </c>
      <c r="J158" s="237">
        <f>IF('Crisis Indicator Data'!G155="x","x",IF(LOG('Crisis Indicator Data'!G155)&lt;J$4,0,IF(LOG('Crisis Indicator Data'!G155)&gt;J$3,5,ROUND(5-(J$3-LOG('Crisis Indicator Data'!G155))/(J$3-J$4)*5,1))))</f>
        <v>2.7</v>
      </c>
      <c r="K158" s="143">
        <f>IF('Crisis Indicator Data'!G155="x","x",IF(LEN(E158)&gt;3,('Crisis Indicator Data'!G155/VLOOKUP('Impact of the crisis'!$C158,'Regional Crises'!$B$1:$R$66,5,FALSE)),'Crisis Indicator Data'!G155/VLOOKUP('Impact of the crisis'!$E158,'Country Indicator Data'!$B$4:$P$300,14,FALSE)))</f>
        <v>0.13722627737226278</v>
      </c>
      <c r="L158" s="237">
        <f t="shared" si="54"/>
        <v>0.6</v>
      </c>
      <c r="M158" s="237">
        <f t="shared" si="55"/>
        <v>1.6500000000000001</v>
      </c>
      <c r="N158" s="237">
        <f t="shared" si="56"/>
        <v>1.9</v>
      </c>
      <c r="O158" s="237">
        <f>IF('Crisis Indicator Data'!H155="x","x",IF('Crisis Indicator Data'!H155=0,0,IF(LOG('Crisis Indicator Data'!H155)&lt;O$4,0,IF(LOG('Crisis Indicator Data'!H155)&gt;O$3,5,ROUND(5-(O$3-LOG('Crisis Indicator Data'!H155))/(O$3-O$4)*5,1)))))</f>
        <v>3.1</v>
      </c>
      <c r="P158" s="143">
        <f>IF('Crisis Indicator Data'!H155="x","x",'Crisis Indicator Data'!H155/'Crisis Indicator Data'!G155)</f>
        <v>0.35969781066913353</v>
      </c>
      <c r="Q158" s="237">
        <f t="shared" si="57"/>
        <v>1.8</v>
      </c>
      <c r="R158" s="237">
        <f t="shared" si="58"/>
        <v>2.4500000000000002</v>
      </c>
      <c r="S158" s="237">
        <f>IF('Crisis Indicator Data'!I155="x","x",IF('Crisis Indicator Data'!I155=0,0,IF(LOG('Crisis Indicator Data'!I155)&lt;S$4,0,IF(LOG('Crisis Indicator Data'!I155)&gt;S$3,5,ROUND(5-(S$3-LOG('Crisis Indicator Data'!I155))/(S$3-S$4)*5,1)))))</f>
        <v>4.5</v>
      </c>
      <c r="T158" s="143">
        <f>IF('Crisis Indicator Data'!H155="x","x",IF('Crisis Indicator Data'!I155="x","x",'Crisis Indicator Data'!I155/'Crisis Indicator Data'!H155))</f>
        <v>0.65109301328761249</v>
      </c>
      <c r="U158" s="237">
        <f t="shared" si="59"/>
        <v>5</v>
      </c>
      <c r="V158" s="237">
        <f t="shared" si="60"/>
        <v>4.8</v>
      </c>
      <c r="W158" s="237">
        <f>IF('Crisis Indicator Data'!L155="x","x",IF('Crisis Indicator Data'!L155=0,0,IF(LOG('Crisis Indicator Data'!L155)&lt;W$4,0,IF(LOG('Crisis Indicator Data'!L155)&gt;W$3,5,ROUND(5-(W$3-LOG('Crisis Indicator Data'!L155))/(W$3-W$4)*5,1)))))</f>
        <v>4.8</v>
      </c>
      <c r="X158" s="244">
        <f>IF(OR('Crisis Indicator Data'!L155="x",'Crisis Indicator Data'!H155="x"),"x",'Crisis Indicator Data'!L155/'Crisis Indicator Data'!H155)</f>
        <v>1.0565795113587656E-3</v>
      </c>
      <c r="Y158" s="237">
        <f t="shared" si="61"/>
        <v>5</v>
      </c>
      <c r="Z158" s="237">
        <f t="shared" si="62"/>
        <v>4.9000000000000004</v>
      </c>
      <c r="AA158" s="237">
        <f t="shared" si="63"/>
        <v>4.9000000000000004</v>
      </c>
      <c r="AB158" s="245">
        <f t="shared" si="64"/>
        <v>4</v>
      </c>
    </row>
    <row r="159" spans="1:28" x14ac:dyDescent="0.25">
      <c r="A159" s="150" t="str">
        <f>'Crisis Indicator Data'!A156</f>
        <v>International Displacement in Uganda</v>
      </c>
      <c r="B159" s="151" t="str">
        <f>'Crisis Indicator Data'!B156</f>
        <v>Displacement</v>
      </c>
      <c r="C159" s="151" t="str">
        <f>'Crisis Indicator Data'!C156</f>
        <v>UGA005</v>
      </c>
      <c r="D159" s="151" t="str">
        <f>'Crisis Indicator Data'!D156</f>
        <v>Uganda</v>
      </c>
      <c r="E159" s="152" t="str">
        <f>'Crisis Indicator Data'!E156</f>
        <v>UGA</v>
      </c>
      <c r="F159" s="243">
        <f>IF('Crisis Indicator Data'!F156="x","x",IF(LOG('Crisis Indicator Data'!F156)&lt;F$4,0,IF(LOG('Crisis Indicator Data'!F156)&gt;F$3,5,ROUND(5-(F$3-LOG('Crisis Indicator Data'!F156))/(F$3-F$4)*5,1))))</f>
        <v>2.4</v>
      </c>
      <c r="G159" s="143">
        <f>IF('Crisis Indicator Data'!F156="x","x",IF(LEN(E159)&gt;3,('Crisis Indicator Data'!F156/VLOOKUP('Impact of the crisis'!$C159,'Regional Crises'!$B$1:$R$66,4,FALSE)),'Crisis Indicator Data'!F156/VLOOKUP('Impact of the crisis'!$E159,'Country Indicator Data'!$B$4:$P$300,15,FALSE)))</f>
        <v>0.13222122481547977</v>
      </c>
      <c r="H159" s="237">
        <f t="shared" si="52"/>
        <v>0.6</v>
      </c>
      <c r="I159" s="237">
        <f t="shared" si="53"/>
        <v>1.5</v>
      </c>
      <c r="J159" s="237">
        <f>IF('Crisis Indicator Data'!G156="x","x",IF(LOG('Crisis Indicator Data'!G156)&lt;J$4,0,IF(LOG('Crisis Indicator Data'!G156)&gt;J$3,5,ROUND(5-(J$3-LOG('Crisis Indicator Data'!G156))/(J$3-J$4)*5,1))))</f>
        <v>2.4</v>
      </c>
      <c r="K159" s="143">
        <f>IF('Crisis Indicator Data'!G156="x","x",IF(LEN(E159)&gt;3,('Crisis Indicator Data'!G156/VLOOKUP('Impact of the crisis'!$C159,'Regional Crises'!$B$1:$R$66,5,FALSE)),'Crisis Indicator Data'!G156/VLOOKUP('Impact of the crisis'!$E159,'Country Indicator Data'!$B$4:$P$300,14,FALSE)))</f>
        <v>0.11086427589125146</v>
      </c>
      <c r="L159" s="237">
        <f t="shared" si="54"/>
        <v>0.5</v>
      </c>
      <c r="M159" s="237">
        <f t="shared" si="55"/>
        <v>1.45</v>
      </c>
      <c r="N159" s="237">
        <f t="shared" si="56"/>
        <v>1.5</v>
      </c>
      <c r="O159" s="237">
        <f>IF('Crisis Indicator Data'!H156="x","x",IF('Crisis Indicator Data'!H156=0,0,IF(LOG('Crisis Indicator Data'!H156)&lt;O$4,0,IF(LOG('Crisis Indicator Data'!H156)&gt;O$3,5,ROUND(5-(O$3-LOG('Crisis Indicator Data'!H156))/(O$3-O$4)*5,1)))))</f>
        <v>2.8</v>
      </c>
      <c r="P159" s="143">
        <f>IF('Crisis Indicator Data'!H156="x","x",'Crisis Indicator Data'!H156/'Crisis Indicator Data'!G156)</f>
        <v>0.28988549618320608</v>
      </c>
      <c r="Q159" s="237">
        <f t="shared" si="57"/>
        <v>1.4</v>
      </c>
      <c r="R159" s="237">
        <f t="shared" si="58"/>
        <v>2.0999999999999996</v>
      </c>
      <c r="S159" s="237">
        <f>IF('Crisis Indicator Data'!I156="x","x",IF('Crisis Indicator Data'!I156=0,0,IF(LOG('Crisis Indicator Data'!I156)&lt;S$4,0,IF(LOG('Crisis Indicator Data'!I156)&gt;S$3,5,ROUND(5-(S$3-LOG('Crisis Indicator Data'!I156))/(S$3-S$4)*5,1)))))</f>
        <v>4.5</v>
      </c>
      <c r="T159" s="143">
        <f>IF('Crisis Indicator Data'!H156="x","x",IF('Crisis Indicator Data'!I156="x","x",'Crisis Indicator Data'!I156/'Crisis Indicator Data'!H156))</f>
        <v>1</v>
      </c>
      <c r="U159" s="237">
        <f t="shared" si="59"/>
        <v>5</v>
      </c>
      <c r="V159" s="237">
        <f t="shared" si="60"/>
        <v>4.8</v>
      </c>
      <c r="W159" s="237" t="str">
        <f>IF('Crisis Indicator Data'!L156="x","x",IF('Crisis Indicator Data'!L156=0,0,IF(LOG('Crisis Indicator Data'!L156)&lt;W$4,0,IF(LOG('Crisis Indicator Data'!L156)&gt;W$3,5,ROUND(5-(W$3-LOG('Crisis Indicator Data'!L156))/(W$3-W$4)*5,1)))))</f>
        <v>x</v>
      </c>
      <c r="X159" s="244" t="str">
        <f>IF(OR('Crisis Indicator Data'!L156="x",'Crisis Indicator Data'!H156="x"),"x",'Crisis Indicator Data'!L156/'Crisis Indicator Data'!H156)</f>
        <v>x</v>
      </c>
      <c r="Y159" s="237" t="str">
        <f t="shared" si="61"/>
        <v>x</v>
      </c>
      <c r="Z159" s="237" t="str">
        <f t="shared" si="62"/>
        <v>x</v>
      </c>
      <c r="AA159" s="237">
        <f t="shared" si="63"/>
        <v>4.8</v>
      </c>
      <c r="AB159" s="245">
        <f t="shared" si="64"/>
        <v>3.8</v>
      </c>
    </row>
    <row r="160" spans="1:28" x14ac:dyDescent="0.25">
      <c r="A160" s="150" t="str">
        <f>'Crisis Indicator Data'!A157</f>
        <v>Food Security Crisis in Karamoja Region</v>
      </c>
      <c r="B160" s="151" t="str">
        <f>'Crisis Indicator Data'!B157</f>
        <v>Drought,Violence,Epidemic</v>
      </c>
      <c r="C160" s="151" t="str">
        <f>'Crisis Indicator Data'!C157</f>
        <v>UGA007</v>
      </c>
      <c r="D160" s="151" t="str">
        <f>'Crisis Indicator Data'!D157</f>
        <v>Uganda</v>
      </c>
      <c r="E160" s="152" t="str">
        <f>'Crisis Indicator Data'!E157</f>
        <v>UGA</v>
      </c>
      <c r="F160" s="243">
        <f>IF('Crisis Indicator Data'!F157="x","x",IF(LOG('Crisis Indicator Data'!F157)&lt;F$4,0,IF(LOG('Crisis Indicator Data'!F157)&gt;F$3,5,ROUND(5-(F$3-LOG('Crisis Indicator Data'!F157))/(F$3-F$4)*5,1))))</f>
        <v>2.4</v>
      </c>
      <c r="G160" s="143">
        <f>IF('Crisis Indicator Data'!F157="x","x",IF(LEN(E160)&gt;3,('Crisis Indicator Data'!F157/VLOOKUP('Impact of the crisis'!$C160,'Regional Crises'!$B$1:$R$66,4,FALSE)),'Crisis Indicator Data'!F157/VLOOKUP('Impact of the crisis'!$E160,'Country Indicator Data'!$B$4:$P$300,15,FALSE)))</f>
        <v>0.13763215639337723</v>
      </c>
      <c r="H160" s="237">
        <f t="shared" si="52"/>
        <v>0.6</v>
      </c>
      <c r="I160" s="237">
        <f t="shared" si="53"/>
        <v>1.5</v>
      </c>
      <c r="J160" s="237">
        <f>IF('Crisis Indicator Data'!G157="x","x",IF(LOG('Crisis Indicator Data'!G157)&lt;J$4,0,IF(LOG('Crisis Indicator Data'!G157)&gt;J$3,5,ROUND(5-(J$3-LOG('Crisis Indicator Data'!G157))/(J$3-J$4)*5,1))))</f>
        <v>0.3</v>
      </c>
      <c r="K160" s="143">
        <f>IF('Crisis Indicator Data'!G157="x","x",IF(LEN(E160)&gt;3,('Crisis Indicator Data'!G157/VLOOKUP('Impact of the crisis'!$C160,'Regional Crises'!$B$1:$R$66,5,FALSE)),'Crisis Indicator Data'!G157/VLOOKUP('Impact of the crisis'!$E160,'Country Indicator Data'!$B$4:$P$300,14,FALSE)))</f>
        <v>2.6362001481011321E-2</v>
      </c>
      <c r="L160" s="237">
        <f t="shared" si="54"/>
        <v>0.1</v>
      </c>
      <c r="M160" s="237">
        <f t="shared" si="55"/>
        <v>0.2</v>
      </c>
      <c r="N160" s="237">
        <f t="shared" si="56"/>
        <v>0.9</v>
      </c>
      <c r="O160" s="237">
        <f>IF('Crisis Indicator Data'!H157="x","x",IF('Crisis Indicator Data'!H157=0,0,IF(LOG('Crisis Indicator Data'!H157)&lt;O$4,0,IF(LOG('Crisis Indicator Data'!H157)&gt;O$3,5,ROUND(5-(O$3-LOG('Crisis Indicator Data'!H157))/(O$3-O$4)*5,1)))))</f>
        <v>2.4</v>
      </c>
      <c r="P160" s="143">
        <f>IF('Crisis Indicator Data'!H157="x","x",'Crisis Indicator Data'!H157/'Crisis Indicator Data'!G157)</f>
        <v>0.6540930979133226</v>
      </c>
      <c r="Q160" s="237">
        <f t="shared" si="57"/>
        <v>3.3</v>
      </c>
      <c r="R160" s="237">
        <f t="shared" si="58"/>
        <v>2.8499999999999996</v>
      </c>
      <c r="S160" s="237" t="str">
        <f>IF('Crisis Indicator Data'!I157="x","x",IF('Crisis Indicator Data'!I157=0,0,IF(LOG('Crisis Indicator Data'!I157)&lt;S$4,0,IF(LOG('Crisis Indicator Data'!I157)&gt;S$3,5,ROUND(5-(S$3-LOG('Crisis Indicator Data'!I157))/(S$3-S$4)*5,1)))))</f>
        <v>x</v>
      </c>
      <c r="T160" s="143" t="str">
        <f>IF('Crisis Indicator Data'!H157="x","x",IF('Crisis Indicator Data'!I157="x","x",'Crisis Indicator Data'!I157/'Crisis Indicator Data'!H157))</f>
        <v>x</v>
      </c>
      <c r="U160" s="237" t="str">
        <f t="shared" si="59"/>
        <v>x</v>
      </c>
      <c r="V160" s="237" t="str">
        <f t="shared" si="60"/>
        <v>x</v>
      </c>
      <c r="W160" s="237">
        <f>IF('Crisis Indicator Data'!L157="x","x",IF('Crisis Indicator Data'!L157=0,0,IF(LOG('Crisis Indicator Data'!L157)&lt;W$4,0,IF(LOG('Crisis Indicator Data'!L157)&gt;W$3,5,ROUND(5-(W$3-LOG('Crisis Indicator Data'!L157))/(W$3-W$4)*5,1)))))</f>
        <v>4.8</v>
      </c>
      <c r="X160" s="244">
        <f>IF(OR('Crisis Indicator Data'!L157="x",'Crisis Indicator Data'!H157="x"),"x",'Crisis Indicator Data'!L157/'Crisis Indicator Data'!H157)</f>
        <v>3.0245398773006134E-3</v>
      </c>
      <c r="Y160" s="237">
        <f t="shared" si="61"/>
        <v>5</v>
      </c>
      <c r="Z160" s="237">
        <f t="shared" si="62"/>
        <v>4.9000000000000004</v>
      </c>
      <c r="AA160" s="237">
        <f t="shared" si="63"/>
        <v>4.9000000000000004</v>
      </c>
      <c r="AB160" s="245">
        <f t="shared" si="64"/>
        <v>4.0999999999999996</v>
      </c>
    </row>
    <row r="161" spans="1:28" x14ac:dyDescent="0.25">
      <c r="A161" s="150" t="str">
        <f>'Crisis Indicator Data'!A158</f>
        <v>Conflict in Ukraine</v>
      </c>
      <c r="B161" s="151" t="str">
        <f>'Crisis Indicator Data'!B158</f>
        <v>Conflict,Displacement</v>
      </c>
      <c r="C161" s="151" t="str">
        <f>'Crisis Indicator Data'!C158</f>
        <v>UKR002</v>
      </c>
      <c r="D161" s="151" t="str">
        <f>'Crisis Indicator Data'!D158</f>
        <v>Ukraine</v>
      </c>
      <c r="E161" s="152" t="str">
        <f>'Crisis Indicator Data'!E158</f>
        <v>UKR</v>
      </c>
      <c r="F161" s="243">
        <f>IF('Crisis Indicator Data'!F158="x","x",IF(LOG('Crisis Indicator Data'!F158)&lt;F$4,0,IF(LOG('Crisis Indicator Data'!F158)&gt;F$3,5,ROUND(5-(F$3-LOG('Crisis Indicator Data'!F158))/(F$3-F$4)*5,1))))</f>
        <v>4.5999999999999996</v>
      </c>
      <c r="G161" s="143">
        <f>IF('Crisis Indicator Data'!F158="x","x",IF(LEN(E161)&gt;3,('Crisis Indicator Data'!F158/VLOOKUP('Impact of the crisis'!$C161,'Regional Crises'!$B$1:$R$66,4,FALSE)),'Crisis Indicator Data'!F158/VLOOKUP('Impact of the crisis'!$E161,'Country Indicator Data'!$B$4:$P$300,15,FALSE)))</f>
        <v>1.0420134992836059</v>
      </c>
      <c r="H161" s="237">
        <f t="shared" si="52"/>
        <v>5</v>
      </c>
      <c r="I161" s="237">
        <f t="shared" si="53"/>
        <v>4.8</v>
      </c>
      <c r="J161" s="237">
        <f>IF('Crisis Indicator Data'!G158="x","x",IF(LOG('Crisis Indicator Data'!G158)&lt;J$4,0,IF(LOG('Crisis Indicator Data'!G158)&gt;J$3,5,ROUND(5-(J$3-LOG('Crisis Indicator Data'!G158))/(J$3-J$4)*5,1))))</f>
        <v>5</v>
      </c>
      <c r="K161" s="143">
        <f>IF('Crisis Indicator Data'!G158="x","x",IF(LEN(E161)&gt;3,('Crisis Indicator Data'!G158/VLOOKUP('Impact of the crisis'!$C161,'Regional Crises'!$B$1:$R$66,5,FALSE)),'Crisis Indicator Data'!G158/VLOOKUP('Impact of the crisis'!$E161,'Country Indicator Data'!$B$4:$P$300,14,FALSE)))</f>
        <v>1</v>
      </c>
      <c r="L161" s="237">
        <f t="shared" si="54"/>
        <v>5</v>
      </c>
      <c r="M161" s="237">
        <f t="shared" si="55"/>
        <v>5</v>
      </c>
      <c r="N161" s="237">
        <f t="shared" si="56"/>
        <v>4.9000000000000004</v>
      </c>
      <c r="O161" s="237">
        <f>IF('Crisis Indicator Data'!H158="x","x",IF('Crisis Indicator Data'!H158=0,0,IF(LOG('Crisis Indicator Data'!H158)&lt;O$4,0,IF(LOG('Crisis Indicator Data'!H158)&gt;O$3,5,ROUND(5-(O$3-LOG('Crisis Indicator Data'!H158))/(O$3-O$4)*5,1)))))</f>
        <v>5</v>
      </c>
      <c r="P161" s="143">
        <f>IF('Crisis Indicator Data'!H158="x","x",'Crisis Indicator Data'!H158/'Crisis Indicator Data'!G158)</f>
        <v>1</v>
      </c>
      <c r="Q161" s="237">
        <f t="shared" si="57"/>
        <v>5</v>
      </c>
      <c r="R161" s="237">
        <f t="shared" si="58"/>
        <v>5</v>
      </c>
      <c r="S161" s="237">
        <f>IF('Crisis Indicator Data'!I158="x","x",IF('Crisis Indicator Data'!I158=0,0,IF(LOG('Crisis Indicator Data'!I158)&lt;S$4,0,IF(LOG('Crisis Indicator Data'!I158)&gt;S$3,5,ROUND(5-(S$3-LOG('Crisis Indicator Data'!I158))/(S$3-S$4)*5,1)))))</f>
        <v>5</v>
      </c>
      <c r="T161" s="143">
        <f>IF('Crisis Indicator Data'!H158="x","x",IF('Crisis Indicator Data'!I158="x","x",'Crisis Indicator Data'!I158/'Crisis Indicator Data'!H158))</f>
        <v>0.48328745576091231</v>
      </c>
      <c r="U161" s="237">
        <f t="shared" si="59"/>
        <v>5</v>
      </c>
      <c r="V161" s="237">
        <f t="shared" si="60"/>
        <v>5</v>
      </c>
      <c r="W161" s="237">
        <f>IF('Crisis Indicator Data'!L158="x","x",IF('Crisis Indicator Data'!L158=0,0,IF(LOG('Crisis Indicator Data'!L158)&lt;W$4,0,IF(LOG('Crisis Indicator Data'!L158)&gt;W$3,5,ROUND(5-(W$3-LOG('Crisis Indicator Data'!L158))/(W$3-W$4)*5,1)))))</f>
        <v>5</v>
      </c>
      <c r="X161" s="244">
        <f>IF(OR('Crisis Indicator Data'!L158="x",'Crisis Indicator Data'!H158="x"),"x",'Crisis Indicator Data'!L158/'Crisis Indicator Data'!H158)</f>
        <v>1.4586754874973976E-4</v>
      </c>
      <c r="Y161" s="237">
        <f t="shared" si="61"/>
        <v>5</v>
      </c>
      <c r="Z161" s="237">
        <f t="shared" si="62"/>
        <v>5</v>
      </c>
      <c r="AA161" s="237">
        <f t="shared" si="63"/>
        <v>5</v>
      </c>
      <c r="AB161" s="245">
        <f t="shared" si="64"/>
        <v>5</v>
      </c>
    </row>
    <row r="162" spans="1:28" x14ac:dyDescent="0.25">
      <c r="A162" s="150" t="str">
        <f>'Crisis Indicator Data'!A159</f>
        <v>Complex crisis in Venezuela</v>
      </c>
      <c r="B162" s="151" t="str">
        <f>'Crisis Indicator Data'!B159</f>
        <v>Socio-political,Violence,Floods</v>
      </c>
      <c r="C162" s="151" t="str">
        <f>'Crisis Indicator Data'!C159</f>
        <v>VEN001</v>
      </c>
      <c r="D162" s="151" t="str">
        <f>'Crisis Indicator Data'!D159</f>
        <v>Venezuela</v>
      </c>
      <c r="E162" s="152" t="str">
        <f>'Crisis Indicator Data'!E159</f>
        <v>VEN</v>
      </c>
      <c r="F162" s="243">
        <f>IF('Crisis Indicator Data'!F159="x","x",IF(LOG('Crisis Indicator Data'!F159)&lt;F$4,0,IF(LOG('Crisis Indicator Data'!F159)&gt;F$3,5,ROUND(5-(F$3-LOG('Crisis Indicator Data'!F159))/(F$3-F$4)*5,1))))</f>
        <v>4.9000000000000004</v>
      </c>
      <c r="G162" s="143">
        <f>IF('Crisis Indicator Data'!F159="x","x",IF(LEN(E162)&gt;3,('Crisis Indicator Data'!F159/VLOOKUP('Impact of the crisis'!$C162,'Regional Crises'!$B$1:$R$66,4,FALSE)),'Crisis Indicator Data'!F159/VLOOKUP('Impact of the crisis'!$E162,'Country Indicator Data'!$B$4:$P$300,15,FALSE)))</f>
        <v>1</v>
      </c>
      <c r="H162" s="237">
        <f t="shared" si="52"/>
        <v>5</v>
      </c>
      <c r="I162" s="237">
        <f t="shared" si="53"/>
        <v>4.95</v>
      </c>
      <c r="J162" s="237">
        <f>IF('Crisis Indicator Data'!G159="x","x",IF(LOG('Crisis Indicator Data'!G159)&lt;J$4,0,IF(LOG('Crisis Indicator Data'!G159)&gt;J$3,5,ROUND(5-(J$3-LOG('Crisis Indicator Data'!G159))/(J$3-J$4)*5,1))))</f>
        <v>4.8</v>
      </c>
      <c r="K162" s="143">
        <f>IF('Crisis Indicator Data'!G159="x","x",IF(LEN(E162)&gt;3,('Crisis Indicator Data'!G159/VLOOKUP('Impact of the crisis'!$C162,'Regional Crises'!$B$1:$R$66,5,FALSE)),'Crisis Indicator Data'!G159/VLOOKUP('Impact of the crisis'!$E162,'Country Indicator Data'!$B$4:$P$300,14,FALSE)))</f>
        <v>1</v>
      </c>
      <c r="L162" s="237">
        <f t="shared" si="54"/>
        <v>5</v>
      </c>
      <c r="M162" s="237">
        <f t="shared" si="55"/>
        <v>4.9000000000000004</v>
      </c>
      <c r="N162" s="237">
        <f t="shared" si="56"/>
        <v>4.9000000000000004</v>
      </c>
      <c r="O162" s="237">
        <f>IF('Crisis Indicator Data'!H159="x","x",IF('Crisis Indicator Data'!H159=0,0,IF(LOG('Crisis Indicator Data'!H159)&lt;O$4,0,IF(LOG('Crisis Indicator Data'!H159)&gt;O$3,5,ROUND(5-(O$3-LOG('Crisis Indicator Data'!H159))/(O$3-O$4)*5,1)))))</f>
        <v>4.5999999999999996</v>
      </c>
      <c r="P162" s="143">
        <f>IF('Crisis Indicator Data'!H159="x","x",'Crisis Indicator Data'!H159/'Crisis Indicator Data'!G159)</f>
        <v>0.65982394366197183</v>
      </c>
      <c r="Q162" s="237">
        <f t="shared" si="57"/>
        <v>3.3</v>
      </c>
      <c r="R162" s="237">
        <f t="shared" si="58"/>
        <v>3.9499999999999997</v>
      </c>
      <c r="S162" s="237">
        <f>IF('Crisis Indicator Data'!I159="x","x",IF('Crisis Indicator Data'!I159=0,0,IF(LOG('Crisis Indicator Data'!I159)&lt;S$4,0,IF(LOG('Crisis Indicator Data'!I159)&gt;S$3,5,ROUND(5-(S$3-LOG('Crisis Indicator Data'!I159))/(S$3-S$4)*5,1)))))</f>
        <v>5</v>
      </c>
      <c r="T162" s="143">
        <f>IF('Crisis Indicator Data'!H159="x","x",IF('Crisis Indicator Data'!I159="x","x",'Crisis Indicator Data'!I159/'Crisis Indicator Data'!H159))</f>
        <v>0.32728534073323018</v>
      </c>
      <c r="U162" s="237">
        <f t="shared" si="59"/>
        <v>5</v>
      </c>
      <c r="V162" s="237">
        <f t="shared" si="60"/>
        <v>5</v>
      </c>
      <c r="W162" s="237">
        <f>IF('Crisis Indicator Data'!L159="x","x",IF('Crisis Indicator Data'!L159=0,0,IF(LOG('Crisis Indicator Data'!L159)&lt;W$4,0,IF(LOG('Crisis Indicator Data'!L159)&gt;W$3,5,ROUND(5-(W$3-LOG('Crisis Indicator Data'!L159))/(W$3-W$4)*5,1)))))</f>
        <v>2.1</v>
      </c>
      <c r="X162" s="244">
        <f>IF(OR('Crisis Indicator Data'!L159="x",'Crisis Indicator Data'!H159="x"),"x",'Crisis Indicator Data'!L159/'Crisis Indicator Data'!H159)</f>
        <v>1.6009392176743689E-6</v>
      </c>
      <c r="Y162" s="237">
        <f t="shared" si="61"/>
        <v>0.1</v>
      </c>
      <c r="Z162" s="237">
        <f t="shared" si="62"/>
        <v>1.1000000000000001</v>
      </c>
      <c r="AA162" s="237">
        <f t="shared" si="63"/>
        <v>3.7</v>
      </c>
      <c r="AB162" s="245">
        <f t="shared" si="64"/>
        <v>3.8</v>
      </c>
    </row>
    <row r="163" spans="1:28" x14ac:dyDescent="0.25">
      <c r="A163" s="150" t="str">
        <f>'Crisis Indicator Data'!A160</f>
        <v>Conflict in Yemen</v>
      </c>
      <c r="B163" s="151" t="str">
        <f>'Crisis Indicator Data'!B160</f>
        <v>Conflict</v>
      </c>
      <c r="C163" s="151" t="str">
        <f>'Crisis Indicator Data'!C160</f>
        <v>YEM001</v>
      </c>
      <c r="D163" s="151" t="str">
        <f>'Crisis Indicator Data'!D160</f>
        <v>Yemen</v>
      </c>
      <c r="E163" s="152" t="str">
        <f>'Crisis Indicator Data'!E160</f>
        <v>YEM</v>
      </c>
      <c r="F163" s="243">
        <f>IF('Crisis Indicator Data'!F160="x","x",IF(LOG('Crisis Indicator Data'!F160)&lt;F$4,0,IF(LOG('Crisis Indicator Data'!F160)&gt;F$3,5,ROUND(5-(F$3-LOG('Crisis Indicator Data'!F160))/(F$3-F$4)*5,1))))</f>
        <v>4.5</v>
      </c>
      <c r="G163" s="143">
        <f>IF('Crisis Indicator Data'!F160="x","x",IF(LEN(E163)&gt;3,('Crisis Indicator Data'!F160/VLOOKUP('Impact of the crisis'!$C163,'Regional Crises'!$B$1:$R$66,4,FALSE)),'Crisis Indicator Data'!F160/VLOOKUP('Impact of the crisis'!$E163,'Country Indicator Data'!$B$4:$P$300,15,FALSE)))</f>
        <v>1</v>
      </c>
      <c r="H163" s="237">
        <f t="shared" si="52"/>
        <v>5</v>
      </c>
      <c r="I163" s="237">
        <f t="shared" si="53"/>
        <v>4.75</v>
      </c>
      <c r="J163" s="237">
        <f>IF('Crisis Indicator Data'!G160="x","x",IF(LOG('Crisis Indicator Data'!G160)&lt;J$4,0,IF(LOG('Crisis Indicator Data'!G160)&gt;J$3,5,ROUND(5-(J$3-LOG('Crisis Indicator Data'!G160))/(J$3-J$4)*5,1))))</f>
        <v>4.9000000000000004</v>
      </c>
      <c r="K163" s="143">
        <f>IF('Crisis Indicator Data'!G160="x","x",IF(LEN(E163)&gt;3,('Crisis Indicator Data'!G160/VLOOKUP('Impact of the crisis'!$C163,'Regional Crises'!$B$1:$R$66,5,FALSE)),'Crisis Indicator Data'!G160/VLOOKUP('Impact of the crisis'!$E163,'Country Indicator Data'!$B$4:$P$300,14,FALSE)))</f>
        <v>1</v>
      </c>
      <c r="L163" s="237">
        <f t="shared" si="54"/>
        <v>5</v>
      </c>
      <c r="M163" s="237">
        <f t="shared" si="55"/>
        <v>4.95</v>
      </c>
      <c r="N163" s="237">
        <f t="shared" si="56"/>
        <v>4.9000000000000004</v>
      </c>
      <c r="O163" s="237">
        <f>IF('Crisis Indicator Data'!H160="x","x",IF('Crisis Indicator Data'!H160=0,0,IF(LOG('Crisis Indicator Data'!H160)&lt;O$4,0,IF(LOG('Crisis Indicator Data'!H160)&gt;O$3,5,ROUND(5-(O$3-LOG('Crisis Indicator Data'!H160))/(O$3-O$4)*5,1)))))</f>
        <v>5</v>
      </c>
      <c r="P163" s="143">
        <f>IF('Crisis Indicator Data'!H160="x","x",'Crisis Indicator Data'!H160/'Crisis Indicator Data'!G160)</f>
        <v>1</v>
      </c>
      <c r="Q163" s="237">
        <f t="shared" si="57"/>
        <v>5</v>
      </c>
      <c r="R163" s="237">
        <f t="shared" si="58"/>
        <v>5</v>
      </c>
      <c r="S163" s="237">
        <f>IF('Crisis Indicator Data'!I160="x","x",IF('Crisis Indicator Data'!I160=0,0,IF(LOG('Crisis Indicator Data'!I160)&lt;S$4,0,IF(LOG('Crisis Indicator Data'!I160)&gt;S$3,5,ROUND(5-(S$3-LOG('Crisis Indicator Data'!I160))/(S$3-S$4)*5,1)))))</f>
        <v>5</v>
      </c>
      <c r="T163" s="143">
        <f>IF('Crisis Indicator Data'!H160="x","x",IF('Crisis Indicator Data'!I160="x","x",'Crisis Indicator Data'!I160/'Crisis Indicator Data'!H160))</f>
        <v>0.18589091863172741</v>
      </c>
      <c r="U163" s="237">
        <f t="shared" si="59"/>
        <v>5</v>
      </c>
      <c r="V163" s="237">
        <f t="shared" si="60"/>
        <v>5</v>
      </c>
      <c r="W163" s="237">
        <f>IF('Crisis Indicator Data'!L160="x","x",IF('Crisis Indicator Data'!L160=0,0,IF(LOG('Crisis Indicator Data'!L160)&lt;W$4,0,IF(LOG('Crisis Indicator Data'!L160)&gt;W$3,5,ROUND(5-(W$3-LOG('Crisis Indicator Data'!L160))/(W$3-W$4)*5,1)))))</f>
        <v>3.5</v>
      </c>
      <c r="X163" s="244">
        <f>IF(OR('Crisis Indicator Data'!L160="x",'Crisis Indicator Data'!H160="x"),"x",'Crisis Indicator Data'!L160/'Crisis Indicator Data'!H160)</f>
        <v>8.9534616772162277E-6</v>
      </c>
      <c r="Y163" s="237">
        <f t="shared" si="61"/>
        <v>0.4</v>
      </c>
      <c r="Z163" s="237">
        <f t="shared" si="62"/>
        <v>2</v>
      </c>
      <c r="AA163" s="237">
        <f t="shared" si="63"/>
        <v>3.9</v>
      </c>
      <c r="AB163" s="245">
        <f t="shared" si="64"/>
        <v>4.5</v>
      </c>
    </row>
    <row r="164" spans="1:28" x14ac:dyDescent="0.25">
      <c r="A164" s="150" t="str">
        <f>'Crisis Indicator Data'!A161</f>
        <v>Mixed migration flows in Yemen</v>
      </c>
      <c r="B164" s="151" t="str">
        <f>'Crisis Indicator Data'!B161</f>
        <v>Displacement</v>
      </c>
      <c r="C164" s="151" t="str">
        <f>'Crisis Indicator Data'!C161</f>
        <v>YEM002</v>
      </c>
      <c r="D164" s="151" t="str">
        <f>'Crisis Indicator Data'!D161</f>
        <v>Yemen</v>
      </c>
      <c r="E164" s="152" t="str">
        <f>'Crisis Indicator Data'!E161</f>
        <v>YEM</v>
      </c>
      <c r="F164" s="243">
        <f>IF('Crisis Indicator Data'!F161="x","x",IF(LOG('Crisis Indicator Data'!F161)&lt;F$4,0,IF(LOG('Crisis Indicator Data'!F161)&gt;F$3,5,ROUND(5-(F$3-LOG('Crisis Indicator Data'!F161))/(F$3-F$4)*5,1))))</f>
        <v>2.8</v>
      </c>
      <c r="G164" s="143">
        <f>IF('Crisis Indicator Data'!F161="x","x",IF(LEN(E164)&gt;3,('Crisis Indicator Data'!F161/VLOOKUP('Impact of the crisis'!$C164,'Regional Crises'!$B$1:$R$66,4,FALSE)),'Crisis Indicator Data'!F161/VLOOKUP('Impact of the crisis'!$E164,'Country Indicator Data'!$B$4:$P$300,15,FALSE)))</f>
        <v>8.881186431047218E-2</v>
      </c>
      <c r="H164" s="237">
        <f t="shared" si="52"/>
        <v>0.4</v>
      </c>
      <c r="I164" s="237">
        <f t="shared" si="53"/>
        <v>1.5999999999999999</v>
      </c>
      <c r="J164" s="237">
        <f>IF('Crisis Indicator Data'!G161="x","x",IF(LOG('Crisis Indicator Data'!G161)&lt;J$4,0,IF(LOG('Crisis Indicator Data'!G161)&gt;J$3,5,ROUND(5-(J$3-LOG('Crisis Indicator Data'!G161))/(J$3-J$4)*5,1))))</f>
        <v>2.2999999999999998</v>
      </c>
      <c r="K164" s="143">
        <f>IF('Crisis Indicator Data'!G161="x","x",IF(LEN(E164)&gt;3,('Crisis Indicator Data'!G161/VLOOKUP('Impact of the crisis'!$C164,'Regional Crises'!$B$1:$R$66,5,FALSE)),'Crisis Indicator Data'!G161/VLOOKUP('Impact of the crisis'!$E164,'Country Indicator Data'!$B$4:$P$300,14,FALSE)))</f>
        <v>0.16296612115050343</v>
      </c>
      <c r="L164" s="237">
        <f t="shared" si="54"/>
        <v>0.8</v>
      </c>
      <c r="M164" s="237">
        <f t="shared" si="55"/>
        <v>1.5499999999999998</v>
      </c>
      <c r="N164" s="237">
        <f t="shared" si="56"/>
        <v>1.6</v>
      </c>
      <c r="O164" s="237">
        <f>IF('Crisis Indicator Data'!H161="x","x",IF('Crisis Indicator Data'!H161=0,0,IF(LOG('Crisis Indicator Data'!H161)&lt;O$4,0,IF(LOG('Crisis Indicator Data'!H161)&gt;O$3,5,ROUND(5-(O$3-LOG('Crisis Indicator Data'!H161))/(O$3-O$4)*5,1)))))</f>
        <v>1.6</v>
      </c>
      <c r="P164" s="143">
        <f>IF('Crisis Indicator Data'!H161="x","x",'Crisis Indicator Data'!H161/'Crisis Indicator Data'!G161)</f>
        <v>5.9166834373113306E-2</v>
      </c>
      <c r="Q164" s="237">
        <f t="shared" si="57"/>
        <v>0.2</v>
      </c>
      <c r="R164" s="237">
        <f t="shared" si="58"/>
        <v>0.9</v>
      </c>
      <c r="S164" s="237">
        <f>IF('Crisis Indicator Data'!I161="x","x",IF('Crisis Indicator Data'!I161=0,0,IF(LOG('Crisis Indicator Data'!I161)&lt;S$4,0,IF(LOG('Crisis Indicator Data'!I161)&gt;S$3,5,ROUND(5-(S$3-LOG('Crisis Indicator Data'!I161))/(S$3-S$4)*5,1)))))</f>
        <v>3.5</v>
      </c>
      <c r="T164" s="143">
        <f>IF('Crisis Indicator Data'!H161="x","x",IF('Crisis Indicator Data'!I161="x","x",'Crisis Indicator Data'!I161/'Crisis Indicator Data'!H161))</f>
        <v>1</v>
      </c>
      <c r="U164" s="237">
        <f t="shared" si="59"/>
        <v>5</v>
      </c>
      <c r="V164" s="237">
        <f t="shared" si="60"/>
        <v>4.3</v>
      </c>
      <c r="W164" s="237">
        <f>IF('Crisis Indicator Data'!L161="x","x",IF('Crisis Indicator Data'!L161=0,0,IF(LOG('Crisis Indicator Data'!L161)&lt;W$4,0,IF(LOG('Crisis Indicator Data'!L161)&gt;W$3,5,ROUND(5-(W$3-LOG('Crisis Indicator Data'!L161))/(W$3-W$4)*5,1)))))</f>
        <v>0</v>
      </c>
      <c r="X164" s="244">
        <f>IF(OR('Crisis Indicator Data'!L161="x",'Crisis Indicator Data'!H161="x"),"x",'Crisis Indicator Data'!L161/'Crisis Indicator Data'!H161)</f>
        <v>0</v>
      </c>
      <c r="Y164" s="237">
        <f t="shared" si="61"/>
        <v>0</v>
      </c>
      <c r="Z164" s="237">
        <f t="shared" si="62"/>
        <v>0</v>
      </c>
      <c r="AA164" s="237">
        <f t="shared" si="63"/>
        <v>2.8</v>
      </c>
      <c r="AB164" s="245">
        <f t="shared" si="64"/>
        <v>2</v>
      </c>
    </row>
    <row r="165" spans="1:28" x14ac:dyDescent="0.25">
      <c r="A165" s="150" t="str">
        <f>'Crisis Indicator Data'!A162</f>
        <v>Drought in Zambia</v>
      </c>
      <c r="B165" s="151" t="str">
        <f>'Crisis Indicator Data'!B162</f>
        <v>Drought</v>
      </c>
      <c r="C165" s="151" t="str">
        <f>'Crisis Indicator Data'!C162</f>
        <v>ZMB002</v>
      </c>
      <c r="D165" s="151" t="str">
        <f>'Crisis Indicator Data'!D162</f>
        <v>Zambia</v>
      </c>
      <c r="E165" s="152" t="str">
        <f>'Crisis Indicator Data'!E162</f>
        <v>ZMB</v>
      </c>
      <c r="F165" s="243">
        <f>IF('Crisis Indicator Data'!F162="x","x",IF(LOG('Crisis Indicator Data'!F162)&lt;F$4,0,IF(LOG('Crisis Indicator Data'!F162)&gt;F$3,5,ROUND(5-(F$3-LOG('Crisis Indicator Data'!F162))/(F$3-F$4)*5,1))))</f>
        <v>4.8</v>
      </c>
      <c r="G165" s="143">
        <f>IF('Crisis Indicator Data'!F162="x","x",IF(LEN(E165)&gt;3,('Crisis Indicator Data'!F162/VLOOKUP('Impact of the crisis'!$C165,'Regional Crises'!$B$1:$R$66,4,FALSE)),'Crisis Indicator Data'!F162/VLOOKUP('Impact of the crisis'!$E165,'Country Indicator Data'!$B$4:$P$300,15,FALSE)))</f>
        <v>1.0124134034625163</v>
      </c>
      <c r="H165" s="237">
        <f t="shared" si="52"/>
        <v>5</v>
      </c>
      <c r="I165" s="237">
        <f t="shared" si="53"/>
        <v>4.9000000000000004</v>
      </c>
      <c r="J165" s="237">
        <f>IF('Crisis Indicator Data'!G162="x","x",IF(LOG('Crisis Indicator Data'!G162)&lt;J$4,0,IF(LOG('Crisis Indicator Data'!G162)&gt;J$3,5,ROUND(5-(J$3-LOG('Crisis Indicator Data'!G162))/(J$3-J$4)*5,1))))</f>
        <v>3.8</v>
      </c>
      <c r="K165" s="143">
        <f>IF('Crisis Indicator Data'!G162="x","x",IF(LEN(E165)&gt;3,('Crisis Indicator Data'!G162/VLOOKUP('Impact of the crisis'!$C165,'Regional Crises'!$B$1:$R$66,5,FALSE)),'Crisis Indicator Data'!G162/VLOOKUP('Impact of the crisis'!$E165,'Country Indicator Data'!$B$4:$P$300,14,FALSE)))</f>
        <v>0.67285151379121155</v>
      </c>
      <c r="L165" s="237">
        <f t="shared" si="54"/>
        <v>3.3</v>
      </c>
      <c r="M165" s="237">
        <f t="shared" si="55"/>
        <v>3.55</v>
      </c>
      <c r="N165" s="237">
        <f t="shared" si="56"/>
        <v>4.3</v>
      </c>
      <c r="O165" s="237">
        <f>IF('Crisis Indicator Data'!H162="x","x",IF('Crisis Indicator Data'!H162=0,0,IF(LOG('Crisis Indicator Data'!H162)&lt;O$4,0,IF(LOG('Crisis Indicator Data'!H162)&gt;O$3,5,ROUND(5-(O$3-LOG('Crisis Indicator Data'!H162))/(O$3-O$4)*5,1)))))</f>
        <v>4.0999999999999996</v>
      </c>
      <c r="P165" s="143">
        <f>IF('Crisis Indicator Data'!H162="x","x",'Crisis Indicator Data'!H162/'Crisis Indicator Data'!G162)</f>
        <v>0.63402520385470718</v>
      </c>
      <c r="Q165" s="237">
        <f t="shared" si="57"/>
        <v>3.2</v>
      </c>
      <c r="R165" s="237">
        <f t="shared" si="58"/>
        <v>3.65</v>
      </c>
      <c r="S165" s="237">
        <f>IF('Crisis Indicator Data'!I162="x","x",IF('Crisis Indicator Data'!I162=0,0,IF(LOG('Crisis Indicator Data'!I162)&lt;S$4,0,IF(LOG('Crisis Indicator Data'!I162)&gt;S$3,5,ROUND(5-(S$3-LOG('Crisis Indicator Data'!I162))/(S$3-S$4)*5,1)))))</f>
        <v>0</v>
      </c>
      <c r="T165" s="143">
        <f>IF('Crisis Indicator Data'!H162="x","x",IF('Crisis Indicator Data'!I162="x","x",'Crisis Indicator Data'!I162/'Crisis Indicator Data'!H162))</f>
        <v>0</v>
      </c>
      <c r="U165" s="237">
        <f t="shared" si="59"/>
        <v>0</v>
      </c>
      <c r="V165" s="237">
        <f t="shared" si="60"/>
        <v>0</v>
      </c>
      <c r="W165" s="237">
        <f>IF('Crisis Indicator Data'!L162="x","x",IF('Crisis Indicator Data'!L162=0,0,IF(LOG('Crisis Indicator Data'!L162)&lt;W$4,0,IF(LOG('Crisis Indicator Data'!L162)&gt;W$3,5,ROUND(5-(W$3-LOG('Crisis Indicator Data'!L162))/(W$3-W$4)*5,1)))))</f>
        <v>0</v>
      </c>
      <c r="X165" s="244">
        <f>IF(OR('Crisis Indicator Data'!L162="x",'Crisis Indicator Data'!H162="x"),"x",'Crisis Indicator Data'!L162/'Crisis Indicator Data'!H162)</f>
        <v>0</v>
      </c>
      <c r="Y165" s="237">
        <f t="shared" si="61"/>
        <v>0</v>
      </c>
      <c r="Z165" s="237">
        <f t="shared" si="62"/>
        <v>0</v>
      </c>
      <c r="AA165" s="237">
        <f t="shared" si="63"/>
        <v>0</v>
      </c>
      <c r="AB165" s="245">
        <f t="shared" si="64"/>
        <v>2.2000000000000002</v>
      </c>
    </row>
    <row r="166" spans="1:28" x14ac:dyDescent="0.25">
      <c r="A166" s="150" t="str">
        <f>'Crisis Indicator Data'!A163</f>
        <v>Complex crisis in Zimbabwe</v>
      </c>
      <c r="B166" s="151" t="str">
        <f>'Crisis Indicator Data'!B163</f>
        <v>Socio-political,Drought</v>
      </c>
      <c r="C166" s="151" t="str">
        <f>'Crisis Indicator Data'!C163</f>
        <v>ZWE001</v>
      </c>
      <c r="D166" s="151" t="str">
        <f>'Crisis Indicator Data'!D163</f>
        <v>Zimbabwe</v>
      </c>
      <c r="E166" s="152" t="str">
        <f>'Crisis Indicator Data'!E163</f>
        <v>ZWE</v>
      </c>
      <c r="F166" s="243">
        <f>IF('Crisis Indicator Data'!F163="x","x",IF(LOG('Crisis Indicator Data'!F163)&lt;F$4,0,IF(LOG('Crisis Indicator Data'!F163)&gt;F$3,5,ROUND(5-(F$3-LOG('Crisis Indicator Data'!F163))/(F$3-F$4)*5,1))))</f>
        <v>4.3</v>
      </c>
      <c r="G166" s="143">
        <f>IF('Crisis Indicator Data'!F163="x","x",IF(LEN(E166)&gt;3,('Crisis Indicator Data'!F163/VLOOKUP('Impact of the crisis'!$C166,'Regional Crises'!$B$1:$R$66,4,FALSE)),'Crisis Indicator Data'!F163/VLOOKUP('Impact of the crisis'!$E166,'Country Indicator Data'!$B$4:$P$300,15,FALSE)))</f>
        <v>1</v>
      </c>
      <c r="H166" s="237">
        <f t="shared" ref="H166" si="65">IF(G166="x","x",IF(G166&lt;H$4,0,IF(G166&gt;H$3,5,ROUND(5-(H$3-G166)/(H$3-H$4)*5,1))))</f>
        <v>5</v>
      </c>
      <c r="I166" s="237">
        <f t="shared" ref="I166" si="66">IF(AND(H166="x",F166="x"),"x",AVERAGE(F166,H166))</f>
        <v>4.6500000000000004</v>
      </c>
      <c r="J166" s="237">
        <f>IF('Crisis Indicator Data'!G163="x","x",IF(LOG('Crisis Indicator Data'!G163)&lt;J$4,0,IF(LOG('Crisis Indicator Data'!G163)&gt;J$3,5,ROUND(5-(J$3-LOG('Crisis Indicator Data'!G163))/(J$3-J$4)*5,1))))</f>
        <v>4</v>
      </c>
      <c r="K166" s="143">
        <f>IF('Crisis Indicator Data'!G163="x","x",IF(LEN(E166)&gt;3,('Crisis Indicator Data'!G163/VLOOKUP('Impact of the crisis'!$C166,'Regional Crises'!$B$1:$R$66,5,FALSE)),'Crisis Indicator Data'!G163/VLOOKUP('Impact of the crisis'!$E166,'Country Indicator Data'!$B$4:$P$300,14,FALSE)))</f>
        <v>1</v>
      </c>
      <c r="L166" s="237">
        <f t="shared" ref="L166" si="67">IF(K166="x","x",IF(K166&lt;L$4,0,IF(K166&gt;L$3,5,ROUND(5-(L$3-K166)/(L$3-L$4)*5,1))))</f>
        <v>5</v>
      </c>
      <c r="M166" s="237">
        <f t="shared" ref="M166" si="68">IF(AND(L166="x",J166="x"),"x",AVERAGE(J166,L166))</f>
        <v>4.5</v>
      </c>
      <c r="N166" s="237">
        <f t="shared" ref="N166" si="69">IF(AND(M166="x",I166="x"),"x",IF(OR(M166="x",I166="x"),AVERAGE(I166,M166),ROUND((5-GEOMEAN(((5-I166)/5*4+1),((5-M166)/5*4+1)))/4*5,1)))</f>
        <v>4.5999999999999996</v>
      </c>
      <c r="O166" s="237">
        <f>IF('Crisis Indicator Data'!H163="x","x",IF('Crisis Indicator Data'!H163=0,0,IF(LOG('Crisis Indicator Data'!H163)&lt;O$4,0,IF(LOG('Crisis Indicator Data'!H163)&gt;O$3,5,ROUND(5-(O$3-LOG('Crisis Indicator Data'!H163))/(O$3-O$4)*5,1)))))</f>
        <v>4.0999999999999996</v>
      </c>
      <c r="P166" s="143">
        <f>IF('Crisis Indicator Data'!H163="x","x",'Crisis Indicator Data'!H163/'Crisis Indicator Data'!G163)</f>
        <v>0.59400244798041613</v>
      </c>
      <c r="Q166" s="237">
        <f t="shared" ref="Q166" si="70">IF(P166="x","x",IF(P166&lt;Q$4,0,IF(P166&gt;Q$3,5,ROUND(5-(Q$3-P166)/(Q$3-Q$4)*5,1))))</f>
        <v>2.9</v>
      </c>
      <c r="R166" s="237">
        <f t="shared" ref="R166" si="71">IF(AND(Q166="x",O166="x"),"x",AVERAGE(O166,Q166))</f>
        <v>3.5</v>
      </c>
      <c r="S166" s="237">
        <f>IF('Crisis Indicator Data'!I163="x","x",IF('Crisis Indicator Data'!I163=0,0,IF(LOG('Crisis Indicator Data'!I163)&lt;S$4,0,IF(LOG('Crisis Indicator Data'!I163)&gt;S$3,5,ROUND(5-(S$3-LOG('Crisis Indicator Data'!I163))/(S$3-S$4)*5,1)))))</f>
        <v>2.6</v>
      </c>
      <c r="T166" s="143">
        <f>IF('Crisis Indicator Data'!H163="x","x",IF('Crisis Indicator Data'!I163="x","x",'Crisis Indicator Data'!I163/'Crisis Indicator Data'!H163))</f>
        <v>6.9029466309499278E-3</v>
      </c>
      <c r="U166" s="237">
        <f t="shared" ref="U166" si="72">IF(T166="x","x",IF(T166&lt;U$4,0,IF(T166&gt;U$3,5,ROUND(5-(U$3-T166)/(U$3-U$4)*5,1))))</f>
        <v>0.2</v>
      </c>
      <c r="V166" s="237">
        <f t="shared" ref="V166" si="73">IF(AND(U166="x",S166="x"),"x",ROUND(AVERAGE(S166,U166),1))</f>
        <v>1.4</v>
      </c>
      <c r="W166" s="237">
        <f>IF('Crisis Indicator Data'!L163="x","x",IF('Crisis Indicator Data'!L163=0,0,IF(LOG('Crisis Indicator Data'!L163)&lt;W$4,0,IF(LOG('Crisis Indicator Data'!L163)&gt;W$3,5,ROUND(5-(W$3-LOG('Crisis Indicator Data'!L163))/(W$3-W$4)*5,1)))))</f>
        <v>1.7</v>
      </c>
      <c r="X166" s="244">
        <f>IF(OR('Crisis Indicator Data'!L163="x",'Crisis Indicator Data'!H163="x"),"x",'Crisis Indicator Data'!L163/'Crisis Indicator Data'!H163)</f>
        <v>1.64846486709252E-6</v>
      </c>
      <c r="Y166" s="237">
        <f t="shared" ref="Y166" si="74">IF(X166="x","x",IF(X166&lt;Y$4,0,IF(X166&gt;Y$3,5,ROUND(5-(Y$3-X166)/(Y$3-Y$4)*5,1))))</f>
        <v>0.1</v>
      </c>
      <c r="Z166" s="237">
        <f t="shared" ref="Z166" si="75">IF(AND(Y166="x",W166="x"),"x",ROUND(AVERAGE(W166,Y166),1))</f>
        <v>0.9</v>
      </c>
      <c r="AA166" s="237">
        <f t="shared" ref="AA166" si="76">IF(AND(V166="x",Z166="x"),"x",IF(OR(V166="x",Z166="x"),AVERAGE(V166,Z166),ROUND((5-GEOMEAN(((5-V166)/5*4+1),((5-Z166)/5*4+1)))/4*5,1)))</f>
        <v>1.2</v>
      </c>
      <c r="AB166" s="245">
        <f t="shared" ref="AB166" si="77">IF(AND(R166="x",AA166="x"),"x",IF(OR(R166="x",AA166="x"),AVERAGE(R166,AA166),ROUND((5-GEOMEAN(((5-R166)/5*4+1),((5-AA166)/5*4+1)))/4*5,1)))</f>
        <v>2.5</v>
      </c>
    </row>
  </sheetData>
  <mergeCells count="1">
    <mergeCell ref="A1:AB1"/>
  </mergeCells>
  <conditionalFormatting sqref="K6:K300">
    <cfRule type="cellIs" priority="101" stopIfTrue="1" operator="equal">
      <formula>"x"</formula>
    </cfRule>
  </conditionalFormatting>
  <conditionalFormatting sqref="P6:P300">
    <cfRule type="cellIs" priority="99" stopIfTrue="1" operator="equal">
      <formula>"x"</formula>
    </cfRule>
  </conditionalFormatting>
  <conditionalFormatting sqref="T6:T300">
    <cfRule type="cellIs" priority="97" stopIfTrue="1" operator="equal">
      <formula>"x"</formula>
    </cfRule>
  </conditionalFormatting>
  <conditionalFormatting sqref="F6:F300">
    <cfRule type="cellIs" dxfId="500" priority="92" stopIfTrue="1" operator="between">
      <formula>4</formula>
      <formula>5</formula>
    </cfRule>
    <cfRule type="cellIs" dxfId="499" priority="93" stopIfTrue="1" operator="between">
      <formula>3</formula>
      <formula>4</formula>
    </cfRule>
    <cfRule type="cellIs" dxfId="498" priority="94" stopIfTrue="1" operator="between">
      <formula>2</formula>
      <formula>3</formula>
    </cfRule>
    <cfRule type="cellIs" dxfId="497" priority="95" stopIfTrue="1" operator="between">
      <formula>1</formula>
      <formula>2</formula>
    </cfRule>
    <cfRule type="cellIs" dxfId="496" priority="96" stopIfTrue="1" operator="between">
      <formula>0</formula>
      <formula>1</formula>
    </cfRule>
  </conditionalFormatting>
  <conditionalFormatting sqref="H6:H300">
    <cfRule type="cellIs" dxfId="495" priority="87" stopIfTrue="1" operator="between">
      <formula>4</formula>
      <formula>5</formula>
    </cfRule>
    <cfRule type="cellIs" dxfId="494" priority="88" stopIfTrue="1" operator="between">
      <formula>3</formula>
      <formula>4</formula>
    </cfRule>
    <cfRule type="cellIs" dxfId="493" priority="89" stopIfTrue="1" operator="between">
      <formula>2</formula>
      <formula>3</formula>
    </cfRule>
    <cfRule type="cellIs" dxfId="492" priority="90" stopIfTrue="1" operator="between">
      <formula>1</formula>
      <formula>2</formula>
    </cfRule>
    <cfRule type="cellIs" dxfId="491" priority="91" stopIfTrue="1" operator="between">
      <formula>0</formula>
      <formula>1</formula>
    </cfRule>
  </conditionalFormatting>
  <conditionalFormatting sqref="I7:I300">
    <cfRule type="cellIs" dxfId="490" priority="82" stopIfTrue="1" operator="between">
      <formula>4</formula>
      <formula>5</formula>
    </cfRule>
    <cfRule type="cellIs" dxfId="489" priority="83" stopIfTrue="1" operator="between">
      <formula>3</formula>
      <formula>4</formula>
    </cfRule>
    <cfRule type="cellIs" dxfId="488" priority="84" stopIfTrue="1" operator="between">
      <formula>2</formula>
      <formula>3</formula>
    </cfRule>
    <cfRule type="cellIs" dxfId="487" priority="85" stopIfTrue="1" operator="between">
      <formula>1</formula>
      <formula>2</formula>
    </cfRule>
    <cfRule type="cellIs" dxfId="486" priority="86" stopIfTrue="1" operator="between">
      <formula>0</formula>
      <formula>1</formula>
    </cfRule>
  </conditionalFormatting>
  <conditionalFormatting sqref="J6:J300">
    <cfRule type="cellIs" dxfId="485" priority="77" stopIfTrue="1" operator="between">
      <formula>4</formula>
      <formula>5</formula>
    </cfRule>
    <cfRule type="cellIs" dxfId="484" priority="78" stopIfTrue="1" operator="between">
      <formula>3</formula>
      <formula>4</formula>
    </cfRule>
    <cfRule type="cellIs" dxfId="483" priority="79" stopIfTrue="1" operator="between">
      <formula>2</formula>
      <formula>3</formula>
    </cfRule>
    <cfRule type="cellIs" dxfId="482" priority="80" stopIfTrue="1" operator="between">
      <formula>1</formula>
      <formula>2</formula>
    </cfRule>
    <cfRule type="cellIs" dxfId="481" priority="81" stopIfTrue="1" operator="between">
      <formula>0</formula>
      <formula>1</formula>
    </cfRule>
  </conditionalFormatting>
  <conditionalFormatting sqref="I6">
    <cfRule type="cellIs" dxfId="480" priority="72" stopIfTrue="1" operator="between">
      <formula>4</formula>
      <formula>5</formula>
    </cfRule>
    <cfRule type="cellIs" dxfId="479" priority="73" stopIfTrue="1" operator="between">
      <formula>3</formula>
      <formula>4</formula>
    </cfRule>
    <cfRule type="cellIs" dxfId="478" priority="74" stopIfTrue="1" operator="between">
      <formula>2</formula>
      <formula>3</formula>
    </cfRule>
    <cfRule type="cellIs" dxfId="477" priority="75" stopIfTrue="1" operator="between">
      <formula>1</formula>
      <formula>2</formula>
    </cfRule>
    <cfRule type="cellIs" dxfId="476" priority="76" stopIfTrue="1" operator="between">
      <formula>0</formula>
      <formula>1</formula>
    </cfRule>
  </conditionalFormatting>
  <conditionalFormatting sqref="L6:L300">
    <cfRule type="cellIs" dxfId="475" priority="67" stopIfTrue="1" operator="between">
      <formula>4</formula>
      <formula>5</formula>
    </cfRule>
    <cfRule type="cellIs" dxfId="474" priority="68" stopIfTrue="1" operator="between">
      <formula>3</formula>
      <formula>4</formula>
    </cfRule>
    <cfRule type="cellIs" dxfId="473" priority="69" stopIfTrue="1" operator="between">
      <formula>2</formula>
      <formula>3</formula>
    </cfRule>
    <cfRule type="cellIs" dxfId="472" priority="70" stopIfTrue="1" operator="between">
      <formula>1</formula>
      <formula>2</formula>
    </cfRule>
    <cfRule type="cellIs" dxfId="471" priority="71" stopIfTrue="1" operator="between">
      <formula>0</formula>
      <formula>1</formula>
    </cfRule>
  </conditionalFormatting>
  <conditionalFormatting sqref="M6:M300">
    <cfRule type="cellIs" dxfId="470" priority="62" stopIfTrue="1" operator="between">
      <formula>4</formula>
      <formula>5</formula>
    </cfRule>
    <cfRule type="cellIs" dxfId="469" priority="63" stopIfTrue="1" operator="between">
      <formula>3</formula>
      <formula>4</formula>
    </cfRule>
    <cfRule type="cellIs" dxfId="468" priority="64" stopIfTrue="1" operator="between">
      <formula>2</formula>
      <formula>3</formula>
    </cfRule>
    <cfRule type="cellIs" dxfId="467" priority="65" stopIfTrue="1" operator="between">
      <formula>1</formula>
      <formula>2</formula>
    </cfRule>
    <cfRule type="cellIs" dxfId="466" priority="66" stopIfTrue="1" operator="between">
      <formula>0</formula>
      <formula>1</formula>
    </cfRule>
  </conditionalFormatting>
  <conditionalFormatting sqref="N6:N300">
    <cfRule type="cellIs" dxfId="465" priority="57" stopIfTrue="1" operator="between">
      <formula>4</formula>
      <formula>5</formula>
    </cfRule>
    <cfRule type="cellIs" dxfId="464" priority="58" stopIfTrue="1" operator="between">
      <formula>3</formula>
      <formula>4</formula>
    </cfRule>
    <cfRule type="cellIs" dxfId="463" priority="59" stopIfTrue="1" operator="between">
      <formula>2</formula>
      <formula>3</formula>
    </cfRule>
    <cfRule type="cellIs" dxfId="462" priority="60" stopIfTrue="1" operator="between">
      <formula>1</formula>
      <formula>2</formula>
    </cfRule>
    <cfRule type="cellIs" dxfId="461" priority="61" stopIfTrue="1" operator="between">
      <formula>0</formula>
      <formula>1</formula>
    </cfRule>
  </conditionalFormatting>
  <conditionalFormatting sqref="O6:O300">
    <cfRule type="cellIs" dxfId="460" priority="52" stopIfTrue="1" operator="between">
      <formula>4</formula>
      <formula>5</formula>
    </cfRule>
    <cfRule type="cellIs" dxfId="459" priority="53" stopIfTrue="1" operator="between">
      <formula>3</formula>
      <formula>4</formula>
    </cfRule>
    <cfRule type="cellIs" dxfId="458" priority="54" stopIfTrue="1" operator="between">
      <formula>2</formula>
      <formula>3</formula>
    </cfRule>
    <cfRule type="cellIs" dxfId="457" priority="55" stopIfTrue="1" operator="between">
      <formula>1</formula>
      <formula>2</formula>
    </cfRule>
    <cfRule type="cellIs" dxfId="456" priority="56" stopIfTrue="1" operator="between">
      <formula>0</formula>
      <formula>1</formula>
    </cfRule>
  </conditionalFormatting>
  <conditionalFormatting sqref="Q6:Q300">
    <cfRule type="cellIs" dxfId="455" priority="47" stopIfTrue="1" operator="between">
      <formula>4</formula>
      <formula>5</formula>
    </cfRule>
    <cfRule type="cellIs" dxfId="454" priority="48" stopIfTrue="1" operator="between">
      <formula>3</formula>
      <formula>4</formula>
    </cfRule>
    <cfRule type="cellIs" dxfId="453" priority="49" stopIfTrue="1" operator="between">
      <formula>2</formula>
      <formula>3</formula>
    </cfRule>
    <cfRule type="cellIs" dxfId="452" priority="50" stopIfTrue="1" operator="between">
      <formula>1</formula>
      <formula>2</formula>
    </cfRule>
    <cfRule type="cellIs" dxfId="451" priority="51" stopIfTrue="1" operator="between">
      <formula>0</formula>
      <formula>1</formula>
    </cfRule>
  </conditionalFormatting>
  <conditionalFormatting sqref="R6:R300">
    <cfRule type="cellIs" dxfId="450" priority="42" stopIfTrue="1" operator="between">
      <formula>4</formula>
      <formula>5</formula>
    </cfRule>
    <cfRule type="cellIs" dxfId="449" priority="43" stopIfTrue="1" operator="between">
      <formula>3</formula>
      <formula>4</formula>
    </cfRule>
    <cfRule type="cellIs" dxfId="448" priority="44" stopIfTrue="1" operator="between">
      <formula>2</formula>
      <formula>3</formula>
    </cfRule>
    <cfRule type="cellIs" dxfId="447" priority="45" stopIfTrue="1" operator="between">
      <formula>1</formula>
      <formula>2</formula>
    </cfRule>
    <cfRule type="cellIs" dxfId="446" priority="46" stopIfTrue="1" operator="between">
      <formula>0</formula>
      <formula>1</formula>
    </cfRule>
  </conditionalFormatting>
  <conditionalFormatting sqref="S6:S300">
    <cfRule type="cellIs" dxfId="445" priority="37" stopIfTrue="1" operator="between">
      <formula>4</formula>
      <formula>5</formula>
    </cfRule>
    <cfRule type="cellIs" dxfId="444" priority="38" stopIfTrue="1" operator="between">
      <formula>3</formula>
      <formula>4</formula>
    </cfRule>
    <cfRule type="cellIs" dxfId="443" priority="39" stopIfTrue="1" operator="between">
      <formula>2</formula>
      <formula>3</formula>
    </cfRule>
    <cfRule type="cellIs" dxfId="442" priority="40" stopIfTrue="1" operator="between">
      <formula>1</formula>
      <formula>2</formula>
    </cfRule>
    <cfRule type="cellIs" dxfId="441" priority="41" stopIfTrue="1" operator="between">
      <formula>0</formula>
      <formula>1</formula>
    </cfRule>
  </conditionalFormatting>
  <conditionalFormatting sqref="U6:U300">
    <cfRule type="cellIs" dxfId="440" priority="32" stopIfTrue="1" operator="between">
      <formula>4</formula>
      <formula>5</formula>
    </cfRule>
    <cfRule type="cellIs" dxfId="439" priority="33" stopIfTrue="1" operator="between">
      <formula>3</formula>
      <formula>4</formula>
    </cfRule>
    <cfRule type="cellIs" dxfId="438" priority="34" stopIfTrue="1" operator="between">
      <formula>2</formula>
      <formula>3</formula>
    </cfRule>
    <cfRule type="cellIs" dxfId="437" priority="35" stopIfTrue="1" operator="between">
      <formula>1</formula>
      <formula>2</formula>
    </cfRule>
    <cfRule type="cellIs" dxfId="436" priority="36" stopIfTrue="1" operator="between">
      <formula>0</formula>
      <formula>1</formula>
    </cfRule>
  </conditionalFormatting>
  <conditionalFormatting sqref="V6:V300">
    <cfRule type="cellIs" dxfId="435" priority="27" stopIfTrue="1" operator="between">
      <formula>4</formula>
      <formula>5</formula>
    </cfRule>
    <cfRule type="cellIs" dxfId="434" priority="28" stopIfTrue="1" operator="between">
      <formula>3</formula>
      <formula>4</formula>
    </cfRule>
    <cfRule type="cellIs" dxfId="433" priority="29" stopIfTrue="1" operator="between">
      <formula>2</formula>
      <formula>3</formula>
    </cfRule>
    <cfRule type="cellIs" dxfId="432" priority="30" stopIfTrue="1" operator="between">
      <formula>1</formula>
      <formula>2</formula>
    </cfRule>
    <cfRule type="cellIs" dxfId="431" priority="31" stopIfTrue="1" operator="between">
      <formula>0</formula>
      <formula>1</formula>
    </cfRule>
  </conditionalFormatting>
  <conditionalFormatting sqref="W6:W300">
    <cfRule type="cellIs" dxfId="430" priority="22" stopIfTrue="1" operator="between">
      <formula>4</formula>
      <formula>5</formula>
    </cfRule>
    <cfRule type="cellIs" dxfId="429" priority="23" stopIfTrue="1" operator="between">
      <formula>3</formula>
      <formula>4</formula>
    </cfRule>
    <cfRule type="cellIs" dxfId="428" priority="24" stopIfTrue="1" operator="between">
      <formula>2</formula>
      <formula>3</formula>
    </cfRule>
    <cfRule type="cellIs" dxfId="427" priority="25" stopIfTrue="1" operator="between">
      <formula>1</formula>
      <formula>2</formula>
    </cfRule>
    <cfRule type="cellIs" dxfId="426" priority="26" stopIfTrue="1" operator="between">
      <formula>0</formula>
      <formula>1</formula>
    </cfRule>
  </conditionalFormatting>
  <conditionalFormatting sqref="AB6:AB300">
    <cfRule type="cellIs" dxfId="425" priority="2" stopIfTrue="1" operator="between">
      <formula>4</formula>
      <formula>5</formula>
    </cfRule>
    <cfRule type="cellIs" dxfId="424" priority="3" stopIfTrue="1" operator="between">
      <formula>3</formula>
      <formula>4</formula>
    </cfRule>
    <cfRule type="cellIs" dxfId="423" priority="4" stopIfTrue="1" operator="between">
      <formula>2</formula>
      <formula>3</formula>
    </cfRule>
    <cfRule type="cellIs" dxfId="422" priority="5" stopIfTrue="1" operator="between">
      <formula>1</formula>
      <formula>2</formula>
    </cfRule>
    <cfRule type="cellIs" dxfId="421" priority="6" stopIfTrue="1" operator="between">
      <formula>0</formula>
      <formula>1</formula>
    </cfRule>
  </conditionalFormatting>
  <conditionalFormatting sqref="Y6:Y300">
    <cfRule type="cellIs" dxfId="420" priority="17" stopIfTrue="1" operator="between">
      <formula>4</formula>
      <formula>5</formula>
    </cfRule>
    <cfRule type="cellIs" dxfId="419" priority="18" stopIfTrue="1" operator="between">
      <formula>3</formula>
      <formula>4</formula>
    </cfRule>
    <cfRule type="cellIs" dxfId="418" priority="19" stopIfTrue="1" operator="between">
      <formula>2</formula>
      <formula>3</formula>
    </cfRule>
    <cfRule type="cellIs" dxfId="417" priority="20" stopIfTrue="1" operator="between">
      <formula>1</formula>
      <formula>2</formula>
    </cfRule>
    <cfRule type="cellIs" dxfId="416" priority="21" stopIfTrue="1" operator="between">
      <formula>0</formula>
      <formula>1</formula>
    </cfRule>
  </conditionalFormatting>
  <conditionalFormatting sqref="Z6:Z300">
    <cfRule type="cellIs" dxfId="415" priority="12" stopIfTrue="1" operator="between">
      <formula>4</formula>
      <formula>5</formula>
    </cfRule>
    <cfRule type="cellIs" dxfId="414" priority="13" stopIfTrue="1" operator="between">
      <formula>3</formula>
      <formula>4</formula>
    </cfRule>
    <cfRule type="cellIs" dxfId="413" priority="14" stopIfTrue="1" operator="between">
      <formula>2</formula>
      <formula>3</formula>
    </cfRule>
    <cfRule type="cellIs" dxfId="412" priority="15" stopIfTrue="1" operator="between">
      <formula>1</formula>
      <formula>2</formula>
    </cfRule>
    <cfRule type="cellIs" dxfId="411" priority="16" stopIfTrue="1" operator="between">
      <formula>0</formula>
      <formula>1</formula>
    </cfRule>
  </conditionalFormatting>
  <conditionalFormatting sqref="AA6:AA300">
    <cfRule type="cellIs" dxfId="410" priority="7" stopIfTrue="1" operator="between">
      <formula>4</formula>
      <formula>5</formula>
    </cfRule>
    <cfRule type="cellIs" dxfId="409" priority="8" stopIfTrue="1" operator="between">
      <formula>3</formula>
      <formula>4</formula>
    </cfRule>
    <cfRule type="cellIs" dxfId="408" priority="9" stopIfTrue="1" operator="between">
      <formula>2</formula>
      <formula>3</formula>
    </cfRule>
    <cfRule type="cellIs" dxfId="407" priority="10" stopIfTrue="1" operator="between">
      <formula>1</formula>
      <formula>2</formula>
    </cfRule>
    <cfRule type="cellIs" dxfId="406"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66"/>
  <sheetViews>
    <sheetView topLeftCell="A86" zoomScale="80" zoomScaleNormal="80" workbookViewId="0">
      <selection activeCell="D118" sqref="D118"/>
    </sheetView>
  </sheetViews>
  <sheetFormatPr defaultColWidth="9.42578125" defaultRowHeight="15" x14ac:dyDescent="0.25"/>
  <cols>
    <col min="1" max="1" width="36.42578125" style="214" customWidth="1"/>
    <col min="2" max="2" width="26" style="214" bestFit="1" customWidth="1"/>
    <col min="3" max="3" width="10.42578125" style="214" bestFit="1" customWidth="1"/>
    <col min="4" max="4" width="87.7109375" style="214" bestFit="1" customWidth="1"/>
    <col min="5" max="5" width="11" style="214" customWidth="1"/>
    <col min="6" max="18" width="10" style="210" customWidth="1"/>
    <col min="19" max="19" width="9.42578125" style="214" customWidth="1"/>
    <col min="20" max="16384" width="9.42578125" style="214"/>
  </cols>
  <sheetData>
    <row r="1" spans="1:18" ht="15.6" customHeight="1" thickBot="1" x14ac:dyDescent="0.3">
      <c r="A1" s="297"/>
      <c r="B1" s="294"/>
      <c r="C1" s="294"/>
      <c r="D1" s="294"/>
      <c r="E1" s="294"/>
      <c r="F1" s="295"/>
      <c r="G1" s="295"/>
      <c r="H1" s="295"/>
      <c r="I1" s="295"/>
      <c r="J1" s="295"/>
      <c r="K1" s="295"/>
      <c r="L1" s="295"/>
      <c r="M1" s="295"/>
      <c r="N1" s="295"/>
      <c r="O1" s="295"/>
      <c r="P1" s="295"/>
      <c r="Q1" s="295"/>
      <c r="R1" s="295"/>
    </row>
    <row r="2" spans="1:18" s="209" customFormat="1" ht="110.85" customHeight="1" thickBot="1" x14ac:dyDescent="0.25">
      <c r="A2" s="2"/>
      <c r="B2" s="2"/>
      <c r="C2" s="55"/>
      <c r="D2" s="55"/>
      <c r="E2" s="55"/>
      <c r="F2" s="85" t="s">
        <v>8514</v>
      </c>
      <c r="G2" s="85" t="s">
        <v>8515</v>
      </c>
      <c r="H2" s="85" t="s">
        <v>8516</v>
      </c>
      <c r="I2" s="85" t="s">
        <v>8517</v>
      </c>
      <c r="J2" s="86" t="s">
        <v>8518</v>
      </c>
      <c r="K2" s="84" t="s">
        <v>631</v>
      </c>
      <c r="L2" s="87" t="s">
        <v>8519</v>
      </c>
      <c r="M2" s="87" t="s">
        <v>8520</v>
      </c>
      <c r="N2" s="87" t="s">
        <v>8521</v>
      </c>
      <c r="O2" s="87" t="s">
        <v>8522</v>
      </c>
      <c r="P2" s="87" t="s">
        <v>8523</v>
      </c>
      <c r="Q2" s="84" t="s">
        <v>8479</v>
      </c>
      <c r="R2" s="83" t="s">
        <v>8478</v>
      </c>
    </row>
    <row r="3" spans="1:18" x14ac:dyDescent="0.25">
      <c r="A3" s="51"/>
      <c r="B3" s="51"/>
      <c r="C3" s="55"/>
      <c r="D3" s="55"/>
      <c r="E3" s="7" t="s">
        <v>8511</v>
      </c>
      <c r="F3" s="66"/>
      <c r="G3" s="66"/>
      <c r="H3" s="66"/>
      <c r="I3" s="66"/>
      <c r="J3" s="66"/>
      <c r="K3" s="67">
        <v>7</v>
      </c>
      <c r="L3" s="29">
        <v>0.05</v>
      </c>
      <c r="M3" s="29">
        <v>0.05</v>
      </c>
      <c r="N3" s="29">
        <v>0.05</v>
      </c>
      <c r="O3" s="29">
        <v>0.05</v>
      </c>
      <c r="P3" s="29">
        <v>0.05</v>
      </c>
      <c r="Q3" s="66"/>
      <c r="R3" s="66"/>
    </row>
    <row r="4" spans="1:18" x14ac:dyDescent="0.25">
      <c r="A4" s="51"/>
      <c r="B4" s="51"/>
      <c r="C4" s="55"/>
      <c r="D4" s="55"/>
      <c r="E4" s="7" t="s">
        <v>8512</v>
      </c>
      <c r="F4" s="66"/>
      <c r="G4" s="66"/>
      <c r="H4" s="66"/>
      <c r="I4" s="66"/>
      <c r="J4" s="66"/>
      <c r="K4" s="67">
        <v>4</v>
      </c>
      <c r="L4" s="66"/>
      <c r="M4" s="66"/>
      <c r="N4" s="66"/>
      <c r="O4" s="66"/>
      <c r="P4" s="66"/>
      <c r="Q4" s="66"/>
      <c r="R4" s="66"/>
    </row>
    <row r="5" spans="1:18" x14ac:dyDescent="0.25">
      <c r="A5" s="23" t="s">
        <v>8466</v>
      </c>
      <c r="B5" s="23" t="s">
        <v>8471</v>
      </c>
      <c r="C5" s="23" t="s">
        <v>8468</v>
      </c>
      <c r="D5" s="23" t="s">
        <v>8469</v>
      </c>
      <c r="E5" s="24" t="s">
        <v>8513</v>
      </c>
      <c r="F5" s="25"/>
      <c r="G5" s="26"/>
      <c r="H5" s="25"/>
      <c r="I5" s="27"/>
      <c r="J5" s="25"/>
      <c r="K5" s="25"/>
      <c r="L5" s="25"/>
      <c r="M5" s="25"/>
      <c r="N5" s="25"/>
      <c r="O5" s="25"/>
      <c r="P5" s="25"/>
      <c r="Q5" s="25"/>
      <c r="R5" s="25"/>
    </row>
    <row r="6" spans="1:18"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5" t="str">
        <f>'Crisis Indicator Data'!E3</f>
        <v>AFG</v>
      </c>
      <c r="F6" s="156">
        <f>IF('Crisis Indicator Data'!Q3="x","x",('Crisis Indicator Data'!Q3/1000000))</f>
        <v>5.88</v>
      </c>
      <c r="G6" s="156">
        <f>IF('Crisis Indicator Data'!R3="x","x",('Crisis Indicator Data'!R3/1000000))</f>
        <v>11.5</v>
      </c>
      <c r="H6" s="156">
        <f>IF('Crisis Indicator Data'!S3="x","x",('Crisis Indicator Data'!S3/1000000))</f>
        <v>15.1</v>
      </c>
      <c r="I6" s="156">
        <f>IF('Crisis Indicator Data'!T3="x","x",('Crisis Indicator Data'!T3/1000000))</f>
        <v>9.3000000000000007</v>
      </c>
      <c r="J6" s="156">
        <f>IF('Crisis Indicator Data'!U3="x","x",('Crisis Indicator Data'!U3/1000000))</f>
        <v>0.02</v>
      </c>
      <c r="K6" s="243">
        <f t="shared" ref="K6:K37" si="0">IF(H6="x","x",IF(SUM(H6:J6)=0,0,IF(LOG(SUM(H6:J6)*1000000)&lt;$K$4,0,IF(LOG(SUM(H6:J6)*1000000)&gt;$K$3,5,ROUND(5-(K$3-LOG(SUM(H6:J6)*1000000))/(K$3-K$4)*5,1)))))</f>
        <v>5</v>
      </c>
      <c r="L6" s="143">
        <f>IF(F6="x","x",(F6*1000000/VLOOKUP($C6,'Crisis Indicator Data'!$C$3:$H$198,5,FALSE)))</f>
        <v>0.14066985645933014</v>
      </c>
      <c r="M6" s="143">
        <f>IF(G6="x","x",(G6*1000000/VLOOKUP($C6,'Crisis Indicator Data'!$C$3:$H$198,5,FALSE)))</f>
        <v>0.27511961722488038</v>
      </c>
      <c r="N6" s="143">
        <f>IF(H6="x","x",(H6*1000000/VLOOKUP($C6,'Crisis Indicator Data'!$C$3:$H$198,5,FALSE)))</f>
        <v>0.36124401913875598</v>
      </c>
      <c r="O6" s="143">
        <f>IF(I6="x","x",(I6*1000000/VLOOKUP($C6,'Crisis Indicator Data'!$C$3:$H$198,5,FALSE)))</f>
        <v>0.22248803827751196</v>
      </c>
      <c r="P6" s="143">
        <f>IF(J6="x","x",(J6*1000000/VLOOKUP($C6,'Crisis Indicator Data'!$C$3:$H$198,5,FALSE)))</f>
        <v>4.7846889952153111E-4</v>
      </c>
      <c r="Q6" s="237">
        <f t="shared" ref="Q6:Q37" si="1">IF(N6="x","x",IF(OR(L6&gt;=$L$3,M6&gt;=$M$3,N6&gt;=$N$3,O6&gt;=$O$3,P6&gt;=$P$3),(IF(P6&gt;=$P$3,5,IF((O6+P6)&gt;=$O$3,4,IF((O6+P6+N6)&gt;=$N$3,3,IF((O6+P6+N6+M6)&gt;=$M$3,2,1)))))))</f>
        <v>4</v>
      </c>
      <c r="R6" s="237">
        <f t="shared" ref="R6:R37" si="2">IF(Q6="x","x",(AVERAGE(K6,Q6)))</f>
        <v>4.5</v>
      </c>
    </row>
    <row r="7" spans="1:18" x14ac:dyDescent="0.25">
      <c r="A7" s="144" t="str">
        <f>'Crisis Indicator Data'!A4</f>
        <v>Earthquake in Khost and Paktika</v>
      </c>
      <c r="B7" s="145" t="str">
        <f>'Crisis Indicator Data'!B4</f>
        <v>Earthquake</v>
      </c>
      <c r="C7" s="145" t="str">
        <f>'Crisis Indicator Data'!C4</f>
        <v>AFG005</v>
      </c>
      <c r="D7" s="145" t="str">
        <f>'Crisis Indicator Data'!D4</f>
        <v>Afghanistan</v>
      </c>
      <c r="E7" s="145" t="str">
        <f>'Crisis Indicator Data'!E4</f>
        <v>AFG</v>
      </c>
      <c r="F7" s="156">
        <f>IF('Crisis Indicator Data'!Q4="x","x",('Crisis Indicator Data'!Q4/1000000))</f>
        <v>1.484</v>
      </c>
      <c r="G7" s="156">
        <f>IF('Crisis Indicator Data'!R4="x","x",('Crisis Indicator Data'!R4/1000000))</f>
        <v>0</v>
      </c>
      <c r="H7" s="156">
        <f>IF('Crisis Indicator Data'!S4="x","x",('Crisis Indicator Data'!S4/1000000))</f>
        <v>0.36199999999999999</v>
      </c>
      <c r="I7" s="156">
        <f>IF('Crisis Indicator Data'!T4="x","x",('Crisis Indicator Data'!T4/1000000))</f>
        <v>0</v>
      </c>
      <c r="J7" s="156">
        <f>IF('Crisis Indicator Data'!U4="x","x",('Crisis Indicator Data'!U4/1000000))</f>
        <v>0</v>
      </c>
      <c r="K7" s="243">
        <f t="shared" si="0"/>
        <v>2.6</v>
      </c>
      <c r="L7" s="143">
        <f>IF(F7="x","x",(F7*1000000/VLOOKUP($C7,'Crisis Indicator Data'!$C$3:$H$198,5,FALSE)))</f>
        <v>0.80390032502708564</v>
      </c>
      <c r="M7" s="143">
        <f>IF(G7="x","x",(G7*1000000/VLOOKUP($C7,'Crisis Indicator Data'!$C$3:$H$198,5,FALSE)))</f>
        <v>0</v>
      </c>
      <c r="N7" s="143">
        <f>IF(H7="x","x",(H7*1000000/VLOOKUP($C7,'Crisis Indicator Data'!$C$3:$H$198,5,FALSE)))</f>
        <v>0.19609967497291442</v>
      </c>
      <c r="O7" s="143">
        <f>IF(I7="x","x",(I7*1000000/VLOOKUP($C7,'Crisis Indicator Data'!$C$3:$H$198,5,FALSE)))</f>
        <v>0</v>
      </c>
      <c r="P7" s="143">
        <f>IF(J7="x","x",(J7*1000000/VLOOKUP($C7,'Crisis Indicator Data'!$C$3:$H$198,5,FALSE)))</f>
        <v>0</v>
      </c>
      <c r="Q7" s="237">
        <f t="shared" si="1"/>
        <v>3</v>
      </c>
      <c r="R7" s="237">
        <f t="shared" si="2"/>
        <v>2.8</v>
      </c>
    </row>
    <row r="8" spans="1:18" x14ac:dyDescent="0.25">
      <c r="A8" s="144" t="str">
        <f>'Crisis Indicator Data'!A5</f>
        <v>Drought in South-West Angola</v>
      </c>
      <c r="B8" s="145" t="str">
        <f>'Crisis Indicator Data'!B5</f>
        <v>Drought</v>
      </c>
      <c r="C8" s="145" t="str">
        <f>'Crisis Indicator Data'!C5</f>
        <v>AGO002</v>
      </c>
      <c r="D8" s="145" t="str">
        <f>'Crisis Indicator Data'!D5</f>
        <v>Angola</v>
      </c>
      <c r="E8" s="145" t="str">
        <f>'Crisis Indicator Data'!E5</f>
        <v>AGO</v>
      </c>
      <c r="F8" s="156">
        <f>IF('Crisis Indicator Data'!Q5="x","x",('Crisis Indicator Data'!Q5/1000000))</f>
        <v>0.48299999999999998</v>
      </c>
      <c r="G8" s="156">
        <f>IF('Crisis Indicator Data'!R5="x","x",('Crisis Indicator Data'!R5/1000000))</f>
        <v>0.68300000000000005</v>
      </c>
      <c r="H8" s="156">
        <f>IF('Crisis Indicator Data'!S5="x","x",('Crisis Indicator Data'!S5/1000000))</f>
        <v>1.167</v>
      </c>
      <c r="I8" s="156">
        <f>IF('Crisis Indicator Data'!T5="x","x",('Crisis Indicator Data'!T5/1000000))</f>
        <v>0.41699999999999998</v>
      </c>
      <c r="J8" s="156">
        <f>IF('Crisis Indicator Data'!U5="x","x",('Crisis Indicator Data'!U5/1000000))</f>
        <v>0</v>
      </c>
      <c r="K8" s="243">
        <f t="shared" si="0"/>
        <v>3.7</v>
      </c>
      <c r="L8" s="143">
        <f>IF(F8="x","x",(F8*1000000/VLOOKUP($C8,'Crisis Indicator Data'!$C$3:$H$198,5,FALSE)))</f>
        <v>0.17563636363636365</v>
      </c>
      <c r="M8" s="143">
        <f>IF(G8="x","x",(G8*1000000/VLOOKUP($C8,'Crisis Indicator Data'!$C$3:$H$198,5,FALSE)))</f>
        <v>0.24836363636363637</v>
      </c>
      <c r="N8" s="143">
        <f>IF(H8="x","x",(H8*1000000/VLOOKUP($C8,'Crisis Indicator Data'!$C$3:$H$198,5,FALSE)))</f>
        <v>0.42436363636363639</v>
      </c>
      <c r="O8" s="143">
        <f>IF(I8="x","x",(I8*1000000/VLOOKUP($C8,'Crisis Indicator Data'!$C$3:$H$198,5,FALSE)))</f>
        <v>0.15163636363636362</v>
      </c>
      <c r="P8" s="143">
        <f>IF(J8="x","x",(J8*1000000/VLOOKUP($C8,'Crisis Indicator Data'!$C$3:$H$198,5,FALSE)))</f>
        <v>0</v>
      </c>
      <c r="Q8" s="237">
        <f t="shared" si="1"/>
        <v>4</v>
      </c>
      <c r="R8" s="237">
        <f t="shared" si="2"/>
        <v>3.85</v>
      </c>
    </row>
    <row r="9" spans="1:18"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5" t="str">
        <f>'Crisis Indicator Data'!E6</f>
        <v>ARM</v>
      </c>
      <c r="F9" s="156">
        <f>IF('Crisis Indicator Data'!Q6="x","x",('Crisis Indicator Data'!Q6/1000000))</f>
        <v>1.593</v>
      </c>
      <c r="G9" s="156">
        <f>IF('Crisis Indicator Data'!R6="x","x",('Crisis Indicator Data'!R6/1000000))</f>
        <v>7.0000000000000001E-3</v>
      </c>
      <c r="H9" s="156">
        <f>IF('Crisis Indicator Data'!S6="x","x",('Crisis Indicator Data'!S6/1000000))</f>
        <v>2.7E-2</v>
      </c>
      <c r="I9" s="156">
        <f>IF('Crisis Indicator Data'!T6="x","x",('Crisis Indicator Data'!T6/1000000))</f>
        <v>0</v>
      </c>
      <c r="J9" s="156">
        <f>IF('Crisis Indicator Data'!U6="x","x",('Crisis Indicator Data'!U6/1000000))</f>
        <v>0</v>
      </c>
      <c r="K9" s="243">
        <f t="shared" si="0"/>
        <v>0.7</v>
      </c>
      <c r="L9" s="143">
        <f>IF(F9="x","x",(F9*1000000/VLOOKUP($C9,'Crisis Indicator Data'!$C$3:$H$198,5,FALSE)))</f>
        <v>0.97970479704797053</v>
      </c>
      <c r="M9" s="143">
        <f>IF(G9="x","x",(G9*1000000/VLOOKUP($C9,'Crisis Indicator Data'!$C$3:$H$198,5,FALSE)))</f>
        <v>4.3050430504305041E-3</v>
      </c>
      <c r="N9" s="143">
        <f>IF(H9="x","x",(H9*1000000/VLOOKUP($C9,'Crisis Indicator Data'!$C$3:$H$198,5,FALSE)))</f>
        <v>1.6605166051660517E-2</v>
      </c>
      <c r="O9" s="143">
        <f>IF(I9="x","x",(I9*1000000/VLOOKUP($C9,'Crisis Indicator Data'!$C$3:$H$198,5,FALSE)))</f>
        <v>0</v>
      </c>
      <c r="P9" s="143">
        <f>IF(J9="x","x",(J9*1000000/VLOOKUP($C9,'Crisis Indicator Data'!$C$3:$H$198,5,FALSE)))</f>
        <v>0</v>
      </c>
      <c r="Q9" s="237">
        <f t="shared" si="1"/>
        <v>1</v>
      </c>
      <c r="R9" s="237">
        <f t="shared" si="2"/>
        <v>0.85</v>
      </c>
    </row>
    <row r="10" spans="1:18"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5" t="str">
        <f>'Crisis Indicator Data'!E7</f>
        <v>AZE</v>
      </c>
      <c r="F10" s="156">
        <f>IF('Crisis Indicator Data'!Q7="x","x",('Crisis Indicator Data'!Q7/1000000))</f>
        <v>0</v>
      </c>
      <c r="G10" s="156">
        <f>IF('Crisis Indicator Data'!R7="x","x",('Crisis Indicator Data'!R7/1000000))</f>
        <v>2.8260000000000001</v>
      </c>
      <c r="H10" s="156">
        <f>IF('Crisis Indicator Data'!S7="x","x",('Crisis Indicator Data'!S7/1000000))</f>
        <v>0</v>
      </c>
      <c r="I10" s="156">
        <f>IF('Crisis Indicator Data'!T7="x","x",('Crisis Indicator Data'!T7/1000000))</f>
        <v>0</v>
      </c>
      <c r="J10" s="156">
        <f>IF('Crisis Indicator Data'!U7="x","x",('Crisis Indicator Data'!U7/1000000))</f>
        <v>0</v>
      </c>
      <c r="K10" s="243">
        <f t="shared" si="0"/>
        <v>0</v>
      </c>
      <c r="L10" s="143">
        <f>IF(F10="x","x",(F10*1000000/VLOOKUP($C10,'Crisis Indicator Data'!$C$3:$H$198,5,FALSE)))</f>
        <v>0</v>
      </c>
      <c r="M10" s="143">
        <f>IF(G10="x","x",(G10*1000000/VLOOKUP($C10,'Crisis Indicator Data'!$C$3:$H$198,5,FALSE)))</f>
        <v>1</v>
      </c>
      <c r="N10" s="143">
        <f>IF(H10="x","x",(H10*1000000/VLOOKUP($C10,'Crisis Indicator Data'!$C$3:$H$198,5,FALSE)))</f>
        <v>0</v>
      </c>
      <c r="O10" s="143">
        <f>IF(I10="x","x",(I10*1000000/VLOOKUP($C10,'Crisis Indicator Data'!$C$3:$H$198,5,FALSE)))</f>
        <v>0</v>
      </c>
      <c r="P10" s="143">
        <f>IF(J10="x","x",(J10*1000000/VLOOKUP($C10,'Crisis Indicator Data'!$C$3:$H$198,5,FALSE)))</f>
        <v>0</v>
      </c>
      <c r="Q10" s="237">
        <f t="shared" si="1"/>
        <v>2</v>
      </c>
      <c r="R10" s="237">
        <f t="shared" si="2"/>
        <v>1</v>
      </c>
    </row>
    <row r="11" spans="1:18" x14ac:dyDescent="0.25">
      <c r="A11" s="144" t="str">
        <f>'Crisis Indicator Data'!A8</f>
        <v>Complex in Burundi</v>
      </c>
      <c r="B11" s="145" t="str">
        <f>'Crisis Indicator Data'!B8</f>
        <v>Violence,Displacement,Floods</v>
      </c>
      <c r="C11" s="145" t="str">
        <f>'Crisis Indicator Data'!C8</f>
        <v>BDI001</v>
      </c>
      <c r="D11" s="145" t="str">
        <f>'Crisis Indicator Data'!D8</f>
        <v>Burundi</v>
      </c>
      <c r="E11" s="145" t="str">
        <f>'Crisis Indicator Data'!E8</f>
        <v>BDI</v>
      </c>
      <c r="F11" s="156">
        <f>IF('Crisis Indicator Data'!Q8="x","x",('Crisis Indicator Data'!Q8/1000000))</f>
        <v>0</v>
      </c>
      <c r="G11" s="156">
        <f>IF('Crisis Indicator Data'!R8="x","x",('Crisis Indicator Data'!R8/1000000))</f>
        <v>11.2</v>
      </c>
      <c r="H11" s="156">
        <f>IF('Crisis Indicator Data'!S8="x","x",('Crisis Indicator Data'!S8/1000000))</f>
        <v>1.6919999999999999</v>
      </c>
      <c r="I11" s="156">
        <f>IF('Crisis Indicator Data'!T8="x","x",('Crisis Indicator Data'!T8/1000000))</f>
        <v>0.108</v>
      </c>
      <c r="J11" s="156">
        <f>IF('Crisis Indicator Data'!U8="x","x",('Crisis Indicator Data'!U8/1000000))</f>
        <v>0</v>
      </c>
      <c r="K11" s="243">
        <f t="shared" si="0"/>
        <v>3.8</v>
      </c>
      <c r="L11" s="143">
        <f>IF(F11="x","x",(F11*1000000/VLOOKUP($C11,'Crisis Indicator Data'!$C$3:$H$198,5,FALSE)))</f>
        <v>0</v>
      </c>
      <c r="M11" s="143">
        <f>IF(G11="x","x",(G11*1000000/VLOOKUP($C11,'Crisis Indicator Data'!$C$3:$H$198,5,FALSE)))</f>
        <v>0.86153846153846159</v>
      </c>
      <c r="N11" s="143">
        <f>IF(H11="x","x",(H11*1000000/VLOOKUP($C11,'Crisis Indicator Data'!$C$3:$H$198,5,FALSE)))</f>
        <v>0.13015384615384615</v>
      </c>
      <c r="O11" s="143">
        <f>IF(I11="x","x",(I11*1000000/VLOOKUP($C11,'Crisis Indicator Data'!$C$3:$H$198,5,FALSE)))</f>
        <v>8.3076923076923076E-3</v>
      </c>
      <c r="P11" s="143">
        <f>IF(J11="x","x",(J11*1000000/VLOOKUP($C11,'Crisis Indicator Data'!$C$3:$H$198,5,FALSE)))</f>
        <v>0</v>
      </c>
      <c r="Q11" s="237">
        <f t="shared" si="1"/>
        <v>3</v>
      </c>
      <c r="R11" s="237">
        <f t="shared" si="2"/>
        <v>3.4</v>
      </c>
    </row>
    <row r="12" spans="1:18"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5" t="str">
        <f>'Crisis Indicator Data'!E9</f>
        <v>BFA</v>
      </c>
      <c r="F12" s="156">
        <f>IF('Crisis Indicator Data'!Q9="x","x",('Crisis Indicator Data'!Q9/1000000))</f>
        <v>18.02</v>
      </c>
      <c r="G12" s="156">
        <f>IF('Crisis Indicator Data'!R9="x","x",('Crisis Indicator Data'!R9/1000000))</f>
        <v>0</v>
      </c>
      <c r="H12" s="156">
        <f>IF('Crisis Indicator Data'!S9="x","x",('Crisis Indicator Data'!S9/1000000))</f>
        <v>2.8370000000000002</v>
      </c>
      <c r="I12" s="156">
        <f>IF('Crisis Indicator Data'!T9="x","x",('Crisis Indicator Data'!T9/1000000))</f>
        <v>0.68</v>
      </c>
      <c r="J12" s="156">
        <f>IF('Crisis Indicator Data'!U9="x","x",('Crisis Indicator Data'!U9/1000000))</f>
        <v>0</v>
      </c>
      <c r="K12" s="243">
        <f t="shared" si="0"/>
        <v>4.2</v>
      </c>
      <c r="L12" s="143">
        <f>IF(F12="x","x",(F12*1000000/VLOOKUP($C12,'Crisis Indicator Data'!$C$3:$H$198,5,FALSE)))</f>
        <v>0.836699633189395</v>
      </c>
      <c r="M12" s="143">
        <f>IF(G12="x","x",(G12*1000000/VLOOKUP($C12,'Crisis Indicator Data'!$C$3:$H$198,5,FALSE)))</f>
        <v>0</v>
      </c>
      <c r="N12" s="143">
        <f>IF(H12="x","x",(H12*1000000/VLOOKUP($C12,'Crisis Indicator Data'!$C$3:$H$198,5,FALSE)))</f>
        <v>0.13172679574685425</v>
      </c>
      <c r="O12" s="143">
        <f>IF(I12="x","x",(I12*1000000/VLOOKUP($C12,'Crisis Indicator Data'!$C$3:$H$198,5,FALSE)))</f>
        <v>3.1573571063750756E-2</v>
      </c>
      <c r="P12" s="143">
        <f>IF(J12="x","x",(J12*1000000/VLOOKUP($C12,'Crisis Indicator Data'!$C$3:$H$198,5,FALSE)))</f>
        <v>0</v>
      </c>
      <c r="Q12" s="237">
        <f t="shared" si="1"/>
        <v>3</v>
      </c>
      <c r="R12" s="237">
        <f t="shared" si="2"/>
        <v>3.6</v>
      </c>
    </row>
    <row r="13" spans="1:18" x14ac:dyDescent="0.25">
      <c r="A13" s="144" t="str">
        <f>'Crisis Indicator Data'!A10</f>
        <v>Mutliple crises in Bangladesh</v>
      </c>
      <c r="B13" s="145" t="str">
        <f>'Crisis Indicator Data'!B10</f>
        <v>Conflict,Violence,Displacement,Floods</v>
      </c>
      <c r="C13" s="145" t="str">
        <f>'Crisis Indicator Data'!C10</f>
        <v>BGD001</v>
      </c>
      <c r="D13" s="145" t="str">
        <f>'Crisis Indicator Data'!D10</f>
        <v>Bangladesh</v>
      </c>
      <c r="E13" s="145" t="str">
        <f>'Crisis Indicator Data'!E10</f>
        <v>BGD</v>
      </c>
      <c r="F13" s="156">
        <f>IF('Crisis Indicator Data'!Q10="x","x",('Crisis Indicator Data'!Q10/1000000))</f>
        <v>44.283000000000001</v>
      </c>
      <c r="G13" s="156">
        <f>IF('Crisis Indicator Data'!R10="x","x",('Crisis Indicator Data'!R10/1000000))</f>
        <v>3.8</v>
      </c>
      <c r="H13" s="156">
        <f>IF('Crisis Indicator Data'!S10="x","x",('Crisis Indicator Data'!S10/1000000))</f>
        <v>3.3650000000000002</v>
      </c>
      <c r="I13" s="156">
        <f>IF('Crisis Indicator Data'!T10="x","x",('Crisis Indicator Data'!T10/1000000))</f>
        <v>1.522</v>
      </c>
      <c r="J13" s="156">
        <f>IF('Crisis Indicator Data'!U10="x","x",('Crisis Indicator Data'!U10/1000000))</f>
        <v>0</v>
      </c>
      <c r="K13" s="243">
        <f t="shared" si="0"/>
        <v>4.5</v>
      </c>
      <c r="L13" s="143">
        <f>IF(F13="x","x",(F13*1000000/VLOOKUP($C13,'Crisis Indicator Data'!$C$3:$H$198,5,FALSE)))</f>
        <v>0.83600151028884273</v>
      </c>
      <c r="M13" s="143">
        <f>IF(G13="x","x",(G13*1000000/VLOOKUP($C13,'Crisis Indicator Data'!$C$3:$H$198,5,FALSE)))</f>
        <v>7.1738720030205774E-2</v>
      </c>
      <c r="N13" s="143">
        <f>IF(H13="x","x",(H13*1000000/VLOOKUP($C13,'Crisis Indicator Data'!$C$3:$H$198,5,FALSE)))</f>
        <v>6.3526524447800645E-2</v>
      </c>
      <c r="O13" s="143">
        <f>IF(I13="x","x",(I13*1000000/VLOOKUP($C13,'Crisis Indicator Data'!$C$3:$H$198,5,FALSE)))</f>
        <v>2.873324523315084E-2</v>
      </c>
      <c r="P13" s="143">
        <f>IF(J13="x","x",(J13*1000000/VLOOKUP($C13,'Crisis Indicator Data'!$C$3:$H$198,5,FALSE)))</f>
        <v>0</v>
      </c>
      <c r="Q13" s="237">
        <f t="shared" si="1"/>
        <v>3</v>
      </c>
      <c r="R13" s="237">
        <f t="shared" si="2"/>
        <v>3.75</v>
      </c>
    </row>
    <row r="14" spans="1:18" x14ac:dyDescent="0.25">
      <c r="A14" s="144" t="str">
        <f>'Crisis Indicator Data'!A11</f>
        <v>Rohingya refugee crisis</v>
      </c>
      <c r="B14" s="145" t="str">
        <f>'Crisis Indicator Data'!B11</f>
        <v>Conflict,Violence,Displacement</v>
      </c>
      <c r="C14" s="145" t="str">
        <f>'Crisis Indicator Data'!C11</f>
        <v>BGD002</v>
      </c>
      <c r="D14" s="145" t="str">
        <f>'Crisis Indicator Data'!D11</f>
        <v>Bangladesh</v>
      </c>
      <c r="E14" s="145" t="str">
        <f>'Crisis Indicator Data'!E11</f>
        <v>BGD</v>
      </c>
      <c r="F14" s="156">
        <f>IF('Crisis Indicator Data'!Q11="x","x",('Crisis Indicator Data'!Q11/1000000))</f>
        <v>0</v>
      </c>
      <c r="G14" s="156">
        <f>IF('Crisis Indicator Data'!R11="x","x",('Crisis Indicator Data'!R11/1000000))</f>
        <v>0</v>
      </c>
      <c r="H14" s="156">
        <f>IF('Crisis Indicator Data'!S11="x","x",('Crisis Indicator Data'!S11/1000000))</f>
        <v>1.4870000000000001</v>
      </c>
      <c r="I14" s="156">
        <f>IF('Crisis Indicator Data'!T11="x","x",('Crisis Indicator Data'!T11/1000000))</f>
        <v>0</v>
      </c>
      <c r="J14" s="156">
        <f>IF('Crisis Indicator Data'!U11="x","x",('Crisis Indicator Data'!U11/1000000))</f>
        <v>0</v>
      </c>
      <c r="K14" s="243">
        <f t="shared" si="0"/>
        <v>3.6</v>
      </c>
      <c r="L14" s="143">
        <f>IF(F14="x","x",(F14*1000000/VLOOKUP($C14,'Crisis Indicator Data'!$C$3:$H$198,5,FALSE)))</f>
        <v>0</v>
      </c>
      <c r="M14" s="143">
        <f>IF(G14="x","x",(G14*1000000/VLOOKUP($C14,'Crisis Indicator Data'!$C$3:$H$198,5,FALSE)))</f>
        <v>0</v>
      </c>
      <c r="N14" s="143">
        <f>IF(H14="x","x",(H14*1000000/VLOOKUP($C14,'Crisis Indicator Data'!$C$3:$H$198,5,FALSE)))</f>
        <v>1</v>
      </c>
      <c r="O14" s="143">
        <f>IF(I14="x","x",(I14*1000000/VLOOKUP($C14,'Crisis Indicator Data'!$C$3:$H$198,5,FALSE)))</f>
        <v>0</v>
      </c>
      <c r="P14" s="143">
        <f>IF(J14="x","x",(J14*1000000/VLOOKUP($C14,'Crisis Indicator Data'!$C$3:$H$198,5,FALSE)))</f>
        <v>0</v>
      </c>
      <c r="Q14" s="237">
        <f t="shared" si="1"/>
        <v>3</v>
      </c>
      <c r="R14" s="237">
        <f t="shared" si="2"/>
        <v>3.3</v>
      </c>
    </row>
    <row r="15" spans="1:18" x14ac:dyDescent="0.25">
      <c r="A15" s="144" t="str">
        <f>'Crisis Indicator Data'!A12</f>
        <v>2022 Floods in Bangladesh</v>
      </c>
      <c r="B15" s="145" t="str">
        <f>'Crisis Indicator Data'!B12</f>
        <v>Floods</v>
      </c>
      <c r="C15" s="145" t="str">
        <f>'Crisis Indicator Data'!C12</f>
        <v>BGD008</v>
      </c>
      <c r="D15" s="145" t="str">
        <f>'Crisis Indicator Data'!D12</f>
        <v>Bangladesh</v>
      </c>
      <c r="E15" s="145" t="str">
        <f>'Crisis Indicator Data'!E12</f>
        <v>BGD</v>
      </c>
      <c r="F15" s="156">
        <f>IF('Crisis Indicator Data'!Q12="x","x",('Crisis Indicator Data'!Q12/1000000))</f>
        <v>44.283000000000001</v>
      </c>
      <c r="G15" s="156">
        <f>IF('Crisis Indicator Data'!R12="x","x",('Crisis Indicator Data'!R12/1000000))</f>
        <v>3.8</v>
      </c>
      <c r="H15" s="156">
        <f>IF('Crisis Indicator Data'!S12="x","x",('Crisis Indicator Data'!S12/1000000))</f>
        <v>1.8779999999999999</v>
      </c>
      <c r="I15" s="156">
        <f>IF('Crisis Indicator Data'!T12="x","x",('Crisis Indicator Data'!T12/1000000))</f>
        <v>1.522</v>
      </c>
      <c r="J15" s="156">
        <f>IF('Crisis Indicator Data'!U12="x","x",('Crisis Indicator Data'!U12/1000000))</f>
        <v>0</v>
      </c>
      <c r="K15" s="243">
        <f t="shared" si="0"/>
        <v>4.2</v>
      </c>
      <c r="L15" s="143">
        <f>IF(F15="x","x",(F15*1000000/VLOOKUP($C15,'Crisis Indicator Data'!$C$3:$H$198,5,FALSE)))</f>
        <v>0.8601480100227259</v>
      </c>
      <c r="M15" s="143">
        <f>IF(G15="x","x",(G15*1000000/VLOOKUP($C15,'Crisis Indicator Data'!$C$3:$H$198,5,FALSE)))</f>
        <v>7.3810772488005744E-2</v>
      </c>
      <c r="N15" s="143">
        <f>IF(H15="x","x",(H15*1000000/VLOOKUP($C15,'Crisis Indicator Data'!$C$3:$H$198,5,FALSE)))</f>
        <v>3.6478060719072315E-2</v>
      </c>
      <c r="O15" s="143">
        <f>IF(I15="x","x",(I15*1000000/VLOOKUP($C15,'Crisis Indicator Data'!$C$3:$H$198,5,FALSE)))</f>
        <v>2.9563156770195987E-2</v>
      </c>
      <c r="P15" s="143">
        <f>IF(J15="x","x",(J15*1000000/VLOOKUP($C15,'Crisis Indicator Data'!$C$3:$H$198,5,FALSE)))</f>
        <v>0</v>
      </c>
      <c r="Q15" s="237">
        <f t="shared" si="1"/>
        <v>3</v>
      </c>
      <c r="R15" s="237">
        <f t="shared" si="2"/>
        <v>3.6</v>
      </c>
    </row>
    <row r="16" spans="1:18" x14ac:dyDescent="0.25">
      <c r="A16" s="144" t="str">
        <f>'Crisis Indicator Data'!A13</f>
        <v>Country level Brazil</v>
      </c>
      <c r="B16" s="145" t="str">
        <f>'Crisis Indicator Data'!B13</f>
        <v>Displacement,Floods</v>
      </c>
      <c r="C16" s="145" t="str">
        <f>'Crisis Indicator Data'!C13</f>
        <v>BRA001</v>
      </c>
      <c r="D16" s="145" t="str">
        <f>'Crisis Indicator Data'!D13</f>
        <v>Brazil</v>
      </c>
      <c r="E16" s="145" t="str">
        <f>'Crisis Indicator Data'!E13</f>
        <v>BRA</v>
      </c>
      <c r="F16" s="156">
        <f>IF('Crisis Indicator Data'!Q13="x","x",('Crisis Indicator Data'!Q13/1000000))</f>
        <v>178.45400000000001</v>
      </c>
      <c r="G16" s="156">
        <f>IF('Crisis Indicator Data'!R13="x","x",('Crisis Indicator Data'!R13/1000000))</f>
        <v>0.48699999999999999</v>
      </c>
      <c r="H16" s="156">
        <f>IF('Crisis Indicator Data'!S13="x","x",('Crisis Indicator Data'!S13/1000000))</f>
        <v>0.31900000000000001</v>
      </c>
      <c r="I16" s="156">
        <f>IF('Crisis Indicator Data'!T13="x","x",('Crisis Indicator Data'!T13/1000000))</f>
        <v>0</v>
      </c>
      <c r="J16" s="156">
        <f>IF('Crisis Indicator Data'!U13="x","x",('Crisis Indicator Data'!U13/1000000))</f>
        <v>0</v>
      </c>
      <c r="K16" s="243">
        <f t="shared" si="0"/>
        <v>2.5</v>
      </c>
      <c r="L16" s="143">
        <f>IF(F16="x","x",(F16*1000000/VLOOKUP($C16,'Crisis Indicator Data'!$C$3:$H$198,5,FALSE)))</f>
        <v>0.99550929102583408</v>
      </c>
      <c r="M16" s="143">
        <f>IF(G16="x","x",(G16*1000000/VLOOKUP($C16,'Crisis Indicator Data'!$C$3:$H$198,5,FALSE)))</f>
        <v>2.7167394663587321E-3</v>
      </c>
      <c r="N16" s="143">
        <f>IF(H16="x","x",(H16*1000000/VLOOKUP($C16,'Crisis Indicator Data'!$C$3:$H$198,5,FALSE)))</f>
        <v>1.7795480282719418E-3</v>
      </c>
      <c r="O16" s="143">
        <f>IF(I16="x","x",(I16*1000000/VLOOKUP($C16,'Crisis Indicator Data'!$C$3:$H$198,5,FALSE)))</f>
        <v>0</v>
      </c>
      <c r="P16" s="143">
        <f>IF(J16="x","x",(J16*1000000/VLOOKUP($C16,'Crisis Indicator Data'!$C$3:$H$198,5,FALSE)))</f>
        <v>0</v>
      </c>
      <c r="Q16" s="237">
        <f t="shared" si="1"/>
        <v>1</v>
      </c>
      <c r="R16" s="237">
        <f t="shared" si="2"/>
        <v>1.75</v>
      </c>
    </row>
    <row r="17" spans="1:18" x14ac:dyDescent="0.25">
      <c r="A17" s="144" t="str">
        <f>'Crisis Indicator Data'!A14</f>
        <v>Venezuela displacement in Brazil</v>
      </c>
      <c r="B17" s="145" t="str">
        <f>'Crisis Indicator Data'!B14</f>
        <v>Displacement</v>
      </c>
      <c r="C17" s="145" t="str">
        <f>'Crisis Indicator Data'!C14</f>
        <v>BRA002</v>
      </c>
      <c r="D17" s="145" t="str">
        <f>'Crisis Indicator Data'!D14</f>
        <v>Brazil</v>
      </c>
      <c r="E17" s="145" t="str">
        <f>'Crisis Indicator Data'!E14</f>
        <v>BRA</v>
      </c>
      <c r="F17" s="156">
        <f>IF('Crisis Indicator Data'!Q14="x","x",('Crisis Indicator Data'!Q14/1000000))</f>
        <v>80.831000000000003</v>
      </c>
      <c r="G17" s="156">
        <f>IF('Crisis Indicator Data'!R14="x","x",('Crisis Indicator Data'!R14/1000000))</f>
        <v>0.17899999999999999</v>
      </c>
      <c r="H17" s="156">
        <f>IF('Crisis Indicator Data'!S14="x","x",('Crisis Indicator Data'!S14/1000000))</f>
        <v>0.312</v>
      </c>
      <c r="I17" s="156">
        <f>IF('Crisis Indicator Data'!T14="x","x",('Crisis Indicator Data'!T14/1000000))</f>
        <v>0</v>
      </c>
      <c r="J17" s="156">
        <f>IF('Crisis Indicator Data'!U14="x","x",('Crisis Indicator Data'!U14/1000000))</f>
        <v>0</v>
      </c>
      <c r="K17" s="243">
        <f t="shared" si="0"/>
        <v>2.5</v>
      </c>
      <c r="L17" s="143">
        <f>IF(F17="x","x",(F17*1000000/VLOOKUP($C17,'Crisis Indicator Data'!$C$3:$H$198,5,FALSE)))</f>
        <v>0.99396227343154375</v>
      </c>
      <c r="M17" s="143">
        <f>IF(G17="x","x",(G17*1000000/VLOOKUP($C17,'Crisis Indicator Data'!$C$3:$H$198,5,FALSE)))</f>
        <v>2.2011263864636877E-3</v>
      </c>
      <c r="N17" s="143">
        <f>IF(H17="x","x",(H17*1000000/VLOOKUP($C17,'Crisis Indicator Data'!$C$3:$H$198,5,FALSE)))</f>
        <v>3.8366001819925728E-3</v>
      </c>
      <c r="O17" s="143">
        <f>IF(I17="x","x",(I17*1000000/VLOOKUP($C17,'Crisis Indicator Data'!$C$3:$H$198,5,FALSE)))</f>
        <v>0</v>
      </c>
      <c r="P17" s="143">
        <f>IF(J17="x","x",(J17*1000000/VLOOKUP($C17,'Crisis Indicator Data'!$C$3:$H$198,5,FALSE)))</f>
        <v>0</v>
      </c>
      <c r="Q17" s="237">
        <f t="shared" si="1"/>
        <v>1</v>
      </c>
      <c r="R17" s="237">
        <f t="shared" si="2"/>
        <v>1.75</v>
      </c>
    </row>
    <row r="18" spans="1:18" x14ac:dyDescent="0.25">
      <c r="A18" s="144" t="str">
        <f>'Crisis Indicator Data'!A15</f>
        <v>Floods in rainy season 2022</v>
      </c>
      <c r="B18" s="145" t="str">
        <f>'Crisis Indicator Data'!B15</f>
        <v>Floods</v>
      </c>
      <c r="C18" s="145" t="str">
        <f>'Crisis Indicator Data'!C15</f>
        <v>BRA003</v>
      </c>
      <c r="D18" s="145" t="str">
        <f>'Crisis Indicator Data'!D15</f>
        <v>Brazil</v>
      </c>
      <c r="E18" s="145" t="str">
        <f>'Crisis Indicator Data'!E15</f>
        <v>BRA</v>
      </c>
      <c r="F18" s="156">
        <f>IF('Crisis Indicator Data'!Q15="x","x",('Crisis Indicator Data'!Q15/1000000))</f>
        <v>97.623000000000005</v>
      </c>
      <c r="G18" s="156">
        <f>IF('Crisis Indicator Data'!R15="x","x",('Crisis Indicator Data'!R15/1000000))</f>
        <v>0.245</v>
      </c>
      <c r="H18" s="156">
        <f>IF('Crisis Indicator Data'!S15="x","x",('Crisis Indicator Data'!S15/1000000))</f>
        <v>7.0000000000000007E-2</v>
      </c>
      <c r="I18" s="156">
        <f>IF('Crisis Indicator Data'!T15="x","x",('Crisis Indicator Data'!T15/1000000))</f>
        <v>0</v>
      </c>
      <c r="J18" s="156">
        <f>IF('Crisis Indicator Data'!U15="x","x",('Crisis Indicator Data'!U15/1000000))</f>
        <v>0</v>
      </c>
      <c r="K18" s="243">
        <f t="shared" si="0"/>
        <v>1.4</v>
      </c>
      <c r="L18" s="143">
        <f>IF(F18="x","x",(F18*1000000/VLOOKUP($C18,'Crisis Indicator Data'!$C$3:$H$198,5,FALSE)))</f>
        <v>0.99678367947068558</v>
      </c>
      <c r="M18" s="143">
        <f>IF(G18="x","x",(G18*1000000/VLOOKUP($C18,'Crisis Indicator Data'!$C$3:$H$198,5,FALSE)))</f>
        <v>2.5015826339112499E-3</v>
      </c>
      <c r="N18" s="143">
        <f>IF(H18="x","x",(H18*1000000/VLOOKUP($C18,'Crisis Indicator Data'!$C$3:$H$198,5,FALSE)))</f>
        <v>7.1473789540321426E-4</v>
      </c>
      <c r="O18" s="143">
        <f>IF(I18="x","x",(I18*1000000/VLOOKUP($C18,'Crisis Indicator Data'!$C$3:$H$198,5,FALSE)))</f>
        <v>0</v>
      </c>
      <c r="P18" s="143">
        <f>IF(J18="x","x",(J18*1000000/VLOOKUP($C18,'Crisis Indicator Data'!$C$3:$H$198,5,FALSE)))</f>
        <v>0</v>
      </c>
      <c r="Q18" s="237">
        <f t="shared" si="1"/>
        <v>1</v>
      </c>
      <c r="R18" s="237">
        <f t="shared" si="2"/>
        <v>1.2</v>
      </c>
    </row>
    <row r="19" spans="1:18" x14ac:dyDescent="0.25">
      <c r="A19" s="144" t="str">
        <f>'Crisis Indicator Data'!A16</f>
        <v>Complex crisis in CAR</v>
      </c>
      <c r="B19" s="145" t="str">
        <f>'Crisis Indicator Data'!B16</f>
        <v>Conflict,Displacement</v>
      </c>
      <c r="C19" s="145" t="str">
        <f>'Crisis Indicator Data'!C16</f>
        <v>CAF001</v>
      </c>
      <c r="D19" s="145" t="str">
        <f>'Crisis Indicator Data'!D16</f>
        <v>CAR</v>
      </c>
      <c r="E19" s="145" t="str">
        <f>'Crisis Indicator Data'!E16</f>
        <v>CAF</v>
      </c>
      <c r="F19" s="156">
        <f>IF('Crisis Indicator Data'!Q16="x","x",('Crisis Indicator Data'!Q16/1000000))</f>
        <v>1.6040000000000001</v>
      </c>
      <c r="G19" s="156">
        <f>IF('Crisis Indicator Data'!R16="x","x",('Crisis Indicator Data'!R16/1000000))</f>
        <v>0.9</v>
      </c>
      <c r="H19" s="156">
        <f>IF('Crisis Indicator Data'!S16="x","x",('Crisis Indicator Data'!S16/1000000))</f>
        <v>0.73299999999999998</v>
      </c>
      <c r="I19" s="156">
        <f>IF('Crisis Indicator Data'!T16="x","x",('Crisis Indicator Data'!T16/1000000))</f>
        <v>1.4670000000000001</v>
      </c>
      <c r="J19" s="156">
        <f>IF('Crisis Indicator Data'!U16="x","x",('Crisis Indicator Data'!U16/1000000))</f>
        <v>0</v>
      </c>
      <c r="K19" s="243">
        <f t="shared" si="0"/>
        <v>3.9</v>
      </c>
      <c r="L19" s="143">
        <f>IF(F19="x","x",(F19*1000000/VLOOKUP($C19,'Crisis Indicator Data'!$C$3:$H$198,5,FALSE)))</f>
        <v>0.34098639455782315</v>
      </c>
      <c r="M19" s="143">
        <f>IF(G19="x","x",(G19*1000000/VLOOKUP($C19,'Crisis Indicator Data'!$C$3:$H$198,5,FALSE)))</f>
        <v>0.19132653061224489</v>
      </c>
      <c r="N19" s="143">
        <f>IF(H19="x","x",(H19*1000000/VLOOKUP($C19,'Crisis Indicator Data'!$C$3:$H$198,5,FALSE)))</f>
        <v>0.1558248299319728</v>
      </c>
      <c r="O19" s="143">
        <f>IF(I19="x","x",(I19*1000000/VLOOKUP($C19,'Crisis Indicator Data'!$C$3:$H$198,5,FALSE)))</f>
        <v>0.31186224489795916</v>
      </c>
      <c r="P19" s="143">
        <f>IF(J19="x","x",(J19*1000000/VLOOKUP($C19,'Crisis Indicator Data'!$C$3:$H$198,5,FALSE)))</f>
        <v>0</v>
      </c>
      <c r="Q19" s="237">
        <f t="shared" si="1"/>
        <v>4</v>
      </c>
      <c r="R19" s="237">
        <f t="shared" si="2"/>
        <v>3.95</v>
      </c>
    </row>
    <row r="20" spans="1:18" x14ac:dyDescent="0.25">
      <c r="A20" s="144" t="str">
        <f>'Crisis Indicator Data'!A17</f>
        <v>Venezuela displacement in Chile</v>
      </c>
      <c r="B20" s="145" t="str">
        <f>'Crisis Indicator Data'!B17</f>
        <v>Displacement</v>
      </c>
      <c r="C20" s="145" t="str">
        <f>'Crisis Indicator Data'!C17</f>
        <v>CHL002</v>
      </c>
      <c r="D20" s="145" t="str">
        <f>'Crisis Indicator Data'!D17</f>
        <v>Chile</v>
      </c>
      <c r="E20" s="145" t="str">
        <f>'Crisis Indicator Data'!E17</f>
        <v>CHL</v>
      </c>
      <c r="F20" s="156">
        <f>IF('Crisis Indicator Data'!Q17="x","x",('Crisis Indicator Data'!Q17/1000000))</f>
        <v>7.4669999999999996</v>
      </c>
      <c r="G20" s="156">
        <f>IF('Crisis Indicator Data'!R17="x","x",('Crisis Indicator Data'!R17/1000000))</f>
        <v>11.169</v>
      </c>
      <c r="H20" s="156">
        <f>IF('Crisis Indicator Data'!S17="x","x",('Crisis Indicator Data'!S17/1000000))</f>
        <v>0.48099999999999998</v>
      </c>
      <c r="I20" s="156">
        <f>IF('Crisis Indicator Data'!T17="x","x",('Crisis Indicator Data'!T17/1000000))</f>
        <v>0</v>
      </c>
      <c r="J20" s="156">
        <f>IF('Crisis Indicator Data'!U17="x","x",('Crisis Indicator Data'!U17/1000000))</f>
        <v>0</v>
      </c>
      <c r="K20" s="243">
        <f t="shared" si="0"/>
        <v>2.8</v>
      </c>
      <c r="L20" s="143">
        <f>IF(F20="x","x",(F20*1000000/VLOOKUP($C20,'Crisis Indicator Data'!$C$3:$H$198,5,FALSE)))</f>
        <v>0.39061519146264911</v>
      </c>
      <c r="M20" s="143">
        <f>IF(G20="x","x",(G20*1000000/VLOOKUP($C20,'Crisis Indicator Data'!$C$3:$H$198,5,FALSE)))</f>
        <v>0.58427495291902076</v>
      </c>
      <c r="N20" s="143">
        <f>IF(H20="x","x",(H20*1000000/VLOOKUP($C20,'Crisis Indicator Data'!$C$3:$H$198,5,FALSE)))</f>
        <v>2.5162167817535049E-2</v>
      </c>
      <c r="O20" s="143">
        <f>IF(I20="x","x",(I20*1000000/VLOOKUP($C20,'Crisis Indicator Data'!$C$3:$H$198,5,FALSE)))</f>
        <v>0</v>
      </c>
      <c r="P20" s="143">
        <f>IF(J20="x","x",(J20*1000000/VLOOKUP($C20,'Crisis Indicator Data'!$C$3:$H$198,5,FALSE)))</f>
        <v>0</v>
      </c>
      <c r="Q20" s="237">
        <f t="shared" si="1"/>
        <v>2</v>
      </c>
      <c r="R20" s="237">
        <f t="shared" si="2"/>
        <v>2.4</v>
      </c>
    </row>
    <row r="21" spans="1:18" x14ac:dyDescent="0.25">
      <c r="A21" s="144" t="str">
        <f>'Crisis Indicator Data'!A18</f>
        <v>Multiple crises in Cameroon</v>
      </c>
      <c r="B21" s="145" t="str">
        <f>'Crisis Indicator Data'!B18</f>
        <v>Conflict,Displacement</v>
      </c>
      <c r="C21" s="145" t="str">
        <f>'Crisis Indicator Data'!C18</f>
        <v>CMR001</v>
      </c>
      <c r="D21" s="145" t="str">
        <f>'Crisis Indicator Data'!D18</f>
        <v>Cameroon</v>
      </c>
      <c r="E21" s="145" t="str">
        <f>'Crisis Indicator Data'!E18</f>
        <v>CMR</v>
      </c>
      <c r="F21" s="156">
        <f>IF('Crisis Indicator Data'!Q18="x","x",('Crisis Indicator Data'!Q18/1000000))</f>
        <v>23.844999999999999</v>
      </c>
      <c r="G21" s="156">
        <f>IF('Crisis Indicator Data'!R18="x","x",('Crisis Indicator Data'!R18/1000000))</f>
        <v>0</v>
      </c>
      <c r="H21" s="156">
        <f>IF('Crisis Indicator Data'!S18="x","x",('Crisis Indicator Data'!S18/1000000))</f>
        <v>2.0720000000000001</v>
      </c>
      <c r="I21" s="156">
        <f>IF('Crisis Indicator Data'!T18="x","x",('Crisis Indicator Data'!T18/1000000))</f>
        <v>1.6830000000000001</v>
      </c>
      <c r="J21" s="156">
        <f>IF('Crisis Indicator Data'!U18="x","x",('Crisis Indicator Data'!U18/1000000))</f>
        <v>0</v>
      </c>
      <c r="K21" s="243">
        <f t="shared" si="0"/>
        <v>4.3</v>
      </c>
      <c r="L21" s="143">
        <f>IF(F21="x","x",(F21*1000000/VLOOKUP($C21,'Crisis Indicator Data'!$C$3:$H$198,5,FALSE)))</f>
        <v>0.8639492753623188</v>
      </c>
      <c r="M21" s="143">
        <f>IF(G21="x","x",(G21*1000000/VLOOKUP($C21,'Crisis Indicator Data'!$C$3:$H$198,5,FALSE)))</f>
        <v>0</v>
      </c>
      <c r="N21" s="143">
        <f>IF(H21="x","x",(H21*1000000/VLOOKUP($C21,'Crisis Indicator Data'!$C$3:$H$198,5,FALSE)))</f>
        <v>7.5072463768115938E-2</v>
      </c>
      <c r="O21" s="143">
        <f>IF(I21="x","x",(I21*1000000/VLOOKUP($C21,'Crisis Indicator Data'!$C$3:$H$198,5,FALSE)))</f>
        <v>6.0978260869565218E-2</v>
      </c>
      <c r="P21" s="143">
        <f>IF(J21="x","x",(J21*1000000/VLOOKUP($C21,'Crisis Indicator Data'!$C$3:$H$198,5,FALSE)))</f>
        <v>0</v>
      </c>
      <c r="Q21" s="237">
        <f t="shared" si="1"/>
        <v>4</v>
      </c>
      <c r="R21" s="237">
        <f t="shared" si="2"/>
        <v>4.1500000000000004</v>
      </c>
    </row>
    <row r="22" spans="1:18" x14ac:dyDescent="0.25">
      <c r="A22" s="144" t="str">
        <f>'Crisis Indicator Data'!A19</f>
        <v>Boko Haram in Cameroon</v>
      </c>
      <c r="B22" s="145" t="str">
        <f>'Crisis Indicator Data'!B19</f>
        <v>Conflict</v>
      </c>
      <c r="C22" s="145" t="str">
        <f>'Crisis Indicator Data'!C19</f>
        <v>CMR002</v>
      </c>
      <c r="D22" s="145" t="str">
        <f>'Crisis Indicator Data'!D19</f>
        <v>Cameroon</v>
      </c>
      <c r="E22" s="145" t="str">
        <f>'Crisis Indicator Data'!E19</f>
        <v>CMR</v>
      </c>
      <c r="F22" s="156">
        <f>IF('Crisis Indicator Data'!Q19="x","x",('Crisis Indicator Data'!Q19/1000000))</f>
        <v>2.5569999999999999</v>
      </c>
      <c r="G22" s="156">
        <f>IF('Crisis Indicator Data'!R19="x","x",('Crisis Indicator Data'!R19/1000000))</f>
        <v>0</v>
      </c>
      <c r="H22" s="156">
        <f>IF('Crisis Indicator Data'!S19="x","x",('Crisis Indicator Data'!S19/1000000))</f>
        <v>0.16600000000000001</v>
      </c>
      <c r="I22" s="156">
        <f>IF('Crisis Indicator Data'!T19="x","x",('Crisis Indicator Data'!T19/1000000))</f>
        <v>1.08</v>
      </c>
      <c r="J22" s="156">
        <f>IF('Crisis Indicator Data'!U19="x","x",('Crisis Indicator Data'!U19/1000000))</f>
        <v>0</v>
      </c>
      <c r="K22" s="243">
        <f t="shared" si="0"/>
        <v>3.5</v>
      </c>
      <c r="L22" s="143">
        <f>IF(F22="x","x",(F22*1000000/VLOOKUP($C22,'Crisis Indicator Data'!$C$3:$H$198,5,FALSE)))</f>
        <v>0.67236392321851168</v>
      </c>
      <c r="M22" s="143">
        <f>IF(G22="x","x",(G22*1000000/VLOOKUP($C22,'Crisis Indicator Data'!$C$3:$H$198,5,FALSE)))</f>
        <v>0</v>
      </c>
      <c r="N22" s="143">
        <f>IF(H22="x","x",(H22*1000000/VLOOKUP($C22,'Crisis Indicator Data'!$C$3:$H$198,5,FALSE)))</f>
        <v>4.3649750197212726E-2</v>
      </c>
      <c r="O22" s="143">
        <f>IF(I22="x","x",(I22*1000000/VLOOKUP($C22,'Crisis Indicator Data'!$C$3:$H$198,5,FALSE)))</f>
        <v>0.28398632658427558</v>
      </c>
      <c r="P22" s="143">
        <f>IF(J22="x","x",(J22*1000000/VLOOKUP($C22,'Crisis Indicator Data'!$C$3:$H$198,5,FALSE)))</f>
        <v>0</v>
      </c>
      <c r="Q22" s="237">
        <f t="shared" si="1"/>
        <v>4</v>
      </c>
      <c r="R22" s="237">
        <f t="shared" si="2"/>
        <v>3.75</v>
      </c>
    </row>
    <row r="23" spans="1:18" x14ac:dyDescent="0.25">
      <c r="A23" s="144" t="str">
        <f>'Crisis Indicator Data'!A20</f>
        <v>Anglophone Crisis in Cameroon</v>
      </c>
      <c r="B23" s="145" t="str">
        <f>'Crisis Indicator Data'!B20</f>
        <v>Conflict</v>
      </c>
      <c r="C23" s="145" t="str">
        <f>'Crisis Indicator Data'!C20</f>
        <v>CMR003</v>
      </c>
      <c r="D23" s="145" t="str">
        <f>'Crisis Indicator Data'!D20</f>
        <v>Cameroon</v>
      </c>
      <c r="E23" s="145" t="str">
        <f>'Crisis Indicator Data'!E20</f>
        <v>CMR</v>
      </c>
      <c r="F23" s="156">
        <f>IF('Crisis Indicator Data'!Q20="x","x",('Crisis Indicator Data'!Q20/1000000))</f>
        <v>11.439</v>
      </c>
      <c r="G23" s="156">
        <f>IF('Crisis Indicator Data'!R20="x","x",('Crisis Indicator Data'!R20/1000000))</f>
        <v>0</v>
      </c>
      <c r="H23" s="156">
        <f>IF('Crisis Indicator Data'!S20="x","x",('Crisis Indicator Data'!S20/1000000))</f>
        <v>1.431</v>
      </c>
      <c r="I23" s="156">
        <f>IF('Crisis Indicator Data'!T20="x","x",('Crisis Indicator Data'!T20/1000000))</f>
        <v>0.60299999999999998</v>
      </c>
      <c r="J23" s="156">
        <f>IF('Crisis Indicator Data'!U20="x","x",('Crisis Indicator Data'!U20/1000000))</f>
        <v>0</v>
      </c>
      <c r="K23" s="243">
        <f t="shared" si="0"/>
        <v>3.8</v>
      </c>
      <c r="L23" s="143">
        <f>IF(F23="x","x",(F23*1000000/VLOOKUP($C23,'Crisis Indicator Data'!$C$3:$H$198,5,FALSE)))</f>
        <v>0.84896838355351045</v>
      </c>
      <c r="M23" s="143">
        <f>IF(G23="x","x",(G23*1000000/VLOOKUP($C23,'Crisis Indicator Data'!$C$3:$H$198,5,FALSE)))</f>
        <v>0</v>
      </c>
      <c r="N23" s="143">
        <f>IF(H23="x","x",(H23*1000000/VLOOKUP($C23,'Crisis Indicator Data'!$C$3:$H$198,5,FALSE)))</f>
        <v>0.10620454208104498</v>
      </c>
      <c r="O23" s="143">
        <f>IF(I23="x","x",(I23*1000000/VLOOKUP($C23,'Crisis Indicator Data'!$C$3:$H$198,5,FALSE)))</f>
        <v>4.4752857354905744E-2</v>
      </c>
      <c r="P23" s="143">
        <f>IF(J23="x","x",(J23*1000000/VLOOKUP($C23,'Crisis Indicator Data'!$C$3:$H$198,5,FALSE)))</f>
        <v>0</v>
      </c>
      <c r="Q23" s="237">
        <f t="shared" si="1"/>
        <v>3</v>
      </c>
      <c r="R23" s="237">
        <f t="shared" si="2"/>
        <v>3.4</v>
      </c>
    </row>
    <row r="24" spans="1:18" x14ac:dyDescent="0.25">
      <c r="A24" s="144" t="str">
        <f>'Crisis Indicator Data'!A21</f>
        <v>CAR refugees in Cameroon</v>
      </c>
      <c r="B24" s="145" t="str">
        <f>'Crisis Indicator Data'!B21</f>
        <v>Conflict,Displacement</v>
      </c>
      <c r="C24" s="145" t="str">
        <f>'Crisis Indicator Data'!C21</f>
        <v>CMR004</v>
      </c>
      <c r="D24" s="145" t="str">
        <f>'Crisis Indicator Data'!D21</f>
        <v>Cameroon</v>
      </c>
      <c r="E24" s="145" t="str">
        <f>'Crisis Indicator Data'!E21</f>
        <v>CMR</v>
      </c>
      <c r="F24" s="156">
        <f>IF('Crisis Indicator Data'!Q21="x","x",('Crisis Indicator Data'!Q21/1000000))</f>
        <v>5.1829999999999998</v>
      </c>
      <c r="G24" s="156">
        <f>IF('Crisis Indicator Data'!R21="x","x",('Crisis Indicator Data'!R21/1000000))</f>
        <v>0</v>
      </c>
      <c r="H24" s="156">
        <f>IF('Crisis Indicator Data'!S21="x","x",('Crisis Indicator Data'!S21/1000000))</f>
        <v>0.47499999999999998</v>
      </c>
      <c r="I24" s="156">
        <f>IF('Crisis Indicator Data'!T21="x","x",('Crisis Indicator Data'!T21/1000000))</f>
        <v>0</v>
      </c>
      <c r="J24" s="156">
        <f>IF('Crisis Indicator Data'!U21="x","x",('Crisis Indicator Data'!U21/1000000))</f>
        <v>0</v>
      </c>
      <c r="K24" s="243">
        <f t="shared" si="0"/>
        <v>2.8</v>
      </c>
      <c r="L24" s="143">
        <f>IF(F24="x","x",(F24*1000000/VLOOKUP($C24,'Crisis Indicator Data'!$C$3:$H$198,5,FALSE)))</f>
        <v>0.91604807352421347</v>
      </c>
      <c r="M24" s="143">
        <f>IF(G24="x","x",(G24*1000000/VLOOKUP($C24,'Crisis Indicator Data'!$C$3:$H$198,5,FALSE)))</f>
        <v>0</v>
      </c>
      <c r="N24" s="143">
        <f>IF(H24="x","x",(H24*1000000/VLOOKUP($C24,'Crisis Indicator Data'!$C$3:$H$198,5,FALSE)))</f>
        <v>8.3951926475786504E-2</v>
      </c>
      <c r="O24" s="143">
        <f>IF(I24="x","x",(I24*1000000/VLOOKUP($C24,'Crisis Indicator Data'!$C$3:$H$198,5,FALSE)))</f>
        <v>0</v>
      </c>
      <c r="P24" s="143">
        <f>IF(J24="x","x",(J24*1000000/VLOOKUP($C24,'Crisis Indicator Data'!$C$3:$H$198,5,FALSE)))</f>
        <v>0</v>
      </c>
      <c r="Q24" s="237">
        <f t="shared" si="1"/>
        <v>3</v>
      </c>
      <c r="R24" s="237">
        <f t="shared" si="2"/>
        <v>2.9</v>
      </c>
    </row>
    <row r="25" spans="1:18" x14ac:dyDescent="0.25">
      <c r="A25" s="144" t="str">
        <f>'Crisis Indicator Data'!A22</f>
        <v>Complex crisis in DRC</v>
      </c>
      <c r="B25" s="145" t="str">
        <f>'Crisis Indicator Data'!B22</f>
        <v>Conflict,Displacement,Socio-political</v>
      </c>
      <c r="C25" s="145" t="str">
        <f>'Crisis Indicator Data'!C22</f>
        <v>COD001</v>
      </c>
      <c r="D25" s="145" t="str">
        <f>'Crisis Indicator Data'!D22</f>
        <v>DRC</v>
      </c>
      <c r="E25" s="145" t="str">
        <f>'Crisis Indicator Data'!E22</f>
        <v>COD</v>
      </c>
      <c r="F25" s="156">
        <f>IF('Crisis Indicator Data'!Q22="x","x",('Crisis Indicator Data'!Q22/1000000))</f>
        <v>80.7</v>
      </c>
      <c r="G25" s="156">
        <f>IF('Crisis Indicator Data'!R22="x","x",('Crisis Indicator Data'!R22/1000000))</f>
        <v>9.5</v>
      </c>
      <c r="H25" s="156">
        <f>IF('Crisis Indicator Data'!S22="x","x",('Crisis Indicator Data'!S22/1000000))</f>
        <v>12.5</v>
      </c>
      <c r="I25" s="156">
        <f>IF('Crisis Indicator Data'!T22="x","x",('Crisis Indicator Data'!T22/1000000))</f>
        <v>2.9</v>
      </c>
      <c r="J25" s="156">
        <f>IF('Crisis Indicator Data'!U22="x","x",('Crisis Indicator Data'!U22/1000000))</f>
        <v>0.6</v>
      </c>
      <c r="K25" s="243">
        <f t="shared" si="0"/>
        <v>5</v>
      </c>
      <c r="L25" s="143">
        <f>IF(F25="x","x",(F25*1000000/VLOOKUP($C25,'Crisis Indicator Data'!$C$3:$H$198,5,FALSE)))</f>
        <v>0.75988700564971756</v>
      </c>
      <c r="M25" s="143">
        <f>IF(G25="x","x",(G25*1000000/VLOOKUP($C25,'Crisis Indicator Data'!$C$3:$H$198,5,FALSE)))</f>
        <v>8.9453860640301322E-2</v>
      </c>
      <c r="N25" s="143">
        <f>IF(H25="x","x",(H25*1000000/VLOOKUP($C25,'Crisis Indicator Data'!$C$3:$H$198,5,FALSE)))</f>
        <v>0.11770244821092278</v>
      </c>
      <c r="O25" s="143">
        <f>IF(I25="x","x",(I25*1000000/VLOOKUP($C25,'Crisis Indicator Data'!$C$3:$H$198,5,FALSE)))</f>
        <v>2.7306967984934087E-2</v>
      </c>
      <c r="P25" s="143">
        <f>IF(J25="x","x",(J25*1000000/VLOOKUP($C25,'Crisis Indicator Data'!$C$3:$H$198,5,FALSE)))</f>
        <v>5.6497175141242938E-3</v>
      </c>
      <c r="Q25" s="237">
        <f t="shared" si="1"/>
        <v>3</v>
      </c>
      <c r="R25" s="237">
        <f t="shared" si="2"/>
        <v>4</v>
      </c>
    </row>
    <row r="26" spans="1:18" x14ac:dyDescent="0.25">
      <c r="A26" s="144" t="str">
        <f>'Crisis Indicator Data'!A23</f>
        <v>Complex crisis in Congo</v>
      </c>
      <c r="B26" s="145" t="str">
        <f>'Crisis Indicator Data'!B23</f>
        <v>Conflict</v>
      </c>
      <c r="C26" s="145" t="str">
        <f>'Crisis Indicator Data'!C23</f>
        <v>COG001</v>
      </c>
      <c r="D26" s="145" t="str">
        <f>'Crisis Indicator Data'!D23</f>
        <v>Congo</v>
      </c>
      <c r="E26" s="145" t="str">
        <f>'Crisis Indicator Data'!E23</f>
        <v>COG</v>
      </c>
      <c r="F26" s="156">
        <f>IF('Crisis Indicator Data'!Q23="x","x",('Crisis Indicator Data'!Q23/1000000))</f>
        <v>0.375</v>
      </c>
      <c r="G26" s="156">
        <f>IF('Crisis Indicator Data'!R23="x","x",('Crisis Indicator Data'!R23/1000000))</f>
        <v>0.23899999999999999</v>
      </c>
      <c r="H26" s="156">
        <f>IF('Crisis Indicator Data'!S23="x","x",('Crisis Indicator Data'!S23/1000000))</f>
        <v>3.5999999999999997E-2</v>
      </c>
      <c r="I26" s="156">
        <f>IF('Crisis Indicator Data'!T23="x","x",('Crisis Indicator Data'!T23/1000000))</f>
        <v>4.0000000000000001E-3</v>
      </c>
      <c r="J26" s="156">
        <f>IF('Crisis Indicator Data'!U23="x","x",('Crisis Indicator Data'!U23/1000000))</f>
        <v>0</v>
      </c>
      <c r="K26" s="243">
        <f t="shared" si="0"/>
        <v>1</v>
      </c>
      <c r="L26" s="143">
        <f>IF(F26="x","x",(F26*1000000/VLOOKUP($C26,'Crisis Indicator Data'!$C$3:$H$198,5,FALSE)))</f>
        <v>0.5725190839694656</v>
      </c>
      <c r="M26" s="143">
        <f>IF(G26="x","x",(G26*1000000/VLOOKUP($C26,'Crisis Indicator Data'!$C$3:$H$198,5,FALSE)))</f>
        <v>0.36488549618320609</v>
      </c>
      <c r="N26" s="143">
        <f>IF(H26="x","x",(H26*1000000/VLOOKUP($C26,'Crisis Indicator Data'!$C$3:$H$198,5,FALSE)))</f>
        <v>5.4961832061068701E-2</v>
      </c>
      <c r="O26" s="143">
        <f>IF(I26="x","x",(I26*1000000/VLOOKUP($C26,'Crisis Indicator Data'!$C$3:$H$198,5,FALSE)))</f>
        <v>6.1068702290076335E-3</v>
      </c>
      <c r="P26" s="143">
        <f>IF(J26="x","x",(J26*1000000/VLOOKUP($C26,'Crisis Indicator Data'!$C$3:$H$198,5,FALSE)))</f>
        <v>0</v>
      </c>
      <c r="Q26" s="237">
        <f t="shared" si="1"/>
        <v>3</v>
      </c>
      <c r="R26" s="237">
        <f t="shared" si="2"/>
        <v>2</v>
      </c>
    </row>
    <row r="27" spans="1:18" x14ac:dyDescent="0.25">
      <c r="A27" s="144" t="str">
        <f>'Crisis Indicator Data'!A24</f>
        <v>Complex crisis in Colombia</v>
      </c>
      <c r="B27" s="145" t="str">
        <f>'Crisis Indicator Data'!B24</f>
        <v>Socio-political,Conflict,Violence,Floods,Displacement</v>
      </c>
      <c r="C27" s="145" t="str">
        <f>'Crisis Indicator Data'!C24</f>
        <v>COL001</v>
      </c>
      <c r="D27" s="145" t="str">
        <f>'Crisis Indicator Data'!D24</f>
        <v>Colombia</v>
      </c>
      <c r="E27" s="145" t="str">
        <f>'Crisis Indicator Data'!E24</f>
        <v>COL</v>
      </c>
      <c r="F27" s="156">
        <f>IF('Crisis Indicator Data'!Q24="x","x",('Crisis Indicator Data'!Q24/1000000))</f>
        <v>39.9</v>
      </c>
      <c r="G27" s="156">
        <f>IF('Crisis Indicator Data'!R24="x","x",('Crisis Indicator Data'!R24/1000000))</f>
        <v>3.4</v>
      </c>
      <c r="H27" s="156">
        <f>IF('Crisis Indicator Data'!S24="x","x",('Crisis Indicator Data'!S24/1000000))</f>
        <v>4.5069999999999997</v>
      </c>
      <c r="I27" s="156">
        <f>IF('Crisis Indicator Data'!T24="x","x",('Crisis Indicator Data'!T24/1000000))</f>
        <v>2.9</v>
      </c>
      <c r="J27" s="156">
        <f>IF('Crisis Indicator Data'!U24="x","x",('Crisis Indicator Data'!U24/1000000))</f>
        <v>0.29299999999999998</v>
      </c>
      <c r="K27" s="243">
        <f t="shared" si="0"/>
        <v>4.8</v>
      </c>
      <c r="L27" s="143">
        <f>IF(F27="x","x",(F27*1000000/VLOOKUP($C27,'Crisis Indicator Data'!$C$3:$H$198,5,FALSE)))</f>
        <v>0.78235294117647058</v>
      </c>
      <c r="M27" s="143">
        <f>IF(G27="x","x",(G27*1000000/VLOOKUP($C27,'Crisis Indicator Data'!$C$3:$H$198,5,FALSE)))</f>
        <v>6.6666666666666666E-2</v>
      </c>
      <c r="N27" s="143">
        <f>IF(H27="x","x",(H27*1000000/VLOOKUP($C27,'Crisis Indicator Data'!$C$3:$H$198,5,FALSE)))</f>
        <v>8.8372549019607838E-2</v>
      </c>
      <c r="O27" s="143">
        <f>IF(I27="x","x",(I27*1000000/VLOOKUP($C27,'Crisis Indicator Data'!$C$3:$H$198,5,FALSE)))</f>
        <v>5.6862745098039215E-2</v>
      </c>
      <c r="P27" s="143">
        <f>IF(J27="x","x",(J27*1000000/VLOOKUP($C27,'Crisis Indicator Data'!$C$3:$H$198,5,FALSE)))</f>
        <v>5.745098039215686E-3</v>
      </c>
      <c r="Q27" s="237">
        <f t="shared" si="1"/>
        <v>4</v>
      </c>
      <c r="R27" s="237">
        <f t="shared" si="2"/>
        <v>4.4000000000000004</v>
      </c>
    </row>
    <row r="28" spans="1:18" x14ac:dyDescent="0.25">
      <c r="A28" s="144" t="str">
        <f>'Crisis Indicator Data'!A25</f>
        <v>Venezuela displacement in Colombia</v>
      </c>
      <c r="B28" s="145" t="str">
        <f>'Crisis Indicator Data'!B25</f>
        <v>Displacement</v>
      </c>
      <c r="C28" s="145" t="str">
        <f>'Crisis Indicator Data'!C25</f>
        <v>COL002</v>
      </c>
      <c r="D28" s="145" t="str">
        <f>'Crisis Indicator Data'!D25</f>
        <v>Colombia</v>
      </c>
      <c r="E28" s="145" t="str">
        <f>'Crisis Indicator Data'!E25</f>
        <v>COL</v>
      </c>
      <c r="F28" s="156">
        <f>IF('Crisis Indicator Data'!Q25="x","x",('Crisis Indicator Data'!Q25/1000000))</f>
        <v>20.707999999999998</v>
      </c>
      <c r="G28" s="156">
        <f>IF('Crisis Indicator Data'!R25="x","x",('Crisis Indicator Data'!R25/1000000))</f>
        <v>0.72199999999999998</v>
      </c>
      <c r="H28" s="156">
        <f>IF('Crisis Indicator Data'!S25="x","x",('Crisis Indicator Data'!S25/1000000))</f>
        <v>4.8310000000000004</v>
      </c>
      <c r="I28" s="156">
        <f>IF('Crisis Indicator Data'!T25="x","x",('Crisis Indicator Data'!T25/1000000))</f>
        <v>0</v>
      </c>
      <c r="J28" s="156">
        <f>IF('Crisis Indicator Data'!U25="x","x",('Crisis Indicator Data'!U25/1000000))</f>
        <v>0</v>
      </c>
      <c r="K28" s="243">
        <f t="shared" si="0"/>
        <v>4.5</v>
      </c>
      <c r="L28" s="143">
        <f>IF(F28="x","x",(F28*1000000/VLOOKUP($C28,'Crisis Indicator Data'!$C$3:$H$198,5,FALSE)))</f>
        <v>0.78851572614423882</v>
      </c>
      <c r="M28" s="143">
        <f>IF(G28="x","x",(G28*1000000/VLOOKUP($C28,'Crisis Indicator Data'!$C$3:$H$198,5,FALSE)))</f>
        <v>2.749219404462722E-2</v>
      </c>
      <c r="N28" s="143">
        <f>IF(H28="x","x",(H28*1000000/VLOOKUP($C28,'Crisis Indicator Data'!$C$3:$H$198,5,FALSE)))</f>
        <v>0.18395400198004722</v>
      </c>
      <c r="O28" s="143">
        <f>IF(I28="x","x",(I28*1000000/VLOOKUP($C28,'Crisis Indicator Data'!$C$3:$H$198,5,FALSE)))</f>
        <v>0</v>
      </c>
      <c r="P28" s="143">
        <f>IF(J28="x","x",(J28*1000000/VLOOKUP($C28,'Crisis Indicator Data'!$C$3:$H$198,5,FALSE)))</f>
        <v>0</v>
      </c>
      <c r="Q28" s="237">
        <f t="shared" si="1"/>
        <v>3</v>
      </c>
      <c r="R28" s="237">
        <f t="shared" si="2"/>
        <v>3.75</v>
      </c>
    </row>
    <row r="29" spans="1:18" x14ac:dyDescent="0.25">
      <c r="A29" s="144" t="str">
        <f>'Crisis Indicator Data'!A26</f>
        <v>Nicaraguan refugees in Costa Rica</v>
      </c>
      <c r="B29" s="145" t="str">
        <f>'Crisis Indicator Data'!B26</f>
        <v>Displacement</v>
      </c>
      <c r="C29" s="145" t="str">
        <f>'Crisis Indicator Data'!C26</f>
        <v>CRI002</v>
      </c>
      <c r="D29" s="145" t="str">
        <f>'Crisis Indicator Data'!D26</f>
        <v>Costa Rica</v>
      </c>
      <c r="E29" s="145" t="str">
        <f>'Crisis Indicator Data'!E26</f>
        <v>CRI</v>
      </c>
      <c r="F29" s="156">
        <f>IF('Crisis Indicator Data'!Q26="x","x",('Crisis Indicator Data'!Q26/1000000))</f>
        <v>0.90600000000000003</v>
      </c>
      <c r="G29" s="156">
        <f>IF('Crisis Indicator Data'!R26="x","x",('Crisis Indicator Data'!R26/1000000))</f>
        <v>4.7E-2</v>
      </c>
      <c r="H29" s="156">
        <f>IF('Crisis Indicator Data'!S26="x","x",('Crisis Indicator Data'!S26/1000000))</f>
        <v>0.18</v>
      </c>
      <c r="I29" s="156">
        <f>IF('Crisis Indicator Data'!T26="x","x",('Crisis Indicator Data'!T26/1000000))</f>
        <v>0</v>
      </c>
      <c r="J29" s="156">
        <f>IF('Crisis Indicator Data'!U26="x","x",('Crisis Indicator Data'!U26/1000000))</f>
        <v>0</v>
      </c>
      <c r="K29" s="243">
        <f t="shared" si="0"/>
        <v>2.1</v>
      </c>
      <c r="L29" s="143">
        <f>IF(F29="x","x",(F29*1000000/VLOOKUP($C29,'Crisis Indicator Data'!$C$3:$H$198,5,FALSE)))</f>
        <v>0.79964695498676086</v>
      </c>
      <c r="M29" s="143">
        <f>IF(G29="x","x",(G29*1000000/VLOOKUP($C29,'Crisis Indicator Data'!$C$3:$H$198,5,FALSE)))</f>
        <v>4.1482789055604589E-2</v>
      </c>
      <c r="N29" s="143">
        <f>IF(H29="x","x",(H29*1000000/VLOOKUP($C29,'Crisis Indicator Data'!$C$3:$H$198,5,FALSE)))</f>
        <v>0.1588702559576346</v>
      </c>
      <c r="O29" s="143">
        <f>IF(I29="x","x",(I29*1000000/VLOOKUP($C29,'Crisis Indicator Data'!$C$3:$H$198,5,FALSE)))</f>
        <v>0</v>
      </c>
      <c r="P29" s="143">
        <f>IF(J29="x","x",(J29*1000000/VLOOKUP($C29,'Crisis Indicator Data'!$C$3:$H$198,5,FALSE)))</f>
        <v>0</v>
      </c>
      <c r="Q29" s="237">
        <f t="shared" si="1"/>
        <v>3</v>
      </c>
      <c r="R29" s="237">
        <f t="shared" si="2"/>
        <v>2.5499999999999998</v>
      </c>
    </row>
    <row r="30" spans="1:18" x14ac:dyDescent="0.25">
      <c r="A30" s="144" t="str">
        <f>'Crisis Indicator Data'!A27</f>
        <v>Multiple crises in Djibouti</v>
      </c>
      <c r="B30" s="145" t="str">
        <f>'Crisis Indicator Data'!B27</f>
        <v>Displacement,Drought</v>
      </c>
      <c r="C30" s="145" t="str">
        <f>'Crisis Indicator Data'!C27</f>
        <v>DJI001</v>
      </c>
      <c r="D30" s="145" t="str">
        <f>'Crisis Indicator Data'!D27</f>
        <v>Djibouti</v>
      </c>
      <c r="E30" s="145" t="str">
        <f>'Crisis Indicator Data'!E27</f>
        <v>DJI</v>
      </c>
      <c r="F30" s="156">
        <f>IF('Crisis Indicator Data'!Q27="x","x",('Crisis Indicator Data'!Q27/1000000))</f>
        <v>0.53800000000000003</v>
      </c>
      <c r="G30" s="156">
        <f>IF('Crisis Indicator Data'!R27="x","x",('Crisis Indicator Data'!R27/1000000))</f>
        <v>0.41499999999999998</v>
      </c>
      <c r="H30" s="156">
        <f>IF('Crisis Indicator Data'!S27="x","x",('Crisis Indicator Data'!S27/1000000))</f>
        <v>0.216</v>
      </c>
      <c r="I30" s="156">
        <f>IF('Crisis Indicator Data'!T27="x","x",('Crisis Indicator Data'!T27/1000000))</f>
        <v>1.2E-2</v>
      </c>
      <c r="J30" s="156">
        <f>IF('Crisis Indicator Data'!U27="x","x",('Crisis Indicator Data'!U27/1000000))</f>
        <v>0</v>
      </c>
      <c r="K30" s="243">
        <f t="shared" si="0"/>
        <v>2.2999999999999998</v>
      </c>
      <c r="L30" s="143">
        <f>IF(F30="x","x",(F30*1000000/VLOOKUP($C30,'Crisis Indicator Data'!$C$3:$H$198,5,FALSE)))</f>
        <v>0.45516074450084604</v>
      </c>
      <c r="M30" s="143">
        <f>IF(G30="x","x",(G30*1000000/VLOOKUP($C30,'Crisis Indicator Data'!$C$3:$H$198,5,FALSE)))</f>
        <v>0.35109983079526225</v>
      </c>
      <c r="N30" s="143">
        <f>IF(H30="x","x",(H30*1000000/VLOOKUP($C30,'Crisis Indicator Data'!$C$3:$H$198,5,FALSE)))</f>
        <v>0.18274111675126903</v>
      </c>
      <c r="O30" s="143">
        <f>IF(I30="x","x",(I30*1000000/VLOOKUP($C30,'Crisis Indicator Data'!$C$3:$H$198,5,FALSE)))</f>
        <v>1.015228426395939E-2</v>
      </c>
      <c r="P30" s="143">
        <f>IF(J30="x","x",(J30*1000000/VLOOKUP($C30,'Crisis Indicator Data'!$C$3:$H$198,5,FALSE)))</f>
        <v>0</v>
      </c>
      <c r="Q30" s="237">
        <f t="shared" si="1"/>
        <v>3</v>
      </c>
      <c r="R30" s="237">
        <f t="shared" si="2"/>
        <v>2.65</v>
      </c>
    </row>
    <row r="31" spans="1:18" x14ac:dyDescent="0.25">
      <c r="A31" s="144" t="str">
        <f>'Crisis Indicator Data'!A28</f>
        <v>Mixed migration in Djibouti</v>
      </c>
      <c r="B31" s="145" t="str">
        <f>'Crisis Indicator Data'!B28</f>
        <v>Displacement</v>
      </c>
      <c r="C31" s="145" t="str">
        <f>'Crisis Indicator Data'!C28</f>
        <v>DJI002</v>
      </c>
      <c r="D31" s="145" t="str">
        <f>'Crisis Indicator Data'!D28</f>
        <v>Djibouti</v>
      </c>
      <c r="E31" s="145" t="str">
        <f>'Crisis Indicator Data'!E28</f>
        <v>DJI</v>
      </c>
      <c r="F31" s="156">
        <f>IF('Crisis Indicator Data'!Q28="x","x",('Crisis Indicator Data'!Q28/1000000))</f>
        <v>0.64400000000000002</v>
      </c>
      <c r="G31" s="156">
        <f>IF('Crisis Indicator Data'!R28="x","x",('Crisis Indicator Data'!R28/1000000))</f>
        <v>0</v>
      </c>
      <c r="H31" s="156">
        <f>IF('Crisis Indicator Data'!S28="x","x",('Crisis Indicator Data'!S28/1000000))</f>
        <v>3.5999999999999997E-2</v>
      </c>
      <c r="I31" s="156">
        <f>IF('Crisis Indicator Data'!T28="x","x",('Crisis Indicator Data'!T28/1000000))</f>
        <v>0</v>
      </c>
      <c r="J31" s="156">
        <f>IF('Crisis Indicator Data'!U28="x","x",('Crisis Indicator Data'!U28/1000000))</f>
        <v>0</v>
      </c>
      <c r="K31" s="243">
        <f t="shared" si="0"/>
        <v>0.9</v>
      </c>
      <c r="L31" s="143">
        <f>IF(F31="x","x",(F31*1000000/VLOOKUP($C31,'Crisis Indicator Data'!$C$3:$H$198,5,FALSE)))</f>
        <v>0.94566813509544789</v>
      </c>
      <c r="M31" s="143">
        <f>IF(G31="x","x",(G31*1000000/VLOOKUP($C31,'Crisis Indicator Data'!$C$3:$H$198,5,FALSE)))</f>
        <v>0</v>
      </c>
      <c r="N31" s="143">
        <f>IF(H31="x","x",(H31*1000000/VLOOKUP($C31,'Crisis Indicator Data'!$C$3:$H$198,5,FALSE)))</f>
        <v>5.2863436123348019E-2</v>
      </c>
      <c r="O31" s="143">
        <f>IF(I31="x","x",(I31*1000000/VLOOKUP($C31,'Crisis Indicator Data'!$C$3:$H$198,5,FALSE)))</f>
        <v>0</v>
      </c>
      <c r="P31" s="143">
        <f>IF(J31="x","x",(J31*1000000/VLOOKUP($C31,'Crisis Indicator Data'!$C$3:$H$198,5,FALSE)))</f>
        <v>0</v>
      </c>
      <c r="Q31" s="237">
        <f t="shared" si="1"/>
        <v>3</v>
      </c>
      <c r="R31" s="237">
        <f t="shared" si="2"/>
        <v>1.95</v>
      </c>
    </row>
    <row r="32" spans="1:18" x14ac:dyDescent="0.25">
      <c r="A32" s="144" t="str">
        <f>'Crisis Indicator Data'!A29</f>
        <v>Drought in Djibouti</v>
      </c>
      <c r="B32" s="145" t="str">
        <f>'Crisis Indicator Data'!B29</f>
        <v>Drought</v>
      </c>
      <c r="C32" s="145" t="str">
        <f>'Crisis Indicator Data'!C29</f>
        <v>DJI003</v>
      </c>
      <c r="D32" s="145" t="str">
        <f>'Crisis Indicator Data'!D29</f>
        <v>Djibouti</v>
      </c>
      <c r="E32" s="145" t="str">
        <f>'Crisis Indicator Data'!E29</f>
        <v>DJI</v>
      </c>
      <c r="F32" s="156">
        <f>IF('Crisis Indicator Data'!Q29="x","x",('Crisis Indicator Data'!Q29/1000000))</f>
        <v>0.55000000000000004</v>
      </c>
      <c r="G32" s="156">
        <f>IF('Crisis Indicator Data'!R29="x","x",('Crisis Indicator Data'!R29/1000000))</f>
        <v>0.41499999999999998</v>
      </c>
      <c r="H32" s="156">
        <f>IF('Crisis Indicator Data'!S29="x","x",('Crisis Indicator Data'!S29/1000000))</f>
        <v>0.18</v>
      </c>
      <c r="I32" s="156">
        <f>IF('Crisis Indicator Data'!T29="x","x",('Crisis Indicator Data'!T29/1000000))</f>
        <v>1.2E-2</v>
      </c>
      <c r="J32" s="156">
        <f>IF('Crisis Indicator Data'!U29="x","x",('Crisis Indicator Data'!U29/1000000))</f>
        <v>0</v>
      </c>
      <c r="K32" s="243">
        <f t="shared" si="0"/>
        <v>2.1</v>
      </c>
      <c r="L32" s="143">
        <f>IF(F32="x","x",(F32*1000000/VLOOKUP($C32,'Crisis Indicator Data'!$C$3:$H$198,5,FALSE)))</f>
        <v>0.47536732929991354</v>
      </c>
      <c r="M32" s="143">
        <f>IF(G32="x","x",(G32*1000000/VLOOKUP($C32,'Crisis Indicator Data'!$C$3:$H$198,5,FALSE)))</f>
        <v>0.35868625756266204</v>
      </c>
      <c r="N32" s="143">
        <f>IF(H32="x","x",(H32*1000000/VLOOKUP($C32,'Crisis Indicator Data'!$C$3:$H$198,5,FALSE)))</f>
        <v>0.15557476231633535</v>
      </c>
      <c r="O32" s="143">
        <f>IF(I32="x","x",(I32*1000000/VLOOKUP($C32,'Crisis Indicator Data'!$C$3:$H$198,5,FALSE)))</f>
        <v>1.0371650821089023E-2</v>
      </c>
      <c r="P32" s="143">
        <f>IF(J32="x","x",(J32*1000000/VLOOKUP($C32,'Crisis Indicator Data'!$C$3:$H$198,5,FALSE)))</f>
        <v>0</v>
      </c>
      <c r="Q32" s="237">
        <f t="shared" si="1"/>
        <v>3</v>
      </c>
      <c r="R32" s="237">
        <f t="shared" si="2"/>
        <v>2.5499999999999998</v>
      </c>
    </row>
    <row r="33" spans="1:18" x14ac:dyDescent="0.25">
      <c r="A33" s="144" t="str">
        <f>'Crisis Indicator Data'!A30</f>
        <v>Venezuela displacement in Dominican Republic</v>
      </c>
      <c r="B33" s="145" t="str">
        <f>'Crisis Indicator Data'!B30</f>
        <v>Displacement</v>
      </c>
      <c r="C33" s="145" t="str">
        <f>'Crisis Indicator Data'!C30</f>
        <v>DOM002</v>
      </c>
      <c r="D33" s="145" t="str">
        <f>'Crisis Indicator Data'!D30</f>
        <v>Dominican Republic</v>
      </c>
      <c r="E33" s="145" t="str">
        <f>'Crisis Indicator Data'!E30</f>
        <v>DOM</v>
      </c>
      <c r="F33" s="156">
        <f>IF('Crisis Indicator Data'!Q30="x","x",('Crisis Indicator Data'!Q30/1000000))</f>
        <v>0.56399999999999995</v>
      </c>
      <c r="G33" s="156">
        <f>IF('Crisis Indicator Data'!R30="x","x",('Crisis Indicator Data'!R30/1000000))</f>
        <v>9.4109999999999996</v>
      </c>
      <c r="H33" s="156">
        <f>IF('Crisis Indicator Data'!S30="x","x",('Crisis Indicator Data'!S30/1000000))</f>
        <v>9.9000000000000005E-2</v>
      </c>
      <c r="I33" s="156">
        <f>IF('Crisis Indicator Data'!T30="x","x",('Crisis Indicator Data'!T30/1000000))</f>
        <v>0</v>
      </c>
      <c r="J33" s="156">
        <f>IF('Crisis Indicator Data'!U30="x","x",('Crisis Indicator Data'!U30/1000000))</f>
        <v>0</v>
      </c>
      <c r="K33" s="243">
        <f t="shared" si="0"/>
        <v>1.7</v>
      </c>
      <c r="L33" s="143">
        <f>IF(F33="x","x",(F33*1000000/VLOOKUP($C33,'Crisis Indicator Data'!$C$3:$H$198,5,FALSE)))</f>
        <v>5.598570577724836E-2</v>
      </c>
      <c r="M33" s="143">
        <f>IF(G33="x","x",(G33*1000000/VLOOKUP($C33,'Crisis Indicator Data'!$C$3:$H$198,5,FALSE)))</f>
        <v>0.93418701608100063</v>
      </c>
      <c r="N33" s="143">
        <f>IF(H33="x","x",(H33*1000000/VLOOKUP($C33,'Crisis Indicator Data'!$C$3:$H$198,5,FALSE)))</f>
        <v>9.8272781417510415E-3</v>
      </c>
      <c r="O33" s="143">
        <f>IF(I33="x","x",(I33*1000000/VLOOKUP($C33,'Crisis Indicator Data'!$C$3:$H$198,5,FALSE)))</f>
        <v>0</v>
      </c>
      <c r="P33" s="143">
        <f>IF(J33="x","x",(J33*1000000/VLOOKUP($C33,'Crisis Indicator Data'!$C$3:$H$198,5,FALSE)))</f>
        <v>0</v>
      </c>
      <c r="Q33" s="237">
        <f t="shared" si="1"/>
        <v>2</v>
      </c>
      <c r="R33" s="237">
        <f t="shared" si="2"/>
        <v>1.85</v>
      </c>
    </row>
    <row r="34" spans="1:18" x14ac:dyDescent="0.25">
      <c r="A34" s="144" t="str">
        <f>'Crisis Indicator Data'!A31</f>
        <v>Mixed migration flows in Algeria</v>
      </c>
      <c r="B34" s="145" t="str">
        <f>'Crisis Indicator Data'!B31</f>
        <v>Displacement</v>
      </c>
      <c r="C34" s="145" t="str">
        <f>'Crisis Indicator Data'!C31</f>
        <v>DZA002</v>
      </c>
      <c r="D34" s="145" t="str">
        <f>'Crisis Indicator Data'!D31</f>
        <v>Algeria</v>
      </c>
      <c r="E34" s="145" t="str">
        <f>'Crisis Indicator Data'!E31</f>
        <v>DZA</v>
      </c>
      <c r="F34" s="156">
        <f>IF('Crisis Indicator Data'!Q31="x","x",('Crisis Indicator Data'!Q31/1000000))</f>
        <v>44.683</v>
      </c>
      <c r="G34" s="156">
        <f>IF('Crisis Indicator Data'!R31="x","x",('Crisis Indicator Data'!R31/1000000))</f>
        <v>0</v>
      </c>
      <c r="H34" s="156">
        <f>IF('Crisis Indicator Data'!S31="x","x",('Crisis Indicator Data'!S31/1000000))</f>
        <v>0.26200000000000001</v>
      </c>
      <c r="I34" s="156">
        <f>IF('Crisis Indicator Data'!T31="x","x",('Crisis Indicator Data'!T31/1000000))</f>
        <v>0</v>
      </c>
      <c r="J34" s="156">
        <f>IF('Crisis Indicator Data'!U31="x","x",('Crisis Indicator Data'!U31/1000000))</f>
        <v>0</v>
      </c>
      <c r="K34" s="243">
        <f t="shared" si="0"/>
        <v>2.4</v>
      </c>
      <c r="L34" s="143">
        <f>IF(F34="x","x",(F34*1000000/VLOOKUP($C34,'Crisis Indicator Data'!$C$3:$H$198,5,FALSE)))</f>
        <v>0.99417065302035823</v>
      </c>
      <c r="M34" s="143">
        <f>IF(G34="x","x",(G34*1000000/VLOOKUP($C34,'Crisis Indicator Data'!$C$3:$H$198,5,FALSE)))</f>
        <v>0</v>
      </c>
      <c r="N34" s="143">
        <f>IF(H34="x","x",(H34*1000000/VLOOKUP($C34,'Crisis Indicator Data'!$C$3:$H$198,5,FALSE)))</f>
        <v>5.8293469796417844E-3</v>
      </c>
      <c r="O34" s="143">
        <f>IF(I34="x","x",(I34*1000000/VLOOKUP($C34,'Crisis Indicator Data'!$C$3:$H$198,5,FALSE)))</f>
        <v>0</v>
      </c>
      <c r="P34" s="143">
        <f>IF(J34="x","x",(J34*1000000/VLOOKUP($C34,'Crisis Indicator Data'!$C$3:$H$198,5,FALSE)))</f>
        <v>0</v>
      </c>
      <c r="Q34" s="237">
        <f t="shared" si="1"/>
        <v>1</v>
      </c>
      <c r="R34" s="237">
        <f t="shared" si="2"/>
        <v>1.7</v>
      </c>
    </row>
    <row r="35" spans="1:18" x14ac:dyDescent="0.25">
      <c r="A35" s="144" t="str">
        <f>'Crisis Indicator Data'!A32</f>
        <v>Sahrawi refugees in Algeria</v>
      </c>
      <c r="B35" s="145" t="str">
        <f>'Crisis Indicator Data'!B32</f>
        <v>Displacement</v>
      </c>
      <c r="C35" s="145" t="str">
        <f>'Crisis Indicator Data'!C32</f>
        <v>DZA003</v>
      </c>
      <c r="D35" s="145" t="str">
        <f>'Crisis Indicator Data'!D32</f>
        <v>Algeria</v>
      </c>
      <c r="E35" s="145" t="str">
        <f>'Crisis Indicator Data'!E32</f>
        <v>DZA</v>
      </c>
      <c r="F35" s="157">
        <f>IF('Crisis Indicator Data'!Q32="x","x",('Crisis Indicator Data'!Q32/1000000))</f>
        <v>4.9000000000000002E-2</v>
      </c>
      <c r="G35" s="157">
        <f>IF('Crisis Indicator Data'!R32="x","x",('Crisis Indicator Data'!R32/1000000))</f>
        <v>8.4000000000000005E-2</v>
      </c>
      <c r="H35" s="157">
        <f>IF('Crisis Indicator Data'!S32="x","x",('Crisis Indicator Data'!S32/1000000))</f>
        <v>0.09</v>
      </c>
      <c r="I35" s="157">
        <f>IF('Crisis Indicator Data'!T32="x","x",('Crisis Indicator Data'!T32/1000000))</f>
        <v>0</v>
      </c>
      <c r="J35" s="157">
        <f>IF('Crisis Indicator Data'!U32="x","x",('Crisis Indicator Data'!U32/1000000))</f>
        <v>0</v>
      </c>
      <c r="K35" s="243">
        <f t="shared" si="0"/>
        <v>1.6</v>
      </c>
      <c r="L35" s="143">
        <f>IF(F35="x","x",(F35*1000000/VLOOKUP($C35,'Crisis Indicator Data'!$C$3:$H$198,5,FALSE)))</f>
        <v>0.21973094170403587</v>
      </c>
      <c r="M35" s="143">
        <f>IF(G35="x","x",(G35*1000000/VLOOKUP($C35,'Crisis Indicator Data'!$C$3:$H$198,5,FALSE)))</f>
        <v>0.37668161434977576</v>
      </c>
      <c r="N35" s="143">
        <f>IF(H35="x","x",(H35*1000000/VLOOKUP($C35,'Crisis Indicator Data'!$C$3:$H$198,5,FALSE)))</f>
        <v>0.40358744394618834</v>
      </c>
      <c r="O35" s="143">
        <f>IF(I35="x","x",(I35*1000000/VLOOKUP($C35,'Crisis Indicator Data'!$C$3:$H$198,5,FALSE)))</f>
        <v>0</v>
      </c>
      <c r="P35" s="143">
        <f>IF(J35="x","x",(J35*1000000/VLOOKUP($C35,'Crisis Indicator Data'!$C$3:$H$198,5,FALSE)))</f>
        <v>0</v>
      </c>
      <c r="Q35" s="237">
        <f t="shared" si="1"/>
        <v>3</v>
      </c>
      <c r="R35" s="237">
        <f t="shared" si="2"/>
        <v>2.2999999999999998</v>
      </c>
    </row>
    <row r="36" spans="1:18" x14ac:dyDescent="0.25">
      <c r="A36" s="144" t="str">
        <f>'Crisis Indicator Data'!A33</f>
        <v>Multiple crises in Algeria</v>
      </c>
      <c r="B36" s="145" t="str">
        <f>'Crisis Indicator Data'!B33</f>
        <v>Displacement</v>
      </c>
      <c r="C36" s="145" t="str">
        <f>'Crisis Indicator Data'!C33</f>
        <v>DZA004</v>
      </c>
      <c r="D36" s="145" t="str">
        <f>'Crisis Indicator Data'!D33</f>
        <v>Algeria</v>
      </c>
      <c r="E36" s="145" t="str">
        <f>'Crisis Indicator Data'!E33</f>
        <v>DZA</v>
      </c>
      <c r="F36" s="157">
        <f>IF('Crisis Indicator Data'!Q33="x","x",('Crisis Indicator Data'!Q33/1000000))</f>
        <v>44.731999999999999</v>
      </c>
      <c r="G36" s="157">
        <f>IF('Crisis Indicator Data'!R33="x","x",('Crisis Indicator Data'!R33/1000000))</f>
        <v>8.4000000000000005E-2</v>
      </c>
      <c r="H36" s="157">
        <f>IF('Crisis Indicator Data'!S33="x","x",('Crisis Indicator Data'!S33/1000000))</f>
        <v>0.35199999999999998</v>
      </c>
      <c r="I36" s="157">
        <f>IF('Crisis Indicator Data'!T33="x","x",('Crisis Indicator Data'!T33/1000000))</f>
        <v>0</v>
      </c>
      <c r="J36" s="157">
        <f>IF('Crisis Indicator Data'!U33="x","x",('Crisis Indicator Data'!U33/1000000))</f>
        <v>0</v>
      </c>
      <c r="K36" s="243">
        <f t="shared" si="0"/>
        <v>2.6</v>
      </c>
      <c r="L36" s="143">
        <f>IF(F36="x","x",(F36*1000000/VLOOKUP($C36,'Crisis Indicator Data'!$C$3:$H$198,5,FALSE)))</f>
        <v>0.99034714842366278</v>
      </c>
      <c r="M36" s="143">
        <f>IF(G36="x","x",(G36*1000000/VLOOKUP($C36,'Crisis Indicator Data'!$C$3:$H$198,5,FALSE)))</f>
        <v>1.8597236981934113E-3</v>
      </c>
      <c r="N36" s="143">
        <f>IF(H36="x","x",(H36*1000000/VLOOKUP($C36,'Crisis Indicator Data'!$C$3:$H$198,5,FALSE)))</f>
        <v>7.7931278781438185E-3</v>
      </c>
      <c r="O36" s="143">
        <f>IF(I36="x","x",(I36*1000000/VLOOKUP($C36,'Crisis Indicator Data'!$C$3:$H$198,5,FALSE)))</f>
        <v>0</v>
      </c>
      <c r="P36" s="143">
        <f>IF(J36="x","x",(J36*1000000/VLOOKUP($C36,'Crisis Indicator Data'!$C$3:$H$198,5,FALSE)))</f>
        <v>0</v>
      </c>
      <c r="Q36" s="237">
        <f t="shared" si="1"/>
        <v>1</v>
      </c>
      <c r="R36" s="237">
        <f t="shared" si="2"/>
        <v>1.8</v>
      </c>
    </row>
    <row r="37" spans="1:18" x14ac:dyDescent="0.25">
      <c r="A37" s="144" t="str">
        <f>'Crisis Indicator Data'!A34</f>
        <v>Venezuela displacement in Ecuador</v>
      </c>
      <c r="B37" s="145" t="str">
        <f>'Crisis Indicator Data'!B34</f>
        <v>Displacement</v>
      </c>
      <c r="C37" s="145" t="str">
        <f>'Crisis Indicator Data'!C34</f>
        <v>ECU002</v>
      </c>
      <c r="D37" s="145" t="str">
        <f>'Crisis Indicator Data'!D34</f>
        <v>Ecuador</v>
      </c>
      <c r="E37" s="145" t="str">
        <f>'Crisis Indicator Data'!E34</f>
        <v>ECU</v>
      </c>
      <c r="F37" s="157">
        <f>IF('Crisis Indicator Data'!Q34="x","x",('Crisis Indicator Data'!Q34/1000000))</f>
        <v>9.3390000000000004</v>
      </c>
      <c r="G37" s="157">
        <f>IF('Crisis Indicator Data'!R34="x","x",('Crisis Indicator Data'!R34/1000000))</f>
        <v>7.431</v>
      </c>
      <c r="H37" s="157">
        <f>IF('Crisis Indicator Data'!S34="x","x",('Crisis Indicator Data'!S34/1000000))</f>
        <v>0.873</v>
      </c>
      <c r="I37" s="157">
        <f>IF('Crisis Indicator Data'!T34="x","x",('Crisis Indicator Data'!T34/1000000))</f>
        <v>0</v>
      </c>
      <c r="J37" s="157">
        <f>IF('Crisis Indicator Data'!U34="x","x",('Crisis Indicator Data'!U34/1000000))</f>
        <v>0</v>
      </c>
      <c r="K37" s="243">
        <f t="shared" si="0"/>
        <v>3.2</v>
      </c>
      <c r="L37" s="143">
        <f>IF(F37="x","x",(F37*1000000/VLOOKUP($C37,'Crisis Indicator Data'!$C$3:$H$198,5,FALSE)))</f>
        <v>0.52933174630164936</v>
      </c>
      <c r="M37" s="143">
        <f>IF(G37="x","x",(G37*1000000/VLOOKUP($C37,'Crisis Indicator Data'!$C$3:$H$198,5,FALSE)))</f>
        <v>0.42118687298078555</v>
      </c>
      <c r="N37" s="143">
        <f>IF(H37="x","x",(H37*1000000/VLOOKUP($C37,'Crisis Indicator Data'!$C$3:$H$198,5,FALSE)))</f>
        <v>4.9481380717565041E-2</v>
      </c>
      <c r="O37" s="143">
        <f>IF(I37="x","x",(I37*1000000/VLOOKUP($C37,'Crisis Indicator Data'!$C$3:$H$198,5,FALSE)))</f>
        <v>0</v>
      </c>
      <c r="P37" s="143">
        <f>IF(J37="x","x",(J37*1000000/VLOOKUP($C37,'Crisis Indicator Data'!$C$3:$H$198,5,FALSE)))</f>
        <v>0</v>
      </c>
      <c r="Q37" s="237">
        <f t="shared" si="1"/>
        <v>2</v>
      </c>
      <c r="R37" s="237">
        <f t="shared" si="2"/>
        <v>2.6</v>
      </c>
    </row>
    <row r="38" spans="1:18" x14ac:dyDescent="0.25">
      <c r="A38" s="144" t="str">
        <f>'Crisis Indicator Data'!A35</f>
        <v>Syrian Refugee Crisis in Egypt</v>
      </c>
      <c r="B38" s="145" t="str">
        <f>'Crisis Indicator Data'!B35</f>
        <v>Displacement</v>
      </c>
      <c r="C38" s="145" t="str">
        <f>'Crisis Indicator Data'!C35</f>
        <v>EGY002</v>
      </c>
      <c r="D38" s="145" t="str">
        <f>'Crisis Indicator Data'!D35</f>
        <v>Egypt</v>
      </c>
      <c r="E38" s="145" t="str">
        <f>'Crisis Indicator Data'!E35</f>
        <v>EGY</v>
      </c>
      <c r="F38" s="157">
        <f>IF('Crisis Indicator Data'!Q35="x","x",('Crisis Indicator Data'!Q35/1000000))</f>
        <v>13.989000000000001</v>
      </c>
      <c r="G38" s="157">
        <f>IF('Crisis Indicator Data'!R35="x","x",('Crisis Indicator Data'!R35/1000000))</f>
        <v>0</v>
      </c>
      <c r="H38" s="157">
        <f>IF('Crisis Indicator Data'!S35="x","x",('Crisis Indicator Data'!S35/1000000))</f>
        <v>0.14499999999999999</v>
      </c>
      <c r="I38" s="157">
        <f>IF('Crisis Indicator Data'!T35="x","x",('Crisis Indicator Data'!T35/1000000))</f>
        <v>0</v>
      </c>
      <c r="J38" s="157">
        <f>IF('Crisis Indicator Data'!U35="x","x",('Crisis Indicator Data'!U35/1000000))</f>
        <v>0</v>
      </c>
      <c r="K38" s="243">
        <f t="shared" ref="K38:K69" si="3">IF(H38="x","x",IF(SUM(H38:J38)=0,0,IF(LOG(SUM(H38:J38)*1000000)&lt;$K$4,0,IF(LOG(SUM(H38:J38)*1000000)&gt;$K$3,5,ROUND(5-(K$3-LOG(SUM(H38:J38)*1000000))/(K$3-K$4)*5,1)))))</f>
        <v>1.9</v>
      </c>
      <c r="L38" s="143">
        <f>IF(F38="x","x",(F38*1000000/VLOOKUP($C38,'Crisis Indicator Data'!$C$3:$H$198,5,FALSE)))</f>
        <v>0.98974104995047407</v>
      </c>
      <c r="M38" s="143">
        <f>IF(G38="x","x",(G38*1000000/VLOOKUP($C38,'Crisis Indicator Data'!$C$3:$H$198,5,FALSE)))</f>
        <v>0</v>
      </c>
      <c r="N38" s="143">
        <f>IF(H38="x","x",(H38*1000000/VLOOKUP($C38,'Crisis Indicator Data'!$C$3:$H$198,5,FALSE)))</f>
        <v>1.0258950049525966E-2</v>
      </c>
      <c r="O38" s="143">
        <f>IF(I38="x","x",(I38*1000000/VLOOKUP($C38,'Crisis Indicator Data'!$C$3:$H$198,5,FALSE)))</f>
        <v>0</v>
      </c>
      <c r="P38" s="143">
        <f>IF(J38="x","x",(J38*1000000/VLOOKUP($C38,'Crisis Indicator Data'!$C$3:$H$198,5,FALSE)))</f>
        <v>0</v>
      </c>
      <c r="Q38" s="237">
        <f t="shared" ref="Q38:Q69" si="4">IF(N38="x","x",IF(OR(L38&gt;=$L$3,M38&gt;=$M$3,N38&gt;=$N$3,O38&gt;=$O$3,P38&gt;=$P$3),(IF(P38&gt;=$P$3,5,IF((O38+P38)&gt;=$O$3,4,IF((O38+P38+N38)&gt;=$N$3,3,IF((O38+P38+N38+M38)&gt;=$M$3,2,1)))))))</f>
        <v>1</v>
      </c>
      <c r="R38" s="237">
        <f t="shared" ref="R38:R69" si="5">IF(Q38="x","x",(AVERAGE(K38,Q38)))</f>
        <v>1.45</v>
      </c>
    </row>
    <row r="39" spans="1:18" x14ac:dyDescent="0.25">
      <c r="A39" s="144" t="str">
        <f>'Crisis Indicator Data'!A36</f>
        <v>Complex crisis in Eritrea</v>
      </c>
      <c r="B39" s="145" t="str">
        <f>'Crisis Indicator Data'!B36</f>
        <v>Socio-political,Displacement</v>
      </c>
      <c r="C39" s="145" t="str">
        <f>'Crisis Indicator Data'!C36</f>
        <v>ERI001</v>
      </c>
      <c r="D39" s="145" t="str">
        <f>'Crisis Indicator Data'!D36</f>
        <v>Eritrea</v>
      </c>
      <c r="E39" s="145" t="str">
        <f>'Crisis Indicator Data'!E36</f>
        <v>ERI</v>
      </c>
      <c r="F39" s="157">
        <f>IF('Crisis Indicator Data'!Q36="x","x",('Crisis Indicator Data'!Q36/1000000))</f>
        <v>5.0090000000000003</v>
      </c>
      <c r="G39" s="157">
        <f>IF('Crisis Indicator Data'!R36="x","x",('Crisis Indicator Data'!R36/1000000))</f>
        <v>0</v>
      </c>
      <c r="H39" s="157">
        <f>IF('Crisis Indicator Data'!S36="x","x",('Crisis Indicator Data'!S36/1000000))</f>
        <v>1.2</v>
      </c>
      <c r="I39" s="157">
        <f>IF('Crisis Indicator Data'!T36="x","x",('Crisis Indicator Data'!T36/1000000))</f>
        <v>0</v>
      </c>
      <c r="J39" s="157">
        <f>IF('Crisis Indicator Data'!U36="x","x",('Crisis Indicator Data'!U36/1000000))</f>
        <v>0</v>
      </c>
      <c r="K39" s="243">
        <f t="shared" si="3"/>
        <v>3.5</v>
      </c>
      <c r="L39" s="143">
        <f>IF(F39="x","x",(F39*1000000/VLOOKUP($C39,'Crisis Indicator Data'!$C$3:$H$198,5,FALSE)))</f>
        <v>0.80673216298920924</v>
      </c>
      <c r="M39" s="143">
        <f>IF(G39="x","x",(G39*1000000/VLOOKUP($C39,'Crisis Indicator Data'!$C$3:$H$198,5,FALSE)))</f>
        <v>0</v>
      </c>
      <c r="N39" s="143">
        <f>IF(H39="x","x",(H39*1000000/VLOOKUP($C39,'Crisis Indicator Data'!$C$3:$H$198,5,FALSE)))</f>
        <v>0.19326783701079078</v>
      </c>
      <c r="O39" s="143">
        <f>IF(I39="x","x",(I39*1000000/VLOOKUP($C39,'Crisis Indicator Data'!$C$3:$H$198,5,FALSE)))</f>
        <v>0</v>
      </c>
      <c r="P39" s="143">
        <f>IF(J39="x","x",(J39*1000000/VLOOKUP($C39,'Crisis Indicator Data'!$C$3:$H$198,5,FALSE)))</f>
        <v>0</v>
      </c>
      <c r="Q39" s="237">
        <f t="shared" si="4"/>
        <v>3</v>
      </c>
      <c r="R39" s="237">
        <f t="shared" si="5"/>
        <v>3.25</v>
      </c>
    </row>
    <row r="40" spans="1:18" x14ac:dyDescent="0.25">
      <c r="A40" s="144" t="str">
        <f>'Crisis Indicator Data'!A37</f>
        <v>Mixed migration flows in spain</v>
      </c>
      <c r="B40" s="145" t="str">
        <f>'Crisis Indicator Data'!B37</f>
        <v>Displacement</v>
      </c>
      <c r="C40" s="145" t="str">
        <f>'Crisis Indicator Data'!C37</f>
        <v>ESP002</v>
      </c>
      <c r="D40" s="145" t="str">
        <f>'Crisis Indicator Data'!D37</f>
        <v>Spain</v>
      </c>
      <c r="E40" s="145" t="str">
        <f>'Crisis Indicator Data'!E37</f>
        <v>ESP</v>
      </c>
      <c r="F40" s="157">
        <f>IF('Crisis Indicator Data'!Q37="x","x",('Crisis Indicator Data'!Q37/1000000))</f>
        <v>11.988</v>
      </c>
      <c r="G40" s="157">
        <f>IF('Crisis Indicator Data'!R37="x","x",('Crisis Indicator Data'!R37/1000000))</f>
        <v>0</v>
      </c>
      <c r="H40" s="157">
        <f>IF('Crisis Indicator Data'!S37="x","x",('Crisis Indicator Data'!S37/1000000))</f>
        <v>0.14599999999999999</v>
      </c>
      <c r="I40" s="157">
        <f>IF('Crisis Indicator Data'!T37="x","x",('Crisis Indicator Data'!T37/1000000))</f>
        <v>0</v>
      </c>
      <c r="J40" s="157">
        <f>IF('Crisis Indicator Data'!U37="x","x",('Crisis Indicator Data'!U37/1000000))</f>
        <v>0</v>
      </c>
      <c r="K40" s="243">
        <f t="shared" si="3"/>
        <v>1.9</v>
      </c>
      <c r="L40" s="143">
        <f>IF(F40="x","x",(F40*1000000/VLOOKUP($C40,'Crisis Indicator Data'!$C$3:$H$198,5,FALSE)))</f>
        <v>0.98796769408274265</v>
      </c>
      <c r="M40" s="143">
        <f>IF(G40="x","x",(G40*1000000/VLOOKUP($C40,'Crisis Indicator Data'!$C$3:$H$198,5,FALSE)))</f>
        <v>0</v>
      </c>
      <c r="N40" s="143">
        <f>IF(H40="x","x",(H40*1000000/VLOOKUP($C40,'Crisis Indicator Data'!$C$3:$H$198,5,FALSE)))</f>
        <v>1.2032305917257293E-2</v>
      </c>
      <c r="O40" s="143">
        <f>IF(I40="x","x",(I40*1000000/VLOOKUP($C40,'Crisis Indicator Data'!$C$3:$H$198,5,FALSE)))</f>
        <v>0</v>
      </c>
      <c r="P40" s="143">
        <f>IF(J40="x","x",(J40*1000000/VLOOKUP($C40,'Crisis Indicator Data'!$C$3:$H$198,5,FALSE)))</f>
        <v>0</v>
      </c>
      <c r="Q40" s="237">
        <f t="shared" si="4"/>
        <v>1</v>
      </c>
      <c r="R40" s="237">
        <f t="shared" si="5"/>
        <v>1.45</v>
      </c>
    </row>
    <row r="41" spans="1:18" x14ac:dyDescent="0.25">
      <c r="A41" s="144" t="str">
        <f>'Crisis Indicator Data'!A38</f>
        <v>Complex crisis in Ethiopia</v>
      </c>
      <c r="B41" s="145" t="str">
        <f>'Crisis Indicator Data'!B38</f>
        <v>Displacement,Floods,Conflict</v>
      </c>
      <c r="C41" s="145" t="str">
        <f>'Crisis Indicator Data'!C38</f>
        <v>ETH001</v>
      </c>
      <c r="D41" s="145" t="str">
        <f>'Crisis Indicator Data'!D38</f>
        <v>Ethiopia</v>
      </c>
      <c r="E41" s="145" t="str">
        <f>'Crisis Indicator Data'!E38</f>
        <v>ETH</v>
      </c>
      <c r="F41" s="157">
        <f>IF('Crisis Indicator Data'!Q38="x","x",('Crisis Indicator Data'!Q38/1000000))</f>
        <v>26.782</v>
      </c>
      <c r="G41" s="157">
        <f>IF('Crisis Indicator Data'!R38="x","x",('Crisis Indicator Data'!R38/1000000))</f>
        <v>70.834000000000003</v>
      </c>
      <c r="H41" s="157">
        <f>IF('Crisis Indicator Data'!S38="x","x",('Crisis Indicator Data'!S38/1000000))</f>
        <v>25.9</v>
      </c>
      <c r="I41" s="157">
        <f>IF('Crisis Indicator Data'!T38="x","x",('Crisis Indicator Data'!T38/1000000))</f>
        <v>0</v>
      </c>
      <c r="J41" s="157">
        <f>IF('Crisis Indicator Data'!U38="x","x",('Crisis Indicator Data'!U38/1000000))</f>
        <v>0</v>
      </c>
      <c r="K41" s="243">
        <f t="shared" si="3"/>
        <v>5</v>
      </c>
      <c r="L41" s="143">
        <f>IF(F41="x","x",(F41*1000000/VLOOKUP($C41,'Crisis Indicator Data'!$C$3:$H$198,5,FALSE)))</f>
        <v>0.21683020823213187</v>
      </c>
      <c r="M41" s="143">
        <f>IF(G41="x","x",(G41*1000000/VLOOKUP($C41,'Crisis Indicator Data'!$C$3:$H$198,5,FALSE)))</f>
        <v>0.57348035881991</v>
      </c>
      <c r="N41" s="143">
        <f>IF(H41="x","x",(H41*1000000/VLOOKUP($C41,'Crisis Indicator Data'!$C$3:$H$198,5,FALSE)))</f>
        <v>0.20968943294795817</v>
      </c>
      <c r="O41" s="143">
        <f>IF(I41="x","x",(I41*1000000/VLOOKUP($C41,'Crisis Indicator Data'!$C$3:$H$198,5,FALSE)))</f>
        <v>0</v>
      </c>
      <c r="P41" s="143">
        <f>IF(J41="x","x",(J41*1000000/VLOOKUP($C41,'Crisis Indicator Data'!$C$3:$H$198,5,FALSE)))</f>
        <v>0</v>
      </c>
      <c r="Q41" s="237">
        <f t="shared" si="4"/>
        <v>3</v>
      </c>
      <c r="R41" s="237">
        <f t="shared" si="5"/>
        <v>4</v>
      </c>
    </row>
    <row r="42" spans="1:18" x14ac:dyDescent="0.25">
      <c r="A42" s="144" t="str">
        <f>'Crisis Indicator Data'!A39</f>
        <v>International Displacement</v>
      </c>
      <c r="B42" s="145" t="str">
        <f>'Crisis Indicator Data'!B39</f>
        <v>Displacement</v>
      </c>
      <c r="C42" s="145" t="str">
        <f>'Crisis Indicator Data'!C39</f>
        <v>ETH003</v>
      </c>
      <c r="D42" s="145" t="str">
        <f>'Crisis Indicator Data'!D39</f>
        <v>Ethiopia</v>
      </c>
      <c r="E42" s="145" t="str">
        <f>'Crisis Indicator Data'!E39</f>
        <v>ETH</v>
      </c>
      <c r="F42" s="157">
        <f>IF('Crisis Indicator Data'!Q39="x","x",('Crisis Indicator Data'!Q39/1000000))</f>
        <v>85.302999999999997</v>
      </c>
      <c r="G42" s="157">
        <f>IF('Crisis Indicator Data'!R39="x","x",('Crisis Indicator Data'!R39/1000000))</f>
        <v>37.337000000000003</v>
      </c>
      <c r="H42" s="157">
        <f>IF('Crisis Indicator Data'!S39="x","x",('Crisis Indicator Data'!S39/1000000))</f>
        <v>0.876</v>
      </c>
      <c r="I42" s="157">
        <f>IF('Crisis Indicator Data'!T39="x","x",('Crisis Indicator Data'!T39/1000000))</f>
        <v>0</v>
      </c>
      <c r="J42" s="157">
        <f>IF('Crisis Indicator Data'!U39="x","x",('Crisis Indicator Data'!U39/1000000))</f>
        <v>0</v>
      </c>
      <c r="K42" s="243">
        <f t="shared" si="3"/>
        <v>3.2</v>
      </c>
      <c r="L42" s="143">
        <f>IF(F42="x","x",(F42*1000000/VLOOKUP($C42,'Crisis Indicator Data'!$C$3:$H$198,5,FALSE)))</f>
        <v>0.69062307717218818</v>
      </c>
      <c r="M42" s="143">
        <f>IF(G42="x","x",(G42*1000000/VLOOKUP($C42,'Crisis Indicator Data'!$C$3:$H$198,5,FALSE)))</f>
        <v>0.30228472424625152</v>
      </c>
      <c r="N42" s="143">
        <f>IF(H42="x","x",(H42*1000000/VLOOKUP($C42,'Crisis Indicator Data'!$C$3:$H$198,5,FALSE)))</f>
        <v>7.0921985815602835E-3</v>
      </c>
      <c r="O42" s="143">
        <f>IF(I42="x","x",(I42*1000000/VLOOKUP($C42,'Crisis Indicator Data'!$C$3:$H$198,5,FALSE)))</f>
        <v>0</v>
      </c>
      <c r="P42" s="143">
        <f>IF(J42="x","x",(J42*1000000/VLOOKUP($C42,'Crisis Indicator Data'!$C$3:$H$198,5,FALSE)))</f>
        <v>0</v>
      </c>
      <c r="Q42" s="237">
        <f t="shared" si="4"/>
        <v>2</v>
      </c>
      <c r="R42" s="237">
        <f t="shared" si="5"/>
        <v>2.6</v>
      </c>
    </row>
    <row r="43" spans="1:18" x14ac:dyDescent="0.25">
      <c r="A43" s="144" t="str">
        <f>'Crisis Indicator Data'!A40</f>
        <v>Northern Ethiopia Conflict</v>
      </c>
      <c r="B43" s="145" t="str">
        <f>'Crisis Indicator Data'!B40</f>
        <v>Conflict,Displacement</v>
      </c>
      <c r="C43" s="145" t="str">
        <f>'Crisis Indicator Data'!C40</f>
        <v>ETH004</v>
      </c>
      <c r="D43" s="145" t="str">
        <f>'Crisis Indicator Data'!D40</f>
        <v>Ethiopia</v>
      </c>
      <c r="E43" s="145" t="str">
        <f>'Crisis Indicator Data'!E40</f>
        <v>ETH</v>
      </c>
      <c r="F43" s="157">
        <f>IF('Crisis Indicator Data'!Q40="x","x",('Crisis Indicator Data'!Q40/1000000))</f>
        <v>0</v>
      </c>
      <c r="G43" s="157">
        <f>IF('Crisis Indicator Data'!R40="x","x",('Crisis Indicator Data'!R40/1000000))</f>
        <v>20.7</v>
      </c>
      <c r="H43" s="157">
        <f>IF('Crisis Indicator Data'!S40="x","x",('Crisis Indicator Data'!S40/1000000))</f>
        <v>7</v>
      </c>
      <c r="I43" s="157">
        <f>IF('Crisis Indicator Data'!T40="x","x",('Crisis Indicator Data'!T40/1000000))</f>
        <v>1.9</v>
      </c>
      <c r="J43" s="157">
        <f>IF('Crisis Indicator Data'!U40="x","x",('Crisis Indicator Data'!U40/1000000))</f>
        <v>0.5</v>
      </c>
      <c r="K43" s="243">
        <f t="shared" si="3"/>
        <v>5</v>
      </c>
      <c r="L43" s="143">
        <f>IF(F43="x","x",(F43*1000000/VLOOKUP($C43,'Crisis Indicator Data'!$C$3:$H$198,5,FALSE)))</f>
        <v>0</v>
      </c>
      <c r="M43" s="143">
        <f>IF(G43="x","x",(G43*1000000/VLOOKUP($C43,'Crisis Indicator Data'!$C$3:$H$198,5,FALSE)))</f>
        <v>0.68770764119601324</v>
      </c>
      <c r="N43" s="143">
        <f>IF(H43="x","x",(H43*1000000/VLOOKUP($C43,'Crisis Indicator Data'!$C$3:$H$198,5,FALSE)))</f>
        <v>0.23255813953488372</v>
      </c>
      <c r="O43" s="143">
        <f>IF(I43="x","x",(I43*1000000/VLOOKUP($C43,'Crisis Indicator Data'!$C$3:$H$198,5,FALSE)))</f>
        <v>6.3122923588039864E-2</v>
      </c>
      <c r="P43" s="143">
        <f>IF(J43="x","x",(J43*1000000/VLOOKUP($C43,'Crisis Indicator Data'!$C$3:$H$198,5,FALSE)))</f>
        <v>1.6611295681063124E-2</v>
      </c>
      <c r="Q43" s="237">
        <f t="shared" si="4"/>
        <v>4</v>
      </c>
      <c r="R43" s="237">
        <f t="shared" si="5"/>
        <v>4.5</v>
      </c>
    </row>
    <row r="44" spans="1:18" x14ac:dyDescent="0.25">
      <c r="A44" s="144" t="str">
        <f>'Crisis Indicator Data'!A41</f>
        <v>Drought in Ethiopia</v>
      </c>
      <c r="B44" s="145" t="str">
        <f>'Crisis Indicator Data'!B41</f>
        <v>Drought</v>
      </c>
      <c r="C44" s="145" t="str">
        <f>'Crisis Indicator Data'!C41</f>
        <v>ETH005</v>
      </c>
      <c r="D44" s="145" t="str">
        <f>'Crisis Indicator Data'!D41</f>
        <v>Ethiopia</v>
      </c>
      <c r="E44" s="145" t="str">
        <f>'Crisis Indicator Data'!E41</f>
        <v>ETH</v>
      </c>
      <c r="F44" s="157">
        <f>IF('Crisis Indicator Data'!Q41="x","x",('Crisis Indicator Data'!Q41/1000000))</f>
        <v>35.9</v>
      </c>
      <c r="G44" s="157">
        <f>IF('Crisis Indicator Data'!R41="x","x",('Crisis Indicator Data'!R41/1000000))</f>
        <v>14.2</v>
      </c>
      <c r="H44" s="157">
        <f>IF('Crisis Indicator Data'!S41="x","x",('Crisis Indicator Data'!S41/1000000))</f>
        <v>7.1360000000000001</v>
      </c>
      <c r="I44" s="157">
        <f>IF('Crisis Indicator Data'!T41="x","x",('Crisis Indicator Data'!T41/1000000))</f>
        <v>2.363</v>
      </c>
      <c r="J44" s="157">
        <f>IF('Crisis Indicator Data'!U41="x","x",('Crisis Indicator Data'!U41/1000000))</f>
        <v>0.40100000000000002</v>
      </c>
      <c r="K44" s="243">
        <f t="shared" si="3"/>
        <v>5</v>
      </c>
      <c r="L44" s="143">
        <f>IF(F44="x","x",(F44*1000000/VLOOKUP($C44,'Crisis Indicator Data'!$C$3:$H$198,5,FALSE)))</f>
        <v>0.59833333333333338</v>
      </c>
      <c r="M44" s="143">
        <f>IF(G44="x","x",(G44*1000000/VLOOKUP($C44,'Crisis Indicator Data'!$C$3:$H$198,5,FALSE)))</f>
        <v>0.23666666666666666</v>
      </c>
      <c r="N44" s="143">
        <f>IF(H44="x","x",(H44*1000000/VLOOKUP($C44,'Crisis Indicator Data'!$C$3:$H$198,5,FALSE)))</f>
        <v>0.11893333333333334</v>
      </c>
      <c r="O44" s="143">
        <f>IF(I44="x","x",(I44*1000000/VLOOKUP($C44,'Crisis Indicator Data'!$C$3:$H$198,5,FALSE)))</f>
        <v>3.9383333333333333E-2</v>
      </c>
      <c r="P44" s="143">
        <f>IF(J44="x","x",(J44*1000000/VLOOKUP($C44,'Crisis Indicator Data'!$C$3:$H$198,5,FALSE)))</f>
        <v>6.6833333333333337E-3</v>
      </c>
      <c r="Q44" s="237">
        <f t="shared" si="4"/>
        <v>3</v>
      </c>
      <c r="R44" s="237">
        <f t="shared" si="5"/>
        <v>4</v>
      </c>
    </row>
    <row r="45" spans="1:18" x14ac:dyDescent="0.25">
      <c r="A45" s="144" t="str">
        <f>'Crisis Indicator Data'!A42</f>
        <v xml:space="preserve">Flood crisis in Gambia </v>
      </c>
      <c r="B45" s="145" t="str">
        <f>'Crisis Indicator Data'!B42</f>
        <v>Floods</v>
      </c>
      <c r="C45" s="145" t="str">
        <f>'Crisis Indicator Data'!C42</f>
        <v>GMB002</v>
      </c>
      <c r="D45" s="145" t="str">
        <f>'Crisis Indicator Data'!D42</f>
        <v>Gambia</v>
      </c>
      <c r="E45" s="145" t="str">
        <f>'Crisis Indicator Data'!E42</f>
        <v>GMB</v>
      </c>
      <c r="F45" s="157">
        <f>IF('Crisis Indicator Data'!Q42="x","x",('Crisis Indicator Data'!Q42/1000000))</f>
        <v>2.448</v>
      </c>
      <c r="G45" s="157">
        <f>IF('Crisis Indicator Data'!R42="x","x",('Crisis Indicator Data'!R42/1000000))</f>
        <v>0</v>
      </c>
      <c r="H45" s="157">
        <f>IF('Crisis Indicator Data'!S42="x","x",('Crisis Indicator Data'!S42/1000000))</f>
        <v>3.7999999999999999E-2</v>
      </c>
      <c r="I45" s="157">
        <f>IF('Crisis Indicator Data'!T42="x","x",('Crisis Indicator Data'!T42/1000000))</f>
        <v>6.0000000000000001E-3</v>
      </c>
      <c r="J45" s="157">
        <f>IF('Crisis Indicator Data'!U42="x","x",('Crisis Indicator Data'!U42/1000000))</f>
        <v>0</v>
      </c>
      <c r="K45" s="243">
        <f t="shared" si="3"/>
        <v>1.1000000000000001</v>
      </c>
      <c r="L45" s="143">
        <f>IF(F45="x","x",(F45*1000000/VLOOKUP($C45,'Crisis Indicator Data'!$C$3:$H$198,5,FALSE)))</f>
        <v>0.9823434991974318</v>
      </c>
      <c r="M45" s="143">
        <f>IF(G45="x","x",(G45*1000000/VLOOKUP($C45,'Crisis Indicator Data'!$C$3:$H$198,5,FALSE)))</f>
        <v>0</v>
      </c>
      <c r="N45" s="143">
        <f>IF(H45="x","x",(H45*1000000/VLOOKUP($C45,'Crisis Indicator Data'!$C$3:$H$198,5,FALSE)))</f>
        <v>1.5248796147672551E-2</v>
      </c>
      <c r="O45" s="143">
        <f>IF(I45="x","x",(I45*1000000/VLOOKUP($C45,'Crisis Indicator Data'!$C$3:$H$198,5,FALSE)))</f>
        <v>2.407704654895666E-3</v>
      </c>
      <c r="P45" s="143">
        <f>IF(J45="x","x",(J45*1000000/VLOOKUP($C45,'Crisis Indicator Data'!$C$3:$H$198,5,FALSE)))</f>
        <v>0</v>
      </c>
      <c r="Q45" s="237">
        <f t="shared" si="4"/>
        <v>1</v>
      </c>
      <c r="R45" s="237">
        <f t="shared" si="5"/>
        <v>1.05</v>
      </c>
    </row>
    <row r="46" spans="1:18" x14ac:dyDescent="0.25">
      <c r="A46" s="144" t="str">
        <f>'Crisis Indicator Data'!A43</f>
        <v>Mixed migration flows in Greece</v>
      </c>
      <c r="B46" s="145" t="str">
        <f>'Crisis Indicator Data'!B43</f>
        <v>Displacement</v>
      </c>
      <c r="C46" s="145" t="str">
        <f>'Crisis Indicator Data'!C43</f>
        <v>GRC002</v>
      </c>
      <c r="D46" s="145" t="str">
        <f>'Crisis Indicator Data'!D43</f>
        <v>Greece</v>
      </c>
      <c r="E46" s="145" t="str">
        <f>'Crisis Indicator Data'!E43</f>
        <v>GRC</v>
      </c>
      <c r="F46" s="157">
        <f>IF('Crisis Indicator Data'!Q43="x","x",('Crisis Indicator Data'!Q43/1000000))</f>
        <v>0.245</v>
      </c>
      <c r="G46" s="157">
        <f>IF('Crisis Indicator Data'!R43="x","x",('Crisis Indicator Data'!R43/1000000))</f>
        <v>0.14099999999999999</v>
      </c>
      <c r="H46" s="157">
        <f>IF('Crisis Indicator Data'!S43="x","x",('Crisis Indicator Data'!S43/1000000))</f>
        <v>1.9E-2</v>
      </c>
      <c r="I46" s="157">
        <f>IF('Crisis Indicator Data'!T43="x","x",('Crisis Indicator Data'!T43/1000000))</f>
        <v>0</v>
      </c>
      <c r="J46" s="157">
        <f>IF('Crisis Indicator Data'!U43="x","x",('Crisis Indicator Data'!U43/1000000))</f>
        <v>0</v>
      </c>
      <c r="K46" s="243">
        <f t="shared" si="3"/>
        <v>0.5</v>
      </c>
      <c r="L46" s="143">
        <f>IF(F46="x","x",(F46*1000000/VLOOKUP($C46,'Crisis Indicator Data'!$C$3:$H$198,5,FALSE)))</f>
        <v>0.60493827160493829</v>
      </c>
      <c r="M46" s="143">
        <f>IF(G46="x","x",(G46*1000000/VLOOKUP($C46,'Crisis Indicator Data'!$C$3:$H$198,5,FALSE)))</f>
        <v>0.34814814814814815</v>
      </c>
      <c r="N46" s="143">
        <f>IF(H46="x","x",(H46*1000000/VLOOKUP($C46,'Crisis Indicator Data'!$C$3:$H$198,5,FALSE)))</f>
        <v>4.6913580246913583E-2</v>
      </c>
      <c r="O46" s="143">
        <f>IF(I46="x","x",(I46*1000000/VLOOKUP($C46,'Crisis Indicator Data'!$C$3:$H$198,5,FALSE)))</f>
        <v>0</v>
      </c>
      <c r="P46" s="143">
        <f>IF(J46="x","x",(J46*1000000/VLOOKUP($C46,'Crisis Indicator Data'!$C$3:$H$198,5,FALSE)))</f>
        <v>0</v>
      </c>
      <c r="Q46" s="237">
        <f t="shared" si="4"/>
        <v>2</v>
      </c>
      <c r="R46" s="237">
        <f t="shared" si="5"/>
        <v>1.25</v>
      </c>
    </row>
    <row r="47" spans="1:18" x14ac:dyDescent="0.25">
      <c r="A47" s="144" t="str">
        <f>'Crisis Indicator Data'!A44</f>
        <v>Complex crisis in Guatemala</v>
      </c>
      <c r="B47" s="145" t="str">
        <f>'Crisis Indicator Data'!B44</f>
        <v>Violence,Socio-political,Other seasonal event</v>
      </c>
      <c r="C47" s="145" t="str">
        <f>'Crisis Indicator Data'!C44</f>
        <v>GTM001</v>
      </c>
      <c r="D47" s="145" t="str">
        <f>'Crisis Indicator Data'!D44</f>
        <v>Guatemala</v>
      </c>
      <c r="E47" s="145" t="str">
        <f>'Crisis Indicator Data'!E44</f>
        <v>GTM</v>
      </c>
      <c r="F47" s="157">
        <f>IF('Crisis Indicator Data'!Q44="x","x",('Crisis Indicator Data'!Q44/1000000))</f>
        <v>11.4</v>
      </c>
      <c r="G47" s="157">
        <f>IF('Crisis Indicator Data'!R44="x","x",('Crisis Indicator Data'!R44/1000000))</f>
        <v>1.9</v>
      </c>
      <c r="H47" s="157">
        <f>IF('Crisis Indicator Data'!S44="x","x",('Crisis Indicator Data'!S44/1000000))</f>
        <v>3.8</v>
      </c>
      <c r="I47" s="157">
        <f>IF('Crisis Indicator Data'!T44="x","x",('Crisis Indicator Data'!T44/1000000))</f>
        <v>0</v>
      </c>
      <c r="J47" s="157">
        <f>IF('Crisis Indicator Data'!U44="x","x",('Crisis Indicator Data'!U44/1000000))</f>
        <v>0</v>
      </c>
      <c r="K47" s="243">
        <f t="shared" si="3"/>
        <v>4.3</v>
      </c>
      <c r="L47" s="143">
        <f>IF(F47="x","x",(F47*1000000/VLOOKUP($C47,'Crisis Indicator Data'!$C$3:$H$198,5,FALSE)))</f>
        <v>0.66666666666666663</v>
      </c>
      <c r="M47" s="143">
        <f>IF(G47="x","x",(G47*1000000/VLOOKUP($C47,'Crisis Indicator Data'!$C$3:$H$198,5,FALSE)))</f>
        <v>0.1111111111111111</v>
      </c>
      <c r="N47" s="143">
        <f>IF(H47="x","x",(H47*1000000/VLOOKUP($C47,'Crisis Indicator Data'!$C$3:$H$198,5,FALSE)))</f>
        <v>0.22222222222222221</v>
      </c>
      <c r="O47" s="143">
        <f>IF(I47="x","x",(I47*1000000/VLOOKUP($C47,'Crisis Indicator Data'!$C$3:$H$198,5,FALSE)))</f>
        <v>0</v>
      </c>
      <c r="P47" s="143">
        <f>IF(J47="x","x",(J47*1000000/VLOOKUP($C47,'Crisis Indicator Data'!$C$3:$H$198,5,FALSE)))</f>
        <v>0</v>
      </c>
      <c r="Q47" s="237">
        <f t="shared" si="4"/>
        <v>3</v>
      </c>
      <c r="R47" s="237">
        <f t="shared" si="5"/>
        <v>3.65</v>
      </c>
    </row>
    <row r="48" spans="1:18" x14ac:dyDescent="0.25">
      <c r="A48" s="144" t="str">
        <f>'Crisis Indicator Data'!A45</f>
        <v>Complex crisis in Honduras</v>
      </c>
      <c r="B48" s="145" t="str">
        <f>'Crisis Indicator Data'!B45</f>
        <v>Violence,Socio-political,Other seasonal event,Cyclone</v>
      </c>
      <c r="C48" s="145" t="str">
        <f>'Crisis Indicator Data'!C45</f>
        <v>HND001</v>
      </c>
      <c r="D48" s="145" t="str">
        <f>'Crisis Indicator Data'!D45</f>
        <v>Honduras</v>
      </c>
      <c r="E48" s="145" t="str">
        <f>'Crisis Indicator Data'!E45</f>
        <v>HND</v>
      </c>
      <c r="F48" s="157">
        <f>IF('Crisis Indicator Data'!Q45="x","x",('Crisis Indicator Data'!Q45/1000000))</f>
        <v>5.4</v>
      </c>
      <c r="G48" s="157">
        <f>IF('Crisis Indicator Data'!R45="x","x",('Crisis Indicator Data'!R45/1000000))</f>
        <v>1.2</v>
      </c>
      <c r="H48" s="157">
        <f>IF('Crisis Indicator Data'!S45="x","x",('Crisis Indicator Data'!S45/1000000))</f>
        <v>2.8</v>
      </c>
      <c r="I48" s="157">
        <f>IF('Crisis Indicator Data'!T45="x","x",('Crisis Indicator Data'!T45/1000000))</f>
        <v>0</v>
      </c>
      <c r="J48" s="157">
        <f>IF('Crisis Indicator Data'!U45="x","x",('Crisis Indicator Data'!U45/1000000))</f>
        <v>0</v>
      </c>
      <c r="K48" s="243">
        <f t="shared" si="3"/>
        <v>4.0999999999999996</v>
      </c>
      <c r="L48" s="143">
        <f>IF(F48="x","x",(F48*1000000/VLOOKUP($C48,'Crisis Indicator Data'!$C$3:$H$198,5,FALSE)))</f>
        <v>0.57446808510638303</v>
      </c>
      <c r="M48" s="143">
        <f>IF(G48="x","x",(G48*1000000/VLOOKUP($C48,'Crisis Indicator Data'!$C$3:$H$198,5,FALSE)))</f>
        <v>0.1276595744680851</v>
      </c>
      <c r="N48" s="143">
        <f>IF(H48="x","x",(H48*1000000/VLOOKUP($C48,'Crisis Indicator Data'!$C$3:$H$198,5,FALSE)))</f>
        <v>0.2978723404255319</v>
      </c>
      <c r="O48" s="143">
        <f>IF(I48="x","x",(I48*1000000/VLOOKUP($C48,'Crisis Indicator Data'!$C$3:$H$198,5,FALSE)))</f>
        <v>0</v>
      </c>
      <c r="P48" s="143">
        <f>IF(J48="x","x",(J48*1000000/VLOOKUP($C48,'Crisis Indicator Data'!$C$3:$H$198,5,FALSE)))</f>
        <v>0</v>
      </c>
      <c r="Q48" s="237">
        <f t="shared" si="4"/>
        <v>3</v>
      </c>
      <c r="R48" s="237">
        <f t="shared" si="5"/>
        <v>3.55</v>
      </c>
    </row>
    <row r="49" spans="1:18" x14ac:dyDescent="0.25">
      <c r="A49" s="144" t="str">
        <f>'Crisis Indicator Data'!A46</f>
        <v>Complex crisis in Haiti</v>
      </c>
      <c r="B49" s="145" t="str">
        <f>'Crisis Indicator Data'!B46</f>
        <v>Earthquake,Violence,Socio-political,Other seasonal event</v>
      </c>
      <c r="C49" s="145" t="str">
        <f>'Crisis Indicator Data'!C46</f>
        <v>HTI001</v>
      </c>
      <c r="D49" s="145" t="str">
        <f>'Crisis Indicator Data'!D46</f>
        <v>Haiti</v>
      </c>
      <c r="E49" s="145" t="str">
        <f>'Crisis Indicator Data'!E46</f>
        <v>HTI</v>
      </c>
      <c r="F49" s="157">
        <f>IF('Crisis Indicator Data'!Q46="x","x",('Crisis Indicator Data'!Q46/1000000))</f>
        <v>3.2</v>
      </c>
      <c r="G49" s="157">
        <f>IF('Crisis Indicator Data'!R46="x","x",('Crisis Indicator Data'!R46/1000000))</f>
        <v>3.8</v>
      </c>
      <c r="H49" s="157">
        <f>IF('Crisis Indicator Data'!S46="x","x",('Crisis Indicator Data'!S46/1000000))</f>
        <v>1.9</v>
      </c>
      <c r="I49" s="157">
        <f>IF('Crisis Indicator Data'!T46="x","x",('Crisis Indicator Data'!T46/1000000))</f>
        <v>1.5</v>
      </c>
      <c r="J49" s="157">
        <f>IF('Crisis Indicator Data'!U46="x","x",('Crisis Indicator Data'!U46/1000000))</f>
        <v>1</v>
      </c>
      <c r="K49" s="243">
        <f t="shared" si="3"/>
        <v>4.4000000000000004</v>
      </c>
      <c r="L49" s="143">
        <f>IF(F49="x","x",(F49*1000000/VLOOKUP($C49,'Crisis Indicator Data'!$C$3:$H$198,5,FALSE)))</f>
        <v>0.2807017543859649</v>
      </c>
      <c r="M49" s="143">
        <f>IF(G49="x","x",(G49*1000000/VLOOKUP($C49,'Crisis Indicator Data'!$C$3:$H$198,5,FALSE)))</f>
        <v>0.33333333333333331</v>
      </c>
      <c r="N49" s="143">
        <f>IF(H49="x","x",(H49*1000000/VLOOKUP($C49,'Crisis Indicator Data'!$C$3:$H$198,5,FALSE)))</f>
        <v>0.16666666666666666</v>
      </c>
      <c r="O49" s="143">
        <f>IF(I49="x","x",(I49*1000000/VLOOKUP($C49,'Crisis Indicator Data'!$C$3:$H$198,5,FALSE)))</f>
        <v>0.13157894736842105</v>
      </c>
      <c r="P49" s="143">
        <f>IF(J49="x","x",(J49*1000000/VLOOKUP($C49,'Crisis Indicator Data'!$C$3:$H$198,5,FALSE)))</f>
        <v>8.771929824561403E-2</v>
      </c>
      <c r="Q49" s="237">
        <f t="shared" si="4"/>
        <v>5</v>
      </c>
      <c r="R49" s="237">
        <f t="shared" si="5"/>
        <v>4.7</v>
      </c>
    </row>
    <row r="50" spans="1:18" x14ac:dyDescent="0.25">
      <c r="A50" s="144" t="str">
        <f>'Crisis Indicator Data'!A47</f>
        <v xml:space="preserve">Nippes Earthquake </v>
      </c>
      <c r="B50" s="145" t="str">
        <f>'Crisis Indicator Data'!B47</f>
        <v>Earthquake</v>
      </c>
      <c r="C50" s="145" t="str">
        <f>'Crisis Indicator Data'!C47</f>
        <v>HTI002</v>
      </c>
      <c r="D50" s="145" t="str">
        <f>'Crisis Indicator Data'!D47</f>
        <v>Haiti</v>
      </c>
      <c r="E50" s="145" t="str">
        <f>'Crisis Indicator Data'!E47</f>
        <v>HTI</v>
      </c>
      <c r="F50" s="157">
        <f>IF('Crisis Indicator Data'!Q47="x","x",('Crisis Indicator Data'!Q47/1000000))</f>
        <v>5.7389999999999999</v>
      </c>
      <c r="G50" s="157">
        <f>IF('Crisis Indicator Data'!R47="x","x",('Crisis Indicator Data'!R47/1000000))</f>
        <v>0.04</v>
      </c>
      <c r="H50" s="157">
        <f>IF('Crisis Indicator Data'!S47="x","x",('Crisis Indicator Data'!S47/1000000))</f>
        <v>0.65</v>
      </c>
      <c r="I50" s="157">
        <f>IF('Crisis Indicator Data'!T47="x","x",('Crisis Indicator Data'!T47/1000000))</f>
        <v>0</v>
      </c>
      <c r="J50" s="157">
        <f>IF('Crisis Indicator Data'!U47="x","x",('Crisis Indicator Data'!U47/1000000))</f>
        <v>0</v>
      </c>
      <c r="K50" s="243">
        <f t="shared" si="3"/>
        <v>3</v>
      </c>
      <c r="L50" s="143">
        <f>IF(F50="x","x",(F50*1000000/VLOOKUP($C50,'Crisis Indicator Data'!$C$3:$H$198,5,FALSE)))</f>
        <v>0.89267382174521703</v>
      </c>
      <c r="M50" s="143">
        <f>IF(G50="x","x",(G50*1000000/VLOOKUP($C50,'Crisis Indicator Data'!$C$3:$H$198,5,FALSE)))</f>
        <v>6.221807435059885E-3</v>
      </c>
      <c r="N50" s="143">
        <f>IF(H50="x","x",(H50*1000000/VLOOKUP($C50,'Crisis Indicator Data'!$C$3:$H$198,5,FALSE)))</f>
        <v>0.10110437081972314</v>
      </c>
      <c r="O50" s="143">
        <f>IF(I50="x","x",(I50*1000000/VLOOKUP($C50,'Crisis Indicator Data'!$C$3:$H$198,5,FALSE)))</f>
        <v>0</v>
      </c>
      <c r="P50" s="143">
        <f>IF(J50="x","x",(J50*1000000/VLOOKUP($C50,'Crisis Indicator Data'!$C$3:$H$198,5,FALSE)))</f>
        <v>0</v>
      </c>
      <c r="Q50" s="237">
        <f t="shared" si="4"/>
        <v>3</v>
      </c>
      <c r="R50" s="237">
        <f t="shared" si="5"/>
        <v>3</v>
      </c>
    </row>
    <row r="51" spans="1:18" x14ac:dyDescent="0.25">
      <c r="A51" s="144" t="str">
        <f>'Crisis Indicator Data'!A48</f>
        <v>Displacement from Ukraine conflict in Hungary</v>
      </c>
      <c r="B51" s="145" t="str">
        <f>'Crisis Indicator Data'!B48</f>
        <v>Conflict,Displacement</v>
      </c>
      <c r="C51" s="145" t="str">
        <f>'Crisis Indicator Data'!C48</f>
        <v>HUN002</v>
      </c>
      <c r="D51" s="145" t="str">
        <f>'Crisis Indicator Data'!D48</f>
        <v>Hungary</v>
      </c>
      <c r="E51" s="145" t="str">
        <f>'Crisis Indicator Data'!E48</f>
        <v>HUN</v>
      </c>
      <c r="F51" s="157">
        <f>IF('Crisis Indicator Data'!Q48="x","x",('Crisis Indicator Data'!Q48/1000000))</f>
        <v>0.55300000000000005</v>
      </c>
      <c r="G51" s="157">
        <f>IF('Crisis Indicator Data'!R48="x","x",('Crisis Indicator Data'!R48/1000000))</f>
        <v>0</v>
      </c>
      <c r="H51" s="157">
        <f>IF('Crisis Indicator Data'!S48="x","x",('Crisis Indicator Data'!S48/1000000))</f>
        <v>1.59</v>
      </c>
      <c r="I51" s="157">
        <f>IF('Crisis Indicator Data'!T48="x","x",('Crisis Indicator Data'!T48/1000000))</f>
        <v>0</v>
      </c>
      <c r="J51" s="157">
        <f>IF('Crisis Indicator Data'!U48="x","x",('Crisis Indicator Data'!U48/1000000))</f>
        <v>0</v>
      </c>
      <c r="K51" s="243">
        <f t="shared" si="3"/>
        <v>3.7</v>
      </c>
      <c r="L51" s="143">
        <f>IF(F51="x","x",(F51*1000000/VLOOKUP($C51,'Crisis Indicator Data'!$C$3:$H$198,5,FALSE)))</f>
        <v>0.25804946336910872</v>
      </c>
      <c r="M51" s="143">
        <f>IF(G51="x","x",(G51*1000000/VLOOKUP($C51,'Crisis Indicator Data'!$C$3:$H$198,5,FALSE)))</f>
        <v>0</v>
      </c>
      <c r="N51" s="143">
        <f>IF(H51="x","x",(H51*1000000/VLOOKUP($C51,'Crisis Indicator Data'!$C$3:$H$198,5,FALSE)))</f>
        <v>0.74195053663089128</v>
      </c>
      <c r="O51" s="143">
        <f>IF(I51="x","x",(I51*1000000/VLOOKUP($C51,'Crisis Indicator Data'!$C$3:$H$198,5,FALSE)))</f>
        <v>0</v>
      </c>
      <c r="P51" s="143">
        <f>IF(J51="x","x",(J51*1000000/VLOOKUP($C51,'Crisis Indicator Data'!$C$3:$H$198,5,FALSE)))</f>
        <v>0</v>
      </c>
      <c r="Q51" s="237">
        <f t="shared" si="4"/>
        <v>3</v>
      </c>
      <c r="R51" s="237">
        <f t="shared" si="5"/>
        <v>3.35</v>
      </c>
    </row>
    <row r="52" spans="1:18" x14ac:dyDescent="0.25">
      <c r="A52" s="144" t="str">
        <f>'Crisis Indicator Data'!A49</f>
        <v>Papua Conflict</v>
      </c>
      <c r="B52" s="145" t="str">
        <f>'Crisis Indicator Data'!B49</f>
        <v>Socio-political,Violence</v>
      </c>
      <c r="C52" s="145" t="str">
        <f>'Crisis Indicator Data'!C49</f>
        <v>IDN002</v>
      </c>
      <c r="D52" s="145" t="str">
        <f>'Crisis Indicator Data'!D49</f>
        <v>Indonesia</v>
      </c>
      <c r="E52" s="145" t="str">
        <f>'Crisis Indicator Data'!E49</f>
        <v>IDN</v>
      </c>
      <c r="F52" s="157">
        <f>IF('Crisis Indicator Data'!Q49="x","x",('Crisis Indicator Data'!Q49/1000000))</f>
        <v>0</v>
      </c>
      <c r="G52" s="157">
        <f>IF('Crisis Indicator Data'!R49="x","x",('Crisis Indicator Data'!R49/1000000))</f>
        <v>5.3380000000000001</v>
      </c>
      <c r="H52" s="157">
        <f>IF('Crisis Indicator Data'!S49="x","x",('Crisis Indicator Data'!S49/1000000))</f>
        <v>0.1</v>
      </c>
      <c r="I52" s="157">
        <f>IF('Crisis Indicator Data'!T49="x","x",('Crisis Indicator Data'!T49/1000000))</f>
        <v>0</v>
      </c>
      <c r="J52" s="157">
        <f>IF('Crisis Indicator Data'!U49="x","x",('Crisis Indicator Data'!U49/1000000))</f>
        <v>0</v>
      </c>
      <c r="K52" s="243">
        <f t="shared" si="3"/>
        <v>1.7</v>
      </c>
      <c r="L52" s="143">
        <f>IF(F52="x","x",(F52*1000000/VLOOKUP($C52,'Crisis Indicator Data'!$C$3:$H$198,5,FALSE)))</f>
        <v>0</v>
      </c>
      <c r="M52" s="143">
        <f>IF(G52="x","x",(G52*1000000/VLOOKUP($C52,'Crisis Indicator Data'!$C$3:$H$198,5,FALSE)))</f>
        <v>0.98161088635527771</v>
      </c>
      <c r="N52" s="143">
        <f>IF(H52="x","x",(H52*1000000/VLOOKUP($C52,'Crisis Indicator Data'!$C$3:$H$198,5,FALSE)))</f>
        <v>1.8389113644722323E-2</v>
      </c>
      <c r="O52" s="143">
        <f>IF(I52="x","x",(I52*1000000/VLOOKUP($C52,'Crisis Indicator Data'!$C$3:$H$198,5,FALSE)))</f>
        <v>0</v>
      </c>
      <c r="P52" s="143">
        <f>IF(J52="x","x",(J52*1000000/VLOOKUP($C52,'Crisis Indicator Data'!$C$3:$H$198,5,FALSE)))</f>
        <v>0</v>
      </c>
      <c r="Q52" s="237">
        <f t="shared" si="4"/>
        <v>2</v>
      </c>
      <c r="R52" s="237">
        <f t="shared" si="5"/>
        <v>1.85</v>
      </c>
    </row>
    <row r="53" spans="1:18" x14ac:dyDescent="0.25">
      <c r="A53" s="144" t="str">
        <f>'Crisis Indicator Data'!A50</f>
        <v>Conflict in Jammu and Kashmir</v>
      </c>
      <c r="B53" s="145" t="str">
        <f>'Crisis Indicator Data'!B50</f>
        <v>Socio-political</v>
      </c>
      <c r="C53" s="145" t="str">
        <f>'Crisis Indicator Data'!C50</f>
        <v>IND002</v>
      </c>
      <c r="D53" s="145" t="str">
        <f>'Crisis Indicator Data'!D50</f>
        <v>India</v>
      </c>
      <c r="E53" s="145" t="str">
        <f>'Crisis Indicator Data'!E50</f>
        <v>IND</v>
      </c>
      <c r="F53" s="157">
        <f>IF('Crisis Indicator Data'!Q50="x","x",('Crisis Indicator Data'!Q50/1000000))</f>
        <v>12.541</v>
      </c>
      <c r="G53" s="157" t="str">
        <f>IF('Crisis Indicator Data'!R50="x","x",('Crisis Indicator Data'!R50/1000000))</f>
        <v>x</v>
      </c>
      <c r="H53" s="157" t="str">
        <f>IF('Crisis Indicator Data'!S50="x","x",('Crisis Indicator Data'!S50/1000000))</f>
        <v>x</v>
      </c>
      <c r="I53" s="157" t="str">
        <f>IF('Crisis Indicator Data'!T50="x","x",('Crisis Indicator Data'!T50/1000000))</f>
        <v>x</v>
      </c>
      <c r="J53" s="157" t="str">
        <f>IF('Crisis Indicator Data'!U50="x","x",('Crisis Indicator Data'!U50/1000000))</f>
        <v>x</v>
      </c>
      <c r="K53" s="243" t="str">
        <f t="shared" si="3"/>
        <v>x</v>
      </c>
      <c r="L53" s="143">
        <f>IF(F53="x","x",(F53*1000000/VLOOKUP($C53,'Crisis Indicator Data'!$C$3:$H$198,5,FALSE)))</f>
        <v>1</v>
      </c>
      <c r="M53" s="143" t="str">
        <f>IF(G53="x","x",(G53*1000000/VLOOKUP($C53,'Crisis Indicator Data'!$C$3:$H$198,5,FALSE)))</f>
        <v>x</v>
      </c>
      <c r="N53" s="143" t="str">
        <f>IF(H53="x","x",(H53*1000000/VLOOKUP($C53,'Crisis Indicator Data'!$C$3:$H$198,5,FALSE)))</f>
        <v>x</v>
      </c>
      <c r="O53" s="143" t="str">
        <f>IF(I53="x","x",(I53*1000000/VLOOKUP($C53,'Crisis Indicator Data'!$C$3:$H$198,5,FALSE)))</f>
        <v>x</v>
      </c>
      <c r="P53" s="143" t="str">
        <f>IF(J53="x","x",(J53*1000000/VLOOKUP($C53,'Crisis Indicator Data'!$C$3:$H$198,5,FALSE)))</f>
        <v>x</v>
      </c>
      <c r="Q53" s="237" t="str">
        <f t="shared" si="4"/>
        <v>x</v>
      </c>
      <c r="R53" s="237" t="str">
        <f t="shared" si="5"/>
        <v>x</v>
      </c>
    </row>
    <row r="54" spans="1:18" x14ac:dyDescent="0.25">
      <c r="A54" s="147" t="str">
        <f>'Crisis Indicator Data'!A51</f>
        <v>Afghan Refugees in Iran</v>
      </c>
      <c r="B54" s="148" t="str">
        <f>'Crisis Indicator Data'!B51</f>
        <v>Displacement</v>
      </c>
      <c r="C54" s="148" t="str">
        <f>'Crisis Indicator Data'!C51</f>
        <v>IRN004</v>
      </c>
      <c r="D54" s="148" t="str">
        <f>'Crisis Indicator Data'!D51</f>
        <v>Iran</v>
      </c>
      <c r="E54" s="148" t="str">
        <f>'Crisis Indicator Data'!E51</f>
        <v>IRN</v>
      </c>
      <c r="F54" s="157">
        <f>IF('Crisis Indicator Data'!Q51="x","x",('Crisis Indicator Data'!Q51/1000000))</f>
        <v>21.943000000000001</v>
      </c>
      <c r="G54" s="157">
        <f>IF('Crisis Indicator Data'!R51="x","x",('Crisis Indicator Data'!R51/1000000))</f>
        <v>0</v>
      </c>
      <c r="H54" s="157">
        <f>IF('Crisis Indicator Data'!S51="x","x",('Crisis Indicator Data'!S51/1000000))</f>
        <v>0.78</v>
      </c>
      <c r="I54" s="157">
        <f>IF('Crisis Indicator Data'!T51="x","x",('Crisis Indicator Data'!T51/1000000))</f>
        <v>2.1</v>
      </c>
      <c r="J54" s="157">
        <f>IF('Crisis Indicator Data'!U51="x","x",('Crisis Indicator Data'!U51/1000000))</f>
        <v>0</v>
      </c>
      <c r="K54" s="243">
        <f t="shared" si="3"/>
        <v>4.0999999999999996</v>
      </c>
      <c r="L54" s="143">
        <f>IF(F54="x","x",(F54*1000000/VLOOKUP($C54,'Crisis Indicator Data'!$C$3:$H$198,5,FALSE)))</f>
        <v>0.88397856826330423</v>
      </c>
      <c r="M54" s="143">
        <f>IF(G54="x","x",(G54*1000000/VLOOKUP($C54,'Crisis Indicator Data'!$C$3:$H$198,5,FALSE)))</f>
        <v>0</v>
      </c>
      <c r="N54" s="143">
        <f>IF(H54="x","x",(H54*1000000/VLOOKUP($C54,'Crisis Indicator Data'!$C$3:$H$198,5,FALSE)))</f>
        <v>3.1422471095355113E-2</v>
      </c>
      <c r="O54" s="143">
        <f>IF(I54="x","x",(I54*1000000/VLOOKUP($C54,'Crisis Indicator Data'!$C$3:$H$198,5,FALSE)))</f>
        <v>8.459896064134069E-2</v>
      </c>
      <c r="P54" s="143">
        <f>IF(J54="x","x",(J54*1000000/VLOOKUP($C54,'Crisis Indicator Data'!$C$3:$H$198,5,FALSE)))</f>
        <v>0</v>
      </c>
      <c r="Q54" s="237">
        <f t="shared" si="4"/>
        <v>4</v>
      </c>
      <c r="R54" s="237">
        <f t="shared" si="5"/>
        <v>4.05</v>
      </c>
    </row>
    <row r="55" spans="1:18" x14ac:dyDescent="0.25">
      <c r="A55" s="147" t="str">
        <f>'Crisis Indicator Data'!A52</f>
        <v>Multiple crises in Iraq</v>
      </c>
      <c r="B55" s="148" t="str">
        <f>'Crisis Indicator Data'!B52</f>
        <v>Violence,Displacement,Socio-political,Conflict</v>
      </c>
      <c r="C55" s="148" t="str">
        <f>'Crisis Indicator Data'!C52</f>
        <v>IRQ001</v>
      </c>
      <c r="D55" s="148" t="str">
        <f>'Crisis Indicator Data'!D52</f>
        <v>Iraq</v>
      </c>
      <c r="E55" s="148" t="str">
        <f>'Crisis Indicator Data'!E52</f>
        <v>IRQ</v>
      </c>
      <c r="F55" s="157">
        <f>IF('Crisis Indicator Data'!Q52="x","x",('Crisis Indicator Data'!Q52/1000000))</f>
        <v>39.908999999999999</v>
      </c>
      <c r="G55" s="157">
        <f>IF('Crisis Indicator Data'!R52="x","x",('Crisis Indicator Data'!R52/1000000))</f>
        <v>3.0590000000000002</v>
      </c>
      <c r="H55" s="157">
        <f>IF('Crisis Indicator Data'!S52="x","x",('Crisis Indicator Data'!S52/1000000))</f>
        <v>2.234</v>
      </c>
      <c r="I55" s="157">
        <f>IF('Crisis Indicator Data'!T52="x","x",('Crisis Indicator Data'!T52/1000000))</f>
        <v>0.38200000000000001</v>
      </c>
      <c r="J55" s="157">
        <f>IF('Crisis Indicator Data'!U52="x","x",('Crisis Indicator Data'!U52/1000000))</f>
        <v>0.14599999999999999</v>
      </c>
      <c r="K55" s="243">
        <f t="shared" si="3"/>
        <v>4.0999999999999996</v>
      </c>
      <c r="L55" s="143">
        <f>IF(F55="x","x",(F55*1000000/VLOOKUP($C55,'Crisis Indicator Data'!$C$3:$H$198,5,FALSE)))</f>
        <v>0.87269029760993633</v>
      </c>
      <c r="M55" s="143">
        <f>IF(G55="x","x",(G55*1000000/VLOOKUP($C55,'Crisis Indicator Data'!$C$3:$H$198,5,FALSE)))</f>
        <v>6.6891167916730443E-2</v>
      </c>
      <c r="N55" s="143">
        <f>IF(H55="x","x",(H55*1000000/VLOOKUP($C55,'Crisis Indicator Data'!$C$3:$H$198,5,FALSE)))</f>
        <v>4.8850888893748223E-2</v>
      </c>
      <c r="O55" s="143">
        <f>IF(I55="x","x",(I55*1000000/VLOOKUP($C55,'Crisis Indicator Data'!$C$3:$H$198,5,FALSE)))</f>
        <v>8.353195862762678E-3</v>
      </c>
      <c r="P55" s="143">
        <f>IF(J55="x","x",(J55*1000000/VLOOKUP($C55,'Crisis Indicator Data'!$C$3:$H$198,5,FALSE)))</f>
        <v>3.1925827119459447E-3</v>
      </c>
      <c r="Q55" s="237">
        <f t="shared" si="4"/>
        <v>3</v>
      </c>
      <c r="R55" s="237">
        <f t="shared" si="5"/>
        <v>3.55</v>
      </c>
    </row>
    <row r="56" spans="1:18" x14ac:dyDescent="0.25">
      <c r="A56" s="147" t="str">
        <f>'Crisis Indicator Data'!A53</f>
        <v>Conflict  in Iraq</v>
      </c>
      <c r="B56" s="148" t="str">
        <f>'Crisis Indicator Data'!B53</f>
        <v>Conflict,Socio-political,Violence</v>
      </c>
      <c r="C56" s="148" t="str">
        <f>'Crisis Indicator Data'!C53</f>
        <v>IRQ002</v>
      </c>
      <c r="D56" s="148" t="str">
        <f>'Crisis Indicator Data'!D53</f>
        <v>Iraq</v>
      </c>
      <c r="E56" s="148" t="str">
        <f>'Crisis Indicator Data'!E53</f>
        <v>IRQ</v>
      </c>
      <c r="F56" s="157">
        <f>IF('Crisis Indicator Data'!Q53="x","x",('Crisis Indicator Data'!Q53/1000000))</f>
        <v>35.276000000000003</v>
      </c>
      <c r="G56" s="157">
        <f>IF('Crisis Indicator Data'!R53="x","x",('Crisis Indicator Data'!R53/1000000))</f>
        <v>2.8</v>
      </c>
      <c r="H56" s="157">
        <f>IF('Crisis Indicator Data'!S53="x","x",('Crisis Indicator Data'!S53/1000000))</f>
        <v>2.15</v>
      </c>
      <c r="I56" s="157">
        <f>IF('Crisis Indicator Data'!T53="x","x",('Crisis Indicator Data'!T53/1000000))</f>
        <v>0.22500000000000001</v>
      </c>
      <c r="J56" s="157">
        <f>IF('Crisis Indicator Data'!U53="x","x",('Crisis Indicator Data'!U53/1000000))</f>
        <v>0.125</v>
      </c>
      <c r="K56" s="243">
        <f t="shared" si="3"/>
        <v>4</v>
      </c>
      <c r="L56" s="143">
        <f>IF(F56="x","x",(F56*1000000/VLOOKUP($C56,'Crisis Indicator Data'!$C$3:$H$198,5,FALSE)))</f>
        <v>0.86938091482649837</v>
      </c>
      <c r="M56" s="143">
        <f>IF(G56="x","x",(G56*1000000/VLOOKUP($C56,'Crisis Indicator Data'!$C$3:$H$198,5,FALSE)))</f>
        <v>6.9006309148264985E-2</v>
      </c>
      <c r="N56" s="143">
        <f>IF(H56="x","x",(H56*1000000/VLOOKUP($C56,'Crisis Indicator Data'!$C$3:$H$198,5,FALSE)))</f>
        <v>5.2986987381703467E-2</v>
      </c>
      <c r="O56" s="143">
        <f>IF(I56="x","x",(I56*1000000/VLOOKUP($C56,'Crisis Indicator Data'!$C$3:$H$198,5,FALSE)))</f>
        <v>5.5451498422712936E-3</v>
      </c>
      <c r="P56" s="143">
        <f>IF(J56="x","x",(J56*1000000/VLOOKUP($C56,'Crisis Indicator Data'!$C$3:$H$198,5,FALSE)))</f>
        <v>3.0806388012618296E-3</v>
      </c>
      <c r="Q56" s="237">
        <f t="shared" si="4"/>
        <v>3</v>
      </c>
      <c r="R56" s="237">
        <f t="shared" si="5"/>
        <v>3.5</v>
      </c>
    </row>
    <row r="57" spans="1:18" x14ac:dyDescent="0.25">
      <c r="A57" s="147" t="str">
        <f>'Crisis Indicator Data'!A54</f>
        <v>Syrian and Palestinian refugees in iraq</v>
      </c>
      <c r="B57" s="148" t="str">
        <f>'Crisis Indicator Data'!B54</f>
        <v>Displacement</v>
      </c>
      <c r="C57" s="148" t="str">
        <f>'Crisis Indicator Data'!C54</f>
        <v>IRQ003</v>
      </c>
      <c r="D57" s="148" t="str">
        <f>'Crisis Indicator Data'!D54</f>
        <v>Iraq</v>
      </c>
      <c r="E57" s="148" t="str">
        <f>'Crisis Indicator Data'!E54</f>
        <v>IRQ</v>
      </c>
      <c r="F57" s="157">
        <f>IF('Crisis Indicator Data'!Q54="x","x",('Crisis Indicator Data'!Q54/1000000))</f>
        <v>4.6340000000000003</v>
      </c>
      <c r="G57" s="157">
        <f>IF('Crisis Indicator Data'!R54="x","x",('Crisis Indicator Data'!R54/1000000))</f>
        <v>2.7E-2</v>
      </c>
      <c r="H57" s="157">
        <f>IF('Crisis Indicator Data'!S54="x","x",('Crisis Indicator Data'!S54/1000000))</f>
        <v>0.316</v>
      </c>
      <c r="I57" s="157">
        <f>IF('Crisis Indicator Data'!T54="x","x",('Crisis Indicator Data'!T54/1000000))</f>
        <v>0.157</v>
      </c>
      <c r="J57" s="157">
        <f>IF('Crisis Indicator Data'!U54="x","x",('Crisis Indicator Data'!U54/1000000))</f>
        <v>2.1000000000000001E-2</v>
      </c>
      <c r="K57" s="243">
        <f t="shared" si="3"/>
        <v>2.8</v>
      </c>
      <c r="L57" s="143">
        <f>IF(F57="x","x",(F57*1000000/VLOOKUP($C57,'Crisis Indicator Data'!$C$3:$H$198,5,FALSE)))</f>
        <v>0.89841023652578522</v>
      </c>
      <c r="M57" s="143">
        <f>IF(G57="x","x",(G57*1000000/VLOOKUP($C57,'Crisis Indicator Data'!$C$3:$H$198,5,FALSE)))</f>
        <v>5.2345870492438926E-3</v>
      </c>
      <c r="N57" s="143">
        <f>IF(H57="x","x",(H57*1000000/VLOOKUP($C57,'Crisis Indicator Data'!$C$3:$H$198,5,FALSE)))</f>
        <v>6.1264055835595195E-2</v>
      </c>
      <c r="O57" s="143">
        <f>IF(I57="x","x",(I57*1000000/VLOOKUP($C57,'Crisis Indicator Data'!$C$3:$H$198,5,FALSE)))</f>
        <v>3.0438154323381157E-2</v>
      </c>
      <c r="P57" s="143">
        <f>IF(J57="x","x",(J57*1000000/VLOOKUP($C57,'Crisis Indicator Data'!$C$3:$H$198,5,FALSE)))</f>
        <v>4.0713454827452497E-3</v>
      </c>
      <c r="Q57" s="237">
        <f t="shared" si="4"/>
        <v>3</v>
      </c>
      <c r="R57" s="237">
        <f t="shared" si="5"/>
        <v>2.9</v>
      </c>
    </row>
    <row r="58" spans="1:18" x14ac:dyDescent="0.25">
      <c r="A58" s="147" t="str">
        <f>'Crisis Indicator Data'!A55</f>
        <v>Mixed migration flows in Italy</v>
      </c>
      <c r="B58" s="148" t="str">
        <f>'Crisis Indicator Data'!B55</f>
        <v>Displacement</v>
      </c>
      <c r="C58" s="148" t="str">
        <f>'Crisis Indicator Data'!C55</f>
        <v>ITA002</v>
      </c>
      <c r="D58" s="148" t="str">
        <f>'Crisis Indicator Data'!D55</f>
        <v>Italy</v>
      </c>
      <c r="E58" s="148" t="str">
        <f>'Crisis Indicator Data'!E55</f>
        <v>ITA</v>
      </c>
      <c r="F58" s="157">
        <f>IF('Crisis Indicator Data'!Q55="x","x",('Crisis Indicator Data'!Q55/1000000))</f>
        <v>6.5039999999999996</v>
      </c>
      <c r="G58" s="157">
        <f>IF('Crisis Indicator Data'!R55="x","x",('Crisis Indicator Data'!R55/1000000))</f>
        <v>0</v>
      </c>
      <c r="H58" s="157">
        <f>IF('Crisis Indicator Data'!S55="x","x",('Crisis Indicator Data'!S55/1000000))</f>
        <v>0.21099999999999999</v>
      </c>
      <c r="I58" s="157">
        <f>IF('Crisis Indicator Data'!T55="x","x",('Crisis Indicator Data'!T55/1000000))</f>
        <v>0</v>
      </c>
      <c r="J58" s="157">
        <f>IF('Crisis Indicator Data'!U55="x","x",('Crisis Indicator Data'!U55/1000000))</f>
        <v>0</v>
      </c>
      <c r="K58" s="243">
        <f t="shared" si="3"/>
        <v>2.2000000000000002</v>
      </c>
      <c r="L58" s="143">
        <f>IF(F58="x","x",(F58*1000000/VLOOKUP($C58,'Crisis Indicator Data'!$C$3:$H$198,5,FALSE)))</f>
        <v>0.96872207327971405</v>
      </c>
      <c r="M58" s="143">
        <f>IF(G58="x","x",(G58*1000000/VLOOKUP($C58,'Crisis Indicator Data'!$C$3:$H$198,5,FALSE)))</f>
        <v>0</v>
      </c>
      <c r="N58" s="143">
        <f>IF(H58="x","x",(H58*1000000/VLOOKUP($C58,'Crisis Indicator Data'!$C$3:$H$198,5,FALSE)))</f>
        <v>3.1426869228477809E-2</v>
      </c>
      <c r="O58" s="143">
        <f>IF(I58="x","x",(I58*1000000/VLOOKUP($C58,'Crisis Indicator Data'!$C$3:$H$198,5,FALSE)))</f>
        <v>0</v>
      </c>
      <c r="P58" s="143">
        <f>IF(J58="x","x",(J58*1000000/VLOOKUP($C58,'Crisis Indicator Data'!$C$3:$H$198,5,FALSE)))</f>
        <v>0</v>
      </c>
      <c r="Q58" s="237">
        <f t="shared" si="4"/>
        <v>1</v>
      </c>
      <c r="R58" s="237">
        <f t="shared" si="5"/>
        <v>1.6</v>
      </c>
    </row>
    <row r="59" spans="1:18" x14ac:dyDescent="0.25">
      <c r="A59" s="147" t="str">
        <f>'Crisis Indicator Data'!A56</f>
        <v>Syrian refugees in Jordan</v>
      </c>
      <c r="B59" s="148" t="str">
        <f>'Crisis Indicator Data'!B56</f>
        <v>Displacement</v>
      </c>
      <c r="C59" s="148" t="str">
        <f>'Crisis Indicator Data'!C56</f>
        <v>JOR002</v>
      </c>
      <c r="D59" s="148" t="str">
        <f>'Crisis Indicator Data'!D56</f>
        <v>Jordan</v>
      </c>
      <c r="E59" s="148" t="str">
        <f>'Crisis Indicator Data'!E56</f>
        <v>JOR</v>
      </c>
      <c r="F59" s="157">
        <f>IF('Crisis Indicator Data'!Q56="x","x",('Crisis Indicator Data'!Q56/1000000))</f>
        <v>6.8689999999999998</v>
      </c>
      <c r="G59" s="157">
        <f>IF('Crisis Indicator Data'!R56="x","x",('Crisis Indicator Data'!R56/1000000))</f>
        <v>1.0620000000000001</v>
      </c>
      <c r="H59" s="157">
        <f>IF('Crisis Indicator Data'!S56="x","x",('Crisis Indicator Data'!S56/1000000))</f>
        <v>0.622</v>
      </c>
      <c r="I59" s="157">
        <f>IF('Crisis Indicator Data'!T56="x","x",('Crisis Indicator Data'!T56/1000000))</f>
        <v>0.155</v>
      </c>
      <c r="J59" s="157">
        <f>IF('Crisis Indicator Data'!U56="x","x",('Crisis Indicator Data'!U56/1000000))</f>
        <v>0</v>
      </c>
      <c r="K59" s="243">
        <f t="shared" si="3"/>
        <v>3.2</v>
      </c>
      <c r="L59" s="143">
        <f>IF(F59="x","x",(F59*1000000/VLOOKUP($C59,'Crisis Indicator Data'!$C$3:$H$198,5,FALSE)))</f>
        <v>0.78881488286632984</v>
      </c>
      <c r="M59" s="143">
        <f>IF(G59="x","x",(G59*1000000/VLOOKUP($C59,'Crisis Indicator Data'!$C$3:$H$198,5,FALSE)))</f>
        <v>0.1219568213137345</v>
      </c>
      <c r="N59" s="143">
        <f>IF(H59="x","x",(H59*1000000/VLOOKUP($C59,'Crisis Indicator Data'!$C$3:$H$198,5,FALSE)))</f>
        <v>7.1428571428571425E-2</v>
      </c>
      <c r="O59" s="143">
        <f>IF(I59="x","x",(I59*1000000/VLOOKUP($C59,'Crisis Indicator Data'!$C$3:$H$198,5,FALSE)))</f>
        <v>1.7799724391364263E-2</v>
      </c>
      <c r="P59" s="143">
        <f>IF(J59="x","x",(J59*1000000/VLOOKUP($C59,'Crisis Indicator Data'!$C$3:$H$198,5,FALSE)))</f>
        <v>0</v>
      </c>
      <c r="Q59" s="237">
        <f t="shared" si="4"/>
        <v>3</v>
      </c>
      <c r="R59" s="237">
        <f t="shared" si="5"/>
        <v>3.1</v>
      </c>
    </row>
    <row r="60" spans="1:18" x14ac:dyDescent="0.25">
      <c r="A60" s="147" t="str">
        <f>'Crisis Indicator Data'!A57</f>
        <v xml:space="preserve">Multiple crisis in Kenya </v>
      </c>
      <c r="B60" s="148" t="str">
        <f>'Crisis Indicator Data'!B57</f>
        <v>Drought,Displacement</v>
      </c>
      <c r="C60" s="148" t="str">
        <f>'Crisis Indicator Data'!C57</f>
        <v>KEN001</v>
      </c>
      <c r="D60" s="148" t="str">
        <f>'Crisis Indicator Data'!D57</f>
        <v>Kenya</v>
      </c>
      <c r="E60" s="148" t="str">
        <f>'Crisis Indicator Data'!E57</f>
        <v>KEN</v>
      </c>
      <c r="F60" s="157">
        <f>IF('Crisis Indicator Data'!Q57="x","x",('Crisis Indicator Data'!Q57/1000000))</f>
        <v>0</v>
      </c>
      <c r="G60" s="157">
        <f>IF('Crisis Indicator Data'!R57="x","x",('Crisis Indicator Data'!R57/1000000))</f>
        <v>12.012</v>
      </c>
      <c r="H60" s="157">
        <f>IF('Crisis Indicator Data'!S57="x","x",('Crisis Indicator Data'!S57/1000000))</f>
        <v>3.698</v>
      </c>
      <c r="I60" s="157">
        <f>IF('Crisis Indicator Data'!T57="x","x",('Crisis Indicator Data'!T57/1000000))</f>
        <v>1.212</v>
      </c>
      <c r="J60" s="157">
        <f>IF('Crisis Indicator Data'!U57="x","x",('Crisis Indicator Data'!U57/1000000))</f>
        <v>0</v>
      </c>
      <c r="K60" s="243">
        <f t="shared" si="3"/>
        <v>4.5</v>
      </c>
      <c r="L60" s="143">
        <f>IF(F60="x","x",(F60*1000000/VLOOKUP($C60,'Crisis Indicator Data'!$C$3:$H$198,5,FALSE)))</f>
        <v>0</v>
      </c>
      <c r="M60" s="143">
        <f>IF(G60="x","x",(G60*1000000/VLOOKUP($C60,'Crisis Indicator Data'!$C$3:$H$198,5,FALSE)))</f>
        <v>0.70984517196548869</v>
      </c>
      <c r="N60" s="143">
        <f>IF(H60="x","x",(H60*1000000/VLOOKUP($C60,'Crisis Indicator Data'!$C$3:$H$198,5,FALSE)))</f>
        <v>0.21853208840562582</v>
      </c>
      <c r="O60" s="143">
        <f>IF(I60="x","x",(I60*1000000/VLOOKUP($C60,'Crisis Indicator Data'!$C$3:$H$198,5,FALSE)))</f>
        <v>7.1622739628885476E-2</v>
      </c>
      <c r="P60" s="143">
        <f>IF(J60="x","x",(J60*1000000/VLOOKUP($C60,'Crisis Indicator Data'!$C$3:$H$198,5,FALSE)))</f>
        <v>0</v>
      </c>
      <c r="Q60" s="237">
        <f t="shared" si="4"/>
        <v>4</v>
      </c>
      <c r="R60" s="237">
        <f t="shared" si="5"/>
        <v>4.25</v>
      </c>
    </row>
    <row r="61" spans="1:18" x14ac:dyDescent="0.25">
      <c r="A61" s="147" t="str">
        <f>'Crisis Indicator Data'!A58</f>
        <v>Refugee situation in Kenya</v>
      </c>
      <c r="B61" s="148" t="str">
        <f>'Crisis Indicator Data'!B58</f>
        <v>Displacement</v>
      </c>
      <c r="C61" s="148" t="str">
        <f>'Crisis Indicator Data'!C58</f>
        <v>KEN002</v>
      </c>
      <c r="D61" s="148" t="str">
        <f>'Crisis Indicator Data'!D58</f>
        <v>Kenya</v>
      </c>
      <c r="E61" s="148" t="str">
        <f>'Crisis Indicator Data'!E58</f>
        <v>KEN</v>
      </c>
      <c r="F61" s="157">
        <f>IF('Crisis Indicator Data'!Q58="x","x",('Crisis Indicator Data'!Q58/1000000))</f>
        <v>0.55900000000000005</v>
      </c>
      <c r="G61" s="157">
        <f>IF('Crisis Indicator Data'!R58="x","x",('Crisis Indicator Data'!R58/1000000))</f>
        <v>0</v>
      </c>
      <c r="H61" s="157">
        <f>IF('Crisis Indicator Data'!S58="x","x",('Crisis Indicator Data'!S58/1000000))</f>
        <v>0.55500000000000005</v>
      </c>
      <c r="I61" s="157">
        <f>IF('Crisis Indicator Data'!T58="x","x",('Crisis Indicator Data'!T58/1000000))</f>
        <v>0</v>
      </c>
      <c r="J61" s="157">
        <f>IF('Crisis Indicator Data'!U58="x","x",('Crisis Indicator Data'!U58/1000000))</f>
        <v>0</v>
      </c>
      <c r="K61" s="243">
        <f t="shared" si="3"/>
        <v>2.9</v>
      </c>
      <c r="L61" s="143">
        <f>IF(F61="x","x",(F61*1000000/VLOOKUP($C61,'Crisis Indicator Data'!$C$3:$H$198,5,FALSE)))</f>
        <v>0.50179533213644523</v>
      </c>
      <c r="M61" s="143">
        <f>IF(G61="x","x",(G61*1000000/VLOOKUP($C61,'Crisis Indicator Data'!$C$3:$H$198,5,FALSE)))</f>
        <v>0</v>
      </c>
      <c r="N61" s="143">
        <f>IF(H61="x","x",(H61*1000000/VLOOKUP($C61,'Crisis Indicator Data'!$C$3:$H$198,5,FALSE)))</f>
        <v>0.49820466786355477</v>
      </c>
      <c r="O61" s="143">
        <f>IF(I61="x","x",(I61*1000000/VLOOKUP($C61,'Crisis Indicator Data'!$C$3:$H$198,5,FALSE)))</f>
        <v>0</v>
      </c>
      <c r="P61" s="143">
        <f>IF(J61="x","x",(J61*1000000/VLOOKUP($C61,'Crisis Indicator Data'!$C$3:$H$198,5,FALSE)))</f>
        <v>0</v>
      </c>
      <c r="Q61" s="237">
        <f t="shared" si="4"/>
        <v>3</v>
      </c>
      <c r="R61" s="237">
        <f t="shared" si="5"/>
        <v>2.95</v>
      </c>
    </row>
    <row r="62" spans="1:18" x14ac:dyDescent="0.25">
      <c r="A62" s="147" t="str">
        <f>'Crisis Indicator Data'!A59</f>
        <v>Drought in Kenya</v>
      </c>
      <c r="B62" s="148" t="str">
        <f>'Crisis Indicator Data'!B59</f>
        <v>Drought</v>
      </c>
      <c r="C62" s="148" t="str">
        <f>'Crisis Indicator Data'!C59</f>
        <v>KEN003</v>
      </c>
      <c r="D62" s="148" t="str">
        <f>'Crisis Indicator Data'!D59</f>
        <v>Kenya</v>
      </c>
      <c r="E62" s="148" t="str">
        <f>'Crisis Indicator Data'!E59</f>
        <v>KEN</v>
      </c>
      <c r="F62" s="157">
        <f>IF('Crisis Indicator Data'!Q59="x","x",('Crisis Indicator Data'!Q59/1000000))</f>
        <v>0</v>
      </c>
      <c r="G62" s="157">
        <f>IF('Crisis Indicator Data'!R59="x","x",('Crisis Indicator Data'!R59/1000000))</f>
        <v>12.48</v>
      </c>
      <c r="H62" s="157">
        <f>IF('Crisis Indicator Data'!S59="x","x",('Crisis Indicator Data'!S59/1000000))</f>
        <v>3.1429999999999998</v>
      </c>
      <c r="I62" s="157">
        <f>IF('Crisis Indicator Data'!T59="x","x",('Crisis Indicator Data'!T59/1000000))</f>
        <v>1.212</v>
      </c>
      <c r="J62" s="157">
        <f>IF('Crisis Indicator Data'!U59="x","x",('Crisis Indicator Data'!U59/1000000))</f>
        <v>0</v>
      </c>
      <c r="K62" s="243">
        <f t="shared" si="3"/>
        <v>4.4000000000000004</v>
      </c>
      <c r="L62" s="143">
        <f>IF(F62="x","x",(F62*1000000/VLOOKUP($C62,'Crisis Indicator Data'!$C$3:$H$198,5,FALSE)))</f>
        <v>0</v>
      </c>
      <c r="M62" s="143">
        <f>IF(G62="x","x",(G62*1000000/VLOOKUP($C62,'Crisis Indicator Data'!$C$3:$H$198,5,FALSE)))</f>
        <v>0.74135677794938815</v>
      </c>
      <c r="N62" s="143">
        <f>IF(H62="x","x",(H62*1000000/VLOOKUP($C62,'Crisis Indicator Data'!$C$3:$H$198,5,FALSE)))</f>
        <v>0.18670547701081144</v>
      </c>
      <c r="O62" s="143">
        <f>IF(I62="x","x",(I62*1000000/VLOOKUP($C62,'Crisis Indicator Data'!$C$3:$H$198,5,FALSE)))</f>
        <v>7.1997148627777119E-2</v>
      </c>
      <c r="P62" s="143">
        <f>IF(J62="x","x",(J62*1000000/VLOOKUP($C62,'Crisis Indicator Data'!$C$3:$H$198,5,FALSE)))</f>
        <v>0</v>
      </c>
      <c r="Q62" s="237">
        <f t="shared" si="4"/>
        <v>4</v>
      </c>
      <c r="R62" s="237">
        <f t="shared" si="5"/>
        <v>4.2</v>
      </c>
    </row>
    <row r="63" spans="1:18" x14ac:dyDescent="0.25">
      <c r="A63" s="147" t="str">
        <f>'Crisis Indicator Data'!A60</f>
        <v>Syrian refugees in Lebanon</v>
      </c>
      <c r="B63" s="148" t="str">
        <f>'Crisis Indicator Data'!B60</f>
        <v>Displacement</v>
      </c>
      <c r="C63" s="148" t="str">
        <f>'Crisis Indicator Data'!C60</f>
        <v>LBN002</v>
      </c>
      <c r="D63" s="148" t="str">
        <f>'Crisis Indicator Data'!D60</f>
        <v>Lebanon</v>
      </c>
      <c r="E63" s="148" t="str">
        <f>'Crisis Indicator Data'!E60</f>
        <v>LBN</v>
      </c>
      <c r="F63" s="157">
        <f>IF('Crisis Indicator Data'!Q60="x","x",('Crisis Indicator Data'!Q60/1000000))</f>
        <v>0.52500000000000002</v>
      </c>
      <c r="G63" s="157">
        <f>IF('Crisis Indicator Data'!R60="x","x",('Crisis Indicator Data'!R60/1000000))</f>
        <v>4.7149999999999999</v>
      </c>
      <c r="H63" s="157">
        <f>IF('Crisis Indicator Data'!S60="x","x",('Crisis Indicator Data'!S60/1000000))</f>
        <v>0.78</v>
      </c>
      <c r="I63" s="157">
        <f>IF('Crisis Indicator Data'!T60="x","x",('Crisis Indicator Data'!T60/1000000))</f>
        <v>0.70299999999999996</v>
      </c>
      <c r="J63" s="157">
        <f>IF('Crisis Indicator Data'!U60="x","x",('Crisis Indicator Data'!U60/1000000))</f>
        <v>4.5999999999999999E-2</v>
      </c>
      <c r="K63" s="243">
        <f t="shared" si="3"/>
        <v>3.6</v>
      </c>
      <c r="L63" s="143">
        <f>IF(F63="x","x",(F63*1000000/VLOOKUP($C63,'Crisis Indicator Data'!$C$3:$H$198,5,FALSE)))</f>
        <v>7.7559462254395042E-2</v>
      </c>
      <c r="M63" s="143">
        <f>IF(G63="x","x",(G63*1000000/VLOOKUP($C63,'Crisis Indicator Data'!$C$3:$H$198,5,FALSE)))</f>
        <v>0.69655783719899544</v>
      </c>
      <c r="N63" s="143">
        <f>IF(H63="x","x",(H63*1000000/VLOOKUP($C63,'Crisis Indicator Data'!$C$3:$H$198,5,FALSE)))</f>
        <v>0.11523120106367263</v>
      </c>
      <c r="O63" s="143">
        <f>IF(I63="x","x",(I63*1000000/VLOOKUP($C63,'Crisis Indicator Data'!$C$3:$H$198,5,FALSE)))</f>
        <v>0.10385581326636135</v>
      </c>
      <c r="P63" s="143">
        <f>IF(J63="x","x",(J63*1000000/VLOOKUP($C63,'Crisis Indicator Data'!$C$3:$H$198,5,FALSE)))</f>
        <v>6.7956862165755652E-3</v>
      </c>
      <c r="Q63" s="237">
        <f t="shared" si="4"/>
        <v>4</v>
      </c>
      <c r="R63" s="237">
        <f t="shared" si="5"/>
        <v>3.8</v>
      </c>
    </row>
    <row r="64" spans="1:18" x14ac:dyDescent="0.25">
      <c r="A64" s="147" t="str">
        <f>'Crisis Indicator Data'!A61</f>
        <v>Socioeconomic crisis in Lebanon</v>
      </c>
      <c r="B64" s="148" t="str">
        <f>'Crisis Indicator Data'!B61</f>
        <v>Socio-political,Violence,Tecnological Disaster</v>
      </c>
      <c r="C64" s="148" t="str">
        <f>'Crisis Indicator Data'!C61</f>
        <v>LBN004</v>
      </c>
      <c r="D64" s="148" t="str">
        <f>'Crisis Indicator Data'!D61</f>
        <v>Lebanon</v>
      </c>
      <c r="E64" s="148" t="str">
        <f>'Crisis Indicator Data'!E61</f>
        <v>LBN</v>
      </c>
      <c r="F64" s="157">
        <f>IF('Crisis Indicator Data'!Q61="x","x",('Crisis Indicator Data'!Q61/1000000))</f>
        <v>0.52500000000000002</v>
      </c>
      <c r="G64" s="157">
        <f>IF('Crisis Indicator Data'!R61="x","x",('Crisis Indicator Data'!R61/1000000))</f>
        <v>3.0350000000000001</v>
      </c>
      <c r="H64" s="157">
        <f>IF('Crisis Indicator Data'!S61="x","x",('Crisis Indicator Data'!S61/1000000))</f>
        <v>1.889</v>
      </c>
      <c r="I64" s="157">
        <f>IF('Crisis Indicator Data'!T61="x","x",('Crisis Indicator Data'!T61/1000000))</f>
        <v>1.2749999999999999</v>
      </c>
      <c r="J64" s="157">
        <f>IF('Crisis Indicator Data'!U61="x","x",('Crisis Indicator Data'!U61/1000000))</f>
        <v>4.5999999999999999E-2</v>
      </c>
      <c r="K64" s="243">
        <f t="shared" si="3"/>
        <v>4.2</v>
      </c>
      <c r="L64" s="143">
        <f>IF(F64="x","x",(F64*1000000/VLOOKUP($C64,'Crisis Indicator Data'!$C$3:$H$198,5,FALSE)))</f>
        <v>7.7559462254395042E-2</v>
      </c>
      <c r="M64" s="143">
        <f>IF(G64="x","x",(G64*1000000/VLOOKUP($C64,'Crisis Indicator Data'!$C$3:$H$198,5,FALSE)))</f>
        <v>0.44836755798493133</v>
      </c>
      <c r="N64" s="143">
        <f>IF(H64="x","x",(H64*1000000/VLOOKUP($C64,'Crisis Indicator Data'!$C$3:$H$198,5,FALSE)))</f>
        <v>0.27906633180676615</v>
      </c>
      <c r="O64" s="143">
        <f>IF(I64="x","x",(I64*1000000/VLOOKUP($C64,'Crisis Indicator Data'!$C$3:$H$198,5,FALSE)))</f>
        <v>0.18835869404638794</v>
      </c>
      <c r="P64" s="143">
        <f>IF(J64="x","x",(J64*1000000/VLOOKUP($C64,'Crisis Indicator Data'!$C$3:$H$198,5,FALSE)))</f>
        <v>6.7956862165755652E-3</v>
      </c>
      <c r="Q64" s="237">
        <f t="shared" si="4"/>
        <v>4</v>
      </c>
      <c r="R64" s="237">
        <f t="shared" si="5"/>
        <v>4.0999999999999996</v>
      </c>
    </row>
    <row r="65" spans="1:18" x14ac:dyDescent="0.25">
      <c r="A65" s="147" t="str">
        <f>'Crisis Indicator Data'!A62</f>
        <v>Complex crisis in Libya</v>
      </c>
      <c r="B65" s="148" t="str">
        <f>'Crisis Indicator Data'!B62</f>
        <v>Conflict,Displacement,Socio-political</v>
      </c>
      <c r="C65" s="148" t="str">
        <f>'Crisis Indicator Data'!C62</f>
        <v>LBY001</v>
      </c>
      <c r="D65" s="148" t="str">
        <f>'Crisis Indicator Data'!D62</f>
        <v>Libya</v>
      </c>
      <c r="E65" s="148" t="str">
        <f>'Crisis Indicator Data'!E62</f>
        <v>LBY</v>
      </c>
      <c r="F65" s="157">
        <f>IF('Crisis Indicator Data'!Q62="x","x",('Crisis Indicator Data'!Q62/1000000))</f>
        <v>4.4279999999999999</v>
      </c>
      <c r="G65" s="157">
        <f>IF('Crisis Indicator Data'!R62="x","x",('Crisis Indicator Data'!R62/1000000))</f>
        <v>2.952</v>
      </c>
      <c r="H65" s="157">
        <f>IF('Crisis Indicator Data'!S62="x","x",('Crisis Indicator Data'!S62/1000000))</f>
        <v>0.73799999999999999</v>
      </c>
      <c r="I65" s="157">
        <f>IF('Crisis Indicator Data'!T62="x","x",('Crisis Indicator Data'!T62/1000000))</f>
        <v>8.2000000000000003E-2</v>
      </c>
      <c r="J65" s="157">
        <f>IF('Crisis Indicator Data'!U62="x","x",('Crisis Indicator Data'!U62/1000000))</f>
        <v>0</v>
      </c>
      <c r="K65" s="243">
        <f t="shared" si="3"/>
        <v>3.2</v>
      </c>
      <c r="L65" s="143">
        <f>IF(F65="x","x",(F65*1000000/VLOOKUP($C65,'Crisis Indicator Data'!$C$3:$H$198,5,FALSE)))</f>
        <v>0.54</v>
      </c>
      <c r="M65" s="143">
        <f>IF(G65="x","x",(G65*1000000/VLOOKUP($C65,'Crisis Indicator Data'!$C$3:$H$198,5,FALSE)))</f>
        <v>0.36</v>
      </c>
      <c r="N65" s="143">
        <f>IF(H65="x","x",(H65*1000000/VLOOKUP($C65,'Crisis Indicator Data'!$C$3:$H$198,5,FALSE)))</f>
        <v>0.09</v>
      </c>
      <c r="O65" s="143">
        <f>IF(I65="x","x",(I65*1000000/VLOOKUP($C65,'Crisis Indicator Data'!$C$3:$H$198,5,FALSE)))</f>
        <v>0.01</v>
      </c>
      <c r="P65" s="143">
        <f>IF(J65="x","x",(J65*1000000/VLOOKUP($C65,'Crisis Indicator Data'!$C$3:$H$198,5,FALSE)))</f>
        <v>0</v>
      </c>
      <c r="Q65" s="237">
        <f t="shared" si="4"/>
        <v>3</v>
      </c>
      <c r="R65" s="237">
        <f t="shared" si="5"/>
        <v>3.1</v>
      </c>
    </row>
    <row r="66" spans="1:18" x14ac:dyDescent="0.25">
      <c r="A66" s="147" t="str">
        <f>'Crisis Indicator Data'!A63</f>
        <v>Mixed migration flows in Libya</v>
      </c>
      <c r="B66" s="148" t="str">
        <f>'Crisis Indicator Data'!B63</f>
        <v>Displacement</v>
      </c>
      <c r="C66" s="148" t="str">
        <f>'Crisis Indicator Data'!C63</f>
        <v>LBY002</v>
      </c>
      <c r="D66" s="148" t="str">
        <f>'Crisis Indicator Data'!D63</f>
        <v>Libya</v>
      </c>
      <c r="E66" s="148" t="str">
        <f>'Crisis Indicator Data'!E63</f>
        <v>LBY</v>
      </c>
      <c r="F66" s="157">
        <f>IF('Crisis Indicator Data'!Q63="x","x",('Crisis Indicator Data'!Q63/1000000))</f>
        <v>7.49</v>
      </c>
      <c r="G66" s="157">
        <f>IF('Crisis Indicator Data'!R63="x","x",('Crisis Indicator Data'!R63/1000000))</f>
        <v>0</v>
      </c>
      <c r="H66" s="157">
        <f>IF('Crisis Indicator Data'!S63="x","x",('Crisis Indicator Data'!S63/1000000))</f>
        <v>0.71</v>
      </c>
      <c r="I66" s="157">
        <f>IF('Crisis Indicator Data'!T63="x","x",('Crisis Indicator Data'!T63/1000000))</f>
        <v>0</v>
      </c>
      <c r="J66" s="157">
        <f>IF('Crisis Indicator Data'!U63="x","x",('Crisis Indicator Data'!U63/1000000))</f>
        <v>0</v>
      </c>
      <c r="K66" s="243">
        <f t="shared" si="3"/>
        <v>3.1</v>
      </c>
      <c r="L66" s="143">
        <f>IF(F66="x","x",(F66*1000000/VLOOKUP($C66,'Crisis Indicator Data'!$C$3:$H$198,5,FALSE)))</f>
        <v>0.9134146341463415</v>
      </c>
      <c r="M66" s="143">
        <f>IF(G66="x","x",(G66*1000000/VLOOKUP($C66,'Crisis Indicator Data'!$C$3:$H$198,5,FALSE)))</f>
        <v>0</v>
      </c>
      <c r="N66" s="143">
        <f>IF(H66="x","x",(H66*1000000/VLOOKUP($C66,'Crisis Indicator Data'!$C$3:$H$198,5,FALSE)))</f>
        <v>8.658536585365853E-2</v>
      </c>
      <c r="O66" s="143">
        <f>IF(I66="x","x",(I66*1000000/VLOOKUP($C66,'Crisis Indicator Data'!$C$3:$H$198,5,FALSE)))</f>
        <v>0</v>
      </c>
      <c r="P66" s="143">
        <f>IF(J66="x","x",(J66*1000000/VLOOKUP($C66,'Crisis Indicator Data'!$C$3:$H$198,5,FALSE)))</f>
        <v>0</v>
      </c>
      <c r="Q66" s="237">
        <f t="shared" si="4"/>
        <v>3</v>
      </c>
      <c r="R66" s="237">
        <f t="shared" si="5"/>
        <v>3.05</v>
      </c>
    </row>
    <row r="67" spans="1:18" x14ac:dyDescent="0.25">
      <c r="A67" s="147" t="str">
        <f>'Crisis Indicator Data'!A64</f>
        <v>Socio-economic crisis in Sri Lanka</v>
      </c>
      <c r="B67" s="148" t="str">
        <f>'Crisis Indicator Data'!B64</f>
        <v>Socio-political,Food Security</v>
      </c>
      <c r="C67" s="148" t="str">
        <f>'Crisis Indicator Data'!C64</f>
        <v>LKA002</v>
      </c>
      <c r="D67" s="148" t="str">
        <f>'Crisis Indicator Data'!D64</f>
        <v>Sri Lanka</v>
      </c>
      <c r="E67" s="148" t="str">
        <f>'Crisis Indicator Data'!E64</f>
        <v>LKA</v>
      </c>
      <c r="F67" s="157">
        <f>IF('Crisis Indicator Data'!Q64="x","x",('Crisis Indicator Data'!Q64/1000000))</f>
        <v>0</v>
      </c>
      <c r="G67" s="157">
        <f>IF('Crisis Indicator Data'!R64="x","x",('Crisis Indicator Data'!R64/1000000))</f>
        <v>16.456</v>
      </c>
      <c r="H67" s="157">
        <f>IF('Crisis Indicator Data'!S64="x","x",('Crisis Indicator Data'!S64/1000000))</f>
        <v>4</v>
      </c>
      <c r="I67" s="157">
        <f>IF('Crisis Indicator Data'!T64="x","x",('Crisis Indicator Data'!T64/1000000))</f>
        <v>1.6439999999999999</v>
      </c>
      <c r="J67" s="157">
        <f>IF('Crisis Indicator Data'!U64="x","x",('Crisis Indicator Data'!U64/1000000))</f>
        <v>5.6000000000000001E-2</v>
      </c>
      <c r="K67" s="243">
        <f t="shared" si="3"/>
        <v>4.5999999999999996</v>
      </c>
      <c r="L67" s="143">
        <f>IF(F67="x","x",(F67*1000000/VLOOKUP($C67,'Crisis Indicator Data'!$C$3:$H$198,5,FALSE)))</f>
        <v>0</v>
      </c>
      <c r="M67" s="143">
        <f>IF(G67="x","x",(G67*1000000/VLOOKUP($C67,'Crisis Indicator Data'!$C$3:$H$198,5,FALSE)))</f>
        <v>0.74273334536920022</v>
      </c>
      <c r="N67" s="143">
        <f>IF(H67="x","x",(H67*1000000/VLOOKUP($C67,'Crisis Indicator Data'!$C$3:$H$198,5,FALSE)))</f>
        <v>0.18053800324968405</v>
      </c>
      <c r="O67" s="143">
        <f>IF(I67="x","x",(I67*1000000/VLOOKUP($C67,'Crisis Indicator Data'!$C$3:$H$198,5,FALSE)))</f>
        <v>7.4201119335620153E-2</v>
      </c>
      <c r="P67" s="143">
        <f>IF(J67="x","x",(J67*1000000/VLOOKUP($C67,'Crisis Indicator Data'!$C$3:$H$198,5,FALSE)))</f>
        <v>2.5275320454955768E-3</v>
      </c>
      <c r="Q67" s="237">
        <f t="shared" si="4"/>
        <v>4</v>
      </c>
      <c r="R67" s="237">
        <f t="shared" si="5"/>
        <v>4.3</v>
      </c>
    </row>
    <row r="68" spans="1:18" x14ac:dyDescent="0.25">
      <c r="A68" s="147" t="str">
        <f>'Crisis Indicator Data'!A65</f>
        <v>Drought in Lesotho</v>
      </c>
      <c r="B68" s="148" t="str">
        <f>'Crisis Indicator Data'!B65</f>
        <v>Drought</v>
      </c>
      <c r="C68" s="148" t="str">
        <f>'Crisis Indicator Data'!C65</f>
        <v>LSO002</v>
      </c>
      <c r="D68" s="148" t="str">
        <f>'Crisis Indicator Data'!D65</f>
        <v>Lesotho</v>
      </c>
      <c r="E68" s="148" t="str">
        <f>'Crisis Indicator Data'!E65</f>
        <v>LSO</v>
      </c>
      <c r="F68" s="157">
        <f>IF('Crisis Indicator Data'!Q65="x","x",('Crisis Indicator Data'!Q65/1000000))</f>
        <v>0.82099999999999995</v>
      </c>
      <c r="G68" s="157">
        <f>IF('Crisis Indicator Data'!R65="x","x",('Crisis Indicator Data'!R65/1000000))</f>
        <v>1.1659999999999999</v>
      </c>
      <c r="H68" s="157">
        <f>IF('Crisis Indicator Data'!S65="x","x",('Crisis Indicator Data'!S65/1000000))</f>
        <v>0.32</v>
      </c>
      <c r="I68" s="157">
        <f>IF('Crisis Indicator Data'!T65="x","x",('Crisis Indicator Data'!T65/1000000))</f>
        <v>0</v>
      </c>
      <c r="J68" s="157">
        <f>IF('Crisis Indicator Data'!U65="x","x",('Crisis Indicator Data'!U65/1000000))</f>
        <v>0</v>
      </c>
      <c r="K68" s="243">
        <f t="shared" si="3"/>
        <v>2.5</v>
      </c>
      <c r="L68" s="143">
        <f>IF(F68="x","x",(F68*1000000/VLOOKUP($C68,'Crisis Indicator Data'!$C$3:$H$198,5,FALSE)))</f>
        <v>0.35587342869527527</v>
      </c>
      <c r="M68" s="143">
        <f>IF(G68="x","x",(G68*1000000/VLOOKUP($C68,'Crisis Indicator Data'!$C$3:$H$198,5,FALSE)))</f>
        <v>0.505418292154313</v>
      </c>
      <c r="N68" s="143">
        <f>IF(H68="x","x",(H68*1000000/VLOOKUP($C68,'Crisis Indicator Data'!$C$3:$H$198,5,FALSE)))</f>
        <v>0.13870827915041178</v>
      </c>
      <c r="O68" s="143">
        <f>IF(I68="x","x",(I68*1000000/VLOOKUP($C68,'Crisis Indicator Data'!$C$3:$H$198,5,FALSE)))</f>
        <v>0</v>
      </c>
      <c r="P68" s="143">
        <f>IF(J68="x","x",(J68*1000000/VLOOKUP($C68,'Crisis Indicator Data'!$C$3:$H$198,5,FALSE)))</f>
        <v>0</v>
      </c>
      <c r="Q68" s="237">
        <f t="shared" si="4"/>
        <v>3</v>
      </c>
      <c r="R68" s="237">
        <f t="shared" si="5"/>
        <v>2.75</v>
      </c>
    </row>
    <row r="69" spans="1:18" x14ac:dyDescent="0.25">
      <c r="A69" s="147" t="str">
        <f>'Crisis Indicator Data'!A66</f>
        <v>Mixed migration flows in Morocco</v>
      </c>
      <c r="B69" s="148" t="str">
        <f>'Crisis Indicator Data'!B66</f>
        <v>Displacement</v>
      </c>
      <c r="C69" s="148" t="str">
        <f>'Crisis Indicator Data'!C66</f>
        <v>MAR002</v>
      </c>
      <c r="D69" s="148" t="str">
        <f>'Crisis Indicator Data'!D66</f>
        <v>Morocco</v>
      </c>
      <c r="E69" s="148" t="str">
        <f>'Crisis Indicator Data'!E66</f>
        <v>MAR</v>
      </c>
      <c r="F69" s="157">
        <f>IF('Crisis Indicator Data'!Q66="x","x",('Crisis Indicator Data'!Q66/1000000))</f>
        <v>37.459000000000003</v>
      </c>
      <c r="G69" s="157">
        <f>IF('Crisis Indicator Data'!R66="x","x",('Crisis Indicator Data'!R66/1000000))</f>
        <v>0</v>
      </c>
      <c r="H69" s="157">
        <f>IF('Crisis Indicator Data'!S66="x","x",('Crisis Indicator Data'!S66/1000000))</f>
        <v>2.1000000000000001E-2</v>
      </c>
      <c r="I69" s="157">
        <f>IF('Crisis Indicator Data'!T66="x","x",('Crisis Indicator Data'!T66/1000000))</f>
        <v>0</v>
      </c>
      <c r="J69" s="157">
        <f>IF('Crisis Indicator Data'!U66="x","x",('Crisis Indicator Data'!U66/1000000))</f>
        <v>0</v>
      </c>
      <c r="K69" s="243">
        <f t="shared" si="3"/>
        <v>0.5</v>
      </c>
      <c r="L69" s="143">
        <f>IF(F69="x","x",(F69*1000000/VLOOKUP($C69,'Crisis Indicator Data'!$C$3:$H$198,5,FALSE)))</f>
        <v>0.99943970117395942</v>
      </c>
      <c r="M69" s="143">
        <f>IF(G69="x","x",(G69*1000000/VLOOKUP($C69,'Crisis Indicator Data'!$C$3:$H$198,5,FALSE)))</f>
        <v>0</v>
      </c>
      <c r="N69" s="143">
        <f>IF(H69="x","x",(H69*1000000/VLOOKUP($C69,'Crisis Indicator Data'!$C$3:$H$198,5,FALSE)))</f>
        <v>5.6029882604055495E-4</v>
      </c>
      <c r="O69" s="143">
        <f>IF(I69="x","x",(I69*1000000/VLOOKUP($C69,'Crisis Indicator Data'!$C$3:$H$198,5,FALSE)))</f>
        <v>0</v>
      </c>
      <c r="P69" s="143">
        <f>IF(J69="x","x",(J69*1000000/VLOOKUP($C69,'Crisis Indicator Data'!$C$3:$H$198,5,FALSE)))</f>
        <v>0</v>
      </c>
      <c r="Q69" s="237">
        <f t="shared" si="4"/>
        <v>1</v>
      </c>
      <c r="R69" s="237">
        <f t="shared" si="5"/>
        <v>0.75</v>
      </c>
    </row>
    <row r="70" spans="1:18" x14ac:dyDescent="0.25">
      <c r="A70" s="147" t="str">
        <f>'Crisis Indicator Data'!A67</f>
        <v>DIsplacement from Ukraine conflict in Moldova</v>
      </c>
      <c r="B70" s="148" t="str">
        <f>'Crisis Indicator Data'!B67</f>
        <v>Displacement,Conflict</v>
      </c>
      <c r="C70" s="148" t="str">
        <f>'Crisis Indicator Data'!C67</f>
        <v>MDA002</v>
      </c>
      <c r="D70" s="148" t="str">
        <f>'Crisis Indicator Data'!D67</f>
        <v>Moldova</v>
      </c>
      <c r="E70" s="148" t="str">
        <f>'Crisis Indicator Data'!E67</f>
        <v>MDA</v>
      </c>
      <c r="F70" s="157">
        <f>IF('Crisis Indicator Data'!Q67="x","x",('Crisis Indicator Data'!Q67/1000000))</f>
        <v>0.11</v>
      </c>
      <c r="G70" s="157">
        <f>IF('Crisis Indicator Data'!R67="x","x",('Crisis Indicator Data'!R67/1000000))</f>
        <v>0</v>
      </c>
      <c r="H70" s="157">
        <f>IF('Crisis Indicator Data'!S67="x","x",('Crisis Indicator Data'!S67/1000000))</f>
        <v>0.66</v>
      </c>
      <c r="I70" s="157">
        <f>IF('Crisis Indicator Data'!T67="x","x",('Crisis Indicator Data'!T67/1000000))</f>
        <v>0</v>
      </c>
      <c r="J70" s="157">
        <f>IF('Crisis Indicator Data'!U67="x","x",('Crisis Indicator Data'!U67/1000000))</f>
        <v>0</v>
      </c>
      <c r="K70" s="243">
        <f t="shared" ref="K70:K101" si="6">IF(H70="x","x",IF(SUM(H70:J70)=0,0,IF(LOG(SUM(H70:J70)*1000000)&lt;$K$4,0,IF(LOG(SUM(H70:J70)*1000000)&gt;$K$3,5,ROUND(5-(K$3-LOG(SUM(H70:J70)*1000000))/(K$3-K$4)*5,1)))))</f>
        <v>3</v>
      </c>
      <c r="L70" s="143">
        <f>IF(F70="x","x",(F70*1000000/VLOOKUP($C70,'Crisis Indicator Data'!$C$3:$H$198,5,FALSE)))</f>
        <v>0.14285714285714285</v>
      </c>
      <c r="M70" s="143">
        <f>IF(G70="x","x",(G70*1000000/VLOOKUP($C70,'Crisis Indicator Data'!$C$3:$H$198,5,FALSE)))</f>
        <v>0</v>
      </c>
      <c r="N70" s="143">
        <f>IF(H70="x","x",(H70*1000000/VLOOKUP($C70,'Crisis Indicator Data'!$C$3:$H$198,5,FALSE)))</f>
        <v>0.8571428571428571</v>
      </c>
      <c r="O70" s="143">
        <f>IF(I70="x","x",(I70*1000000/VLOOKUP($C70,'Crisis Indicator Data'!$C$3:$H$198,5,FALSE)))</f>
        <v>0</v>
      </c>
      <c r="P70" s="143">
        <f>IF(J70="x","x",(J70*1000000/VLOOKUP($C70,'Crisis Indicator Data'!$C$3:$H$198,5,FALSE)))</f>
        <v>0</v>
      </c>
      <c r="Q70" s="237">
        <f t="shared" ref="Q70:Q101" si="7">IF(N70="x","x",IF(OR(L70&gt;=$L$3,M70&gt;=$M$3,N70&gt;=$N$3,O70&gt;=$O$3,P70&gt;=$P$3),(IF(P70&gt;=$P$3,5,IF((O70+P70)&gt;=$O$3,4,IF((O70+P70+N70)&gt;=$N$3,3,IF((O70+P70+N70+M70)&gt;=$M$3,2,1)))))))</f>
        <v>3</v>
      </c>
      <c r="R70" s="237">
        <f t="shared" ref="R70:R101" si="8">IF(Q70="x","x",(AVERAGE(K70,Q70)))</f>
        <v>3</v>
      </c>
    </row>
    <row r="71" spans="1:18" x14ac:dyDescent="0.25">
      <c r="A71" s="147" t="str">
        <f>'Crisis Indicator Data'!A68</f>
        <v>Multiple crisis in Madagascar</v>
      </c>
      <c r="B71" s="148" t="str">
        <f>'Crisis Indicator Data'!B68</f>
        <v>Drought,Cyclone</v>
      </c>
      <c r="C71" s="148" t="str">
        <f>'Crisis Indicator Data'!C68</f>
        <v>MDG001</v>
      </c>
      <c r="D71" s="148" t="str">
        <f>'Crisis Indicator Data'!D68</f>
        <v>Madagascar</v>
      </c>
      <c r="E71" s="148" t="str">
        <f>'Crisis Indicator Data'!E68</f>
        <v>MDG</v>
      </c>
      <c r="F71" s="157">
        <f>IF('Crisis Indicator Data'!Q68="x","x",('Crisis Indicator Data'!Q68/1000000))</f>
        <v>28.140999999999998</v>
      </c>
      <c r="G71" s="157">
        <f>IF('Crisis Indicator Data'!R68="x","x",('Crisis Indicator Data'!R68/1000000))</f>
        <v>1.1220000000000001</v>
      </c>
      <c r="H71" s="157">
        <f>IF('Crisis Indicator Data'!S68="x","x",('Crisis Indicator Data'!S68/1000000))</f>
        <v>0.36399999999999999</v>
      </c>
      <c r="I71" s="157">
        <f>IF('Crisis Indicator Data'!T68="x","x",('Crisis Indicator Data'!T68/1000000))</f>
        <v>1.4E-2</v>
      </c>
      <c r="J71" s="157">
        <f>IF('Crisis Indicator Data'!U68="x","x",('Crisis Indicator Data'!U68/1000000))</f>
        <v>0</v>
      </c>
      <c r="K71" s="243">
        <f t="shared" si="6"/>
        <v>2.6</v>
      </c>
      <c r="L71" s="143">
        <f>IF(F71="x","x",(F71*1000000/VLOOKUP($C71,'Crisis Indicator Data'!$C$3:$H$198,5,FALSE)))</f>
        <v>0.9493303646729413</v>
      </c>
      <c r="M71" s="143">
        <f>IF(G71="x","x",(G71*1000000/VLOOKUP($C71,'Crisis Indicator Data'!$C$3:$H$198,5,FALSE)))</f>
        <v>3.7850419997975913E-2</v>
      </c>
      <c r="N71" s="143">
        <f>IF(H71="x","x",(H71*1000000/VLOOKUP($C71,'Crisis Indicator Data'!$C$3:$H$198,5,FALSE)))</f>
        <v>1.2279458894174004E-2</v>
      </c>
      <c r="O71" s="143">
        <f>IF(I71="x","x",(I71*1000000/VLOOKUP($C71,'Crisis Indicator Data'!$C$3:$H$198,5,FALSE)))</f>
        <v>4.7228688054515397E-4</v>
      </c>
      <c r="P71" s="143">
        <f>IF(J71="x","x",(J71*1000000/VLOOKUP($C71,'Crisis Indicator Data'!$C$3:$H$198,5,FALSE)))</f>
        <v>0</v>
      </c>
      <c r="Q71" s="237">
        <f t="shared" si="7"/>
        <v>2</v>
      </c>
      <c r="R71" s="237">
        <f t="shared" si="8"/>
        <v>2.2999999999999998</v>
      </c>
    </row>
    <row r="72" spans="1:18" x14ac:dyDescent="0.25">
      <c r="A72" s="147" t="str">
        <f>'Crisis Indicator Data'!A69</f>
        <v>Drought in Madagascar</v>
      </c>
      <c r="B72" s="148" t="str">
        <f>'Crisis Indicator Data'!B69</f>
        <v>Drought</v>
      </c>
      <c r="C72" s="148" t="str">
        <f>'Crisis Indicator Data'!C69</f>
        <v>MDG002</v>
      </c>
      <c r="D72" s="148" t="str">
        <f>'Crisis Indicator Data'!D69</f>
        <v>Madagascar</v>
      </c>
      <c r="E72" s="148" t="str">
        <f>'Crisis Indicator Data'!E69</f>
        <v>MDG</v>
      </c>
      <c r="F72" s="157">
        <f>IF('Crisis Indicator Data'!Q69="x","x",('Crisis Indicator Data'!Q69/1000000))</f>
        <v>0.189</v>
      </c>
      <c r="G72" s="157">
        <f>IF('Crisis Indicator Data'!R69="x","x",('Crisis Indicator Data'!R69/1000000))</f>
        <v>0.35</v>
      </c>
      <c r="H72" s="157">
        <f>IF('Crisis Indicator Data'!S69="x","x",('Crisis Indicator Data'!S69/1000000))</f>
        <v>0.17699999999999999</v>
      </c>
      <c r="I72" s="157">
        <f>IF('Crisis Indicator Data'!T69="x","x",('Crisis Indicator Data'!T69/1000000))</f>
        <v>1.4E-2</v>
      </c>
      <c r="J72" s="157">
        <f>IF('Crisis Indicator Data'!U69="x","x",('Crisis Indicator Data'!U69/1000000))</f>
        <v>0</v>
      </c>
      <c r="K72" s="243">
        <f t="shared" si="6"/>
        <v>2.1</v>
      </c>
      <c r="L72" s="143">
        <f>IF(F72="x","x",(F72*1000000/VLOOKUP($C72,'Crisis Indicator Data'!$C$3:$H$198,5,FALSE)))</f>
        <v>0.25890410958904109</v>
      </c>
      <c r="M72" s="143">
        <f>IF(G72="x","x",(G72*1000000/VLOOKUP($C72,'Crisis Indicator Data'!$C$3:$H$198,5,FALSE)))</f>
        <v>0.47945205479452052</v>
      </c>
      <c r="N72" s="143">
        <f>IF(H72="x","x",(H72*1000000/VLOOKUP($C72,'Crisis Indicator Data'!$C$3:$H$198,5,FALSE)))</f>
        <v>0.24246575342465754</v>
      </c>
      <c r="O72" s="143">
        <f>IF(I72="x","x",(I72*1000000/VLOOKUP($C72,'Crisis Indicator Data'!$C$3:$H$198,5,FALSE)))</f>
        <v>1.9178082191780823E-2</v>
      </c>
      <c r="P72" s="143">
        <f>IF(J72="x","x",(J72*1000000/VLOOKUP($C72,'Crisis Indicator Data'!$C$3:$H$198,5,FALSE)))</f>
        <v>0</v>
      </c>
      <c r="Q72" s="237">
        <f t="shared" si="7"/>
        <v>3</v>
      </c>
      <c r="R72" s="237">
        <f t="shared" si="8"/>
        <v>2.5499999999999998</v>
      </c>
    </row>
    <row r="73" spans="1:18" x14ac:dyDescent="0.25">
      <c r="A73" s="147" t="str">
        <f>'Crisis Indicator Data'!A70</f>
        <v>Tropical Cyclones Season in 2022 in Madagascar</v>
      </c>
      <c r="B73" s="148" t="str">
        <f>'Crisis Indicator Data'!B70</f>
        <v>Cyclone</v>
      </c>
      <c r="C73" s="148" t="str">
        <f>'Crisis Indicator Data'!C70</f>
        <v>MDG006</v>
      </c>
      <c r="D73" s="148" t="str">
        <f>'Crisis Indicator Data'!D70</f>
        <v>Madagascar</v>
      </c>
      <c r="E73" s="148" t="str">
        <f>'Crisis Indicator Data'!E70</f>
        <v>MDG</v>
      </c>
      <c r="F73" s="157">
        <f>IF('Crisis Indicator Data'!Q70="x","x",('Crisis Indicator Data'!Q70/1000000))</f>
        <v>28.683</v>
      </c>
      <c r="G73" s="157">
        <f>IF('Crisis Indicator Data'!R70="x","x",('Crisis Indicator Data'!R70/1000000))</f>
        <v>0.77200000000000002</v>
      </c>
      <c r="H73" s="157">
        <f>IF('Crisis Indicator Data'!S70="x","x",('Crisis Indicator Data'!S70/1000000))</f>
        <v>0.188</v>
      </c>
      <c r="I73" s="157">
        <f>IF('Crisis Indicator Data'!T70="x","x",('Crisis Indicator Data'!T70/1000000))</f>
        <v>0</v>
      </c>
      <c r="J73" s="157">
        <f>IF('Crisis Indicator Data'!U70="x","x",('Crisis Indicator Data'!U70/1000000))</f>
        <v>0</v>
      </c>
      <c r="K73" s="243">
        <f t="shared" si="6"/>
        <v>2.1</v>
      </c>
      <c r="L73" s="143">
        <f>IF(F73="x","x",(F73*1000000/VLOOKUP($C73,'Crisis Indicator Data'!$C$3:$H$198,5,FALSE)))</f>
        <v>0.96761461390547521</v>
      </c>
      <c r="M73" s="143">
        <f>IF(G73="x","x",(G73*1000000/VLOOKUP($C73,'Crisis Indicator Data'!$C$3:$H$198,5,FALSE)))</f>
        <v>2.6043247984347064E-2</v>
      </c>
      <c r="N73" s="143">
        <f>IF(H73="x","x",(H73*1000000/VLOOKUP($C73,'Crisis Indicator Data'!$C$3:$H$198,5,FALSE)))</f>
        <v>6.3421381101777825E-3</v>
      </c>
      <c r="O73" s="143">
        <f>IF(I73="x","x",(I73*1000000/VLOOKUP($C73,'Crisis Indicator Data'!$C$3:$H$198,5,FALSE)))</f>
        <v>0</v>
      </c>
      <c r="P73" s="143">
        <f>IF(J73="x","x",(J73*1000000/VLOOKUP($C73,'Crisis Indicator Data'!$C$3:$H$198,5,FALSE)))</f>
        <v>0</v>
      </c>
      <c r="Q73" s="237">
        <f t="shared" si="7"/>
        <v>1</v>
      </c>
      <c r="R73" s="237">
        <f t="shared" si="8"/>
        <v>1.55</v>
      </c>
    </row>
    <row r="74" spans="1:18" x14ac:dyDescent="0.25">
      <c r="A74" s="147" t="str">
        <f>'Crisis Indicator Data'!A71</f>
        <v>Multiple crisis in Mexico</v>
      </c>
      <c r="B74" s="148" t="str">
        <f>'Crisis Indicator Data'!B71</f>
        <v>Violence,Displacement</v>
      </c>
      <c r="C74" s="148" t="str">
        <f>'Crisis Indicator Data'!C71</f>
        <v>MEX001</v>
      </c>
      <c r="D74" s="148" t="str">
        <f>'Crisis Indicator Data'!D71</f>
        <v>Mexico</v>
      </c>
      <c r="E74" s="148" t="str">
        <f>'Crisis Indicator Data'!E71</f>
        <v>MEX</v>
      </c>
      <c r="F74" s="157">
        <f>IF('Crisis Indicator Data'!Q71="x","x",('Crisis Indicator Data'!Q71/1000000))</f>
        <v>117.806</v>
      </c>
      <c r="G74" s="157">
        <f>IF('Crisis Indicator Data'!R71="x","x",('Crisis Indicator Data'!R71/1000000))</f>
        <v>0.51300000000000001</v>
      </c>
      <c r="H74" s="157">
        <f>IF('Crisis Indicator Data'!S71="x","x",('Crisis Indicator Data'!S71/1000000))</f>
        <v>9.4E-2</v>
      </c>
      <c r="I74" s="157">
        <f>IF('Crisis Indicator Data'!T71="x","x",('Crisis Indicator Data'!T71/1000000))</f>
        <v>0</v>
      </c>
      <c r="J74" s="157">
        <f>IF('Crisis Indicator Data'!U71="x","x",('Crisis Indicator Data'!U71/1000000))</f>
        <v>0</v>
      </c>
      <c r="K74" s="243">
        <f t="shared" si="6"/>
        <v>1.6</v>
      </c>
      <c r="L74" s="143">
        <f>IF(F74="x","x",(F74*1000000/VLOOKUP($C74,'Crisis Indicator Data'!$C$3:$H$198,5,FALSE)))</f>
        <v>0.99486547198810948</v>
      </c>
      <c r="M74" s="143">
        <f>IF(G74="x","x",(G74*1000000/VLOOKUP($C74,'Crisis Indicator Data'!$C$3:$H$198,5,FALSE)))</f>
        <v>4.3322580100325974E-3</v>
      </c>
      <c r="N74" s="143">
        <f>IF(H74="x","x",(H74*1000000/VLOOKUP($C74,'Crisis Indicator Data'!$C$3:$H$198,5,FALSE)))</f>
        <v>7.9382505446991063E-4</v>
      </c>
      <c r="O74" s="143">
        <f>IF(I74="x","x",(I74*1000000/VLOOKUP($C74,'Crisis Indicator Data'!$C$3:$H$198,5,FALSE)))</f>
        <v>0</v>
      </c>
      <c r="P74" s="143">
        <f>IF(J74="x","x",(J74*1000000/VLOOKUP($C74,'Crisis Indicator Data'!$C$3:$H$198,5,FALSE)))</f>
        <v>0</v>
      </c>
      <c r="Q74" s="237">
        <f t="shared" si="7"/>
        <v>1</v>
      </c>
      <c r="R74" s="237">
        <f t="shared" si="8"/>
        <v>1.3</v>
      </c>
    </row>
    <row r="75" spans="1:18" x14ac:dyDescent="0.25">
      <c r="A75" s="147" t="str">
        <f>'Crisis Indicator Data'!A72</f>
        <v>Criminal Violence in Mexico</v>
      </c>
      <c r="B75" s="148" t="str">
        <f>'Crisis Indicator Data'!B72</f>
        <v>Violence,Displacement</v>
      </c>
      <c r="C75" s="148" t="str">
        <f>'Crisis Indicator Data'!C72</f>
        <v>MEX002</v>
      </c>
      <c r="D75" s="148" t="str">
        <f>'Crisis Indicator Data'!D72</f>
        <v>Mexico</v>
      </c>
      <c r="E75" s="148" t="str">
        <f>'Crisis Indicator Data'!E72</f>
        <v>MEX</v>
      </c>
      <c r="F75" s="157">
        <f>IF('Crisis Indicator Data'!Q72="x","x",('Crisis Indicator Data'!Q72/1000000))</f>
        <v>118.035</v>
      </c>
      <c r="G75" s="157">
        <f>IF('Crisis Indicator Data'!R72="x","x",('Crisis Indicator Data'!R72/1000000))</f>
        <v>0.379</v>
      </c>
      <c r="H75" s="157" t="str">
        <f>IF('Crisis Indicator Data'!S72="x","x",('Crisis Indicator Data'!S72/1000000))</f>
        <v>x</v>
      </c>
      <c r="I75" s="157" t="str">
        <f>IF('Crisis Indicator Data'!T72="x","x",('Crisis Indicator Data'!T72/1000000))</f>
        <v>x</v>
      </c>
      <c r="J75" s="157" t="str">
        <f>IF('Crisis Indicator Data'!U72="x","x",('Crisis Indicator Data'!U72/1000000))</f>
        <v>x</v>
      </c>
      <c r="K75" s="243" t="str">
        <f t="shared" si="6"/>
        <v>x</v>
      </c>
      <c r="L75" s="143">
        <f>IF(F75="x","x",(F75*1000000/VLOOKUP($C75,'Crisis Indicator Data'!$C$3:$H$198,5,FALSE)))</f>
        <v>0.99679936493995647</v>
      </c>
      <c r="M75" s="143">
        <f>IF(G75="x","x",(G75*1000000/VLOOKUP($C75,'Crisis Indicator Data'!$C$3:$H$198,5,FALSE)))</f>
        <v>3.2006350600435759E-3</v>
      </c>
      <c r="N75" s="143" t="str">
        <f>IF(H75="x","x",(H75*1000000/VLOOKUP($C75,'Crisis Indicator Data'!$C$3:$H$198,5,FALSE)))</f>
        <v>x</v>
      </c>
      <c r="O75" s="143" t="str">
        <f>IF(I75="x","x",(I75*1000000/VLOOKUP($C75,'Crisis Indicator Data'!$C$3:$H$198,5,FALSE)))</f>
        <v>x</v>
      </c>
      <c r="P75" s="143" t="str">
        <f>IF(J75="x","x",(J75*1000000/VLOOKUP($C75,'Crisis Indicator Data'!$C$3:$H$198,5,FALSE)))</f>
        <v>x</v>
      </c>
      <c r="Q75" s="237" t="str">
        <f t="shared" si="7"/>
        <v>x</v>
      </c>
      <c r="R75" s="237" t="str">
        <f t="shared" si="8"/>
        <v>x</v>
      </c>
    </row>
    <row r="76" spans="1:18" x14ac:dyDescent="0.25">
      <c r="A76" s="147" t="str">
        <f>'Crisis Indicator Data'!A73</f>
        <v>Mixed Migration in Mexico</v>
      </c>
      <c r="B76" s="148" t="str">
        <f>'Crisis Indicator Data'!B73</f>
        <v>Displacement</v>
      </c>
      <c r="C76" s="148" t="str">
        <f>'Crisis Indicator Data'!C73</f>
        <v>MEX003</v>
      </c>
      <c r="D76" s="148" t="str">
        <f>'Crisis Indicator Data'!D73</f>
        <v>Mexico</v>
      </c>
      <c r="E76" s="148" t="str">
        <f>'Crisis Indicator Data'!E73</f>
        <v>MEX</v>
      </c>
      <c r="F76" s="157">
        <f>IF('Crisis Indicator Data'!Q73="x","x",('Crisis Indicator Data'!Q73/1000000))</f>
        <v>113.869</v>
      </c>
      <c r="G76" s="157">
        <f>IF('Crisis Indicator Data'!R73="x","x",('Crisis Indicator Data'!R73/1000000))</f>
        <v>0.13400000000000001</v>
      </c>
      <c r="H76" s="157">
        <f>IF('Crisis Indicator Data'!S73="x","x",('Crisis Indicator Data'!S73/1000000))</f>
        <v>9.4E-2</v>
      </c>
      <c r="I76" s="157">
        <f>IF('Crisis Indicator Data'!T73="x","x",('Crisis Indicator Data'!T73/1000000))</f>
        <v>0</v>
      </c>
      <c r="J76" s="157">
        <f>IF('Crisis Indicator Data'!U73="x","x",('Crisis Indicator Data'!U73/1000000))</f>
        <v>0</v>
      </c>
      <c r="K76" s="243">
        <f t="shared" si="6"/>
        <v>1.6</v>
      </c>
      <c r="L76" s="143">
        <f>IF(F76="x","x",(F76*1000000/VLOOKUP($C76,'Crisis Indicator Data'!$C$3:$H$198,5,FALSE)))</f>
        <v>0.99800170030763302</v>
      </c>
      <c r="M76" s="143">
        <f>IF(G76="x","x",(G76*1000000/VLOOKUP($C76,'Crisis Indicator Data'!$C$3:$H$198,5,FALSE)))</f>
        <v>1.174439292882372E-3</v>
      </c>
      <c r="N76" s="143">
        <f>IF(H76="x","x",(H76*1000000/VLOOKUP($C76,'Crisis Indicator Data'!$C$3:$H$198,5,FALSE)))</f>
        <v>8.2386039948464907E-4</v>
      </c>
      <c r="O76" s="143">
        <f>IF(I76="x","x",(I76*1000000/VLOOKUP($C76,'Crisis Indicator Data'!$C$3:$H$198,5,FALSE)))</f>
        <v>0</v>
      </c>
      <c r="P76" s="143">
        <f>IF(J76="x","x",(J76*1000000/VLOOKUP($C76,'Crisis Indicator Data'!$C$3:$H$198,5,FALSE)))</f>
        <v>0</v>
      </c>
      <c r="Q76" s="237">
        <f t="shared" si="7"/>
        <v>1</v>
      </c>
      <c r="R76" s="237">
        <f t="shared" si="8"/>
        <v>1.3</v>
      </c>
    </row>
    <row r="77" spans="1:18" x14ac:dyDescent="0.25">
      <c r="A77" s="147" t="str">
        <f>'Crisis Indicator Data'!A74</f>
        <v>Complex crisis in Mali</v>
      </c>
      <c r="B77" s="148" t="str">
        <f>'Crisis Indicator Data'!B74</f>
        <v>Conflict</v>
      </c>
      <c r="C77" s="148" t="str">
        <f>'Crisis Indicator Data'!C74</f>
        <v>MLI001</v>
      </c>
      <c r="D77" s="148" t="str">
        <f>'Crisis Indicator Data'!D74</f>
        <v>Mali</v>
      </c>
      <c r="E77" s="148" t="str">
        <f>'Crisis Indicator Data'!E74</f>
        <v>MLI</v>
      </c>
      <c r="F77" s="157">
        <f>IF('Crisis Indicator Data'!Q74="x","x",('Crisis Indicator Data'!Q74/1000000))</f>
        <v>14.769</v>
      </c>
      <c r="G77" s="157">
        <f>IF('Crisis Indicator Data'!R74="x","x",('Crisis Indicator Data'!R74/1000000))</f>
        <v>0</v>
      </c>
      <c r="H77" s="157">
        <f>IF('Crisis Indicator Data'!S74="x","x",('Crisis Indicator Data'!S74/1000000))</f>
        <v>3.4</v>
      </c>
      <c r="I77" s="157">
        <f>IF('Crisis Indicator Data'!T74="x","x",('Crisis Indicator Data'!T74/1000000))</f>
        <v>2.7</v>
      </c>
      <c r="J77" s="157">
        <f>IF('Crisis Indicator Data'!U74="x","x",('Crisis Indicator Data'!U74/1000000))</f>
        <v>0.2</v>
      </c>
      <c r="K77" s="243">
        <f t="shared" si="6"/>
        <v>4.7</v>
      </c>
      <c r="L77" s="143">
        <f>IF(F77="x","x",(F77*1000000/VLOOKUP($C77,'Crisis Indicator Data'!$C$3:$H$198,5,FALSE)))</f>
        <v>0.70098248611704395</v>
      </c>
      <c r="M77" s="143">
        <f>IF(G77="x","x",(G77*1000000/VLOOKUP($C77,'Crisis Indicator Data'!$C$3:$H$198,5,FALSE)))</f>
        <v>0</v>
      </c>
      <c r="N77" s="143">
        <f>IF(H77="x","x",(H77*1000000/VLOOKUP($C77,'Crisis Indicator Data'!$C$3:$H$198,5,FALSE)))</f>
        <v>0.16137453130191276</v>
      </c>
      <c r="O77" s="143">
        <f>IF(I77="x","x",(I77*1000000/VLOOKUP($C77,'Crisis Indicator Data'!$C$3:$H$198,5,FALSE)))</f>
        <v>0.12815036309269542</v>
      </c>
      <c r="P77" s="143">
        <f>IF(J77="x","x",(J77*1000000/VLOOKUP($C77,'Crisis Indicator Data'!$C$3:$H$198,5,FALSE)))</f>
        <v>9.4926194883478091E-3</v>
      </c>
      <c r="Q77" s="237">
        <f t="shared" si="7"/>
        <v>4</v>
      </c>
      <c r="R77" s="237">
        <f t="shared" si="8"/>
        <v>4.3499999999999996</v>
      </c>
    </row>
    <row r="78" spans="1:18" x14ac:dyDescent="0.25">
      <c r="A78" s="147" t="str">
        <f>'Crisis Indicator Data'!A75</f>
        <v>Multiple crises in Myanmar</v>
      </c>
      <c r="B78" s="148" t="str">
        <f>'Crisis Indicator Data'!B75</f>
        <v>Socio-political,Conflict,Violence</v>
      </c>
      <c r="C78" s="148" t="str">
        <f>'Crisis Indicator Data'!C75</f>
        <v>MMR001</v>
      </c>
      <c r="D78" s="148" t="str">
        <f>'Crisis Indicator Data'!D75</f>
        <v>Myanmar</v>
      </c>
      <c r="E78" s="148" t="str">
        <f>'Crisis Indicator Data'!E75</f>
        <v>MMR</v>
      </c>
      <c r="F78" s="157">
        <f>IF('Crisis Indicator Data'!Q75="x","x",('Crisis Indicator Data'!Q75/1000000))</f>
        <v>20.725999999999999</v>
      </c>
      <c r="G78" s="157">
        <f>IF('Crisis Indicator Data'!R75="x","x",('Crisis Indicator Data'!R75/1000000))</f>
        <v>20.568000000000001</v>
      </c>
      <c r="H78" s="157">
        <f>IF('Crisis Indicator Data'!S75="x","x",('Crisis Indicator Data'!S75/1000000))</f>
        <v>2.8069999999999999</v>
      </c>
      <c r="I78" s="157">
        <f>IF('Crisis Indicator Data'!T75="x","x",('Crisis Indicator Data'!T75/1000000))</f>
        <v>9.1370000000000005</v>
      </c>
      <c r="J78" s="157">
        <f>IF('Crisis Indicator Data'!U75="x","x",('Crisis Indicator Data'!U75/1000000))</f>
        <v>2.4620000000000002</v>
      </c>
      <c r="K78" s="243">
        <f t="shared" si="6"/>
        <v>5</v>
      </c>
      <c r="L78" s="143">
        <f>IF(F78="x","x",(F78*1000000/VLOOKUP($C78,'Crisis Indicator Data'!$C$3:$H$198,5,FALSE)))</f>
        <v>0.37210053859964093</v>
      </c>
      <c r="M78" s="143">
        <f>IF(G78="x","x",(G78*1000000/VLOOKUP($C78,'Crisis Indicator Data'!$C$3:$H$198,5,FALSE)))</f>
        <v>0.36926391382405743</v>
      </c>
      <c r="N78" s="143">
        <f>IF(H78="x","x",(H78*1000000/VLOOKUP($C78,'Crisis Indicator Data'!$C$3:$H$198,5,FALSE)))</f>
        <v>5.0394973070017952E-2</v>
      </c>
      <c r="O78" s="143">
        <f>IF(I78="x","x",(I78*1000000/VLOOKUP($C78,'Crisis Indicator Data'!$C$3:$H$198,5,FALSE)))</f>
        <v>0.16403949730700179</v>
      </c>
      <c r="P78" s="143">
        <f>IF(J78="x","x",(J78*1000000/VLOOKUP($C78,'Crisis Indicator Data'!$C$3:$H$198,5,FALSE)))</f>
        <v>4.4201077199281867E-2</v>
      </c>
      <c r="Q78" s="237">
        <f t="shared" si="7"/>
        <v>4</v>
      </c>
      <c r="R78" s="237">
        <f t="shared" si="8"/>
        <v>4.5</v>
      </c>
    </row>
    <row r="79" spans="1:18" x14ac:dyDescent="0.25">
      <c r="A79" s="147" t="str">
        <f>'Crisis Indicator Data'!A76</f>
        <v>Rakhine Conflict</v>
      </c>
      <c r="B79" s="148" t="str">
        <f>'Crisis Indicator Data'!B76</f>
        <v>Conflict</v>
      </c>
      <c r="C79" s="148" t="str">
        <f>'Crisis Indicator Data'!C76</f>
        <v>MMR002</v>
      </c>
      <c r="D79" s="148" t="str">
        <f>'Crisis Indicator Data'!D76</f>
        <v>Myanmar</v>
      </c>
      <c r="E79" s="148" t="str">
        <f>'Crisis Indicator Data'!E76</f>
        <v>MMR</v>
      </c>
      <c r="F79" s="157">
        <f>IF('Crisis Indicator Data'!Q76="x","x",('Crisis Indicator Data'!Q76/1000000))</f>
        <v>2.2999999999999998</v>
      </c>
      <c r="G79" s="157">
        <f>IF('Crisis Indicator Data'!R76="x","x",('Crisis Indicator Data'!R76/1000000))</f>
        <v>0</v>
      </c>
      <c r="H79" s="157">
        <f>IF('Crisis Indicator Data'!S76="x","x",('Crisis Indicator Data'!S76/1000000))</f>
        <v>0</v>
      </c>
      <c r="I79" s="157">
        <f>IF('Crisis Indicator Data'!T76="x","x",('Crisis Indicator Data'!T76/1000000))</f>
        <v>1.5529999999999999</v>
      </c>
      <c r="J79" s="157">
        <f>IF('Crisis Indicator Data'!U76="x","x",('Crisis Indicator Data'!U76/1000000))</f>
        <v>0</v>
      </c>
      <c r="K79" s="243">
        <f t="shared" si="6"/>
        <v>3.7</v>
      </c>
      <c r="L79" s="143">
        <f>IF(F79="x","x",(F79*1000000/VLOOKUP($C79,'Crisis Indicator Data'!$C$3:$H$198,5,FALSE)))</f>
        <v>0.59678256357031656</v>
      </c>
      <c r="M79" s="143">
        <f>IF(G79="x","x",(G79*1000000/VLOOKUP($C79,'Crisis Indicator Data'!$C$3:$H$198,5,FALSE)))</f>
        <v>0</v>
      </c>
      <c r="N79" s="143">
        <f>IF(H79="x","x",(H79*1000000/VLOOKUP($C79,'Crisis Indicator Data'!$C$3:$H$198,5,FALSE)))</f>
        <v>0</v>
      </c>
      <c r="O79" s="143">
        <f>IF(I79="x","x",(I79*1000000/VLOOKUP($C79,'Crisis Indicator Data'!$C$3:$H$198,5,FALSE)))</f>
        <v>0.40295796574987025</v>
      </c>
      <c r="P79" s="143">
        <f>IF(J79="x","x",(J79*1000000/VLOOKUP($C79,'Crisis Indicator Data'!$C$3:$H$198,5,FALSE)))</f>
        <v>0</v>
      </c>
      <c r="Q79" s="237">
        <f t="shared" si="7"/>
        <v>4</v>
      </c>
      <c r="R79" s="237">
        <f t="shared" si="8"/>
        <v>3.85</v>
      </c>
    </row>
    <row r="80" spans="1:18" x14ac:dyDescent="0.25">
      <c r="A80" s="147" t="str">
        <f>'Crisis Indicator Data'!A77</f>
        <v>Kachin and Shan Conflict</v>
      </c>
      <c r="B80" s="148" t="str">
        <f>'Crisis Indicator Data'!B77</f>
        <v>Conflict</v>
      </c>
      <c r="C80" s="148" t="str">
        <f>'Crisis Indicator Data'!C77</f>
        <v>MMR003</v>
      </c>
      <c r="D80" s="148" t="str">
        <f>'Crisis Indicator Data'!D77</f>
        <v>Myanmar</v>
      </c>
      <c r="E80" s="148" t="str">
        <f>'Crisis Indicator Data'!E77</f>
        <v>MMR</v>
      </c>
      <c r="F80" s="157">
        <f>IF('Crisis Indicator Data'!Q77="x","x",('Crisis Indicator Data'!Q77/1000000))</f>
        <v>5.4</v>
      </c>
      <c r="G80" s="157">
        <f>IF('Crisis Indicator Data'!R77="x","x",('Crisis Indicator Data'!R77/1000000))</f>
        <v>0</v>
      </c>
      <c r="H80" s="157">
        <f>IF('Crisis Indicator Data'!S77="x","x",('Crisis Indicator Data'!S77/1000000))</f>
        <v>0.77700000000000002</v>
      </c>
      <c r="I80" s="157">
        <f>IF('Crisis Indicator Data'!T77="x","x",('Crisis Indicator Data'!T77/1000000))</f>
        <v>2.0649999999999999</v>
      </c>
      <c r="J80" s="157">
        <f>IF('Crisis Indicator Data'!U77="x","x",('Crisis Indicator Data'!U77/1000000))</f>
        <v>0.151</v>
      </c>
      <c r="K80" s="243">
        <f t="shared" si="6"/>
        <v>4.0999999999999996</v>
      </c>
      <c r="L80" s="143">
        <f>IF(F80="x","x",(F80*1000000/VLOOKUP($C80,'Crisis Indicator Data'!$C$3:$H$198,5,FALSE)))</f>
        <v>0.64339330394376271</v>
      </c>
      <c r="M80" s="143">
        <f>IF(G80="x","x",(G80*1000000/VLOOKUP($C80,'Crisis Indicator Data'!$C$3:$H$198,5,FALSE)))</f>
        <v>0</v>
      </c>
      <c r="N80" s="143">
        <f>IF(H80="x","x",(H80*1000000/VLOOKUP($C80,'Crisis Indicator Data'!$C$3:$H$198,5,FALSE)))</f>
        <v>9.2577147623019176E-2</v>
      </c>
      <c r="O80" s="143">
        <f>IF(I80="x","x",(I80*1000000/VLOOKUP($C80,'Crisis Indicator Data'!$C$3:$H$198,5,FALSE)))</f>
        <v>0.24603836530442036</v>
      </c>
      <c r="P80" s="143">
        <f>IF(J80="x","x",(J80*1000000/VLOOKUP($C80,'Crisis Indicator Data'!$C$3:$H$198,5,FALSE)))</f>
        <v>1.7991183128797807E-2</v>
      </c>
      <c r="Q80" s="237">
        <f t="shared" si="7"/>
        <v>4</v>
      </c>
      <c r="R80" s="237">
        <f t="shared" si="8"/>
        <v>4.05</v>
      </c>
    </row>
    <row r="81" spans="1:18" x14ac:dyDescent="0.25">
      <c r="A81" s="147" t="str">
        <f>'Crisis Indicator Data'!A78</f>
        <v>Post-coup conflict in Myanmar</v>
      </c>
      <c r="B81" s="148" t="str">
        <f>'Crisis Indicator Data'!B78</f>
        <v>Violence,Socio-political,Conflict</v>
      </c>
      <c r="C81" s="148" t="str">
        <f>'Crisis Indicator Data'!C78</f>
        <v>MMR004</v>
      </c>
      <c r="D81" s="148" t="str">
        <f>'Crisis Indicator Data'!D78</f>
        <v>Myanmar</v>
      </c>
      <c r="E81" s="148" t="str">
        <f>'Crisis Indicator Data'!E78</f>
        <v>MMR</v>
      </c>
      <c r="F81" s="157">
        <f>IF('Crisis Indicator Data'!Q78="x","x",('Crisis Indicator Data'!Q78/1000000))</f>
        <v>13.025</v>
      </c>
      <c r="G81" s="157">
        <f>IF('Crisis Indicator Data'!R78="x","x",('Crisis Indicator Data'!R78/1000000))</f>
        <v>20.568000000000001</v>
      </c>
      <c r="H81" s="157">
        <f>IF('Crisis Indicator Data'!S78="x","x",('Crisis Indicator Data'!S78/1000000))</f>
        <v>2.0299999999999998</v>
      </c>
      <c r="I81" s="157">
        <f>IF('Crisis Indicator Data'!T78="x","x",('Crisis Indicator Data'!T78/1000000))</f>
        <v>5.5190000000000001</v>
      </c>
      <c r="J81" s="157">
        <f>IF('Crisis Indicator Data'!U78="x","x",('Crisis Indicator Data'!U78/1000000))</f>
        <v>2.3109999999999999</v>
      </c>
      <c r="K81" s="243">
        <f t="shared" si="6"/>
        <v>5</v>
      </c>
      <c r="L81" s="143">
        <f>IF(F81="x","x",(F81*1000000/VLOOKUP($C81,'Crisis Indicator Data'!$C$3:$H$198,5,FALSE)))</f>
        <v>0.29974915425862425</v>
      </c>
      <c r="M81" s="143">
        <f>IF(G81="x","x",(G81*1000000/VLOOKUP($C81,'Crisis Indicator Data'!$C$3:$H$198,5,FALSE)))</f>
        <v>0.47333900996478956</v>
      </c>
      <c r="N81" s="143">
        <f>IF(H81="x","x",(H81*1000000/VLOOKUP($C81,'Crisis Indicator Data'!$C$3:$H$198,5,FALSE)))</f>
        <v>4.6717142659885386E-2</v>
      </c>
      <c r="O81" s="143">
        <f>IF(I81="x","x",(I81*1000000/VLOOKUP($C81,'Crisis Indicator Data'!$C$3:$H$198,5,FALSE)))</f>
        <v>0.12701079327089038</v>
      </c>
      <c r="P81" s="143">
        <f>IF(J81="x","x",(J81*1000000/VLOOKUP($C81,'Crisis Indicator Data'!$C$3:$H$198,5,FALSE)))</f>
        <v>5.3183899845810415E-2</v>
      </c>
      <c r="Q81" s="237">
        <f t="shared" si="7"/>
        <v>5</v>
      </c>
      <c r="R81" s="237">
        <f t="shared" si="8"/>
        <v>5</v>
      </c>
    </row>
    <row r="82" spans="1:18" x14ac:dyDescent="0.25">
      <c r="A82" s="147" t="str">
        <f>'Crisis Indicator Data'!A79</f>
        <v>Multiple Crises in Mozambique</v>
      </c>
      <c r="B82" s="148" t="str">
        <f>'Crisis Indicator Data'!B79</f>
        <v>Conflict,Displacement,Cyclone</v>
      </c>
      <c r="C82" s="148" t="str">
        <f>'Crisis Indicator Data'!C79</f>
        <v>MOZ001</v>
      </c>
      <c r="D82" s="148" t="str">
        <f>'Crisis Indicator Data'!D79</f>
        <v>Mozambique</v>
      </c>
      <c r="E82" s="148" t="str">
        <f>'Crisis Indicator Data'!E79</f>
        <v>MOZ</v>
      </c>
      <c r="F82" s="157">
        <f>IF('Crisis Indicator Data'!Q79="x","x",('Crisis Indicator Data'!Q79/1000000))</f>
        <v>9.5139999999999993</v>
      </c>
      <c r="G82" s="157">
        <f>IF('Crisis Indicator Data'!R79="x","x",('Crisis Indicator Data'!R79/1000000))</f>
        <v>8.3949999999999996</v>
      </c>
      <c r="H82" s="157">
        <f>IF('Crisis Indicator Data'!S79="x","x",('Crisis Indicator Data'!S79/1000000))</f>
        <v>2.4660000000000002</v>
      </c>
      <c r="I82" s="157">
        <f>IF('Crisis Indicator Data'!T79="x","x",('Crisis Indicator Data'!T79/1000000))</f>
        <v>2.4E-2</v>
      </c>
      <c r="J82" s="157">
        <f>IF('Crisis Indicator Data'!U79="x","x",('Crisis Indicator Data'!U79/1000000))</f>
        <v>0</v>
      </c>
      <c r="K82" s="243">
        <f t="shared" si="6"/>
        <v>4</v>
      </c>
      <c r="L82" s="143">
        <f>IF(F82="x","x",(F82*1000000/VLOOKUP($C82,'Crisis Indicator Data'!$C$3:$H$198,5,FALSE)))</f>
        <v>0.46639541153978137</v>
      </c>
      <c r="M82" s="143">
        <f>IF(G82="x","x",(G82*1000000/VLOOKUP($C82,'Crisis Indicator Data'!$C$3:$H$198,5,FALSE)))</f>
        <v>0.41153978136183145</v>
      </c>
      <c r="N82" s="143">
        <f>IF(H82="x","x",(H82*1000000/VLOOKUP($C82,'Crisis Indicator Data'!$C$3:$H$198,5,FALSE)))</f>
        <v>0.1208882788371979</v>
      </c>
      <c r="O82" s="143">
        <f>IF(I82="x","x",(I82*1000000/VLOOKUP($C82,'Crisis Indicator Data'!$C$3:$H$198,5,FALSE)))</f>
        <v>1.176528261189274E-3</v>
      </c>
      <c r="P82" s="143">
        <f>IF(J82="x","x",(J82*1000000/VLOOKUP($C82,'Crisis Indicator Data'!$C$3:$H$198,5,FALSE)))</f>
        <v>0</v>
      </c>
      <c r="Q82" s="237">
        <f t="shared" si="7"/>
        <v>3</v>
      </c>
      <c r="R82" s="237">
        <f t="shared" si="8"/>
        <v>3.5</v>
      </c>
    </row>
    <row r="83" spans="1:18" x14ac:dyDescent="0.25">
      <c r="A83" s="147" t="str">
        <f>'Crisis Indicator Data'!A80</f>
        <v>Cabo Delgado Islamist Insurgency</v>
      </c>
      <c r="B83" s="148" t="str">
        <f>'Crisis Indicator Data'!B80</f>
        <v>Conflict,Displacement</v>
      </c>
      <c r="C83" s="148" t="str">
        <f>'Crisis Indicator Data'!C80</f>
        <v>MOZ004</v>
      </c>
      <c r="D83" s="148" t="str">
        <f>'Crisis Indicator Data'!D80</f>
        <v>Mozambique</v>
      </c>
      <c r="E83" s="148" t="str">
        <f>'Crisis Indicator Data'!E80</f>
        <v>MOZ</v>
      </c>
      <c r="F83" s="157">
        <f>IF('Crisis Indicator Data'!Q80="x","x",('Crisis Indicator Data'!Q80/1000000))</f>
        <v>0</v>
      </c>
      <c r="G83" s="157">
        <f>IF('Crisis Indicator Data'!R80="x","x",('Crisis Indicator Data'!R80/1000000))</f>
        <v>8.7639999999999993</v>
      </c>
      <c r="H83" s="157">
        <f>IF('Crisis Indicator Data'!S80="x","x",('Crisis Indicator Data'!S80/1000000))</f>
        <v>1.514</v>
      </c>
      <c r="I83" s="157">
        <f>IF('Crisis Indicator Data'!T80="x","x",('Crisis Indicator Data'!T80/1000000))</f>
        <v>2.4E-2</v>
      </c>
      <c r="J83" s="157">
        <f>IF('Crisis Indicator Data'!U80="x","x",('Crisis Indicator Data'!U80/1000000))</f>
        <v>0</v>
      </c>
      <c r="K83" s="243">
        <f t="shared" si="6"/>
        <v>3.6</v>
      </c>
      <c r="L83" s="143">
        <f>IF(F83="x","x",(F83*1000000/VLOOKUP($C83,'Crisis Indicator Data'!$C$3:$H$198,5,FALSE)))</f>
        <v>0</v>
      </c>
      <c r="M83" s="143">
        <f>IF(G83="x","x",(G83*1000000/VLOOKUP($C83,'Crisis Indicator Data'!$C$3:$H$198,5,FALSE)))</f>
        <v>0.85070860027179185</v>
      </c>
      <c r="N83" s="143">
        <f>IF(H83="x","x",(H83*1000000/VLOOKUP($C83,'Crisis Indicator Data'!$C$3:$H$198,5,FALSE)))</f>
        <v>0.1469617549990293</v>
      </c>
      <c r="O83" s="143">
        <f>IF(I83="x","x",(I83*1000000/VLOOKUP($C83,'Crisis Indicator Data'!$C$3:$H$198,5,FALSE)))</f>
        <v>2.3296447291788003E-3</v>
      </c>
      <c r="P83" s="143">
        <f>IF(J83="x","x",(J83*1000000/VLOOKUP($C83,'Crisis Indicator Data'!$C$3:$H$198,5,FALSE)))</f>
        <v>0</v>
      </c>
      <c r="Q83" s="237">
        <f t="shared" si="7"/>
        <v>3</v>
      </c>
      <c r="R83" s="237">
        <f t="shared" si="8"/>
        <v>3.3</v>
      </c>
    </row>
    <row r="84" spans="1:18" x14ac:dyDescent="0.25">
      <c r="A84" s="147" t="str">
        <f>'Crisis Indicator Data'!A81</f>
        <v>2022 Tropical Cyclone Seasons in Mozambique</v>
      </c>
      <c r="B84" s="148" t="str">
        <f>'Crisis Indicator Data'!B81</f>
        <v>Cyclone</v>
      </c>
      <c r="C84" s="148" t="str">
        <f>'Crisis Indicator Data'!C81</f>
        <v>MOZ008</v>
      </c>
      <c r="D84" s="148" t="str">
        <f>'Crisis Indicator Data'!D81</f>
        <v>Mozambique</v>
      </c>
      <c r="E84" s="148" t="str">
        <f>'Crisis Indicator Data'!E81</f>
        <v>MOZ</v>
      </c>
      <c r="F84" s="157">
        <f>IF('Crisis Indicator Data'!Q81="x","x",('Crisis Indicator Data'!Q81/1000000))</f>
        <v>17.045000000000002</v>
      </c>
      <c r="G84" s="157">
        <f>IF('Crisis Indicator Data'!R81="x","x",('Crisis Indicator Data'!R81/1000000))</f>
        <v>0</v>
      </c>
      <c r="H84" s="157">
        <f>IF('Crisis Indicator Data'!S81="x","x",('Crisis Indicator Data'!S81/1000000))</f>
        <v>1.0209999999999999</v>
      </c>
      <c r="I84" s="157">
        <f>IF('Crisis Indicator Data'!T81="x","x",('Crisis Indicator Data'!T81/1000000))</f>
        <v>0</v>
      </c>
      <c r="J84" s="157">
        <f>IF('Crisis Indicator Data'!U81="x","x",('Crisis Indicator Data'!U81/1000000))</f>
        <v>0</v>
      </c>
      <c r="K84" s="243">
        <f t="shared" si="6"/>
        <v>3.3</v>
      </c>
      <c r="L84" s="143">
        <f>IF(F84="x","x",(F84*1000000/VLOOKUP($C84,'Crisis Indicator Data'!$C$3:$H$198,5,FALSE)))</f>
        <v>0.94348499944647402</v>
      </c>
      <c r="M84" s="143">
        <f>IF(G84="x","x",(G84*1000000/VLOOKUP($C84,'Crisis Indicator Data'!$C$3:$H$198,5,FALSE)))</f>
        <v>0</v>
      </c>
      <c r="N84" s="143">
        <f>IF(H84="x","x",(H84*1000000/VLOOKUP($C84,'Crisis Indicator Data'!$C$3:$H$198,5,FALSE)))</f>
        <v>5.6515000553525957E-2</v>
      </c>
      <c r="O84" s="143">
        <f>IF(I84="x","x",(I84*1000000/VLOOKUP($C84,'Crisis Indicator Data'!$C$3:$H$198,5,FALSE)))</f>
        <v>0</v>
      </c>
      <c r="P84" s="143">
        <f>IF(J84="x","x",(J84*1000000/VLOOKUP($C84,'Crisis Indicator Data'!$C$3:$H$198,5,FALSE)))</f>
        <v>0</v>
      </c>
      <c r="Q84" s="237">
        <f t="shared" si="7"/>
        <v>3</v>
      </c>
      <c r="R84" s="237">
        <f t="shared" si="8"/>
        <v>3.15</v>
      </c>
    </row>
    <row r="85" spans="1:18" x14ac:dyDescent="0.25">
      <c r="A85" s="147" t="str">
        <f>'Crisis Indicator Data'!A82</f>
        <v>Refugees from Mali in Mauritania</v>
      </c>
      <c r="B85" s="148" t="str">
        <f>'Crisis Indicator Data'!B82</f>
        <v>Displacement</v>
      </c>
      <c r="C85" s="148" t="str">
        <f>'Crisis Indicator Data'!C82</f>
        <v>MRT002</v>
      </c>
      <c r="D85" s="148" t="str">
        <f>'Crisis Indicator Data'!D82</f>
        <v>Mauritania</v>
      </c>
      <c r="E85" s="148" t="str">
        <f>'Crisis Indicator Data'!E82</f>
        <v>MRT</v>
      </c>
      <c r="F85" s="157">
        <f>IF('Crisis Indicator Data'!Q82="x","x",('Crisis Indicator Data'!Q82/1000000))</f>
        <v>0</v>
      </c>
      <c r="G85" s="157">
        <f>IF('Crisis Indicator Data'!R82="x","x",('Crisis Indicator Data'!R82/1000000))</f>
        <v>1.423</v>
      </c>
      <c r="H85" s="157">
        <f>IF('Crisis Indicator Data'!S82="x","x",('Crisis Indicator Data'!S82/1000000))</f>
        <v>0.09</v>
      </c>
      <c r="I85" s="157">
        <f>IF('Crisis Indicator Data'!T82="x","x",('Crisis Indicator Data'!T82/1000000))</f>
        <v>0</v>
      </c>
      <c r="J85" s="157">
        <f>IF('Crisis Indicator Data'!U82="x","x",('Crisis Indicator Data'!U82/1000000))</f>
        <v>0</v>
      </c>
      <c r="K85" s="243">
        <f t="shared" si="6"/>
        <v>1.6</v>
      </c>
      <c r="L85" s="143">
        <f>IF(F85="x","x",(F85*1000000/VLOOKUP($C85,'Crisis Indicator Data'!$C$3:$H$198,5,FALSE)))</f>
        <v>0</v>
      </c>
      <c r="M85" s="143">
        <f>IF(G85="x","x",(G85*1000000/VLOOKUP($C85,'Crisis Indicator Data'!$C$3:$H$198,5,FALSE)))</f>
        <v>0.94051553205551885</v>
      </c>
      <c r="N85" s="143">
        <f>IF(H85="x","x",(H85*1000000/VLOOKUP($C85,'Crisis Indicator Data'!$C$3:$H$198,5,FALSE)))</f>
        <v>5.9484467944481166E-2</v>
      </c>
      <c r="O85" s="143">
        <f>IF(I85="x","x",(I85*1000000/VLOOKUP($C85,'Crisis Indicator Data'!$C$3:$H$198,5,FALSE)))</f>
        <v>0</v>
      </c>
      <c r="P85" s="143">
        <f>IF(J85="x","x",(J85*1000000/VLOOKUP($C85,'Crisis Indicator Data'!$C$3:$H$198,5,FALSE)))</f>
        <v>0</v>
      </c>
      <c r="Q85" s="237">
        <f t="shared" si="7"/>
        <v>3</v>
      </c>
      <c r="R85" s="237">
        <f t="shared" si="8"/>
        <v>2.2999999999999998</v>
      </c>
    </row>
    <row r="86" spans="1:18" x14ac:dyDescent="0.25">
      <c r="A86" s="147" t="str">
        <f>'Crisis Indicator Data'!A83</f>
        <v>Food Security in Mauritania</v>
      </c>
      <c r="B86" s="148" t="str">
        <f>'Crisis Indicator Data'!B83</f>
        <v>Drought,Floods</v>
      </c>
      <c r="C86" s="148" t="str">
        <f>'Crisis Indicator Data'!C83</f>
        <v>MRT003</v>
      </c>
      <c r="D86" s="148" t="str">
        <f>'Crisis Indicator Data'!D83</f>
        <v>Mauritania</v>
      </c>
      <c r="E86" s="148" t="str">
        <f>'Crisis Indicator Data'!E83</f>
        <v>MRT</v>
      </c>
      <c r="F86" s="157">
        <f>IF('Crisis Indicator Data'!Q83="x","x",('Crisis Indicator Data'!Q83/1000000))</f>
        <v>2.0449999999999999</v>
      </c>
      <c r="G86" s="157">
        <f>IF('Crisis Indicator Data'!R83="x","x",('Crisis Indicator Data'!R83/1000000))</f>
        <v>1.4350000000000001</v>
      </c>
      <c r="H86" s="157">
        <f>IF('Crisis Indicator Data'!S83="x","x",('Crisis Indicator Data'!S83/1000000))</f>
        <v>0.79600000000000004</v>
      </c>
      <c r="I86" s="157">
        <f>IF('Crisis Indicator Data'!T83="x","x",('Crisis Indicator Data'!T83/1000000))</f>
        <v>8.3000000000000004E-2</v>
      </c>
      <c r="J86" s="157">
        <f>IF('Crisis Indicator Data'!U83="x","x",('Crisis Indicator Data'!U83/1000000))</f>
        <v>0</v>
      </c>
      <c r="K86" s="243">
        <f t="shared" si="6"/>
        <v>3.2</v>
      </c>
      <c r="L86" s="143">
        <f>IF(F86="x","x",(F86*1000000/VLOOKUP($C86,'Crisis Indicator Data'!$C$3:$H$198,5,FALSE)))</f>
        <v>0.46914429915118144</v>
      </c>
      <c r="M86" s="143">
        <f>IF(G86="x","x",(G86*1000000/VLOOKUP($C86,'Crisis Indicator Data'!$C$3:$H$198,5,FALSE)))</f>
        <v>0.32920394585914198</v>
      </c>
      <c r="N86" s="143">
        <f>IF(H86="x","x",(H86*1000000/VLOOKUP($C86,'Crisis Indicator Data'!$C$3:$H$198,5,FALSE)))</f>
        <v>0.18261069052534984</v>
      </c>
      <c r="O86" s="143">
        <f>IF(I86="x","x",(I86*1000000/VLOOKUP($C86,'Crisis Indicator Data'!$C$3:$H$198,5,FALSE)))</f>
        <v>1.9041064464326681E-2</v>
      </c>
      <c r="P86" s="143">
        <f>IF(J86="x","x",(J86*1000000/VLOOKUP($C86,'Crisis Indicator Data'!$C$3:$H$198,5,FALSE)))</f>
        <v>0</v>
      </c>
      <c r="Q86" s="237">
        <f t="shared" si="7"/>
        <v>3</v>
      </c>
      <c r="R86" s="237">
        <f t="shared" si="8"/>
        <v>3.1</v>
      </c>
    </row>
    <row r="87" spans="1:18" x14ac:dyDescent="0.25">
      <c r="A87" s="147" t="str">
        <f>'Crisis Indicator Data'!A84</f>
        <v>Complex crisis in Malawi</v>
      </c>
      <c r="B87" s="148" t="str">
        <f>'Crisis Indicator Data'!B84</f>
        <v>Drought,Socio-political,Cyclone</v>
      </c>
      <c r="C87" s="148" t="str">
        <f>'Crisis Indicator Data'!C84</f>
        <v>MWI002</v>
      </c>
      <c r="D87" s="148" t="str">
        <f>'Crisis Indicator Data'!D84</f>
        <v>Malawi</v>
      </c>
      <c r="E87" s="148" t="str">
        <f>'Crisis Indicator Data'!E84</f>
        <v>MWI</v>
      </c>
      <c r="F87" s="157">
        <f>IF('Crisis Indicator Data'!Q84="x","x",('Crisis Indicator Data'!Q84/1000000))</f>
        <v>7.6369999999999996</v>
      </c>
      <c r="G87" s="157">
        <f>IF('Crisis Indicator Data'!R84="x","x",('Crisis Indicator Data'!R84/1000000))</f>
        <v>6.99</v>
      </c>
      <c r="H87" s="157">
        <f>IF('Crisis Indicator Data'!S84="x","x",('Crisis Indicator Data'!S84/1000000))</f>
        <v>4.5019999999999998</v>
      </c>
      <c r="I87" s="157">
        <f>IF('Crisis Indicator Data'!T84="x","x",('Crisis Indicator Data'!T84/1000000))</f>
        <v>0</v>
      </c>
      <c r="J87" s="157">
        <f>IF('Crisis Indicator Data'!U84="x","x",('Crisis Indicator Data'!U84/1000000))</f>
        <v>0</v>
      </c>
      <c r="K87" s="243">
        <f t="shared" si="6"/>
        <v>4.4000000000000004</v>
      </c>
      <c r="L87" s="143">
        <f>IF(F87="x","x",(F87*1000000/VLOOKUP($C87,'Crisis Indicator Data'!$C$3:$H$198,5,FALSE)))</f>
        <v>0.3992367609388886</v>
      </c>
      <c r="M87" s="143">
        <f>IF(G87="x","x",(G87*1000000/VLOOKUP($C87,'Crisis Indicator Data'!$C$3:$H$198,5,FALSE)))</f>
        <v>0.36541376966908884</v>
      </c>
      <c r="N87" s="143">
        <f>IF(H87="x","x",(H87*1000000/VLOOKUP($C87,'Crisis Indicator Data'!$C$3:$H$198,5,FALSE)))</f>
        <v>0.23534946939202259</v>
      </c>
      <c r="O87" s="143">
        <f>IF(I87="x","x",(I87*1000000/VLOOKUP($C87,'Crisis Indicator Data'!$C$3:$H$198,5,FALSE)))</f>
        <v>0</v>
      </c>
      <c r="P87" s="143">
        <f>IF(J87="x","x",(J87*1000000/VLOOKUP($C87,'Crisis Indicator Data'!$C$3:$H$198,5,FALSE)))</f>
        <v>0</v>
      </c>
      <c r="Q87" s="237">
        <f t="shared" si="7"/>
        <v>3</v>
      </c>
      <c r="R87" s="237">
        <f t="shared" si="8"/>
        <v>3.7</v>
      </c>
    </row>
    <row r="88" spans="1:18" x14ac:dyDescent="0.25">
      <c r="A88" s="147" t="str">
        <f>'Crisis Indicator Data'!A85</f>
        <v>Tropical Cyclone Ana in Malawi</v>
      </c>
      <c r="B88" s="148" t="str">
        <f>'Crisis Indicator Data'!B85</f>
        <v>Cyclone</v>
      </c>
      <c r="C88" s="148" t="str">
        <f>'Crisis Indicator Data'!C85</f>
        <v>MWI004</v>
      </c>
      <c r="D88" s="148" t="str">
        <f>'Crisis Indicator Data'!D85</f>
        <v>Malawi</v>
      </c>
      <c r="E88" s="148" t="str">
        <f>'Crisis Indicator Data'!E85</f>
        <v>MWI</v>
      </c>
      <c r="F88" s="157">
        <f>IF('Crisis Indicator Data'!Q85="x","x",('Crisis Indicator Data'!Q85/1000000))</f>
        <v>16.010000000000002</v>
      </c>
      <c r="G88" s="157">
        <f>IF('Crisis Indicator Data'!R85="x","x",('Crisis Indicator Data'!R85/1000000))</f>
        <v>0.31</v>
      </c>
      <c r="H88" s="157">
        <f>IF('Crisis Indicator Data'!S85="x","x",('Crisis Indicator Data'!S85/1000000))</f>
        <v>0.68</v>
      </c>
      <c r="I88" s="157">
        <f>IF('Crisis Indicator Data'!T85="x","x",('Crisis Indicator Data'!T85/1000000))</f>
        <v>0</v>
      </c>
      <c r="J88" s="157">
        <f>IF('Crisis Indicator Data'!U85="x","x",('Crisis Indicator Data'!U85/1000000))</f>
        <v>0</v>
      </c>
      <c r="K88" s="243">
        <f t="shared" si="6"/>
        <v>3.1</v>
      </c>
      <c r="L88" s="143">
        <f>IF(F88="x","x",(F88*1000000/VLOOKUP($C88,'Crisis Indicator Data'!$C$3:$H$198,5,FALSE)))</f>
        <v>0.94176470588235306</v>
      </c>
      <c r="M88" s="143">
        <f>IF(G88="x","x",(G88*1000000/VLOOKUP($C88,'Crisis Indicator Data'!$C$3:$H$198,5,FALSE)))</f>
        <v>1.8235294117647058E-2</v>
      </c>
      <c r="N88" s="143">
        <f>IF(H88="x","x",(H88*1000000/VLOOKUP($C88,'Crisis Indicator Data'!$C$3:$H$198,5,FALSE)))</f>
        <v>0.04</v>
      </c>
      <c r="O88" s="143">
        <f>IF(I88="x","x",(I88*1000000/VLOOKUP($C88,'Crisis Indicator Data'!$C$3:$H$198,5,FALSE)))</f>
        <v>0</v>
      </c>
      <c r="P88" s="143">
        <f>IF(J88="x","x",(J88*1000000/VLOOKUP($C88,'Crisis Indicator Data'!$C$3:$H$198,5,FALSE)))</f>
        <v>0</v>
      </c>
      <c r="Q88" s="237">
        <f t="shared" si="7"/>
        <v>2</v>
      </c>
      <c r="R88" s="237">
        <f t="shared" si="8"/>
        <v>2.5499999999999998</v>
      </c>
    </row>
    <row r="89" spans="1:18" x14ac:dyDescent="0.25">
      <c r="A89" s="147" t="str">
        <f>'Crisis Indicator Data'!A86</f>
        <v>International Refugees in Malaysia</v>
      </c>
      <c r="B89" s="148" t="str">
        <f>'Crisis Indicator Data'!B86</f>
        <v>Displacement</v>
      </c>
      <c r="C89" s="148" t="str">
        <f>'Crisis Indicator Data'!C86</f>
        <v>MYS001</v>
      </c>
      <c r="D89" s="148" t="str">
        <f>'Crisis Indicator Data'!D86</f>
        <v>Malaysia</v>
      </c>
      <c r="E89" s="148" t="str">
        <f>'Crisis Indicator Data'!E86</f>
        <v>MYS</v>
      </c>
      <c r="F89" s="157">
        <f>IF('Crisis Indicator Data'!Q86="x","x",('Crisis Indicator Data'!Q86/1000000))</f>
        <v>0</v>
      </c>
      <c r="G89" s="157">
        <f>IF('Crisis Indicator Data'!R86="x","x",('Crisis Indicator Data'!R86/1000000))</f>
        <v>9.907</v>
      </c>
      <c r="H89" s="157">
        <f>IF('Crisis Indicator Data'!S86="x","x",('Crisis Indicator Data'!S86/1000000))</f>
        <v>0.183</v>
      </c>
      <c r="I89" s="157">
        <f>IF('Crisis Indicator Data'!T86="x","x",('Crisis Indicator Data'!T86/1000000))</f>
        <v>0</v>
      </c>
      <c r="J89" s="157">
        <f>IF('Crisis Indicator Data'!U86="x","x",('Crisis Indicator Data'!U86/1000000))</f>
        <v>0</v>
      </c>
      <c r="K89" s="243">
        <f t="shared" si="6"/>
        <v>2.1</v>
      </c>
      <c r="L89" s="143">
        <f>IF(F89="x","x",(F89*1000000/VLOOKUP($C89,'Crisis Indicator Data'!$C$3:$H$198,5,FALSE)))</f>
        <v>0</v>
      </c>
      <c r="M89" s="143">
        <f>IF(G89="x","x",(G89*1000000/VLOOKUP($C89,'Crisis Indicator Data'!$C$3:$H$198,5,FALSE)))</f>
        <v>0.98186323092170469</v>
      </c>
      <c r="N89" s="143">
        <f>IF(H89="x","x",(H89*1000000/VLOOKUP($C89,'Crisis Indicator Data'!$C$3:$H$198,5,FALSE)))</f>
        <v>1.8136769078295343E-2</v>
      </c>
      <c r="O89" s="143">
        <f>IF(I89="x","x",(I89*1000000/VLOOKUP($C89,'Crisis Indicator Data'!$C$3:$H$198,5,FALSE)))</f>
        <v>0</v>
      </c>
      <c r="P89" s="143">
        <f>IF(J89="x","x",(J89*1000000/VLOOKUP($C89,'Crisis Indicator Data'!$C$3:$H$198,5,FALSE)))</f>
        <v>0</v>
      </c>
      <c r="Q89" s="237">
        <f t="shared" si="7"/>
        <v>2</v>
      </c>
      <c r="R89" s="237">
        <f t="shared" si="8"/>
        <v>2.0499999999999998</v>
      </c>
    </row>
    <row r="90" spans="1:18" x14ac:dyDescent="0.25">
      <c r="A90" s="147" t="str">
        <f>'Crisis Indicator Data'!A87</f>
        <v>Food Security Crisis in Namibia</v>
      </c>
      <c r="B90" s="148" t="str">
        <f>'Crisis Indicator Data'!B87</f>
        <v>Drought</v>
      </c>
      <c r="C90" s="148" t="str">
        <f>'Crisis Indicator Data'!C87</f>
        <v>NAM002</v>
      </c>
      <c r="D90" s="148" t="str">
        <f>'Crisis Indicator Data'!D87</f>
        <v>Namibia</v>
      </c>
      <c r="E90" s="148" t="str">
        <f>'Crisis Indicator Data'!E87</f>
        <v>NAM</v>
      </c>
      <c r="F90" s="157">
        <f>IF('Crisis Indicator Data'!Q87="x","x",('Crisis Indicator Data'!Q87/1000000))</f>
        <v>0.96399999999999997</v>
      </c>
      <c r="G90" s="157">
        <f>IF('Crisis Indicator Data'!R87="x","x",('Crisis Indicator Data'!R87/1000000))</f>
        <v>0.83599999999999997</v>
      </c>
      <c r="H90" s="157">
        <f>IF('Crisis Indicator Data'!S87="x","x",('Crisis Indicator Data'!S87/1000000))</f>
        <v>0.63200000000000001</v>
      </c>
      <c r="I90" s="157">
        <f>IF('Crisis Indicator Data'!T87="x","x",('Crisis Indicator Data'!T87/1000000))</f>
        <v>0.11899999999999999</v>
      </c>
      <c r="J90" s="157">
        <f>IF('Crisis Indicator Data'!U87="x","x",('Crisis Indicator Data'!U87/1000000))</f>
        <v>0</v>
      </c>
      <c r="K90" s="243">
        <f t="shared" si="6"/>
        <v>3.1</v>
      </c>
      <c r="L90" s="143">
        <f>IF(F90="x","x",(F90*1000000/VLOOKUP($C90,'Crisis Indicator Data'!$C$3:$H$198,5,FALSE)))</f>
        <v>0.37789102312818501</v>
      </c>
      <c r="M90" s="143">
        <f>IF(G90="x","x",(G90*1000000/VLOOKUP($C90,'Crisis Indicator Data'!$C$3:$H$198,5,FALSE)))</f>
        <v>0.32771462171697374</v>
      </c>
      <c r="N90" s="143">
        <f>IF(H90="x","x",(H90*1000000/VLOOKUP($C90,'Crisis Indicator Data'!$C$3:$H$198,5,FALSE)))</f>
        <v>0.24774598196785574</v>
      </c>
      <c r="O90" s="143">
        <f>IF(I90="x","x",(I90*1000000/VLOOKUP($C90,'Crisis Indicator Data'!$C$3:$H$198,5,FALSE)))</f>
        <v>4.6648373186985496E-2</v>
      </c>
      <c r="P90" s="143">
        <f>IF(J90="x","x",(J90*1000000/VLOOKUP($C90,'Crisis Indicator Data'!$C$3:$H$198,5,FALSE)))</f>
        <v>0</v>
      </c>
      <c r="Q90" s="237">
        <f t="shared" si="7"/>
        <v>3</v>
      </c>
      <c r="R90" s="237">
        <f t="shared" si="8"/>
        <v>3.05</v>
      </c>
    </row>
    <row r="91" spans="1:18" x14ac:dyDescent="0.25">
      <c r="A91" s="147" t="str">
        <f>'Crisis Indicator Data'!A88</f>
        <v>Multiple crises in Niger</v>
      </c>
      <c r="B91" s="148" t="str">
        <f>'Crisis Indicator Data'!B88</f>
        <v>Conflict,Displacement</v>
      </c>
      <c r="C91" s="148" t="str">
        <f>'Crisis Indicator Data'!C88</f>
        <v>NER001</v>
      </c>
      <c r="D91" s="148" t="str">
        <f>'Crisis Indicator Data'!D88</f>
        <v>Niger</v>
      </c>
      <c r="E91" s="148" t="str">
        <f>'Crisis Indicator Data'!E88</f>
        <v>NER</v>
      </c>
      <c r="F91" s="157">
        <f>IF('Crisis Indicator Data'!Q88="x","x",('Crisis Indicator Data'!Q88/1000000))</f>
        <v>20.478000000000002</v>
      </c>
      <c r="G91" s="157">
        <f>IF('Crisis Indicator Data'!R88="x","x",('Crisis Indicator Data'!R88/1000000))</f>
        <v>0.86699999999999999</v>
      </c>
      <c r="H91" s="157">
        <f>IF('Crisis Indicator Data'!S88="x","x",('Crisis Indicator Data'!S88/1000000))</f>
        <v>2.7389999999999999</v>
      </c>
      <c r="I91" s="157">
        <f>IF('Crisis Indicator Data'!T88="x","x",('Crisis Indicator Data'!T88/1000000))</f>
        <v>0.35</v>
      </c>
      <c r="J91" s="157">
        <f>IF('Crisis Indicator Data'!U88="x","x",('Crisis Indicator Data'!U88/1000000))</f>
        <v>6.6000000000000003E-2</v>
      </c>
      <c r="K91" s="243">
        <f t="shared" si="6"/>
        <v>4.2</v>
      </c>
      <c r="L91" s="143">
        <f>IF(F91="x","x",(F91*1000000/VLOOKUP($C91,'Crisis Indicator Data'!$C$3:$H$198,5,FALSE)))</f>
        <v>0.83583673469387754</v>
      </c>
      <c r="M91" s="143">
        <f>IF(G91="x","x",(G91*1000000/VLOOKUP($C91,'Crisis Indicator Data'!$C$3:$H$198,5,FALSE)))</f>
        <v>3.5387755102040813E-2</v>
      </c>
      <c r="N91" s="143">
        <f>IF(H91="x","x",(H91*1000000/VLOOKUP($C91,'Crisis Indicator Data'!$C$3:$H$198,5,FALSE)))</f>
        <v>0.11179591836734694</v>
      </c>
      <c r="O91" s="143">
        <f>IF(I91="x","x",(I91*1000000/VLOOKUP($C91,'Crisis Indicator Data'!$C$3:$H$198,5,FALSE)))</f>
        <v>1.4285714285714285E-2</v>
      </c>
      <c r="P91" s="143">
        <f>IF(J91="x","x",(J91*1000000/VLOOKUP($C91,'Crisis Indicator Data'!$C$3:$H$198,5,FALSE)))</f>
        <v>2.693877551020408E-3</v>
      </c>
      <c r="Q91" s="237">
        <f t="shared" si="7"/>
        <v>3</v>
      </c>
      <c r="R91" s="237">
        <f t="shared" si="8"/>
        <v>3.6</v>
      </c>
    </row>
    <row r="92" spans="1:18" x14ac:dyDescent="0.25">
      <c r="A92" s="147" t="str">
        <f>'Crisis Indicator Data'!A89</f>
        <v>Boko Haram in Niger</v>
      </c>
      <c r="B92" s="148" t="str">
        <f>'Crisis Indicator Data'!B89</f>
        <v>Conflict</v>
      </c>
      <c r="C92" s="148" t="str">
        <f>'Crisis Indicator Data'!C89</f>
        <v>NER002</v>
      </c>
      <c r="D92" s="148" t="str">
        <f>'Crisis Indicator Data'!D89</f>
        <v>Niger</v>
      </c>
      <c r="E92" s="148" t="str">
        <f>'Crisis Indicator Data'!E89</f>
        <v>NER</v>
      </c>
      <c r="F92" s="157">
        <f>IF('Crisis Indicator Data'!Q89="x","x",('Crisis Indicator Data'!Q89/1000000))</f>
        <v>0</v>
      </c>
      <c r="G92" s="157">
        <f>IF('Crisis Indicator Data'!R89="x","x",('Crisis Indicator Data'!R89/1000000))</f>
        <v>4.8000000000000001E-2</v>
      </c>
      <c r="H92" s="157">
        <f>IF('Crisis Indicator Data'!S89="x","x",('Crisis Indicator Data'!S89/1000000))</f>
        <v>0.58899999999999997</v>
      </c>
      <c r="I92" s="157">
        <f>IF('Crisis Indicator Data'!T89="x","x",('Crisis Indicator Data'!T89/1000000))</f>
        <v>1.4E-2</v>
      </c>
      <c r="J92" s="157">
        <f>IF('Crisis Indicator Data'!U89="x","x",('Crisis Indicator Data'!U89/1000000))</f>
        <v>3.0000000000000001E-3</v>
      </c>
      <c r="K92" s="243">
        <f t="shared" si="6"/>
        <v>3</v>
      </c>
      <c r="L92" s="143">
        <f>IF(F92="x","x",(F92*1000000/VLOOKUP($C92,'Crisis Indicator Data'!$C$3:$H$198,5,FALSE)))</f>
        <v>0</v>
      </c>
      <c r="M92" s="143">
        <f>IF(G92="x","x",(G92*1000000/VLOOKUP($C92,'Crisis Indicator Data'!$C$3:$H$198,5,FALSE)))</f>
        <v>7.3282442748091606E-2</v>
      </c>
      <c r="N92" s="143">
        <f>IF(H92="x","x",(H92*1000000/VLOOKUP($C92,'Crisis Indicator Data'!$C$3:$H$198,5,FALSE)))</f>
        <v>0.89923664122137403</v>
      </c>
      <c r="O92" s="143">
        <f>IF(I92="x","x",(I92*1000000/VLOOKUP($C92,'Crisis Indicator Data'!$C$3:$H$198,5,FALSE)))</f>
        <v>2.1374045801526718E-2</v>
      </c>
      <c r="P92" s="143">
        <f>IF(J92="x","x",(J92*1000000/VLOOKUP($C92,'Crisis Indicator Data'!$C$3:$H$198,5,FALSE)))</f>
        <v>4.5801526717557254E-3</v>
      </c>
      <c r="Q92" s="237">
        <f t="shared" si="7"/>
        <v>3</v>
      </c>
      <c r="R92" s="237">
        <f t="shared" si="8"/>
        <v>3</v>
      </c>
    </row>
    <row r="93" spans="1:18" x14ac:dyDescent="0.25">
      <c r="A93" s="147" t="str">
        <f>'Crisis Indicator Data'!A90</f>
        <v>Mali/Burkina Faso conflict</v>
      </c>
      <c r="B93" s="148" t="str">
        <f>'Crisis Indicator Data'!B90</f>
        <v>Conflict</v>
      </c>
      <c r="C93" s="148" t="str">
        <f>'Crisis Indicator Data'!C90</f>
        <v>NER003</v>
      </c>
      <c r="D93" s="148" t="str">
        <f>'Crisis Indicator Data'!D90</f>
        <v>Niger</v>
      </c>
      <c r="E93" s="148" t="str">
        <f>'Crisis Indicator Data'!E90</f>
        <v>NER</v>
      </c>
      <c r="F93" s="157">
        <f>IF('Crisis Indicator Data'!Q90="x","x",('Crisis Indicator Data'!Q90/1000000))</f>
        <v>3.64</v>
      </c>
      <c r="G93" s="157">
        <f>IF('Crisis Indicator Data'!R90="x","x",('Crisis Indicator Data'!R90/1000000))</f>
        <v>0.45</v>
      </c>
      <c r="H93" s="157">
        <f>IF('Crisis Indicator Data'!S90="x","x",('Crisis Indicator Data'!S90/1000000))</f>
        <v>1.599</v>
      </c>
      <c r="I93" s="157">
        <f>IF('Crisis Indicator Data'!T90="x","x",('Crisis Indicator Data'!T90/1000000))</f>
        <v>0.30399999999999999</v>
      </c>
      <c r="J93" s="157">
        <f>IF('Crisis Indicator Data'!U90="x","x",('Crisis Indicator Data'!U90/1000000))</f>
        <v>5.7000000000000002E-2</v>
      </c>
      <c r="K93" s="243">
        <f t="shared" si="6"/>
        <v>3.8</v>
      </c>
      <c r="L93" s="143">
        <f>IF(F93="x","x",(F93*1000000/VLOOKUP($C93,'Crisis Indicator Data'!$C$3:$H$198,5,FALSE)))</f>
        <v>0.60165289256198351</v>
      </c>
      <c r="M93" s="143">
        <f>IF(G93="x","x",(G93*1000000/VLOOKUP($C93,'Crisis Indicator Data'!$C$3:$H$198,5,FALSE)))</f>
        <v>7.43801652892562E-2</v>
      </c>
      <c r="N93" s="143">
        <f>IF(H93="x","x",(H93*1000000/VLOOKUP($C93,'Crisis Indicator Data'!$C$3:$H$198,5,FALSE)))</f>
        <v>0.26429752066115703</v>
      </c>
      <c r="O93" s="143">
        <f>IF(I93="x","x",(I93*1000000/VLOOKUP($C93,'Crisis Indicator Data'!$C$3:$H$198,5,FALSE)))</f>
        <v>5.0247933884297519E-2</v>
      </c>
      <c r="P93" s="143">
        <f>IF(J93="x","x",(J93*1000000/VLOOKUP($C93,'Crisis Indicator Data'!$C$3:$H$198,5,FALSE)))</f>
        <v>9.4214876033057848E-3</v>
      </c>
      <c r="Q93" s="237">
        <f t="shared" si="7"/>
        <v>4</v>
      </c>
      <c r="R93" s="237">
        <f t="shared" si="8"/>
        <v>3.9</v>
      </c>
    </row>
    <row r="94" spans="1:18" x14ac:dyDescent="0.25">
      <c r="A94" s="147" t="str">
        <f>'Crisis Indicator Data'!A91</f>
        <v>Nigerian Refugees</v>
      </c>
      <c r="B94" s="148" t="str">
        <f>'Crisis Indicator Data'!B91</f>
        <v>Displacement</v>
      </c>
      <c r="C94" s="148" t="str">
        <f>'Crisis Indicator Data'!C91</f>
        <v>NER004</v>
      </c>
      <c r="D94" s="148" t="str">
        <f>'Crisis Indicator Data'!D91</f>
        <v>Niger</v>
      </c>
      <c r="E94" s="148" t="str">
        <f>'Crisis Indicator Data'!E91</f>
        <v>NER</v>
      </c>
      <c r="F94" s="157">
        <f>IF('Crisis Indicator Data'!Q91="x","x",('Crisis Indicator Data'!Q91/1000000))</f>
        <v>3.4020000000000001</v>
      </c>
      <c r="G94" s="157">
        <f>IF('Crisis Indicator Data'!R91="x","x",('Crisis Indicator Data'!R91/1000000))</f>
        <v>0.36799999999999999</v>
      </c>
      <c r="H94" s="157">
        <f>IF('Crisis Indicator Data'!S91="x","x",('Crisis Indicator Data'!S91/1000000))</f>
        <v>0.55100000000000005</v>
      </c>
      <c r="I94" s="157">
        <f>IF('Crisis Indicator Data'!T91="x","x",('Crisis Indicator Data'!T91/1000000))</f>
        <v>3.2000000000000001E-2</v>
      </c>
      <c r="J94" s="157">
        <f>IF('Crisis Indicator Data'!U91="x","x",('Crisis Indicator Data'!U91/1000000))</f>
        <v>6.0000000000000001E-3</v>
      </c>
      <c r="K94" s="243">
        <f t="shared" si="6"/>
        <v>3</v>
      </c>
      <c r="L94" s="143">
        <f>IF(F94="x","x",(F94*1000000/VLOOKUP($C94,'Crisis Indicator Data'!$C$3:$H$198,5,FALSE)))</f>
        <v>0.78045423262216107</v>
      </c>
      <c r="M94" s="143">
        <f>IF(G94="x","x",(G94*1000000/VLOOKUP($C94,'Crisis Indicator Data'!$C$3:$H$198,5,FALSE)))</f>
        <v>8.4423032805689371E-2</v>
      </c>
      <c r="N94" s="143">
        <f>IF(H94="x","x",(H94*1000000/VLOOKUP($C94,'Crisis Indicator Data'!$C$3:$H$198,5,FALSE)))</f>
        <v>0.1264051387933012</v>
      </c>
      <c r="O94" s="143">
        <f>IF(I94="x","x",(I94*1000000/VLOOKUP($C94,'Crisis Indicator Data'!$C$3:$H$198,5,FALSE)))</f>
        <v>7.34113328745125E-3</v>
      </c>
      <c r="P94" s="143">
        <f>IF(J94="x","x",(J94*1000000/VLOOKUP($C94,'Crisis Indicator Data'!$C$3:$H$198,5,FALSE)))</f>
        <v>1.3764624913971094E-3</v>
      </c>
      <c r="Q94" s="237">
        <f t="shared" si="7"/>
        <v>3</v>
      </c>
      <c r="R94" s="237">
        <f t="shared" si="8"/>
        <v>3</v>
      </c>
    </row>
    <row r="95" spans="1:18" x14ac:dyDescent="0.25">
      <c r="A95" s="147" t="str">
        <f>'Crisis Indicator Data'!A92</f>
        <v>Complex crisis in Nigeria</v>
      </c>
      <c r="B95" s="148" t="str">
        <f>'Crisis Indicator Data'!B92</f>
        <v>Conflict,Displacement,Violence</v>
      </c>
      <c r="C95" s="148" t="str">
        <f>'Crisis Indicator Data'!C92</f>
        <v>NGA001</v>
      </c>
      <c r="D95" s="148" t="str">
        <f>'Crisis Indicator Data'!D92</f>
        <v>Nigeria</v>
      </c>
      <c r="E95" s="148" t="str">
        <f>'Crisis Indicator Data'!E92</f>
        <v>NGA</v>
      </c>
      <c r="F95" s="157">
        <f>IF('Crisis Indicator Data'!Q92="x","x",('Crisis Indicator Data'!Q92/1000000))</f>
        <v>194.18299999999999</v>
      </c>
      <c r="G95" s="157">
        <f>IF('Crisis Indicator Data'!R92="x","x",('Crisis Indicator Data'!R92/1000000))</f>
        <v>7.66</v>
      </c>
      <c r="H95" s="157">
        <f>IF('Crisis Indicator Data'!S92="x","x",('Crisis Indicator Data'!S92/1000000))</f>
        <v>12.538</v>
      </c>
      <c r="I95" s="157">
        <f>IF('Crisis Indicator Data'!T92="x","x",('Crisis Indicator Data'!T92/1000000))</f>
        <v>4.3890000000000002</v>
      </c>
      <c r="J95" s="157">
        <f>IF('Crisis Indicator Data'!U92="x","x",('Crisis Indicator Data'!U92/1000000))</f>
        <v>0</v>
      </c>
      <c r="K95" s="243">
        <f t="shared" si="6"/>
        <v>5</v>
      </c>
      <c r="L95" s="143">
        <f>IF(F95="x","x",(F95*1000000/VLOOKUP($C95,'Crisis Indicator Data'!$C$3:$H$198,5,FALSE)))</f>
        <v>0.8876125611372675</v>
      </c>
      <c r="M95" s="143">
        <f>IF(G95="x","x",(G95*1000000/VLOOKUP($C95,'Crisis Indicator Data'!$C$3:$H$198,5,FALSE)))</f>
        <v>3.5013941582483887E-2</v>
      </c>
      <c r="N95" s="143">
        <f>IF(H95="x","x",(H95*1000000/VLOOKUP($C95,'Crisis Indicator Data'!$C$3:$H$198,5,FALSE)))</f>
        <v>5.7311331535402479E-2</v>
      </c>
      <c r="O95" s="143">
        <f>IF(I95="x","x",(I95*1000000/VLOOKUP($C95,'Crisis Indicator Data'!$C$3:$H$198,5,FALSE)))</f>
        <v>2.0062165744846185E-2</v>
      </c>
      <c r="P95" s="143">
        <f>IF(J95="x","x",(J95*1000000/VLOOKUP($C95,'Crisis Indicator Data'!$C$3:$H$198,5,FALSE)))</f>
        <v>0</v>
      </c>
      <c r="Q95" s="237">
        <f t="shared" si="7"/>
        <v>3</v>
      </c>
      <c r="R95" s="237">
        <f t="shared" si="8"/>
        <v>4</v>
      </c>
    </row>
    <row r="96" spans="1:18" x14ac:dyDescent="0.25">
      <c r="A96" s="147" t="str">
        <f>'Crisis Indicator Data'!A93</f>
        <v>Middle belt conflict</v>
      </c>
      <c r="B96" s="148" t="str">
        <f>'Crisis Indicator Data'!B93</f>
        <v>Violence</v>
      </c>
      <c r="C96" s="148" t="str">
        <f>'Crisis Indicator Data'!C93</f>
        <v>NGA003</v>
      </c>
      <c r="D96" s="148" t="str">
        <f>'Crisis Indicator Data'!D93</f>
        <v>Nigeria</v>
      </c>
      <c r="E96" s="148" t="str">
        <f>'Crisis Indicator Data'!E93</f>
        <v>NGA</v>
      </c>
      <c r="F96" s="157">
        <f>IF('Crisis Indicator Data'!Q93="x","x",('Crisis Indicator Data'!Q93/1000000))</f>
        <v>13.837</v>
      </c>
      <c r="G96" s="157">
        <f>IF('Crisis Indicator Data'!R93="x","x",('Crisis Indicator Data'!R93/1000000))</f>
        <v>0</v>
      </c>
      <c r="H96" s="157">
        <f>IF('Crisis Indicator Data'!S93="x","x",('Crisis Indicator Data'!S93/1000000))</f>
        <v>1.528</v>
      </c>
      <c r="I96" s="157">
        <f>IF('Crisis Indicator Data'!T93="x","x",('Crisis Indicator Data'!T93/1000000))</f>
        <v>0.16800000000000001</v>
      </c>
      <c r="J96" s="157">
        <f>IF('Crisis Indicator Data'!U93="x","x",('Crisis Indicator Data'!U93/1000000))</f>
        <v>0</v>
      </c>
      <c r="K96" s="243">
        <f t="shared" si="6"/>
        <v>3.7</v>
      </c>
      <c r="L96" s="143">
        <f>IF(F96="x","x",(F96*1000000/VLOOKUP($C96,'Crisis Indicator Data'!$C$3:$H$198,5,FALSE)))</f>
        <v>0.89087046098377543</v>
      </c>
      <c r="M96" s="143">
        <f>IF(G96="x","x",(G96*1000000/VLOOKUP($C96,'Crisis Indicator Data'!$C$3:$H$198,5,FALSE)))</f>
        <v>0</v>
      </c>
      <c r="N96" s="143">
        <f>IF(H96="x","x",(H96*1000000/VLOOKUP($C96,'Crisis Indicator Data'!$C$3:$H$198,5,FALSE)))</f>
        <v>9.8377543136749943E-2</v>
      </c>
      <c r="O96" s="143">
        <f>IF(I96="x","x",(I96*1000000/VLOOKUP($C96,'Crisis Indicator Data'!$C$3:$H$198,5,FALSE)))</f>
        <v>1.0816379088333763E-2</v>
      </c>
      <c r="P96" s="143">
        <f>IF(J96="x","x",(J96*1000000/VLOOKUP($C96,'Crisis Indicator Data'!$C$3:$H$198,5,FALSE)))</f>
        <v>0</v>
      </c>
      <c r="Q96" s="237">
        <f t="shared" si="7"/>
        <v>3</v>
      </c>
      <c r="R96" s="237">
        <f t="shared" si="8"/>
        <v>3.35</v>
      </c>
    </row>
    <row r="97" spans="1:18" x14ac:dyDescent="0.25">
      <c r="A97" s="147" t="str">
        <f>'Crisis Indicator Data'!A94</f>
        <v>Boko Haram crisis in Nigeria</v>
      </c>
      <c r="B97" s="148" t="str">
        <f>'Crisis Indicator Data'!B94</f>
        <v>Conflict,Displacement</v>
      </c>
      <c r="C97" s="148" t="str">
        <f>'Crisis Indicator Data'!C94</f>
        <v>NGA004</v>
      </c>
      <c r="D97" s="148" t="str">
        <f>'Crisis Indicator Data'!D94</f>
        <v>Nigeria</v>
      </c>
      <c r="E97" s="148" t="str">
        <f>'Crisis Indicator Data'!E94</f>
        <v>NGA</v>
      </c>
      <c r="F97" s="157">
        <f>IF('Crisis Indicator Data'!Q94="x","x",('Crisis Indicator Data'!Q94/1000000))</f>
        <v>0</v>
      </c>
      <c r="G97" s="157">
        <f>IF('Crisis Indicator Data'!R94="x","x",('Crisis Indicator Data'!R94/1000000))</f>
        <v>7.6509999999999998</v>
      </c>
      <c r="H97" s="157">
        <f>IF('Crisis Indicator Data'!S94="x","x",('Crisis Indicator Data'!S94/1000000))</f>
        <v>4.5999999999999996</v>
      </c>
      <c r="I97" s="157">
        <f>IF('Crisis Indicator Data'!T94="x","x",('Crisis Indicator Data'!T94/1000000))</f>
        <v>3.8</v>
      </c>
      <c r="J97" s="157">
        <f>IF('Crisis Indicator Data'!U94="x","x",('Crisis Indicator Data'!U94/1000000))</f>
        <v>0</v>
      </c>
      <c r="K97" s="243">
        <f t="shared" si="6"/>
        <v>4.9000000000000004</v>
      </c>
      <c r="L97" s="143">
        <f>IF(F97="x","x",(F97*1000000/VLOOKUP($C97,'Crisis Indicator Data'!$C$3:$H$198,5,FALSE)))</f>
        <v>0</v>
      </c>
      <c r="M97" s="143">
        <f>IF(G97="x","x",(G97*1000000/VLOOKUP($C97,'Crisis Indicator Data'!$C$3:$H$198,5,FALSE)))</f>
        <v>0.47666812036633233</v>
      </c>
      <c r="N97" s="143">
        <f>IF(H97="x","x",(H97*1000000/VLOOKUP($C97,'Crisis Indicator Data'!$C$3:$H$198,5,FALSE)))</f>
        <v>0.28658650551367515</v>
      </c>
      <c r="O97" s="143">
        <f>IF(I97="x","x",(I97*1000000/VLOOKUP($C97,'Crisis Indicator Data'!$C$3:$H$198,5,FALSE)))</f>
        <v>0.23674537411999252</v>
      </c>
      <c r="P97" s="143">
        <f>IF(J97="x","x",(J97*1000000/VLOOKUP($C97,'Crisis Indicator Data'!$C$3:$H$198,5,FALSE)))</f>
        <v>0</v>
      </c>
      <c r="Q97" s="237">
        <f t="shared" si="7"/>
        <v>4</v>
      </c>
      <c r="R97" s="237">
        <f t="shared" si="8"/>
        <v>4.45</v>
      </c>
    </row>
    <row r="98" spans="1:18" x14ac:dyDescent="0.25">
      <c r="A98" s="147" t="str">
        <f>'Crisis Indicator Data'!A95</f>
        <v>Northwest Banditry</v>
      </c>
      <c r="B98" s="148" t="str">
        <f>'Crisis Indicator Data'!B95</f>
        <v>Violence,Displacement</v>
      </c>
      <c r="C98" s="148" t="str">
        <f>'Crisis Indicator Data'!C95</f>
        <v>NGA007</v>
      </c>
      <c r="D98" s="148" t="str">
        <f>'Crisis Indicator Data'!D95</f>
        <v>Nigeria</v>
      </c>
      <c r="E98" s="148" t="str">
        <f>'Crisis Indicator Data'!E95</f>
        <v>NGA</v>
      </c>
      <c r="F98" s="157">
        <f>IF('Crisis Indicator Data'!Q95="x","x",('Crisis Indicator Data'!Q95/1000000))</f>
        <v>34.784999999999997</v>
      </c>
      <c r="G98" s="157">
        <f>IF('Crisis Indicator Data'!R95="x","x",('Crisis Indicator Data'!R95/1000000))</f>
        <v>0</v>
      </c>
      <c r="H98" s="157">
        <f>IF('Crisis Indicator Data'!S95="x","x",('Crisis Indicator Data'!S95/1000000))</f>
        <v>6.3250000000000002</v>
      </c>
      <c r="I98" s="157">
        <f>IF('Crisis Indicator Data'!T95="x","x",('Crisis Indicator Data'!T95/1000000))</f>
        <v>0.42</v>
      </c>
      <c r="J98" s="157">
        <f>IF('Crisis Indicator Data'!U95="x","x",('Crisis Indicator Data'!U95/1000000))</f>
        <v>0</v>
      </c>
      <c r="K98" s="243">
        <f t="shared" si="6"/>
        <v>4.7</v>
      </c>
      <c r="L98" s="143">
        <f>IF(F98="x","x",(F98*1000000/VLOOKUP($C98,'Crisis Indicator Data'!$C$3:$H$198,5,FALSE)))</f>
        <v>0.83756711853795962</v>
      </c>
      <c r="M98" s="143">
        <f>IF(G98="x","x",(G98*1000000/VLOOKUP($C98,'Crisis Indicator Data'!$C$3:$H$198,5,FALSE)))</f>
        <v>0</v>
      </c>
      <c r="N98" s="143">
        <f>IF(H98="x","x",(H98*1000000/VLOOKUP($C98,'Crisis Indicator Data'!$C$3:$H$198,5,FALSE)))</f>
        <v>0.15229587537020539</v>
      </c>
      <c r="O98" s="143">
        <f>IF(I98="x","x",(I98*1000000/VLOOKUP($C98,'Crisis Indicator Data'!$C$3:$H$198,5,FALSE)))</f>
        <v>1.0112927692566998E-2</v>
      </c>
      <c r="P98" s="143">
        <f>IF(J98="x","x",(J98*1000000/VLOOKUP($C98,'Crisis Indicator Data'!$C$3:$H$198,5,FALSE)))</f>
        <v>0</v>
      </c>
      <c r="Q98" s="237">
        <f t="shared" si="7"/>
        <v>3</v>
      </c>
      <c r="R98" s="237">
        <f t="shared" si="8"/>
        <v>3.85</v>
      </c>
    </row>
    <row r="99" spans="1:18" x14ac:dyDescent="0.25">
      <c r="A99" s="147" t="str">
        <f>'Crisis Indicator Data'!A96</f>
        <v>Cameroonian Refugees in Nigeria</v>
      </c>
      <c r="B99" s="148" t="str">
        <f>'Crisis Indicator Data'!B96</f>
        <v>Displacement</v>
      </c>
      <c r="C99" s="148" t="str">
        <f>'Crisis Indicator Data'!C96</f>
        <v>NGA008</v>
      </c>
      <c r="D99" s="148" t="str">
        <f>'Crisis Indicator Data'!D96</f>
        <v>Nigeria</v>
      </c>
      <c r="E99" s="148" t="str">
        <f>'Crisis Indicator Data'!E96</f>
        <v>NGA</v>
      </c>
      <c r="F99" s="157">
        <f>IF('Crisis Indicator Data'!Q96="x","x",('Crisis Indicator Data'!Q96/1000000))</f>
        <v>12.59</v>
      </c>
      <c r="G99" s="157">
        <f>IF('Crisis Indicator Data'!R96="x","x",('Crisis Indicator Data'!R96/1000000))</f>
        <v>0</v>
      </c>
      <c r="H99" s="157">
        <f>IF('Crisis Indicator Data'!S96="x","x",('Crisis Indicator Data'!S96/1000000))</f>
        <v>8.5000000000000006E-2</v>
      </c>
      <c r="I99" s="157">
        <f>IF('Crisis Indicator Data'!T96="x","x",('Crisis Indicator Data'!T96/1000000))</f>
        <v>0</v>
      </c>
      <c r="J99" s="157">
        <f>IF('Crisis Indicator Data'!U96="x","x",('Crisis Indicator Data'!U96/1000000))</f>
        <v>0</v>
      </c>
      <c r="K99" s="243">
        <f t="shared" si="6"/>
        <v>1.5</v>
      </c>
      <c r="L99" s="143">
        <f>IF(F99="x","x",(F99*1000000/VLOOKUP($C99,'Crisis Indicator Data'!$C$3:$H$198,5,FALSE)))</f>
        <v>0.99329388560157794</v>
      </c>
      <c r="M99" s="143">
        <f>IF(G99="x","x",(G99*1000000/VLOOKUP($C99,'Crisis Indicator Data'!$C$3:$H$198,5,FALSE)))</f>
        <v>0</v>
      </c>
      <c r="N99" s="143">
        <f>IF(H99="x","x",(H99*1000000/VLOOKUP($C99,'Crisis Indicator Data'!$C$3:$H$198,5,FALSE)))</f>
        <v>6.7061143984220905E-3</v>
      </c>
      <c r="O99" s="143">
        <f>IF(I99="x","x",(I99*1000000/VLOOKUP($C99,'Crisis Indicator Data'!$C$3:$H$198,5,FALSE)))</f>
        <v>0</v>
      </c>
      <c r="P99" s="143">
        <f>IF(J99="x","x",(J99*1000000/VLOOKUP($C99,'Crisis Indicator Data'!$C$3:$H$198,5,FALSE)))</f>
        <v>0</v>
      </c>
      <c r="Q99" s="237">
        <f t="shared" si="7"/>
        <v>1</v>
      </c>
      <c r="R99" s="237">
        <f t="shared" si="8"/>
        <v>1.25</v>
      </c>
    </row>
    <row r="100" spans="1:18" x14ac:dyDescent="0.25">
      <c r="A100" s="147" t="str">
        <f>'Crisis Indicator Data'!A97</f>
        <v>Socioeconomic crisis in Nicaragua</v>
      </c>
      <c r="B100" s="148" t="str">
        <f>'Crisis Indicator Data'!B97</f>
        <v>Socio-political</v>
      </c>
      <c r="C100" s="148" t="str">
        <f>'Crisis Indicator Data'!C97</f>
        <v>NIC001</v>
      </c>
      <c r="D100" s="148" t="str">
        <f>'Crisis Indicator Data'!D97</f>
        <v>Nicaragua</v>
      </c>
      <c r="E100" s="148" t="str">
        <f>'Crisis Indicator Data'!E97</f>
        <v>NIC</v>
      </c>
      <c r="F100" s="157">
        <f>IF('Crisis Indicator Data'!Q97="x","x",('Crisis Indicator Data'!Q97/1000000))</f>
        <v>6.0010000000000003</v>
      </c>
      <c r="G100" s="157">
        <f>IF('Crisis Indicator Data'!R97="x","x",('Crisis Indicator Data'!R97/1000000))</f>
        <v>0.2</v>
      </c>
      <c r="H100" s="157">
        <f>IF('Crisis Indicator Data'!S97="x","x",('Crisis Indicator Data'!S97/1000000))</f>
        <v>0</v>
      </c>
      <c r="I100" s="157">
        <f>IF('Crisis Indicator Data'!T97="x","x",('Crisis Indicator Data'!T97/1000000))</f>
        <v>0</v>
      </c>
      <c r="J100" s="157">
        <f>IF('Crisis Indicator Data'!U97="x","x",('Crisis Indicator Data'!U97/1000000))</f>
        <v>0</v>
      </c>
      <c r="K100" s="243">
        <f t="shared" si="6"/>
        <v>0</v>
      </c>
      <c r="L100" s="143">
        <f>IF(F100="x","x",(F100*1000000/VLOOKUP($C100,'Crisis Indicator Data'!$C$3:$H$198,5,FALSE)))</f>
        <v>0.96774713755845831</v>
      </c>
      <c r="M100" s="143">
        <f>IF(G100="x","x",(G100*1000000/VLOOKUP($C100,'Crisis Indicator Data'!$C$3:$H$198,5,FALSE)))</f>
        <v>3.2252862441541685E-2</v>
      </c>
      <c r="N100" s="143">
        <f>IF(H100="x","x",(H100*1000000/VLOOKUP($C100,'Crisis Indicator Data'!$C$3:$H$198,5,FALSE)))</f>
        <v>0</v>
      </c>
      <c r="O100" s="143">
        <f>IF(I100="x","x",(I100*1000000/VLOOKUP($C100,'Crisis Indicator Data'!$C$3:$H$198,5,FALSE)))</f>
        <v>0</v>
      </c>
      <c r="P100" s="143">
        <f>IF(J100="x","x",(J100*1000000/VLOOKUP($C100,'Crisis Indicator Data'!$C$3:$H$198,5,FALSE)))</f>
        <v>0</v>
      </c>
      <c r="Q100" s="237">
        <f t="shared" si="7"/>
        <v>1</v>
      </c>
      <c r="R100" s="237">
        <f t="shared" si="8"/>
        <v>0.5</v>
      </c>
    </row>
    <row r="101" spans="1:18" x14ac:dyDescent="0.25">
      <c r="A101" s="147" t="str">
        <f>'Crisis Indicator Data'!A98</f>
        <v>Complex crisis in Pakistan</v>
      </c>
      <c r="B101" s="148" t="str">
        <f>'Crisis Indicator Data'!B98</f>
        <v>Displacement,Conflict</v>
      </c>
      <c r="C101" s="148" t="str">
        <f>'Crisis Indicator Data'!C98</f>
        <v>PAK001</v>
      </c>
      <c r="D101" s="148" t="str">
        <f>'Crisis Indicator Data'!D98</f>
        <v>Pakistan</v>
      </c>
      <c r="E101" s="148" t="str">
        <f>'Crisis Indicator Data'!E98</f>
        <v>PAK</v>
      </c>
      <c r="F101" s="157">
        <f>IF('Crisis Indicator Data'!Q98="x","x",('Crisis Indicator Data'!Q98/1000000))</f>
        <v>94.646000000000001</v>
      </c>
      <c r="G101" s="157">
        <f>IF('Crisis Indicator Data'!R98="x","x",('Crisis Indicator Data'!R98/1000000))</f>
        <v>82.643000000000001</v>
      </c>
      <c r="H101" s="157">
        <f>IF('Crisis Indicator Data'!S98="x","x",('Crisis Indicator Data'!S98/1000000))</f>
        <v>51.079000000000001</v>
      </c>
      <c r="I101" s="157">
        <f>IF('Crisis Indicator Data'!T98="x","x",('Crisis Indicator Data'!T98/1000000))</f>
        <v>1.1220000000000001</v>
      </c>
      <c r="J101" s="157">
        <f>IF('Crisis Indicator Data'!U98="x","x",('Crisis Indicator Data'!U98/1000000))</f>
        <v>0</v>
      </c>
      <c r="K101" s="243">
        <f t="shared" si="6"/>
        <v>5</v>
      </c>
      <c r="L101" s="143">
        <f>IF(F101="x","x",(F101*1000000/VLOOKUP($C101,'Crisis Indicator Data'!$C$3:$H$198,5,FALSE)))</f>
        <v>0.41242063889772496</v>
      </c>
      <c r="M101" s="143">
        <f>IF(G101="x","x",(G101*1000000/VLOOKUP($C101,'Crisis Indicator Data'!$C$3:$H$198,5,FALSE)))</f>
        <v>0.3601174783976574</v>
      </c>
      <c r="N101" s="143">
        <f>IF(H101="x","x",(H101*1000000/VLOOKUP($C101,'Crisis Indicator Data'!$C$3:$H$198,5,FALSE)))</f>
        <v>0.22257711698599933</v>
      </c>
      <c r="O101" s="143">
        <f>IF(I101="x","x",(I101*1000000/VLOOKUP($C101,'Crisis Indicator Data'!$C$3:$H$198,5,FALSE)))</f>
        <v>4.8891232259498279E-3</v>
      </c>
      <c r="P101" s="143">
        <f>IF(J101="x","x",(J101*1000000/VLOOKUP($C101,'Crisis Indicator Data'!$C$3:$H$198,5,FALSE)))</f>
        <v>0</v>
      </c>
      <c r="Q101" s="237">
        <f t="shared" si="7"/>
        <v>3</v>
      </c>
      <c r="R101" s="237">
        <f t="shared" si="8"/>
        <v>4</v>
      </c>
    </row>
    <row r="102" spans="1:18" x14ac:dyDescent="0.25">
      <c r="A102" s="147" t="str">
        <f>'Crisis Indicator Data'!A99</f>
        <v>Kashmir conflict in Pakistan</v>
      </c>
      <c r="B102" s="148" t="str">
        <f>'Crisis Indicator Data'!B99</f>
        <v>Conflict</v>
      </c>
      <c r="C102" s="148" t="str">
        <f>'Crisis Indicator Data'!C99</f>
        <v>PAK004</v>
      </c>
      <c r="D102" s="148" t="str">
        <f>'Crisis Indicator Data'!D99</f>
        <v>Pakistan</v>
      </c>
      <c r="E102" s="148" t="str">
        <f>'Crisis Indicator Data'!E99</f>
        <v>PAK</v>
      </c>
      <c r="F102" s="157" t="str">
        <f>IF('Crisis Indicator Data'!Q99="x","x",('Crisis Indicator Data'!Q99/1000000))</f>
        <v>x</v>
      </c>
      <c r="G102" s="157" t="str">
        <f>IF('Crisis Indicator Data'!R99="x","x",('Crisis Indicator Data'!R99/1000000))</f>
        <v>x</v>
      </c>
      <c r="H102" s="157" t="str">
        <f>IF('Crisis Indicator Data'!S99="x","x",('Crisis Indicator Data'!S99/1000000))</f>
        <v>x</v>
      </c>
      <c r="I102" s="157" t="str">
        <f>IF('Crisis Indicator Data'!T99="x","x",('Crisis Indicator Data'!T99/1000000))</f>
        <v>x</v>
      </c>
      <c r="J102" s="157" t="str">
        <f>IF('Crisis Indicator Data'!U99="x","x",('Crisis Indicator Data'!U99/1000000))</f>
        <v>x</v>
      </c>
      <c r="K102" s="243" t="str">
        <f t="shared" ref="K102:K133" si="9">IF(H102="x","x",IF(SUM(H102:J102)=0,0,IF(LOG(SUM(H102:J102)*1000000)&lt;$K$4,0,IF(LOG(SUM(H102:J102)*1000000)&gt;$K$3,5,ROUND(5-(K$3-LOG(SUM(H102:J102)*1000000))/(K$3-K$4)*5,1)))))</f>
        <v>x</v>
      </c>
      <c r="L102" s="143" t="str">
        <f>IF(F102="x","x",(F102*1000000/VLOOKUP($C102,'Crisis Indicator Data'!$C$3:$H$198,5,FALSE)))</f>
        <v>x</v>
      </c>
      <c r="M102" s="143" t="str">
        <f>IF(G102="x","x",(G102*1000000/VLOOKUP($C102,'Crisis Indicator Data'!$C$3:$H$198,5,FALSE)))</f>
        <v>x</v>
      </c>
      <c r="N102" s="143" t="str">
        <f>IF(H102="x","x",(H102*1000000/VLOOKUP($C102,'Crisis Indicator Data'!$C$3:$H$198,5,FALSE)))</f>
        <v>x</v>
      </c>
      <c r="O102" s="143" t="str">
        <f>IF(I102="x","x",(I102*1000000/VLOOKUP($C102,'Crisis Indicator Data'!$C$3:$H$198,5,FALSE)))</f>
        <v>x</v>
      </c>
      <c r="P102" s="143" t="str">
        <f>IF(J102="x","x",(J102*1000000/VLOOKUP($C102,'Crisis Indicator Data'!$C$3:$H$198,5,FALSE)))</f>
        <v>x</v>
      </c>
      <c r="Q102" s="237" t="str">
        <f t="shared" ref="Q102:Q133" si="10">IF(N102="x","x",IF(OR(L102&gt;=$L$3,M102&gt;=$M$3,N102&gt;=$N$3,O102&gt;=$O$3,P102&gt;=$P$3),(IF(P102&gt;=$P$3,5,IF((O102+P102)&gt;=$O$3,4,IF((O102+P102+N102)&gt;=$N$3,3,IF((O102+P102+N102+M102)&gt;=$M$3,2,1)))))))</f>
        <v>x</v>
      </c>
      <c r="R102" s="237" t="str">
        <f t="shared" ref="R102:R133" si="11">IF(Q102="x","x",(AVERAGE(K102,Q102)))</f>
        <v>x</v>
      </c>
    </row>
    <row r="103" spans="1:18" x14ac:dyDescent="0.25">
      <c r="A103" s="147" t="str">
        <f>'Crisis Indicator Data'!A100</f>
        <v xml:space="preserve">Floods in Pakistan </v>
      </c>
      <c r="B103" s="148" t="str">
        <f>'Crisis Indicator Data'!B100</f>
        <v>Other seasonal event</v>
      </c>
      <c r="C103" s="148" t="str">
        <f>'Crisis Indicator Data'!C100</f>
        <v>PAK005</v>
      </c>
      <c r="D103" s="148" t="str">
        <f>'Crisis Indicator Data'!D100</f>
        <v>Pakistan</v>
      </c>
      <c r="E103" s="148" t="str">
        <f>'Crisis Indicator Data'!E100</f>
        <v>PAK</v>
      </c>
      <c r="F103" s="157">
        <f>IF('Crisis Indicator Data'!Q100="x","x",('Crisis Indicator Data'!Q100/1000000))</f>
        <v>0</v>
      </c>
      <c r="G103" s="157">
        <f>IF('Crisis Indicator Data'!R100="x","x",('Crisis Indicator Data'!R100/1000000))</f>
        <v>12.4</v>
      </c>
      <c r="H103" s="157">
        <f>IF('Crisis Indicator Data'!S100="x","x",('Crisis Indicator Data'!S100/1000000))</f>
        <v>20.57</v>
      </c>
      <c r="I103" s="157">
        <f>IF('Crisis Indicator Data'!T100="x","x",('Crisis Indicator Data'!T100/1000000))</f>
        <v>0.03</v>
      </c>
      <c r="J103" s="157">
        <f>IF('Crisis Indicator Data'!U100="x","x",('Crisis Indicator Data'!U100/1000000))</f>
        <v>0</v>
      </c>
      <c r="K103" s="243">
        <f t="shared" si="9"/>
        <v>5</v>
      </c>
      <c r="L103" s="143">
        <f>IF(F103="x","x",(F103*1000000/VLOOKUP($C103,'Crisis Indicator Data'!$C$3:$H$198,5,FALSE)))</f>
        <v>0</v>
      </c>
      <c r="M103" s="143">
        <f>IF(G103="x","x",(G103*1000000/VLOOKUP($C103,'Crisis Indicator Data'!$C$3:$H$198,5,FALSE)))</f>
        <v>0.37575757575757573</v>
      </c>
      <c r="N103" s="143">
        <f>IF(H103="x","x",(H103*1000000/VLOOKUP($C103,'Crisis Indicator Data'!$C$3:$H$198,5,FALSE)))</f>
        <v>0.62333333333333329</v>
      </c>
      <c r="O103" s="143">
        <f>IF(I103="x","x",(I103*1000000/VLOOKUP($C103,'Crisis Indicator Data'!$C$3:$H$198,5,FALSE)))</f>
        <v>9.0909090909090909E-4</v>
      </c>
      <c r="P103" s="143">
        <f>IF(J103="x","x",(J103*1000000/VLOOKUP($C103,'Crisis Indicator Data'!$C$3:$H$198,5,FALSE)))</f>
        <v>0</v>
      </c>
      <c r="Q103" s="237">
        <f t="shared" si="10"/>
        <v>3</v>
      </c>
      <c r="R103" s="237">
        <f t="shared" si="11"/>
        <v>4</v>
      </c>
    </row>
    <row r="104" spans="1:18" x14ac:dyDescent="0.25">
      <c r="A104" s="147" t="str">
        <f>'Crisis Indicator Data'!A101</f>
        <v>Venezuela displacement in Panama</v>
      </c>
      <c r="B104" s="148" t="str">
        <f>'Crisis Indicator Data'!B101</f>
        <v>Displacement</v>
      </c>
      <c r="C104" s="148" t="str">
        <f>'Crisis Indicator Data'!C101</f>
        <v>PAN002</v>
      </c>
      <c r="D104" s="148" t="str">
        <f>'Crisis Indicator Data'!D101</f>
        <v>Panama</v>
      </c>
      <c r="E104" s="148" t="str">
        <f>'Crisis Indicator Data'!E101</f>
        <v>PAN</v>
      </c>
      <c r="F104" s="157">
        <f>IF('Crisis Indicator Data'!Q101="x","x",('Crisis Indicator Data'!Q101/1000000))</f>
        <v>4.9000000000000002E-2</v>
      </c>
      <c r="G104" s="157">
        <f>IF('Crisis Indicator Data'!R101="x","x",('Crisis Indicator Data'!R101/1000000))</f>
        <v>2E-3</v>
      </c>
      <c r="H104" s="157">
        <f>IF('Crisis Indicator Data'!S101="x","x",('Crisis Indicator Data'!S101/1000000))</f>
        <v>9.4E-2</v>
      </c>
      <c r="I104" s="157">
        <f>IF('Crisis Indicator Data'!T101="x","x",('Crisis Indicator Data'!T101/1000000))</f>
        <v>0</v>
      </c>
      <c r="J104" s="157">
        <f>IF('Crisis Indicator Data'!U101="x","x",('Crisis Indicator Data'!U101/1000000))</f>
        <v>0</v>
      </c>
      <c r="K104" s="243">
        <f t="shared" si="9"/>
        <v>1.6</v>
      </c>
      <c r="L104" s="143">
        <f>IF(F104="x","x",(F104*1000000/VLOOKUP($C104,'Crisis Indicator Data'!$C$3:$H$198,5,FALSE)))</f>
        <v>0.33793103448275863</v>
      </c>
      <c r="M104" s="143">
        <f>IF(G104="x","x",(G104*1000000/VLOOKUP($C104,'Crisis Indicator Data'!$C$3:$H$198,5,FALSE)))</f>
        <v>1.3793103448275862E-2</v>
      </c>
      <c r="N104" s="143">
        <f>IF(H104="x","x",(H104*1000000/VLOOKUP($C104,'Crisis Indicator Data'!$C$3:$H$198,5,FALSE)))</f>
        <v>0.64827586206896548</v>
      </c>
      <c r="O104" s="143">
        <f>IF(I104="x","x",(I104*1000000/VLOOKUP($C104,'Crisis Indicator Data'!$C$3:$H$198,5,FALSE)))</f>
        <v>0</v>
      </c>
      <c r="P104" s="143">
        <f>IF(J104="x","x",(J104*1000000/VLOOKUP($C104,'Crisis Indicator Data'!$C$3:$H$198,5,FALSE)))</f>
        <v>0</v>
      </c>
      <c r="Q104" s="237">
        <f t="shared" si="10"/>
        <v>3</v>
      </c>
      <c r="R104" s="237">
        <f t="shared" si="11"/>
        <v>2.2999999999999998</v>
      </c>
    </row>
    <row r="105" spans="1:18" x14ac:dyDescent="0.25">
      <c r="A105" s="147" t="str">
        <f>'Crisis Indicator Data'!A102</f>
        <v>Venezuela displacement in Peru</v>
      </c>
      <c r="B105" s="148" t="str">
        <f>'Crisis Indicator Data'!B102</f>
        <v>Displacement</v>
      </c>
      <c r="C105" s="148" t="str">
        <f>'Crisis Indicator Data'!C102</f>
        <v>PER002</v>
      </c>
      <c r="D105" s="148" t="str">
        <f>'Crisis Indicator Data'!D102</f>
        <v>Peru</v>
      </c>
      <c r="E105" s="148" t="str">
        <f>'Crisis Indicator Data'!E102</f>
        <v>PER</v>
      </c>
      <c r="F105" s="157">
        <f>IF('Crisis Indicator Data'!Q102="x","x",('Crisis Indicator Data'!Q102/1000000))</f>
        <v>23.277999999999999</v>
      </c>
      <c r="G105" s="157">
        <f>IF('Crisis Indicator Data'!R102="x","x",('Crisis Indicator Data'!R102/1000000))</f>
        <v>8.3810000000000002</v>
      </c>
      <c r="H105" s="157">
        <f>IF('Crisis Indicator Data'!S102="x","x",('Crisis Indicator Data'!S102/1000000))</f>
        <v>1.7</v>
      </c>
      <c r="I105" s="157">
        <f>IF('Crisis Indicator Data'!T102="x","x",('Crisis Indicator Data'!T102/1000000))</f>
        <v>0</v>
      </c>
      <c r="J105" s="157">
        <f>IF('Crisis Indicator Data'!U102="x","x",('Crisis Indicator Data'!U102/1000000))</f>
        <v>0</v>
      </c>
      <c r="K105" s="243">
        <f t="shared" si="9"/>
        <v>3.7</v>
      </c>
      <c r="L105" s="143">
        <f>IF(F105="x","x",(F105*1000000/VLOOKUP($C105,'Crisis Indicator Data'!$C$3:$H$198,5,FALSE)))</f>
        <v>0.697802691927216</v>
      </c>
      <c r="M105" s="143">
        <f>IF(G105="x","x",(G105*1000000/VLOOKUP($C105,'Crisis Indicator Data'!$C$3:$H$198,5,FALSE)))</f>
        <v>0.25123654785814925</v>
      </c>
      <c r="N105" s="143">
        <f>IF(H105="x","x",(H105*1000000/VLOOKUP($C105,'Crisis Indicator Data'!$C$3:$H$198,5,FALSE)))</f>
        <v>5.0960760214634734E-2</v>
      </c>
      <c r="O105" s="143">
        <f>IF(I105="x","x",(I105*1000000/VLOOKUP($C105,'Crisis Indicator Data'!$C$3:$H$198,5,FALSE)))</f>
        <v>0</v>
      </c>
      <c r="P105" s="143">
        <f>IF(J105="x","x",(J105*1000000/VLOOKUP($C105,'Crisis Indicator Data'!$C$3:$H$198,5,FALSE)))</f>
        <v>0</v>
      </c>
      <c r="Q105" s="237">
        <f t="shared" si="10"/>
        <v>3</v>
      </c>
      <c r="R105" s="237">
        <f t="shared" si="11"/>
        <v>3.35</v>
      </c>
    </row>
    <row r="106" spans="1:18" x14ac:dyDescent="0.25">
      <c r="A106" s="147" t="str">
        <f>'Crisis Indicator Data'!A103</f>
        <v>Multiple crises in the Philippines</v>
      </c>
      <c r="B106" s="148" t="str">
        <f>'Crisis Indicator Data'!B103</f>
        <v>Conflict,Cyclone,Violence</v>
      </c>
      <c r="C106" s="148" t="str">
        <f>'Crisis Indicator Data'!C103</f>
        <v>PHL001</v>
      </c>
      <c r="D106" s="148" t="str">
        <f>'Crisis Indicator Data'!D103</f>
        <v>Philippines</v>
      </c>
      <c r="E106" s="148" t="str">
        <f>'Crisis Indicator Data'!E103</f>
        <v>PHL</v>
      </c>
      <c r="F106" s="157">
        <f>IF('Crisis Indicator Data'!Q103="x","x",('Crisis Indicator Data'!Q103/1000000))</f>
        <v>39.253999999999998</v>
      </c>
      <c r="G106" s="157">
        <f>IF('Crisis Indicator Data'!R103="x","x",('Crisis Indicator Data'!R103/1000000))</f>
        <v>10.180999999999999</v>
      </c>
      <c r="H106" s="157">
        <f>IF('Crisis Indicator Data'!S103="x","x",('Crisis Indicator Data'!S103/1000000))</f>
        <v>2.5630000000000002</v>
      </c>
      <c r="I106" s="157">
        <f>IF('Crisis Indicator Data'!T103="x","x",('Crisis Indicator Data'!T103/1000000))</f>
        <v>0</v>
      </c>
      <c r="J106" s="157">
        <f>IF('Crisis Indicator Data'!U103="x","x",('Crisis Indicator Data'!U103/1000000))</f>
        <v>0</v>
      </c>
      <c r="K106" s="243">
        <f t="shared" si="9"/>
        <v>4</v>
      </c>
      <c r="L106" s="143">
        <f>IF(F106="x","x",(F106*1000000/VLOOKUP($C106,'Crisis Indicator Data'!$C$3:$H$198,5,FALSE)))</f>
        <v>0.75491365052502024</v>
      </c>
      <c r="M106" s="143">
        <f>IF(G106="x","x",(G106*1000000/VLOOKUP($C106,'Crisis Indicator Data'!$C$3:$H$198,5,FALSE)))</f>
        <v>0.19579599215354437</v>
      </c>
      <c r="N106" s="143">
        <f>IF(H106="x","x",(H106*1000000/VLOOKUP($C106,'Crisis Indicator Data'!$C$3:$H$198,5,FALSE)))</f>
        <v>4.9290357321435441E-2</v>
      </c>
      <c r="O106" s="143">
        <f>IF(I106="x","x",(I106*1000000/VLOOKUP($C106,'Crisis Indicator Data'!$C$3:$H$198,5,FALSE)))</f>
        <v>0</v>
      </c>
      <c r="P106" s="143">
        <f>IF(J106="x","x",(J106*1000000/VLOOKUP($C106,'Crisis Indicator Data'!$C$3:$H$198,5,FALSE)))</f>
        <v>0</v>
      </c>
      <c r="Q106" s="237">
        <f t="shared" si="10"/>
        <v>2</v>
      </c>
      <c r="R106" s="237">
        <f t="shared" si="11"/>
        <v>3</v>
      </c>
    </row>
    <row r="107" spans="1:18" x14ac:dyDescent="0.25">
      <c r="A107" s="147" t="str">
        <f>'Crisis Indicator Data'!A104</f>
        <v>Mindanao conflict</v>
      </c>
      <c r="B107" s="148" t="str">
        <f>'Crisis Indicator Data'!B104</f>
        <v>Conflict,Violence</v>
      </c>
      <c r="C107" s="148" t="str">
        <f>'Crisis Indicator Data'!C104</f>
        <v>PHL003</v>
      </c>
      <c r="D107" s="148" t="str">
        <f>'Crisis Indicator Data'!D104</f>
        <v>Philippines</v>
      </c>
      <c r="E107" s="148" t="str">
        <f>'Crisis Indicator Data'!E104</f>
        <v>PHL</v>
      </c>
      <c r="F107" s="157">
        <f>IF('Crisis Indicator Data'!Q104="x","x",('Crisis Indicator Data'!Q104/1000000))</f>
        <v>26.138999999999999</v>
      </c>
      <c r="G107" s="157">
        <f>IF('Crisis Indicator Data'!R104="x","x",('Crisis Indicator Data'!R104/1000000))</f>
        <v>0</v>
      </c>
      <c r="H107" s="157">
        <f>IF('Crisis Indicator Data'!S104="x","x",('Crisis Indicator Data'!S104/1000000))</f>
        <v>0.113</v>
      </c>
      <c r="I107" s="157">
        <f>IF('Crisis Indicator Data'!T104="x","x",('Crisis Indicator Data'!T104/1000000))</f>
        <v>0</v>
      </c>
      <c r="J107" s="157">
        <f>IF('Crisis Indicator Data'!U104="x","x",('Crisis Indicator Data'!U104/1000000))</f>
        <v>0</v>
      </c>
      <c r="K107" s="243">
        <f t="shared" si="9"/>
        <v>1.8</v>
      </c>
      <c r="L107" s="143">
        <f>IF(F107="x","x",(F107*1000000/VLOOKUP($C107,'Crisis Indicator Data'!$C$3:$H$198,5,FALSE)))</f>
        <v>0.99569556605211029</v>
      </c>
      <c r="M107" s="143">
        <f>IF(G107="x","x",(G107*1000000/VLOOKUP($C107,'Crisis Indicator Data'!$C$3:$H$198,5,FALSE)))</f>
        <v>0</v>
      </c>
      <c r="N107" s="143">
        <f>IF(H107="x","x",(H107*1000000/VLOOKUP($C107,'Crisis Indicator Data'!$C$3:$H$198,5,FALSE)))</f>
        <v>4.304433947889685E-3</v>
      </c>
      <c r="O107" s="143">
        <f>IF(I107="x","x",(I107*1000000/VLOOKUP($C107,'Crisis Indicator Data'!$C$3:$H$198,5,FALSE)))</f>
        <v>0</v>
      </c>
      <c r="P107" s="143">
        <f>IF(J107="x","x",(J107*1000000/VLOOKUP($C107,'Crisis Indicator Data'!$C$3:$H$198,5,FALSE)))</f>
        <v>0</v>
      </c>
      <c r="Q107" s="237">
        <f t="shared" si="10"/>
        <v>1</v>
      </c>
      <c r="R107" s="237">
        <f t="shared" si="11"/>
        <v>1.4</v>
      </c>
    </row>
    <row r="108" spans="1:18" x14ac:dyDescent="0.25">
      <c r="A108" s="147" t="str">
        <f>'Crisis Indicator Data'!A105</f>
        <v>Typhoon RAI</v>
      </c>
      <c r="B108" s="148" t="str">
        <f>'Crisis Indicator Data'!B105</f>
        <v>Cyclone</v>
      </c>
      <c r="C108" s="148" t="str">
        <f>'Crisis Indicator Data'!C105</f>
        <v>PHL010</v>
      </c>
      <c r="D108" s="148" t="str">
        <f>'Crisis Indicator Data'!D105</f>
        <v>Philippines</v>
      </c>
      <c r="E108" s="148" t="str">
        <f>'Crisis Indicator Data'!E105</f>
        <v>PHL</v>
      </c>
      <c r="F108" s="157">
        <f>IF('Crisis Indicator Data'!Q105="x","x",('Crisis Indicator Data'!Q105/1000000))</f>
        <v>6.6059999999999999</v>
      </c>
      <c r="G108" s="157">
        <f>IF('Crisis Indicator Data'!R105="x","x",('Crisis Indicator Data'!R105/1000000))</f>
        <v>9.657</v>
      </c>
      <c r="H108" s="157">
        <f>IF('Crisis Indicator Data'!S105="x","x",('Crisis Indicator Data'!S105/1000000))</f>
        <v>2.4</v>
      </c>
      <c r="I108" s="157">
        <f>IF('Crisis Indicator Data'!T105="x","x",('Crisis Indicator Data'!T105/1000000))</f>
        <v>0</v>
      </c>
      <c r="J108" s="157">
        <f>IF('Crisis Indicator Data'!U105="x","x",('Crisis Indicator Data'!U105/1000000))</f>
        <v>0</v>
      </c>
      <c r="K108" s="243">
        <f t="shared" si="9"/>
        <v>4</v>
      </c>
      <c r="L108" s="143">
        <f>IF(F108="x","x",(F108*1000000/VLOOKUP($C108,'Crisis Indicator Data'!$C$3:$H$198,5,FALSE)))</f>
        <v>0.3539813524809774</v>
      </c>
      <c r="M108" s="143">
        <f>IF(G108="x","x",(G108*1000000/VLOOKUP($C108,'Crisis Indicator Data'!$C$3:$H$198,5,FALSE)))</f>
        <v>0.5174686528775051</v>
      </c>
      <c r="N108" s="143">
        <f>IF(H108="x","x",(H108*1000000/VLOOKUP($C108,'Crisis Indicator Data'!$C$3:$H$198,5,FALSE)))</f>
        <v>0.12860357946629514</v>
      </c>
      <c r="O108" s="143">
        <f>IF(I108="x","x",(I108*1000000/VLOOKUP($C108,'Crisis Indicator Data'!$C$3:$H$198,5,FALSE)))</f>
        <v>0</v>
      </c>
      <c r="P108" s="143">
        <f>IF(J108="x","x",(J108*1000000/VLOOKUP($C108,'Crisis Indicator Data'!$C$3:$H$198,5,FALSE)))</f>
        <v>0</v>
      </c>
      <c r="Q108" s="237">
        <f t="shared" si="10"/>
        <v>3</v>
      </c>
      <c r="R108" s="237">
        <f t="shared" si="11"/>
        <v>3.5</v>
      </c>
    </row>
    <row r="109" spans="1:18" x14ac:dyDescent="0.25">
      <c r="A109" s="147" t="str">
        <f>'Crisis Indicator Data'!A106</f>
        <v>Earthquake in Abra</v>
      </c>
      <c r="B109" s="148" t="str">
        <f>'Crisis Indicator Data'!B106</f>
        <v>Earthquake</v>
      </c>
      <c r="C109" s="148" t="str">
        <f>'Crisis Indicator Data'!C106</f>
        <v>PHL011</v>
      </c>
      <c r="D109" s="148" t="str">
        <f>'Crisis Indicator Data'!D106</f>
        <v>Philippines</v>
      </c>
      <c r="E109" s="148" t="str">
        <f>'Crisis Indicator Data'!E106</f>
        <v>PHL</v>
      </c>
      <c r="F109" s="157">
        <f>IF('Crisis Indicator Data'!Q106="x","x",('Crisis Indicator Data'!Q106/1000000))</f>
        <v>6.5090000000000003</v>
      </c>
      <c r="G109" s="157">
        <f>IF('Crisis Indicator Data'!R106="x","x",('Crisis Indicator Data'!R106/1000000))</f>
        <v>0.52500000000000002</v>
      </c>
      <c r="H109" s="157">
        <f>IF('Crisis Indicator Data'!S106="x","x",('Crisis Indicator Data'!S106/1000000))</f>
        <v>0.05</v>
      </c>
      <c r="I109" s="157">
        <f>IF('Crisis Indicator Data'!T106="x","x",('Crisis Indicator Data'!T106/1000000))</f>
        <v>0</v>
      </c>
      <c r="J109" s="157">
        <f>IF('Crisis Indicator Data'!U106="x","x",('Crisis Indicator Data'!U106/1000000))</f>
        <v>0</v>
      </c>
      <c r="K109" s="243">
        <f t="shared" si="9"/>
        <v>1.2</v>
      </c>
      <c r="L109" s="143">
        <f>IF(F109="x","x",(F109*1000000/VLOOKUP($C109,'Crisis Indicator Data'!$C$3:$H$198,5,FALSE)))</f>
        <v>0.91896089227728361</v>
      </c>
      <c r="M109" s="143">
        <f>IF(G109="x","x",(G109*1000000/VLOOKUP($C109,'Crisis Indicator Data'!$C$3:$H$198,5,FALSE)))</f>
        <v>7.4121135112240583E-2</v>
      </c>
      <c r="N109" s="143">
        <f>IF(H109="x","x",(H109*1000000/VLOOKUP($C109,'Crisis Indicator Data'!$C$3:$H$198,5,FALSE)))</f>
        <v>7.0591557249752926E-3</v>
      </c>
      <c r="O109" s="143">
        <f>IF(I109="x","x",(I109*1000000/VLOOKUP($C109,'Crisis Indicator Data'!$C$3:$H$198,5,FALSE)))</f>
        <v>0</v>
      </c>
      <c r="P109" s="143">
        <f>IF(J109="x","x",(J109*1000000/VLOOKUP($C109,'Crisis Indicator Data'!$C$3:$H$198,5,FALSE)))</f>
        <v>0</v>
      </c>
      <c r="Q109" s="237">
        <f t="shared" si="10"/>
        <v>2</v>
      </c>
      <c r="R109" s="237">
        <f t="shared" si="11"/>
        <v>1.6</v>
      </c>
    </row>
    <row r="110" spans="1:18" x14ac:dyDescent="0.25">
      <c r="A110" s="147" t="str">
        <f>'Crisis Indicator Data'!A107</f>
        <v>Highlands Violence</v>
      </c>
      <c r="B110" s="148" t="str">
        <f>'Crisis Indicator Data'!B107</f>
        <v>Earthquake</v>
      </c>
      <c r="C110" s="148" t="str">
        <f>'Crisis Indicator Data'!C107</f>
        <v>PNG003</v>
      </c>
      <c r="D110" s="148" t="str">
        <f>'Crisis Indicator Data'!D107</f>
        <v>Papua New Guinea</v>
      </c>
      <c r="E110" s="148" t="str">
        <f>'Crisis Indicator Data'!E107</f>
        <v>PNG</v>
      </c>
      <c r="F110" s="157">
        <f>IF('Crisis Indicator Data'!Q107="x","x",('Crisis Indicator Data'!Q107/1000000))</f>
        <v>2.59</v>
      </c>
      <c r="G110" s="157">
        <f>IF('Crisis Indicator Data'!R107="x","x",('Crisis Indicator Data'!R107/1000000))</f>
        <v>0</v>
      </c>
      <c r="H110" s="157">
        <f>IF('Crisis Indicator Data'!S107="x","x",('Crisis Indicator Data'!S107/1000000))</f>
        <v>0.17799999999999999</v>
      </c>
      <c r="I110" s="157">
        <f>IF('Crisis Indicator Data'!T107="x","x",('Crisis Indicator Data'!T107/1000000))</f>
        <v>8.6999999999999994E-2</v>
      </c>
      <c r="J110" s="157">
        <f>IF('Crisis Indicator Data'!U107="x","x",('Crisis Indicator Data'!U107/1000000))</f>
        <v>0</v>
      </c>
      <c r="K110" s="243">
        <f t="shared" si="9"/>
        <v>2.4</v>
      </c>
      <c r="L110" s="143">
        <f>IF(F110="x","x",(F110*1000000/VLOOKUP($C110,'Crisis Indicator Data'!$C$3:$H$198,5,FALSE)))</f>
        <v>0.90718038528896672</v>
      </c>
      <c r="M110" s="143">
        <f>IF(G110="x","x",(G110*1000000/VLOOKUP($C110,'Crisis Indicator Data'!$C$3:$H$198,5,FALSE)))</f>
        <v>0</v>
      </c>
      <c r="N110" s="143">
        <f>IF(H110="x","x",(H110*1000000/VLOOKUP($C110,'Crisis Indicator Data'!$C$3:$H$198,5,FALSE)))</f>
        <v>6.2346760070052541E-2</v>
      </c>
      <c r="O110" s="143">
        <f>IF(I110="x","x",(I110*1000000/VLOOKUP($C110,'Crisis Indicator Data'!$C$3:$H$198,5,FALSE)))</f>
        <v>3.0472854640980734E-2</v>
      </c>
      <c r="P110" s="143">
        <f>IF(J110="x","x",(J110*1000000/VLOOKUP($C110,'Crisis Indicator Data'!$C$3:$H$198,5,FALSE)))</f>
        <v>0</v>
      </c>
      <c r="Q110" s="237">
        <f t="shared" si="10"/>
        <v>3</v>
      </c>
      <c r="R110" s="237">
        <f t="shared" si="11"/>
        <v>2.7</v>
      </c>
    </row>
    <row r="111" spans="1:18" x14ac:dyDescent="0.25">
      <c r="A111" s="147" t="str">
        <f>'Crisis Indicator Data'!A108</f>
        <v>Displacement from Ukraine conflict in Poland</v>
      </c>
      <c r="B111" s="148" t="str">
        <f>'Crisis Indicator Data'!B108</f>
        <v>Displacement,Conflict</v>
      </c>
      <c r="C111" s="148" t="str">
        <f>'Crisis Indicator Data'!C108</f>
        <v>POL002</v>
      </c>
      <c r="D111" s="148" t="str">
        <f>'Crisis Indicator Data'!D108</f>
        <v>Poland</v>
      </c>
      <c r="E111" s="148" t="str">
        <f>'Crisis Indicator Data'!E108</f>
        <v>POL</v>
      </c>
      <c r="F111" s="157">
        <f>IF('Crisis Indicator Data'!Q108="x","x",('Crisis Indicator Data'!Q108/1000000))</f>
        <v>0.36</v>
      </c>
      <c r="G111" s="157">
        <f>IF('Crisis Indicator Data'!R108="x","x",('Crisis Indicator Data'!R108/1000000))</f>
        <v>0</v>
      </c>
      <c r="H111" s="157">
        <f>IF('Crisis Indicator Data'!S108="x","x",('Crisis Indicator Data'!S108/1000000))</f>
        <v>6.9470000000000001</v>
      </c>
      <c r="I111" s="157">
        <f>IF('Crisis Indicator Data'!T108="x","x",('Crisis Indicator Data'!T108/1000000))</f>
        <v>0</v>
      </c>
      <c r="J111" s="157">
        <f>IF('Crisis Indicator Data'!U108="x","x",('Crisis Indicator Data'!U108/1000000))</f>
        <v>0</v>
      </c>
      <c r="K111" s="243">
        <f t="shared" si="9"/>
        <v>4.7</v>
      </c>
      <c r="L111" s="143">
        <f>IF(F111="x","x",(F111*1000000/VLOOKUP($C111,'Crisis Indicator Data'!$C$3:$H$198,5,FALSE)))</f>
        <v>4.926782537293007E-2</v>
      </c>
      <c r="M111" s="143">
        <f>IF(G111="x","x",(G111*1000000/VLOOKUP($C111,'Crisis Indicator Data'!$C$3:$H$198,5,FALSE)))</f>
        <v>0</v>
      </c>
      <c r="N111" s="143">
        <f>IF(H111="x","x",(H111*1000000/VLOOKUP($C111,'Crisis Indicator Data'!$C$3:$H$198,5,FALSE)))</f>
        <v>0.95073217462706994</v>
      </c>
      <c r="O111" s="143">
        <f>IF(I111="x","x",(I111*1000000/VLOOKUP($C111,'Crisis Indicator Data'!$C$3:$H$198,5,FALSE)))</f>
        <v>0</v>
      </c>
      <c r="P111" s="143">
        <f>IF(J111="x","x",(J111*1000000/VLOOKUP($C111,'Crisis Indicator Data'!$C$3:$H$198,5,FALSE)))</f>
        <v>0</v>
      </c>
      <c r="Q111" s="237">
        <f t="shared" si="10"/>
        <v>3</v>
      </c>
      <c r="R111" s="237">
        <f t="shared" si="11"/>
        <v>3.85</v>
      </c>
    </row>
    <row r="112" spans="1:18" x14ac:dyDescent="0.25">
      <c r="A112" s="147" t="str">
        <f>'Crisis Indicator Data'!A109</f>
        <v>Complex crisis in DPRK</v>
      </c>
      <c r="B112" s="148" t="str">
        <f>'Crisis Indicator Data'!B109</f>
        <v>Socio-political,Floods,Other seasonal event,Food Security</v>
      </c>
      <c r="C112" s="148" t="str">
        <f>'Crisis Indicator Data'!C109</f>
        <v>PRK001</v>
      </c>
      <c r="D112" s="148" t="str">
        <f>'Crisis Indicator Data'!D109</f>
        <v>DPRK</v>
      </c>
      <c r="E112" s="148" t="str">
        <f>'Crisis Indicator Data'!E109</f>
        <v>PRK</v>
      </c>
      <c r="F112" s="157">
        <f>IF('Crisis Indicator Data'!Q109="x","x",('Crisis Indicator Data'!Q109/1000000))</f>
        <v>0</v>
      </c>
      <c r="G112" s="157">
        <f>IF('Crisis Indicator Data'!R109="x","x",('Crisis Indicator Data'!R109/1000000))</f>
        <v>15.12</v>
      </c>
      <c r="H112" s="157">
        <f>IF('Crisis Indicator Data'!S109="x","x",('Crisis Indicator Data'!S109/1000000))</f>
        <v>4.97</v>
      </c>
      <c r="I112" s="157">
        <f>IF('Crisis Indicator Data'!T109="x","x",('Crisis Indicator Data'!T109/1000000))</f>
        <v>5.4589999999999996</v>
      </c>
      <c r="J112" s="157">
        <f>IF('Crisis Indicator Data'!U109="x","x",('Crisis Indicator Data'!U109/1000000))</f>
        <v>0</v>
      </c>
      <c r="K112" s="243">
        <f t="shared" si="9"/>
        <v>5</v>
      </c>
      <c r="L112" s="143">
        <f>IF(F112="x","x",(F112*1000000/VLOOKUP($C112,'Crisis Indicator Data'!$C$3:$H$198,5,FALSE)))</f>
        <v>0</v>
      </c>
      <c r="M112" s="143">
        <f>IF(G112="x","x",(G112*1000000/VLOOKUP($C112,'Crisis Indicator Data'!$C$3:$H$198,5,FALSE)))</f>
        <v>0.58910621055092338</v>
      </c>
      <c r="N112" s="143">
        <f>IF(H112="x","x",(H112*1000000/VLOOKUP($C112,'Crisis Indicator Data'!$C$3:$H$198,5,FALSE)))</f>
        <v>0.19364139328294241</v>
      </c>
      <c r="O112" s="143">
        <f>IF(I112="x","x",(I112*1000000/VLOOKUP($C112,'Crisis Indicator Data'!$C$3:$H$198,5,FALSE)))</f>
        <v>0.21269383620353777</v>
      </c>
      <c r="P112" s="143">
        <f>IF(J112="x","x",(J112*1000000/VLOOKUP($C112,'Crisis Indicator Data'!$C$3:$H$198,5,FALSE)))</f>
        <v>0</v>
      </c>
      <c r="Q112" s="237">
        <f t="shared" si="10"/>
        <v>4</v>
      </c>
      <c r="R112" s="237">
        <f t="shared" si="11"/>
        <v>4.5</v>
      </c>
    </row>
    <row r="113" spans="1:18" x14ac:dyDescent="0.25">
      <c r="A113" s="147" t="str">
        <f>'Crisis Indicator Data'!A110</f>
        <v>Conflict in Palestine</v>
      </c>
      <c r="B113" s="148" t="str">
        <f>'Crisis Indicator Data'!B110</f>
        <v>Conflict,Socio-political,Violence</v>
      </c>
      <c r="C113" s="148" t="str">
        <f>'Crisis Indicator Data'!C110</f>
        <v>PSE002</v>
      </c>
      <c r="D113" s="148" t="str">
        <f>'Crisis Indicator Data'!D110</f>
        <v>Palestine</v>
      </c>
      <c r="E113" s="148" t="str">
        <f>'Crisis Indicator Data'!E110</f>
        <v>PSE</v>
      </c>
      <c r="F113" s="157">
        <f>IF('Crisis Indicator Data'!Q110="x","x",('Crisis Indicator Data'!Q110/1000000))</f>
        <v>0</v>
      </c>
      <c r="G113" s="157">
        <f>IF('Crisis Indicator Data'!R110="x","x",('Crisis Indicator Data'!R110/1000000))</f>
        <v>3.2549999999999999</v>
      </c>
      <c r="H113" s="157">
        <f>IF('Crisis Indicator Data'!S110="x","x",('Crisis Indicator Data'!S110/1000000))</f>
        <v>1.974</v>
      </c>
      <c r="I113" s="157">
        <f>IF('Crisis Indicator Data'!T110="x","x",('Crisis Indicator Data'!T110/1000000))</f>
        <v>0.126</v>
      </c>
      <c r="J113" s="157">
        <f>IF('Crisis Indicator Data'!U110="x","x",('Crisis Indicator Data'!U110/1000000))</f>
        <v>0</v>
      </c>
      <c r="K113" s="243">
        <f t="shared" si="9"/>
        <v>3.9</v>
      </c>
      <c r="L113" s="143">
        <f>IF(F113="x","x",(F113*1000000/VLOOKUP($C113,'Crisis Indicator Data'!$C$3:$H$198,5,FALSE)))</f>
        <v>0</v>
      </c>
      <c r="M113" s="143">
        <f>IF(G113="x","x",(G113*1000000/VLOOKUP($C113,'Crisis Indicator Data'!$C$3:$H$198,5,FALSE)))</f>
        <v>0.60784313725490191</v>
      </c>
      <c r="N113" s="143">
        <f>IF(H113="x","x",(H113*1000000/VLOOKUP($C113,'Crisis Indicator Data'!$C$3:$H$198,5,FALSE)))</f>
        <v>0.36862745098039218</v>
      </c>
      <c r="O113" s="143">
        <f>IF(I113="x","x",(I113*1000000/VLOOKUP($C113,'Crisis Indicator Data'!$C$3:$H$198,5,FALSE)))</f>
        <v>2.3529411764705882E-2</v>
      </c>
      <c r="P113" s="143">
        <f>IF(J113="x","x",(J113*1000000/VLOOKUP($C113,'Crisis Indicator Data'!$C$3:$H$198,5,FALSE)))</f>
        <v>0</v>
      </c>
      <c r="Q113" s="237">
        <f t="shared" si="10"/>
        <v>3</v>
      </c>
      <c r="R113" s="237">
        <f t="shared" si="11"/>
        <v>3.45</v>
      </c>
    </row>
    <row r="114" spans="1:18" x14ac:dyDescent="0.25">
      <c r="A114" s="147" t="str">
        <f>'Crisis Indicator Data'!A111</f>
        <v>Regional Boko Haram Crisis</v>
      </c>
      <c r="B114" s="148">
        <f>'Crisis Indicator Data'!B111</f>
        <v>0</v>
      </c>
      <c r="C114" s="148" t="str">
        <f>'Crisis Indicator Data'!C111</f>
        <v>REG001</v>
      </c>
      <c r="D114" s="148" t="str">
        <f>'Crisis Indicator Data'!D111</f>
        <v>Nigeria,Niger,Chad,Cameroon</v>
      </c>
      <c r="E114" s="148" t="str">
        <f>'Crisis Indicator Data'!E111</f>
        <v>NGA,NER,TCD,CMR</v>
      </c>
      <c r="F114" s="157">
        <f>IF('Crisis Indicator Data'!Q111="x","x",('Crisis Indicator Data'!Q111/1000000))</f>
        <v>3.49</v>
      </c>
      <c r="G114" s="157">
        <f>IF('Crisis Indicator Data'!R111="x","x",('Crisis Indicator Data'!R111/1000000))</f>
        <v>6.2119999999999997</v>
      </c>
      <c r="H114" s="157">
        <f>IF('Crisis Indicator Data'!S111="x","x",('Crisis Indicator Data'!S111/1000000))</f>
        <v>6.4089999999999998</v>
      </c>
      <c r="I114" s="157">
        <f>IF('Crisis Indicator Data'!T111="x","x",('Crisis Indicator Data'!T111/1000000))</f>
        <v>3.452</v>
      </c>
      <c r="J114" s="157">
        <f>IF('Crisis Indicator Data'!U111="x","x",('Crisis Indicator Data'!U111/1000000))</f>
        <v>0.91100000000000003</v>
      </c>
      <c r="K114" s="243">
        <f t="shared" si="9"/>
        <v>5</v>
      </c>
      <c r="L114" s="143">
        <f>IF(F114="x","x",(F114*1000000/VLOOKUP($C114,'Crisis Indicator Data'!$C$3:$H$198,5,FALSE)))</f>
        <v>0.17046009573117124</v>
      </c>
      <c r="M114" s="143">
        <f>IF(G114="x","x",(G114*1000000/VLOOKUP($C114,'Crisis Indicator Data'!$C$3:$H$198,5,FALSE)))</f>
        <v>0.30340920191462345</v>
      </c>
      <c r="N114" s="143">
        <f>IF(H114="x","x",(H114*1000000/VLOOKUP($C114,'Crisis Indicator Data'!$C$3:$H$198,5,FALSE)))</f>
        <v>0.31303116147308779</v>
      </c>
      <c r="O114" s="143">
        <f>IF(I114="x","x",(I114*1000000/VLOOKUP($C114,'Crisis Indicator Data'!$C$3:$H$198,5,FALSE)))</f>
        <v>0.16860408322750806</v>
      </c>
      <c r="P114" s="143">
        <f>IF(J114="x","x",(J114*1000000/VLOOKUP($C114,'Crisis Indicator Data'!$C$3:$H$198,5,FALSE)))</f>
        <v>4.4495457653609453E-2</v>
      </c>
      <c r="Q114" s="237">
        <f t="shared" si="10"/>
        <v>4</v>
      </c>
      <c r="R114" s="237">
        <f t="shared" si="11"/>
        <v>4.5</v>
      </c>
    </row>
    <row r="115" spans="1:18" x14ac:dyDescent="0.25">
      <c r="A115" s="147" t="str">
        <f>'Crisis Indicator Data'!A112</f>
        <v>Venezuela Regional Crisis</v>
      </c>
      <c r="B115" s="148">
        <f>'Crisis Indicator Data'!B112</f>
        <v>0</v>
      </c>
      <c r="C115" s="148" t="str">
        <f>'Crisis Indicator Data'!C112</f>
        <v>REG002</v>
      </c>
      <c r="D115" s="148" t="str">
        <f>'Crisis Indicator Data'!D112</f>
        <v>Venezuela,Brazil,Colombia,Ecuador,Peru,Trinidad and Tobago,Chile,Dominican Republic,Panama</v>
      </c>
      <c r="E115" s="148" t="str">
        <f>'Crisis Indicator Data'!E112</f>
        <v>VEN,BRA,COL,ECU,PER,TTO,CHL,DOM,PAN</v>
      </c>
      <c r="F115" s="157">
        <f>IF('Crisis Indicator Data'!Q112="x","x",('Crisis Indicator Data'!Q112/1000000))</f>
        <v>149.809</v>
      </c>
      <c r="G115" s="157">
        <f>IF('Crisis Indicator Data'!R112="x","x",('Crisis Indicator Data'!R112/1000000))</f>
        <v>37.651000000000003</v>
      </c>
      <c r="H115" s="157">
        <f>IF('Crisis Indicator Data'!S112="x","x",('Crisis Indicator Data'!S112/1000000))</f>
        <v>26.943000000000001</v>
      </c>
      <c r="I115" s="157">
        <f>IF('Crisis Indicator Data'!T112="x","x",('Crisis Indicator Data'!T112/1000000))</f>
        <v>0</v>
      </c>
      <c r="J115" s="157">
        <f>IF('Crisis Indicator Data'!U112="x","x",('Crisis Indicator Data'!U112/1000000))</f>
        <v>0</v>
      </c>
      <c r="K115" s="243">
        <f t="shared" si="9"/>
        <v>5</v>
      </c>
      <c r="L115" s="143">
        <f>IF(F115="x","x",(F115*1000000/VLOOKUP($C115,'Crisis Indicator Data'!$C$3:$H$198,5,FALSE)))</f>
        <v>0.69872948946371771</v>
      </c>
      <c r="M115" s="143">
        <f>IF(G115="x","x",(G115*1000000/VLOOKUP($C115,'Crisis Indicator Data'!$C$3:$H$198,5,FALSE)))</f>
        <v>0.17560936931558474</v>
      </c>
      <c r="N115" s="143">
        <f>IF(H115="x","x",(H115*1000000/VLOOKUP($C115,'Crisis Indicator Data'!$C$3:$H$198,5,FALSE)))</f>
        <v>0.12566580535629332</v>
      </c>
      <c r="O115" s="143">
        <f>IF(I115="x","x",(I115*1000000/VLOOKUP($C115,'Crisis Indicator Data'!$C$3:$H$198,5,FALSE)))</f>
        <v>0</v>
      </c>
      <c r="P115" s="143">
        <f>IF(J115="x","x",(J115*1000000/VLOOKUP($C115,'Crisis Indicator Data'!$C$3:$H$198,5,FALSE)))</f>
        <v>0</v>
      </c>
      <c r="Q115" s="237">
        <f t="shared" si="10"/>
        <v>3</v>
      </c>
      <c r="R115" s="237">
        <f t="shared" si="11"/>
        <v>4</v>
      </c>
    </row>
    <row r="116" spans="1:18" x14ac:dyDescent="0.25">
      <c r="A116" s="147" t="str">
        <f>'Crisis Indicator Data'!A113</f>
        <v>Regional Kashmir conflict</v>
      </c>
      <c r="B116" s="148">
        <f>'Crisis Indicator Data'!B113</f>
        <v>0</v>
      </c>
      <c r="C116" s="148" t="str">
        <f>'Crisis Indicator Data'!C113</f>
        <v>REG003</v>
      </c>
      <c r="D116" s="148" t="str">
        <f>'Crisis Indicator Data'!D113</f>
        <v>India,Pakistan</v>
      </c>
      <c r="E116" s="148" t="str">
        <f>'Crisis Indicator Data'!E113</f>
        <v>IND,PAK</v>
      </c>
      <c r="F116" s="157" t="str">
        <f>IF('Crisis Indicator Data'!Q113="x","x",('Crisis Indicator Data'!Q113/1000000))</f>
        <v>x</v>
      </c>
      <c r="G116" s="157" t="str">
        <f>IF('Crisis Indicator Data'!R113="x","x",('Crisis Indicator Data'!R113/1000000))</f>
        <v>x</v>
      </c>
      <c r="H116" s="157" t="str">
        <f>IF('Crisis Indicator Data'!S113="x","x",('Crisis Indicator Data'!S113/1000000))</f>
        <v>x</v>
      </c>
      <c r="I116" s="157" t="str">
        <f>IF('Crisis Indicator Data'!T113="x","x",('Crisis Indicator Data'!T113/1000000))</f>
        <v>x</v>
      </c>
      <c r="J116" s="157" t="str">
        <f>IF('Crisis Indicator Data'!U113="x","x",('Crisis Indicator Data'!U113/1000000))</f>
        <v>x</v>
      </c>
      <c r="K116" s="243" t="str">
        <f t="shared" si="9"/>
        <v>x</v>
      </c>
      <c r="L116" s="143" t="str">
        <f>IF(F116="x","x",(F116*1000000/VLOOKUP($C116,'Crisis Indicator Data'!$C$3:$H$198,5,FALSE)))</f>
        <v>x</v>
      </c>
      <c r="M116" s="143" t="str">
        <f>IF(G116="x","x",(G116*1000000/VLOOKUP($C116,'Crisis Indicator Data'!$C$3:$H$198,5,FALSE)))</f>
        <v>x</v>
      </c>
      <c r="N116" s="143" t="str">
        <f>IF(H116="x","x",(H116*1000000/VLOOKUP($C116,'Crisis Indicator Data'!$C$3:$H$198,5,FALSE)))</f>
        <v>x</v>
      </c>
      <c r="O116" s="143" t="str">
        <f>IF(I116="x","x",(I116*1000000/VLOOKUP($C116,'Crisis Indicator Data'!$C$3:$H$198,5,FALSE)))</f>
        <v>x</v>
      </c>
      <c r="P116" s="143" t="str">
        <f>IF(J116="x","x",(J116*1000000/VLOOKUP($C116,'Crisis Indicator Data'!$C$3:$H$198,5,FALSE)))</f>
        <v>x</v>
      </c>
      <c r="Q116" s="237" t="str">
        <f t="shared" si="10"/>
        <v>x</v>
      </c>
      <c r="R116" s="237" t="str">
        <f t="shared" si="11"/>
        <v>x</v>
      </c>
    </row>
    <row r="117" spans="1:18" x14ac:dyDescent="0.25">
      <c r="A117" s="147" t="str">
        <f>'Crisis Indicator Data'!A114</f>
        <v>Syrian Regional Crisis</v>
      </c>
      <c r="B117" s="148">
        <f>'Crisis Indicator Data'!B114</f>
        <v>0</v>
      </c>
      <c r="C117" s="148" t="str">
        <f>'Crisis Indicator Data'!C114</f>
        <v>REG004</v>
      </c>
      <c r="D117" s="148" t="str">
        <f>'Crisis Indicator Data'!D114</f>
        <v>Syria,Türkiye,Iraq,Egypt,Jordan,Lebanon</v>
      </c>
      <c r="E117" s="148" t="str">
        <f>'Crisis Indicator Data'!E114</f>
        <v>SYR,TUR,IRQ,EGY,JOR,LBN</v>
      </c>
      <c r="F117" s="157">
        <f>IF('Crisis Indicator Data'!Q114="x","x",('Crisis Indicator Data'!Q114/1000000))</f>
        <v>115.806</v>
      </c>
      <c r="G117" s="157">
        <f>IF('Crisis Indicator Data'!R114="x","x",('Crisis Indicator Data'!R114/1000000))</f>
        <v>14.731</v>
      </c>
      <c r="H117" s="157">
        <f>IF('Crisis Indicator Data'!S114="x","x",('Crisis Indicator Data'!S114/1000000))</f>
        <v>15.634</v>
      </c>
      <c r="I117" s="157">
        <f>IF('Crisis Indicator Data'!T114="x","x",('Crisis Indicator Data'!T114/1000000))</f>
        <v>6.649</v>
      </c>
      <c r="J117" s="157">
        <f>IF('Crisis Indicator Data'!U114="x","x",('Crisis Indicator Data'!U114/1000000))</f>
        <v>0.127</v>
      </c>
      <c r="K117" s="243">
        <f t="shared" si="9"/>
        <v>5</v>
      </c>
      <c r="L117" s="143">
        <f>IF(F117="x","x",(F117*1000000/VLOOKUP($C117,'Crisis Indicator Data'!$C$3:$H$198,5,FALSE)))</f>
        <v>0.75717909823203267</v>
      </c>
      <c r="M117" s="143">
        <f>IF(G117="x","x",(G117*1000000/VLOOKUP($C117,'Crisis Indicator Data'!$C$3:$H$198,5,FALSE)))</f>
        <v>9.6316298776022602E-2</v>
      </c>
      <c r="N117" s="143">
        <f>IF(H117="x","x",(H117*1000000/VLOOKUP($C117,'Crisis Indicator Data'!$C$3:$H$198,5,FALSE)))</f>
        <v>0.10222042054608223</v>
      </c>
      <c r="O117" s="143">
        <f>IF(I117="x","x",(I117*1000000/VLOOKUP($C117,'Crisis Indicator Data'!$C$3:$H$198,5,FALSE)))</f>
        <v>4.3473428182864315E-2</v>
      </c>
      <c r="P117" s="143">
        <f>IF(J117="x","x",(J117*1000000/VLOOKUP($C117,'Crisis Indicator Data'!$C$3:$H$198,5,FALSE)))</f>
        <v>8.3036928549011404E-4</v>
      </c>
      <c r="Q117" s="237">
        <f t="shared" si="10"/>
        <v>3</v>
      </c>
      <c r="R117" s="237">
        <f t="shared" si="11"/>
        <v>4</v>
      </c>
    </row>
    <row r="118" spans="1:18" x14ac:dyDescent="0.25">
      <c r="A118" s="147" t="str">
        <f>'Crisis Indicator Data'!A115</f>
        <v xml:space="preserve">Eastern Mediterranean Route </v>
      </c>
      <c r="B118" s="148">
        <f>'Crisis Indicator Data'!B115</f>
        <v>0</v>
      </c>
      <c r="C118" s="148" t="str">
        <f>'Crisis Indicator Data'!C115</f>
        <v>REG006</v>
      </c>
      <c r="D118" s="148" t="str">
        <f>'Crisis Indicator Data'!D115</f>
        <v>Türkiye,Greece</v>
      </c>
      <c r="E118" s="148" t="str">
        <f>'Crisis Indicator Data'!E115</f>
        <v>TUR,GRC</v>
      </c>
      <c r="F118" s="157">
        <f>IF('Crisis Indicator Data'!Q115="x","x",('Crisis Indicator Data'!Q115/1000000))</f>
        <v>25.388999999999999</v>
      </c>
      <c r="G118" s="157">
        <f>IF('Crisis Indicator Data'!R115="x","x",('Crisis Indicator Data'!R115/1000000))</f>
        <v>10.247999999999999</v>
      </c>
      <c r="H118" s="157">
        <f>IF('Crisis Indicator Data'!S115="x","x",('Crisis Indicator Data'!S115/1000000))</f>
        <v>1.6619999999999999</v>
      </c>
      <c r="I118" s="157">
        <f>IF('Crisis Indicator Data'!T115="x","x",('Crisis Indicator Data'!T115/1000000))</f>
        <v>0.73199999999999998</v>
      </c>
      <c r="J118" s="157">
        <f>IF('Crisis Indicator Data'!U115="x","x",('Crisis Indicator Data'!U115/1000000))</f>
        <v>0</v>
      </c>
      <c r="K118" s="243">
        <f t="shared" si="9"/>
        <v>4</v>
      </c>
      <c r="L118" s="143">
        <f>IF(F118="x","x",(F118*1000000/VLOOKUP($C118,'Crisis Indicator Data'!$C$3:$H$198,5,FALSE)))</f>
        <v>0.66758696852567645</v>
      </c>
      <c r="M118" s="143">
        <f>IF(G118="x","x",(G118*1000000/VLOOKUP($C118,'Crisis Indicator Data'!$C$3:$H$198,5,FALSE)))</f>
        <v>0.2694643843180563</v>
      </c>
      <c r="N118" s="143">
        <f>IF(H118="x","x",(H118*1000000/VLOOKUP($C118,'Crisis Indicator Data'!$C$3:$H$198,5,FALSE)))</f>
        <v>4.370119113354895E-2</v>
      </c>
      <c r="O118" s="143">
        <f>IF(I118="x","x",(I118*1000000/VLOOKUP($C118,'Crisis Indicator Data'!$C$3:$H$198,5,FALSE)))</f>
        <v>1.9247456022718309E-2</v>
      </c>
      <c r="P118" s="143">
        <f>IF(J118="x","x",(J118*1000000/VLOOKUP($C118,'Crisis Indicator Data'!$C$3:$H$198,5,FALSE)))</f>
        <v>0</v>
      </c>
      <c r="Q118" s="237">
        <f t="shared" si="10"/>
        <v>3</v>
      </c>
      <c r="R118" s="237">
        <f t="shared" si="11"/>
        <v>3.5</v>
      </c>
    </row>
    <row r="119" spans="1:18" x14ac:dyDescent="0.25">
      <c r="A119" s="147" t="str">
        <f>'Crisis Indicator Data'!A116</f>
        <v>Central Mediterranean Route</v>
      </c>
      <c r="B119" s="148">
        <f>'Crisis Indicator Data'!B116</f>
        <v>0</v>
      </c>
      <c r="C119" s="148" t="str">
        <f>'Crisis Indicator Data'!C116</f>
        <v>REG007</v>
      </c>
      <c r="D119" s="148" t="str">
        <f>'Crisis Indicator Data'!D116</f>
        <v>Algeria,Tunisia,Libya,Italy</v>
      </c>
      <c r="E119" s="148" t="str">
        <f>'Crisis Indicator Data'!E116</f>
        <v>DZA,TUN,LBY,ITA</v>
      </c>
      <c r="F119" s="157">
        <f>IF('Crisis Indicator Data'!Q116="x","x",('Crisis Indicator Data'!Q116/1000000))</f>
        <v>71.025999999999996</v>
      </c>
      <c r="G119" s="157">
        <f>IF('Crisis Indicator Data'!R116="x","x",('Crisis Indicator Data'!R116/1000000))</f>
        <v>0</v>
      </c>
      <c r="H119" s="157">
        <f>IF('Crisis Indicator Data'!S116="x","x",('Crisis Indicator Data'!S116/1000000))</f>
        <v>1.1950000000000001</v>
      </c>
      <c r="I119" s="157">
        <f>IF('Crisis Indicator Data'!T116="x","x",('Crisis Indicator Data'!T116/1000000))</f>
        <v>0</v>
      </c>
      <c r="J119" s="157">
        <f>IF('Crisis Indicator Data'!U116="x","x",('Crisis Indicator Data'!U116/1000000))</f>
        <v>0</v>
      </c>
      <c r="K119" s="243">
        <f t="shared" si="9"/>
        <v>3.5</v>
      </c>
      <c r="L119" s="143">
        <f>IF(F119="x","x",(F119*1000000/VLOOKUP($C119,'Crisis Indicator Data'!$C$3:$H$198,5,FALSE)))</f>
        <v>0.98345356613727308</v>
      </c>
      <c r="M119" s="143">
        <f>IF(G119="x","x",(G119*1000000/VLOOKUP($C119,'Crisis Indicator Data'!$C$3:$H$198,5,FALSE)))</f>
        <v>0</v>
      </c>
      <c r="N119" s="143">
        <f>IF(H119="x","x",(H119*1000000/VLOOKUP($C119,'Crisis Indicator Data'!$C$3:$H$198,5,FALSE)))</f>
        <v>1.6546433862726907E-2</v>
      </c>
      <c r="O119" s="143">
        <f>IF(I119="x","x",(I119*1000000/VLOOKUP($C119,'Crisis Indicator Data'!$C$3:$H$198,5,FALSE)))</f>
        <v>0</v>
      </c>
      <c r="P119" s="143">
        <f>IF(J119="x","x",(J119*1000000/VLOOKUP($C119,'Crisis Indicator Data'!$C$3:$H$198,5,FALSE)))</f>
        <v>0</v>
      </c>
      <c r="Q119" s="237">
        <f t="shared" si="10"/>
        <v>1</v>
      </c>
      <c r="R119" s="237">
        <f t="shared" si="11"/>
        <v>2.25</v>
      </c>
    </row>
    <row r="120" spans="1:18" x14ac:dyDescent="0.25">
      <c r="A120" s="147" t="str">
        <f>'Crisis Indicator Data'!A117</f>
        <v>Western Mediterranean Route</v>
      </c>
      <c r="B120" s="148">
        <f>'Crisis Indicator Data'!B117</f>
        <v>0</v>
      </c>
      <c r="C120" s="148" t="str">
        <f>'Crisis Indicator Data'!C117</f>
        <v>REG008</v>
      </c>
      <c r="D120" s="148" t="str">
        <f>'Crisis Indicator Data'!D117</f>
        <v>Algeria,Morocco,Spain</v>
      </c>
      <c r="E120" s="148" t="str">
        <f>'Crisis Indicator Data'!E117</f>
        <v>DZA,MAR,ESP</v>
      </c>
      <c r="F120" s="157">
        <f>IF('Crisis Indicator Data'!Q117="x","x",('Crisis Indicator Data'!Q117/1000000))</f>
        <v>94.13</v>
      </c>
      <c r="G120" s="157">
        <f>IF('Crisis Indicator Data'!R117="x","x",('Crisis Indicator Data'!R117/1000000))</f>
        <v>0</v>
      </c>
      <c r="H120" s="157">
        <f>IF('Crisis Indicator Data'!S117="x","x",('Crisis Indicator Data'!S117/1000000))</f>
        <v>0.42899999999999999</v>
      </c>
      <c r="I120" s="157">
        <f>IF('Crisis Indicator Data'!T117="x","x",('Crisis Indicator Data'!T117/1000000))</f>
        <v>0</v>
      </c>
      <c r="J120" s="157">
        <f>IF('Crisis Indicator Data'!U117="x","x",('Crisis Indicator Data'!U117/1000000))</f>
        <v>0</v>
      </c>
      <c r="K120" s="243">
        <f t="shared" si="9"/>
        <v>2.7</v>
      </c>
      <c r="L120" s="143">
        <f>IF(F120="x","x",(F120*1000000/VLOOKUP($C120,'Crisis Indicator Data'!$C$3:$H$198,5,FALSE)))</f>
        <v>0.99546314999101093</v>
      </c>
      <c r="M120" s="143">
        <f>IF(G120="x","x",(G120*1000000/VLOOKUP($C120,'Crisis Indicator Data'!$C$3:$H$198,5,FALSE)))</f>
        <v>0</v>
      </c>
      <c r="N120" s="143">
        <f>IF(H120="x","x",(H120*1000000/VLOOKUP($C120,'Crisis Indicator Data'!$C$3:$H$198,5,FALSE)))</f>
        <v>4.5368500089890971E-3</v>
      </c>
      <c r="O120" s="143">
        <f>IF(I120="x","x",(I120*1000000/VLOOKUP($C120,'Crisis Indicator Data'!$C$3:$H$198,5,FALSE)))</f>
        <v>0</v>
      </c>
      <c r="P120" s="143">
        <f>IF(J120="x","x",(J120*1000000/VLOOKUP($C120,'Crisis Indicator Data'!$C$3:$H$198,5,FALSE)))</f>
        <v>0</v>
      </c>
      <c r="Q120" s="237">
        <f t="shared" si="10"/>
        <v>1</v>
      </c>
      <c r="R120" s="237">
        <f t="shared" si="11"/>
        <v>1.85</v>
      </c>
    </row>
    <row r="121" spans="1:18" x14ac:dyDescent="0.25">
      <c r="A121" s="147" t="str">
        <f>'Crisis Indicator Data'!A118</f>
        <v>Rohingya Regional Crisis</v>
      </c>
      <c r="B121" s="148">
        <f>'Crisis Indicator Data'!B118</f>
        <v>0</v>
      </c>
      <c r="C121" s="148" t="str">
        <f>'Crisis Indicator Data'!C118</f>
        <v>REG011</v>
      </c>
      <c r="D121" s="148" t="str">
        <f>'Crisis Indicator Data'!D118</f>
        <v>Bangladesh,Myanmar</v>
      </c>
      <c r="E121" s="148" t="str">
        <f>'Crisis Indicator Data'!E118</f>
        <v>BGD,MMR</v>
      </c>
      <c r="F121" s="157">
        <f>IF('Crisis Indicator Data'!Q118="x","x",('Crisis Indicator Data'!Q118/1000000))</f>
        <v>2.2999999999999998</v>
      </c>
      <c r="G121" s="157">
        <f>IF('Crisis Indicator Data'!R118="x","x",('Crisis Indicator Data'!R118/1000000))</f>
        <v>0</v>
      </c>
      <c r="H121" s="157">
        <f>IF('Crisis Indicator Data'!S118="x","x",('Crisis Indicator Data'!S118/1000000))</f>
        <v>1.4870000000000001</v>
      </c>
      <c r="I121" s="157">
        <f>IF('Crisis Indicator Data'!T118="x","x",('Crisis Indicator Data'!T118/1000000))</f>
        <v>1.5529999999999999</v>
      </c>
      <c r="J121" s="157">
        <f>IF('Crisis Indicator Data'!U118="x","x",('Crisis Indicator Data'!U118/1000000))</f>
        <v>0</v>
      </c>
      <c r="K121" s="243">
        <f t="shared" si="9"/>
        <v>4.0999999999999996</v>
      </c>
      <c r="L121" s="143">
        <f>IF(F121="x","x",(F121*1000000/VLOOKUP($C121,'Crisis Indicator Data'!$C$3:$H$198,5,FALSE)))</f>
        <v>0.43063096798352368</v>
      </c>
      <c r="M121" s="143">
        <f>IF(G121="x","x",(G121*1000000/VLOOKUP($C121,'Crisis Indicator Data'!$C$3:$H$198,5,FALSE)))</f>
        <v>0</v>
      </c>
      <c r="N121" s="143">
        <f>IF(H121="x","x",(H121*1000000/VLOOKUP($C121,'Crisis Indicator Data'!$C$3:$H$198,5,FALSE)))</f>
        <v>0.27841228234413029</v>
      </c>
      <c r="O121" s="143">
        <f>IF(I121="x","x",(I121*1000000/VLOOKUP($C121,'Crisis Indicator Data'!$C$3:$H$198,5,FALSE)))</f>
        <v>0.29076951881670099</v>
      </c>
      <c r="P121" s="143">
        <f>IF(J121="x","x",(J121*1000000/VLOOKUP($C121,'Crisis Indicator Data'!$C$3:$H$198,5,FALSE)))</f>
        <v>0</v>
      </c>
      <c r="Q121" s="237">
        <f t="shared" si="10"/>
        <v>4</v>
      </c>
      <c r="R121" s="237">
        <f t="shared" si="11"/>
        <v>4.05</v>
      </c>
    </row>
    <row r="122" spans="1:18" x14ac:dyDescent="0.25">
      <c r="A122" s="147" t="str">
        <f>'Crisis Indicator Data'!A119</f>
        <v>Southern Africa Regional Food Security Crisis</v>
      </c>
      <c r="B122" s="148">
        <f>'Crisis Indicator Data'!B119</f>
        <v>0</v>
      </c>
      <c r="C122" s="148" t="str">
        <f>'Crisis Indicator Data'!C119</f>
        <v>REG012</v>
      </c>
      <c r="D122" s="148" t="str">
        <f>'Crisis Indicator Data'!D119</f>
        <v>Lesotho,Madagascar,Malawi,Namibia,Eswatini,Zambia,Zimbabwe,Tanzania</v>
      </c>
      <c r="E122" s="148" t="str">
        <f>'Crisis Indicator Data'!E119</f>
        <v>LSO,MDG,MWI,NAM,SWZ,ZMB,ZWE,TZA</v>
      </c>
      <c r="F122" s="157">
        <f>IF('Crisis Indicator Data'!Q119="x","x",('Crisis Indicator Data'!Q119/1000000))</f>
        <v>23.655999999999999</v>
      </c>
      <c r="G122" s="157">
        <f>IF('Crisis Indicator Data'!R119="x","x",('Crisis Indicator Data'!R119/1000000))</f>
        <v>20.015999999999998</v>
      </c>
      <c r="H122" s="157">
        <f>IF('Crisis Indicator Data'!S119="x","x",('Crisis Indicator Data'!S119/1000000))</f>
        <v>14.352</v>
      </c>
      <c r="I122" s="157">
        <f>IF('Crisis Indicator Data'!T119="x","x",('Crisis Indicator Data'!T119/1000000))</f>
        <v>1.2150000000000001</v>
      </c>
      <c r="J122" s="157">
        <f>IF('Crisis Indicator Data'!U119="x","x",('Crisis Indicator Data'!U119/1000000))</f>
        <v>0</v>
      </c>
      <c r="K122" s="243">
        <f t="shared" si="9"/>
        <v>5</v>
      </c>
      <c r="L122" s="143">
        <f>IF(F122="x","x",(F122*1000000/VLOOKUP($C122,'Crisis Indicator Data'!$C$3:$H$198,5,FALSE)))</f>
        <v>0.3993315214639005</v>
      </c>
      <c r="M122" s="143">
        <f>IF(G122="x","x",(G122*1000000/VLOOKUP($C122,'Crisis Indicator Data'!$C$3:$H$198,5,FALSE)))</f>
        <v>0.33788551461030741</v>
      </c>
      <c r="N122" s="143">
        <f>IF(H122="x","x",(H122*1000000/VLOOKUP($C122,'Crisis Indicator Data'!$C$3:$H$198,5,FALSE)))</f>
        <v>0.24227282702273839</v>
      </c>
      <c r="O122" s="143">
        <f>IF(I122="x","x",(I122*1000000/VLOOKUP($C122,'Crisis Indicator Data'!$C$3:$H$198,5,FALSE)))</f>
        <v>2.0510136903053731E-2</v>
      </c>
      <c r="P122" s="143">
        <f>IF(J122="x","x",(J122*1000000/VLOOKUP($C122,'Crisis Indicator Data'!$C$3:$H$198,5,FALSE)))</f>
        <v>0</v>
      </c>
      <c r="Q122" s="237">
        <f t="shared" si="10"/>
        <v>3</v>
      </c>
      <c r="R122" s="237">
        <f t="shared" si="11"/>
        <v>4</v>
      </c>
    </row>
    <row r="123" spans="1:18" x14ac:dyDescent="0.25">
      <c r="A123" s="147" t="str">
        <f>'Crisis Indicator Data'!A120</f>
        <v>Nagorno-Karabakh Conflict</v>
      </c>
      <c r="B123" s="148">
        <f>'Crisis Indicator Data'!B120</f>
        <v>0</v>
      </c>
      <c r="C123" s="148" t="str">
        <f>'Crisis Indicator Data'!C120</f>
        <v>REG013</v>
      </c>
      <c r="D123" s="148" t="str">
        <f>'Crisis Indicator Data'!D120</f>
        <v>Armenia,Azerbaijan</v>
      </c>
      <c r="E123" s="148" t="str">
        <f>'Crisis Indicator Data'!E120</f>
        <v>ARM,AZE</v>
      </c>
      <c r="F123" s="157">
        <f>IF('Crisis Indicator Data'!Q120="x","x",('Crisis Indicator Data'!Q120/1000000))</f>
        <v>1.593</v>
      </c>
      <c r="G123" s="157">
        <f>IF('Crisis Indicator Data'!R120="x","x",('Crisis Indicator Data'!R120/1000000))</f>
        <v>2.8330000000000002</v>
      </c>
      <c r="H123" s="157">
        <f>IF('Crisis Indicator Data'!S120="x","x",('Crisis Indicator Data'!S120/1000000))</f>
        <v>2.7E-2</v>
      </c>
      <c r="I123" s="157">
        <f>IF('Crisis Indicator Data'!T120="x","x",('Crisis Indicator Data'!T120/1000000))</f>
        <v>0</v>
      </c>
      <c r="J123" s="157">
        <f>IF('Crisis Indicator Data'!U120="x","x",('Crisis Indicator Data'!U120/1000000))</f>
        <v>0</v>
      </c>
      <c r="K123" s="243">
        <f t="shared" si="9"/>
        <v>0.7</v>
      </c>
      <c r="L123" s="143">
        <f>IF(F123="x","x",(F123*1000000/VLOOKUP($C123,'Crisis Indicator Data'!$C$3:$H$198,5,FALSE)))</f>
        <v>0.35781671159029649</v>
      </c>
      <c r="M123" s="143">
        <f>IF(G123="x","x",(G123*1000000/VLOOKUP($C123,'Crisis Indicator Data'!$C$3:$H$198,5,FALSE)))</f>
        <v>0.63634321653189574</v>
      </c>
      <c r="N123" s="143">
        <f>IF(H123="x","x",(H123*1000000/VLOOKUP($C123,'Crisis Indicator Data'!$C$3:$H$198,5,FALSE)))</f>
        <v>6.0646900269541778E-3</v>
      </c>
      <c r="O123" s="143">
        <f>IF(I123="x","x",(I123*1000000/VLOOKUP($C123,'Crisis Indicator Data'!$C$3:$H$198,5,FALSE)))</f>
        <v>0</v>
      </c>
      <c r="P123" s="143">
        <f>IF(J123="x","x",(J123*1000000/VLOOKUP($C123,'Crisis Indicator Data'!$C$3:$H$198,5,FALSE)))</f>
        <v>0</v>
      </c>
      <c r="Q123" s="237">
        <f t="shared" si="10"/>
        <v>2</v>
      </c>
      <c r="R123" s="237">
        <f t="shared" si="11"/>
        <v>1.35</v>
      </c>
    </row>
    <row r="124" spans="1:18" x14ac:dyDescent="0.25">
      <c r="A124" s="147" t="str">
        <f>'Crisis Indicator Data'!A121</f>
        <v>Eastern Africa Regional Drought Crisis</v>
      </c>
      <c r="B124" s="148" t="str">
        <f>'Crisis Indicator Data'!B121</f>
        <v>Drought</v>
      </c>
      <c r="C124" s="148" t="str">
        <f>'Crisis Indicator Data'!C121</f>
        <v>REG014</v>
      </c>
      <c r="D124" s="148" t="str">
        <f>'Crisis Indicator Data'!D121</f>
        <v>Ethiopia,Somalia,Kenya</v>
      </c>
      <c r="E124" s="148" t="str">
        <f>'Crisis Indicator Data'!E121</f>
        <v>ETH,SOM,KEN</v>
      </c>
      <c r="F124" s="157">
        <f>IF('Crisis Indicator Data'!Q121="x","x",('Crisis Indicator Data'!Q121/1000000))</f>
        <v>35.9</v>
      </c>
      <c r="G124" s="157">
        <f>IF('Crisis Indicator Data'!R121="x","x",('Crisis Indicator Data'!R121/1000000))</f>
        <v>34.634999999999998</v>
      </c>
      <c r="H124" s="157">
        <f>IF('Crisis Indicator Data'!S121="x","x",('Crisis Indicator Data'!S121/1000000))</f>
        <v>15.738</v>
      </c>
      <c r="I124" s="157">
        <f>IF('Crisis Indicator Data'!T121="x","x",('Crisis Indicator Data'!T121/1000000))</f>
        <v>5.702</v>
      </c>
      <c r="J124" s="157">
        <f>IF('Crisis Indicator Data'!U121="x","x",('Crisis Indicator Data'!U121/1000000))</f>
        <v>0.61399999999999999</v>
      </c>
      <c r="K124" s="243">
        <f t="shared" si="9"/>
        <v>5</v>
      </c>
      <c r="L124" s="143">
        <f>IF(F124="x","x",(F124*1000000/VLOOKUP($C124,'Crisis Indicator Data'!$C$3:$H$198,5,FALSE)))</f>
        <v>0.38773085646398098</v>
      </c>
      <c r="M124" s="143">
        <f>IF(G124="x","x",(G124*1000000/VLOOKUP($C124,'Crisis Indicator Data'!$C$3:$H$198,5,FALSE)))</f>
        <v>0.37406847391726966</v>
      </c>
      <c r="N124" s="143">
        <f>IF(H124="x","x",(H124*1000000/VLOOKUP($C124,'Crisis Indicator Data'!$C$3:$H$198,5,FALSE)))</f>
        <v>0.16997515930446053</v>
      </c>
      <c r="O124" s="143">
        <f>IF(I124="x","x",(I124*1000000/VLOOKUP($C124,'Crisis Indicator Data'!$C$3:$H$198,5,FALSE)))</f>
        <v>6.1583324333081328E-2</v>
      </c>
      <c r="P124" s="143">
        <f>IF(J124="x","x",(J124*1000000/VLOOKUP($C124,'Crisis Indicator Data'!$C$3:$H$198,5,FALSE)))</f>
        <v>6.6313856787990066E-3</v>
      </c>
      <c r="Q124" s="237">
        <f t="shared" si="10"/>
        <v>4</v>
      </c>
      <c r="R124" s="237">
        <f t="shared" si="11"/>
        <v>4.5</v>
      </c>
    </row>
    <row r="125" spans="1:18" x14ac:dyDescent="0.25">
      <c r="A125" s="147" t="str">
        <f>'Crisis Indicator Data'!A122</f>
        <v>Displacement from Ukraine conflict in Romania</v>
      </c>
      <c r="B125" s="148" t="str">
        <f>'Crisis Indicator Data'!B122</f>
        <v>Conflict,Displacement</v>
      </c>
      <c r="C125" s="148" t="str">
        <f>'Crisis Indicator Data'!C122</f>
        <v>ROU002</v>
      </c>
      <c r="D125" s="148" t="str">
        <f>'Crisis Indicator Data'!D122</f>
        <v>Romania</v>
      </c>
      <c r="E125" s="148" t="str">
        <f>'Crisis Indicator Data'!E122</f>
        <v>ROU</v>
      </c>
      <c r="F125" s="157">
        <f>IF('Crisis Indicator Data'!Q122="x","x",('Crisis Indicator Data'!Q122/1000000))</f>
        <v>5.0490000000000004</v>
      </c>
      <c r="G125" s="157">
        <f>IF('Crisis Indicator Data'!R122="x","x",('Crisis Indicator Data'!R122/1000000))</f>
        <v>0</v>
      </c>
      <c r="H125" s="157">
        <f>IF('Crisis Indicator Data'!S122="x","x",('Crisis Indicator Data'!S122/1000000))</f>
        <v>1.3919999999999999</v>
      </c>
      <c r="I125" s="157">
        <f>IF('Crisis Indicator Data'!T122="x","x",('Crisis Indicator Data'!T122/1000000))</f>
        <v>0</v>
      </c>
      <c r="J125" s="157">
        <f>IF('Crisis Indicator Data'!U122="x","x",('Crisis Indicator Data'!U122/1000000))</f>
        <v>0</v>
      </c>
      <c r="K125" s="243">
        <f t="shared" si="9"/>
        <v>3.6</v>
      </c>
      <c r="L125" s="143">
        <f>IF(F125="x","x",(F125*1000000/VLOOKUP($C125,'Crisis Indicator Data'!$C$3:$H$198,5,FALSE)))</f>
        <v>0.783884489986027</v>
      </c>
      <c r="M125" s="143">
        <f>IF(G125="x","x",(G125*1000000/VLOOKUP($C125,'Crisis Indicator Data'!$C$3:$H$198,5,FALSE)))</f>
        <v>0</v>
      </c>
      <c r="N125" s="143">
        <f>IF(H125="x","x",(H125*1000000/VLOOKUP($C125,'Crisis Indicator Data'!$C$3:$H$198,5,FALSE)))</f>
        <v>0.21611551001397297</v>
      </c>
      <c r="O125" s="143">
        <f>IF(I125="x","x",(I125*1000000/VLOOKUP($C125,'Crisis Indicator Data'!$C$3:$H$198,5,FALSE)))</f>
        <v>0</v>
      </c>
      <c r="P125" s="143">
        <f>IF(J125="x","x",(J125*1000000/VLOOKUP($C125,'Crisis Indicator Data'!$C$3:$H$198,5,FALSE)))</f>
        <v>0</v>
      </c>
      <c r="Q125" s="237">
        <f t="shared" si="10"/>
        <v>3</v>
      </c>
      <c r="R125" s="237">
        <f t="shared" si="11"/>
        <v>3.3</v>
      </c>
    </row>
    <row r="126" spans="1:18" x14ac:dyDescent="0.25">
      <c r="A126" s="147" t="str">
        <f>'Crisis Indicator Data'!A123</f>
        <v>Burundi and DRC refugees in Rwanda</v>
      </c>
      <c r="B126" s="148" t="str">
        <f>'Crisis Indicator Data'!B123</f>
        <v>Displacement</v>
      </c>
      <c r="C126" s="148" t="str">
        <f>'Crisis Indicator Data'!C123</f>
        <v>RWA002</v>
      </c>
      <c r="D126" s="148" t="str">
        <f>'Crisis Indicator Data'!D123</f>
        <v>Rwanda</v>
      </c>
      <c r="E126" s="148" t="str">
        <f>'Crisis Indicator Data'!E123</f>
        <v>RWA</v>
      </c>
      <c r="F126" s="157">
        <f>IF('Crisis Indicator Data'!Q123="x","x",('Crisis Indicator Data'!Q123/1000000))</f>
        <v>2.2549999999999999</v>
      </c>
      <c r="G126" s="157">
        <f>IF('Crisis Indicator Data'!R123="x","x",('Crisis Indicator Data'!R123/1000000))</f>
        <v>0</v>
      </c>
      <c r="H126" s="157">
        <f>IF('Crisis Indicator Data'!S123="x","x",('Crisis Indicator Data'!S123/1000000))</f>
        <v>0.127</v>
      </c>
      <c r="I126" s="157">
        <f>IF('Crisis Indicator Data'!T123="x","x",('Crisis Indicator Data'!T123/1000000))</f>
        <v>0</v>
      </c>
      <c r="J126" s="157">
        <f>IF('Crisis Indicator Data'!U123="x","x",('Crisis Indicator Data'!U123/1000000))</f>
        <v>0</v>
      </c>
      <c r="K126" s="243">
        <f t="shared" si="9"/>
        <v>1.8</v>
      </c>
      <c r="L126" s="143">
        <f>IF(F126="x","x",(F126*1000000/VLOOKUP($C126,'Crisis Indicator Data'!$C$3:$H$198,5,FALSE)))</f>
        <v>0.95187842971718029</v>
      </c>
      <c r="M126" s="143">
        <f>IF(G126="x","x",(G126*1000000/VLOOKUP($C126,'Crisis Indicator Data'!$C$3:$H$198,5,FALSE)))</f>
        <v>0</v>
      </c>
      <c r="N126" s="143">
        <f>IF(H126="x","x",(H126*1000000/VLOOKUP($C126,'Crisis Indicator Data'!$C$3:$H$198,5,FALSE)))</f>
        <v>5.3609117771211481E-2</v>
      </c>
      <c r="O126" s="143">
        <f>IF(I126="x","x",(I126*1000000/VLOOKUP($C126,'Crisis Indicator Data'!$C$3:$H$198,5,FALSE)))</f>
        <v>0</v>
      </c>
      <c r="P126" s="143">
        <f>IF(J126="x","x",(J126*1000000/VLOOKUP($C126,'Crisis Indicator Data'!$C$3:$H$198,5,FALSE)))</f>
        <v>0</v>
      </c>
      <c r="Q126" s="237">
        <f t="shared" si="10"/>
        <v>3</v>
      </c>
      <c r="R126" s="237">
        <f t="shared" si="11"/>
        <v>2.4</v>
      </c>
    </row>
    <row r="127" spans="1:18" x14ac:dyDescent="0.25">
      <c r="A127" s="147" t="str">
        <f>'Crisis Indicator Data'!A124</f>
        <v>Complex crisis in Sudan</v>
      </c>
      <c r="B127" s="148" t="str">
        <f>'Crisis Indicator Data'!B124</f>
        <v>Displacement,Violence,Floods</v>
      </c>
      <c r="C127" s="148" t="str">
        <f>'Crisis Indicator Data'!C124</f>
        <v>SDN001</v>
      </c>
      <c r="D127" s="148" t="str">
        <f>'Crisis Indicator Data'!D124</f>
        <v>Sudan</v>
      </c>
      <c r="E127" s="148" t="str">
        <f>'Crisis Indicator Data'!E124</f>
        <v>SDN</v>
      </c>
      <c r="F127" s="157">
        <f>IF('Crisis Indicator Data'!Q124="x","x",('Crisis Indicator Data'!Q124/1000000))</f>
        <v>17.899999999999999</v>
      </c>
      <c r="G127" s="157">
        <f>IF('Crisis Indicator Data'!R124="x","x",('Crisis Indicator Data'!R124/1000000))</f>
        <v>15.8</v>
      </c>
      <c r="H127" s="157">
        <f>IF('Crisis Indicator Data'!S124="x","x",('Crisis Indicator Data'!S124/1000000))</f>
        <v>6.2</v>
      </c>
      <c r="I127" s="157">
        <f>IF('Crisis Indicator Data'!T124="x","x",('Crisis Indicator Data'!T124/1000000))</f>
        <v>6.2</v>
      </c>
      <c r="J127" s="157">
        <f>IF('Crisis Indicator Data'!U124="x","x",('Crisis Indicator Data'!U124/1000000))</f>
        <v>1.9</v>
      </c>
      <c r="K127" s="243">
        <f t="shared" si="9"/>
        <v>5</v>
      </c>
      <c r="L127" s="143">
        <f>IF(F127="x","x",(F127*1000000/VLOOKUP($C127,'Crisis Indicator Data'!$C$3:$H$198,5,FALSE)))</f>
        <v>0.37291666666666667</v>
      </c>
      <c r="M127" s="143">
        <f>IF(G127="x","x",(G127*1000000/VLOOKUP($C127,'Crisis Indicator Data'!$C$3:$H$198,5,FALSE)))</f>
        <v>0.32916666666666666</v>
      </c>
      <c r="N127" s="143">
        <f>IF(H127="x","x",(H127*1000000/VLOOKUP($C127,'Crisis Indicator Data'!$C$3:$H$198,5,FALSE)))</f>
        <v>0.12916666666666668</v>
      </c>
      <c r="O127" s="143">
        <f>IF(I127="x","x",(I127*1000000/VLOOKUP($C127,'Crisis Indicator Data'!$C$3:$H$198,5,FALSE)))</f>
        <v>0.12916666666666668</v>
      </c>
      <c r="P127" s="143">
        <f>IF(J127="x","x",(J127*1000000/VLOOKUP($C127,'Crisis Indicator Data'!$C$3:$H$198,5,FALSE)))</f>
        <v>3.9583333333333331E-2</v>
      </c>
      <c r="Q127" s="237">
        <f t="shared" si="10"/>
        <v>4</v>
      </c>
      <c r="R127" s="237">
        <f t="shared" si="11"/>
        <v>4.5</v>
      </c>
    </row>
    <row r="128" spans="1:18" x14ac:dyDescent="0.25">
      <c r="A128" s="147" t="str">
        <f>'Crisis Indicator Data'!A125</f>
        <v>Refugees in Sudan</v>
      </c>
      <c r="B128" s="148" t="str">
        <f>'Crisis Indicator Data'!B125</f>
        <v>Displacement</v>
      </c>
      <c r="C128" s="148" t="str">
        <f>'Crisis Indicator Data'!C125</f>
        <v>SDN005</v>
      </c>
      <c r="D128" s="148" t="str">
        <f>'Crisis Indicator Data'!D125</f>
        <v>Sudan</v>
      </c>
      <c r="E128" s="148" t="str">
        <f>'Crisis Indicator Data'!E125</f>
        <v>SDN</v>
      </c>
      <c r="F128" s="157">
        <f>IF('Crisis Indicator Data'!Q125="x","x",('Crisis Indicator Data'!Q125/1000000))</f>
        <v>0</v>
      </c>
      <c r="G128" s="157">
        <f>IF('Crisis Indicator Data'!R125="x","x",('Crisis Indicator Data'!R125/1000000))</f>
        <v>11.864000000000001</v>
      </c>
      <c r="H128" s="157">
        <f>IF('Crisis Indicator Data'!S125="x","x",('Crisis Indicator Data'!S125/1000000))</f>
        <v>1.143</v>
      </c>
      <c r="I128" s="157">
        <f>IF('Crisis Indicator Data'!T125="x","x",('Crisis Indicator Data'!T125/1000000))</f>
        <v>0</v>
      </c>
      <c r="J128" s="157">
        <f>IF('Crisis Indicator Data'!U125="x","x",('Crisis Indicator Data'!U125/1000000))</f>
        <v>0</v>
      </c>
      <c r="K128" s="243">
        <f t="shared" si="9"/>
        <v>3.4</v>
      </c>
      <c r="L128" s="143">
        <f>IF(F128="x","x",(F128*1000000/VLOOKUP($C128,'Crisis Indicator Data'!$C$3:$H$198,5,FALSE)))</f>
        <v>0</v>
      </c>
      <c r="M128" s="143">
        <f>IF(G128="x","x",(G128*1000000/VLOOKUP($C128,'Crisis Indicator Data'!$C$3:$H$198,5,FALSE)))</f>
        <v>0.91212424079341892</v>
      </c>
      <c r="N128" s="143">
        <f>IF(H128="x","x",(H128*1000000/VLOOKUP($C128,'Crisis Indicator Data'!$C$3:$H$198,5,FALSE)))</f>
        <v>8.7875759206581069E-2</v>
      </c>
      <c r="O128" s="143">
        <f>IF(I128="x","x",(I128*1000000/VLOOKUP($C128,'Crisis Indicator Data'!$C$3:$H$198,5,FALSE)))</f>
        <v>0</v>
      </c>
      <c r="P128" s="143">
        <f>IF(J128="x","x",(J128*1000000/VLOOKUP($C128,'Crisis Indicator Data'!$C$3:$H$198,5,FALSE)))</f>
        <v>0</v>
      </c>
      <c r="Q128" s="237">
        <f t="shared" si="10"/>
        <v>3</v>
      </c>
      <c r="R128" s="237">
        <f t="shared" si="11"/>
        <v>3.2</v>
      </c>
    </row>
    <row r="129" spans="1:18" x14ac:dyDescent="0.25">
      <c r="A129" s="147" t="str">
        <f>'Crisis Indicator Data'!A126</f>
        <v xml:space="preserve">Floods in Sudan </v>
      </c>
      <c r="B129" s="148" t="str">
        <f>'Crisis Indicator Data'!B126</f>
        <v>Floods</v>
      </c>
      <c r="C129" s="148" t="str">
        <f>'Crisis Indicator Data'!C126</f>
        <v>SDN006</v>
      </c>
      <c r="D129" s="148" t="str">
        <f>'Crisis Indicator Data'!D126</f>
        <v>Sudan</v>
      </c>
      <c r="E129" s="148" t="str">
        <f>'Crisis Indicator Data'!E126</f>
        <v>SDN</v>
      </c>
      <c r="F129" s="157">
        <f>IF('Crisis Indicator Data'!Q126="x","x",('Crisis Indicator Data'!Q126/1000000))</f>
        <v>47.651000000000003</v>
      </c>
      <c r="G129" s="157">
        <f>IF('Crisis Indicator Data'!R126="x","x",('Crisis Indicator Data'!R126/1000000))</f>
        <v>0.21</v>
      </c>
      <c r="H129" s="157">
        <f>IF('Crisis Indicator Data'!S126="x","x",('Crisis Indicator Data'!S126/1000000))</f>
        <v>0.13900000000000001</v>
      </c>
      <c r="I129" s="157">
        <f>IF('Crisis Indicator Data'!T126="x","x",('Crisis Indicator Data'!T126/1000000))</f>
        <v>0</v>
      </c>
      <c r="J129" s="157">
        <f>IF('Crisis Indicator Data'!U126="x","x",('Crisis Indicator Data'!U126/1000000))</f>
        <v>0</v>
      </c>
      <c r="K129" s="243">
        <f t="shared" si="9"/>
        <v>1.9</v>
      </c>
      <c r="L129" s="143">
        <f>IF(F129="x","x",(F129*1000000/VLOOKUP($C129,'Crisis Indicator Data'!$C$3:$H$198,5,FALSE)))</f>
        <v>0.99272916666666666</v>
      </c>
      <c r="M129" s="143">
        <f>IF(G129="x","x",(G129*1000000/VLOOKUP($C129,'Crisis Indicator Data'!$C$3:$H$198,5,FALSE)))</f>
        <v>4.3750000000000004E-3</v>
      </c>
      <c r="N129" s="143">
        <f>IF(H129="x","x",(H129*1000000/VLOOKUP($C129,'Crisis Indicator Data'!$C$3:$H$198,5,FALSE)))</f>
        <v>2.8958333333333332E-3</v>
      </c>
      <c r="O129" s="143">
        <f>IF(I129="x","x",(I129*1000000/VLOOKUP($C129,'Crisis Indicator Data'!$C$3:$H$198,5,FALSE)))</f>
        <v>0</v>
      </c>
      <c r="P129" s="143">
        <f>IF(J129="x","x",(J129*1000000/VLOOKUP($C129,'Crisis Indicator Data'!$C$3:$H$198,5,FALSE)))</f>
        <v>0</v>
      </c>
      <c r="Q129" s="237">
        <f t="shared" si="10"/>
        <v>1</v>
      </c>
      <c r="R129" s="237">
        <f t="shared" si="11"/>
        <v>1.45</v>
      </c>
    </row>
    <row r="130" spans="1:18" x14ac:dyDescent="0.25">
      <c r="A130" s="147" t="str">
        <f>'Crisis Indicator Data'!A127</f>
        <v>Violence in Darfur and Kordofan regions</v>
      </c>
      <c r="B130" s="148" t="str">
        <f>'Crisis Indicator Data'!B127</f>
        <v>Violence</v>
      </c>
      <c r="C130" s="148" t="str">
        <f>'Crisis Indicator Data'!C127</f>
        <v>SDN008</v>
      </c>
      <c r="D130" s="148" t="str">
        <f>'Crisis Indicator Data'!D127</f>
        <v>Sudan</v>
      </c>
      <c r="E130" s="148" t="str">
        <f>'Crisis Indicator Data'!E127</f>
        <v>SDN</v>
      </c>
      <c r="F130" s="157">
        <f>IF('Crisis Indicator Data'!Q127="x","x",('Crisis Indicator Data'!Q127/1000000))</f>
        <v>3.379</v>
      </c>
      <c r="G130" s="157">
        <f>IF('Crisis Indicator Data'!R127="x","x",('Crisis Indicator Data'!R127/1000000))</f>
        <v>5.7249999999999996</v>
      </c>
      <c r="H130" s="157">
        <f>IF('Crisis Indicator Data'!S127="x","x",('Crisis Indicator Data'!S127/1000000))</f>
        <v>2.98</v>
      </c>
      <c r="I130" s="157">
        <f>IF('Crisis Indicator Data'!T127="x","x",('Crisis Indicator Data'!T127/1000000))</f>
        <v>4.16</v>
      </c>
      <c r="J130" s="157">
        <f>IF('Crisis Indicator Data'!U127="x","x",('Crisis Indicator Data'!U127/1000000))</f>
        <v>0.9</v>
      </c>
      <c r="K130" s="243">
        <f t="shared" si="9"/>
        <v>4.8</v>
      </c>
      <c r="L130" s="143">
        <f>IF(F130="x","x",(F130*1000000/VLOOKUP($C130,'Crisis Indicator Data'!$C$3:$H$198,5,FALSE)))</f>
        <v>0.19709519365375641</v>
      </c>
      <c r="M130" s="143">
        <f>IF(G130="x","x",(G130*1000000/VLOOKUP($C130,'Crisis Indicator Data'!$C$3:$H$198,5,FALSE)))</f>
        <v>0.33393607092860478</v>
      </c>
      <c r="N130" s="143">
        <f>IF(H130="x","x",(H130*1000000/VLOOKUP($C130,'Crisis Indicator Data'!$C$3:$H$198,5,FALSE)))</f>
        <v>0.17382174521698554</v>
      </c>
      <c r="O130" s="143">
        <f>IF(I130="x","x",(I130*1000000/VLOOKUP($C130,'Crisis Indicator Data'!$C$3:$H$198,5,FALSE)))</f>
        <v>0.24265048996733551</v>
      </c>
      <c r="P130" s="143">
        <f>IF(J130="x","x",(J130*1000000/VLOOKUP($C130,'Crisis Indicator Data'!$C$3:$H$198,5,FALSE)))</f>
        <v>5.2496500233317776E-2</v>
      </c>
      <c r="Q130" s="237">
        <f t="shared" si="10"/>
        <v>5</v>
      </c>
      <c r="R130" s="237">
        <f t="shared" si="11"/>
        <v>4.9000000000000004</v>
      </c>
    </row>
    <row r="131" spans="1:18" x14ac:dyDescent="0.25">
      <c r="A131" s="147" t="str">
        <f>'Crisis Indicator Data'!A128</f>
        <v>Drought in Senegal</v>
      </c>
      <c r="B131" s="148" t="str">
        <f>'Crisis Indicator Data'!B128</f>
        <v>Drought</v>
      </c>
      <c r="C131" s="148" t="str">
        <f>'Crisis Indicator Data'!C128</f>
        <v>SEN002</v>
      </c>
      <c r="D131" s="148" t="str">
        <f>'Crisis Indicator Data'!D128</f>
        <v>Senegal</v>
      </c>
      <c r="E131" s="148" t="str">
        <f>'Crisis Indicator Data'!E128</f>
        <v>SEN</v>
      </c>
      <c r="F131" s="157">
        <f>IF('Crisis Indicator Data'!Q128="x","x",('Crisis Indicator Data'!Q128/1000000))</f>
        <v>12.805999999999999</v>
      </c>
      <c r="G131" s="157">
        <f>IF('Crisis Indicator Data'!R128="x","x",('Crisis Indicator Data'!R128/1000000))</f>
        <v>3.681</v>
      </c>
      <c r="H131" s="157">
        <f>IF('Crisis Indicator Data'!S128="x","x",('Crisis Indicator Data'!S128/1000000))</f>
        <v>0.75700000000000001</v>
      </c>
      <c r="I131" s="157">
        <f>IF('Crisis Indicator Data'!T128="x","x",('Crisis Indicator Data'!T128/1000000))</f>
        <v>1.2999999999999999E-2</v>
      </c>
      <c r="J131" s="157">
        <f>IF('Crisis Indicator Data'!U128="x","x",('Crisis Indicator Data'!U128/1000000))</f>
        <v>0</v>
      </c>
      <c r="K131" s="243">
        <f t="shared" si="9"/>
        <v>3.1</v>
      </c>
      <c r="L131" s="143">
        <f>IF(F131="x","x",(F131*1000000/VLOOKUP($C131,'Crisis Indicator Data'!$C$3:$H$198,5,FALSE)))</f>
        <v>0.74203268049600191</v>
      </c>
      <c r="M131" s="143">
        <f>IF(G131="x","x",(G131*1000000/VLOOKUP($C131,'Crisis Indicator Data'!$C$3:$H$198,5,FALSE)))</f>
        <v>0.21329238613976126</v>
      </c>
      <c r="N131" s="143">
        <f>IF(H131="x","x",(H131*1000000/VLOOKUP($C131,'Crisis Indicator Data'!$C$3:$H$198,5,FALSE)))</f>
        <v>4.3863715378375245E-2</v>
      </c>
      <c r="O131" s="143">
        <f>IF(I131="x","x",(I131*1000000/VLOOKUP($C131,'Crisis Indicator Data'!$C$3:$H$198,5,FALSE)))</f>
        <v>7.5327384401437016E-4</v>
      </c>
      <c r="P131" s="143">
        <f>IF(J131="x","x",(J131*1000000/VLOOKUP($C131,'Crisis Indicator Data'!$C$3:$H$198,5,FALSE)))</f>
        <v>0</v>
      </c>
      <c r="Q131" s="237">
        <f t="shared" si="10"/>
        <v>2</v>
      </c>
      <c r="R131" s="237">
        <f t="shared" si="11"/>
        <v>2.5499999999999998</v>
      </c>
    </row>
    <row r="132" spans="1:18" x14ac:dyDescent="0.25">
      <c r="A132" s="147" t="str">
        <f>'Crisis Indicator Data'!A129</f>
        <v>Complex crisis in El Salvador</v>
      </c>
      <c r="B132" s="148" t="str">
        <f>'Crisis Indicator Data'!B129</f>
        <v>Displacement,Violence,Floods,Drought</v>
      </c>
      <c r="C132" s="148" t="str">
        <f>'Crisis Indicator Data'!C129</f>
        <v>SLV001</v>
      </c>
      <c r="D132" s="148" t="str">
        <f>'Crisis Indicator Data'!D129</f>
        <v>El Salvador</v>
      </c>
      <c r="E132" s="148" t="str">
        <f>'Crisis Indicator Data'!E129</f>
        <v>SLV</v>
      </c>
      <c r="F132" s="157">
        <f>IF('Crisis Indicator Data'!Q129="x","x",('Crisis Indicator Data'!Q129/1000000))</f>
        <v>3.5</v>
      </c>
      <c r="G132" s="157">
        <f>IF('Crisis Indicator Data'!R129="x","x",('Crisis Indicator Data'!R129/1000000))</f>
        <v>1.5</v>
      </c>
      <c r="H132" s="157">
        <f>IF('Crisis Indicator Data'!S129="x","x",('Crisis Indicator Data'!S129/1000000))</f>
        <v>1.7</v>
      </c>
      <c r="I132" s="157">
        <f>IF('Crisis Indicator Data'!T129="x","x",('Crisis Indicator Data'!T129/1000000))</f>
        <v>0</v>
      </c>
      <c r="J132" s="157">
        <f>IF('Crisis Indicator Data'!U129="x","x",('Crisis Indicator Data'!U129/1000000))</f>
        <v>0</v>
      </c>
      <c r="K132" s="243">
        <f t="shared" si="9"/>
        <v>3.7</v>
      </c>
      <c r="L132" s="143">
        <f>IF(F132="x","x",(F132*1000000/VLOOKUP($C132,'Crisis Indicator Data'!$C$3:$H$198,5,FALSE)))</f>
        <v>0.52238805970149249</v>
      </c>
      <c r="M132" s="143">
        <f>IF(G132="x","x",(G132*1000000/VLOOKUP($C132,'Crisis Indicator Data'!$C$3:$H$198,5,FALSE)))</f>
        <v>0.22388059701492538</v>
      </c>
      <c r="N132" s="143">
        <f>IF(H132="x","x",(H132*1000000/VLOOKUP($C132,'Crisis Indicator Data'!$C$3:$H$198,5,FALSE)))</f>
        <v>0.2537313432835821</v>
      </c>
      <c r="O132" s="143">
        <f>IF(I132="x","x",(I132*1000000/VLOOKUP($C132,'Crisis Indicator Data'!$C$3:$H$198,5,FALSE)))</f>
        <v>0</v>
      </c>
      <c r="P132" s="143">
        <f>IF(J132="x","x",(J132*1000000/VLOOKUP($C132,'Crisis Indicator Data'!$C$3:$H$198,5,FALSE)))</f>
        <v>0</v>
      </c>
      <c r="Q132" s="237">
        <f t="shared" si="10"/>
        <v>3</v>
      </c>
      <c r="R132" s="237">
        <f t="shared" si="11"/>
        <v>3.35</v>
      </c>
    </row>
    <row r="133" spans="1:18" x14ac:dyDescent="0.25">
      <c r="A133" s="147" t="str">
        <f>'Crisis Indicator Data'!A130</f>
        <v>Complex crisis in Somalia</v>
      </c>
      <c r="B133" s="148" t="str">
        <f>'Crisis Indicator Data'!B130</f>
        <v>Conflict,Displacement,Floods,Drought</v>
      </c>
      <c r="C133" s="148" t="str">
        <f>'Crisis Indicator Data'!C130</f>
        <v>SOM001</v>
      </c>
      <c r="D133" s="148" t="str">
        <f>'Crisis Indicator Data'!D130</f>
        <v>Somalia</v>
      </c>
      <c r="E133" s="148" t="str">
        <f>'Crisis Indicator Data'!E130</f>
        <v>SOM</v>
      </c>
      <c r="F133" s="157">
        <f>IF('Crisis Indicator Data'!Q130="x","x",('Crisis Indicator Data'!Q130/1000000))</f>
        <v>0</v>
      </c>
      <c r="G133" s="157">
        <f>IF('Crisis Indicator Data'!R130="x","x",('Crisis Indicator Data'!R130/1000000))</f>
        <v>9.8190000000000008</v>
      </c>
      <c r="H133" s="157">
        <f>IF('Crisis Indicator Data'!S130="x","x",('Crisis Indicator Data'!S130/1000000))</f>
        <v>5.32</v>
      </c>
      <c r="I133" s="157">
        <f>IF('Crisis Indicator Data'!T130="x","x",('Crisis Indicator Data'!T130/1000000))</f>
        <v>2.1800000000000002</v>
      </c>
      <c r="J133" s="157">
        <f>IF('Crisis Indicator Data'!U130="x","x",('Crisis Indicator Data'!U130/1000000))</f>
        <v>0.30099999999999999</v>
      </c>
      <c r="K133" s="243">
        <f t="shared" si="9"/>
        <v>4.8</v>
      </c>
      <c r="L133" s="143">
        <f>IF(F133="x","x",(F133*1000000/VLOOKUP($C133,'Crisis Indicator Data'!$C$3:$H$198,5,FALSE)))</f>
        <v>0</v>
      </c>
      <c r="M133" s="143">
        <f>IF(G133="x","x",(G133*1000000/VLOOKUP($C133,'Crisis Indicator Data'!$C$3:$H$198,5,FALSE)))</f>
        <v>0.55729610080027248</v>
      </c>
      <c r="N133" s="143">
        <f>IF(H133="x","x",(H133*1000000/VLOOKUP($C133,'Crisis Indicator Data'!$C$3:$H$198,5,FALSE)))</f>
        <v>0.30194676201827575</v>
      </c>
      <c r="O133" s="143">
        <f>IF(I133="x","x",(I133*1000000/VLOOKUP($C133,'Crisis Indicator Data'!$C$3:$H$198,5,FALSE)))</f>
        <v>0.12373006413530847</v>
      </c>
      <c r="P133" s="143">
        <f>IF(J133="x","x",(J133*1000000/VLOOKUP($C133,'Crisis Indicator Data'!$C$3:$H$198,5,FALSE)))</f>
        <v>1.7083829956297179E-2</v>
      </c>
      <c r="Q133" s="237">
        <f t="shared" si="10"/>
        <v>4</v>
      </c>
      <c r="R133" s="237">
        <f t="shared" si="11"/>
        <v>4.4000000000000004</v>
      </c>
    </row>
    <row r="134" spans="1:18" x14ac:dyDescent="0.25">
      <c r="A134" s="147" t="str">
        <f>'Crisis Indicator Data'!A131</f>
        <v>Mixed Migration Flows in Somalia</v>
      </c>
      <c r="B134" s="148" t="str">
        <f>'Crisis Indicator Data'!B131</f>
        <v>Displacement</v>
      </c>
      <c r="C134" s="148" t="str">
        <f>'Crisis Indicator Data'!C131</f>
        <v>SOM002</v>
      </c>
      <c r="D134" s="148" t="str">
        <f>'Crisis Indicator Data'!D131</f>
        <v>Somalia</v>
      </c>
      <c r="E134" s="148" t="str">
        <f>'Crisis Indicator Data'!E131</f>
        <v>SOM</v>
      </c>
      <c r="F134" s="157">
        <f>IF('Crisis Indicator Data'!Q131="x","x",('Crisis Indicator Data'!Q131/1000000))</f>
        <v>2.66</v>
      </c>
      <c r="G134" s="157">
        <f>IF('Crisis Indicator Data'!R131="x","x",('Crisis Indicator Data'!R131/1000000))</f>
        <v>0</v>
      </c>
      <c r="H134" s="157">
        <f>IF('Crisis Indicator Data'!S131="x","x",('Crisis Indicator Data'!S131/1000000))</f>
        <v>3.4000000000000002E-2</v>
      </c>
      <c r="I134" s="157">
        <f>IF('Crisis Indicator Data'!T131="x","x",('Crisis Indicator Data'!T131/1000000))</f>
        <v>0</v>
      </c>
      <c r="J134" s="157">
        <f>IF('Crisis Indicator Data'!U131="x","x",('Crisis Indicator Data'!U131/1000000))</f>
        <v>0</v>
      </c>
      <c r="K134" s="243">
        <f t="shared" ref="K134:K165" si="12">IF(H134="x","x",IF(SUM(H134:J134)=0,0,IF(LOG(SUM(H134:J134)*1000000)&lt;$K$4,0,IF(LOG(SUM(H134:J134)*1000000)&gt;$K$3,5,ROUND(5-(K$3-LOG(SUM(H134:J134)*1000000))/(K$3-K$4)*5,1)))))</f>
        <v>0.9</v>
      </c>
      <c r="L134" s="143">
        <f>IF(F134="x","x",(F134*1000000/VLOOKUP($C134,'Crisis Indicator Data'!$C$3:$H$198,5,FALSE)))</f>
        <v>0.98737936154417227</v>
      </c>
      <c r="M134" s="143">
        <f>IF(G134="x","x",(G134*1000000/VLOOKUP($C134,'Crisis Indicator Data'!$C$3:$H$198,5,FALSE)))</f>
        <v>0</v>
      </c>
      <c r="N134" s="143">
        <f>IF(H134="x","x",(H134*1000000/VLOOKUP($C134,'Crisis Indicator Data'!$C$3:$H$198,5,FALSE)))</f>
        <v>1.2620638455827766E-2</v>
      </c>
      <c r="O134" s="143">
        <f>IF(I134="x","x",(I134*1000000/VLOOKUP($C134,'Crisis Indicator Data'!$C$3:$H$198,5,FALSE)))</f>
        <v>0</v>
      </c>
      <c r="P134" s="143">
        <f>IF(J134="x","x",(J134*1000000/VLOOKUP($C134,'Crisis Indicator Data'!$C$3:$H$198,5,FALSE)))</f>
        <v>0</v>
      </c>
      <c r="Q134" s="237">
        <f t="shared" ref="Q134:Q165" si="13">IF(N134="x","x",IF(OR(L134&gt;=$L$3,M134&gt;=$M$3,N134&gt;=$N$3,O134&gt;=$O$3,P134&gt;=$P$3),(IF(P134&gt;=$P$3,5,IF((O134+P134)&gt;=$O$3,4,IF((O134+P134+N134)&gt;=$N$3,3,IF((O134+P134+N134+M134)&gt;=$M$3,2,1)))))))</f>
        <v>1</v>
      </c>
      <c r="R134" s="237">
        <f t="shared" ref="R134:R165" si="14">IF(Q134="x","x",(AVERAGE(K134,Q134)))</f>
        <v>0.95</v>
      </c>
    </row>
    <row r="135" spans="1:18" x14ac:dyDescent="0.25">
      <c r="A135" s="147" t="str">
        <f>'Crisis Indicator Data'!A132</f>
        <v>Complex crisis in South Sudan</v>
      </c>
      <c r="B135" s="148" t="str">
        <f>'Crisis Indicator Data'!B132</f>
        <v>Conflict,Floods,Displacement</v>
      </c>
      <c r="C135" s="148" t="str">
        <f>'Crisis Indicator Data'!C132</f>
        <v>SSD001</v>
      </c>
      <c r="D135" s="148" t="str">
        <f>'Crisis Indicator Data'!D132</f>
        <v>South Sudan</v>
      </c>
      <c r="E135" s="148" t="str">
        <f>'Crisis Indicator Data'!E132</f>
        <v>SSD</v>
      </c>
      <c r="F135" s="157">
        <f>IF('Crisis Indicator Data'!Q132="x","x",('Crisis Indicator Data'!Q132/1000000))</f>
        <v>0</v>
      </c>
      <c r="G135" s="157">
        <f>IF('Crisis Indicator Data'!R132="x","x",('Crisis Indicator Data'!R132/1000000))</f>
        <v>3.5</v>
      </c>
      <c r="H135" s="157">
        <f>IF('Crisis Indicator Data'!S132="x","x",('Crisis Indicator Data'!S132/1000000))</f>
        <v>5.9210000000000003</v>
      </c>
      <c r="I135" s="157">
        <f>IF('Crisis Indicator Data'!T132="x","x",('Crisis Indicator Data'!T132/1000000))</f>
        <v>2.8919999999999999</v>
      </c>
      <c r="J135" s="157">
        <f>IF('Crisis Indicator Data'!U132="x","x",('Crisis Indicator Data'!U132/1000000))</f>
        <v>8.6999999999999994E-2</v>
      </c>
      <c r="K135" s="243">
        <f t="shared" si="12"/>
        <v>4.9000000000000004</v>
      </c>
      <c r="L135" s="143">
        <f>IF(F135="x","x",(F135*1000000/VLOOKUP($C135,'Crisis Indicator Data'!$C$3:$H$198,5,FALSE)))</f>
        <v>0</v>
      </c>
      <c r="M135" s="143">
        <f>IF(G135="x","x",(G135*1000000/VLOOKUP($C135,'Crisis Indicator Data'!$C$3:$H$198,5,FALSE)))</f>
        <v>0.28225806451612906</v>
      </c>
      <c r="N135" s="143">
        <f>IF(H135="x","x",(H135*1000000/VLOOKUP($C135,'Crisis Indicator Data'!$C$3:$H$198,5,FALSE)))</f>
        <v>0.47749999999999998</v>
      </c>
      <c r="O135" s="143">
        <f>IF(I135="x","x",(I135*1000000/VLOOKUP($C135,'Crisis Indicator Data'!$C$3:$H$198,5,FALSE)))</f>
        <v>0.23322580645161289</v>
      </c>
      <c r="P135" s="143">
        <f>IF(J135="x","x",(J135*1000000/VLOOKUP($C135,'Crisis Indicator Data'!$C$3:$H$198,5,FALSE)))</f>
        <v>7.0161290322580646E-3</v>
      </c>
      <c r="Q135" s="237">
        <f t="shared" si="13"/>
        <v>4</v>
      </c>
      <c r="R135" s="237">
        <f t="shared" si="14"/>
        <v>4.45</v>
      </c>
    </row>
    <row r="136" spans="1:18" x14ac:dyDescent="0.25">
      <c r="A136" s="147" t="str">
        <f>'Crisis Indicator Data'!A133</f>
        <v>2022 seasonal floods in South Sudan</v>
      </c>
      <c r="B136" s="148" t="str">
        <f>'Crisis Indicator Data'!B133</f>
        <v>Floods</v>
      </c>
      <c r="C136" s="148" t="str">
        <f>'Crisis Indicator Data'!C133</f>
        <v>SSD003</v>
      </c>
      <c r="D136" s="148" t="str">
        <f>'Crisis Indicator Data'!D133</f>
        <v>South Sudan</v>
      </c>
      <c r="E136" s="148" t="str">
        <f>'Crisis Indicator Data'!E133</f>
        <v>SSD</v>
      </c>
      <c r="F136" s="157">
        <f>IF('Crisis Indicator Data'!Q133="x","x",('Crisis Indicator Data'!Q133/1000000))</f>
        <v>6.907</v>
      </c>
      <c r="G136" s="157">
        <f>IF('Crisis Indicator Data'!R133="x","x",('Crisis Indicator Data'!R133/1000000))</f>
        <v>0</v>
      </c>
      <c r="H136" s="157">
        <f>IF('Crisis Indicator Data'!S133="x","x",('Crisis Indicator Data'!S133/1000000))</f>
        <v>0.90900000000000003</v>
      </c>
      <c r="I136" s="157">
        <f>IF('Crisis Indicator Data'!T133="x","x",('Crisis Indicator Data'!T133/1000000))</f>
        <v>0</v>
      </c>
      <c r="J136" s="157">
        <f>IF('Crisis Indicator Data'!U133="x","x",('Crisis Indicator Data'!U133/1000000))</f>
        <v>0</v>
      </c>
      <c r="K136" s="243">
        <f t="shared" si="12"/>
        <v>3.3</v>
      </c>
      <c r="L136" s="143">
        <f>IF(F136="x","x",(F136*1000000/VLOOKUP($C136,'Crisis Indicator Data'!$C$3:$H$198,5,FALSE)))</f>
        <v>0.88370010235414531</v>
      </c>
      <c r="M136" s="143">
        <f>IF(G136="x","x",(G136*1000000/VLOOKUP($C136,'Crisis Indicator Data'!$C$3:$H$198,5,FALSE)))</f>
        <v>0</v>
      </c>
      <c r="N136" s="143">
        <f>IF(H136="x","x",(H136*1000000/VLOOKUP($C136,'Crisis Indicator Data'!$C$3:$H$198,5,FALSE)))</f>
        <v>0.11629989764585466</v>
      </c>
      <c r="O136" s="143">
        <f>IF(I136="x","x",(I136*1000000/VLOOKUP($C136,'Crisis Indicator Data'!$C$3:$H$198,5,FALSE)))</f>
        <v>0</v>
      </c>
      <c r="P136" s="143">
        <f>IF(J136="x","x",(J136*1000000/VLOOKUP($C136,'Crisis Indicator Data'!$C$3:$H$198,5,FALSE)))</f>
        <v>0</v>
      </c>
      <c r="Q136" s="237">
        <f t="shared" si="13"/>
        <v>3</v>
      </c>
      <c r="R136" s="237">
        <f t="shared" si="14"/>
        <v>3.15</v>
      </c>
    </row>
    <row r="137" spans="1:18" x14ac:dyDescent="0.25">
      <c r="A137" s="147" t="str">
        <f>'Crisis Indicator Data'!A134</f>
        <v>Displacement from Ukraine conflict in Slovakia</v>
      </c>
      <c r="B137" s="148" t="str">
        <f>'Crisis Indicator Data'!B134</f>
        <v>Displacement,Conflict</v>
      </c>
      <c r="C137" s="148" t="str">
        <f>'Crisis Indicator Data'!C134</f>
        <v>SVK002</v>
      </c>
      <c r="D137" s="148" t="str">
        <f>'Crisis Indicator Data'!D134</f>
        <v>Slovakia</v>
      </c>
      <c r="E137" s="148" t="str">
        <f>'Crisis Indicator Data'!E134</f>
        <v>SVK</v>
      </c>
      <c r="F137" s="157">
        <f>IF('Crisis Indicator Data'!Q134="x","x",('Crisis Indicator Data'!Q134/1000000))</f>
        <v>1.571</v>
      </c>
      <c r="G137" s="157">
        <f>IF('Crisis Indicator Data'!R134="x","x",('Crisis Indicator Data'!R134/1000000))</f>
        <v>0</v>
      </c>
      <c r="H137" s="157">
        <f>IF('Crisis Indicator Data'!S134="x","x",('Crisis Indicator Data'!S134/1000000))</f>
        <v>0.86699999999999999</v>
      </c>
      <c r="I137" s="157">
        <f>IF('Crisis Indicator Data'!T134="x","x",('Crisis Indicator Data'!T134/1000000))</f>
        <v>0</v>
      </c>
      <c r="J137" s="157">
        <f>IF('Crisis Indicator Data'!U134="x","x",('Crisis Indicator Data'!U134/1000000))</f>
        <v>0</v>
      </c>
      <c r="K137" s="243">
        <f t="shared" si="12"/>
        <v>3.2</v>
      </c>
      <c r="L137" s="143">
        <f>IF(F137="x","x",(F137*1000000/VLOOKUP($C137,'Crisis Indicator Data'!$C$3:$H$198,5,FALSE)))</f>
        <v>0.64438063986874483</v>
      </c>
      <c r="M137" s="143">
        <f>IF(G137="x","x",(G137*1000000/VLOOKUP($C137,'Crisis Indicator Data'!$C$3:$H$198,5,FALSE)))</f>
        <v>0</v>
      </c>
      <c r="N137" s="143">
        <f>IF(H137="x","x",(H137*1000000/VLOOKUP($C137,'Crisis Indicator Data'!$C$3:$H$198,5,FALSE)))</f>
        <v>0.35561936013125511</v>
      </c>
      <c r="O137" s="143">
        <f>IF(I137="x","x",(I137*1000000/VLOOKUP($C137,'Crisis Indicator Data'!$C$3:$H$198,5,FALSE)))</f>
        <v>0</v>
      </c>
      <c r="P137" s="143">
        <f>IF(J137="x","x",(J137*1000000/VLOOKUP($C137,'Crisis Indicator Data'!$C$3:$H$198,5,FALSE)))</f>
        <v>0</v>
      </c>
      <c r="Q137" s="237">
        <f t="shared" si="13"/>
        <v>3</v>
      </c>
      <c r="R137" s="237">
        <f t="shared" si="14"/>
        <v>3.1</v>
      </c>
    </row>
    <row r="138" spans="1:18" x14ac:dyDescent="0.25">
      <c r="A138" s="147" t="str">
        <f>'Crisis Indicator Data'!A135</f>
        <v>Food Security Crisis in Eswatini</v>
      </c>
      <c r="B138" s="148" t="str">
        <f>'Crisis Indicator Data'!B135</f>
        <v>Drought</v>
      </c>
      <c r="C138" s="148" t="str">
        <f>'Crisis Indicator Data'!C135</f>
        <v>SWZ001</v>
      </c>
      <c r="D138" s="148" t="str">
        <f>'Crisis Indicator Data'!D135</f>
        <v>Eswatini</v>
      </c>
      <c r="E138" s="148" t="str">
        <f>'Crisis Indicator Data'!E135</f>
        <v>SWZ</v>
      </c>
      <c r="F138" s="157">
        <f>IF('Crisis Indicator Data'!Q135="x","x",('Crisis Indicator Data'!Q135/1000000))</f>
        <v>0.47699999999999998</v>
      </c>
      <c r="G138" s="157">
        <f>IF('Crisis Indicator Data'!R135="x","x",('Crisis Indicator Data'!R135/1000000))</f>
        <v>0.438</v>
      </c>
      <c r="H138" s="157">
        <f>IF('Crisis Indicator Data'!S135="x","x",('Crisis Indicator Data'!S135/1000000))</f>
        <v>0.222</v>
      </c>
      <c r="I138" s="157">
        <f>IF('Crisis Indicator Data'!T135="x","x",('Crisis Indicator Data'!T135/1000000))</f>
        <v>3.6999999999999998E-2</v>
      </c>
      <c r="J138" s="157">
        <f>IF('Crisis Indicator Data'!U135="x","x",('Crisis Indicator Data'!U135/1000000))</f>
        <v>0</v>
      </c>
      <c r="K138" s="243">
        <f t="shared" si="12"/>
        <v>2.4</v>
      </c>
      <c r="L138" s="143">
        <f>IF(F138="x","x",(F138*1000000/VLOOKUP($C138,'Crisis Indicator Data'!$C$3:$H$198,5,FALSE)))</f>
        <v>0.40630323679727426</v>
      </c>
      <c r="M138" s="143">
        <f>IF(G138="x","x",(G138*1000000/VLOOKUP($C138,'Crisis Indicator Data'!$C$3:$H$198,5,FALSE)))</f>
        <v>0.37308347529812608</v>
      </c>
      <c r="N138" s="143">
        <f>IF(H138="x","x",(H138*1000000/VLOOKUP($C138,'Crisis Indicator Data'!$C$3:$H$198,5,FALSE)))</f>
        <v>0.18909710391822829</v>
      </c>
      <c r="O138" s="143">
        <f>IF(I138="x","x",(I138*1000000/VLOOKUP($C138,'Crisis Indicator Data'!$C$3:$H$198,5,FALSE)))</f>
        <v>3.1516183986371377E-2</v>
      </c>
      <c r="P138" s="143">
        <f>IF(J138="x","x",(J138*1000000/VLOOKUP($C138,'Crisis Indicator Data'!$C$3:$H$198,5,FALSE)))</f>
        <v>0</v>
      </c>
      <c r="Q138" s="237">
        <f t="shared" si="13"/>
        <v>3</v>
      </c>
      <c r="R138" s="237">
        <f t="shared" si="14"/>
        <v>2.7</v>
      </c>
    </row>
    <row r="139" spans="1:18" x14ac:dyDescent="0.25">
      <c r="A139" s="147" t="str">
        <f>'Crisis Indicator Data'!A136</f>
        <v>Syrian conflict</v>
      </c>
      <c r="B139" s="148" t="str">
        <f>'Crisis Indicator Data'!B136</f>
        <v>Conflict,Displacement,Violence</v>
      </c>
      <c r="C139" s="148" t="str">
        <f>'Crisis Indicator Data'!C136</f>
        <v>SYR001</v>
      </c>
      <c r="D139" s="148" t="str">
        <f>'Crisis Indicator Data'!D136</f>
        <v>Syria</v>
      </c>
      <c r="E139" s="148" t="str">
        <f>'Crisis Indicator Data'!E136</f>
        <v>SYR</v>
      </c>
      <c r="F139" s="157">
        <f>IF('Crisis Indicator Data'!Q136="x","x",('Crisis Indicator Data'!Q136/1000000))</f>
        <v>0</v>
      </c>
      <c r="G139" s="157">
        <f>IF('Crisis Indicator Data'!R136="x","x",('Crisis Indicator Data'!R136/1000000))</f>
        <v>7.14</v>
      </c>
      <c r="H139" s="157">
        <f>IF('Crisis Indicator Data'!S136="x","x",('Crisis Indicator Data'!S136/1000000))</f>
        <v>9.6</v>
      </c>
      <c r="I139" s="157">
        <f>IF('Crisis Indicator Data'!T136="x","x",('Crisis Indicator Data'!T136/1000000))</f>
        <v>4.9000000000000004</v>
      </c>
      <c r="J139" s="157">
        <f>IF('Crisis Indicator Data'!U136="x","x",('Crisis Indicator Data'!U136/1000000))</f>
        <v>0.06</v>
      </c>
      <c r="K139" s="243">
        <f t="shared" si="12"/>
        <v>5</v>
      </c>
      <c r="L139" s="143">
        <f>IF(F139="x","x",(F139*1000000/VLOOKUP($C139,'Crisis Indicator Data'!$C$3:$H$198,5,FALSE)))</f>
        <v>0</v>
      </c>
      <c r="M139" s="143">
        <f>IF(G139="x","x",(G139*1000000/VLOOKUP($C139,'Crisis Indicator Data'!$C$3:$H$198,5,FALSE)))</f>
        <v>0.32903225806451614</v>
      </c>
      <c r="N139" s="143">
        <f>IF(H139="x","x",(H139*1000000/VLOOKUP($C139,'Crisis Indicator Data'!$C$3:$H$198,5,FALSE)))</f>
        <v>0.44239631336405533</v>
      </c>
      <c r="O139" s="143">
        <f>IF(I139="x","x",(I139*1000000/VLOOKUP($C139,'Crisis Indicator Data'!$C$3:$H$198,5,FALSE)))</f>
        <v>0.22580645161290322</v>
      </c>
      <c r="P139" s="143">
        <f>IF(J139="x","x",(J139*1000000/VLOOKUP($C139,'Crisis Indicator Data'!$C$3:$H$198,5,FALSE)))</f>
        <v>2.7649769585253456E-3</v>
      </c>
      <c r="Q139" s="237">
        <f t="shared" si="13"/>
        <v>4</v>
      </c>
      <c r="R139" s="237">
        <f t="shared" si="14"/>
        <v>4.5</v>
      </c>
    </row>
    <row r="140" spans="1:18" x14ac:dyDescent="0.25">
      <c r="A140" s="147" t="str">
        <f>'Crisis Indicator Data'!A137</f>
        <v>Complex crisis in Chad</v>
      </c>
      <c r="B140" s="148" t="str">
        <f>'Crisis Indicator Data'!B137</f>
        <v>Conflict,Displacement</v>
      </c>
      <c r="C140" s="148" t="str">
        <f>'Crisis Indicator Data'!C137</f>
        <v>TCD001</v>
      </c>
      <c r="D140" s="148" t="str">
        <f>'Crisis Indicator Data'!D137</f>
        <v>Chad</v>
      </c>
      <c r="E140" s="148" t="str">
        <f>'Crisis Indicator Data'!E137</f>
        <v>TCD</v>
      </c>
      <c r="F140" s="157">
        <f>IF('Crisis Indicator Data'!Q137="x","x",('Crisis Indicator Data'!Q137/1000000))</f>
        <v>9.1750000000000007</v>
      </c>
      <c r="G140" s="157">
        <f>IF('Crisis Indicator Data'!R137="x","x",('Crisis Indicator Data'!R137/1000000))</f>
        <v>1.2070000000000001</v>
      </c>
      <c r="H140" s="157">
        <f>IF('Crisis Indicator Data'!S137="x","x",('Crisis Indicator Data'!S137/1000000))</f>
        <v>0.71499999999999997</v>
      </c>
      <c r="I140" s="157">
        <f>IF('Crisis Indicator Data'!T137="x","x",('Crisis Indicator Data'!T137/1000000))</f>
        <v>1.91</v>
      </c>
      <c r="J140" s="157">
        <f>IF('Crisis Indicator Data'!U137="x","x",('Crisis Indicator Data'!U137/1000000))</f>
        <v>3.5249999999999999</v>
      </c>
      <c r="K140" s="243">
        <f t="shared" si="12"/>
        <v>4.5999999999999996</v>
      </c>
      <c r="L140" s="143">
        <f>IF(F140="x","x",(F140*1000000/VLOOKUP($C140,'Crisis Indicator Data'!$C$3:$H$198,5,FALSE)))</f>
        <v>0.54622849318330657</v>
      </c>
      <c r="M140" s="143">
        <f>IF(G140="x","x",(G140*1000000/VLOOKUP($C140,'Crisis Indicator Data'!$C$3:$H$198,5,FALSE)))</f>
        <v>7.1858069893433352E-2</v>
      </c>
      <c r="N140" s="143">
        <f>IF(H140="x","x",(H140*1000000/VLOOKUP($C140,'Crisis Indicator Data'!$C$3:$H$198,5,FALSE)))</f>
        <v>4.2567125081859856E-2</v>
      </c>
      <c r="O140" s="143">
        <f>IF(I140="x","x",(I140*1000000/VLOOKUP($C140,'Crisis Indicator Data'!$C$3:$H$198,5,FALSE)))</f>
        <v>0.11371078168720605</v>
      </c>
      <c r="P140" s="143">
        <f>IF(J140="x","x",(J140*1000000/VLOOKUP($C140,'Crisis Indicator Data'!$C$3:$H$198,5,FALSE)))</f>
        <v>0.20985890337560278</v>
      </c>
      <c r="Q140" s="237">
        <f t="shared" si="13"/>
        <v>5</v>
      </c>
      <c r="R140" s="237">
        <f t="shared" si="14"/>
        <v>4.8</v>
      </c>
    </row>
    <row r="141" spans="1:18" x14ac:dyDescent="0.25">
      <c r="A141" s="147" t="str">
        <f>'Crisis Indicator Data'!A138</f>
        <v>Boko Haram in Chad</v>
      </c>
      <c r="B141" s="148" t="str">
        <f>'Crisis Indicator Data'!B138</f>
        <v>Conflict</v>
      </c>
      <c r="C141" s="148" t="str">
        <f>'Crisis Indicator Data'!C138</f>
        <v>TCD003</v>
      </c>
      <c r="D141" s="148" t="str">
        <f>'Crisis Indicator Data'!D138</f>
        <v>Chad</v>
      </c>
      <c r="E141" s="148" t="str">
        <f>'Crisis Indicator Data'!E138</f>
        <v>TCD</v>
      </c>
      <c r="F141" s="157">
        <f>IF('Crisis Indicator Data'!Q138="x","x",('Crisis Indicator Data'!Q138/1000000))</f>
        <v>0.27700000000000002</v>
      </c>
      <c r="G141" s="157">
        <f>IF('Crisis Indicator Data'!R138="x","x",('Crisis Indicator Data'!R138/1000000))</f>
        <v>0</v>
      </c>
      <c r="H141" s="157">
        <f>IF('Crisis Indicator Data'!S138="x","x",('Crisis Indicator Data'!S138/1000000))</f>
        <v>0</v>
      </c>
      <c r="I141" s="157">
        <f>IF('Crisis Indicator Data'!T138="x","x",('Crisis Indicator Data'!T138/1000000))</f>
        <v>0</v>
      </c>
      <c r="J141" s="157">
        <f>IF('Crisis Indicator Data'!U138="x","x",('Crisis Indicator Data'!U138/1000000))</f>
        <v>0.82699999999999996</v>
      </c>
      <c r="K141" s="243">
        <f t="shared" si="12"/>
        <v>3.2</v>
      </c>
      <c r="L141" s="143">
        <f>IF(F141="x","x",(F141*1000000/VLOOKUP($C141,'Crisis Indicator Data'!$C$3:$H$198,5,FALSE)))</f>
        <v>0.25090579710144928</v>
      </c>
      <c r="M141" s="143">
        <f>IF(G141="x","x",(G141*1000000/VLOOKUP($C141,'Crisis Indicator Data'!$C$3:$H$198,5,FALSE)))</f>
        <v>0</v>
      </c>
      <c r="N141" s="143">
        <f>IF(H141="x","x",(H141*1000000/VLOOKUP($C141,'Crisis Indicator Data'!$C$3:$H$198,5,FALSE)))</f>
        <v>0</v>
      </c>
      <c r="O141" s="143">
        <f>IF(I141="x","x",(I141*1000000/VLOOKUP($C141,'Crisis Indicator Data'!$C$3:$H$198,5,FALSE)))</f>
        <v>0</v>
      </c>
      <c r="P141" s="143">
        <f>IF(J141="x","x",(J141*1000000/VLOOKUP($C141,'Crisis Indicator Data'!$C$3:$H$198,5,FALSE)))</f>
        <v>0.74909420289855078</v>
      </c>
      <c r="Q141" s="237">
        <f t="shared" si="13"/>
        <v>5</v>
      </c>
      <c r="R141" s="237">
        <f t="shared" si="14"/>
        <v>4.0999999999999996</v>
      </c>
    </row>
    <row r="142" spans="1:18" x14ac:dyDescent="0.25">
      <c r="A142" s="147" t="str">
        <f>'Crisis Indicator Data'!A139</f>
        <v>CAR refugees in Chad</v>
      </c>
      <c r="B142" s="148" t="str">
        <f>'Crisis Indicator Data'!B139</f>
        <v>Displacement</v>
      </c>
      <c r="C142" s="148" t="str">
        <f>'Crisis Indicator Data'!C139</f>
        <v>TCD004</v>
      </c>
      <c r="D142" s="148" t="str">
        <f>'Crisis Indicator Data'!D139</f>
        <v>Chad</v>
      </c>
      <c r="E142" s="148" t="str">
        <f>'Crisis Indicator Data'!E139</f>
        <v>TCD</v>
      </c>
      <c r="F142" s="157">
        <f>IF('Crisis Indicator Data'!Q139="x","x",('Crisis Indicator Data'!Q139/1000000))</f>
        <v>1.9390000000000001</v>
      </c>
      <c r="G142" s="157">
        <f>IF('Crisis Indicator Data'!R139="x","x",('Crisis Indicator Data'!R139/1000000))</f>
        <v>0</v>
      </c>
      <c r="H142" s="157">
        <f>IF('Crisis Indicator Data'!S139="x","x",('Crisis Indicator Data'!S139/1000000))</f>
        <v>0</v>
      </c>
      <c r="I142" s="157">
        <f>IF('Crisis Indicator Data'!T139="x","x",('Crisis Indicator Data'!T139/1000000))</f>
        <v>0</v>
      </c>
      <c r="J142" s="157">
        <f>IF('Crisis Indicator Data'!U139="x","x",('Crisis Indicator Data'!U139/1000000))</f>
        <v>1.248</v>
      </c>
      <c r="K142" s="243">
        <f t="shared" si="12"/>
        <v>3.5</v>
      </c>
      <c r="L142" s="143">
        <f>IF(F142="x","x",(F142*1000000/VLOOKUP($C142,'Crisis Indicator Data'!$C$3:$H$198,5,FALSE)))</f>
        <v>0.60840916222152497</v>
      </c>
      <c r="M142" s="143">
        <f>IF(G142="x","x",(G142*1000000/VLOOKUP($C142,'Crisis Indicator Data'!$C$3:$H$198,5,FALSE)))</f>
        <v>0</v>
      </c>
      <c r="N142" s="143">
        <f>IF(H142="x","x",(H142*1000000/VLOOKUP($C142,'Crisis Indicator Data'!$C$3:$H$198,5,FALSE)))</f>
        <v>0</v>
      </c>
      <c r="O142" s="143">
        <f>IF(I142="x","x",(I142*1000000/VLOOKUP($C142,'Crisis Indicator Data'!$C$3:$H$198,5,FALSE)))</f>
        <v>0</v>
      </c>
      <c r="P142" s="143">
        <f>IF(J142="x","x",(J142*1000000/VLOOKUP($C142,'Crisis Indicator Data'!$C$3:$H$198,5,FALSE)))</f>
        <v>0.39159083777847503</v>
      </c>
      <c r="Q142" s="237">
        <f t="shared" si="13"/>
        <v>5</v>
      </c>
      <c r="R142" s="237">
        <f t="shared" si="14"/>
        <v>4.25</v>
      </c>
    </row>
    <row r="143" spans="1:18" x14ac:dyDescent="0.25">
      <c r="A143" s="147" t="str">
        <f>'Crisis Indicator Data'!A140</f>
        <v>Darfur refugees in Chad</v>
      </c>
      <c r="B143" s="148" t="str">
        <f>'Crisis Indicator Data'!B140</f>
        <v>Displacement</v>
      </c>
      <c r="C143" s="148" t="str">
        <f>'Crisis Indicator Data'!C140</f>
        <v>TCD005</v>
      </c>
      <c r="D143" s="148" t="str">
        <f>'Crisis Indicator Data'!D140</f>
        <v>Chad</v>
      </c>
      <c r="E143" s="148" t="str">
        <f>'Crisis Indicator Data'!E140</f>
        <v>TCD</v>
      </c>
      <c r="F143" s="158">
        <f>IF('Crisis Indicator Data'!Q140="x","x",('Crisis Indicator Data'!Q140/1000000))</f>
        <v>1.167</v>
      </c>
      <c r="G143" s="158">
        <f>IF('Crisis Indicator Data'!R140="x","x",('Crisis Indicator Data'!R140/1000000))</f>
        <v>0</v>
      </c>
      <c r="H143" s="158">
        <f>IF('Crisis Indicator Data'!S140="x","x",('Crisis Indicator Data'!S140/1000000))</f>
        <v>0</v>
      </c>
      <c r="I143" s="158">
        <f>IF('Crisis Indicator Data'!T140="x","x",('Crisis Indicator Data'!T140/1000000))</f>
        <v>0.63100000000000001</v>
      </c>
      <c r="J143" s="158">
        <f>IF('Crisis Indicator Data'!U140="x","x",('Crisis Indicator Data'!U140/1000000))</f>
        <v>0.65</v>
      </c>
      <c r="K143" s="243">
        <f t="shared" si="12"/>
        <v>3.5</v>
      </c>
      <c r="L143" s="143">
        <f>IF(F143="x","x",(F143*1000000/VLOOKUP($C143,'Crisis Indicator Data'!$C$3:$H$198,5,FALSE)))</f>
        <v>0.47671568627450983</v>
      </c>
      <c r="M143" s="143">
        <f>IF(G143="x","x",(G143*1000000/VLOOKUP($C143,'Crisis Indicator Data'!$C$3:$H$198,5,FALSE)))</f>
        <v>0</v>
      </c>
      <c r="N143" s="143">
        <f>IF(H143="x","x",(H143*1000000/VLOOKUP($C143,'Crisis Indicator Data'!$C$3:$H$198,5,FALSE)))</f>
        <v>0</v>
      </c>
      <c r="O143" s="143">
        <f>IF(I143="x","x",(I143*1000000/VLOOKUP($C143,'Crisis Indicator Data'!$C$3:$H$198,5,FALSE)))</f>
        <v>0.2577614379084967</v>
      </c>
      <c r="P143" s="143">
        <f>IF(J143="x","x",(J143*1000000/VLOOKUP($C143,'Crisis Indicator Data'!$C$3:$H$198,5,FALSE)))</f>
        <v>0.26552287581699346</v>
      </c>
      <c r="Q143" s="237">
        <f t="shared" si="13"/>
        <v>5</v>
      </c>
      <c r="R143" s="237">
        <f t="shared" si="14"/>
        <v>4.25</v>
      </c>
    </row>
    <row r="144" spans="1:18" x14ac:dyDescent="0.25">
      <c r="A144" s="150" t="str">
        <f>'Crisis Indicator Data'!A141</f>
        <v>Tibesti Conflict in Chad</v>
      </c>
      <c r="B144" s="151" t="str">
        <f>'Crisis Indicator Data'!B141</f>
        <v>Conflict</v>
      </c>
      <c r="C144" s="151" t="str">
        <f>'Crisis Indicator Data'!C141</f>
        <v>TCD006</v>
      </c>
      <c r="D144" s="151" t="str">
        <f>'Crisis Indicator Data'!D141</f>
        <v>Chad</v>
      </c>
      <c r="E144" s="151" t="str">
        <f>'Crisis Indicator Data'!E141</f>
        <v>TCD</v>
      </c>
      <c r="F144" s="158">
        <f>IF('Crisis Indicator Data'!Q141="x","x",('Crisis Indicator Data'!Q141/1000000))</f>
        <v>0</v>
      </c>
      <c r="G144" s="158">
        <f>IF('Crisis Indicator Data'!R141="x","x",('Crisis Indicator Data'!R141/1000000))</f>
        <v>0.02</v>
      </c>
      <c r="H144" s="158">
        <f>IF('Crisis Indicator Data'!S141="x","x",('Crisis Indicator Data'!S141/1000000))</f>
        <v>1.0999999999999999E-2</v>
      </c>
      <c r="I144" s="158">
        <f>IF('Crisis Indicator Data'!T141="x","x",('Crisis Indicator Data'!T141/1000000))</f>
        <v>6.0000000000000001E-3</v>
      </c>
      <c r="J144" s="158">
        <f>IF('Crisis Indicator Data'!U141="x","x",('Crisis Indicator Data'!U141/1000000))</f>
        <v>1E-3</v>
      </c>
      <c r="K144" s="243">
        <f t="shared" si="12"/>
        <v>0.4</v>
      </c>
      <c r="L144" s="143">
        <f>IF(F144="x","x",(F144*1000000/VLOOKUP($C144,'Crisis Indicator Data'!$C$3:$H$198,5,FALSE)))</f>
        <v>0</v>
      </c>
      <c r="M144" s="143">
        <f>IF(G144="x","x",(G144*1000000/VLOOKUP($C144,'Crisis Indicator Data'!$C$3:$H$198,5,FALSE)))</f>
        <v>0.52631578947368418</v>
      </c>
      <c r="N144" s="143">
        <f>IF(H144="x","x",(H144*1000000/VLOOKUP($C144,'Crisis Indicator Data'!$C$3:$H$198,5,FALSE)))</f>
        <v>0.28947368421052633</v>
      </c>
      <c r="O144" s="143">
        <f>IF(I144="x","x",(I144*1000000/VLOOKUP($C144,'Crisis Indicator Data'!$C$3:$H$198,5,FALSE)))</f>
        <v>0.15789473684210525</v>
      </c>
      <c r="P144" s="143">
        <f>IF(J144="x","x",(J144*1000000/VLOOKUP($C144,'Crisis Indicator Data'!$C$3:$H$198,5,FALSE)))</f>
        <v>2.6315789473684209E-2</v>
      </c>
      <c r="Q144" s="237">
        <f t="shared" si="13"/>
        <v>4</v>
      </c>
      <c r="R144" s="237">
        <f t="shared" si="14"/>
        <v>2.2000000000000002</v>
      </c>
    </row>
    <row r="145" spans="1:18" x14ac:dyDescent="0.25">
      <c r="A145" s="150" t="str">
        <f>'Crisis Indicator Data'!A142</f>
        <v>Multiple situations in Thailand</v>
      </c>
      <c r="B145" s="151" t="str">
        <f>'Crisis Indicator Data'!B142</f>
        <v>Conflict,Displacement</v>
      </c>
      <c r="C145" s="151" t="str">
        <f>'Crisis Indicator Data'!C142</f>
        <v>THA001</v>
      </c>
      <c r="D145" s="151" t="str">
        <f>'Crisis Indicator Data'!D142</f>
        <v>Thailand</v>
      </c>
      <c r="E145" s="151" t="str">
        <f>'Crisis Indicator Data'!E142</f>
        <v>THA</v>
      </c>
      <c r="F145" s="158">
        <f>IF('Crisis Indicator Data'!Q142="x","x",('Crisis Indicator Data'!Q142/1000000))</f>
        <v>3.7090000000000001</v>
      </c>
      <c r="G145" s="158">
        <f>IF('Crisis Indicator Data'!R142="x","x",('Crisis Indicator Data'!R142/1000000))</f>
        <v>0</v>
      </c>
      <c r="H145" s="158">
        <f>IF('Crisis Indicator Data'!S142="x","x",('Crisis Indicator Data'!S142/1000000))</f>
        <v>9.0999999999999998E-2</v>
      </c>
      <c r="I145" s="158">
        <f>IF('Crisis Indicator Data'!T142="x","x",('Crisis Indicator Data'!T142/1000000))</f>
        <v>0</v>
      </c>
      <c r="J145" s="158">
        <f>IF('Crisis Indicator Data'!U142="x","x",('Crisis Indicator Data'!U142/1000000))</f>
        <v>0</v>
      </c>
      <c r="K145" s="243">
        <f t="shared" si="12"/>
        <v>1.6</v>
      </c>
      <c r="L145" s="143">
        <f>IF(F145="x","x",(F145*1000000/VLOOKUP($C145,'Crisis Indicator Data'!$C$3:$H$198,5,FALSE)))</f>
        <v>0.97605263157894739</v>
      </c>
      <c r="M145" s="143">
        <f>IF(G145="x","x",(G145*1000000/VLOOKUP($C145,'Crisis Indicator Data'!$C$3:$H$198,5,FALSE)))</f>
        <v>0</v>
      </c>
      <c r="N145" s="143">
        <f>IF(H145="x","x",(H145*1000000/VLOOKUP($C145,'Crisis Indicator Data'!$C$3:$H$198,5,FALSE)))</f>
        <v>2.394736842105263E-2</v>
      </c>
      <c r="O145" s="143">
        <f>IF(I145="x","x",(I145*1000000/VLOOKUP($C145,'Crisis Indicator Data'!$C$3:$H$198,5,FALSE)))</f>
        <v>0</v>
      </c>
      <c r="P145" s="143">
        <f>IF(J145="x","x",(J145*1000000/VLOOKUP($C145,'Crisis Indicator Data'!$C$3:$H$198,5,FALSE)))</f>
        <v>0</v>
      </c>
      <c r="Q145" s="237">
        <f t="shared" si="13"/>
        <v>1</v>
      </c>
      <c r="R145" s="237">
        <f t="shared" si="14"/>
        <v>1.3</v>
      </c>
    </row>
    <row r="146" spans="1:18" x14ac:dyDescent="0.25">
      <c r="A146" s="150" t="str">
        <f>'Crisis Indicator Data'!A143</f>
        <v xml:space="preserve">Conflict in southern Thailand </v>
      </c>
      <c r="B146" s="151" t="str">
        <f>'Crisis Indicator Data'!B143</f>
        <v>Conflict</v>
      </c>
      <c r="C146" s="151" t="str">
        <f>'Crisis Indicator Data'!C143</f>
        <v>THA002</v>
      </c>
      <c r="D146" s="151" t="str">
        <f>'Crisis Indicator Data'!D143</f>
        <v>Thailand</v>
      </c>
      <c r="E146" s="151" t="str">
        <f>'Crisis Indicator Data'!E143</f>
        <v>THA</v>
      </c>
      <c r="F146" s="158">
        <f>IF('Crisis Indicator Data'!Q143="x","x",('Crisis Indicator Data'!Q143/1000000))</f>
        <v>3.4580000000000002</v>
      </c>
      <c r="G146" s="158" t="str">
        <f>IF('Crisis Indicator Data'!R143="x","x",('Crisis Indicator Data'!R143/1000000))</f>
        <v>x</v>
      </c>
      <c r="H146" s="158" t="str">
        <f>IF('Crisis Indicator Data'!S143="x","x",('Crisis Indicator Data'!S143/1000000))</f>
        <v>x</v>
      </c>
      <c r="I146" s="158" t="str">
        <f>IF('Crisis Indicator Data'!T143="x","x",('Crisis Indicator Data'!T143/1000000))</f>
        <v>x</v>
      </c>
      <c r="J146" s="158" t="str">
        <f>IF('Crisis Indicator Data'!U143="x","x",('Crisis Indicator Data'!U143/1000000))</f>
        <v>x</v>
      </c>
      <c r="K146" s="243" t="str">
        <f t="shared" si="12"/>
        <v>x</v>
      </c>
      <c r="L146" s="143">
        <f>IF(F146="x","x",(F146*1000000/VLOOKUP($C146,'Crisis Indicator Data'!$C$3:$H$198,5,FALSE)))</f>
        <v>1</v>
      </c>
      <c r="M146" s="143" t="str">
        <f>IF(G146="x","x",(G146*1000000/VLOOKUP($C146,'Crisis Indicator Data'!$C$3:$H$198,5,FALSE)))</f>
        <v>x</v>
      </c>
      <c r="N146" s="143" t="str">
        <f>IF(H146="x","x",(H146*1000000/VLOOKUP($C146,'Crisis Indicator Data'!$C$3:$H$198,5,FALSE)))</f>
        <v>x</v>
      </c>
      <c r="O146" s="143" t="str">
        <f>IF(I146="x","x",(I146*1000000/VLOOKUP($C146,'Crisis Indicator Data'!$C$3:$H$198,5,FALSE)))</f>
        <v>x</v>
      </c>
      <c r="P146" s="143" t="str">
        <f>IF(J146="x","x",(J146*1000000/VLOOKUP($C146,'Crisis Indicator Data'!$C$3:$H$198,5,FALSE)))</f>
        <v>x</v>
      </c>
      <c r="Q146" s="237" t="str">
        <f t="shared" si="13"/>
        <v>x</v>
      </c>
      <c r="R146" s="237" t="str">
        <f t="shared" si="14"/>
        <v>x</v>
      </c>
    </row>
    <row r="147" spans="1:18" x14ac:dyDescent="0.25">
      <c r="A147" s="150" t="str">
        <f>'Crisis Indicator Data'!A144</f>
        <v>Myanmar refugees in Thailand</v>
      </c>
      <c r="B147" s="151" t="str">
        <f>'Crisis Indicator Data'!B144</f>
        <v>Conflict</v>
      </c>
      <c r="C147" s="151" t="str">
        <f>'Crisis Indicator Data'!C144</f>
        <v>THA003</v>
      </c>
      <c r="D147" s="151" t="str">
        <f>'Crisis Indicator Data'!D144</f>
        <v>Thailand</v>
      </c>
      <c r="E147" s="151" t="str">
        <f>'Crisis Indicator Data'!E144</f>
        <v>THA</v>
      </c>
      <c r="F147" s="158">
        <f>IF('Crisis Indicator Data'!Q144="x","x",('Crisis Indicator Data'!Q144/1000000))</f>
        <v>0.252</v>
      </c>
      <c r="G147" s="158">
        <f>IF('Crisis Indicator Data'!R144="x","x",('Crisis Indicator Data'!R144/1000000))</f>
        <v>0</v>
      </c>
      <c r="H147" s="158">
        <f>IF('Crisis Indicator Data'!S144="x","x",('Crisis Indicator Data'!S144/1000000))</f>
        <v>9.0999999999999998E-2</v>
      </c>
      <c r="I147" s="158">
        <f>IF('Crisis Indicator Data'!T144="x","x",('Crisis Indicator Data'!T144/1000000))</f>
        <v>0</v>
      </c>
      <c r="J147" s="158">
        <f>IF('Crisis Indicator Data'!U144="x","x",('Crisis Indicator Data'!U144/1000000))</f>
        <v>0</v>
      </c>
      <c r="K147" s="243">
        <f t="shared" si="12"/>
        <v>1.6</v>
      </c>
      <c r="L147" s="143">
        <f>IF(F147="x","x",(F147*1000000/VLOOKUP($C147,'Crisis Indicator Data'!$C$3:$H$198,5,FALSE)))</f>
        <v>0.73469387755102045</v>
      </c>
      <c r="M147" s="143">
        <f>IF(G147="x","x",(G147*1000000/VLOOKUP($C147,'Crisis Indicator Data'!$C$3:$H$198,5,FALSE)))</f>
        <v>0</v>
      </c>
      <c r="N147" s="143">
        <f>IF(H147="x","x",(H147*1000000/VLOOKUP($C147,'Crisis Indicator Data'!$C$3:$H$198,5,FALSE)))</f>
        <v>0.26530612244897961</v>
      </c>
      <c r="O147" s="143">
        <f>IF(I147="x","x",(I147*1000000/VLOOKUP($C147,'Crisis Indicator Data'!$C$3:$H$198,5,FALSE)))</f>
        <v>0</v>
      </c>
      <c r="P147" s="143">
        <f>IF(J147="x","x",(J147*1000000/VLOOKUP($C147,'Crisis Indicator Data'!$C$3:$H$198,5,FALSE)))</f>
        <v>0</v>
      </c>
      <c r="Q147" s="237">
        <f t="shared" si="13"/>
        <v>3</v>
      </c>
      <c r="R147" s="237">
        <f t="shared" si="14"/>
        <v>2.2999999999999998</v>
      </c>
    </row>
    <row r="148" spans="1:18" x14ac:dyDescent="0.25">
      <c r="A148" s="150" t="str">
        <f>'Crisis Indicator Data'!A145</f>
        <v>Tonga Volcano Eruption</v>
      </c>
      <c r="B148" s="151" t="str">
        <f>'Crisis Indicator Data'!B145</f>
        <v>Volcano Eruption</v>
      </c>
      <c r="C148" s="151" t="str">
        <f>'Crisis Indicator Data'!C145</f>
        <v>TON002</v>
      </c>
      <c r="D148" s="151" t="str">
        <f>'Crisis Indicator Data'!D145</f>
        <v>Tonga</v>
      </c>
      <c r="E148" s="151" t="str">
        <f>'Crisis Indicator Data'!E145</f>
        <v>TON</v>
      </c>
      <c r="F148" s="158">
        <f>IF('Crisis Indicator Data'!Q145="x","x",('Crisis Indicator Data'!Q145/1000000))</f>
        <v>0.02</v>
      </c>
      <c r="G148" s="158">
        <f>IF('Crisis Indicator Data'!R145="x","x",('Crisis Indicator Data'!R145/1000000))</f>
        <v>8.5000000000000006E-2</v>
      </c>
      <c r="H148" s="158">
        <f>IF('Crisis Indicator Data'!S145="x","x",('Crisis Indicator Data'!S145/1000000))</f>
        <v>0</v>
      </c>
      <c r="I148" s="158">
        <f>IF('Crisis Indicator Data'!T145="x","x",('Crisis Indicator Data'!T145/1000000))</f>
        <v>0</v>
      </c>
      <c r="J148" s="158">
        <f>IF('Crisis Indicator Data'!U145="x","x",('Crisis Indicator Data'!U145/1000000))</f>
        <v>0</v>
      </c>
      <c r="K148" s="243">
        <f t="shared" si="12"/>
        <v>0</v>
      </c>
      <c r="L148" s="143">
        <f>IF(F148="x","x",(F148*1000000/VLOOKUP($C148,'Crisis Indicator Data'!$C$3:$H$198,5,FALSE)))</f>
        <v>0.19047619047619047</v>
      </c>
      <c r="M148" s="143">
        <f>IF(G148="x","x",(G148*1000000/VLOOKUP($C148,'Crisis Indicator Data'!$C$3:$H$198,5,FALSE)))</f>
        <v>0.80952380952380953</v>
      </c>
      <c r="N148" s="143">
        <f>IF(H148="x","x",(H148*1000000/VLOOKUP($C148,'Crisis Indicator Data'!$C$3:$H$198,5,FALSE)))</f>
        <v>0</v>
      </c>
      <c r="O148" s="143">
        <f>IF(I148="x","x",(I148*1000000/VLOOKUP($C148,'Crisis Indicator Data'!$C$3:$H$198,5,FALSE)))</f>
        <v>0</v>
      </c>
      <c r="P148" s="143">
        <f>IF(J148="x","x",(J148*1000000/VLOOKUP($C148,'Crisis Indicator Data'!$C$3:$H$198,5,FALSE)))</f>
        <v>0</v>
      </c>
      <c r="Q148" s="237">
        <f t="shared" si="13"/>
        <v>2</v>
      </c>
      <c r="R148" s="237">
        <f t="shared" si="14"/>
        <v>1</v>
      </c>
    </row>
    <row r="149" spans="1:18" x14ac:dyDescent="0.25">
      <c r="A149" s="150" t="str">
        <f>'Crisis Indicator Data'!A146</f>
        <v>Venezuelan refugees in Trinidad and Tobago</v>
      </c>
      <c r="B149" s="151" t="str">
        <f>'Crisis Indicator Data'!B146</f>
        <v>Displacement</v>
      </c>
      <c r="C149" s="151" t="str">
        <f>'Crisis Indicator Data'!C146</f>
        <v>TTO002</v>
      </c>
      <c r="D149" s="151" t="str">
        <f>'Crisis Indicator Data'!D146</f>
        <v>Trinidad and Tobago</v>
      </c>
      <c r="E149" s="151" t="str">
        <f>'Crisis Indicator Data'!E146</f>
        <v>TTO</v>
      </c>
      <c r="F149" s="158">
        <f>IF('Crisis Indicator Data'!Q146="x","x",('Crisis Indicator Data'!Q146/1000000))</f>
        <v>1.1910000000000001</v>
      </c>
      <c r="G149" s="158">
        <f>IF('Crisis Indicator Data'!R146="x","x",('Crisis Indicator Data'!R146/1000000))</f>
        <v>0.17699999999999999</v>
      </c>
      <c r="H149" s="158">
        <f>IF('Crisis Indicator Data'!S146="x","x",('Crisis Indicator Data'!S146/1000000))</f>
        <v>3.5000000000000003E-2</v>
      </c>
      <c r="I149" s="158">
        <f>IF('Crisis Indicator Data'!T146="x","x",('Crisis Indicator Data'!T146/1000000))</f>
        <v>0</v>
      </c>
      <c r="J149" s="158">
        <f>IF('Crisis Indicator Data'!U146="x","x",('Crisis Indicator Data'!U146/1000000))</f>
        <v>0</v>
      </c>
      <c r="K149" s="243">
        <f t="shared" si="12"/>
        <v>0.9</v>
      </c>
      <c r="L149" s="143">
        <f>IF(F149="x","x",(F149*1000000/VLOOKUP($C149,'Crisis Indicator Data'!$C$3:$H$198,5,FALSE)))</f>
        <v>0.8488952245188881</v>
      </c>
      <c r="M149" s="143">
        <f>IF(G149="x","x",(G149*1000000/VLOOKUP($C149,'Crisis Indicator Data'!$C$3:$H$198,5,FALSE)))</f>
        <v>0.12615823235923021</v>
      </c>
      <c r="N149" s="143">
        <f>IF(H149="x","x",(H149*1000000/VLOOKUP($C149,'Crisis Indicator Data'!$C$3:$H$198,5,FALSE)))</f>
        <v>2.4946543121881683E-2</v>
      </c>
      <c r="O149" s="143">
        <f>IF(I149="x","x",(I149*1000000/VLOOKUP($C149,'Crisis Indicator Data'!$C$3:$H$198,5,FALSE)))</f>
        <v>0</v>
      </c>
      <c r="P149" s="143">
        <f>IF(J149="x","x",(J149*1000000/VLOOKUP($C149,'Crisis Indicator Data'!$C$3:$H$198,5,FALSE)))</f>
        <v>0</v>
      </c>
      <c r="Q149" s="237">
        <f t="shared" si="13"/>
        <v>2</v>
      </c>
      <c r="R149" s="237">
        <f t="shared" si="14"/>
        <v>1.45</v>
      </c>
    </row>
    <row r="150" spans="1:18" x14ac:dyDescent="0.25">
      <c r="A150" s="150" t="str">
        <f>'Crisis Indicator Data'!A147</f>
        <v>Mixed migration flows in Tunisia</v>
      </c>
      <c r="B150" s="151" t="str">
        <f>'Crisis Indicator Data'!B147</f>
        <v>Displacement</v>
      </c>
      <c r="C150" s="151" t="str">
        <f>'Crisis Indicator Data'!C147</f>
        <v>TUN002</v>
      </c>
      <c r="D150" s="151" t="str">
        <f>'Crisis Indicator Data'!D147</f>
        <v>Tunisia</v>
      </c>
      <c r="E150" s="151" t="str">
        <f>'Crisis Indicator Data'!E147</f>
        <v>TUN</v>
      </c>
      <c r="F150" s="158">
        <f>IF('Crisis Indicator Data'!Q147="x","x",('Crisis Indicator Data'!Q147/1000000))</f>
        <v>12.35</v>
      </c>
      <c r="G150" s="158">
        <f>IF('Crisis Indicator Data'!R147="x","x",('Crisis Indicator Data'!R147/1000000))</f>
        <v>0</v>
      </c>
      <c r="H150" s="158">
        <f>IF('Crisis Indicator Data'!S147="x","x",('Crisis Indicator Data'!S147/1000000))</f>
        <v>1.2E-2</v>
      </c>
      <c r="I150" s="158">
        <f>IF('Crisis Indicator Data'!T147="x","x",('Crisis Indicator Data'!T147/1000000))</f>
        <v>0</v>
      </c>
      <c r="J150" s="158">
        <f>IF('Crisis Indicator Data'!U147="x","x",('Crisis Indicator Data'!U147/1000000))</f>
        <v>0</v>
      </c>
      <c r="K150" s="243">
        <f t="shared" si="12"/>
        <v>0.1</v>
      </c>
      <c r="L150" s="143">
        <f>IF(F150="x","x",(F150*1000000/VLOOKUP($C150,'Crisis Indicator Data'!$C$3:$H$198,5,FALSE)))</f>
        <v>0.99902928328749396</v>
      </c>
      <c r="M150" s="143">
        <f>IF(G150="x","x",(G150*1000000/VLOOKUP($C150,'Crisis Indicator Data'!$C$3:$H$198,5,FALSE)))</f>
        <v>0</v>
      </c>
      <c r="N150" s="143">
        <f>IF(H150="x","x",(H150*1000000/VLOOKUP($C150,'Crisis Indicator Data'!$C$3:$H$198,5,FALSE)))</f>
        <v>9.70716712506067E-4</v>
      </c>
      <c r="O150" s="143">
        <f>IF(I150="x","x",(I150*1000000/VLOOKUP($C150,'Crisis Indicator Data'!$C$3:$H$198,5,FALSE)))</f>
        <v>0</v>
      </c>
      <c r="P150" s="143">
        <f>IF(J150="x","x",(J150*1000000/VLOOKUP($C150,'Crisis Indicator Data'!$C$3:$H$198,5,FALSE)))</f>
        <v>0</v>
      </c>
      <c r="Q150" s="237">
        <f t="shared" si="13"/>
        <v>1</v>
      </c>
      <c r="R150" s="237">
        <f t="shared" si="14"/>
        <v>0.55000000000000004</v>
      </c>
    </row>
    <row r="151" spans="1:18" x14ac:dyDescent="0.25">
      <c r="A151" s="150" t="str">
        <f>'Crisis Indicator Data'!A148</f>
        <v>Complex situation in Turkey</v>
      </c>
      <c r="B151" s="151" t="str">
        <f>'Crisis Indicator Data'!B148</f>
        <v>Displacement,Conflict</v>
      </c>
      <c r="C151" s="151" t="str">
        <f>'Crisis Indicator Data'!C148</f>
        <v>TUR001</v>
      </c>
      <c r="D151" s="151" t="str">
        <f>'Crisis Indicator Data'!D148</f>
        <v>Türkiye</v>
      </c>
      <c r="E151" s="151" t="str">
        <f>'Crisis Indicator Data'!E148</f>
        <v>TUR</v>
      </c>
      <c r="F151" s="158">
        <f>IF('Crisis Indicator Data'!Q148="x","x",('Crisis Indicator Data'!Q148/1000000))</f>
        <v>82.796999999999997</v>
      </c>
      <c r="G151" s="158">
        <f>IF('Crisis Indicator Data'!R148="x","x",('Crisis Indicator Data'!R148/1000000))</f>
        <v>1.742</v>
      </c>
      <c r="H151" s="158">
        <f>IF('Crisis Indicator Data'!S148="x","x",('Crisis Indicator Data'!S148/1000000))</f>
        <v>1.782</v>
      </c>
      <c r="I151" s="158">
        <f>IF('Crisis Indicator Data'!T148="x","x",('Crisis Indicator Data'!T148/1000000))</f>
        <v>0.436</v>
      </c>
      <c r="J151" s="158">
        <f>IF('Crisis Indicator Data'!U148="x","x",('Crisis Indicator Data'!U148/1000000))</f>
        <v>0</v>
      </c>
      <c r="K151" s="243">
        <f t="shared" si="12"/>
        <v>3.9</v>
      </c>
      <c r="L151" s="143">
        <f>IF(F151="x","x",(F151*1000000/VLOOKUP($C151,'Crisis Indicator Data'!$C$3:$H$198,5,FALSE)))</f>
        <v>0.95435526816279959</v>
      </c>
      <c r="M151" s="143">
        <f>IF(G151="x","x",(G151*1000000/VLOOKUP($C151,'Crisis Indicator Data'!$C$3:$H$198,5,FALSE)))</f>
        <v>2.0079071429394746E-2</v>
      </c>
      <c r="N151" s="143">
        <f>IF(H151="x","x",(H151*1000000/VLOOKUP($C151,'Crisis Indicator Data'!$C$3:$H$198,5,FALSE)))</f>
        <v>2.0540129326740205E-2</v>
      </c>
      <c r="O151" s="143">
        <f>IF(I151="x","x",(I151*1000000/VLOOKUP($C151,'Crisis Indicator Data'!$C$3:$H$198,5,FALSE)))</f>
        <v>5.0255310810655048E-3</v>
      </c>
      <c r="P151" s="143">
        <f>IF(J151="x","x",(J151*1000000/VLOOKUP($C151,'Crisis Indicator Data'!$C$3:$H$198,5,FALSE)))</f>
        <v>0</v>
      </c>
      <c r="Q151" s="237">
        <f t="shared" si="13"/>
        <v>1</v>
      </c>
      <c r="R151" s="237">
        <f t="shared" si="14"/>
        <v>2.4500000000000002</v>
      </c>
    </row>
    <row r="152" spans="1:18" x14ac:dyDescent="0.25">
      <c r="A152" s="150" t="str">
        <f>'Crisis Indicator Data'!A149</f>
        <v>Syrian Refugees in Turkey</v>
      </c>
      <c r="B152" s="151" t="str">
        <f>'Crisis Indicator Data'!B149</f>
        <v>Displacement</v>
      </c>
      <c r="C152" s="151" t="str">
        <f>'Crisis Indicator Data'!C149</f>
        <v>TUR002</v>
      </c>
      <c r="D152" s="151" t="str">
        <f>'Crisis Indicator Data'!D149</f>
        <v>Türkiye</v>
      </c>
      <c r="E152" s="151" t="str">
        <f>'Crisis Indicator Data'!E149</f>
        <v>TUR</v>
      </c>
      <c r="F152" s="158">
        <f>IF('Crisis Indicator Data'!Q149="x","x",('Crisis Indicator Data'!Q149/1000000))</f>
        <v>24.027999999999999</v>
      </c>
      <c r="G152" s="158">
        <f>IF('Crisis Indicator Data'!R149="x","x",('Crisis Indicator Data'!R149/1000000))</f>
        <v>10.097</v>
      </c>
      <c r="H152" s="158">
        <f>IF('Crisis Indicator Data'!S149="x","x",('Crisis Indicator Data'!S149/1000000))</f>
        <v>1.633</v>
      </c>
      <c r="I152" s="158">
        <f>IF('Crisis Indicator Data'!T149="x","x",('Crisis Indicator Data'!T149/1000000))</f>
        <v>0.39900000000000002</v>
      </c>
      <c r="J152" s="158">
        <f>IF('Crisis Indicator Data'!U149="x","x",('Crisis Indicator Data'!U149/1000000))</f>
        <v>0</v>
      </c>
      <c r="K152" s="243">
        <f t="shared" si="12"/>
        <v>3.8</v>
      </c>
      <c r="L152" s="143">
        <f>IF(F152="x","x",(F152*1000000/VLOOKUP($C152,'Crisis Indicator Data'!$C$3:$H$198,5,FALSE)))</f>
        <v>0.6645279053044969</v>
      </c>
      <c r="M152" s="143">
        <f>IF(G152="x","x",(G152*1000000/VLOOKUP($C152,'Crisis Indicator Data'!$C$3:$H$198,5,FALSE)))</f>
        <v>0.27924663974777364</v>
      </c>
      <c r="N152" s="143">
        <f>IF(H152="x","x",(H152*1000000/VLOOKUP($C152,'Crisis Indicator Data'!$C$3:$H$198,5,FALSE)))</f>
        <v>4.5162896177885943E-2</v>
      </c>
      <c r="O152" s="143">
        <f>IF(I152="x","x",(I152*1000000/VLOOKUP($C152,'Crisis Indicator Data'!$C$3:$H$198,5,FALSE)))</f>
        <v>1.1034902372918856E-2</v>
      </c>
      <c r="P152" s="143">
        <f>IF(J152="x","x",(J152*1000000/VLOOKUP($C152,'Crisis Indicator Data'!$C$3:$H$198,5,FALSE)))</f>
        <v>0</v>
      </c>
      <c r="Q152" s="237">
        <f t="shared" si="13"/>
        <v>3</v>
      </c>
      <c r="R152" s="237">
        <f t="shared" si="14"/>
        <v>3.4</v>
      </c>
    </row>
    <row r="153" spans="1:18" x14ac:dyDescent="0.25">
      <c r="A153" s="150" t="str">
        <f>'Crisis Indicator Data'!A150</f>
        <v>Mixed Migration Flows in Turkey</v>
      </c>
      <c r="B153" s="151" t="str">
        <f>'Crisis Indicator Data'!B150</f>
        <v>Displacement</v>
      </c>
      <c r="C153" s="151" t="str">
        <f>'Crisis Indicator Data'!C150</f>
        <v>TUR003</v>
      </c>
      <c r="D153" s="151" t="str">
        <f>'Crisis Indicator Data'!D150</f>
        <v>Türkiye</v>
      </c>
      <c r="E153" s="151" t="str">
        <f>'Crisis Indicator Data'!E150</f>
        <v>TUR</v>
      </c>
      <c r="F153" s="158">
        <f>IF('Crisis Indicator Data'!Q150="x","x",('Crisis Indicator Data'!Q150/1000000))</f>
        <v>28.795999999999999</v>
      </c>
      <c r="G153" s="158">
        <f>IF('Crisis Indicator Data'!R150="x","x",('Crisis Indicator Data'!R150/1000000))</f>
        <v>8.6449999999999996</v>
      </c>
      <c r="H153" s="158">
        <f>IF('Crisis Indicator Data'!S150="x","x",('Crisis Indicator Data'!S150/1000000))</f>
        <v>0.14899999999999999</v>
      </c>
      <c r="I153" s="158">
        <f>IF('Crisis Indicator Data'!T150="x","x",('Crisis Indicator Data'!T150/1000000))</f>
        <v>3.5999999999999997E-2</v>
      </c>
      <c r="J153" s="158">
        <f>IF('Crisis Indicator Data'!U150="x","x",('Crisis Indicator Data'!U150/1000000))</f>
        <v>0</v>
      </c>
      <c r="K153" s="243">
        <f t="shared" si="12"/>
        <v>2.1</v>
      </c>
      <c r="L153" s="143">
        <f>IF(F153="x","x",(F153*1000000/VLOOKUP($C153,'Crisis Indicator Data'!$C$3:$H$198,5,FALSE)))</f>
        <v>0.76532185191091262</v>
      </c>
      <c r="M153" s="143">
        <f>IF(G153="x","x",(G153*1000000/VLOOKUP($C153,'Crisis Indicator Data'!$C$3:$H$198,5,FALSE)))</f>
        <v>0.22976133524690373</v>
      </c>
      <c r="N153" s="143">
        <f>IF(H153="x","x",(H153*1000000/VLOOKUP($C153,'Crisis Indicator Data'!$C$3:$H$198,5,FALSE)))</f>
        <v>3.9600276404613832E-3</v>
      </c>
      <c r="O153" s="143">
        <f>IF(I153="x","x",(I153*1000000/VLOOKUP($C153,'Crisis Indicator Data'!$C$3:$H$198,5,FALSE)))</f>
        <v>9.567852017222134E-4</v>
      </c>
      <c r="P153" s="143">
        <f>IF(J153="x","x",(J153*1000000/VLOOKUP($C153,'Crisis Indicator Data'!$C$3:$H$198,5,FALSE)))</f>
        <v>0</v>
      </c>
      <c r="Q153" s="237">
        <f t="shared" si="13"/>
        <v>2</v>
      </c>
      <c r="R153" s="237">
        <f t="shared" si="14"/>
        <v>2.0499999999999998</v>
      </c>
    </row>
    <row r="154" spans="1:18" x14ac:dyDescent="0.25">
      <c r="A154" s="150" t="str">
        <f>'Crisis Indicator Data'!A151</f>
        <v>Kurdish Conflict</v>
      </c>
      <c r="B154" s="151" t="str">
        <f>'Crisis Indicator Data'!B151</f>
        <v>Conflict</v>
      </c>
      <c r="C154" s="151" t="str">
        <f>'Crisis Indicator Data'!C151</f>
        <v>TUR004</v>
      </c>
      <c r="D154" s="151" t="str">
        <f>'Crisis Indicator Data'!D151</f>
        <v>Türkiye</v>
      </c>
      <c r="E154" s="151" t="str">
        <f>'Crisis Indicator Data'!E151</f>
        <v>TUR</v>
      </c>
      <c r="F154" s="158" t="str">
        <f>IF('Crisis Indicator Data'!Q151="x","x",('Crisis Indicator Data'!Q151/1000000))</f>
        <v>x</v>
      </c>
      <c r="G154" s="158" t="str">
        <f>IF('Crisis Indicator Data'!R151="x","x",('Crisis Indicator Data'!R151/1000000))</f>
        <v>x</v>
      </c>
      <c r="H154" s="158" t="str">
        <f>IF('Crisis Indicator Data'!S151="x","x",('Crisis Indicator Data'!S151/1000000))</f>
        <v>x</v>
      </c>
      <c r="I154" s="158" t="str">
        <f>IF('Crisis Indicator Data'!T151="x","x",('Crisis Indicator Data'!T151/1000000))</f>
        <v>x</v>
      </c>
      <c r="J154" s="158" t="str">
        <f>IF('Crisis Indicator Data'!U151="x","x",('Crisis Indicator Data'!U151/1000000))</f>
        <v>x</v>
      </c>
      <c r="K154" s="243" t="str">
        <f t="shared" si="12"/>
        <v>x</v>
      </c>
      <c r="L154" s="143" t="str">
        <f>IF(F154="x","x",(F154*1000000/VLOOKUP($C154,'Crisis Indicator Data'!$C$3:$H$198,5,FALSE)))</f>
        <v>x</v>
      </c>
      <c r="M154" s="143" t="str">
        <f>IF(G154="x","x",(G154*1000000/VLOOKUP($C154,'Crisis Indicator Data'!$C$3:$H$198,5,FALSE)))</f>
        <v>x</v>
      </c>
      <c r="N154" s="143" t="str">
        <f>IF(H154="x","x",(H154*1000000/VLOOKUP($C154,'Crisis Indicator Data'!$C$3:$H$198,5,FALSE)))</f>
        <v>x</v>
      </c>
      <c r="O154" s="143" t="str">
        <f>IF(I154="x","x",(I154*1000000/VLOOKUP($C154,'Crisis Indicator Data'!$C$3:$H$198,5,FALSE)))</f>
        <v>x</v>
      </c>
      <c r="P154" s="143" t="str">
        <f>IF(J154="x","x",(J154*1000000/VLOOKUP($C154,'Crisis Indicator Data'!$C$3:$H$198,5,FALSE)))</f>
        <v>x</v>
      </c>
      <c r="Q154" s="237" t="str">
        <f t="shared" si="13"/>
        <v>x</v>
      </c>
      <c r="R154" s="237" t="str">
        <f t="shared" si="14"/>
        <v>x</v>
      </c>
    </row>
    <row r="155" spans="1:18" x14ac:dyDescent="0.25">
      <c r="A155" s="150" t="str">
        <f>'Crisis Indicator Data'!A152</f>
        <v>Multiple Crises in Tanzania</v>
      </c>
      <c r="B155" s="151" t="str">
        <f>'Crisis Indicator Data'!B152</f>
        <v>Displacement,Drought</v>
      </c>
      <c r="C155" s="151" t="str">
        <f>'Crisis Indicator Data'!C152</f>
        <v>TZA001</v>
      </c>
      <c r="D155" s="151" t="str">
        <f>'Crisis Indicator Data'!D152</f>
        <v>Tanzania</v>
      </c>
      <c r="E155" s="151" t="str">
        <f>'Crisis Indicator Data'!E152</f>
        <v>TZA</v>
      </c>
      <c r="F155" s="158">
        <f>IF('Crisis Indicator Data'!Q152="x","x",('Crisis Indicator Data'!Q152/1000000))</f>
        <v>1.9970000000000001</v>
      </c>
      <c r="G155" s="158">
        <f>IF('Crisis Indicator Data'!R152="x","x",('Crisis Indicator Data'!R152/1000000))</f>
        <v>12.074</v>
      </c>
      <c r="H155" s="158">
        <f>IF('Crisis Indicator Data'!S152="x","x",('Crisis Indicator Data'!S152/1000000))</f>
        <v>0.745</v>
      </c>
      <c r="I155" s="158">
        <f>IF('Crisis Indicator Data'!T152="x","x",('Crisis Indicator Data'!T152/1000000))</f>
        <v>9.5000000000000001E-2</v>
      </c>
      <c r="J155" s="158">
        <f>IF('Crisis Indicator Data'!U152="x","x",('Crisis Indicator Data'!U152/1000000))</f>
        <v>0</v>
      </c>
      <c r="K155" s="243">
        <f t="shared" si="12"/>
        <v>3.2</v>
      </c>
      <c r="L155" s="143">
        <f>IF(F155="x","x",(F155*1000000/VLOOKUP($C155,'Crisis Indicator Data'!$C$3:$H$198,5,FALSE)))</f>
        <v>0.13392797263765005</v>
      </c>
      <c r="M155" s="143">
        <f>IF(G155="x","x",(G155*1000000/VLOOKUP($C155,'Crisis Indicator Data'!$C$3:$H$198,5,FALSE)))</f>
        <v>0.80973777747971298</v>
      </c>
      <c r="N155" s="143">
        <f>IF(H155="x","x",(H155*1000000/VLOOKUP($C155,'Crisis Indicator Data'!$C$3:$H$198,5,FALSE)))</f>
        <v>4.9963114479243509E-2</v>
      </c>
      <c r="O155" s="143">
        <f>IF(I155="x","x",(I155*1000000/VLOOKUP($C155,'Crisis Indicator Data'!$C$3:$H$198,5,FALSE)))</f>
        <v>6.3711354033934679E-3</v>
      </c>
      <c r="P155" s="143">
        <f>IF(J155="x","x",(J155*1000000/VLOOKUP($C155,'Crisis Indicator Data'!$C$3:$H$198,5,FALSE)))</f>
        <v>0</v>
      </c>
      <c r="Q155" s="237">
        <f t="shared" si="13"/>
        <v>3</v>
      </c>
      <c r="R155" s="237">
        <f t="shared" si="14"/>
        <v>3.1</v>
      </c>
    </row>
    <row r="156" spans="1:18" x14ac:dyDescent="0.25">
      <c r="A156" s="150" t="str">
        <f>'Crisis Indicator Data'!A153</f>
        <v>International Displacement in Tanzania</v>
      </c>
      <c r="B156" s="151" t="str">
        <f>'Crisis Indicator Data'!B153</f>
        <v>Displacement</v>
      </c>
      <c r="C156" s="151" t="str">
        <f>'Crisis Indicator Data'!C153</f>
        <v>TZA002</v>
      </c>
      <c r="D156" s="151" t="str">
        <f>'Crisis Indicator Data'!D153</f>
        <v>Tanzania</v>
      </c>
      <c r="E156" s="151" t="str">
        <f>'Crisis Indicator Data'!E153</f>
        <v>TZA</v>
      </c>
      <c r="F156" s="158">
        <f>IF('Crisis Indicator Data'!Q153="x","x",('Crisis Indicator Data'!Q153/1000000))</f>
        <v>0</v>
      </c>
      <c r="G156" s="158">
        <f>IF('Crisis Indicator Data'!R153="x","x",('Crisis Indicator Data'!R153/1000000))</f>
        <v>11.145</v>
      </c>
      <c r="H156" s="158">
        <f>IF('Crisis Indicator Data'!S153="x","x",('Crisis Indicator Data'!S153/1000000))</f>
        <v>0.248</v>
      </c>
      <c r="I156" s="158">
        <f>IF('Crisis Indicator Data'!T153="x","x",('Crisis Indicator Data'!T153/1000000))</f>
        <v>0</v>
      </c>
      <c r="J156" s="158">
        <f>IF('Crisis Indicator Data'!U153="x","x",('Crisis Indicator Data'!U153/1000000))</f>
        <v>0</v>
      </c>
      <c r="K156" s="243">
        <f t="shared" si="12"/>
        <v>2.2999999999999998</v>
      </c>
      <c r="L156" s="143">
        <f>IF(F156="x","x",(F156*1000000/VLOOKUP($C156,'Crisis Indicator Data'!$C$3:$H$198,5,FALSE)))</f>
        <v>0</v>
      </c>
      <c r="M156" s="143">
        <f>IF(G156="x","x",(G156*1000000/VLOOKUP($C156,'Crisis Indicator Data'!$C$3:$H$198,5,FALSE)))</f>
        <v>0.97823224787150009</v>
      </c>
      <c r="N156" s="143">
        <f>IF(H156="x","x",(H156*1000000/VLOOKUP($C156,'Crisis Indicator Data'!$C$3:$H$198,5,FALSE)))</f>
        <v>2.1767752128499955E-2</v>
      </c>
      <c r="O156" s="143">
        <f>IF(I156="x","x",(I156*1000000/VLOOKUP($C156,'Crisis Indicator Data'!$C$3:$H$198,5,FALSE)))</f>
        <v>0</v>
      </c>
      <c r="P156" s="143">
        <f>IF(J156="x","x",(J156*1000000/VLOOKUP($C156,'Crisis Indicator Data'!$C$3:$H$198,5,FALSE)))</f>
        <v>0</v>
      </c>
      <c r="Q156" s="237">
        <f t="shared" si="13"/>
        <v>2</v>
      </c>
      <c r="R156" s="237">
        <f t="shared" si="14"/>
        <v>2.15</v>
      </c>
    </row>
    <row r="157" spans="1:18" x14ac:dyDescent="0.25">
      <c r="A157" s="150" t="str">
        <f>'Crisis Indicator Data'!A154</f>
        <v>Food Security Crisis in North-East Tanzania</v>
      </c>
      <c r="B157" s="151" t="str">
        <f>'Crisis Indicator Data'!B154</f>
        <v>Drought</v>
      </c>
      <c r="C157" s="151" t="str">
        <f>'Crisis Indicator Data'!C154</f>
        <v>TZA003</v>
      </c>
      <c r="D157" s="151" t="str">
        <f>'Crisis Indicator Data'!D154</f>
        <v>Tanzania</v>
      </c>
      <c r="E157" s="151" t="str">
        <f>'Crisis Indicator Data'!E154</f>
        <v>TZA</v>
      </c>
      <c r="F157" s="158">
        <f>IF('Crisis Indicator Data'!Q154="x","x",('Crisis Indicator Data'!Q154/1000000))</f>
        <v>1.9970000000000001</v>
      </c>
      <c r="G157" s="158">
        <f>IF('Crisis Indicator Data'!R154="x","x",('Crisis Indicator Data'!R154/1000000))</f>
        <v>0.92900000000000005</v>
      </c>
      <c r="H157" s="158">
        <f>IF('Crisis Indicator Data'!S154="x","x",('Crisis Indicator Data'!S154/1000000))</f>
        <v>0.497</v>
      </c>
      <c r="I157" s="158">
        <f>IF('Crisis Indicator Data'!T154="x","x",('Crisis Indicator Data'!T154/1000000))</f>
        <v>9.5000000000000001E-2</v>
      </c>
      <c r="J157" s="158">
        <f>IF('Crisis Indicator Data'!U154="x","x",('Crisis Indicator Data'!U154/1000000))</f>
        <v>0</v>
      </c>
      <c r="K157" s="243">
        <f t="shared" si="12"/>
        <v>3</v>
      </c>
      <c r="L157" s="143">
        <f>IF(F157="x","x",(F157*1000000/VLOOKUP($C157,'Crisis Indicator Data'!$C$3:$H$198,5,FALSE)))</f>
        <v>0.56765207504263782</v>
      </c>
      <c r="M157" s="143">
        <f>IF(G157="x","x",(G157*1000000/VLOOKUP($C157,'Crisis Indicator Data'!$C$3:$H$198,5,FALSE)))</f>
        <v>0.26407049459920412</v>
      </c>
      <c r="N157" s="143">
        <f>IF(H157="x","x",(H157*1000000/VLOOKUP($C157,'Crisis Indicator Data'!$C$3:$H$198,5,FALSE)))</f>
        <v>0.14127345082433201</v>
      </c>
      <c r="O157" s="143">
        <f>IF(I157="x","x",(I157*1000000/VLOOKUP($C157,'Crisis Indicator Data'!$C$3:$H$198,5,FALSE)))</f>
        <v>2.7003979533826036E-2</v>
      </c>
      <c r="P157" s="143">
        <f>IF(J157="x","x",(J157*1000000/VLOOKUP($C157,'Crisis Indicator Data'!$C$3:$H$198,5,FALSE)))</f>
        <v>0</v>
      </c>
      <c r="Q157" s="237">
        <f t="shared" si="13"/>
        <v>3</v>
      </c>
      <c r="R157" s="237">
        <f t="shared" si="14"/>
        <v>3</v>
      </c>
    </row>
    <row r="158" spans="1:18" x14ac:dyDescent="0.25">
      <c r="A158" s="150" t="str">
        <f>'Crisis Indicator Data'!A155</f>
        <v>Multiple crises in Uganda</v>
      </c>
      <c r="B158" s="151" t="str">
        <f>'Crisis Indicator Data'!B155</f>
        <v>Displacement,Drought,Violence,Epidemic</v>
      </c>
      <c r="C158" s="151" t="str">
        <f>'Crisis Indicator Data'!C155</f>
        <v>UGA001</v>
      </c>
      <c r="D158" s="151" t="str">
        <f>'Crisis Indicator Data'!D155</f>
        <v>Uganda</v>
      </c>
      <c r="E158" s="151" t="str">
        <f>'Crisis Indicator Data'!E155</f>
        <v>UGA</v>
      </c>
      <c r="F158" s="158">
        <f>IF('Crisis Indicator Data'!Q155="x","x",('Crisis Indicator Data'!Q155/1000000))</f>
        <v>4.1529999999999996</v>
      </c>
      <c r="G158" s="158">
        <f>IF('Crisis Indicator Data'!R155="x","x",('Crisis Indicator Data'!R155/1000000))</f>
        <v>0.5</v>
      </c>
      <c r="H158" s="158">
        <f>IF('Crisis Indicator Data'!S155="x","x",('Crisis Indicator Data'!S155/1000000))</f>
        <v>1.7949999999999999</v>
      </c>
      <c r="I158" s="158">
        <f>IF('Crisis Indicator Data'!T155="x","x",('Crisis Indicator Data'!T155/1000000))</f>
        <v>3.7999999999999999E-2</v>
      </c>
      <c r="J158" s="158">
        <f>IF('Crisis Indicator Data'!U155="x","x",('Crisis Indicator Data'!U155/1000000))</f>
        <v>0</v>
      </c>
      <c r="K158" s="243">
        <f t="shared" si="12"/>
        <v>3.8</v>
      </c>
      <c r="L158" s="143">
        <f>IF(F158="x","x",(F158*1000000/VLOOKUP($C158,'Crisis Indicator Data'!$C$3:$H$198,5,FALSE)))</f>
        <v>0.64030218933086636</v>
      </c>
      <c r="M158" s="143">
        <f>IF(G158="x","x",(G158*1000000/VLOOKUP($C158,'Crisis Indicator Data'!$C$3:$H$198,5,FALSE)))</f>
        <v>7.70891150169596E-2</v>
      </c>
      <c r="N158" s="143">
        <f>IF(H158="x","x",(H158*1000000/VLOOKUP($C158,'Crisis Indicator Data'!$C$3:$H$198,5,FALSE)))</f>
        <v>0.27674992291088496</v>
      </c>
      <c r="O158" s="143">
        <f>IF(I158="x","x",(I158*1000000/VLOOKUP($C158,'Crisis Indicator Data'!$C$3:$H$198,5,FALSE)))</f>
        <v>5.8587727412889304E-3</v>
      </c>
      <c r="P158" s="143">
        <f>IF(J158="x","x",(J158*1000000/VLOOKUP($C158,'Crisis Indicator Data'!$C$3:$H$198,5,FALSE)))</f>
        <v>0</v>
      </c>
      <c r="Q158" s="237">
        <f t="shared" si="13"/>
        <v>3</v>
      </c>
      <c r="R158" s="237">
        <f t="shared" si="14"/>
        <v>3.4</v>
      </c>
    </row>
    <row r="159" spans="1:18" x14ac:dyDescent="0.25">
      <c r="A159" s="150" t="str">
        <f>'Crisis Indicator Data'!A156</f>
        <v>International Displacement in Uganda</v>
      </c>
      <c r="B159" s="151" t="str">
        <f>'Crisis Indicator Data'!B156</f>
        <v>Displacement</v>
      </c>
      <c r="C159" s="151" t="str">
        <f>'Crisis Indicator Data'!C156</f>
        <v>UGA005</v>
      </c>
      <c r="D159" s="151" t="str">
        <f>'Crisis Indicator Data'!D156</f>
        <v>Uganda</v>
      </c>
      <c r="E159" s="151" t="str">
        <f>'Crisis Indicator Data'!E156</f>
        <v>UGA</v>
      </c>
      <c r="F159" s="158">
        <f>IF('Crisis Indicator Data'!Q156="x","x",('Crisis Indicator Data'!Q156/1000000))</f>
        <v>3.722</v>
      </c>
      <c r="G159" s="158">
        <f>IF('Crisis Indicator Data'!R156="x","x",('Crisis Indicator Data'!R156/1000000))</f>
        <v>0</v>
      </c>
      <c r="H159" s="158">
        <f>IF('Crisis Indicator Data'!S156="x","x",('Crisis Indicator Data'!S156/1000000))</f>
        <v>1.5189999999999999</v>
      </c>
      <c r="I159" s="158">
        <f>IF('Crisis Indicator Data'!T156="x","x",('Crisis Indicator Data'!T156/1000000))</f>
        <v>0</v>
      </c>
      <c r="J159" s="158">
        <f>IF('Crisis Indicator Data'!U156="x","x",('Crisis Indicator Data'!U156/1000000))</f>
        <v>0</v>
      </c>
      <c r="K159" s="243">
        <f t="shared" si="12"/>
        <v>3.6</v>
      </c>
      <c r="L159" s="143">
        <f>IF(F159="x","x",(F159*1000000/VLOOKUP($C159,'Crisis Indicator Data'!$C$3:$H$198,5,FALSE)))</f>
        <v>0.71030534351145036</v>
      </c>
      <c r="M159" s="143">
        <f>IF(G159="x","x",(G159*1000000/VLOOKUP($C159,'Crisis Indicator Data'!$C$3:$H$198,5,FALSE)))</f>
        <v>0</v>
      </c>
      <c r="N159" s="143">
        <f>IF(H159="x","x",(H159*1000000/VLOOKUP($C159,'Crisis Indicator Data'!$C$3:$H$198,5,FALSE)))</f>
        <v>0.28988549618320608</v>
      </c>
      <c r="O159" s="143">
        <f>IF(I159="x","x",(I159*1000000/VLOOKUP($C159,'Crisis Indicator Data'!$C$3:$H$198,5,FALSE)))</f>
        <v>0</v>
      </c>
      <c r="P159" s="143">
        <f>IF(J159="x","x",(J159*1000000/VLOOKUP($C159,'Crisis Indicator Data'!$C$3:$H$198,5,FALSE)))</f>
        <v>0</v>
      </c>
      <c r="Q159" s="237">
        <f t="shared" si="13"/>
        <v>3</v>
      </c>
      <c r="R159" s="237">
        <f t="shared" si="14"/>
        <v>3.3</v>
      </c>
    </row>
    <row r="160" spans="1:18" x14ac:dyDescent="0.25">
      <c r="A160" s="150" t="str">
        <f>'Crisis Indicator Data'!A157</f>
        <v>Food Security Crisis in Karamoja Region</v>
      </c>
      <c r="B160" s="151" t="str">
        <f>'Crisis Indicator Data'!B157</f>
        <v>Drought,Violence,Epidemic</v>
      </c>
      <c r="C160" s="151" t="str">
        <f>'Crisis Indicator Data'!C157</f>
        <v>UGA007</v>
      </c>
      <c r="D160" s="151" t="str">
        <f>'Crisis Indicator Data'!D157</f>
        <v>Uganda</v>
      </c>
      <c r="E160" s="151" t="str">
        <f>'Crisis Indicator Data'!E157</f>
        <v>UGA</v>
      </c>
      <c r="F160" s="158">
        <f>IF('Crisis Indicator Data'!Q157="x","x",('Crisis Indicator Data'!Q157/1000000))</f>
        <v>0.43099999999999999</v>
      </c>
      <c r="G160" s="158">
        <f>IF('Crisis Indicator Data'!R157="x","x",('Crisis Indicator Data'!R157/1000000))</f>
        <v>0.5</v>
      </c>
      <c r="H160" s="158">
        <f>IF('Crisis Indicator Data'!S157="x","x",('Crisis Indicator Data'!S157/1000000))</f>
        <v>0.27600000000000002</v>
      </c>
      <c r="I160" s="158">
        <f>IF('Crisis Indicator Data'!T157="x","x",('Crisis Indicator Data'!T157/1000000))</f>
        <v>3.7999999999999999E-2</v>
      </c>
      <c r="J160" s="158">
        <f>IF('Crisis Indicator Data'!U157="x","x",('Crisis Indicator Data'!U157/1000000))</f>
        <v>0</v>
      </c>
      <c r="K160" s="243">
        <f t="shared" si="12"/>
        <v>2.5</v>
      </c>
      <c r="L160" s="143">
        <f>IF(F160="x","x",(F160*1000000/VLOOKUP($C160,'Crisis Indicator Data'!$C$3:$H$198,5,FALSE)))</f>
        <v>0.34590690208667735</v>
      </c>
      <c r="M160" s="143">
        <f>IF(G160="x","x",(G160*1000000/VLOOKUP($C160,'Crisis Indicator Data'!$C$3:$H$198,5,FALSE)))</f>
        <v>0.4012841091492777</v>
      </c>
      <c r="N160" s="143">
        <f>IF(H160="x","x",(H160*1000000/VLOOKUP($C160,'Crisis Indicator Data'!$C$3:$H$198,5,FALSE)))</f>
        <v>0.22150882825040127</v>
      </c>
      <c r="O160" s="143">
        <f>IF(I160="x","x",(I160*1000000/VLOOKUP($C160,'Crisis Indicator Data'!$C$3:$H$198,5,FALSE)))</f>
        <v>3.0497592295345103E-2</v>
      </c>
      <c r="P160" s="143">
        <f>IF(J160="x","x",(J160*1000000/VLOOKUP($C160,'Crisis Indicator Data'!$C$3:$H$198,5,FALSE)))</f>
        <v>0</v>
      </c>
      <c r="Q160" s="237">
        <f t="shared" si="13"/>
        <v>3</v>
      </c>
      <c r="R160" s="237">
        <f t="shared" si="14"/>
        <v>2.75</v>
      </c>
    </row>
    <row r="161" spans="1:18" x14ac:dyDescent="0.25">
      <c r="A161" s="150" t="str">
        <f>'Crisis Indicator Data'!A158</f>
        <v>Conflict in Ukraine</v>
      </c>
      <c r="B161" s="151" t="str">
        <f>'Crisis Indicator Data'!B158</f>
        <v>Conflict,Displacement</v>
      </c>
      <c r="C161" s="151" t="str">
        <f>'Crisis Indicator Data'!C158</f>
        <v>UKR002</v>
      </c>
      <c r="D161" s="151" t="str">
        <f>'Crisis Indicator Data'!D158</f>
        <v>Ukraine</v>
      </c>
      <c r="E161" s="151" t="str">
        <f>'Crisis Indicator Data'!E158</f>
        <v>UKR</v>
      </c>
      <c r="F161" s="158">
        <f>IF('Crisis Indicator Data'!Q158="x","x",('Crisis Indicator Data'!Q158/1000000))</f>
        <v>0</v>
      </c>
      <c r="G161" s="158">
        <f>IF('Crisis Indicator Data'!R158="x","x",('Crisis Indicator Data'!R158/1000000))</f>
        <v>25.530999999999999</v>
      </c>
      <c r="H161" s="158">
        <f>IF('Crisis Indicator Data'!S158="x","x",('Crisis Indicator Data'!S158/1000000))</f>
        <v>11.16</v>
      </c>
      <c r="I161" s="158">
        <f>IF('Crisis Indicator Data'!T158="x","x",('Crisis Indicator Data'!T158/1000000))</f>
        <v>6.54</v>
      </c>
      <c r="J161" s="158">
        <f>IF('Crisis Indicator Data'!U158="x","x",('Crisis Indicator Data'!U158/1000000))</f>
        <v>0</v>
      </c>
      <c r="K161" s="243">
        <f t="shared" si="12"/>
        <v>5</v>
      </c>
      <c r="L161" s="143">
        <f>IF(F161="x","x",(F161*1000000/VLOOKUP($C161,'Crisis Indicator Data'!$C$3:$H$198,5,FALSE)))</f>
        <v>0</v>
      </c>
      <c r="M161" s="143">
        <f>IF(G161="x","x",(G161*1000000/VLOOKUP($C161,'Crisis Indicator Data'!$C$3:$H$198,5,FALSE)))</f>
        <v>0.59057158057875137</v>
      </c>
      <c r="N161" s="143">
        <f>IF(H161="x","x",(H161*1000000/VLOOKUP($C161,'Crisis Indicator Data'!$C$3:$H$198,5,FALSE)))</f>
        <v>0.25814808817746526</v>
      </c>
      <c r="O161" s="143">
        <f>IF(I161="x","x",(I161*1000000/VLOOKUP($C161,'Crisis Indicator Data'!$C$3:$H$198,5,FALSE)))</f>
        <v>0.1512803312437834</v>
      </c>
      <c r="P161" s="143">
        <f>IF(J161="x","x",(J161*1000000/VLOOKUP($C161,'Crisis Indicator Data'!$C$3:$H$198,5,FALSE)))</f>
        <v>0</v>
      </c>
      <c r="Q161" s="237">
        <f t="shared" si="13"/>
        <v>4</v>
      </c>
      <c r="R161" s="237">
        <f t="shared" si="14"/>
        <v>4.5</v>
      </c>
    </row>
    <row r="162" spans="1:18" x14ac:dyDescent="0.25">
      <c r="A162" s="150" t="str">
        <f>'Crisis Indicator Data'!A159</f>
        <v>Complex crisis in Venezuela</v>
      </c>
      <c r="B162" s="151" t="str">
        <f>'Crisis Indicator Data'!B159</f>
        <v>Socio-political,Violence,Floods</v>
      </c>
      <c r="C162" s="151" t="str">
        <f>'Crisis Indicator Data'!C159</f>
        <v>VEN001</v>
      </c>
      <c r="D162" s="151" t="str">
        <f>'Crisis Indicator Data'!D159</f>
        <v>Venezuela</v>
      </c>
      <c r="E162" s="151" t="str">
        <f>'Crisis Indicator Data'!E159</f>
        <v>VEN</v>
      </c>
      <c r="F162" s="158">
        <f>IF('Crisis Indicator Data'!Q159="x","x",('Crisis Indicator Data'!Q159/1000000))</f>
        <v>9.6609999999999996</v>
      </c>
      <c r="G162" s="158">
        <f>IF('Crisis Indicator Data'!R159="x","x",('Crisis Indicator Data'!R159/1000000))</f>
        <v>0.222</v>
      </c>
      <c r="H162" s="158">
        <f>IF('Crisis Indicator Data'!S159="x","x",('Crisis Indicator Data'!S159/1000000))</f>
        <v>18.516999999999999</v>
      </c>
      <c r="I162" s="158">
        <f>IF('Crisis Indicator Data'!T159="x","x",('Crisis Indicator Data'!T159/1000000))</f>
        <v>0</v>
      </c>
      <c r="J162" s="158">
        <f>IF('Crisis Indicator Data'!U159="x","x",('Crisis Indicator Data'!U159/1000000))</f>
        <v>0</v>
      </c>
      <c r="K162" s="243">
        <f t="shared" si="12"/>
        <v>5</v>
      </c>
      <c r="L162" s="143">
        <f>IF(F162="x","x",(F162*1000000/VLOOKUP($C162,'Crisis Indicator Data'!$C$3:$H$198,5,FALSE)))</f>
        <v>0.34017605633802817</v>
      </c>
      <c r="M162" s="143">
        <f>IF(G162="x","x",(G162*1000000/VLOOKUP($C162,'Crisis Indicator Data'!$C$3:$H$198,5,FALSE)))</f>
        <v>7.8169014084507049E-3</v>
      </c>
      <c r="N162" s="143">
        <f>IF(H162="x","x",(H162*1000000/VLOOKUP($C162,'Crisis Indicator Data'!$C$3:$H$198,5,FALSE)))</f>
        <v>0.65200704225352113</v>
      </c>
      <c r="O162" s="143">
        <f>IF(I162="x","x",(I162*1000000/VLOOKUP($C162,'Crisis Indicator Data'!$C$3:$H$198,5,FALSE)))</f>
        <v>0</v>
      </c>
      <c r="P162" s="143">
        <f>IF(J162="x","x",(J162*1000000/VLOOKUP($C162,'Crisis Indicator Data'!$C$3:$H$198,5,FALSE)))</f>
        <v>0</v>
      </c>
      <c r="Q162" s="237">
        <f t="shared" si="13"/>
        <v>3</v>
      </c>
      <c r="R162" s="237">
        <f t="shared" si="14"/>
        <v>4</v>
      </c>
    </row>
    <row r="163" spans="1:18" x14ac:dyDescent="0.25">
      <c r="A163" s="150" t="str">
        <f>'Crisis Indicator Data'!A160</f>
        <v>Conflict in Yemen</v>
      </c>
      <c r="B163" s="151" t="str">
        <f>'Crisis Indicator Data'!B160</f>
        <v>Conflict</v>
      </c>
      <c r="C163" s="151" t="str">
        <f>'Crisis Indicator Data'!C160</f>
        <v>YEM001</v>
      </c>
      <c r="D163" s="151" t="str">
        <f>'Crisis Indicator Data'!D160</f>
        <v>Yemen</v>
      </c>
      <c r="E163" s="151" t="str">
        <f>'Crisis Indicator Data'!E160</f>
        <v>YEM</v>
      </c>
      <c r="F163" s="158">
        <f>IF('Crisis Indicator Data'!Q160="x","x",('Crisis Indicator Data'!Q160/1000000))</f>
        <v>0</v>
      </c>
      <c r="G163" s="158">
        <f>IF('Crisis Indicator Data'!R160="x","x",('Crisis Indicator Data'!R160/1000000))</f>
        <v>7.0910000000000002</v>
      </c>
      <c r="H163" s="158">
        <f>IF('Crisis Indicator Data'!S160="x","x",('Crisis Indicator Data'!S160/1000000))</f>
        <v>14.04</v>
      </c>
      <c r="I163" s="158">
        <f>IF('Crisis Indicator Data'!T160="x","x",('Crisis Indicator Data'!T160/1000000))</f>
        <v>5.3819999999999997</v>
      </c>
      <c r="J163" s="158">
        <f>IF('Crisis Indicator Data'!U160="x","x",('Crisis Indicator Data'!U160/1000000))</f>
        <v>3.9780000000000002</v>
      </c>
      <c r="K163" s="243">
        <f t="shared" si="12"/>
        <v>5</v>
      </c>
      <c r="L163" s="143">
        <f>IF(F163="x","x",(F163*1000000/VLOOKUP($C163,'Crisis Indicator Data'!$C$3:$H$198,5,FALSE)))</f>
        <v>0</v>
      </c>
      <c r="M163" s="143">
        <f>IF(G163="x","x",(G163*1000000/VLOOKUP($C163,'Crisis Indicator Data'!$C$3:$H$198,5,FALSE)))</f>
        <v>0.23256042766718049</v>
      </c>
      <c r="N163" s="143">
        <f>IF(H163="x","x",(H163*1000000/VLOOKUP($C163,'Crisis Indicator Data'!$C$3:$H$198,5,FALSE)))</f>
        <v>0.46046374339969171</v>
      </c>
      <c r="O163" s="143">
        <f>IF(I163="x","x",(I163*1000000/VLOOKUP($C163,'Crisis Indicator Data'!$C$3:$H$198,5,FALSE)))</f>
        <v>0.17651110163654848</v>
      </c>
      <c r="P163" s="143">
        <f>IF(J163="x","x",(J163*1000000/VLOOKUP($C163,'Crisis Indicator Data'!$C$3:$H$198,5,FALSE)))</f>
        <v>0.13046472729657932</v>
      </c>
      <c r="Q163" s="237">
        <f t="shared" si="13"/>
        <v>5</v>
      </c>
      <c r="R163" s="237">
        <f t="shared" si="14"/>
        <v>5</v>
      </c>
    </row>
    <row r="164" spans="1:18" x14ac:dyDescent="0.25">
      <c r="A164" s="150" t="str">
        <f>'Crisis Indicator Data'!A161</f>
        <v>Mixed migration flows in Yemen</v>
      </c>
      <c r="B164" s="151" t="str">
        <f>'Crisis Indicator Data'!B161</f>
        <v>Displacement</v>
      </c>
      <c r="C164" s="151" t="str">
        <f>'Crisis Indicator Data'!C161</f>
        <v>YEM002</v>
      </c>
      <c r="D164" s="151" t="str">
        <f>'Crisis Indicator Data'!D161</f>
        <v>Yemen</v>
      </c>
      <c r="E164" s="151" t="str">
        <f>'Crisis Indicator Data'!E161</f>
        <v>YEM</v>
      </c>
      <c r="F164" s="158">
        <f>IF('Crisis Indicator Data'!Q161="x","x",('Crisis Indicator Data'!Q161/1000000))</f>
        <v>4.6749999999999998</v>
      </c>
      <c r="G164" s="158">
        <f>IF('Crisis Indicator Data'!R161="x","x",('Crisis Indicator Data'!R161/1000000))</f>
        <v>0</v>
      </c>
      <c r="H164" s="158">
        <f>IF('Crisis Indicator Data'!S161="x","x",('Crisis Indicator Data'!S161/1000000))</f>
        <v>0.13200000000000001</v>
      </c>
      <c r="I164" s="158">
        <f>IF('Crisis Indicator Data'!T161="x","x",('Crisis Indicator Data'!T161/1000000))</f>
        <v>0.13200000000000001</v>
      </c>
      <c r="J164" s="158">
        <f>IF('Crisis Indicator Data'!U161="x","x",('Crisis Indicator Data'!U161/1000000))</f>
        <v>2.9000000000000001E-2</v>
      </c>
      <c r="K164" s="243">
        <f t="shared" si="12"/>
        <v>2.4</v>
      </c>
      <c r="L164" s="143">
        <f>IF(F164="x","x",(F164*1000000/VLOOKUP($C164,'Crisis Indicator Data'!$C$3:$H$198,5,FALSE)))</f>
        <v>0.94083316562688668</v>
      </c>
      <c r="M164" s="143">
        <f>IF(G164="x","x",(G164*1000000/VLOOKUP($C164,'Crisis Indicator Data'!$C$3:$H$198,5,FALSE)))</f>
        <v>0</v>
      </c>
      <c r="N164" s="143">
        <f>IF(H164="x","x",(H164*1000000/VLOOKUP($C164,'Crisis Indicator Data'!$C$3:$H$198,5,FALSE)))</f>
        <v>2.6564701147112096E-2</v>
      </c>
      <c r="O164" s="143">
        <f>IF(I164="x","x",(I164*1000000/VLOOKUP($C164,'Crisis Indicator Data'!$C$3:$H$198,5,FALSE)))</f>
        <v>2.6564701147112096E-2</v>
      </c>
      <c r="P164" s="143">
        <f>IF(J164="x","x",(J164*1000000/VLOOKUP($C164,'Crisis Indicator Data'!$C$3:$H$198,5,FALSE)))</f>
        <v>5.8361843429261418E-3</v>
      </c>
      <c r="Q164" s="237">
        <f t="shared" si="13"/>
        <v>3</v>
      </c>
      <c r="R164" s="237">
        <f t="shared" si="14"/>
        <v>2.7</v>
      </c>
    </row>
    <row r="165" spans="1:18" x14ac:dyDescent="0.25">
      <c r="A165" s="150" t="str">
        <f>'Crisis Indicator Data'!A162</f>
        <v>Drought in Zambia</v>
      </c>
      <c r="B165" s="151" t="str">
        <f>'Crisis Indicator Data'!B162</f>
        <v>Drought</v>
      </c>
      <c r="C165" s="151" t="str">
        <f>'Crisis Indicator Data'!C162</f>
        <v>ZMB002</v>
      </c>
      <c r="D165" s="151" t="str">
        <f>'Crisis Indicator Data'!D162</f>
        <v>Zambia</v>
      </c>
      <c r="E165" s="151" t="str">
        <f>'Crisis Indicator Data'!E162</f>
        <v>ZMB</v>
      </c>
      <c r="F165" s="158">
        <f>IF('Crisis Indicator Data'!Q162="x","x",('Crisis Indicator Data'!Q162/1000000))</f>
        <v>4.9370000000000003</v>
      </c>
      <c r="G165" s="158">
        <f>IF('Crisis Indicator Data'!R162="x","x",('Crisis Indicator Data'!R162/1000000))</f>
        <v>6.601</v>
      </c>
      <c r="H165" s="158">
        <f>IF('Crisis Indicator Data'!S162="x","x",('Crisis Indicator Data'!S162/1000000))</f>
        <v>1.952</v>
      </c>
      <c r="I165" s="158">
        <f>IF('Crisis Indicator Data'!T162="x","x",('Crisis Indicator Data'!T162/1000000))</f>
        <v>0</v>
      </c>
      <c r="J165" s="158">
        <f>IF('Crisis Indicator Data'!U162="x","x",('Crisis Indicator Data'!U162/1000000))</f>
        <v>0</v>
      </c>
      <c r="K165" s="243">
        <f t="shared" si="12"/>
        <v>3.8</v>
      </c>
      <c r="L165" s="143">
        <f>IF(F165="x","x",(F165*1000000/VLOOKUP($C165,'Crisis Indicator Data'!$C$3:$H$198,5,FALSE)))</f>
        <v>0.36597479614529282</v>
      </c>
      <c r="M165" s="143">
        <f>IF(G165="x","x",(G165*1000000/VLOOKUP($C165,'Crisis Indicator Data'!$C$3:$H$198,5,FALSE)))</f>
        <v>0.48932542624166048</v>
      </c>
      <c r="N165" s="143">
        <f>IF(H165="x","x",(H165*1000000/VLOOKUP($C165,'Crisis Indicator Data'!$C$3:$H$198,5,FALSE)))</f>
        <v>0.1446997776130467</v>
      </c>
      <c r="O165" s="143">
        <f>IF(I165="x","x",(I165*1000000/VLOOKUP($C165,'Crisis Indicator Data'!$C$3:$H$198,5,FALSE)))</f>
        <v>0</v>
      </c>
      <c r="P165" s="143">
        <f>IF(J165="x","x",(J165*1000000/VLOOKUP($C165,'Crisis Indicator Data'!$C$3:$H$198,5,FALSE)))</f>
        <v>0</v>
      </c>
      <c r="Q165" s="237">
        <f t="shared" si="13"/>
        <v>3</v>
      </c>
      <c r="R165" s="237">
        <f t="shared" si="14"/>
        <v>3.4</v>
      </c>
    </row>
    <row r="166" spans="1:18" x14ac:dyDescent="0.25">
      <c r="A166" s="150" t="str">
        <f>'Crisis Indicator Data'!A163</f>
        <v>Complex crisis in Zimbabwe</v>
      </c>
      <c r="B166" s="151" t="str">
        <f>'Crisis Indicator Data'!B163</f>
        <v>Socio-political,Drought</v>
      </c>
      <c r="C166" s="151" t="str">
        <f>'Crisis Indicator Data'!C163</f>
        <v>ZWE001</v>
      </c>
      <c r="D166" s="151" t="str">
        <f>'Crisis Indicator Data'!D163</f>
        <v>Zimbabwe</v>
      </c>
      <c r="E166" s="151" t="str">
        <f>'Crisis Indicator Data'!E163</f>
        <v>ZWE</v>
      </c>
      <c r="F166" s="158">
        <f>IF('Crisis Indicator Data'!Q163="x","x",('Crisis Indicator Data'!Q163/1000000))</f>
        <v>6.6340000000000003</v>
      </c>
      <c r="G166" s="158">
        <f>IF('Crisis Indicator Data'!R163="x","x",('Crisis Indicator Data'!R163/1000000))</f>
        <v>2.706</v>
      </c>
      <c r="H166" s="158">
        <f>IF('Crisis Indicator Data'!S163="x","x",('Crisis Indicator Data'!S163/1000000))</f>
        <v>6.05</v>
      </c>
      <c r="I166" s="158">
        <f>IF('Crisis Indicator Data'!T163="x","x",('Crisis Indicator Data'!T163/1000000))</f>
        <v>0.95</v>
      </c>
      <c r="J166" s="158">
        <f>IF('Crisis Indicator Data'!U163="x","x",('Crisis Indicator Data'!U163/1000000))</f>
        <v>0</v>
      </c>
      <c r="K166" s="243">
        <f t="shared" ref="K166" si="15">IF(H166="x","x",IF(SUM(H166:J166)=0,0,IF(LOG(SUM(H166:J166)*1000000)&lt;$K$4,0,IF(LOG(SUM(H166:J166)*1000000)&gt;$K$3,5,ROUND(5-(K$3-LOG(SUM(H166:J166)*1000000))/(K$3-K$4)*5,1)))))</f>
        <v>4.7</v>
      </c>
      <c r="L166" s="143">
        <f>IF(F166="x","x",(F166*1000000/VLOOKUP($C166,'Crisis Indicator Data'!$C$3:$H$198,5,FALSE)))</f>
        <v>0.40599755201958382</v>
      </c>
      <c r="M166" s="143">
        <f>IF(G166="x","x",(G166*1000000/VLOOKUP($C166,'Crisis Indicator Data'!$C$3:$H$198,5,FALSE)))</f>
        <v>0.16560587515299877</v>
      </c>
      <c r="N166" s="143">
        <f>IF(H166="x","x",(H166*1000000/VLOOKUP($C166,'Crisis Indicator Data'!$C$3:$H$198,5,FALSE)))</f>
        <v>0.37025703794369647</v>
      </c>
      <c r="O166" s="143">
        <f>IF(I166="x","x",(I166*1000000/VLOOKUP($C166,'Crisis Indicator Data'!$C$3:$H$198,5,FALSE)))</f>
        <v>5.8139534883720929E-2</v>
      </c>
      <c r="P166" s="143">
        <f>IF(J166="x","x",(J166*1000000/VLOOKUP($C166,'Crisis Indicator Data'!$C$3:$H$198,5,FALSE)))</f>
        <v>0</v>
      </c>
      <c r="Q166" s="237">
        <f t="shared" ref="Q166" si="16">IF(N166="x","x",IF(OR(L166&gt;=$L$3,M166&gt;=$M$3,N166&gt;=$N$3,O166&gt;=$O$3,P166&gt;=$P$3),(IF(P166&gt;=$P$3,5,IF((O166+P166)&gt;=$O$3,4,IF((O166+P166+N166)&gt;=$N$3,3,IF((O166+P166+N166+M166)&gt;=$M$3,2,1)))))))</f>
        <v>4</v>
      </c>
      <c r="R166" s="237">
        <f t="shared" ref="R166" si="17">IF(Q166="x","x",(AVERAGE(K166,Q166)))</f>
        <v>4.3499999999999996</v>
      </c>
    </row>
  </sheetData>
  <mergeCells count="1">
    <mergeCell ref="A1:R1"/>
  </mergeCells>
  <conditionalFormatting sqref="K6:K300">
    <cfRule type="cellIs" dxfId="405" priority="22" stopIfTrue="1" operator="between">
      <formula>7.1</formula>
      <formula>10</formula>
    </cfRule>
    <cfRule type="cellIs" dxfId="404" priority="23" stopIfTrue="1" operator="between">
      <formula>5.4</formula>
      <formula>7</formula>
    </cfRule>
    <cfRule type="cellIs" dxfId="403" priority="24" stopIfTrue="1" operator="between">
      <formula>3.5</formula>
      <formula>5.3</formula>
    </cfRule>
    <cfRule type="cellIs" dxfId="402" priority="25" stopIfTrue="1" operator="between">
      <formula>1.8</formula>
      <formula>3.4</formula>
    </cfRule>
    <cfRule type="cellIs" dxfId="401" priority="26" stopIfTrue="1" operator="between">
      <formula>0</formula>
      <formula>1.7</formula>
    </cfRule>
  </conditionalFormatting>
  <conditionalFormatting sqref="Q6:Q300">
    <cfRule type="cellIs" dxfId="400" priority="17" stopIfTrue="1" operator="between">
      <formula>7.1</formula>
      <formula>10</formula>
    </cfRule>
    <cfRule type="cellIs" dxfId="399" priority="18" stopIfTrue="1" operator="between">
      <formula>5.4</formula>
      <formula>7</formula>
    </cfRule>
    <cfRule type="cellIs" dxfId="398" priority="19" stopIfTrue="1" operator="between">
      <formula>3.5</formula>
      <formula>5.3</formula>
    </cfRule>
    <cfRule type="cellIs" dxfId="397" priority="20" stopIfTrue="1" operator="between">
      <formula>1.8</formula>
      <formula>3.4</formula>
    </cfRule>
    <cfRule type="cellIs" dxfId="396" priority="21" stopIfTrue="1" operator="between">
      <formula>0</formula>
      <formula>1.7</formula>
    </cfRule>
  </conditionalFormatting>
  <conditionalFormatting sqref="R6:R300">
    <cfRule type="cellIs" dxfId="395" priority="7" stopIfTrue="1" operator="between">
      <formula>5</formula>
      <formula>5.9</formula>
    </cfRule>
    <cfRule type="cellIs" dxfId="394" priority="8" stopIfTrue="1" operator="between">
      <formula>4</formula>
      <formula>4.9</formula>
    </cfRule>
    <cfRule type="cellIs" dxfId="393" priority="9" stopIfTrue="1" operator="between">
      <formula>3</formula>
      <formula>3.9</formula>
    </cfRule>
    <cfRule type="cellIs" dxfId="392" priority="10" stopIfTrue="1" operator="between">
      <formula>2</formula>
      <formula>2.9</formula>
    </cfRule>
    <cfRule type="cellIs" dxfId="391" priority="11" stopIfTrue="1" operator="between">
      <formula>0</formula>
      <formula>1.9</formula>
    </cfRule>
  </conditionalFormatting>
  <conditionalFormatting sqref="L6:P143">
    <cfRule type="cellIs" priority="5" stopIfTrue="1" operator="equal">
      <formula>"x"</formula>
    </cfRule>
    <cfRule type="cellIs" dxfId="390" priority="6" operator="greaterThan">
      <formula>1.05</formula>
    </cfRule>
  </conditionalFormatting>
  <conditionalFormatting sqref="L144:P300">
    <cfRule type="cellIs" priority="3" stopIfTrue="1" operator="equal">
      <formula>"x"</formula>
    </cfRule>
    <cfRule type="cellIs" dxfId="389" priority="4" operator="greaterThan">
      <formula>1.05</formula>
    </cfRule>
  </conditionalFormatting>
  <conditionalFormatting sqref="A2:R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66"/>
  <sheetViews>
    <sheetView zoomScale="80" zoomScaleNormal="80" workbookViewId="0">
      <selection activeCell="A3" sqref="A3"/>
    </sheetView>
  </sheetViews>
  <sheetFormatPr defaultColWidth="9.42578125" defaultRowHeight="15" x14ac:dyDescent="0.25"/>
  <cols>
    <col min="1" max="1" width="40.42578125" style="214" bestFit="1" customWidth="1"/>
    <col min="2" max="2" width="25.5703125" style="214" bestFit="1" customWidth="1"/>
    <col min="3" max="3" width="11.42578125" style="214" bestFit="1" customWidth="1"/>
    <col min="4" max="4" width="11.42578125" style="214" customWidth="1"/>
    <col min="5" max="5" width="8.42578125" style="211" customWidth="1"/>
    <col min="6" max="14" width="8.5703125" style="214" customWidth="1"/>
    <col min="15" max="15" width="8.5703125" style="212" customWidth="1"/>
    <col min="16" max="17" width="8.5703125" style="214" customWidth="1"/>
    <col min="18" max="18" width="8.5703125" style="212" customWidth="1"/>
    <col min="19" max="22" width="8.5703125" style="214" customWidth="1"/>
    <col min="23" max="24" width="8.5703125" style="212" customWidth="1"/>
    <col min="25" max="25" width="8.5703125" style="214" customWidth="1"/>
    <col min="26" max="26" width="8.5703125" style="212" customWidth="1"/>
    <col min="27" max="30" width="13" style="214" hidden="1" customWidth="1"/>
    <col min="31" max="31" width="8.5703125" style="214" hidden="1" customWidth="1"/>
    <col min="32" max="38" width="13" style="214" hidden="1" customWidth="1"/>
    <col min="39" max="40" width="8.5703125" style="212" customWidth="1"/>
    <col min="41" max="41" width="9.42578125" style="214" customWidth="1"/>
    <col min="42" max="16384" width="9.42578125" style="214"/>
  </cols>
  <sheetData>
    <row r="1" spans="1:40" x14ac:dyDescent="0.25">
      <c r="A1" s="298"/>
      <c r="B1" s="294"/>
      <c r="C1" s="294"/>
      <c r="D1" s="294"/>
      <c r="E1" s="299"/>
      <c r="F1" s="294"/>
      <c r="G1" s="294"/>
      <c r="H1" s="294"/>
      <c r="I1" s="294"/>
      <c r="J1" s="294"/>
      <c r="K1" s="294"/>
      <c r="L1" s="294"/>
      <c r="M1" s="294"/>
      <c r="N1" s="294"/>
      <c r="O1" s="300"/>
      <c r="P1" s="294"/>
      <c r="Q1" s="294"/>
      <c r="R1" s="300"/>
      <c r="S1" s="294"/>
      <c r="T1" s="294"/>
      <c r="U1" s="294"/>
      <c r="V1" s="294"/>
      <c r="W1" s="300"/>
      <c r="X1" s="300"/>
      <c r="Y1" s="294"/>
      <c r="Z1" s="300"/>
      <c r="AA1" s="294"/>
      <c r="AB1" s="294"/>
      <c r="AC1" s="294"/>
      <c r="AD1" s="294"/>
      <c r="AE1" s="294"/>
      <c r="AF1" s="294"/>
      <c r="AG1" s="294"/>
      <c r="AH1" s="294"/>
      <c r="AI1" s="294"/>
      <c r="AJ1" s="294"/>
      <c r="AK1" s="294"/>
      <c r="AL1" s="294"/>
      <c r="AM1" s="300"/>
      <c r="AN1" s="300"/>
    </row>
    <row r="2" spans="1:40" ht="109.5" customHeight="1" thickBot="1" x14ac:dyDescent="0.3">
      <c r="A2" s="51"/>
      <c r="B2" s="51"/>
      <c r="C2" s="55"/>
      <c r="D2" s="55"/>
      <c r="E2" s="8"/>
      <c r="F2" s="82" t="s">
        <v>8524</v>
      </c>
      <c r="G2" s="82" t="s">
        <v>8525</v>
      </c>
      <c r="H2" s="81" t="s">
        <v>8526</v>
      </c>
      <c r="I2" s="82" t="s">
        <v>8527</v>
      </c>
      <c r="J2" s="82" t="s">
        <v>8528</v>
      </c>
      <c r="K2" s="81" t="s">
        <v>8529</v>
      </c>
      <c r="L2" s="82" t="s">
        <v>8530</v>
      </c>
      <c r="M2" s="82" t="s">
        <v>8531</v>
      </c>
      <c r="N2" s="81" t="s">
        <v>8532</v>
      </c>
      <c r="O2" s="80" t="s">
        <v>8533</v>
      </c>
      <c r="P2" s="82" t="s">
        <v>8534</v>
      </c>
      <c r="Q2" s="82" t="s">
        <v>8535</v>
      </c>
      <c r="R2" s="80" t="s">
        <v>8536</v>
      </c>
      <c r="S2" s="82" t="s">
        <v>8537</v>
      </c>
      <c r="T2" s="82" t="s">
        <v>8538</v>
      </c>
      <c r="U2" s="82" t="s">
        <v>8539</v>
      </c>
      <c r="V2" s="82" t="s">
        <v>8540</v>
      </c>
      <c r="W2" s="80" t="s">
        <v>8541</v>
      </c>
      <c r="X2" s="79" t="s">
        <v>8481</v>
      </c>
      <c r="Y2" s="82" t="s">
        <v>8542</v>
      </c>
      <c r="Z2" s="80" t="s">
        <v>8543</v>
      </c>
      <c r="AA2" s="82" t="s">
        <v>2249</v>
      </c>
      <c r="AB2" s="82" t="s">
        <v>2261</v>
      </c>
      <c r="AC2" s="82" t="s">
        <v>2251</v>
      </c>
      <c r="AD2" s="82" t="s">
        <v>2263</v>
      </c>
      <c r="AE2" s="81" t="s">
        <v>8544</v>
      </c>
      <c r="AF2" s="82" t="s">
        <v>2246</v>
      </c>
      <c r="AG2" s="82" t="s">
        <v>2259</v>
      </c>
      <c r="AH2" s="81" t="s">
        <v>8545</v>
      </c>
      <c r="AI2" s="82" t="s">
        <v>2253</v>
      </c>
      <c r="AJ2" s="82" t="s">
        <v>8546</v>
      </c>
      <c r="AK2" s="82" t="s">
        <v>2255</v>
      </c>
      <c r="AL2" s="81" t="s">
        <v>8547</v>
      </c>
      <c r="AM2" s="80" t="s">
        <v>8548</v>
      </c>
      <c r="AN2" s="79" t="s">
        <v>8482</v>
      </c>
    </row>
    <row r="3" spans="1:40" x14ac:dyDescent="0.25">
      <c r="A3" s="51"/>
      <c r="B3" s="51"/>
      <c r="C3" s="55"/>
      <c r="D3" s="55"/>
      <c r="E3" s="7" t="s">
        <v>8511</v>
      </c>
      <c r="F3" s="246">
        <v>14</v>
      </c>
      <c r="G3" s="246">
        <v>10</v>
      </c>
      <c r="H3" s="246"/>
      <c r="I3" s="246">
        <v>1</v>
      </c>
      <c r="J3" s="246">
        <v>0.5</v>
      </c>
      <c r="K3" s="246"/>
      <c r="L3" s="246">
        <v>0.75</v>
      </c>
      <c r="M3" s="246">
        <v>65</v>
      </c>
      <c r="N3" s="246"/>
      <c r="O3" s="246"/>
      <c r="P3" s="246"/>
      <c r="Q3" s="69">
        <v>3000</v>
      </c>
      <c r="R3" s="246"/>
      <c r="S3" s="246">
        <v>100</v>
      </c>
      <c r="T3" s="246">
        <v>2.5</v>
      </c>
      <c r="U3" s="246">
        <v>10</v>
      </c>
      <c r="V3" s="246">
        <v>100</v>
      </c>
      <c r="W3" s="246"/>
      <c r="X3" s="246"/>
      <c r="Y3" s="246"/>
      <c r="Z3" s="246"/>
      <c r="AA3" s="246"/>
      <c r="AB3" s="246"/>
      <c r="AC3" s="246"/>
      <c r="AD3" s="246"/>
      <c r="AE3" s="246"/>
      <c r="AF3" s="246"/>
      <c r="AG3" s="246"/>
      <c r="AH3" s="246"/>
      <c r="AI3" s="246"/>
      <c r="AJ3" s="246"/>
      <c r="AK3" s="246"/>
      <c r="AL3" s="246"/>
      <c r="AM3" s="246"/>
      <c r="AN3" s="246"/>
    </row>
    <row r="4" spans="1:40" x14ac:dyDescent="0.25">
      <c r="A4" s="51"/>
      <c r="B4" s="51"/>
      <c r="C4" s="55"/>
      <c r="D4" s="55"/>
      <c r="E4" s="7" t="s">
        <v>8512</v>
      </c>
      <c r="F4" s="246">
        <v>0</v>
      </c>
      <c r="G4" s="246">
        <v>0</v>
      </c>
      <c r="H4" s="246"/>
      <c r="I4" s="246">
        <v>0</v>
      </c>
      <c r="J4" s="246">
        <v>0</v>
      </c>
      <c r="K4" s="246"/>
      <c r="L4" s="246">
        <v>0</v>
      </c>
      <c r="M4" s="246">
        <v>25</v>
      </c>
      <c r="N4" s="246"/>
      <c r="O4" s="246"/>
      <c r="P4" s="246"/>
      <c r="Q4" s="246">
        <v>1</v>
      </c>
      <c r="R4" s="246"/>
      <c r="S4" s="246">
        <v>0</v>
      </c>
      <c r="T4" s="246">
        <v>-2.5</v>
      </c>
      <c r="U4" s="246">
        <v>0</v>
      </c>
      <c r="V4" s="246">
        <v>0</v>
      </c>
      <c r="W4" s="246"/>
      <c r="X4" s="246"/>
      <c r="Y4" s="246"/>
      <c r="Z4" s="246"/>
      <c r="AA4" s="246"/>
      <c r="AB4" s="246"/>
      <c r="AC4" s="246"/>
      <c r="AD4" s="246"/>
      <c r="AE4" s="246"/>
      <c r="AF4" s="246"/>
      <c r="AG4" s="246"/>
      <c r="AH4" s="246"/>
      <c r="AI4" s="246"/>
      <c r="AJ4" s="246"/>
      <c r="AK4" s="246"/>
      <c r="AL4" s="246"/>
      <c r="AM4" s="246"/>
      <c r="AN4" s="246"/>
    </row>
    <row r="5" spans="1:40" x14ac:dyDescent="0.25">
      <c r="A5" s="23" t="s">
        <v>8466</v>
      </c>
      <c r="B5" s="23" t="s">
        <v>8471</v>
      </c>
      <c r="C5" s="23" t="s">
        <v>8468</v>
      </c>
      <c r="D5" s="23" t="s">
        <v>8469</v>
      </c>
      <c r="E5" s="24" t="s">
        <v>8513</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0">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0">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0">
        <f t="shared" ref="H6:H37" si="0">IF(AND(F6="x",G6="x"),"x",AVERAGE(F6,G6))</f>
        <v>3.5</v>
      </c>
      <c r="I6" s="240">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0">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0">
        <f t="shared" ref="K6:K37" si="1">IF(AND(I6="x",J6="x"),"x",AVERAGE(I6,J6))</f>
        <v>1.85</v>
      </c>
      <c r="L6" s="240">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0"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0">
        <f t="shared" ref="N6:N37" si="2">IF(AND(L6="x",M6="x"),"x",AVERAGE(L6,M6))</f>
        <v>3.8</v>
      </c>
      <c r="O6" s="240">
        <f t="shared" ref="O6:O37" si="3">AVERAGE(H6,K6,N6)</f>
        <v>3.0499999999999994</v>
      </c>
      <c r="P6" s="240">
        <f>IF(LEN(E6)&gt;3,VLOOKUP(C6,'Regional Crises'!$B$1:$R$69,12,FALSE),VLOOKUP(E6,'Country Indicator Data'!$B$4:$I$300,8,FALSE))</f>
        <v>5</v>
      </c>
      <c r="Q6" s="240">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0">
        <f t="shared" ref="R6:R37" si="4">AVERAGE(P6:Q6)</f>
        <v>5</v>
      </c>
      <c r="S6" s="240">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0">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0">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0">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0">
        <f t="shared" ref="W6:W37" si="5">IF(AND(S6="x",V6="x"),"x",ROUND(AVERAGE(S6,V6,T6,U6),1))</f>
        <v>3.9</v>
      </c>
      <c r="X6" s="240">
        <f t="shared" ref="X6:X37" si="6">ROUND(AVERAGE(O6,W6,R6),1)</f>
        <v>4</v>
      </c>
      <c r="Y6" s="247">
        <f>IF('Core Indicators'!FC3="x","x",IF('Core Indicators'!FC3&gt;=5,5,IF('Core Indicators'!FC3&gt;=4,4,IF('Core Indicators'!FC3&gt;=3,3,IF('Core Indicators'!FC3&gt;=2,2,IF('Core Indicators'!FC3&gt;=1,1,0))))))</f>
        <v>5</v>
      </c>
      <c r="Z6" s="240">
        <f t="shared" ref="Z6:Z37" si="7">Y6</f>
        <v>5</v>
      </c>
      <c r="AA6" s="247">
        <f>'Crisis Indicator Data'!Y3</f>
        <v>1</v>
      </c>
      <c r="AB6" s="247">
        <f>'Crisis Indicator Data'!Z3</f>
        <v>2</v>
      </c>
      <c r="AC6" s="247">
        <f>'Crisis Indicator Data'!AA3</f>
        <v>2</v>
      </c>
      <c r="AD6" s="247">
        <f>'Crisis Indicator Data'!AB3</f>
        <v>0</v>
      </c>
      <c r="AE6" s="247">
        <f t="shared" ref="AE6:AE37" si="8">IF(SUM(AA6:AD6)=0,0,IF(SUM(AA6,AB6,AC6,AD6)&lt;2,1,IF(SUM(AA6:AD6)&lt;6,2,IF(SUM(AA6:AD6)&lt;8,3,IF(SUM(AA6:AD6)&lt;10,4,5)))))</f>
        <v>2</v>
      </c>
      <c r="AF6" s="247">
        <f>'Crisis Indicator Data'!AC3</f>
        <v>3</v>
      </c>
      <c r="AG6" s="247">
        <f>'Crisis Indicator Data'!AD3</f>
        <v>3</v>
      </c>
      <c r="AH6" s="247">
        <f t="shared" ref="AH6:AH37" si="9">IF(SUM(AF6:AG6)=0,0,IF(SUM(AF6,AG6)=1,1,IF(SUM(AF6:AG6)&lt;3,2,IF(SUM(AF6:AG6)&lt;4,3,IF(SUM(AF6:AG6)&lt;5,4,5)))))</f>
        <v>5</v>
      </c>
      <c r="AI6" s="247">
        <f>'Crisis Indicator Data'!AE3</f>
        <v>1</v>
      </c>
      <c r="AJ6" s="247">
        <f>'Crisis Indicator Data'!AF3</f>
        <v>3</v>
      </c>
      <c r="AK6" s="247">
        <f>'Crisis Indicator Data'!AG3</f>
        <v>3</v>
      </c>
      <c r="AL6" s="247">
        <f t="shared" ref="AL6:AL37" si="10">IF(SUM(AI6:AK6)=0,0,IF(SUM(AI6:AK6)=1,1,IF(SUM(AI6:AK6)&lt;3,2,IF(SUM(AI6:AK6)&lt;5,3,IF(SUM(AI6:AK6)&lt;7,4,5)))))</f>
        <v>5</v>
      </c>
      <c r="AM6" s="240">
        <f t="shared" ref="AM6:AM37" si="11">IF(AA6=3,5,ROUND(AVERAGE(AE6,AH6,AL6),0))</f>
        <v>4</v>
      </c>
      <c r="AN6" s="240">
        <f t="shared" ref="AN6:AN37" si="12">IF(AND(Z6="x",AM6="x"),"x",ROUND(AVERAGE(Z6,AM6),1))</f>
        <v>4.5</v>
      </c>
    </row>
    <row r="7" spans="1:40" ht="13.5" customHeight="1" x14ac:dyDescent="0.2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0">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0">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240">
        <f t="shared" si="0"/>
        <v>3.5</v>
      </c>
      <c r="I7" s="240">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240">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240">
        <f t="shared" si="1"/>
        <v>1.85</v>
      </c>
      <c r="L7" s="240">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240"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240">
        <f t="shared" si="2"/>
        <v>3.8</v>
      </c>
      <c r="O7" s="240">
        <f t="shared" si="3"/>
        <v>3.0499999999999994</v>
      </c>
      <c r="P7" s="240">
        <f>IF(LEN(E7)&gt;3,VLOOKUP(C7,'Regional Crises'!$B$1:$R$69,12,FALSE),VLOOKUP(E7,'Country Indicator Data'!$B$4:$I$300,8,FALSE))</f>
        <v>5</v>
      </c>
      <c r="Q7" s="240">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5</v>
      </c>
      <c r="R7" s="240">
        <f t="shared" si="4"/>
        <v>5</v>
      </c>
      <c r="S7" s="240">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240">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240">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240">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240">
        <f t="shared" si="5"/>
        <v>3.9</v>
      </c>
      <c r="X7" s="240">
        <f t="shared" si="6"/>
        <v>4</v>
      </c>
      <c r="Y7" s="247">
        <f>IF('Core Indicators'!FC4="x","x",IF('Core Indicators'!FC4&gt;=5,5,IF('Core Indicators'!FC4&gt;=4,4,IF('Core Indicators'!FC4&gt;=3,3,IF('Core Indicators'!FC4&gt;=2,2,IF('Core Indicators'!FC4&gt;=1,1,0))))))</f>
        <v>2</v>
      </c>
      <c r="Z7" s="240">
        <f t="shared" si="7"/>
        <v>2</v>
      </c>
      <c r="AA7" s="247">
        <f>'Crisis Indicator Data'!Y4</f>
        <v>1</v>
      </c>
      <c r="AB7" s="247">
        <f>'Crisis Indicator Data'!Z4</f>
        <v>2</v>
      </c>
      <c r="AC7" s="247">
        <f>'Crisis Indicator Data'!AA4</f>
        <v>2</v>
      </c>
      <c r="AD7" s="247">
        <f>'Crisis Indicator Data'!AB4</f>
        <v>0</v>
      </c>
      <c r="AE7" s="247">
        <f t="shared" si="8"/>
        <v>2</v>
      </c>
      <c r="AF7" s="247">
        <f>'Crisis Indicator Data'!AC4</f>
        <v>3</v>
      </c>
      <c r="AG7" s="247">
        <f>'Crisis Indicator Data'!AD4</f>
        <v>3</v>
      </c>
      <c r="AH7" s="247">
        <f t="shared" si="9"/>
        <v>5</v>
      </c>
      <c r="AI7" s="247">
        <f>'Crisis Indicator Data'!AE4</f>
        <v>0</v>
      </c>
      <c r="AJ7" s="247">
        <f>'Crisis Indicator Data'!AF4</f>
        <v>3</v>
      </c>
      <c r="AK7" s="247">
        <f>'Crisis Indicator Data'!AG4</f>
        <v>3</v>
      </c>
      <c r="AL7" s="247">
        <f t="shared" si="10"/>
        <v>4</v>
      </c>
      <c r="AM7" s="240">
        <f t="shared" si="11"/>
        <v>4</v>
      </c>
      <c r="AN7" s="240">
        <f t="shared" si="12"/>
        <v>3</v>
      </c>
    </row>
    <row r="8" spans="1:40" ht="13.5" customHeight="1" x14ac:dyDescent="0.2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0">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0">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240">
        <f t="shared" si="0"/>
        <v>3.1500000000000004</v>
      </c>
      <c r="I8" s="240">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240">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240">
        <f t="shared" si="1"/>
        <v>4.4000000000000004</v>
      </c>
      <c r="L8" s="240">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240">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240">
        <f t="shared" si="2"/>
        <v>3.5999999999999996</v>
      </c>
      <c r="O8" s="240">
        <f t="shared" si="3"/>
        <v>3.7166666666666668</v>
      </c>
      <c r="P8" s="240">
        <f>IF(LEN(E8)&gt;3,VLOOKUP(C8,'Regional Crises'!$B$1:$R$69,12,FALSE),VLOOKUP(E8,'Country Indicator Data'!$B$4:$I$300,8,FALSE))</f>
        <v>3</v>
      </c>
      <c r="Q8" s="240">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240">
        <f t="shared" si="4"/>
        <v>1.95</v>
      </c>
      <c r="S8" s="240">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240">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240">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240">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240">
        <f t="shared" si="5"/>
        <v>3.5</v>
      </c>
      <c r="X8" s="240">
        <f t="shared" si="6"/>
        <v>3.1</v>
      </c>
      <c r="Y8" s="247">
        <f>IF('Core Indicators'!FC5="x","x",IF('Core Indicators'!FC5&gt;=5,5,IF('Core Indicators'!FC5&gt;=4,4,IF('Core Indicators'!FC5&gt;=3,3,IF('Core Indicators'!FC5&gt;=2,2,IF('Core Indicators'!FC5&gt;=1,1,0))))))</f>
        <v>3</v>
      </c>
      <c r="Z8" s="240">
        <f t="shared" si="7"/>
        <v>3</v>
      </c>
      <c r="AA8" s="247">
        <f>'Crisis Indicator Data'!Y5</f>
        <v>1</v>
      </c>
      <c r="AB8" s="247">
        <f>'Crisis Indicator Data'!Z5</f>
        <v>0</v>
      </c>
      <c r="AC8" s="247">
        <f>'Crisis Indicator Data'!AA5</f>
        <v>0</v>
      </c>
      <c r="AD8" s="247">
        <f>'Crisis Indicator Data'!AB5</f>
        <v>0</v>
      </c>
      <c r="AE8" s="247">
        <f t="shared" si="8"/>
        <v>1</v>
      </c>
      <c r="AF8" s="247">
        <f>'Crisis Indicator Data'!AC5</f>
        <v>0</v>
      </c>
      <c r="AG8" s="247">
        <f>'Crisis Indicator Data'!AD5</f>
        <v>0</v>
      </c>
      <c r="AH8" s="247">
        <f t="shared" si="9"/>
        <v>0</v>
      </c>
      <c r="AI8" s="247">
        <f>'Crisis Indicator Data'!AE5</f>
        <v>0</v>
      </c>
      <c r="AJ8" s="247">
        <f>'Crisis Indicator Data'!AF5</f>
        <v>2</v>
      </c>
      <c r="AK8" s="247">
        <f>'Crisis Indicator Data'!AG5</f>
        <v>0</v>
      </c>
      <c r="AL8" s="247">
        <f t="shared" si="10"/>
        <v>2</v>
      </c>
      <c r="AM8" s="240">
        <f t="shared" si="11"/>
        <v>1</v>
      </c>
      <c r="AN8" s="240">
        <f t="shared" si="12"/>
        <v>2</v>
      </c>
    </row>
    <row r="9" spans="1:40" ht="13.5" customHeight="1"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0">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240">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240">
        <f t="shared" si="0"/>
        <v>2.2000000000000002</v>
      </c>
      <c r="I9" s="240">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240">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240">
        <f t="shared" si="1"/>
        <v>0.2</v>
      </c>
      <c r="L9" s="240">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240">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240">
        <f t="shared" si="2"/>
        <v>1.1499999999999999</v>
      </c>
      <c r="O9" s="240">
        <f t="shared" si="3"/>
        <v>1.1833333333333333</v>
      </c>
      <c r="P9" s="240">
        <f>IF(LEN(E9)&gt;3,VLOOKUP(C9,'Regional Crises'!$B$1:$R$69,12,FALSE),VLOOKUP(E9,'Country Indicator Data'!$B$4:$I$300,8,FALSE))</f>
        <v>3</v>
      </c>
      <c r="Q9" s="240">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1.5</v>
      </c>
      <c r="R9" s="240">
        <f t="shared" si="4"/>
        <v>2.25</v>
      </c>
      <c r="S9" s="240">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240">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240">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240">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240">
        <f t="shared" si="5"/>
        <v>2.5</v>
      </c>
      <c r="X9" s="240">
        <f t="shared" si="6"/>
        <v>2</v>
      </c>
      <c r="Y9" s="247">
        <f>IF('Core Indicators'!FC6="x","x",IF('Core Indicators'!FC6&gt;=5,5,IF('Core Indicators'!FC6&gt;=4,4,IF('Core Indicators'!FC6&gt;=3,3,IF('Core Indicators'!FC6&gt;=2,2,IF('Core Indicators'!FC6&gt;=1,1,0))))))</f>
        <v>2</v>
      </c>
      <c r="Z9" s="240">
        <f t="shared" si="7"/>
        <v>2</v>
      </c>
      <c r="AA9" s="247">
        <f>'Crisis Indicator Data'!Y6</f>
        <v>0</v>
      </c>
      <c r="AB9" s="247">
        <f>'Crisis Indicator Data'!Z6</f>
        <v>0</v>
      </c>
      <c r="AC9" s="247">
        <f>'Crisis Indicator Data'!AA6</f>
        <v>0</v>
      </c>
      <c r="AD9" s="247">
        <f>'Crisis Indicator Data'!AB6</f>
        <v>0</v>
      </c>
      <c r="AE9" s="247">
        <f t="shared" si="8"/>
        <v>0</v>
      </c>
      <c r="AF9" s="247">
        <f>'Crisis Indicator Data'!AC6</f>
        <v>0</v>
      </c>
      <c r="AG9" s="247">
        <f>'Crisis Indicator Data'!AD6</f>
        <v>0</v>
      </c>
      <c r="AH9" s="247">
        <f t="shared" si="9"/>
        <v>0</v>
      </c>
      <c r="AI9" s="247">
        <f>'Crisis Indicator Data'!AE6</f>
        <v>0</v>
      </c>
      <c r="AJ9" s="247">
        <f>'Crisis Indicator Data'!AF6</f>
        <v>1</v>
      </c>
      <c r="AK9" s="247">
        <f>'Crisis Indicator Data'!AG6</f>
        <v>0</v>
      </c>
      <c r="AL9" s="247">
        <f t="shared" si="10"/>
        <v>1</v>
      </c>
      <c r="AM9" s="240">
        <f t="shared" si="11"/>
        <v>0</v>
      </c>
      <c r="AN9" s="240">
        <f t="shared" si="12"/>
        <v>1</v>
      </c>
    </row>
    <row r="10" spans="1:40" ht="13.5" customHeight="1"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0">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240">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240">
        <f t="shared" si="0"/>
        <v>3.45</v>
      </c>
      <c r="I10" s="240">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240">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240">
        <f t="shared" si="1"/>
        <v>0.7</v>
      </c>
      <c r="L10" s="240">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240">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240">
        <f t="shared" si="2"/>
        <v>1.1500000000000001</v>
      </c>
      <c r="O10" s="240">
        <f t="shared" si="3"/>
        <v>1.7666666666666668</v>
      </c>
      <c r="P10" s="240">
        <f>IF(LEN(E10)&gt;3,VLOOKUP(C10,'Regional Crises'!$B$1:$R$69,12,FALSE),VLOOKUP(E10,'Country Indicator Data'!$B$4:$I$300,8,FALSE))</f>
        <v>3</v>
      </c>
      <c r="Q10" s="240">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0.7</v>
      </c>
      <c r="R10" s="240">
        <f t="shared" si="4"/>
        <v>1.85</v>
      </c>
      <c r="S10" s="240">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240">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240">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240">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240">
        <f t="shared" si="5"/>
        <v>3.7</v>
      </c>
      <c r="X10" s="240">
        <f t="shared" si="6"/>
        <v>2.4</v>
      </c>
      <c r="Y10" s="247">
        <f>IF('Core Indicators'!FC7="x","x",IF('Core Indicators'!FC7&gt;=5,5,IF('Core Indicators'!FC7&gt;=4,4,IF('Core Indicators'!FC7&gt;=3,3,IF('Core Indicators'!FC7&gt;=2,2,IF('Core Indicators'!FC7&gt;=1,1,0))))))</f>
        <v>3</v>
      </c>
      <c r="Z10" s="240">
        <f t="shared" si="7"/>
        <v>3</v>
      </c>
      <c r="AA10" s="247">
        <f>'Crisis Indicator Data'!Y7</f>
        <v>1</v>
      </c>
      <c r="AB10" s="247">
        <f>'Crisis Indicator Data'!Z7</f>
        <v>0</v>
      </c>
      <c r="AC10" s="247">
        <f>'Crisis Indicator Data'!AA7</f>
        <v>1</v>
      </c>
      <c r="AD10" s="247">
        <f>'Crisis Indicator Data'!AB7</f>
        <v>0</v>
      </c>
      <c r="AE10" s="247">
        <f t="shared" si="8"/>
        <v>2</v>
      </c>
      <c r="AF10" s="247">
        <f>'Crisis Indicator Data'!AC7</f>
        <v>0</v>
      </c>
      <c r="AG10" s="247">
        <f>'Crisis Indicator Data'!AD7</f>
        <v>0</v>
      </c>
      <c r="AH10" s="247">
        <f t="shared" si="9"/>
        <v>0</v>
      </c>
      <c r="AI10" s="247">
        <f>'Crisis Indicator Data'!AE7</f>
        <v>0</v>
      </c>
      <c r="AJ10" s="247">
        <f>'Crisis Indicator Data'!AF7</f>
        <v>2</v>
      </c>
      <c r="AK10" s="247">
        <f>'Crisis Indicator Data'!AG7</f>
        <v>0</v>
      </c>
      <c r="AL10" s="247">
        <f t="shared" si="10"/>
        <v>2</v>
      </c>
      <c r="AM10" s="240">
        <f t="shared" si="11"/>
        <v>1</v>
      </c>
      <c r="AN10" s="240">
        <f t="shared" si="12"/>
        <v>2</v>
      </c>
    </row>
    <row r="11" spans="1:40" ht="13.5" customHeight="1" x14ac:dyDescent="0.2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0">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240">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240">
        <f t="shared" si="0"/>
        <v>2.6500000000000004</v>
      </c>
      <c r="I11" s="240">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240">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0">
        <f t="shared" si="1"/>
        <v>0.65</v>
      </c>
      <c r="L11" s="240">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240">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240">
        <f t="shared" si="2"/>
        <v>2.6</v>
      </c>
      <c r="O11" s="240">
        <f t="shared" si="3"/>
        <v>1.9666666666666668</v>
      </c>
      <c r="P11" s="240">
        <f>IF(LEN(E11)&gt;3,VLOOKUP(C11,'Regional Crises'!$B$1:$R$69,12,FALSE),VLOOKUP(E11,'Country Indicator Data'!$B$4:$I$300,8,FALSE))</f>
        <v>3</v>
      </c>
      <c r="Q11" s="240">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2.8</v>
      </c>
      <c r="R11" s="240">
        <f t="shared" si="4"/>
        <v>2.9</v>
      </c>
      <c r="S11" s="240">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240">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240">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240">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240">
        <f t="shared" si="5"/>
        <v>4.0999999999999996</v>
      </c>
      <c r="X11" s="240">
        <f t="shared" si="6"/>
        <v>3</v>
      </c>
      <c r="Y11" s="247">
        <f>IF('Core Indicators'!FC8="x","x",IF('Core Indicators'!FC8&gt;=5,5,IF('Core Indicators'!FC8&gt;=4,4,IF('Core Indicators'!FC8&gt;=3,3,IF('Core Indicators'!FC8&gt;=2,2,IF('Core Indicators'!FC8&gt;=1,1,0))))))</f>
        <v>5</v>
      </c>
      <c r="Z11" s="240">
        <f t="shared" si="7"/>
        <v>5</v>
      </c>
      <c r="AA11" s="247">
        <f>'Crisis Indicator Data'!Y8</f>
        <v>1</v>
      </c>
      <c r="AB11" s="247">
        <f>'Crisis Indicator Data'!Z8</f>
        <v>1</v>
      </c>
      <c r="AC11" s="247">
        <f>'Crisis Indicator Data'!AA8</f>
        <v>1</v>
      </c>
      <c r="AD11" s="247">
        <f>'Crisis Indicator Data'!AB8</f>
        <v>0</v>
      </c>
      <c r="AE11" s="247">
        <f t="shared" si="8"/>
        <v>2</v>
      </c>
      <c r="AF11" s="247">
        <f>'Crisis Indicator Data'!AC8</f>
        <v>0</v>
      </c>
      <c r="AG11" s="247">
        <f>'Crisis Indicator Data'!AD8</f>
        <v>1</v>
      </c>
      <c r="AH11" s="247">
        <f t="shared" si="9"/>
        <v>1</v>
      </c>
      <c r="AI11" s="247">
        <f>'Crisis Indicator Data'!AE8</f>
        <v>0</v>
      </c>
      <c r="AJ11" s="247">
        <f>'Crisis Indicator Data'!AF8</f>
        <v>0</v>
      </c>
      <c r="AK11" s="247">
        <f>'Crisis Indicator Data'!AG8</f>
        <v>2</v>
      </c>
      <c r="AL11" s="247">
        <f t="shared" si="10"/>
        <v>2</v>
      </c>
      <c r="AM11" s="240">
        <f t="shared" si="11"/>
        <v>2</v>
      </c>
      <c r="AN11" s="240">
        <f t="shared" si="12"/>
        <v>3.5</v>
      </c>
    </row>
    <row r="12" spans="1:40" ht="13.5" customHeight="1"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0">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240">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240">
        <f t="shared" si="0"/>
        <v>1.5</v>
      </c>
      <c r="I12" s="240">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240">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240">
        <f t="shared" si="1"/>
        <v>1.4</v>
      </c>
      <c r="L12" s="240">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240">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240">
        <f t="shared" si="2"/>
        <v>2.6999999999999997</v>
      </c>
      <c r="O12" s="240">
        <f t="shared" si="3"/>
        <v>1.8666666666666665</v>
      </c>
      <c r="P12" s="240">
        <f>IF(LEN(E12)&gt;3,VLOOKUP(C12,'Regional Crises'!$B$1:$R$69,12,FALSE),VLOOKUP(E12,'Country Indicator Data'!$B$4:$I$300,8,FALSE))</f>
        <v>5</v>
      </c>
      <c r="Q12" s="240">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240">
        <f t="shared" si="4"/>
        <v>4.5</v>
      </c>
      <c r="S12" s="240">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240">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240">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240">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240">
        <f t="shared" si="5"/>
        <v>2.8</v>
      </c>
      <c r="X12" s="240">
        <f t="shared" si="6"/>
        <v>3.1</v>
      </c>
      <c r="Y12" s="247">
        <f>IF('Core Indicators'!FC9="x","x",IF('Core Indicators'!FC9&gt;=5,5,IF('Core Indicators'!FC9&gt;=4,4,IF('Core Indicators'!FC9&gt;=3,3,IF('Core Indicators'!FC9&gt;=2,2,IF('Core Indicators'!FC9&gt;=1,1,0))))))</f>
        <v>4</v>
      </c>
      <c r="Z12" s="240">
        <f t="shared" si="7"/>
        <v>4</v>
      </c>
      <c r="AA12" s="247">
        <f>'Crisis Indicator Data'!Y9</f>
        <v>1</v>
      </c>
      <c r="AB12" s="247">
        <f>'Crisis Indicator Data'!Z9</f>
        <v>3</v>
      </c>
      <c r="AC12" s="247">
        <f>'Crisis Indicator Data'!AA9</f>
        <v>1</v>
      </c>
      <c r="AD12" s="247">
        <f>'Crisis Indicator Data'!AB9</f>
        <v>0</v>
      </c>
      <c r="AE12" s="247">
        <f t="shared" si="8"/>
        <v>2</v>
      </c>
      <c r="AF12" s="247">
        <f>'Crisis Indicator Data'!AC9</f>
        <v>0</v>
      </c>
      <c r="AG12" s="247">
        <f>'Crisis Indicator Data'!AD9</f>
        <v>2</v>
      </c>
      <c r="AH12" s="247">
        <f t="shared" si="9"/>
        <v>2</v>
      </c>
      <c r="AI12" s="247">
        <f>'Crisis Indicator Data'!AE9</f>
        <v>3</v>
      </c>
      <c r="AJ12" s="247">
        <f>'Crisis Indicator Data'!AF9</f>
        <v>1</v>
      </c>
      <c r="AK12" s="247">
        <f>'Crisis Indicator Data'!AG9</f>
        <v>3</v>
      </c>
      <c r="AL12" s="247">
        <f t="shared" si="10"/>
        <v>5</v>
      </c>
      <c r="AM12" s="240">
        <f t="shared" si="11"/>
        <v>3</v>
      </c>
      <c r="AN12" s="240">
        <f t="shared" si="12"/>
        <v>3.5</v>
      </c>
    </row>
    <row r="13" spans="1:40" ht="13.5" customHeight="1" x14ac:dyDescent="0.25">
      <c r="A13" s="144" t="str">
        <f>'Crisis Indicator Data'!A10</f>
        <v>Mutliple crises in Bangladesh</v>
      </c>
      <c r="B13" s="145" t="str">
        <f>'Crisis Indicator Data'!B10</f>
        <v>Conflict,Violence,Displacement,Floods</v>
      </c>
      <c r="C13" s="145" t="str">
        <f>'Crisis Indicator Data'!C10</f>
        <v>BGD001</v>
      </c>
      <c r="D13" s="145" t="str">
        <f>'Crisis Indicator Data'!D10</f>
        <v>Bangladesh</v>
      </c>
      <c r="E13" s="146" t="str">
        <f>'Crisis Indicator Data'!E10</f>
        <v>BGD</v>
      </c>
      <c r="F13" s="240">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240">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240">
        <f t="shared" si="0"/>
        <v>2.65</v>
      </c>
      <c r="I13" s="240">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240">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240">
        <f t="shared" si="1"/>
        <v>1.05</v>
      </c>
      <c r="L13" s="240">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240">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240">
        <f t="shared" si="2"/>
        <v>2.25</v>
      </c>
      <c r="O13" s="240">
        <f t="shared" si="3"/>
        <v>1.9833333333333334</v>
      </c>
      <c r="P13" s="240">
        <f>IF(LEN(E13)&gt;3,VLOOKUP(C13,'Regional Crises'!$B$1:$R$69,12,FALSE),VLOOKUP(E13,'Country Indicator Data'!$B$4:$I$300,8,FALSE))</f>
        <v>3</v>
      </c>
      <c r="Q13" s="240">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3.1</v>
      </c>
      <c r="R13" s="240">
        <f t="shared" si="4"/>
        <v>3.05</v>
      </c>
      <c r="S13" s="240">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240">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240">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240">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240">
        <f t="shared" si="5"/>
        <v>3.3</v>
      </c>
      <c r="X13" s="240">
        <f t="shared" si="6"/>
        <v>2.8</v>
      </c>
      <c r="Y13" s="247">
        <f>IF('Core Indicators'!FC10="x","x",IF('Core Indicators'!FC10&gt;=5,5,IF('Core Indicators'!FC10&gt;=4,4,IF('Core Indicators'!FC10&gt;=3,3,IF('Core Indicators'!FC10&gt;=2,2,IF('Core Indicators'!FC10&gt;=1,1,0))))))</f>
        <v>4</v>
      </c>
      <c r="Z13" s="240">
        <f t="shared" si="7"/>
        <v>4</v>
      </c>
      <c r="AA13" s="247">
        <f>'Crisis Indicator Data'!Y10</f>
        <v>2</v>
      </c>
      <c r="AB13" s="247">
        <f>'Crisis Indicator Data'!Z10</f>
        <v>1</v>
      </c>
      <c r="AC13" s="247">
        <f>'Crisis Indicator Data'!AA10</f>
        <v>1</v>
      </c>
      <c r="AD13" s="247">
        <f>'Crisis Indicator Data'!AB10</f>
        <v>2</v>
      </c>
      <c r="AE13" s="247">
        <f t="shared" si="8"/>
        <v>3</v>
      </c>
      <c r="AF13" s="247">
        <f>'Crisis Indicator Data'!AC10</f>
        <v>1</v>
      </c>
      <c r="AG13" s="247">
        <f>'Crisis Indicator Data'!AD10</f>
        <v>2</v>
      </c>
      <c r="AH13" s="247">
        <f t="shared" si="9"/>
        <v>3</v>
      </c>
      <c r="AI13" s="247">
        <f>'Crisis Indicator Data'!AE10</f>
        <v>0</v>
      </c>
      <c r="AJ13" s="247">
        <f>'Crisis Indicator Data'!AF10</f>
        <v>0</v>
      </c>
      <c r="AK13" s="247">
        <f>'Crisis Indicator Data'!AG10</f>
        <v>3</v>
      </c>
      <c r="AL13" s="247">
        <f t="shared" si="10"/>
        <v>3</v>
      </c>
      <c r="AM13" s="240">
        <f t="shared" si="11"/>
        <v>3</v>
      </c>
      <c r="AN13" s="240">
        <f t="shared" si="12"/>
        <v>3.5</v>
      </c>
    </row>
    <row r="14" spans="1:40" ht="13.5" customHeight="1" x14ac:dyDescent="0.25">
      <c r="A14" s="144" t="str">
        <f>'Crisis Indicator Data'!A11</f>
        <v>Rohingya refugee crisis</v>
      </c>
      <c r="B14" s="145" t="str">
        <f>'Crisis Indicator Data'!B11</f>
        <v>Conflict,Violence,Displacement</v>
      </c>
      <c r="C14" s="145" t="str">
        <f>'Crisis Indicator Data'!C11</f>
        <v>BGD002</v>
      </c>
      <c r="D14" s="145" t="str">
        <f>'Crisis Indicator Data'!D11</f>
        <v>Bangladesh</v>
      </c>
      <c r="E14" s="146" t="str">
        <f>'Crisis Indicator Data'!E11</f>
        <v>BGD</v>
      </c>
      <c r="F14" s="240">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240">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240">
        <f t="shared" si="0"/>
        <v>2.65</v>
      </c>
      <c r="I14" s="240">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240">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240">
        <f t="shared" si="1"/>
        <v>1.05</v>
      </c>
      <c r="L14" s="240">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240">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240">
        <f t="shared" si="2"/>
        <v>2.25</v>
      </c>
      <c r="O14" s="240">
        <f t="shared" si="3"/>
        <v>1.9833333333333334</v>
      </c>
      <c r="P14" s="240">
        <f>IF(LEN(E14)&gt;3,VLOOKUP(C14,'Regional Crises'!$B$1:$R$69,12,FALSE),VLOOKUP(E14,'Country Indicator Data'!$B$4:$I$300,8,FALSE))</f>
        <v>3</v>
      </c>
      <c r="Q14" s="240">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3.1</v>
      </c>
      <c r="R14" s="240">
        <f t="shared" si="4"/>
        <v>3.05</v>
      </c>
      <c r="S14" s="240">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240">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240">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240">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240">
        <f t="shared" si="5"/>
        <v>3.3</v>
      </c>
      <c r="X14" s="240">
        <f t="shared" si="6"/>
        <v>2.8</v>
      </c>
      <c r="Y14" s="247">
        <f>IF('Core Indicators'!FC11="x","x",IF('Core Indicators'!FC11&gt;=5,5,IF('Core Indicators'!FC11&gt;=4,4,IF('Core Indicators'!FC11&gt;=3,3,IF('Core Indicators'!FC11&gt;=2,2,IF('Core Indicators'!FC11&gt;=1,1,0))))))</f>
        <v>3</v>
      </c>
      <c r="Z14" s="240">
        <f t="shared" si="7"/>
        <v>3</v>
      </c>
      <c r="AA14" s="247">
        <f>'Crisis Indicator Data'!Y11</f>
        <v>2</v>
      </c>
      <c r="AB14" s="247">
        <f>'Crisis Indicator Data'!Z11</f>
        <v>1</v>
      </c>
      <c r="AC14" s="247">
        <f>'Crisis Indicator Data'!AA11</f>
        <v>1</v>
      </c>
      <c r="AD14" s="247">
        <f>'Crisis Indicator Data'!AB11</f>
        <v>2</v>
      </c>
      <c r="AE14" s="247">
        <f t="shared" si="8"/>
        <v>3</v>
      </c>
      <c r="AF14" s="247">
        <f>'Crisis Indicator Data'!AC11</f>
        <v>1</v>
      </c>
      <c r="AG14" s="247">
        <f>'Crisis Indicator Data'!AD11</f>
        <v>2</v>
      </c>
      <c r="AH14" s="247">
        <f t="shared" si="9"/>
        <v>3</v>
      </c>
      <c r="AI14" s="247">
        <f>'Crisis Indicator Data'!AE11</f>
        <v>0</v>
      </c>
      <c r="AJ14" s="247">
        <f>'Crisis Indicator Data'!AF11</f>
        <v>0</v>
      </c>
      <c r="AK14" s="247">
        <f>'Crisis Indicator Data'!AG11</f>
        <v>2</v>
      </c>
      <c r="AL14" s="247">
        <f t="shared" si="10"/>
        <v>2</v>
      </c>
      <c r="AM14" s="240">
        <f t="shared" si="11"/>
        <v>3</v>
      </c>
      <c r="AN14" s="240">
        <f t="shared" si="12"/>
        <v>3</v>
      </c>
    </row>
    <row r="15" spans="1:40" ht="13.5" customHeight="1" x14ac:dyDescent="0.25">
      <c r="A15" s="144" t="str">
        <f>'Crisis Indicator Data'!A12</f>
        <v>2022 Floods in Bangladesh</v>
      </c>
      <c r="B15" s="145" t="str">
        <f>'Crisis Indicator Data'!B12</f>
        <v>Floods</v>
      </c>
      <c r="C15" s="145" t="str">
        <f>'Crisis Indicator Data'!C12</f>
        <v>BGD008</v>
      </c>
      <c r="D15" s="145" t="str">
        <f>'Crisis Indicator Data'!D12</f>
        <v>Bangladesh</v>
      </c>
      <c r="E15" s="146" t="str">
        <f>'Crisis Indicator Data'!E12</f>
        <v>BGD</v>
      </c>
      <c r="F15" s="240">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240">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240">
        <f t="shared" si="0"/>
        <v>2.65</v>
      </c>
      <c r="I15" s="240">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240">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240">
        <f t="shared" si="1"/>
        <v>1.05</v>
      </c>
      <c r="L15" s="240">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240">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240">
        <f t="shared" si="2"/>
        <v>2.25</v>
      </c>
      <c r="O15" s="240">
        <f t="shared" si="3"/>
        <v>1.9833333333333334</v>
      </c>
      <c r="P15" s="240">
        <f>IF(LEN(E15)&gt;3,VLOOKUP(C15,'Regional Crises'!$B$1:$R$69,12,FALSE),VLOOKUP(E15,'Country Indicator Data'!$B$4:$I$300,8,FALSE))</f>
        <v>3</v>
      </c>
      <c r="Q15" s="240">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3.1</v>
      </c>
      <c r="R15" s="240">
        <f t="shared" si="4"/>
        <v>3.05</v>
      </c>
      <c r="S15" s="240">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240">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240">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240">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240">
        <f t="shared" si="5"/>
        <v>3.3</v>
      </c>
      <c r="X15" s="240">
        <f t="shared" si="6"/>
        <v>2.8</v>
      </c>
      <c r="Y15" s="247">
        <f>IF('Core Indicators'!FC12="x","x",IF('Core Indicators'!FC12&gt;=5,5,IF('Core Indicators'!FC12&gt;=4,4,IF('Core Indicators'!FC12&gt;=3,3,IF('Core Indicators'!FC12&gt;=2,2,IF('Core Indicators'!FC12&gt;=1,1,0))))))</f>
        <v>3</v>
      </c>
      <c r="Z15" s="240">
        <f t="shared" si="7"/>
        <v>3</v>
      </c>
      <c r="AA15" s="247">
        <f>'Crisis Indicator Data'!Y12</f>
        <v>2</v>
      </c>
      <c r="AB15" s="247">
        <f>'Crisis Indicator Data'!Z12</f>
        <v>0</v>
      </c>
      <c r="AC15" s="247">
        <f>'Crisis Indicator Data'!AA12</f>
        <v>0</v>
      </c>
      <c r="AD15" s="247">
        <f>'Crisis Indicator Data'!AB12</f>
        <v>0</v>
      </c>
      <c r="AE15" s="247">
        <f t="shared" si="8"/>
        <v>2</v>
      </c>
      <c r="AF15" s="247">
        <f>'Crisis Indicator Data'!AC12</f>
        <v>0</v>
      </c>
      <c r="AG15" s="247">
        <f>'Crisis Indicator Data'!AD12</f>
        <v>0</v>
      </c>
      <c r="AH15" s="247">
        <f t="shared" si="9"/>
        <v>0</v>
      </c>
      <c r="AI15" s="247">
        <f>'Crisis Indicator Data'!AE12</f>
        <v>0</v>
      </c>
      <c r="AJ15" s="247">
        <f>'Crisis Indicator Data'!AF12</f>
        <v>0</v>
      </c>
      <c r="AK15" s="247">
        <f>'Crisis Indicator Data'!AG12</f>
        <v>3</v>
      </c>
      <c r="AL15" s="247">
        <f t="shared" si="10"/>
        <v>3</v>
      </c>
      <c r="AM15" s="240">
        <f t="shared" si="11"/>
        <v>2</v>
      </c>
      <c r="AN15" s="240">
        <f t="shared" si="12"/>
        <v>2.5</v>
      </c>
    </row>
    <row r="16" spans="1:40" ht="13.5" customHeight="1" x14ac:dyDescent="0.25">
      <c r="A16" s="144" t="str">
        <f>'Crisis Indicator Data'!A13</f>
        <v>Country level Brazil</v>
      </c>
      <c r="B16" s="145" t="str">
        <f>'Crisis Indicator Data'!B13</f>
        <v>Displacement,Floods</v>
      </c>
      <c r="C16" s="145" t="str">
        <f>'Crisis Indicator Data'!C13</f>
        <v>BRA001</v>
      </c>
      <c r="D16" s="145" t="str">
        <f>'Crisis Indicator Data'!D13</f>
        <v>Brazil</v>
      </c>
      <c r="E16" s="146" t="str">
        <f>'Crisis Indicator Data'!E13</f>
        <v>BRA</v>
      </c>
      <c r="F16" s="240">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240">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240">
        <f t="shared" si="0"/>
        <v>1</v>
      </c>
      <c r="I16" s="240">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240">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240">
        <f t="shared" si="1"/>
        <v>1.65</v>
      </c>
      <c r="L16" s="240">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240">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240">
        <f t="shared" si="2"/>
        <v>3.1</v>
      </c>
      <c r="O16" s="240">
        <f t="shared" si="3"/>
        <v>1.9166666666666667</v>
      </c>
      <c r="P16" s="240">
        <f>IF(LEN(E16)&gt;3,VLOOKUP(C16,'Regional Crises'!$B$1:$R$69,12,FALSE),VLOOKUP(E16,'Country Indicator Data'!$B$4:$I$300,8,FALSE))</f>
        <v>4</v>
      </c>
      <c r="Q16" s="240">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240">
        <f t="shared" si="4"/>
        <v>4.5</v>
      </c>
      <c r="S16" s="240">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240">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240">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240">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240">
        <f t="shared" si="5"/>
        <v>2.2000000000000002</v>
      </c>
      <c r="X16" s="240">
        <f t="shared" si="6"/>
        <v>2.9</v>
      </c>
      <c r="Y16" s="247">
        <f>IF('Core Indicators'!FC13="x","x",IF('Core Indicators'!FC13&gt;=5,5,IF('Core Indicators'!FC13&gt;=4,4,IF('Core Indicators'!FC13&gt;=3,3,IF('Core Indicators'!FC13&gt;=2,2,IF('Core Indicators'!FC13&gt;=1,1,0))))))</f>
        <v>5</v>
      </c>
      <c r="Z16" s="240">
        <f t="shared" si="7"/>
        <v>5</v>
      </c>
      <c r="AA16" s="247">
        <f>'Crisis Indicator Data'!Y13</f>
        <v>0</v>
      </c>
      <c r="AB16" s="247">
        <f>'Crisis Indicator Data'!Z13</f>
        <v>1</v>
      </c>
      <c r="AC16" s="247">
        <f>'Crisis Indicator Data'!AA13</f>
        <v>0</v>
      </c>
      <c r="AD16" s="247">
        <f>'Crisis Indicator Data'!AB13</f>
        <v>0</v>
      </c>
      <c r="AE16" s="247">
        <f t="shared" si="8"/>
        <v>1</v>
      </c>
      <c r="AF16" s="247">
        <f>'Crisis Indicator Data'!AC13</f>
        <v>0</v>
      </c>
      <c r="AG16" s="247">
        <f>'Crisis Indicator Data'!AD13</f>
        <v>0</v>
      </c>
      <c r="AH16" s="247">
        <f t="shared" si="9"/>
        <v>0</v>
      </c>
      <c r="AI16" s="247">
        <f>'Crisis Indicator Data'!AE13</f>
        <v>1</v>
      </c>
      <c r="AJ16" s="247">
        <f>'Crisis Indicator Data'!AF13</f>
        <v>0</v>
      </c>
      <c r="AK16" s="247">
        <f>'Crisis Indicator Data'!AG13</f>
        <v>3</v>
      </c>
      <c r="AL16" s="247">
        <f t="shared" si="10"/>
        <v>3</v>
      </c>
      <c r="AM16" s="240">
        <f t="shared" si="11"/>
        <v>1</v>
      </c>
      <c r="AN16" s="240">
        <f t="shared" si="12"/>
        <v>3</v>
      </c>
    </row>
    <row r="17" spans="1:40" ht="13.5" customHeight="1" x14ac:dyDescent="0.25">
      <c r="A17" s="144" t="str">
        <f>'Crisis Indicator Data'!A14</f>
        <v>Venezuela displacement in Brazil</v>
      </c>
      <c r="B17" s="145" t="str">
        <f>'Crisis Indicator Data'!B14</f>
        <v>Displacement</v>
      </c>
      <c r="C17" s="145" t="str">
        <f>'Crisis Indicator Data'!C14</f>
        <v>BRA002</v>
      </c>
      <c r="D17" s="145" t="str">
        <f>'Crisis Indicator Data'!D14</f>
        <v>Brazil</v>
      </c>
      <c r="E17" s="146" t="str">
        <f>'Crisis Indicator Data'!E14</f>
        <v>BRA</v>
      </c>
      <c r="F17" s="240">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40">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240">
        <f t="shared" si="0"/>
        <v>1</v>
      </c>
      <c r="I17" s="240">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240">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240">
        <f t="shared" si="1"/>
        <v>1.65</v>
      </c>
      <c r="L17" s="240">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240">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240">
        <f t="shared" si="2"/>
        <v>3.1</v>
      </c>
      <c r="O17" s="240">
        <f t="shared" si="3"/>
        <v>1.9166666666666667</v>
      </c>
      <c r="P17" s="240">
        <f>IF(LEN(E17)&gt;3,VLOOKUP(C17,'Regional Crises'!$B$1:$R$69,12,FALSE),VLOOKUP(E17,'Country Indicator Data'!$B$4:$I$300,8,FALSE))</f>
        <v>4</v>
      </c>
      <c r="Q17" s="240">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5</v>
      </c>
      <c r="R17" s="240">
        <f t="shared" si="4"/>
        <v>4.5</v>
      </c>
      <c r="S17" s="240">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240">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240">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240">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240">
        <f t="shared" si="5"/>
        <v>2.2000000000000002</v>
      </c>
      <c r="X17" s="240">
        <f t="shared" si="6"/>
        <v>2.9</v>
      </c>
      <c r="Y17" s="247">
        <f>IF('Core Indicators'!FC14="x","x",IF('Core Indicators'!FC14&gt;=5,5,IF('Core Indicators'!FC14&gt;=4,4,IF('Core Indicators'!FC14&gt;=3,3,IF('Core Indicators'!FC14&gt;=2,2,IF('Core Indicators'!FC14&gt;=1,1,0))))))</f>
        <v>4</v>
      </c>
      <c r="Z17" s="240">
        <f t="shared" si="7"/>
        <v>4</v>
      </c>
      <c r="AA17" s="247">
        <f>'Crisis Indicator Data'!Y14</f>
        <v>0</v>
      </c>
      <c r="AB17" s="247">
        <f>'Crisis Indicator Data'!Z14</f>
        <v>1</v>
      </c>
      <c r="AC17" s="247">
        <f>'Crisis Indicator Data'!AA14</f>
        <v>0</v>
      </c>
      <c r="AD17" s="247">
        <f>'Crisis Indicator Data'!AB14</f>
        <v>0</v>
      </c>
      <c r="AE17" s="247">
        <f t="shared" si="8"/>
        <v>1</v>
      </c>
      <c r="AF17" s="247">
        <f>'Crisis Indicator Data'!AC14</f>
        <v>0</v>
      </c>
      <c r="AG17" s="247">
        <f>'Crisis Indicator Data'!AD14</f>
        <v>0</v>
      </c>
      <c r="AH17" s="247">
        <f t="shared" si="9"/>
        <v>0</v>
      </c>
      <c r="AI17" s="247">
        <f>'Crisis Indicator Data'!AE14</f>
        <v>1</v>
      </c>
      <c r="AJ17" s="247">
        <f>'Crisis Indicator Data'!AF14</f>
        <v>0</v>
      </c>
      <c r="AK17" s="247">
        <f>'Crisis Indicator Data'!AG14</f>
        <v>3</v>
      </c>
      <c r="AL17" s="247">
        <f t="shared" si="10"/>
        <v>3</v>
      </c>
      <c r="AM17" s="240">
        <f t="shared" si="11"/>
        <v>1</v>
      </c>
      <c r="AN17" s="240">
        <f t="shared" si="12"/>
        <v>2.5</v>
      </c>
    </row>
    <row r="18" spans="1:40" ht="13.5" customHeight="1" x14ac:dyDescent="0.25">
      <c r="A18" s="144" t="str">
        <f>'Crisis Indicator Data'!A15</f>
        <v>Floods in rainy season 2022</v>
      </c>
      <c r="B18" s="145" t="str">
        <f>'Crisis Indicator Data'!B15</f>
        <v>Floods</v>
      </c>
      <c r="C18" s="145" t="str">
        <f>'Crisis Indicator Data'!C15</f>
        <v>BRA003</v>
      </c>
      <c r="D18" s="145" t="str">
        <f>'Crisis Indicator Data'!D15</f>
        <v>Brazil</v>
      </c>
      <c r="E18" s="146" t="str">
        <f>'Crisis Indicator Data'!E15</f>
        <v>BRA</v>
      </c>
      <c r="F18" s="240">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240">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240">
        <f t="shared" si="0"/>
        <v>1</v>
      </c>
      <c r="I18" s="240">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240">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240">
        <f t="shared" si="1"/>
        <v>1.65</v>
      </c>
      <c r="L18" s="240">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240">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240">
        <f t="shared" si="2"/>
        <v>3.1</v>
      </c>
      <c r="O18" s="240">
        <f t="shared" si="3"/>
        <v>1.9166666666666667</v>
      </c>
      <c r="P18" s="240">
        <f>IF(LEN(E18)&gt;3,VLOOKUP(C18,'Regional Crises'!$B$1:$R$69,12,FALSE),VLOOKUP(E18,'Country Indicator Data'!$B$4:$I$300,8,FALSE))</f>
        <v>4</v>
      </c>
      <c r="Q18" s="240">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5</v>
      </c>
      <c r="R18" s="240">
        <f t="shared" si="4"/>
        <v>4.5</v>
      </c>
      <c r="S18" s="240">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240">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240">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240">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240">
        <f t="shared" si="5"/>
        <v>2.2000000000000002</v>
      </c>
      <c r="X18" s="240">
        <f t="shared" si="6"/>
        <v>2.9</v>
      </c>
      <c r="Y18" s="247">
        <f>IF('Core Indicators'!FC15="x","x",IF('Core Indicators'!FC15&gt;=5,5,IF('Core Indicators'!FC15&gt;=4,4,IF('Core Indicators'!FC15&gt;=3,3,IF('Core Indicators'!FC15&gt;=2,2,IF('Core Indicators'!FC15&gt;=1,1,0))))))</f>
        <v>3</v>
      </c>
      <c r="Z18" s="240">
        <f t="shared" si="7"/>
        <v>3</v>
      </c>
      <c r="AA18" s="247">
        <f>'Crisis Indicator Data'!Y15</f>
        <v>0</v>
      </c>
      <c r="AB18" s="247">
        <f>'Crisis Indicator Data'!Z15</f>
        <v>1</v>
      </c>
      <c r="AC18" s="247">
        <f>'Crisis Indicator Data'!AA15</f>
        <v>0</v>
      </c>
      <c r="AD18" s="247">
        <f>'Crisis Indicator Data'!AB15</f>
        <v>0</v>
      </c>
      <c r="AE18" s="247">
        <f t="shared" si="8"/>
        <v>1</v>
      </c>
      <c r="AF18" s="247">
        <f>'Crisis Indicator Data'!AC15</f>
        <v>0</v>
      </c>
      <c r="AG18" s="247">
        <f>'Crisis Indicator Data'!AD15</f>
        <v>1</v>
      </c>
      <c r="AH18" s="247">
        <f t="shared" si="9"/>
        <v>1</v>
      </c>
      <c r="AI18" s="247">
        <f>'Crisis Indicator Data'!AE15</f>
        <v>1</v>
      </c>
      <c r="AJ18" s="247">
        <f>'Crisis Indicator Data'!AF15</f>
        <v>0</v>
      </c>
      <c r="AK18" s="247">
        <f>'Crisis Indicator Data'!AG15</f>
        <v>3</v>
      </c>
      <c r="AL18" s="247">
        <f t="shared" si="10"/>
        <v>3</v>
      </c>
      <c r="AM18" s="240">
        <f t="shared" si="11"/>
        <v>2</v>
      </c>
      <c r="AN18" s="240">
        <f t="shared" si="12"/>
        <v>2.5</v>
      </c>
    </row>
    <row r="19" spans="1:40" ht="13.5" customHeight="1" x14ac:dyDescent="0.25">
      <c r="A19" s="144" t="str">
        <f>'Crisis Indicator Data'!A16</f>
        <v>Complex crisis in CAR</v>
      </c>
      <c r="B19" s="145" t="str">
        <f>'Crisis Indicator Data'!B16</f>
        <v>Conflict,Displacement</v>
      </c>
      <c r="C19" s="145" t="str">
        <f>'Crisis Indicator Data'!C16</f>
        <v>CAF001</v>
      </c>
      <c r="D19" s="145" t="str">
        <f>'Crisis Indicator Data'!D16</f>
        <v>CAR</v>
      </c>
      <c r="E19" s="146" t="str">
        <f>'Crisis Indicator Data'!E16</f>
        <v>CAF</v>
      </c>
      <c r="F19" s="240">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240">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0">
        <f t="shared" si="0"/>
        <v>3.4000000000000004</v>
      </c>
      <c r="I19" s="240">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40">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240">
        <f t="shared" si="1"/>
        <v>3.1</v>
      </c>
      <c r="L19" s="240">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4.5</v>
      </c>
      <c r="M19" s="240">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3.9</v>
      </c>
      <c r="N19" s="240">
        <f t="shared" si="2"/>
        <v>4.2</v>
      </c>
      <c r="O19" s="240">
        <f t="shared" si="3"/>
        <v>3.5666666666666664</v>
      </c>
      <c r="P19" s="240">
        <f>IF(LEN(E19)&gt;3,VLOOKUP(C19,'Regional Crises'!$B$1:$R$69,12,FALSE),VLOOKUP(E19,'Country Indicator Data'!$B$4:$I$300,8,FALSE))</f>
        <v>5</v>
      </c>
      <c r="Q19" s="240">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4.3</v>
      </c>
      <c r="R19" s="240">
        <f t="shared" si="4"/>
        <v>4.6500000000000004</v>
      </c>
      <c r="S19" s="240">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0">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4.2</v>
      </c>
      <c r="U19" s="240">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0">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4.5</v>
      </c>
      <c r="W19" s="240">
        <f t="shared" si="5"/>
        <v>4</v>
      </c>
      <c r="X19" s="240">
        <f t="shared" si="6"/>
        <v>4.0999999999999996</v>
      </c>
      <c r="Y19" s="247">
        <f>IF('Core Indicators'!FC16="x","x",IF('Core Indicators'!FC16&gt;=5,5,IF('Core Indicators'!FC16&gt;=4,4,IF('Core Indicators'!FC16&gt;=3,3,IF('Core Indicators'!FC16&gt;=2,2,IF('Core Indicators'!FC16&gt;=1,1,0))))))</f>
        <v>5</v>
      </c>
      <c r="Z19" s="240">
        <f t="shared" si="7"/>
        <v>5</v>
      </c>
      <c r="AA19" s="247">
        <f>'Crisis Indicator Data'!Y16</f>
        <v>1</v>
      </c>
      <c r="AB19" s="247">
        <f>'Crisis Indicator Data'!Z16</f>
        <v>3</v>
      </c>
      <c r="AC19" s="247">
        <f>'Crisis Indicator Data'!AA16</f>
        <v>2</v>
      </c>
      <c r="AD19" s="247">
        <f>'Crisis Indicator Data'!AB16</f>
        <v>3</v>
      </c>
      <c r="AE19" s="247">
        <f t="shared" si="8"/>
        <v>4</v>
      </c>
      <c r="AF19" s="247">
        <f>'Crisis Indicator Data'!AC16</f>
        <v>0</v>
      </c>
      <c r="AG19" s="247">
        <f>'Crisis Indicator Data'!AD16</f>
        <v>2</v>
      </c>
      <c r="AH19" s="247">
        <f t="shared" si="9"/>
        <v>2</v>
      </c>
      <c r="AI19" s="247">
        <f>'Crisis Indicator Data'!AE16</f>
        <v>3</v>
      </c>
      <c r="AJ19" s="247">
        <f>'Crisis Indicator Data'!AF16</f>
        <v>0</v>
      </c>
      <c r="AK19" s="247">
        <f>'Crisis Indicator Data'!AG16</f>
        <v>3</v>
      </c>
      <c r="AL19" s="247">
        <f t="shared" si="10"/>
        <v>4</v>
      </c>
      <c r="AM19" s="240">
        <f t="shared" si="11"/>
        <v>3</v>
      </c>
      <c r="AN19" s="240">
        <f t="shared" si="12"/>
        <v>4</v>
      </c>
    </row>
    <row r="20" spans="1:40" ht="13.5" customHeight="1" x14ac:dyDescent="0.25">
      <c r="A20" s="144" t="str">
        <f>'Crisis Indicator Data'!A17</f>
        <v>Venezuela displacement in Chile</v>
      </c>
      <c r="B20" s="145" t="str">
        <f>'Crisis Indicator Data'!B17</f>
        <v>Displacement</v>
      </c>
      <c r="C20" s="145" t="str">
        <f>'Crisis Indicator Data'!C17</f>
        <v>CHL002</v>
      </c>
      <c r="D20" s="145" t="str">
        <f>'Crisis Indicator Data'!D17</f>
        <v>Chile</v>
      </c>
      <c r="E20" s="146" t="str">
        <f>'Crisis Indicator Data'!E17</f>
        <v>CHL</v>
      </c>
      <c r="F20" s="240">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240">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240">
        <f t="shared" si="0"/>
        <v>0.55000000000000004</v>
      </c>
      <c r="I20" s="240">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0.8</v>
      </c>
      <c r="J20" s="240">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240">
        <f t="shared" si="1"/>
        <v>0.60000000000000009</v>
      </c>
      <c r="L20" s="240">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1.9</v>
      </c>
      <c r="M20" s="240">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2.4</v>
      </c>
      <c r="N20" s="240">
        <f t="shared" si="2"/>
        <v>2.15</v>
      </c>
      <c r="O20" s="240">
        <f t="shared" si="3"/>
        <v>1.0999999999999999</v>
      </c>
      <c r="P20" s="240">
        <f>IF(LEN(E20)&gt;3,VLOOKUP(C20,'Regional Crises'!$B$1:$R$69,12,FALSE),VLOOKUP(E20,'Country Indicator Data'!$B$4:$I$300,8,FALSE))</f>
        <v>3</v>
      </c>
      <c r="Q20" s="240">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1.4</v>
      </c>
      <c r="R20" s="240">
        <f t="shared" si="4"/>
        <v>2.2000000000000002</v>
      </c>
      <c r="S20" s="240">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1.7</v>
      </c>
      <c r="T20" s="240">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1.4</v>
      </c>
      <c r="U20" s="240">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0.3</v>
      </c>
      <c r="V20" s="240">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0.5</v>
      </c>
      <c r="W20" s="240">
        <f t="shared" si="5"/>
        <v>1</v>
      </c>
      <c r="X20" s="240">
        <f t="shared" si="6"/>
        <v>1.4</v>
      </c>
      <c r="Y20" s="247">
        <f>IF('Core Indicators'!FC17="x","x",IF('Core Indicators'!FC17&gt;=5,5,IF('Core Indicators'!FC17&gt;=4,4,IF('Core Indicators'!FC17&gt;=3,3,IF('Core Indicators'!FC17&gt;=2,2,IF('Core Indicators'!FC17&gt;=1,1,0))))))</f>
        <v>3</v>
      </c>
      <c r="Z20" s="240">
        <f t="shared" si="7"/>
        <v>3</v>
      </c>
      <c r="AA20" s="247">
        <f>'Crisis Indicator Data'!Y17</f>
        <v>0</v>
      </c>
      <c r="AB20" s="247">
        <f>'Crisis Indicator Data'!Z17</f>
        <v>0</v>
      </c>
      <c r="AC20" s="247">
        <f>'Crisis Indicator Data'!AA17</f>
        <v>0</v>
      </c>
      <c r="AD20" s="247">
        <f>'Crisis Indicator Data'!AB17</f>
        <v>0</v>
      </c>
      <c r="AE20" s="247">
        <f t="shared" si="8"/>
        <v>0</v>
      </c>
      <c r="AF20" s="247">
        <f>'Crisis Indicator Data'!AC17</f>
        <v>0</v>
      </c>
      <c r="AG20" s="247">
        <f>'Crisis Indicator Data'!AD17</f>
        <v>1</v>
      </c>
      <c r="AH20" s="247">
        <f t="shared" si="9"/>
        <v>1</v>
      </c>
      <c r="AI20" s="247">
        <f>'Crisis Indicator Data'!AE17</f>
        <v>0</v>
      </c>
      <c r="AJ20" s="247">
        <f>'Crisis Indicator Data'!AF17</f>
        <v>3</v>
      </c>
      <c r="AK20" s="247">
        <f>'Crisis Indicator Data'!AG17</f>
        <v>2</v>
      </c>
      <c r="AL20" s="247">
        <f t="shared" si="10"/>
        <v>4</v>
      </c>
      <c r="AM20" s="240">
        <f t="shared" si="11"/>
        <v>2</v>
      </c>
      <c r="AN20" s="240">
        <f t="shared" si="12"/>
        <v>2.5</v>
      </c>
    </row>
    <row r="21" spans="1:40" ht="13.5" customHeight="1" x14ac:dyDescent="0.25">
      <c r="A21" s="144" t="str">
        <f>'Crisis Indicator Data'!A18</f>
        <v>Multiple crises in Cameroon</v>
      </c>
      <c r="B21" s="145" t="str">
        <f>'Crisis Indicator Data'!B18</f>
        <v>Conflict,Displacement</v>
      </c>
      <c r="C21" s="145" t="str">
        <f>'Crisis Indicator Data'!C18</f>
        <v>CMR001</v>
      </c>
      <c r="D21" s="145" t="str">
        <f>'Crisis Indicator Data'!D18</f>
        <v>Cameroon</v>
      </c>
      <c r="E21" s="146" t="str">
        <f>'Crisis Indicator Data'!E18</f>
        <v>CMR</v>
      </c>
      <c r="F21" s="240">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0">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0">
        <f t="shared" si="0"/>
        <v>3.2</v>
      </c>
      <c r="I21" s="240">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0">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0">
        <f t="shared" si="1"/>
        <v>2.15</v>
      </c>
      <c r="L21" s="240">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0">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0">
        <f t="shared" si="2"/>
        <v>3.25</v>
      </c>
      <c r="O21" s="240">
        <f t="shared" si="3"/>
        <v>2.8666666666666667</v>
      </c>
      <c r="P21" s="240">
        <f>IF(LEN(E21)&gt;3,VLOOKUP(C21,'Regional Crises'!$B$1:$R$69,12,FALSE),VLOOKUP(E21,'Country Indicator Data'!$B$4:$I$300,8,FALSE))</f>
        <v>5</v>
      </c>
      <c r="Q21" s="240">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40">
        <f t="shared" si="4"/>
        <v>4.45</v>
      </c>
      <c r="S21" s="240">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0">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0">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0">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0">
        <f t="shared" si="5"/>
        <v>3.7</v>
      </c>
      <c r="X21" s="240">
        <f t="shared" si="6"/>
        <v>3.7</v>
      </c>
      <c r="Y21" s="247">
        <f>IF('Core Indicators'!FC18="x","x",IF('Core Indicators'!FC18&gt;=5,5,IF('Core Indicators'!FC18&gt;=4,4,IF('Core Indicators'!FC18&gt;=3,3,IF('Core Indicators'!FC18&gt;=2,2,IF('Core Indicators'!FC18&gt;=1,1,0))))))</f>
        <v>3</v>
      </c>
      <c r="Z21" s="240">
        <f t="shared" si="7"/>
        <v>3</v>
      </c>
      <c r="AA21" s="247">
        <f>'Crisis Indicator Data'!Y18</f>
        <v>1</v>
      </c>
      <c r="AB21" s="247">
        <f>'Crisis Indicator Data'!Z18</f>
        <v>3</v>
      </c>
      <c r="AC21" s="247">
        <f>'Crisis Indicator Data'!AA18</f>
        <v>3</v>
      </c>
      <c r="AD21" s="247">
        <f>'Crisis Indicator Data'!AB18</f>
        <v>2</v>
      </c>
      <c r="AE21" s="247">
        <f t="shared" si="8"/>
        <v>4</v>
      </c>
      <c r="AF21" s="247">
        <f>'Crisis Indicator Data'!AC18</f>
        <v>0</v>
      </c>
      <c r="AG21" s="247">
        <f>'Crisis Indicator Data'!AD18</f>
        <v>2</v>
      </c>
      <c r="AH21" s="247">
        <f t="shared" si="9"/>
        <v>2</v>
      </c>
      <c r="AI21" s="247">
        <f>'Crisis Indicator Data'!AE18</f>
        <v>3</v>
      </c>
      <c r="AJ21" s="247">
        <f>'Crisis Indicator Data'!AF18</f>
        <v>1</v>
      </c>
      <c r="AK21" s="247">
        <f>'Crisis Indicator Data'!AG18</f>
        <v>2</v>
      </c>
      <c r="AL21" s="247">
        <f t="shared" si="10"/>
        <v>4</v>
      </c>
      <c r="AM21" s="240">
        <f t="shared" si="11"/>
        <v>3</v>
      </c>
      <c r="AN21" s="240">
        <f t="shared" si="12"/>
        <v>3</v>
      </c>
    </row>
    <row r="22" spans="1:40" ht="13.5" customHeight="1" x14ac:dyDescent="0.25">
      <c r="A22" s="144" t="str">
        <f>'Crisis Indicator Data'!A19</f>
        <v>Boko Haram in Cameroon</v>
      </c>
      <c r="B22" s="145" t="str">
        <f>'Crisis Indicator Data'!B19</f>
        <v>Conflict</v>
      </c>
      <c r="C22" s="145" t="str">
        <f>'Crisis Indicator Data'!C19</f>
        <v>CMR002</v>
      </c>
      <c r="D22" s="145" t="str">
        <f>'Crisis Indicator Data'!D19</f>
        <v>Cameroon</v>
      </c>
      <c r="E22" s="146" t="str">
        <f>'Crisis Indicator Data'!E19</f>
        <v>CMR</v>
      </c>
      <c r="F22" s="240">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240">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0">
        <f t="shared" si="0"/>
        <v>3.2</v>
      </c>
      <c r="I22" s="240">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240">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240">
        <f t="shared" si="1"/>
        <v>2.15</v>
      </c>
      <c r="L22" s="240">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240">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240">
        <f t="shared" si="2"/>
        <v>3.25</v>
      </c>
      <c r="O22" s="240">
        <f t="shared" si="3"/>
        <v>2.8666666666666667</v>
      </c>
      <c r="P22" s="240">
        <f>IF(LEN(E22)&gt;3,VLOOKUP(C22,'Regional Crises'!$B$1:$R$69,12,FALSE),VLOOKUP(E22,'Country Indicator Data'!$B$4:$I$300,8,FALSE))</f>
        <v>5</v>
      </c>
      <c r="Q22" s="240">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3.9</v>
      </c>
      <c r="R22" s="240">
        <f t="shared" si="4"/>
        <v>4.45</v>
      </c>
      <c r="S22" s="240">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240">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0">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240">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0">
        <f t="shared" si="5"/>
        <v>3.7</v>
      </c>
      <c r="X22" s="240">
        <f t="shared" si="6"/>
        <v>3.7</v>
      </c>
      <c r="Y22" s="247">
        <f>IF('Core Indicators'!FC19="x","x",IF('Core Indicators'!FC19&gt;=5,5,IF('Core Indicators'!FC19&gt;=4,4,IF('Core Indicators'!FC19&gt;=3,3,IF('Core Indicators'!FC19&gt;=2,2,IF('Core Indicators'!FC19&gt;=1,1,0))))))</f>
        <v>3</v>
      </c>
      <c r="Z22" s="240">
        <f t="shared" si="7"/>
        <v>3</v>
      </c>
      <c r="AA22" s="247">
        <f>'Crisis Indicator Data'!Y19</f>
        <v>1</v>
      </c>
      <c r="AB22" s="247">
        <f>'Crisis Indicator Data'!Z19</f>
        <v>3</v>
      </c>
      <c r="AC22" s="247">
        <f>'Crisis Indicator Data'!AA19</f>
        <v>1</v>
      </c>
      <c r="AD22" s="247">
        <f>'Crisis Indicator Data'!AB19</f>
        <v>2</v>
      </c>
      <c r="AE22" s="247">
        <f t="shared" si="8"/>
        <v>3</v>
      </c>
      <c r="AF22" s="247">
        <f>'Crisis Indicator Data'!AC19</f>
        <v>0</v>
      </c>
      <c r="AG22" s="247">
        <f>'Crisis Indicator Data'!AD19</f>
        <v>3</v>
      </c>
      <c r="AH22" s="247">
        <f t="shared" si="9"/>
        <v>3</v>
      </c>
      <c r="AI22" s="247">
        <f>'Crisis Indicator Data'!AE19</f>
        <v>3</v>
      </c>
      <c r="AJ22" s="247">
        <f>'Crisis Indicator Data'!AF19</f>
        <v>1</v>
      </c>
      <c r="AK22" s="247">
        <f>'Crisis Indicator Data'!AG19</f>
        <v>3</v>
      </c>
      <c r="AL22" s="247">
        <f t="shared" si="10"/>
        <v>5</v>
      </c>
      <c r="AM22" s="240">
        <f t="shared" si="11"/>
        <v>4</v>
      </c>
      <c r="AN22" s="240">
        <f t="shared" si="12"/>
        <v>3.5</v>
      </c>
    </row>
    <row r="23" spans="1:40" ht="13.5" customHeight="1" x14ac:dyDescent="0.25">
      <c r="A23" s="144" t="str">
        <f>'Crisis Indicator Data'!A20</f>
        <v>Anglophone Crisis in Cameroon</v>
      </c>
      <c r="B23" s="145" t="str">
        <f>'Crisis Indicator Data'!B20</f>
        <v>Conflict</v>
      </c>
      <c r="C23" s="145" t="str">
        <f>'Crisis Indicator Data'!C20</f>
        <v>CMR003</v>
      </c>
      <c r="D23" s="145" t="str">
        <f>'Crisis Indicator Data'!D20</f>
        <v>Cameroon</v>
      </c>
      <c r="E23" s="146" t="str">
        <f>'Crisis Indicator Data'!E20</f>
        <v>CMR</v>
      </c>
      <c r="F23" s="240">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240">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240">
        <f t="shared" si="0"/>
        <v>3.2</v>
      </c>
      <c r="I23" s="240">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240">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40">
        <f t="shared" si="1"/>
        <v>2.15</v>
      </c>
      <c r="L23" s="240">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240">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240">
        <f t="shared" si="2"/>
        <v>3.25</v>
      </c>
      <c r="O23" s="240">
        <f t="shared" si="3"/>
        <v>2.8666666666666667</v>
      </c>
      <c r="P23" s="240">
        <f>IF(LEN(E23)&gt;3,VLOOKUP(C23,'Regional Crises'!$B$1:$R$69,12,FALSE),VLOOKUP(E23,'Country Indicator Data'!$B$4:$I$300,8,FALSE))</f>
        <v>5</v>
      </c>
      <c r="Q23" s="240">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3.9</v>
      </c>
      <c r="R23" s="240">
        <f t="shared" si="4"/>
        <v>4.45</v>
      </c>
      <c r="S23" s="240">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240">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40">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240">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240">
        <f t="shared" si="5"/>
        <v>3.7</v>
      </c>
      <c r="X23" s="240">
        <f t="shared" si="6"/>
        <v>3.7</v>
      </c>
      <c r="Y23" s="247">
        <f>IF('Core Indicators'!FC20="x","x",IF('Core Indicators'!FC20&gt;=5,5,IF('Core Indicators'!FC20&gt;=4,4,IF('Core Indicators'!FC20&gt;=3,3,IF('Core Indicators'!FC20&gt;=2,2,IF('Core Indicators'!FC20&gt;=1,1,0))))))</f>
        <v>3</v>
      </c>
      <c r="Z23" s="240">
        <f t="shared" si="7"/>
        <v>3</v>
      </c>
      <c r="AA23" s="247">
        <f>'Crisis Indicator Data'!Y20</f>
        <v>1</v>
      </c>
      <c r="AB23" s="247">
        <f>'Crisis Indicator Data'!Z20</f>
        <v>3</v>
      </c>
      <c r="AC23" s="247">
        <f>'Crisis Indicator Data'!AA20</f>
        <v>3</v>
      </c>
      <c r="AD23" s="247">
        <f>'Crisis Indicator Data'!AB20</f>
        <v>0</v>
      </c>
      <c r="AE23" s="247">
        <f t="shared" si="8"/>
        <v>3</v>
      </c>
      <c r="AF23" s="247">
        <f>'Crisis Indicator Data'!AC20</f>
        <v>0</v>
      </c>
      <c r="AG23" s="247">
        <f>'Crisis Indicator Data'!AD20</f>
        <v>3</v>
      </c>
      <c r="AH23" s="247">
        <f t="shared" si="9"/>
        <v>3</v>
      </c>
      <c r="AI23" s="247">
        <f>'Crisis Indicator Data'!AE20</f>
        <v>3</v>
      </c>
      <c r="AJ23" s="247">
        <f>'Crisis Indicator Data'!AF20</f>
        <v>0</v>
      </c>
      <c r="AK23" s="247">
        <f>'Crisis Indicator Data'!AG20</f>
        <v>1</v>
      </c>
      <c r="AL23" s="247">
        <f t="shared" si="10"/>
        <v>3</v>
      </c>
      <c r="AM23" s="240">
        <f t="shared" si="11"/>
        <v>3</v>
      </c>
      <c r="AN23" s="240">
        <f t="shared" si="12"/>
        <v>3</v>
      </c>
    </row>
    <row r="24" spans="1:40" ht="13.5" customHeight="1" x14ac:dyDescent="0.25">
      <c r="A24" s="144" t="str">
        <f>'Crisis Indicator Data'!A21</f>
        <v>CAR refugees in Cameroon</v>
      </c>
      <c r="B24" s="145" t="str">
        <f>'Crisis Indicator Data'!B21</f>
        <v>Conflict,Displacement</v>
      </c>
      <c r="C24" s="145" t="str">
        <f>'Crisis Indicator Data'!C21</f>
        <v>CMR004</v>
      </c>
      <c r="D24" s="145" t="str">
        <f>'Crisis Indicator Data'!D21</f>
        <v>Cameroon</v>
      </c>
      <c r="E24" s="146" t="str">
        <f>'Crisis Indicator Data'!E21</f>
        <v>CMR</v>
      </c>
      <c r="F24" s="240">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240">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240">
        <f t="shared" si="0"/>
        <v>3.2</v>
      </c>
      <c r="I24" s="240">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240">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40">
        <f t="shared" si="1"/>
        <v>2.15</v>
      </c>
      <c r="L24" s="240">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240">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240">
        <f t="shared" si="2"/>
        <v>3.25</v>
      </c>
      <c r="O24" s="240">
        <f t="shared" si="3"/>
        <v>2.8666666666666667</v>
      </c>
      <c r="P24" s="240">
        <f>IF(LEN(E24)&gt;3,VLOOKUP(C24,'Regional Crises'!$B$1:$R$69,12,FALSE),VLOOKUP(E24,'Country Indicator Data'!$B$4:$I$300,8,FALSE))</f>
        <v>5</v>
      </c>
      <c r="Q24" s="240">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3.9</v>
      </c>
      <c r="R24" s="240">
        <f t="shared" si="4"/>
        <v>4.45</v>
      </c>
      <c r="S24" s="240">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240">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240">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240">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240">
        <f t="shared" si="5"/>
        <v>3.7</v>
      </c>
      <c r="X24" s="240">
        <f t="shared" si="6"/>
        <v>3.7</v>
      </c>
      <c r="Y24" s="247">
        <f>IF('Core Indicators'!FC21="x","x",IF('Core Indicators'!FC21&gt;=5,5,IF('Core Indicators'!FC21&gt;=4,4,IF('Core Indicators'!FC21&gt;=3,3,IF('Core Indicators'!FC21&gt;=2,2,IF('Core Indicators'!FC21&gt;=1,1,0))))))</f>
        <v>3</v>
      </c>
      <c r="Z24" s="240">
        <f t="shared" si="7"/>
        <v>3</v>
      </c>
      <c r="AA24" s="247">
        <f>'Crisis Indicator Data'!Y21</f>
        <v>1</v>
      </c>
      <c r="AB24" s="247">
        <f>'Crisis Indicator Data'!Z21</f>
        <v>2</v>
      </c>
      <c r="AC24" s="247">
        <f>'Crisis Indicator Data'!AA21</f>
        <v>1</v>
      </c>
      <c r="AD24" s="247">
        <f>'Crisis Indicator Data'!AB21</f>
        <v>0</v>
      </c>
      <c r="AE24" s="247">
        <f t="shared" si="8"/>
        <v>2</v>
      </c>
      <c r="AF24" s="247">
        <f>'Crisis Indicator Data'!AC21</f>
        <v>0</v>
      </c>
      <c r="AG24" s="247">
        <f>'Crisis Indicator Data'!AD21</f>
        <v>1</v>
      </c>
      <c r="AH24" s="247">
        <f t="shared" si="9"/>
        <v>1</v>
      </c>
      <c r="AI24" s="247">
        <f>'Crisis Indicator Data'!AE21</f>
        <v>1</v>
      </c>
      <c r="AJ24" s="247">
        <f>'Crisis Indicator Data'!AF21</f>
        <v>0</v>
      </c>
      <c r="AK24" s="247">
        <f>'Crisis Indicator Data'!AG21</f>
        <v>1</v>
      </c>
      <c r="AL24" s="247">
        <f t="shared" si="10"/>
        <v>2</v>
      </c>
      <c r="AM24" s="240">
        <f t="shared" si="11"/>
        <v>2</v>
      </c>
      <c r="AN24" s="240">
        <f t="shared" si="12"/>
        <v>2.5</v>
      </c>
    </row>
    <row r="25" spans="1:40" ht="13.5" customHeight="1" x14ac:dyDescent="0.25">
      <c r="A25" s="144" t="str">
        <f>'Crisis Indicator Data'!A22</f>
        <v>Complex crisis in DRC</v>
      </c>
      <c r="B25" s="145" t="str">
        <f>'Crisis Indicator Data'!B22</f>
        <v>Conflict,Displacement,Socio-political</v>
      </c>
      <c r="C25" s="145" t="str">
        <f>'Crisis Indicator Data'!C22</f>
        <v>COD001</v>
      </c>
      <c r="D25" s="145" t="str">
        <f>'Crisis Indicator Data'!D22</f>
        <v>DRC</v>
      </c>
      <c r="E25" s="146" t="str">
        <f>'Crisis Indicator Data'!E22</f>
        <v>COD</v>
      </c>
      <c r="F25" s="240">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3.9</v>
      </c>
      <c r="G25" s="240">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240">
        <f t="shared" si="0"/>
        <v>3.55</v>
      </c>
      <c r="I25" s="240">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4.7</v>
      </c>
      <c r="J25" s="240">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240">
        <f t="shared" si="1"/>
        <v>4.8499999999999996</v>
      </c>
      <c r="L25" s="240">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4.4000000000000004</v>
      </c>
      <c r="M25" s="240">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40">
        <f t="shared" si="2"/>
        <v>3.25</v>
      </c>
      <c r="O25" s="240">
        <f t="shared" si="3"/>
        <v>3.8833333333333329</v>
      </c>
      <c r="P25" s="240">
        <f>IF(LEN(E25)&gt;3,VLOOKUP(C25,'Regional Crises'!$B$1:$R$69,12,FALSE),VLOOKUP(E25,'Country Indicator Data'!$B$4:$I$300,8,FALSE))</f>
        <v>5</v>
      </c>
      <c r="Q25" s="240">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240">
        <f t="shared" si="4"/>
        <v>5</v>
      </c>
      <c r="S25" s="240">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240">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4.3</v>
      </c>
      <c r="U25" s="240">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3.6</v>
      </c>
      <c r="V25" s="240">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240">
        <f t="shared" si="5"/>
        <v>4</v>
      </c>
      <c r="X25" s="240">
        <f t="shared" si="6"/>
        <v>4.3</v>
      </c>
      <c r="Y25" s="247">
        <f>IF('Core Indicators'!FC22="x","x",IF('Core Indicators'!FC22&gt;=5,5,IF('Core Indicators'!FC22&gt;=4,4,IF('Core Indicators'!FC22&gt;=3,3,IF('Core Indicators'!FC22&gt;=2,2,IF('Core Indicators'!FC22&gt;=1,1,0))))))</f>
        <v>5</v>
      </c>
      <c r="Z25" s="240">
        <f t="shared" si="7"/>
        <v>5</v>
      </c>
      <c r="AA25" s="247">
        <f>'Crisis Indicator Data'!Y22</f>
        <v>1</v>
      </c>
      <c r="AB25" s="247">
        <f>'Crisis Indicator Data'!Z22</f>
        <v>3</v>
      </c>
      <c r="AC25" s="247">
        <f>'Crisis Indicator Data'!AA22</f>
        <v>2</v>
      </c>
      <c r="AD25" s="247">
        <f>'Crisis Indicator Data'!AB22</f>
        <v>3</v>
      </c>
      <c r="AE25" s="247">
        <f t="shared" si="8"/>
        <v>4</v>
      </c>
      <c r="AF25" s="247">
        <f>'Crisis Indicator Data'!AC22</f>
        <v>0</v>
      </c>
      <c r="AG25" s="247">
        <f>'Crisis Indicator Data'!AD22</f>
        <v>2</v>
      </c>
      <c r="AH25" s="247">
        <f t="shared" si="9"/>
        <v>2</v>
      </c>
      <c r="AI25" s="247">
        <f>'Crisis Indicator Data'!AE22</f>
        <v>3</v>
      </c>
      <c r="AJ25" s="247">
        <f>'Crisis Indicator Data'!AF22</f>
        <v>1</v>
      </c>
      <c r="AK25" s="247">
        <f>'Crisis Indicator Data'!AG22</f>
        <v>3</v>
      </c>
      <c r="AL25" s="247">
        <f t="shared" si="10"/>
        <v>5</v>
      </c>
      <c r="AM25" s="240">
        <f t="shared" si="11"/>
        <v>4</v>
      </c>
      <c r="AN25" s="240">
        <f t="shared" si="12"/>
        <v>4.5</v>
      </c>
    </row>
    <row r="26" spans="1:40" ht="13.5" customHeight="1" x14ac:dyDescent="0.25">
      <c r="A26" s="144" t="str">
        <f>'Crisis Indicator Data'!A23</f>
        <v>Complex crisis in Congo</v>
      </c>
      <c r="B26" s="145" t="str">
        <f>'Crisis Indicator Data'!B23</f>
        <v>Conflict</v>
      </c>
      <c r="C26" s="145" t="str">
        <f>'Crisis Indicator Data'!C23</f>
        <v>COG001</v>
      </c>
      <c r="D26" s="145" t="str">
        <f>'Crisis Indicator Data'!D23</f>
        <v>Congo</v>
      </c>
      <c r="E26" s="146" t="str">
        <f>'Crisis Indicator Data'!E23</f>
        <v>COG</v>
      </c>
      <c r="F26" s="240">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240">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3.4</v>
      </c>
      <c r="H26" s="240">
        <f t="shared" si="0"/>
        <v>2.4</v>
      </c>
      <c r="I26" s="240">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4.4000000000000004</v>
      </c>
      <c r="J26" s="240">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240">
        <f t="shared" si="1"/>
        <v>4.7</v>
      </c>
      <c r="L26" s="240">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3.9</v>
      </c>
      <c r="M26" s="240">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v>
      </c>
      <c r="N26" s="240">
        <f t="shared" si="2"/>
        <v>3.45</v>
      </c>
      <c r="O26" s="240">
        <f t="shared" si="3"/>
        <v>3.5166666666666671</v>
      </c>
      <c r="P26" s="240">
        <f>IF(LEN(E26)&gt;3,VLOOKUP(C26,'Regional Crises'!$B$1:$R$69,12,FALSE),VLOOKUP(E26,'Country Indicator Data'!$B$4:$I$300,8,FALSE))</f>
        <v>1</v>
      </c>
      <c r="Q26" s="240">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0.7</v>
      </c>
      <c r="R26" s="240">
        <f t="shared" si="4"/>
        <v>0.85</v>
      </c>
      <c r="S26" s="240">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240">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240">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3.8</v>
      </c>
      <c r="V26" s="240">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v>
      </c>
      <c r="W26" s="240">
        <f t="shared" si="5"/>
        <v>3.9</v>
      </c>
      <c r="X26" s="240">
        <f t="shared" si="6"/>
        <v>2.8</v>
      </c>
      <c r="Y26" s="247">
        <f>IF('Core Indicators'!FC23="x","x",IF('Core Indicators'!FC23&gt;=5,5,IF('Core Indicators'!FC23&gt;=4,4,IF('Core Indicators'!FC23&gt;=3,3,IF('Core Indicators'!FC23&gt;=2,2,IF('Core Indicators'!FC23&gt;=1,1,0))))))</f>
        <v>2</v>
      </c>
      <c r="Z26" s="240">
        <f t="shared" si="7"/>
        <v>2</v>
      </c>
      <c r="AA26" s="247">
        <f>'Crisis Indicator Data'!Y23</f>
        <v>0</v>
      </c>
      <c r="AB26" s="247">
        <f>'Crisis Indicator Data'!Z23</f>
        <v>1</v>
      </c>
      <c r="AC26" s="247">
        <f>'Crisis Indicator Data'!AA23</f>
        <v>0</v>
      </c>
      <c r="AD26" s="247">
        <f>'Crisis Indicator Data'!AB23</f>
        <v>0</v>
      </c>
      <c r="AE26" s="247">
        <f t="shared" si="8"/>
        <v>1</v>
      </c>
      <c r="AF26" s="247">
        <f>'Crisis Indicator Data'!AC23</f>
        <v>0</v>
      </c>
      <c r="AG26" s="247">
        <f>'Crisis Indicator Data'!AD23</f>
        <v>1</v>
      </c>
      <c r="AH26" s="247">
        <f t="shared" si="9"/>
        <v>1</v>
      </c>
      <c r="AI26" s="247">
        <f>'Crisis Indicator Data'!AE23</f>
        <v>0</v>
      </c>
      <c r="AJ26" s="247">
        <f>'Crisis Indicator Data'!AF23</f>
        <v>0</v>
      </c>
      <c r="AK26" s="247">
        <f>'Crisis Indicator Data'!AG23</f>
        <v>1</v>
      </c>
      <c r="AL26" s="247">
        <f t="shared" si="10"/>
        <v>1</v>
      </c>
      <c r="AM26" s="240">
        <f t="shared" si="11"/>
        <v>1</v>
      </c>
      <c r="AN26" s="240">
        <f t="shared" si="12"/>
        <v>1.5</v>
      </c>
    </row>
    <row r="27" spans="1:40" ht="13.5" customHeight="1" x14ac:dyDescent="0.25">
      <c r="A27" s="144" t="str">
        <f>'Crisis Indicator Data'!A24</f>
        <v>Complex crisis in Colombia</v>
      </c>
      <c r="B27" s="145" t="str">
        <f>'Crisis Indicator Data'!B24</f>
        <v>Socio-political,Conflict,Violence,Floods,Displacement</v>
      </c>
      <c r="C27" s="145" t="str">
        <f>'Crisis Indicator Data'!C24</f>
        <v>COL001</v>
      </c>
      <c r="D27" s="145" t="str">
        <f>'Crisis Indicator Data'!D24</f>
        <v>Colombia</v>
      </c>
      <c r="E27" s="146" t="str">
        <f>'Crisis Indicator Data'!E24</f>
        <v>COL</v>
      </c>
      <c r="F27" s="240">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240">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240">
        <f t="shared" si="0"/>
        <v>1.5499999999999998</v>
      </c>
      <c r="I27" s="240">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240">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240">
        <f t="shared" si="1"/>
        <v>2.2999999999999998</v>
      </c>
      <c r="L27" s="240">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240">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240">
        <f t="shared" si="2"/>
        <v>3</v>
      </c>
      <c r="O27" s="240">
        <f t="shared" si="3"/>
        <v>2.2833333333333332</v>
      </c>
      <c r="P27" s="240">
        <f>IF(LEN(E27)&gt;3,VLOOKUP(C27,'Regional Crises'!$B$1:$R$69,12,FALSE),VLOOKUP(E27,'Country Indicator Data'!$B$4:$I$300,8,FALSE))</f>
        <v>4</v>
      </c>
      <c r="Q27" s="240">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4.3</v>
      </c>
      <c r="R27" s="240">
        <f t="shared" si="4"/>
        <v>4.1500000000000004</v>
      </c>
      <c r="S27" s="240">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240">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240">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240">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240">
        <f t="shared" si="5"/>
        <v>2.4</v>
      </c>
      <c r="X27" s="240">
        <f t="shared" si="6"/>
        <v>2.9</v>
      </c>
      <c r="Y27" s="247">
        <f>IF('Core Indicators'!FC24="x","x",IF('Core Indicators'!FC24&gt;=5,5,IF('Core Indicators'!FC24&gt;=4,4,IF('Core Indicators'!FC24&gt;=3,3,IF('Core Indicators'!FC24&gt;=2,2,IF('Core Indicators'!FC24&gt;=1,1,0))))))</f>
        <v>3</v>
      </c>
      <c r="Z27" s="240">
        <f t="shared" si="7"/>
        <v>3</v>
      </c>
      <c r="AA27" s="247">
        <f>'Crisis Indicator Data'!Y24</f>
        <v>0</v>
      </c>
      <c r="AB27" s="247">
        <f>'Crisis Indicator Data'!Z24</f>
        <v>2</v>
      </c>
      <c r="AC27" s="247">
        <f>'Crisis Indicator Data'!AA24</f>
        <v>1</v>
      </c>
      <c r="AD27" s="247">
        <f>'Crisis Indicator Data'!AB24</f>
        <v>0</v>
      </c>
      <c r="AE27" s="247">
        <f t="shared" si="8"/>
        <v>2</v>
      </c>
      <c r="AF27" s="247">
        <f>'Crisis Indicator Data'!AC24</f>
        <v>2</v>
      </c>
      <c r="AG27" s="247">
        <f>'Crisis Indicator Data'!AD24</f>
        <v>2</v>
      </c>
      <c r="AH27" s="247">
        <f t="shared" si="9"/>
        <v>4</v>
      </c>
      <c r="AI27" s="247">
        <f>'Crisis Indicator Data'!AE24</f>
        <v>3</v>
      </c>
      <c r="AJ27" s="247">
        <f>'Crisis Indicator Data'!AF24</f>
        <v>2</v>
      </c>
      <c r="AK27" s="247">
        <f>'Crisis Indicator Data'!AG24</f>
        <v>3</v>
      </c>
      <c r="AL27" s="247">
        <f t="shared" si="10"/>
        <v>5</v>
      </c>
      <c r="AM27" s="240">
        <f t="shared" si="11"/>
        <v>4</v>
      </c>
      <c r="AN27" s="240">
        <f t="shared" si="12"/>
        <v>3.5</v>
      </c>
    </row>
    <row r="28" spans="1:40" ht="13.5" customHeight="1" x14ac:dyDescent="0.25">
      <c r="A28" s="144" t="str">
        <f>'Crisis Indicator Data'!A25</f>
        <v>Venezuela displacement in Colombia</v>
      </c>
      <c r="B28" s="145" t="str">
        <f>'Crisis Indicator Data'!B25</f>
        <v>Displacement</v>
      </c>
      <c r="C28" s="145" t="str">
        <f>'Crisis Indicator Data'!C25</f>
        <v>COL002</v>
      </c>
      <c r="D28" s="145" t="str">
        <f>'Crisis Indicator Data'!D25</f>
        <v>Colombia</v>
      </c>
      <c r="E28" s="146" t="str">
        <f>'Crisis Indicator Data'!E25</f>
        <v>COL</v>
      </c>
      <c r="F28" s="240">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240">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240">
        <f t="shared" si="0"/>
        <v>1.5499999999999998</v>
      </c>
      <c r="I28" s="240">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240">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240">
        <f t="shared" si="1"/>
        <v>2.2999999999999998</v>
      </c>
      <c r="L28" s="240">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240">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240">
        <f t="shared" si="2"/>
        <v>3</v>
      </c>
      <c r="O28" s="240">
        <f t="shared" si="3"/>
        <v>2.2833333333333332</v>
      </c>
      <c r="P28" s="240">
        <f>IF(LEN(E28)&gt;3,VLOOKUP(C28,'Regional Crises'!$B$1:$R$69,12,FALSE),VLOOKUP(E28,'Country Indicator Data'!$B$4:$I$300,8,FALSE))</f>
        <v>4</v>
      </c>
      <c r="Q28" s="240">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240">
        <f t="shared" si="4"/>
        <v>4.1500000000000004</v>
      </c>
      <c r="S28" s="240">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240">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240">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240">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240">
        <f t="shared" si="5"/>
        <v>2.4</v>
      </c>
      <c r="X28" s="240">
        <f t="shared" si="6"/>
        <v>2.9</v>
      </c>
      <c r="Y28" s="247">
        <f>IF('Core Indicators'!FC25="x","x",IF('Core Indicators'!FC25&gt;=5,5,IF('Core Indicators'!FC25&gt;=4,4,IF('Core Indicators'!FC25&gt;=3,3,IF('Core Indicators'!FC25&gt;=2,2,IF('Core Indicators'!FC25&gt;=1,1,0))))))</f>
        <v>3</v>
      </c>
      <c r="Z28" s="240">
        <f t="shared" si="7"/>
        <v>3</v>
      </c>
      <c r="AA28" s="247">
        <f>'Crisis Indicator Data'!Y25</f>
        <v>0</v>
      </c>
      <c r="AB28" s="247">
        <f>'Crisis Indicator Data'!Z25</f>
        <v>2</v>
      </c>
      <c r="AC28" s="247">
        <f>'Crisis Indicator Data'!AA25</f>
        <v>1</v>
      </c>
      <c r="AD28" s="247">
        <f>'Crisis Indicator Data'!AB25</f>
        <v>0</v>
      </c>
      <c r="AE28" s="247">
        <f t="shared" si="8"/>
        <v>2</v>
      </c>
      <c r="AF28" s="247">
        <f>'Crisis Indicator Data'!AC25</f>
        <v>2</v>
      </c>
      <c r="AG28" s="247">
        <f>'Crisis Indicator Data'!AD25</f>
        <v>2</v>
      </c>
      <c r="AH28" s="247">
        <f t="shared" si="9"/>
        <v>4</v>
      </c>
      <c r="AI28" s="247">
        <f>'Crisis Indicator Data'!AE25</f>
        <v>3</v>
      </c>
      <c r="AJ28" s="247">
        <f>'Crisis Indicator Data'!AF25</f>
        <v>2</v>
      </c>
      <c r="AK28" s="247">
        <f>'Crisis Indicator Data'!AG25</f>
        <v>3</v>
      </c>
      <c r="AL28" s="247">
        <f t="shared" si="10"/>
        <v>5</v>
      </c>
      <c r="AM28" s="240">
        <f t="shared" si="11"/>
        <v>4</v>
      </c>
      <c r="AN28" s="240">
        <f t="shared" si="12"/>
        <v>3.5</v>
      </c>
    </row>
    <row r="29" spans="1:40" ht="13.5" customHeight="1" x14ac:dyDescent="0.25">
      <c r="A29" s="144" t="str">
        <f>'Crisis Indicator Data'!A26</f>
        <v>Nicaraguan refugees in Costa Rica</v>
      </c>
      <c r="B29" s="145" t="str">
        <f>'Crisis Indicator Data'!B26</f>
        <v>Displacement</v>
      </c>
      <c r="C29" s="145" t="str">
        <f>'Crisis Indicator Data'!C26</f>
        <v>CRI002</v>
      </c>
      <c r="D29" s="145" t="str">
        <f>'Crisis Indicator Data'!D26</f>
        <v>Costa Rica</v>
      </c>
      <c r="E29" s="146" t="str">
        <f>'Crisis Indicator Data'!E26</f>
        <v>CRI</v>
      </c>
      <c r="F29" s="240">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1.1000000000000001</v>
      </c>
      <c r="G29" s="240">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0.5</v>
      </c>
      <c r="H29" s="240">
        <f t="shared" si="0"/>
        <v>0.8</v>
      </c>
      <c r="I29" s="240">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1.5</v>
      </c>
      <c r="J29" s="240">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0.2</v>
      </c>
      <c r="K29" s="240">
        <f t="shared" si="1"/>
        <v>0.85</v>
      </c>
      <c r="L29" s="240">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1.9</v>
      </c>
      <c r="M29" s="240">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2.9</v>
      </c>
      <c r="N29" s="240">
        <f t="shared" si="2"/>
        <v>2.4</v>
      </c>
      <c r="O29" s="240">
        <f t="shared" si="3"/>
        <v>1.3499999999999999</v>
      </c>
      <c r="P29" s="240">
        <f>IF(LEN(E29)&gt;3,VLOOKUP(C29,'Regional Crises'!$B$1:$R$69,12,FALSE),VLOOKUP(E29,'Country Indicator Data'!$B$4:$I$300,8,FALSE))</f>
        <v>0</v>
      </c>
      <c r="Q29" s="240" t="str">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x</v>
      </c>
      <c r="R29" s="240">
        <f t="shared" si="4"/>
        <v>0</v>
      </c>
      <c r="S29" s="240">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2.2000000000000002</v>
      </c>
      <c r="T29" s="240">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v>
      </c>
      <c r="U29" s="240">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0.3</v>
      </c>
      <c r="V29" s="240">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0.5</v>
      </c>
      <c r="W29" s="240">
        <f t="shared" si="5"/>
        <v>1.3</v>
      </c>
      <c r="X29" s="240">
        <f t="shared" si="6"/>
        <v>0.9</v>
      </c>
      <c r="Y29" s="247">
        <f>IF('Core Indicators'!FC26="x","x",IF('Core Indicators'!FC26&gt;=5,5,IF('Core Indicators'!FC26&gt;=4,4,IF('Core Indicators'!FC26&gt;=3,3,IF('Core Indicators'!FC26&gt;=2,2,IF('Core Indicators'!FC26&gt;=1,1,0))))))</f>
        <v>2</v>
      </c>
      <c r="Z29" s="240">
        <f t="shared" si="7"/>
        <v>2</v>
      </c>
      <c r="AA29" s="247">
        <f>'Crisis Indicator Data'!Y26</f>
        <v>0</v>
      </c>
      <c r="AB29" s="247">
        <f>'Crisis Indicator Data'!Z26</f>
        <v>0</v>
      </c>
      <c r="AC29" s="247">
        <f>'Crisis Indicator Data'!AA26</f>
        <v>0</v>
      </c>
      <c r="AD29" s="247">
        <f>'Crisis Indicator Data'!AB26</f>
        <v>0</v>
      </c>
      <c r="AE29" s="247">
        <f t="shared" si="8"/>
        <v>0</v>
      </c>
      <c r="AF29" s="247">
        <f>'Crisis Indicator Data'!AC26</f>
        <v>0</v>
      </c>
      <c r="AG29" s="247">
        <f>'Crisis Indicator Data'!AD26</f>
        <v>0</v>
      </c>
      <c r="AH29" s="247">
        <f t="shared" si="9"/>
        <v>0</v>
      </c>
      <c r="AI29" s="247">
        <f>'Crisis Indicator Data'!AE26</f>
        <v>0</v>
      </c>
      <c r="AJ29" s="247">
        <f>'Crisis Indicator Data'!AF26</f>
        <v>0</v>
      </c>
      <c r="AK29" s="247">
        <f>'Crisis Indicator Data'!AG26</f>
        <v>0</v>
      </c>
      <c r="AL29" s="247">
        <f t="shared" si="10"/>
        <v>0</v>
      </c>
      <c r="AM29" s="240">
        <f t="shared" si="11"/>
        <v>0</v>
      </c>
      <c r="AN29" s="240">
        <f t="shared" si="12"/>
        <v>1</v>
      </c>
    </row>
    <row r="30" spans="1:40" ht="13.5" customHeight="1" x14ac:dyDescent="0.25">
      <c r="A30" s="144" t="str">
        <f>'Crisis Indicator Data'!A27</f>
        <v>Multiple crises in Djibouti</v>
      </c>
      <c r="B30" s="145" t="str">
        <f>'Crisis Indicator Data'!B27</f>
        <v>Displacement,Drought</v>
      </c>
      <c r="C30" s="145" t="str">
        <f>'Crisis Indicator Data'!C27</f>
        <v>DJI001</v>
      </c>
      <c r="D30" s="145" t="str">
        <f>'Crisis Indicator Data'!D27</f>
        <v>Djibouti</v>
      </c>
      <c r="E30" s="146" t="str">
        <f>'Crisis Indicator Data'!E27</f>
        <v>DJI</v>
      </c>
      <c r="F30" s="240">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240">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240">
        <f t="shared" si="0"/>
        <v>3</v>
      </c>
      <c r="I30" s="240">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240">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240">
        <f t="shared" si="1"/>
        <v>1.4</v>
      </c>
      <c r="L30" s="240"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240">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0">
        <f t="shared" si="2"/>
        <v>2.1</v>
      </c>
      <c r="O30" s="240">
        <f t="shared" si="3"/>
        <v>2.1666666666666665</v>
      </c>
      <c r="P30" s="240">
        <f>IF(LEN(E30)&gt;3,VLOOKUP(C30,'Regional Crises'!$B$1:$R$69,12,FALSE),VLOOKUP(E30,'Country Indicator Data'!$B$4:$I$300,8,FALSE))</f>
        <v>3</v>
      </c>
      <c r="Q30" s="240">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0.7</v>
      </c>
      <c r="R30" s="240">
        <f t="shared" si="4"/>
        <v>1.85</v>
      </c>
      <c r="S30" s="240">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240">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240">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0">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240">
        <f t="shared" si="5"/>
        <v>3.6</v>
      </c>
      <c r="X30" s="240">
        <f t="shared" si="6"/>
        <v>2.5</v>
      </c>
      <c r="Y30" s="247">
        <f>IF('Core Indicators'!FC27="x","x",IF('Core Indicators'!FC27&gt;=5,5,IF('Core Indicators'!FC27&gt;=4,4,IF('Core Indicators'!FC27&gt;=3,3,IF('Core Indicators'!FC27&gt;=2,2,IF('Core Indicators'!FC27&gt;=1,1,0))))))</f>
        <v>5</v>
      </c>
      <c r="Z30" s="240">
        <f t="shared" si="7"/>
        <v>5</v>
      </c>
      <c r="AA30" s="247">
        <f>'Crisis Indicator Data'!Y27</f>
        <v>0</v>
      </c>
      <c r="AB30" s="247">
        <f>'Crisis Indicator Data'!Z27</f>
        <v>0</v>
      </c>
      <c r="AC30" s="247">
        <f>'Crisis Indicator Data'!AA27</f>
        <v>0</v>
      </c>
      <c r="AD30" s="247">
        <f>'Crisis Indicator Data'!AB27</f>
        <v>0</v>
      </c>
      <c r="AE30" s="247">
        <f t="shared" si="8"/>
        <v>0</v>
      </c>
      <c r="AF30" s="247">
        <f>'Crisis Indicator Data'!AC27</f>
        <v>0</v>
      </c>
      <c r="AG30" s="247">
        <f>'Crisis Indicator Data'!AD27</f>
        <v>0</v>
      </c>
      <c r="AH30" s="247">
        <f t="shared" si="9"/>
        <v>0</v>
      </c>
      <c r="AI30" s="247">
        <f>'Crisis Indicator Data'!AE27</f>
        <v>0</v>
      </c>
      <c r="AJ30" s="247">
        <f>'Crisis Indicator Data'!AF27</f>
        <v>0</v>
      </c>
      <c r="AK30" s="247">
        <f>'Crisis Indicator Data'!AG27</f>
        <v>0</v>
      </c>
      <c r="AL30" s="247">
        <f t="shared" si="10"/>
        <v>0</v>
      </c>
      <c r="AM30" s="240">
        <f t="shared" si="11"/>
        <v>0</v>
      </c>
      <c r="AN30" s="240">
        <f t="shared" si="12"/>
        <v>2.5</v>
      </c>
    </row>
    <row r="31" spans="1:40" ht="13.5" customHeight="1" x14ac:dyDescent="0.25">
      <c r="A31" s="144" t="str">
        <f>'Crisis Indicator Data'!A28</f>
        <v>Mixed migration in Djibouti</v>
      </c>
      <c r="B31" s="145" t="str">
        <f>'Crisis Indicator Data'!B28</f>
        <v>Displacement</v>
      </c>
      <c r="C31" s="145" t="str">
        <f>'Crisis Indicator Data'!C28</f>
        <v>DJI002</v>
      </c>
      <c r="D31" s="145" t="str">
        <f>'Crisis Indicator Data'!D28</f>
        <v>Djibouti</v>
      </c>
      <c r="E31" s="146" t="str">
        <f>'Crisis Indicator Data'!E28</f>
        <v>DJI</v>
      </c>
      <c r="F31" s="240">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240">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240">
        <f t="shared" si="0"/>
        <v>3</v>
      </c>
      <c r="I31" s="240">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240">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40">
        <f t="shared" si="1"/>
        <v>1.4</v>
      </c>
      <c r="L31" s="240" t="str">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40">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240">
        <f t="shared" si="2"/>
        <v>2.1</v>
      </c>
      <c r="O31" s="240">
        <f t="shared" si="3"/>
        <v>2.1666666666666665</v>
      </c>
      <c r="P31" s="240">
        <f>IF(LEN(E31)&gt;3,VLOOKUP(C31,'Regional Crises'!$B$1:$R$69,12,FALSE),VLOOKUP(E31,'Country Indicator Data'!$B$4:$I$300,8,FALSE))</f>
        <v>3</v>
      </c>
      <c r="Q31" s="240">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0.7</v>
      </c>
      <c r="R31" s="240">
        <f t="shared" si="4"/>
        <v>1.85</v>
      </c>
      <c r="S31" s="240">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240">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240">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240">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240">
        <f t="shared" si="5"/>
        <v>3.6</v>
      </c>
      <c r="X31" s="240">
        <f t="shared" si="6"/>
        <v>2.5</v>
      </c>
      <c r="Y31" s="247">
        <f>IF('Core Indicators'!FC28="x","x",IF('Core Indicators'!FC28&gt;=5,5,IF('Core Indicators'!FC28&gt;=4,4,IF('Core Indicators'!FC28&gt;=3,3,IF('Core Indicators'!FC28&gt;=2,2,IF('Core Indicators'!FC28&gt;=1,1,0))))))</f>
        <v>1</v>
      </c>
      <c r="Z31" s="240">
        <f t="shared" si="7"/>
        <v>1</v>
      </c>
      <c r="AA31" s="247">
        <f>'Crisis Indicator Data'!Y28</f>
        <v>0</v>
      </c>
      <c r="AB31" s="247">
        <f>'Crisis Indicator Data'!Z28</f>
        <v>0</v>
      </c>
      <c r="AC31" s="247">
        <f>'Crisis Indicator Data'!AA28</f>
        <v>0</v>
      </c>
      <c r="AD31" s="247">
        <f>'Crisis Indicator Data'!AB28</f>
        <v>0</v>
      </c>
      <c r="AE31" s="247">
        <f t="shared" si="8"/>
        <v>0</v>
      </c>
      <c r="AF31" s="247">
        <f>'Crisis Indicator Data'!AC28</f>
        <v>0</v>
      </c>
      <c r="AG31" s="247">
        <f>'Crisis Indicator Data'!AD28</f>
        <v>0</v>
      </c>
      <c r="AH31" s="247">
        <f t="shared" si="9"/>
        <v>0</v>
      </c>
      <c r="AI31" s="247">
        <f>'Crisis Indicator Data'!AE28</f>
        <v>0</v>
      </c>
      <c r="AJ31" s="247">
        <f>'Crisis Indicator Data'!AF28</f>
        <v>0</v>
      </c>
      <c r="AK31" s="247">
        <f>'Crisis Indicator Data'!AG28</f>
        <v>0</v>
      </c>
      <c r="AL31" s="247">
        <f t="shared" si="10"/>
        <v>0</v>
      </c>
      <c r="AM31" s="240">
        <f t="shared" si="11"/>
        <v>0</v>
      </c>
      <c r="AN31" s="240">
        <f t="shared" si="12"/>
        <v>0.5</v>
      </c>
    </row>
    <row r="32" spans="1:40" ht="13.5" customHeight="1" x14ac:dyDescent="0.25">
      <c r="A32" s="144" t="str">
        <f>'Crisis Indicator Data'!A29</f>
        <v>Drought in Djibouti</v>
      </c>
      <c r="B32" s="145" t="str">
        <f>'Crisis Indicator Data'!B29</f>
        <v>Drought</v>
      </c>
      <c r="C32" s="145" t="str">
        <f>'Crisis Indicator Data'!C29</f>
        <v>DJI003</v>
      </c>
      <c r="D32" s="145" t="str">
        <f>'Crisis Indicator Data'!D29</f>
        <v>Djibouti</v>
      </c>
      <c r="E32" s="146" t="str">
        <f>'Crisis Indicator Data'!E29</f>
        <v>DJI</v>
      </c>
      <c r="F32" s="240">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240">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240">
        <f t="shared" si="0"/>
        <v>3</v>
      </c>
      <c r="I32" s="240">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240">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240">
        <f t="shared" si="1"/>
        <v>1.4</v>
      </c>
      <c r="L32" s="240" t="str">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240">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240">
        <f t="shared" si="2"/>
        <v>2.1</v>
      </c>
      <c r="O32" s="240">
        <f t="shared" si="3"/>
        <v>2.1666666666666665</v>
      </c>
      <c r="P32" s="240">
        <f>IF(LEN(E32)&gt;3,VLOOKUP(C32,'Regional Crises'!$B$1:$R$69,12,FALSE),VLOOKUP(E32,'Country Indicator Data'!$B$4:$I$300,8,FALSE))</f>
        <v>3</v>
      </c>
      <c r="Q32" s="240">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0.7</v>
      </c>
      <c r="R32" s="240">
        <f t="shared" si="4"/>
        <v>1.85</v>
      </c>
      <c r="S32" s="240">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240">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240">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240">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240">
        <f t="shared" si="5"/>
        <v>3.6</v>
      </c>
      <c r="X32" s="240">
        <f t="shared" si="6"/>
        <v>2.5</v>
      </c>
      <c r="Y32" s="247">
        <f>IF('Core Indicators'!FC29="x","x",IF('Core Indicators'!FC29&gt;=5,5,IF('Core Indicators'!FC29&gt;=4,4,IF('Core Indicators'!FC29&gt;=3,3,IF('Core Indicators'!FC29&gt;=2,2,IF('Core Indicators'!FC29&gt;=1,1,0))))))</f>
        <v>5</v>
      </c>
      <c r="Z32" s="240">
        <f t="shared" si="7"/>
        <v>5</v>
      </c>
      <c r="AA32" s="247">
        <f>'Crisis Indicator Data'!Y29</f>
        <v>0</v>
      </c>
      <c r="AB32" s="247">
        <f>'Crisis Indicator Data'!Z29</f>
        <v>0</v>
      </c>
      <c r="AC32" s="247">
        <f>'Crisis Indicator Data'!AA29</f>
        <v>0</v>
      </c>
      <c r="AD32" s="247">
        <f>'Crisis Indicator Data'!AB29</f>
        <v>0</v>
      </c>
      <c r="AE32" s="247">
        <f t="shared" si="8"/>
        <v>0</v>
      </c>
      <c r="AF32" s="247">
        <f>'Crisis Indicator Data'!AC29</f>
        <v>0</v>
      </c>
      <c r="AG32" s="247">
        <f>'Crisis Indicator Data'!AD29</f>
        <v>0</v>
      </c>
      <c r="AH32" s="247">
        <f t="shared" si="9"/>
        <v>0</v>
      </c>
      <c r="AI32" s="247">
        <f>'Crisis Indicator Data'!AE29</f>
        <v>0</v>
      </c>
      <c r="AJ32" s="247">
        <f>'Crisis Indicator Data'!AF29</f>
        <v>0</v>
      </c>
      <c r="AK32" s="247">
        <f>'Crisis Indicator Data'!AG29</f>
        <v>0</v>
      </c>
      <c r="AL32" s="247">
        <f t="shared" si="10"/>
        <v>0</v>
      </c>
      <c r="AM32" s="240">
        <f t="shared" si="11"/>
        <v>0</v>
      </c>
      <c r="AN32" s="240">
        <f t="shared" si="12"/>
        <v>2.5</v>
      </c>
    </row>
    <row r="33" spans="1:40" ht="13.5" customHeight="1" x14ac:dyDescent="0.25">
      <c r="A33" s="144" t="str">
        <f>'Crisis Indicator Data'!A30</f>
        <v>Venezuela displacement in Dominican Republic</v>
      </c>
      <c r="B33" s="145" t="str">
        <f>'Crisis Indicator Data'!B30</f>
        <v>Displacement</v>
      </c>
      <c r="C33" s="145" t="str">
        <f>'Crisis Indicator Data'!C30</f>
        <v>DOM002</v>
      </c>
      <c r="D33" s="145" t="str">
        <f>'Crisis Indicator Data'!D30</f>
        <v>Dominican Republic</v>
      </c>
      <c r="E33" s="146" t="str">
        <f>'Crisis Indicator Data'!E30</f>
        <v>DOM</v>
      </c>
      <c r="F33" s="240">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2.5</v>
      </c>
      <c r="G33" s="240">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1.6</v>
      </c>
      <c r="H33" s="240">
        <f t="shared" si="0"/>
        <v>2.0499999999999998</v>
      </c>
      <c r="I33" s="240">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v>
      </c>
      <c r="J33" s="240">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0.7</v>
      </c>
      <c r="K33" s="240">
        <f t="shared" si="1"/>
        <v>0.35</v>
      </c>
      <c r="L33" s="240">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0">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240">
        <f t="shared" si="2"/>
        <v>2.5499999999999998</v>
      </c>
      <c r="O33" s="240">
        <f t="shared" si="3"/>
        <v>1.6499999999999997</v>
      </c>
      <c r="P33" s="240">
        <f>IF(LEN(E33)&gt;3,VLOOKUP(C33,'Regional Crises'!$B$1:$R$69,12,FALSE),VLOOKUP(E33,'Country Indicator Data'!$B$4:$I$300,8,FALSE))</f>
        <v>0</v>
      </c>
      <c r="Q33" s="240"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240">
        <f t="shared" si="4"/>
        <v>0</v>
      </c>
      <c r="S33" s="240">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3.6</v>
      </c>
      <c r="T33" s="240">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2.8</v>
      </c>
      <c r="U33" s="240">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2.4</v>
      </c>
      <c r="V33" s="240">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240">
        <f t="shared" si="5"/>
        <v>2.6</v>
      </c>
      <c r="X33" s="240">
        <f t="shared" si="6"/>
        <v>1.4</v>
      </c>
      <c r="Y33" s="247">
        <f>IF('Core Indicators'!FC30="x","x",IF('Core Indicators'!FC30&gt;=5,5,IF('Core Indicators'!FC30&gt;=4,4,IF('Core Indicators'!FC30&gt;=3,3,IF('Core Indicators'!FC30&gt;=2,2,IF('Core Indicators'!FC30&gt;=1,1,0))))))</f>
        <v>2</v>
      </c>
      <c r="Z33" s="240">
        <f t="shared" si="7"/>
        <v>2</v>
      </c>
      <c r="AA33" s="247">
        <f>'Crisis Indicator Data'!Y30</f>
        <v>0</v>
      </c>
      <c r="AB33" s="247">
        <f>'Crisis Indicator Data'!Z30</f>
        <v>0</v>
      </c>
      <c r="AC33" s="247">
        <f>'Crisis Indicator Data'!AA30</f>
        <v>0</v>
      </c>
      <c r="AD33" s="247">
        <f>'Crisis Indicator Data'!AB30</f>
        <v>0</v>
      </c>
      <c r="AE33" s="247">
        <f t="shared" si="8"/>
        <v>0</v>
      </c>
      <c r="AF33" s="247">
        <f>'Crisis Indicator Data'!AC30</f>
        <v>0</v>
      </c>
      <c r="AG33" s="247">
        <f>'Crisis Indicator Data'!AD30</f>
        <v>0</v>
      </c>
      <c r="AH33" s="247">
        <f t="shared" si="9"/>
        <v>0</v>
      </c>
      <c r="AI33" s="247">
        <f>'Crisis Indicator Data'!AE30</f>
        <v>0</v>
      </c>
      <c r="AJ33" s="247">
        <f>'Crisis Indicator Data'!AF30</f>
        <v>0</v>
      </c>
      <c r="AK33" s="247">
        <f>'Crisis Indicator Data'!AG30</f>
        <v>0</v>
      </c>
      <c r="AL33" s="247">
        <f t="shared" si="10"/>
        <v>0</v>
      </c>
      <c r="AM33" s="240">
        <f t="shared" si="11"/>
        <v>0</v>
      </c>
      <c r="AN33" s="240">
        <f t="shared" si="12"/>
        <v>1</v>
      </c>
    </row>
    <row r="34" spans="1:40" ht="13.5" customHeight="1" x14ac:dyDescent="0.25">
      <c r="A34" s="144" t="str">
        <f>'Crisis Indicator Data'!A31</f>
        <v>Mixed migration flows in Algeria</v>
      </c>
      <c r="B34" s="145" t="str">
        <f>'Crisis Indicator Data'!B31</f>
        <v>Displacement</v>
      </c>
      <c r="C34" s="145" t="str">
        <f>'Crisis Indicator Data'!C31</f>
        <v>DZA002</v>
      </c>
      <c r="D34" s="145" t="str">
        <f>'Crisis Indicator Data'!D31</f>
        <v>Algeria</v>
      </c>
      <c r="E34" s="146" t="str">
        <f>'Crisis Indicator Data'!E31</f>
        <v>DZA</v>
      </c>
      <c r="F34" s="240">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0">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240">
        <f t="shared" si="0"/>
        <v>3.3</v>
      </c>
      <c r="I34" s="240">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240">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0">
        <f t="shared" si="1"/>
        <v>2.35</v>
      </c>
      <c r="L34" s="240">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240">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240">
        <f t="shared" si="2"/>
        <v>1.65</v>
      </c>
      <c r="O34" s="240">
        <f t="shared" si="3"/>
        <v>2.4333333333333336</v>
      </c>
      <c r="P34" s="240">
        <f>IF(LEN(E34)&gt;3,VLOOKUP(C34,'Regional Crises'!$B$1:$R$69,12,FALSE),VLOOKUP(E34,'Country Indicator Data'!$B$4:$I$300,8,FALSE))</f>
        <v>3</v>
      </c>
      <c r="Q34" s="240">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3.4</v>
      </c>
      <c r="R34" s="240">
        <f t="shared" si="4"/>
        <v>3.2</v>
      </c>
      <c r="S34" s="240">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240">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240">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240">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240">
        <f t="shared" si="5"/>
        <v>3.2</v>
      </c>
      <c r="X34" s="240">
        <f t="shared" si="6"/>
        <v>2.9</v>
      </c>
      <c r="Y34" s="247">
        <f>IF('Core Indicators'!FC31="x","x",IF('Core Indicators'!FC31&gt;=5,5,IF('Core Indicators'!FC31&gt;=4,4,IF('Core Indicators'!FC31&gt;=3,3,IF('Core Indicators'!FC31&gt;=2,2,IF('Core Indicators'!FC31&gt;=1,1,0))))))</f>
        <v>4</v>
      </c>
      <c r="Z34" s="240">
        <f t="shared" si="7"/>
        <v>4</v>
      </c>
      <c r="AA34" s="247">
        <f>'Crisis Indicator Data'!Y31</f>
        <v>0</v>
      </c>
      <c r="AB34" s="247">
        <f>'Crisis Indicator Data'!Z31</f>
        <v>1</v>
      </c>
      <c r="AC34" s="247">
        <f>'Crisis Indicator Data'!AA31</f>
        <v>1</v>
      </c>
      <c r="AD34" s="247">
        <f>'Crisis Indicator Data'!AB31</f>
        <v>0</v>
      </c>
      <c r="AE34" s="247">
        <f t="shared" si="8"/>
        <v>2</v>
      </c>
      <c r="AF34" s="247">
        <f>'Crisis Indicator Data'!AC31</f>
        <v>0</v>
      </c>
      <c r="AG34" s="247">
        <f>'Crisis Indicator Data'!AD31</f>
        <v>0</v>
      </c>
      <c r="AH34" s="247">
        <f t="shared" si="9"/>
        <v>0</v>
      </c>
      <c r="AI34" s="247">
        <f>'Crisis Indicator Data'!AE31</f>
        <v>0</v>
      </c>
      <c r="AJ34" s="247">
        <f>'Crisis Indicator Data'!AF31</f>
        <v>1</v>
      </c>
      <c r="AK34" s="247">
        <f>'Crisis Indicator Data'!AG31</f>
        <v>0</v>
      </c>
      <c r="AL34" s="247">
        <f t="shared" si="10"/>
        <v>1</v>
      </c>
      <c r="AM34" s="240">
        <f t="shared" si="11"/>
        <v>1</v>
      </c>
      <c r="AN34" s="240">
        <f t="shared" si="12"/>
        <v>2.5</v>
      </c>
    </row>
    <row r="35" spans="1:40" ht="13.5" customHeight="1" x14ac:dyDescent="0.25">
      <c r="A35" s="144" t="str">
        <f>'Crisis Indicator Data'!A32</f>
        <v>Sahrawi refugees in Algeria</v>
      </c>
      <c r="B35" s="145" t="str">
        <f>'Crisis Indicator Data'!B32</f>
        <v>Displacement</v>
      </c>
      <c r="C35" s="145" t="str">
        <f>'Crisis Indicator Data'!C32</f>
        <v>DZA003</v>
      </c>
      <c r="D35" s="145" t="str">
        <f>'Crisis Indicator Data'!D32</f>
        <v>Algeria</v>
      </c>
      <c r="E35" s="146" t="str">
        <f>'Crisis Indicator Data'!E32</f>
        <v>DZA</v>
      </c>
      <c r="F35" s="240">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0">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240">
        <f t="shared" si="0"/>
        <v>3.3</v>
      </c>
      <c r="I35" s="240">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240">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40">
        <f t="shared" si="1"/>
        <v>2.35</v>
      </c>
      <c r="L35" s="240">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40">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240">
        <f t="shared" si="2"/>
        <v>1.65</v>
      </c>
      <c r="O35" s="240">
        <f t="shared" si="3"/>
        <v>2.4333333333333336</v>
      </c>
      <c r="P35" s="240">
        <f>IF(LEN(E35)&gt;3,VLOOKUP(C35,'Regional Crises'!$B$1:$R$69,12,FALSE),VLOOKUP(E35,'Country Indicator Data'!$B$4:$I$300,8,FALSE))</f>
        <v>3</v>
      </c>
      <c r="Q35" s="240">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3.4</v>
      </c>
      <c r="R35" s="240">
        <f t="shared" si="4"/>
        <v>3.2</v>
      </c>
      <c r="S35" s="240">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40">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240">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240">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240">
        <f t="shared" si="5"/>
        <v>3.2</v>
      </c>
      <c r="X35" s="240">
        <f t="shared" si="6"/>
        <v>2.9</v>
      </c>
      <c r="Y35" s="247">
        <f>IF('Core Indicators'!FC32="x","x",IF('Core Indicators'!FC32&gt;=5,5,IF('Core Indicators'!FC32&gt;=4,4,IF('Core Indicators'!FC32&gt;=3,3,IF('Core Indicators'!FC32&gt;=2,2,IF('Core Indicators'!FC32&gt;=1,1,0))))))</f>
        <v>2</v>
      </c>
      <c r="Z35" s="240">
        <f t="shared" si="7"/>
        <v>2</v>
      </c>
      <c r="AA35" s="247">
        <f>'Crisis Indicator Data'!Y32</f>
        <v>1</v>
      </c>
      <c r="AB35" s="247">
        <f>'Crisis Indicator Data'!Z32</f>
        <v>2</v>
      </c>
      <c r="AC35" s="247">
        <f>'Crisis Indicator Data'!AA32</f>
        <v>2</v>
      </c>
      <c r="AD35" s="247">
        <f>'Crisis Indicator Data'!AB32</f>
        <v>0</v>
      </c>
      <c r="AE35" s="247">
        <f t="shared" si="8"/>
        <v>2</v>
      </c>
      <c r="AF35" s="247">
        <f>'Crisis Indicator Data'!AC32</f>
        <v>0</v>
      </c>
      <c r="AG35" s="247">
        <f>'Crisis Indicator Data'!AD32</f>
        <v>2</v>
      </c>
      <c r="AH35" s="247">
        <f t="shared" si="9"/>
        <v>2</v>
      </c>
      <c r="AI35" s="247">
        <f>'Crisis Indicator Data'!AE32</f>
        <v>0</v>
      </c>
      <c r="AJ35" s="247">
        <f>'Crisis Indicator Data'!AF32</f>
        <v>1</v>
      </c>
      <c r="AK35" s="247">
        <f>'Crisis Indicator Data'!AG32</f>
        <v>0</v>
      </c>
      <c r="AL35" s="247">
        <f t="shared" si="10"/>
        <v>1</v>
      </c>
      <c r="AM35" s="240">
        <f t="shared" si="11"/>
        <v>2</v>
      </c>
      <c r="AN35" s="240">
        <f t="shared" si="12"/>
        <v>2</v>
      </c>
    </row>
    <row r="36" spans="1:40" ht="13.5" customHeight="1" x14ac:dyDescent="0.25">
      <c r="A36" s="144" t="str">
        <f>'Crisis Indicator Data'!A33</f>
        <v>Multiple crises in Algeria</v>
      </c>
      <c r="B36" s="145" t="str">
        <f>'Crisis Indicator Data'!B33</f>
        <v>Displacement</v>
      </c>
      <c r="C36" s="145" t="str">
        <f>'Crisis Indicator Data'!C33</f>
        <v>DZA004</v>
      </c>
      <c r="D36" s="145" t="str">
        <f>'Crisis Indicator Data'!D33</f>
        <v>Algeria</v>
      </c>
      <c r="E36" s="146" t="str">
        <f>'Crisis Indicator Data'!E33</f>
        <v>DZA</v>
      </c>
      <c r="F36" s="240">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0">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240">
        <f t="shared" si="0"/>
        <v>3.3</v>
      </c>
      <c r="I36" s="240">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240">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0">
        <f t="shared" si="1"/>
        <v>2.35</v>
      </c>
      <c r="L36" s="240">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240">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240">
        <f t="shared" si="2"/>
        <v>1.65</v>
      </c>
      <c r="O36" s="240">
        <f t="shared" si="3"/>
        <v>2.4333333333333336</v>
      </c>
      <c r="P36" s="240">
        <f>IF(LEN(E36)&gt;3,VLOOKUP(C36,'Regional Crises'!$B$1:$R$69,12,FALSE),VLOOKUP(E36,'Country Indicator Data'!$B$4:$I$300,8,FALSE))</f>
        <v>3</v>
      </c>
      <c r="Q36" s="240">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3.4</v>
      </c>
      <c r="R36" s="240">
        <f t="shared" si="4"/>
        <v>3.2</v>
      </c>
      <c r="S36" s="240">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240">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240">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240">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240">
        <f t="shared" si="5"/>
        <v>3.2</v>
      </c>
      <c r="X36" s="240">
        <f t="shared" si="6"/>
        <v>2.9</v>
      </c>
      <c r="Y36" s="247">
        <f>IF('Core Indicators'!FC33="x","x",IF('Core Indicators'!FC33&gt;=5,5,IF('Core Indicators'!FC33&gt;=4,4,IF('Core Indicators'!FC33&gt;=3,3,IF('Core Indicators'!FC33&gt;=2,2,IF('Core Indicators'!FC33&gt;=1,1,0))))))</f>
        <v>3</v>
      </c>
      <c r="Z36" s="240">
        <f t="shared" si="7"/>
        <v>3</v>
      </c>
      <c r="AA36" s="247">
        <f>'Crisis Indicator Data'!Y33</f>
        <v>1</v>
      </c>
      <c r="AB36" s="247">
        <f>'Crisis Indicator Data'!Z33</f>
        <v>2</v>
      </c>
      <c r="AC36" s="247">
        <f>'Crisis Indicator Data'!AA33</f>
        <v>2</v>
      </c>
      <c r="AD36" s="247">
        <f>'Crisis Indicator Data'!AB33</f>
        <v>0</v>
      </c>
      <c r="AE36" s="247">
        <f t="shared" si="8"/>
        <v>2</v>
      </c>
      <c r="AF36" s="247">
        <f>'Crisis Indicator Data'!AC33</f>
        <v>0</v>
      </c>
      <c r="AG36" s="247">
        <f>'Crisis Indicator Data'!AD33</f>
        <v>2</v>
      </c>
      <c r="AH36" s="247">
        <f t="shared" si="9"/>
        <v>2</v>
      </c>
      <c r="AI36" s="247">
        <f>'Crisis Indicator Data'!AE33</f>
        <v>0</v>
      </c>
      <c r="AJ36" s="247">
        <f>'Crisis Indicator Data'!AF33</f>
        <v>1</v>
      </c>
      <c r="AK36" s="247">
        <f>'Crisis Indicator Data'!AG33</f>
        <v>0</v>
      </c>
      <c r="AL36" s="247">
        <f t="shared" si="10"/>
        <v>1</v>
      </c>
      <c r="AM36" s="240">
        <f t="shared" si="11"/>
        <v>2</v>
      </c>
      <c r="AN36" s="240">
        <f t="shared" si="12"/>
        <v>2.5</v>
      </c>
    </row>
    <row r="37" spans="1:40" ht="13.5" customHeight="1" x14ac:dyDescent="0.25">
      <c r="A37" s="144" t="str">
        <f>'Crisis Indicator Data'!A34</f>
        <v>Venezuela displacement in Ecuador</v>
      </c>
      <c r="B37" s="145" t="str">
        <f>'Crisis Indicator Data'!B34</f>
        <v>Displacement</v>
      </c>
      <c r="C37" s="145" t="str">
        <f>'Crisis Indicator Data'!C34</f>
        <v>ECU002</v>
      </c>
      <c r="D37" s="145" t="str">
        <f>'Crisis Indicator Data'!D34</f>
        <v>Ecuador</v>
      </c>
      <c r="E37" s="146" t="str">
        <f>'Crisis Indicator Data'!E34</f>
        <v>ECU</v>
      </c>
      <c r="F37" s="240">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40">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1.4</v>
      </c>
      <c r="H37" s="240">
        <f t="shared" si="0"/>
        <v>1.6</v>
      </c>
      <c r="I37" s="240">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240">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240">
        <f t="shared" si="1"/>
        <v>2.35</v>
      </c>
      <c r="L37" s="240">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240">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240">
        <f t="shared" si="2"/>
        <v>2.6</v>
      </c>
      <c r="O37" s="240">
        <f t="shared" si="3"/>
        <v>2.1833333333333336</v>
      </c>
      <c r="P37" s="240">
        <f>IF(LEN(E37)&gt;3,VLOOKUP(C37,'Regional Crises'!$B$1:$R$69,12,FALSE),VLOOKUP(E37,'Country Indicator Data'!$B$4:$I$300,8,FALSE))</f>
        <v>3</v>
      </c>
      <c r="Q37" s="240">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0.9</v>
      </c>
      <c r="R37" s="240">
        <f t="shared" si="4"/>
        <v>1.95</v>
      </c>
      <c r="S37" s="240">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3.1</v>
      </c>
      <c r="T37" s="240">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240">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1.8</v>
      </c>
      <c r="V37" s="240">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1.8</v>
      </c>
      <c r="W37" s="240">
        <f t="shared" si="5"/>
        <v>2.5</v>
      </c>
      <c r="X37" s="240">
        <f t="shared" si="6"/>
        <v>2.2000000000000002</v>
      </c>
      <c r="Y37" s="247">
        <f>IF('Core Indicators'!FC34="x","x",IF('Core Indicators'!FC34&gt;=5,5,IF('Core Indicators'!FC34&gt;=4,4,IF('Core Indicators'!FC34&gt;=3,3,IF('Core Indicators'!FC34&gt;=2,2,IF('Core Indicators'!FC34&gt;=1,1,0))))))</f>
        <v>3</v>
      </c>
      <c r="Z37" s="240">
        <f t="shared" si="7"/>
        <v>3</v>
      </c>
      <c r="AA37" s="247">
        <f>'Crisis Indicator Data'!Y34</f>
        <v>0</v>
      </c>
      <c r="AB37" s="247">
        <f>'Crisis Indicator Data'!Z34</f>
        <v>0</v>
      </c>
      <c r="AC37" s="247">
        <f>'Crisis Indicator Data'!AA34</f>
        <v>0</v>
      </c>
      <c r="AD37" s="247">
        <f>'Crisis Indicator Data'!AB34</f>
        <v>0</v>
      </c>
      <c r="AE37" s="247">
        <f t="shared" si="8"/>
        <v>0</v>
      </c>
      <c r="AF37" s="247">
        <f>'Crisis Indicator Data'!AC34</f>
        <v>0</v>
      </c>
      <c r="AG37" s="247">
        <f>'Crisis Indicator Data'!AD34</f>
        <v>0</v>
      </c>
      <c r="AH37" s="247">
        <f t="shared" si="9"/>
        <v>0</v>
      </c>
      <c r="AI37" s="247">
        <f>'Crisis Indicator Data'!AE34</f>
        <v>1</v>
      </c>
      <c r="AJ37" s="247">
        <f>'Crisis Indicator Data'!AF34</f>
        <v>1</v>
      </c>
      <c r="AK37" s="247">
        <f>'Crisis Indicator Data'!AG34</f>
        <v>2</v>
      </c>
      <c r="AL37" s="247">
        <f t="shared" si="10"/>
        <v>3</v>
      </c>
      <c r="AM37" s="240">
        <f t="shared" si="11"/>
        <v>1</v>
      </c>
      <c r="AN37" s="240">
        <f t="shared" si="12"/>
        <v>2</v>
      </c>
    </row>
    <row r="38" spans="1:40" ht="13.5" customHeight="1" x14ac:dyDescent="0.25">
      <c r="A38" s="144" t="str">
        <f>'Crisis Indicator Data'!A35</f>
        <v>Syrian Refugee Crisis in Egypt</v>
      </c>
      <c r="B38" s="145" t="str">
        <f>'Crisis Indicator Data'!B35</f>
        <v>Displacement</v>
      </c>
      <c r="C38" s="145" t="str">
        <f>'Crisis Indicator Data'!C35</f>
        <v>EGY002</v>
      </c>
      <c r="D38" s="145" t="str">
        <f>'Crisis Indicator Data'!D35</f>
        <v>Egypt</v>
      </c>
      <c r="E38" s="146" t="str">
        <f>'Crisis Indicator Data'!E35</f>
        <v>EGY</v>
      </c>
      <c r="F38" s="240">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40">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3.3</v>
      </c>
      <c r="H38" s="240">
        <f t="shared" ref="H38:H69" si="13">IF(AND(F38="x",G38="x"),"x",AVERAGE(F38,G38))</f>
        <v>3.5999999999999996</v>
      </c>
      <c r="I38" s="240">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0.8</v>
      </c>
      <c r="J38" s="240">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0.9</v>
      </c>
      <c r="K38" s="240">
        <f t="shared" ref="K38:K69" si="14">IF(AND(I38="x",J38="x"),"x",AVERAGE(I38,J38))</f>
        <v>0.85000000000000009</v>
      </c>
      <c r="L38" s="240">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240">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0.8</v>
      </c>
      <c r="N38" s="240">
        <f t="shared" ref="N38:N69" si="15">IF(AND(L38="x",M38="x"),"x",AVERAGE(L38,M38))</f>
        <v>1.9</v>
      </c>
      <c r="O38" s="240">
        <f t="shared" ref="O38:O69" si="16">AVERAGE(H38,K38,N38)</f>
        <v>2.1166666666666667</v>
      </c>
      <c r="P38" s="240">
        <f>IF(LEN(E38)&gt;3,VLOOKUP(C38,'Regional Crises'!$B$1:$R$69,12,FALSE),VLOOKUP(E38,'Country Indicator Data'!$B$4:$I$300,8,FALSE))</f>
        <v>3</v>
      </c>
      <c r="Q38" s="240">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0</v>
      </c>
      <c r="R38" s="240">
        <f t="shared" ref="R38:R69" si="17">AVERAGE(P38:Q38)</f>
        <v>1.5</v>
      </c>
      <c r="S38" s="240">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240">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2.9</v>
      </c>
      <c r="U38" s="240">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240">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v>
      </c>
      <c r="W38" s="240">
        <f t="shared" ref="W38:W69" si="18">IF(AND(S38="x",V38="x"),"x",ROUND(AVERAGE(S38,V38,T38,U38),1))</f>
        <v>3.4</v>
      </c>
      <c r="X38" s="240">
        <f t="shared" ref="X38:X69" si="19">ROUND(AVERAGE(O38,W38,R38),1)</f>
        <v>2.2999999999999998</v>
      </c>
      <c r="Y38" s="247">
        <f>IF('Core Indicators'!FC35="x","x",IF('Core Indicators'!FC35&gt;=5,5,IF('Core Indicators'!FC35&gt;=4,4,IF('Core Indicators'!FC35&gt;=3,3,IF('Core Indicators'!FC35&gt;=2,2,IF('Core Indicators'!FC35&gt;=1,1,0))))))</f>
        <v>2</v>
      </c>
      <c r="Z38" s="240">
        <f t="shared" ref="Z38:Z69" si="20">Y38</f>
        <v>2</v>
      </c>
      <c r="AA38" s="247">
        <f>'Crisis Indicator Data'!Y35</f>
        <v>0</v>
      </c>
      <c r="AB38" s="247">
        <f>'Crisis Indicator Data'!Z35</f>
        <v>0</v>
      </c>
      <c r="AC38" s="247">
        <f>'Crisis Indicator Data'!AA35</f>
        <v>0</v>
      </c>
      <c r="AD38" s="247">
        <f>'Crisis Indicator Data'!AB35</f>
        <v>0</v>
      </c>
      <c r="AE38" s="247">
        <f t="shared" ref="AE38:AE69" si="21">IF(SUM(AA38:AD38)=0,0,IF(SUM(AA38,AB38,AC38,AD38)&lt;2,1,IF(SUM(AA38:AD38)&lt;6,2,IF(SUM(AA38:AD38)&lt;8,3,IF(SUM(AA38:AD38)&lt;10,4,5)))))</f>
        <v>0</v>
      </c>
      <c r="AF38" s="247">
        <f>'Crisis Indicator Data'!AC35</f>
        <v>0</v>
      </c>
      <c r="AG38" s="247">
        <f>'Crisis Indicator Data'!AD35</f>
        <v>0</v>
      </c>
      <c r="AH38" s="247">
        <f t="shared" ref="AH38:AH69" si="22">IF(SUM(AF38:AG38)=0,0,IF(SUM(AF38,AG38)=1,1,IF(SUM(AF38:AG38)&lt;3,2,IF(SUM(AF38:AG38)&lt;4,3,IF(SUM(AF38:AG38)&lt;5,4,5)))))</f>
        <v>0</v>
      </c>
      <c r="AI38" s="247">
        <f>'Crisis Indicator Data'!AE35</f>
        <v>0</v>
      </c>
      <c r="AJ38" s="247">
        <f>'Crisis Indicator Data'!AF35</f>
        <v>3</v>
      </c>
      <c r="AK38" s="247">
        <f>'Crisis Indicator Data'!AG35</f>
        <v>0</v>
      </c>
      <c r="AL38" s="247">
        <f t="shared" ref="AL38:AL69" si="23">IF(SUM(AI38:AK38)=0,0,IF(SUM(AI38:AK38)=1,1,IF(SUM(AI38:AK38)&lt;3,2,IF(SUM(AI38:AK38)&lt;5,3,IF(SUM(AI38:AK38)&lt;7,4,5)))))</f>
        <v>3</v>
      </c>
      <c r="AM38" s="240">
        <f t="shared" ref="AM38:AM69" si="24">IF(AA38=3,5,ROUND(AVERAGE(AE38,AH38,AL38),0))</f>
        <v>1</v>
      </c>
      <c r="AN38" s="240">
        <f t="shared" ref="AN38:AN69" si="25">IF(AND(Z38="x",AM38="x"),"x",ROUND(AVERAGE(Z38,AM38),1))</f>
        <v>1.5</v>
      </c>
    </row>
    <row r="39" spans="1:40" ht="13.5" customHeight="1" x14ac:dyDescent="0.25">
      <c r="A39" s="144" t="str">
        <f>'Crisis Indicator Data'!A36</f>
        <v>Complex crisis in Eritrea</v>
      </c>
      <c r="B39" s="145" t="str">
        <f>'Crisis Indicator Data'!B36</f>
        <v>Socio-political,Displacement</v>
      </c>
      <c r="C39" s="145" t="str">
        <f>'Crisis Indicator Data'!C36</f>
        <v>ERI001</v>
      </c>
      <c r="D39" s="145" t="str">
        <f>'Crisis Indicator Data'!D36</f>
        <v>Eritrea</v>
      </c>
      <c r="E39" s="146" t="str">
        <f>'Crisis Indicator Data'!E36</f>
        <v>ERI</v>
      </c>
      <c r="F39" s="240">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5</v>
      </c>
      <c r="G39" s="240">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3.9</v>
      </c>
      <c r="H39" s="240">
        <f t="shared" si="13"/>
        <v>4.45</v>
      </c>
      <c r="I39" s="240">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3.1</v>
      </c>
      <c r="J39" s="240">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240">
        <f t="shared" si="14"/>
        <v>1.55</v>
      </c>
      <c r="L39" s="240" t="str">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240" t="str">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x</v>
      </c>
      <c r="N39" s="240" t="str">
        <f t="shared" si="15"/>
        <v>x</v>
      </c>
      <c r="O39" s="240">
        <f t="shared" si="16"/>
        <v>3</v>
      </c>
      <c r="P39" s="240">
        <f>IF(LEN(E39)&gt;3,VLOOKUP(C39,'Regional Crises'!$B$1:$R$69,12,FALSE),VLOOKUP(E39,'Country Indicator Data'!$B$4:$I$300,8,FALSE))</f>
        <v>5</v>
      </c>
      <c r="Q39" s="240">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240">
        <f t="shared" si="17"/>
        <v>2.5</v>
      </c>
      <c r="S39" s="240">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3.9</v>
      </c>
      <c r="T39" s="240">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4.0999999999999996</v>
      </c>
      <c r="U39" s="240">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4.4000000000000004</v>
      </c>
      <c r="V39" s="240">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4.9000000000000004</v>
      </c>
      <c r="W39" s="240">
        <f t="shared" si="18"/>
        <v>4.3</v>
      </c>
      <c r="X39" s="240">
        <f t="shared" si="19"/>
        <v>3.3</v>
      </c>
      <c r="Y39" s="247">
        <f>IF('Core Indicators'!FC36="x","x",IF('Core Indicators'!FC36&gt;=5,5,IF('Core Indicators'!FC36&gt;=4,4,IF('Core Indicators'!FC36&gt;=3,3,IF('Core Indicators'!FC36&gt;=2,2,IF('Core Indicators'!FC36&gt;=1,1,0))))))</f>
        <v>5</v>
      </c>
      <c r="Z39" s="240">
        <f t="shared" si="20"/>
        <v>5</v>
      </c>
      <c r="AA39" s="247">
        <f>'Crisis Indicator Data'!Y36</f>
        <v>3</v>
      </c>
      <c r="AB39" s="247">
        <f>'Crisis Indicator Data'!Z36</f>
        <v>1</v>
      </c>
      <c r="AC39" s="247">
        <f>'Crisis Indicator Data'!AA36</f>
        <v>2</v>
      </c>
      <c r="AD39" s="247">
        <f>'Crisis Indicator Data'!AB36</f>
        <v>0</v>
      </c>
      <c r="AE39" s="247">
        <f t="shared" si="21"/>
        <v>3</v>
      </c>
      <c r="AF39" s="247">
        <f>'Crisis Indicator Data'!AC36</f>
        <v>2</v>
      </c>
      <c r="AG39" s="247">
        <f>'Crisis Indicator Data'!AD36</f>
        <v>2</v>
      </c>
      <c r="AH39" s="247">
        <f t="shared" si="22"/>
        <v>4</v>
      </c>
      <c r="AI39" s="247">
        <f>'Crisis Indicator Data'!AE36</f>
        <v>0</v>
      </c>
      <c r="AJ39" s="247">
        <f>'Crisis Indicator Data'!AF36</f>
        <v>2</v>
      </c>
      <c r="AK39" s="247">
        <f>'Crisis Indicator Data'!AG36</f>
        <v>2</v>
      </c>
      <c r="AL39" s="247">
        <f t="shared" si="23"/>
        <v>3</v>
      </c>
      <c r="AM39" s="240">
        <f t="shared" si="24"/>
        <v>5</v>
      </c>
      <c r="AN39" s="240">
        <f t="shared" si="25"/>
        <v>5</v>
      </c>
    </row>
    <row r="40" spans="1:40" ht="13.5" customHeight="1" x14ac:dyDescent="0.25">
      <c r="A40" s="144" t="str">
        <f>'Crisis Indicator Data'!A37</f>
        <v>Mixed migration flows in spain</v>
      </c>
      <c r="B40" s="145" t="str">
        <f>'Crisis Indicator Data'!B37</f>
        <v>Displacement</v>
      </c>
      <c r="C40" s="145" t="str">
        <f>'Crisis Indicator Data'!C37</f>
        <v>ESP002</v>
      </c>
      <c r="D40" s="145" t="str">
        <f>'Crisis Indicator Data'!D37</f>
        <v>Spain</v>
      </c>
      <c r="E40" s="146" t="str">
        <f>'Crisis Indicator Data'!E37</f>
        <v>ESP</v>
      </c>
      <c r="F40" s="240">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240" t="str">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x</v>
      </c>
      <c r="H40" s="240">
        <f t="shared" si="13"/>
        <v>1.1000000000000001</v>
      </c>
      <c r="I40" s="240">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240">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v>
      </c>
      <c r="K40" s="240">
        <f t="shared" si="14"/>
        <v>2.75</v>
      </c>
      <c r="L40" s="240">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0.5</v>
      </c>
      <c r="M40" s="240">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1.2</v>
      </c>
      <c r="N40" s="240">
        <f t="shared" si="15"/>
        <v>0.85</v>
      </c>
      <c r="O40" s="240">
        <f t="shared" si="16"/>
        <v>1.5666666666666667</v>
      </c>
      <c r="P40" s="240">
        <f>IF(LEN(E40)&gt;3,VLOOKUP(C40,'Regional Crises'!$B$1:$R$69,12,FALSE),VLOOKUP(E40,'Country Indicator Data'!$B$4:$I$300,8,FALSE))</f>
        <v>1</v>
      </c>
      <c r="Q40" s="240">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3</v>
      </c>
      <c r="R40" s="240">
        <f t="shared" si="17"/>
        <v>2</v>
      </c>
      <c r="S40" s="240">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1.9</v>
      </c>
      <c r="T40" s="240">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1.5</v>
      </c>
      <c r="U40" s="240" t="str">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x</v>
      </c>
      <c r="V40" s="240">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0.4</v>
      </c>
      <c r="W40" s="240">
        <f t="shared" si="18"/>
        <v>1.3</v>
      </c>
      <c r="X40" s="240">
        <f t="shared" si="19"/>
        <v>1.6</v>
      </c>
      <c r="Y40" s="247">
        <f>IF('Core Indicators'!FC37="x","x",IF('Core Indicators'!FC37&gt;=5,5,IF('Core Indicators'!FC37&gt;=4,4,IF('Core Indicators'!FC37&gt;=3,3,IF('Core Indicators'!FC37&gt;=2,2,IF('Core Indicators'!FC37&gt;=1,1,0))))))</f>
        <v>3</v>
      </c>
      <c r="Z40" s="240">
        <f t="shared" si="20"/>
        <v>3</v>
      </c>
      <c r="AA40" s="247">
        <f>'Crisis Indicator Data'!Y37</f>
        <v>0</v>
      </c>
      <c r="AB40" s="247">
        <f>'Crisis Indicator Data'!Z37</f>
        <v>0</v>
      </c>
      <c r="AC40" s="247">
        <f>'Crisis Indicator Data'!AA37</f>
        <v>0</v>
      </c>
      <c r="AD40" s="247">
        <f>'Crisis Indicator Data'!AB37</f>
        <v>0</v>
      </c>
      <c r="AE40" s="247">
        <f t="shared" si="21"/>
        <v>0</v>
      </c>
      <c r="AF40" s="247">
        <f>'Crisis Indicator Data'!AC37</f>
        <v>0</v>
      </c>
      <c r="AG40" s="247">
        <f>'Crisis Indicator Data'!AD37</f>
        <v>0</v>
      </c>
      <c r="AH40" s="247">
        <f t="shared" si="22"/>
        <v>0</v>
      </c>
      <c r="AI40" s="247">
        <f>'Crisis Indicator Data'!AE37</f>
        <v>0</v>
      </c>
      <c r="AJ40" s="247">
        <f>'Crisis Indicator Data'!AF37</f>
        <v>0</v>
      </c>
      <c r="AK40" s="247">
        <f>'Crisis Indicator Data'!AG37</f>
        <v>1</v>
      </c>
      <c r="AL40" s="247">
        <f t="shared" si="23"/>
        <v>1</v>
      </c>
      <c r="AM40" s="240">
        <f t="shared" si="24"/>
        <v>0</v>
      </c>
      <c r="AN40" s="240">
        <f t="shared" si="25"/>
        <v>1.5</v>
      </c>
    </row>
    <row r="41" spans="1:40" ht="13.5" customHeight="1" x14ac:dyDescent="0.25">
      <c r="A41" s="144" t="str">
        <f>'Crisis Indicator Data'!A38</f>
        <v>Complex crisis in Ethiopia</v>
      </c>
      <c r="B41" s="145" t="str">
        <f>'Crisis Indicator Data'!B38</f>
        <v>Displacement,Floods,Conflict</v>
      </c>
      <c r="C41" s="145" t="str">
        <f>'Crisis Indicator Data'!C38</f>
        <v>ETH001</v>
      </c>
      <c r="D41" s="145" t="str">
        <f>'Crisis Indicator Data'!D38</f>
        <v>Ethiopia</v>
      </c>
      <c r="E41" s="146" t="str">
        <f>'Crisis Indicator Data'!E38</f>
        <v>ETH</v>
      </c>
      <c r="F41" s="240">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0">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0">
        <f t="shared" si="13"/>
        <v>3.45</v>
      </c>
      <c r="I41" s="240">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0">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0">
        <f t="shared" si="14"/>
        <v>3.25</v>
      </c>
      <c r="L41" s="240">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0">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0">
        <f t="shared" si="15"/>
        <v>2.35</v>
      </c>
      <c r="O41" s="240">
        <f t="shared" si="16"/>
        <v>3.0166666666666671</v>
      </c>
      <c r="P41" s="240">
        <f>IF(LEN(E41)&gt;3,VLOOKUP(C41,'Regional Crises'!$B$1:$R$69,12,FALSE),VLOOKUP(E41,'Country Indicator Data'!$B$4:$I$300,8,FALSE))</f>
        <v>5</v>
      </c>
      <c r="Q41" s="240">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4.3</v>
      </c>
      <c r="R41" s="240">
        <f t="shared" si="17"/>
        <v>4.6500000000000004</v>
      </c>
      <c r="S41" s="240">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0">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0">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0">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0">
        <f t="shared" si="18"/>
        <v>3.4</v>
      </c>
      <c r="X41" s="240">
        <f t="shared" si="19"/>
        <v>3.7</v>
      </c>
      <c r="Y41" s="247">
        <f>IF('Core Indicators'!FC38="x","x",IF('Core Indicators'!FC38&gt;=5,5,IF('Core Indicators'!FC38&gt;=4,4,IF('Core Indicators'!FC38&gt;=3,3,IF('Core Indicators'!FC38&gt;=2,2,IF('Core Indicators'!FC38&gt;=1,1,0))))))</f>
        <v>4</v>
      </c>
      <c r="Z41" s="240">
        <f t="shared" si="20"/>
        <v>4</v>
      </c>
      <c r="AA41" s="247">
        <f>'Crisis Indicator Data'!Y38</f>
        <v>2</v>
      </c>
      <c r="AB41" s="247">
        <f>'Crisis Indicator Data'!Z38</f>
        <v>3</v>
      </c>
      <c r="AC41" s="247">
        <f>'Crisis Indicator Data'!AA38</f>
        <v>3</v>
      </c>
      <c r="AD41" s="247">
        <f>'Crisis Indicator Data'!AB38</f>
        <v>0</v>
      </c>
      <c r="AE41" s="247">
        <f t="shared" si="21"/>
        <v>4</v>
      </c>
      <c r="AF41" s="247">
        <f>'Crisis Indicator Data'!AC38</f>
        <v>2</v>
      </c>
      <c r="AG41" s="247">
        <f>'Crisis Indicator Data'!AD38</f>
        <v>2</v>
      </c>
      <c r="AH41" s="247">
        <f t="shared" si="22"/>
        <v>4</v>
      </c>
      <c r="AI41" s="247">
        <f>'Crisis Indicator Data'!AE38</f>
        <v>3</v>
      </c>
      <c r="AJ41" s="247">
        <f>'Crisis Indicator Data'!AF38</f>
        <v>3</v>
      </c>
      <c r="AK41" s="247">
        <f>'Crisis Indicator Data'!AG38</f>
        <v>3</v>
      </c>
      <c r="AL41" s="247">
        <f t="shared" si="23"/>
        <v>5</v>
      </c>
      <c r="AM41" s="240">
        <f t="shared" si="24"/>
        <v>4</v>
      </c>
      <c r="AN41" s="240">
        <f t="shared" si="25"/>
        <v>4</v>
      </c>
    </row>
    <row r="42" spans="1:40" ht="13.5" customHeight="1" x14ac:dyDescent="0.25">
      <c r="A42" s="144" t="str">
        <f>'Crisis Indicator Data'!A39</f>
        <v>International Displacement</v>
      </c>
      <c r="B42" s="145" t="str">
        <f>'Crisis Indicator Data'!B39</f>
        <v>Displacement</v>
      </c>
      <c r="C42" s="145" t="str">
        <f>'Crisis Indicator Data'!C39</f>
        <v>ETH003</v>
      </c>
      <c r="D42" s="145" t="str">
        <f>'Crisis Indicator Data'!D39</f>
        <v>Ethiopia</v>
      </c>
      <c r="E42" s="146" t="str">
        <f>'Crisis Indicator Data'!E39</f>
        <v>ETH</v>
      </c>
      <c r="F42" s="240">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240">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240">
        <f t="shared" si="13"/>
        <v>3.45</v>
      </c>
      <c r="I42" s="240">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240">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240">
        <f t="shared" si="14"/>
        <v>3.25</v>
      </c>
      <c r="L42" s="240">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240">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240">
        <f t="shared" si="15"/>
        <v>2.35</v>
      </c>
      <c r="O42" s="240">
        <f t="shared" si="16"/>
        <v>3.0166666666666671</v>
      </c>
      <c r="P42" s="240">
        <f>IF(LEN(E42)&gt;3,VLOOKUP(C42,'Regional Crises'!$B$1:$R$69,12,FALSE),VLOOKUP(E42,'Country Indicator Data'!$B$4:$I$300,8,FALSE))</f>
        <v>5</v>
      </c>
      <c r="Q42" s="240">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4.3</v>
      </c>
      <c r="R42" s="240">
        <f t="shared" si="17"/>
        <v>4.6500000000000004</v>
      </c>
      <c r="S42" s="240">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240">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240">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0">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240">
        <f t="shared" si="18"/>
        <v>3.4</v>
      </c>
      <c r="X42" s="240">
        <f t="shared" si="19"/>
        <v>3.7</v>
      </c>
      <c r="Y42" s="247">
        <f>IF('Core Indicators'!FC39="x","x",IF('Core Indicators'!FC39&gt;=5,5,IF('Core Indicators'!FC39&gt;=4,4,IF('Core Indicators'!FC39&gt;=3,3,IF('Core Indicators'!FC39&gt;=2,2,IF('Core Indicators'!FC39&gt;=1,1,0))))))</f>
        <v>3</v>
      </c>
      <c r="Z42" s="240">
        <f t="shared" si="20"/>
        <v>3</v>
      </c>
      <c r="AA42" s="247">
        <f>'Crisis Indicator Data'!Y39</f>
        <v>2</v>
      </c>
      <c r="AB42" s="247">
        <f>'Crisis Indicator Data'!Z39</f>
        <v>2</v>
      </c>
      <c r="AC42" s="247">
        <f>'Crisis Indicator Data'!AA39</f>
        <v>1</v>
      </c>
      <c r="AD42" s="247">
        <f>'Crisis Indicator Data'!AB39</f>
        <v>0</v>
      </c>
      <c r="AE42" s="247">
        <f t="shared" si="21"/>
        <v>2</v>
      </c>
      <c r="AF42" s="247">
        <f>'Crisis Indicator Data'!AC39</f>
        <v>0</v>
      </c>
      <c r="AG42" s="247">
        <f>'Crisis Indicator Data'!AD39</f>
        <v>1</v>
      </c>
      <c r="AH42" s="247">
        <f t="shared" si="22"/>
        <v>1</v>
      </c>
      <c r="AI42" s="247">
        <f>'Crisis Indicator Data'!AE39</f>
        <v>3</v>
      </c>
      <c r="AJ42" s="247">
        <f>'Crisis Indicator Data'!AF39</f>
        <v>3</v>
      </c>
      <c r="AK42" s="247">
        <f>'Crisis Indicator Data'!AG39</f>
        <v>0</v>
      </c>
      <c r="AL42" s="247">
        <f t="shared" si="23"/>
        <v>4</v>
      </c>
      <c r="AM42" s="240">
        <f t="shared" si="24"/>
        <v>2</v>
      </c>
      <c r="AN42" s="240">
        <f t="shared" si="25"/>
        <v>2.5</v>
      </c>
    </row>
    <row r="43" spans="1:40" ht="13.5" customHeight="1" x14ac:dyDescent="0.25">
      <c r="A43" s="144" t="str">
        <f>'Crisis Indicator Data'!A40</f>
        <v>Northern Ethiopia Conflict</v>
      </c>
      <c r="B43" s="145" t="str">
        <f>'Crisis Indicator Data'!B40</f>
        <v>Conflict,Displacement</v>
      </c>
      <c r="C43" s="145" t="str">
        <f>'Crisis Indicator Data'!C40</f>
        <v>ETH004</v>
      </c>
      <c r="D43" s="145" t="str">
        <f>'Crisis Indicator Data'!D40</f>
        <v>Ethiopia</v>
      </c>
      <c r="E43" s="146" t="str">
        <f>'Crisis Indicator Data'!E40</f>
        <v>ETH</v>
      </c>
      <c r="F43" s="240">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240">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40">
        <f t="shared" si="13"/>
        <v>3.45</v>
      </c>
      <c r="I43" s="240">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240">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240">
        <f t="shared" si="14"/>
        <v>3.25</v>
      </c>
      <c r="L43" s="240">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240">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240">
        <f t="shared" si="15"/>
        <v>2.35</v>
      </c>
      <c r="O43" s="240">
        <f t="shared" si="16"/>
        <v>3.0166666666666671</v>
      </c>
      <c r="P43" s="240">
        <f>IF(LEN(E43)&gt;3,VLOOKUP(C43,'Regional Crises'!$B$1:$R$69,12,FALSE),VLOOKUP(E43,'Country Indicator Data'!$B$4:$I$300,8,FALSE))</f>
        <v>5</v>
      </c>
      <c r="Q43" s="240">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4.3</v>
      </c>
      <c r="R43" s="240">
        <f t="shared" si="17"/>
        <v>4.6500000000000004</v>
      </c>
      <c r="S43" s="240">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240">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240">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40">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240">
        <f t="shared" si="18"/>
        <v>3.4</v>
      </c>
      <c r="X43" s="240">
        <f t="shared" si="19"/>
        <v>3.7</v>
      </c>
      <c r="Y43" s="247">
        <f>IF('Core Indicators'!FC40="x","x",IF('Core Indicators'!FC40&gt;=5,5,IF('Core Indicators'!FC40&gt;=4,4,IF('Core Indicators'!FC40&gt;=3,3,IF('Core Indicators'!FC40&gt;=2,2,IF('Core Indicators'!FC40&gt;=1,1,0))))))</f>
        <v>4</v>
      </c>
      <c r="Z43" s="240">
        <f t="shared" si="20"/>
        <v>4</v>
      </c>
      <c r="AA43" s="247">
        <f>'Crisis Indicator Data'!Y40</f>
        <v>2</v>
      </c>
      <c r="AB43" s="247">
        <f>'Crisis Indicator Data'!Z40</f>
        <v>3</v>
      </c>
      <c r="AC43" s="247">
        <f>'Crisis Indicator Data'!AA40</f>
        <v>3</v>
      </c>
      <c r="AD43" s="247">
        <f>'Crisis Indicator Data'!AB40</f>
        <v>0</v>
      </c>
      <c r="AE43" s="247">
        <f t="shared" si="21"/>
        <v>4</v>
      </c>
      <c r="AF43" s="247">
        <f>'Crisis Indicator Data'!AC40</f>
        <v>2</v>
      </c>
      <c r="AG43" s="247">
        <f>'Crisis Indicator Data'!AD40</f>
        <v>2</v>
      </c>
      <c r="AH43" s="247">
        <f t="shared" si="22"/>
        <v>4</v>
      </c>
      <c r="AI43" s="247">
        <f>'Crisis Indicator Data'!AE40</f>
        <v>3</v>
      </c>
      <c r="AJ43" s="247">
        <f>'Crisis Indicator Data'!AF40</f>
        <v>3</v>
      </c>
      <c r="AK43" s="247">
        <f>'Crisis Indicator Data'!AG40</f>
        <v>3</v>
      </c>
      <c r="AL43" s="247">
        <f t="shared" si="23"/>
        <v>5</v>
      </c>
      <c r="AM43" s="240">
        <f t="shared" si="24"/>
        <v>4</v>
      </c>
      <c r="AN43" s="240">
        <f t="shared" si="25"/>
        <v>4</v>
      </c>
    </row>
    <row r="44" spans="1:40" ht="13.5" customHeight="1" x14ac:dyDescent="0.25">
      <c r="A44" s="144" t="str">
        <f>'Crisis Indicator Data'!A41</f>
        <v>Drought in Ethiopia</v>
      </c>
      <c r="B44" s="145" t="str">
        <f>'Crisis Indicator Data'!B41</f>
        <v>Drought</v>
      </c>
      <c r="C44" s="145" t="str">
        <f>'Crisis Indicator Data'!C41</f>
        <v>ETH005</v>
      </c>
      <c r="D44" s="145" t="str">
        <f>'Crisis Indicator Data'!D41</f>
        <v>Ethiopia</v>
      </c>
      <c r="E44" s="146" t="str">
        <f>'Crisis Indicator Data'!E41</f>
        <v>ETH</v>
      </c>
      <c r="F44" s="240">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240">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240">
        <f t="shared" si="13"/>
        <v>3.45</v>
      </c>
      <c r="I44" s="240">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240">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240">
        <f t="shared" si="14"/>
        <v>3.25</v>
      </c>
      <c r="L44" s="240">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240">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40">
        <f t="shared" si="15"/>
        <v>2.35</v>
      </c>
      <c r="O44" s="240">
        <f t="shared" si="16"/>
        <v>3.0166666666666671</v>
      </c>
      <c r="P44" s="240">
        <f>IF(LEN(E44)&gt;3,VLOOKUP(C44,'Regional Crises'!$B$1:$R$69,12,FALSE),VLOOKUP(E44,'Country Indicator Data'!$B$4:$I$300,8,FALSE))</f>
        <v>5</v>
      </c>
      <c r="Q44" s="240">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4.3</v>
      </c>
      <c r="R44" s="240">
        <f t="shared" si="17"/>
        <v>4.6500000000000004</v>
      </c>
      <c r="S44" s="240">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240">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240">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40">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240">
        <f t="shared" si="18"/>
        <v>3.4</v>
      </c>
      <c r="X44" s="240">
        <f t="shared" si="19"/>
        <v>3.7</v>
      </c>
      <c r="Y44" s="247">
        <f>IF('Core Indicators'!FC41="x","x",IF('Core Indicators'!FC41&gt;=5,5,IF('Core Indicators'!FC41&gt;=4,4,IF('Core Indicators'!FC41&gt;=3,3,IF('Core Indicators'!FC41&gt;=2,2,IF('Core Indicators'!FC41&gt;=1,1,0))))))</f>
        <v>3</v>
      </c>
      <c r="Z44" s="240">
        <f t="shared" si="20"/>
        <v>3</v>
      </c>
      <c r="AA44" s="247">
        <f>'Crisis Indicator Data'!Y41</f>
        <v>2</v>
      </c>
      <c r="AB44" s="247">
        <f>'Crisis Indicator Data'!Z41</f>
        <v>1</v>
      </c>
      <c r="AC44" s="247">
        <f>'Crisis Indicator Data'!AA41</f>
        <v>1</v>
      </c>
      <c r="AD44" s="247">
        <f>'Crisis Indicator Data'!AB41</f>
        <v>0</v>
      </c>
      <c r="AE44" s="247">
        <f t="shared" si="21"/>
        <v>2</v>
      </c>
      <c r="AF44" s="247">
        <f>'Crisis Indicator Data'!AC41</f>
        <v>0</v>
      </c>
      <c r="AG44" s="247">
        <f>'Crisis Indicator Data'!AD41</f>
        <v>1</v>
      </c>
      <c r="AH44" s="247">
        <f t="shared" si="22"/>
        <v>1</v>
      </c>
      <c r="AI44" s="247">
        <f>'Crisis Indicator Data'!AE41</f>
        <v>3</v>
      </c>
      <c r="AJ44" s="247">
        <f>'Crisis Indicator Data'!AF41</f>
        <v>3</v>
      </c>
      <c r="AK44" s="247">
        <f>'Crisis Indicator Data'!AG41</f>
        <v>2</v>
      </c>
      <c r="AL44" s="247">
        <f t="shared" si="23"/>
        <v>5</v>
      </c>
      <c r="AM44" s="240">
        <f t="shared" si="24"/>
        <v>3</v>
      </c>
      <c r="AN44" s="240">
        <f t="shared" si="25"/>
        <v>3</v>
      </c>
    </row>
    <row r="45" spans="1:40" ht="13.5" customHeight="1" x14ac:dyDescent="0.25">
      <c r="A45" s="144" t="str">
        <f>'Crisis Indicator Data'!A42</f>
        <v xml:space="preserve">Flood crisis in Gambia </v>
      </c>
      <c r="B45" s="145" t="str">
        <f>'Crisis Indicator Data'!B42</f>
        <v>Floods</v>
      </c>
      <c r="C45" s="145" t="str">
        <f>'Crisis Indicator Data'!C42</f>
        <v>GMB002</v>
      </c>
      <c r="D45" s="145" t="str">
        <f>'Crisis Indicator Data'!D42</f>
        <v>Gambia</v>
      </c>
      <c r="E45" s="146" t="str">
        <f>'Crisis Indicator Data'!E42</f>
        <v>GMB</v>
      </c>
      <c r="F45" s="240">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240">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1.6</v>
      </c>
      <c r="H45" s="240">
        <f t="shared" si="13"/>
        <v>1.85</v>
      </c>
      <c r="I45" s="240">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3.9</v>
      </c>
      <c r="J45" s="240">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40">
        <f t="shared" si="14"/>
        <v>1.95</v>
      </c>
      <c r="L45" s="240">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240">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1.4</v>
      </c>
      <c r="N45" s="240">
        <f t="shared" si="15"/>
        <v>2.75</v>
      </c>
      <c r="O45" s="240">
        <f t="shared" si="16"/>
        <v>2.1833333333333331</v>
      </c>
      <c r="P45" s="240">
        <f>IF(LEN(E45)&gt;3,VLOOKUP(C45,'Regional Crises'!$B$1:$R$69,12,FALSE),VLOOKUP(E45,'Country Indicator Data'!$B$4:$I$300,8,FALSE))</f>
        <v>3</v>
      </c>
      <c r="Q45" s="240">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1.5</v>
      </c>
      <c r="R45" s="240">
        <f t="shared" si="17"/>
        <v>2.25</v>
      </c>
      <c r="S45" s="240">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240">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2.9</v>
      </c>
      <c r="U45" s="240">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2.2999999999999998</v>
      </c>
      <c r="V45" s="240">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2.7</v>
      </c>
      <c r="W45" s="240">
        <f t="shared" si="18"/>
        <v>2.8</v>
      </c>
      <c r="X45" s="240">
        <f t="shared" si="19"/>
        <v>2.4</v>
      </c>
      <c r="Y45" s="247">
        <f>IF('Core Indicators'!FC42="x","x",IF('Core Indicators'!FC42&gt;=5,5,IF('Core Indicators'!FC42&gt;=4,4,IF('Core Indicators'!FC42&gt;=3,3,IF('Core Indicators'!FC42&gt;=2,2,IF('Core Indicators'!FC42&gt;=1,1,0))))))</f>
        <v>4</v>
      </c>
      <c r="Z45" s="240">
        <f t="shared" si="20"/>
        <v>4</v>
      </c>
      <c r="AA45" s="247">
        <f>'Crisis Indicator Data'!Y42</f>
        <v>0</v>
      </c>
      <c r="AB45" s="247">
        <f>'Crisis Indicator Data'!Z42</f>
        <v>0</v>
      </c>
      <c r="AC45" s="247">
        <f>'Crisis Indicator Data'!AA42</f>
        <v>0</v>
      </c>
      <c r="AD45" s="247">
        <f>'Crisis Indicator Data'!AB42</f>
        <v>0</v>
      </c>
      <c r="AE45" s="247">
        <f t="shared" si="21"/>
        <v>0</v>
      </c>
      <c r="AF45" s="247">
        <f>'Crisis Indicator Data'!AC42</f>
        <v>0</v>
      </c>
      <c r="AG45" s="247">
        <f>'Crisis Indicator Data'!AD42</f>
        <v>0</v>
      </c>
      <c r="AH45" s="247">
        <f t="shared" si="22"/>
        <v>0</v>
      </c>
      <c r="AI45" s="247">
        <f>'Crisis Indicator Data'!AE42</f>
        <v>0</v>
      </c>
      <c r="AJ45" s="247">
        <f>'Crisis Indicator Data'!AF42</f>
        <v>0</v>
      </c>
      <c r="AK45" s="247">
        <f>'Crisis Indicator Data'!AG42</f>
        <v>1</v>
      </c>
      <c r="AL45" s="247">
        <f t="shared" si="23"/>
        <v>1</v>
      </c>
      <c r="AM45" s="240">
        <f t="shared" si="24"/>
        <v>0</v>
      </c>
      <c r="AN45" s="240">
        <f t="shared" si="25"/>
        <v>2</v>
      </c>
    </row>
    <row r="46" spans="1:40" ht="13.5" customHeight="1" x14ac:dyDescent="0.25">
      <c r="A46" s="144" t="str">
        <f>'Crisis Indicator Data'!A43</f>
        <v>Mixed migration flows in Greece</v>
      </c>
      <c r="B46" s="145" t="str">
        <f>'Crisis Indicator Data'!B43</f>
        <v>Displacement</v>
      </c>
      <c r="C46" s="145" t="str">
        <f>'Crisis Indicator Data'!C43</f>
        <v>GRC002</v>
      </c>
      <c r="D46" s="145" t="str">
        <f>'Crisis Indicator Data'!D43</f>
        <v>Greece</v>
      </c>
      <c r="E46" s="146" t="str">
        <f>'Crisis Indicator Data'!E43</f>
        <v>GRC</v>
      </c>
      <c r="F46" s="240">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240" t="str">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x</v>
      </c>
      <c r="H46" s="240">
        <f t="shared" si="13"/>
        <v>1.8</v>
      </c>
      <c r="I46" s="240">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0.4</v>
      </c>
      <c r="J46" s="240">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0.3</v>
      </c>
      <c r="K46" s="240">
        <f t="shared" si="14"/>
        <v>0.35</v>
      </c>
      <c r="L46" s="240">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0.8</v>
      </c>
      <c r="M46" s="240">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v>
      </c>
      <c r="N46" s="240">
        <f t="shared" si="15"/>
        <v>0.9</v>
      </c>
      <c r="O46" s="240">
        <f t="shared" si="16"/>
        <v>1.0166666666666666</v>
      </c>
      <c r="P46" s="240">
        <f>IF(LEN(E46)&gt;3,VLOOKUP(C46,'Regional Crises'!$B$1:$R$69,12,FALSE),VLOOKUP(E46,'Country Indicator Data'!$B$4:$I$300,8,FALSE))</f>
        <v>3</v>
      </c>
      <c r="Q46" s="240">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0.4</v>
      </c>
      <c r="R46" s="240">
        <f t="shared" si="17"/>
        <v>1.7</v>
      </c>
      <c r="S46" s="240">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2.6</v>
      </c>
      <c r="T46" s="240">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2.2999999999999998</v>
      </c>
      <c r="U46" s="240" t="str">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x</v>
      </c>
      <c r="V46" s="240">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0.6</v>
      </c>
      <c r="W46" s="240">
        <f t="shared" si="18"/>
        <v>1.8</v>
      </c>
      <c r="X46" s="240">
        <f t="shared" si="19"/>
        <v>1.5</v>
      </c>
      <c r="Y46" s="247">
        <f>IF('Core Indicators'!FC43="x","x",IF('Core Indicators'!FC43&gt;=5,5,IF('Core Indicators'!FC43&gt;=4,4,IF('Core Indicators'!FC43&gt;=3,3,IF('Core Indicators'!FC43&gt;=2,2,IF('Core Indicators'!FC43&gt;=1,1,0))))))</f>
        <v>2</v>
      </c>
      <c r="Z46" s="240">
        <f t="shared" si="20"/>
        <v>2</v>
      </c>
      <c r="AA46" s="247">
        <f>'Crisis Indicator Data'!Y43</f>
        <v>0</v>
      </c>
      <c r="AB46" s="247">
        <f>'Crisis Indicator Data'!Z43</f>
        <v>0</v>
      </c>
      <c r="AC46" s="247">
        <f>'Crisis Indicator Data'!AA43</f>
        <v>1</v>
      </c>
      <c r="AD46" s="247">
        <f>'Crisis Indicator Data'!AB43</f>
        <v>0</v>
      </c>
      <c r="AE46" s="247">
        <f t="shared" si="21"/>
        <v>1</v>
      </c>
      <c r="AF46" s="247">
        <f>'Crisis Indicator Data'!AC43</f>
        <v>2</v>
      </c>
      <c r="AG46" s="247">
        <f>'Crisis Indicator Data'!AD43</f>
        <v>0</v>
      </c>
      <c r="AH46" s="247">
        <f t="shared" si="22"/>
        <v>2</v>
      </c>
      <c r="AI46" s="247">
        <f>'Crisis Indicator Data'!AE43</f>
        <v>0</v>
      </c>
      <c r="AJ46" s="247">
        <f>'Crisis Indicator Data'!AF43</f>
        <v>0</v>
      </c>
      <c r="AK46" s="247">
        <f>'Crisis Indicator Data'!AG43</f>
        <v>0</v>
      </c>
      <c r="AL46" s="247">
        <f t="shared" si="23"/>
        <v>0</v>
      </c>
      <c r="AM46" s="240">
        <f t="shared" si="24"/>
        <v>1</v>
      </c>
      <c r="AN46" s="240">
        <f t="shared" si="25"/>
        <v>1.5</v>
      </c>
    </row>
    <row r="47" spans="1:40" ht="13.5" customHeight="1" x14ac:dyDescent="0.25">
      <c r="A47" s="144" t="str">
        <f>'Crisis Indicator Data'!A44</f>
        <v>Complex crisis in Guatemala</v>
      </c>
      <c r="B47" s="145" t="str">
        <f>'Crisis Indicator Data'!B44</f>
        <v>Violence,Socio-political,Other seasonal event</v>
      </c>
      <c r="C47" s="145" t="str">
        <f>'Crisis Indicator Data'!C44</f>
        <v>GTM001</v>
      </c>
      <c r="D47" s="145" t="str">
        <f>'Crisis Indicator Data'!D44</f>
        <v>Guatemala</v>
      </c>
      <c r="E47" s="146" t="str">
        <f>'Crisis Indicator Data'!E44</f>
        <v>GTM</v>
      </c>
      <c r="F47" s="240">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240">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40">
        <f t="shared" si="13"/>
        <v>2.0499999999999998</v>
      </c>
      <c r="I47" s="240">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2.5</v>
      </c>
      <c r="J47" s="240">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3.9</v>
      </c>
      <c r="K47" s="240">
        <f t="shared" si="14"/>
        <v>3.2</v>
      </c>
      <c r="L47" s="240">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3.3</v>
      </c>
      <c r="M47" s="240">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2.9</v>
      </c>
      <c r="N47" s="240">
        <f t="shared" si="15"/>
        <v>3.0999999999999996</v>
      </c>
      <c r="O47" s="240">
        <f t="shared" si="16"/>
        <v>2.7833333333333332</v>
      </c>
      <c r="P47" s="240">
        <f>IF(LEN(E47)&gt;3,VLOOKUP(C47,'Regional Crises'!$B$1:$R$69,12,FALSE),VLOOKUP(E47,'Country Indicator Data'!$B$4:$I$300,8,FALSE))</f>
        <v>3</v>
      </c>
      <c r="Q47" s="240">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3.8</v>
      </c>
      <c r="R47" s="240">
        <f t="shared" si="17"/>
        <v>3.4</v>
      </c>
      <c r="S47" s="240">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240">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3.6</v>
      </c>
      <c r="U47" s="240">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240">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2.4</v>
      </c>
      <c r="W47" s="240">
        <f t="shared" si="18"/>
        <v>3.3</v>
      </c>
      <c r="X47" s="240">
        <f t="shared" si="19"/>
        <v>3.2</v>
      </c>
      <c r="Y47" s="247">
        <f>IF('Core Indicators'!FC44="x","x",IF('Core Indicators'!FC44&gt;=5,5,IF('Core Indicators'!FC44&gt;=4,4,IF('Core Indicators'!FC44&gt;=3,3,IF('Core Indicators'!FC44&gt;=2,2,IF('Core Indicators'!FC44&gt;=1,1,0))))))</f>
        <v>5</v>
      </c>
      <c r="Z47" s="240">
        <f t="shared" si="20"/>
        <v>5</v>
      </c>
      <c r="AA47" s="247">
        <f>'Crisis Indicator Data'!Y44</f>
        <v>0</v>
      </c>
      <c r="AB47" s="247">
        <f>'Crisis Indicator Data'!Z44</f>
        <v>1</v>
      </c>
      <c r="AC47" s="247">
        <f>'Crisis Indicator Data'!AA44</f>
        <v>0</v>
      </c>
      <c r="AD47" s="247">
        <f>'Crisis Indicator Data'!AB44</f>
        <v>0</v>
      </c>
      <c r="AE47" s="247">
        <f t="shared" si="21"/>
        <v>1</v>
      </c>
      <c r="AF47" s="247">
        <f>'Crisis Indicator Data'!AC44</f>
        <v>0</v>
      </c>
      <c r="AG47" s="247">
        <f>'Crisis Indicator Data'!AD44</f>
        <v>1</v>
      </c>
      <c r="AH47" s="247">
        <f t="shared" si="22"/>
        <v>1</v>
      </c>
      <c r="AI47" s="247">
        <f>'Crisis Indicator Data'!AE44</f>
        <v>1</v>
      </c>
      <c r="AJ47" s="247">
        <f>'Crisis Indicator Data'!AF44</f>
        <v>0</v>
      </c>
      <c r="AK47" s="247">
        <f>'Crisis Indicator Data'!AG44</f>
        <v>2</v>
      </c>
      <c r="AL47" s="247">
        <f t="shared" si="23"/>
        <v>3</v>
      </c>
      <c r="AM47" s="240">
        <f t="shared" si="24"/>
        <v>2</v>
      </c>
      <c r="AN47" s="240">
        <f t="shared" si="25"/>
        <v>3.5</v>
      </c>
    </row>
    <row r="48" spans="1:40" ht="13.5" customHeight="1" x14ac:dyDescent="0.25">
      <c r="A48" s="144" t="str">
        <f>'Crisis Indicator Data'!A45</f>
        <v>Complex crisis in Honduras</v>
      </c>
      <c r="B48" s="145" t="str">
        <f>'Crisis Indicator Data'!B45</f>
        <v>Violence,Socio-political,Other seasonal event,Cyclone</v>
      </c>
      <c r="C48" s="145" t="str">
        <f>'Crisis Indicator Data'!C45</f>
        <v>HND001</v>
      </c>
      <c r="D48" s="145" t="str">
        <f>'Crisis Indicator Data'!D45</f>
        <v>Honduras</v>
      </c>
      <c r="E48" s="146" t="str">
        <f>'Crisis Indicator Data'!E45</f>
        <v>HND</v>
      </c>
      <c r="F48" s="240">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1.8</v>
      </c>
      <c r="G48" s="240">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2.7</v>
      </c>
      <c r="H48" s="240">
        <f t="shared" si="13"/>
        <v>2.25</v>
      </c>
      <c r="I48" s="240">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0.8</v>
      </c>
      <c r="J48" s="240">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0.7</v>
      </c>
      <c r="K48" s="240">
        <f t="shared" si="14"/>
        <v>0.75</v>
      </c>
      <c r="L48" s="240">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3.2</v>
      </c>
      <c r="M48" s="240">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2.9</v>
      </c>
      <c r="N48" s="240">
        <f t="shared" si="15"/>
        <v>3.05</v>
      </c>
      <c r="O48" s="240">
        <f t="shared" si="16"/>
        <v>2.0166666666666666</v>
      </c>
      <c r="P48" s="240">
        <f>IF(LEN(E48)&gt;3,VLOOKUP(C48,'Regional Crises'!$B$1:$R$69,12,FALSE),VLOOKUP(E48,'Country Indicator Data'!$B$4:$I$300,8,FALSE))</f>
        <v>3</v>
      </c>
      <c r="Q48" s="240">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3.9</v>
      </c>
      <c r="R48" s="240">
        <f t="shared" si="17"/>
        <v>3.45</v>
      </c>
      <c r="S48" s="240">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3.7</v>
      </c>
      <c r="T48" s="240">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240">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240">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2.8</v>
      </c>
      <c r="W48" s="240">
        <f t="shared" si="18"/>
        <v>3.4</v>
      </c>
      <c r="X48" s="240">
        <f t="shared" si="19"/>
        <v>3</v>
      </c>
      <c r="Y48" s="247">
        <f>IF('Core Indicators'!FC45="x","x",IF('Core Indicators'!FC45&gt;=5,5,IF('Core Indicators'!FC45&gt;=4,4,IF('Core Indicators'!FC45&gt;=3,3,IF('Core Indicators'!FC45&gt;=2,2,IF('Core Indicators'!FC45&gt;=1,1,0))))))</f>
        <v>3</v>
      </c>
      <c r="Z48" s="240">
        <f t="shared" si="20"/>
        <v>3</v>
      </c>
      <c r="AA48" s="247">
        <f>'Crisis Indicator Data'!Y45</f>
        <v>0</v>
      </c>
      <c r="AB48" s="247">
        <f>'Crisis Indicator Data'!Z45</f>
        <v>1</v>
      </c>
      <c r="AC48" s="247">
        <f>'Crisis Indicator Data'!AA45</f>
        <v>0</v>
      </c>
      <c r="AD48" s="247">
        <f>'Crisis Indicator Data'!AB45</f>
        <v>0</v>
      </c>
      <c r="AE48" s="247">
        <f t="shared" si="21"/>
        <v>1</v>
      </c>
      <c r="AF48" s="247">
        <f>'Crisis Indicator Data'!AC45</f>
        <v>0</v>
      </c>
      <c r="AG48" s="247">
        <f>'Crisis Indicator Data'!AD45</f>
        <v>2</v>
      </c>
      <c r="AH48" s="247">
        <f t="shared" si="22"/>
        <v>2</v>
      </c>
      <c r="AI48" s="247">
        <f>'Crisis Indicator Data'!AE45</f>
        <v>2</v>
      </c>
      <c r="AJ48" s="247">
        <f>'Crisis Indicator Data'!AF45</f>
        <v>0</v>
      </c>
      <c r="AK48" s="247">
        <f>'Crisis Indicator Data'!AG45</f>
        <v>3</v>
      </c>
      <c r="AL48" s="247">
        <f t="shared" si="23"/>
        <v>4</v>
      </c>
      <c r="AM48" s="240">
        <f t="shared" si="24"/>
        <v>2</v>
      </c>
      <c r="AN48" s="240">
        <f t="shared" si="25"/>
        <v>2.5</v>
      </c>
    </row>
    <row r="49" spans="1:40" ht="13.5" customHeight="1" x14ac:dyDescent="0.25">
      <c r="A49" s="144" t="str">
        <f>'Crisis Indicator Data'!A46</f>
        <v>Complex crisis in Haiti</v>
      </c>
      <c r="B49" s="145" t="str">
        <f>'Crisis Indicator Data'!B46</f>
        <v>Earthquake,Violence,Socio-political,Other seasonal event</v>
      </c>
      <c r="C49" s="145" t="str">
        <f>'Crisis Indicator Data'!C46</f>
        <v>HTI001</v>
      </c>
      <c r="D49" s="145" t="str">
        <f>'Crisis Indicator Data'!D46</f>
        <v>Haiti</v>
      </c>
      <c r="E49" s="146" t="str">
        <f>'Crisis Indicator Data'!E46</f>
        <v>HTI</v>
      </c>
      <c r="F49" s="240">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2.1</v>
      </c>
      <c r="G49" s="240">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2.9</v>
      </c>
      <c r="H49" s="240">
        <f t="shared" si="13"/>
        <v>2.5</v>
      </c>
      <c r="I49" s="240">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v>
      </c>
      <c r="J49" s="240">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240">
        <f t="shared" si="14"/>
        <v>0</v>
      </c>
      <c r="L49" s="240">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4.0999999999999996</v>
      </c>
      <c r="M49" s="240">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v>
      </c>
      <c r="N49" s="240">
        <f t="shared" si="15"/>
        <v>3.05</v>
      </c>
      <c r="O49" s="240">
        <f t="shared" si="16"/>
        <v>1.8499999999999999</v>
      </c>
      <c r="P49" s="240">
        <f>IF(LEN(E49)&gt;3,VLOOKUP(C49,'Regional Crises'!$B$1:$R$69,12,FALSE),VLOOKUP(E49,'Country Indicator Data'!$B$4:$I$300,8,FALSE))</f>
        <v>3</v>
      </c>
      <c r="Q49" s="240">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240">
        <f t="shared" si="17"/>
        <v>4</v>
      </c>
      <c r="S49" s="240">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4.0999999999999996</v>
      </c>
      <c r="T49" s="240">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240">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3.5</v>
      </c>
      <c r="V49" s="240">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3.1</v>
      </c>
      <c r="W49" s="240">
        <f t="shared" si="18"/>
        <v>3.6</v>
      </c>
      <c r="X49" s="240">
        <f t="shared" si="19"/>
        <v>3.2</v>
      </c>
      <c r="Y49" s="247">
        <f>IF('Core Indicators'!FC46="x","x",IF('Core Indicators'!FC46&gt;=5,5,IF('Core Indicators'!FC46&gt;=4,4,IF('Core Indicators'!FC46&gt;=3,3,IF('Core Indicators'!FC46&gt;=2,2,IF('Core Indicators'!FC46&gt;=1,1,0))))))</f>
        <v>5</v>
      </c>
      <c r="Z49" s="240">
        <f t="shared" si="20"/>
        <v>5</v>
      </c>
      <c r="AA49" s="247">
        <f>'Crisis Indicator Data'!Y46</f>
        <v>0</v>
      </c>
      <c r="AB49" s="247">
        <f>'Crisis Indicator Data'!Z46</f>
        <v>2</v>
      </c>
      <c r="AC49" s="247">
        <f>'Crisis Indicator Data'!AA46</f>
        <v>2</v>
      </c>
      <c r="AD49" s="247">
        <f>'Crisis Indicator Data'!AB46</f>
        <v>3</v>
      </c>
      <c r="AE49" s="247">
        <f t="shared" si="21"/>
        <v>3</v>
      </c>
      <c r="AF49" s="247">
        <f>'Crisis Indicator Data'!AC46</f>
        <v>0</v>
      </c>
      <c r="AG49" s="247">
        <f>'Crisis Indicator Data'!AD46</f>
        <v>2</v>
      </c>
      <c r="AH49" s="247">
        <f t="shared" si="22"/>
        <v>2</v>
      </c>
      <c r="AI49" s="247">
        <f>'Crisis Indicator Data'!AE46</f>
        <v>3</v>
      </c>
      <c r="AJ49" s="247">
        <f>'Crisis Indicator Data'!AF46</f>
        <v>0</v>
      </c>
      <c r="AK49" s="247">
        <f>'Crisis Indicator Data'!AG46</f>
        <v>3</v>
      </c>
      <c r="AL49" s="247">
        <f t="shared" si="23"/>
        <v>4</v>
      </c>
      <c r="AM49" s="240">
        <f t="shared" si="24"/>
        <v>3</v>
      </c>
      <c r="AN49" s="240">
        <f t="shared" si="25"/>
        <v>4</v>
      </c>
    </row>
    <row r="50" spans="1:40" ht="13.5" customHeight="1" x14ac:dyDescent="0.25">
      <c r="A50" s="144" t="str">
        <f>'Crisis Indicator Data'!A47</f>
        <v xml:space="preserve">Nippes Earthquake </v>
      </c>
      <c r="B50" s="145" t="str">
        <f>'Crisis Indicator Data'!B47</f>
        <v>Earthquake</v>
      </c>
      <c r="C50" s="145" t="str">
        <f>'Crisis Indicator Data'!C47</f>
        <v>HTI002</v>
      </c>
      <c r="D50" s="145" t="str">
        <f>'Crisis Indicator Data'!D47</f>
        <v>Haiti</v>
      </c>
      <c r="E50" s="146" t="str">
        <f>'Crisis Indicator Data'!E47</f>
        <v>HTI</v>
      </c>
      <c r="F50" s="240">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2.1</v>
      </c>
      <c r="G50" s="240">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2.9</v>
      </c>
      <c r="H50" s="240">
        <f t="shared" si="13"/>
        <v>2.5</v>
      </c>
      <c r="I50" s="240">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v>
      </c>
      <c r="J50" s="240">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v>
      </c>
      <c r="K50" s="240">
        <f t="shared" si="14"/>
        <v>0</v>
      </c>
      <c r="L50" s="240">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4.0999999999999996</v>
      </c>
      <c r="M50" s="240">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v>
      </c>
      <c r="N50" s="240">
        <f t="shared" si="15"/>
        <v>3.05</v>
      </c>
      <c r="O50" s="240">
        <f t="shared" si="16"/>
        <v>1.8499999999999999</v>
      </c>
      <c r="P50" s="240">
        <f>IF(LEN(E50)&gt;3,VLOOKUP(C50,'Regional Crises'!$B$1:$R$69,12,FALSE),VLOOKUP(E50,'Country Indicator Data'!$B$4:$I$300,8,FALSE))</f>
        <v>3</v>
      </c>
      <c r="Q50" s="240">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240">
        <f t="shared" si="17"/>
        <v>4</v>
      </c>
      <c r="S50" s="240">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4.0999999999999996</v>
      </c>
      <c r="T50" s="240">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3.5</v>
      </c>
      <c r="U50" s="240">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3.5</v>
      </c>
      <c r="V50" s="240">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3.1</v>
      </c>
      <c r="W50" s="240">
        <f t="shared" si="18"/>
        <v>3.6</v>
      </c>
      <c r="X50" s="240">
        <f t="shared" si="19"/>
        <v>3.2</v>
      </c>
      <c r="Y50" s="247">
        <f>IF('Core Indicators'!FC47="x","x",IF('Core Indicators'!FC47&gt;=5,5,IF('Core Indicators'!FC47&gt;=4,4,IF('Core Indicators'!FC47&gt;=3,3,IF('Core Indicators'!FC47&gt;=2,2,IF('Core Indicators'!FC47&gt;=1,1,0))))))</f>
        <v>3</v>
      </c>
      <c r="Z50" s="240">
        <f t="shared" si="20"/>
        <v>3</v>
      </c>
      <c r="AA50" s="247">
        <f>'Crisis Indicator Data'!Y47</f>
        <v>0</v>
      </c>
      <c r="AB50" s="247">
        <f>'Crisis Indicator Data'!Z47</f>
        <v>2</v>
      </c>
      <c r="AC50" s="247">
        <f>'Crisis Indicator Data'!AA47</f>
        <v>2</v>
      </c>
      <c r="AD50" s="247">
        <f>'Crisis Indicator Data'!AB47</f>
        <v>3</v>
      </c>
      <c r="AE50" s="247">
        <f t="shared" si="21"/>
        <v>3</v>
      </c>
      <c r="AF50" s="247">
        <f>'Crisis Indicator Data'!AC47</f>
        <v>0</v>
      </c>
      <c r="AG50" s="247">
        <f>'Crisis Indicator Data'!AD47</f>
        <v>2</v>
      </c>
      <c r="AH50" s="247">
        <f t="shared" si="22"/>
        <v>2</v>
      </c>
      <c r="AI50" s="247">
        <f>'Crisis Indicator Data'!AE47</f>
        <v>3</v>
      </c>
      <c r="AJ50" s="247">
        <f>'Crisis Indicator Data'!AF47</f>
        <v>0</v>
      </c>
      <c r="AK50" s="247">
        <f>'Crisis Indicator Data'!AG47</f>
        <v>3</v>
      </c>
      <c r="AL50" s="247">
        <f t="shared" si="23"/>
        <v>4</v>
      </c>
      <c r="AM50" s="240">
        <f t="shared" si="24"/>
        <v>3</v>
      </c>
      <c r="AN50" s="240">
        <f t="shared" si="25"/>
        <v>3</v>
      </c>
    </row>
    <row r="51" spans="1:40" ht="13.5" customHeight="1" x14ac:dyDescent="0.25">
      <c r="A51" s="144" t="str">
        <f>'Crisis Indicator Data'!A48</f>
        <v>Displacement from Ukraine conflict in Hungary</v>
      </c>
      <c r="B51" s="145" t="str">
        <f>'Crisis Indicator Data'!B48</f>
        <v>Conflict,Displacement</v>
      </c>
      <c r="C51" s="145" t="str">
        <f>'Crisis Indicator Data'!C48</f>
        <v>HUN002</v>
      </c>
      <c r="D51" s="145" t="str">
        <f>'Crisis Indicator Data'!D48</f>
        <v>Hungary</v>
      </c>
      <c r="E51" s="146" t="str">
        <f>'Crisis Indicator Data'!E48</f>
        <v>HUN</v>
      </c>
      <c r="F51" s="240">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1.1000000000000001</v>
      </c>
      <c r="G51" s="240">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1.6</v>
      </c>
      <c r="H51" s="240">
        <f t="shared" si="13"/>
        <v>1.35</v>
      </c>
      <c r="I51" s="240">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0.9</v>
      </c>
      <c r="J51" s="240">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0.5</v>
      </c>
      <c r="K51" s="240">
        <f t="shared" si="14"/>
        <v>0.7</v>
      </c>
      <c r="L51" s="240">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1.7</v>
      </c>
      <c r="M51" s="240">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240">
        <f t="shared" si="15"/>
        <v>1.1499999999999999</v>
      </c>
      <c r="O51" s="240">
        <f t="shared" si="16"/>
        <v>1.0666666666666667</v>
      </c>
      <c r="P51" s="240">
        <f>IF(LEN(E51)&gt;3,VLOOKUP(C51,'Regional Crises'!$B$1:$R$69,12,FALSE),VLOOKUP(E51,'Country Indicator Data'!$B$4:$I$300,8,FALSE))</f>
        <v>2</v>
      </c>
      <c r="Q51" s="240">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40">
        <f t="shared" si="17"/>
        <v>1</v>
      </c>
      <c r="S51" s="240">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2.8</v>
      </c>
      <c r="T51" s="240">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v>
      </c>
      <c r="U51" s="240">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2.1</v>
      </c>
      <c r="V51" s="240">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1.5</v>
      </c>
      <c r="W51" s="240">
        <f t="shared" si="18"/>
        <v>2.1</v>
      </c>
      <c r="X51" s="240">
        <f t="shared" si="19"/>
        <v>1.4</v>
      </c>
      <c r="Y51" s="247">
        <f>IF('Core Indicators'!FC48="x","x",IF('Core Indicators'!FC48&gt;=5,5,IF('Core Indicators'!FC48&gt;=4,4,IF('Core Indicators'!FC48&gt;=3,3,IF('Core Indicators'!FC48&gt;=2,2,IF('Core Indicators'!FC48&gt;=1,1,0))))))</f>
        <v>2</v>
      </c>
      <c r="Z51" s="240">
        <f t="shared" si="20"/>
        <v>2</v>
      </c>
      <c r="AA51" s="247">
        <f>'Crisis Indicator Data'!Y48</f>
        <v>0</v>
      </c>
      <c r="AB51" s="247">
        <f>'Crisis Indicator Data'!Z48</f>
        <v>0</v>
      </c>
      <c r="AC51" s="247">
        <f>'Crisis Indicator Data'!AA48</f>
        <v>1</v>
      </c>
      <c r="AD51" s="247">
        <f>'Crisis Indicator Data'!AB48</f>
        <v>0</v>
      </c>
      <c r="AE51" s="247">
        <f t="shared" si="21"/>
        <v>1</v>
      </c>
      <c r="AF51" s="247">
        <f>'Crisis Indicator Data'!AC48</f>
        <v>2</v>
      </c>
      <c r="AG51" s="247">
        <f>'Crisis Indicator Data'!AD48</f>
        <v>0</v>
      </c>
      <c r="AH51" s="247">
        <f t="shared" si="22"/>
        <v>2</v>
      </c>
      <c r="AI51" s="247">
        <f>'Crisis Indicator Data'!AE48</f>
        <v>0</v>
      </c>
      <c r="AJ51" s="247">
        <f>'Crisis Indicator Data'!AF48</f>
        <v>0</v>
      </c>
      <c r="AK51" s="247">
        <f>'Crisis Indicator Data'!AG48</f>
        <v>0</v>
      </c>
      <c r="AL51" s="247">
        <f t="shared" si="23"/>
        <v>0</v>
      </c>
      <c r="AM51" s="240">
        <f t="shared" si="24"/>
        <v>1</v>
      </c>
      <c r="AN51" s="240">
        <f t="shared" si="25"/>
        <v>1.5</v>
      </c>
    </row>
    <row r="52" spans="1:40" ht="13.5" customHeight="1" x14ac:dyDescent="0.25">
      <c r="A52" s="144" t="str">
        <f>'Crisis Indicator Data'!A49</f>
        <v>Papua Conflict</v>
      </c>
      <c r="B52" s="145" t="str">
        <f>'Crisis Indicator Data'!B49</f>
        <v>Socio-political,Violence</v>
      </c>
      <c r="C52" s="145" t="str">
        <f>'Crisis Indicator Data'!C49</f>
        <v>IDN002</v>
      </c>
      <c r="D52" s="145" t="str">
        <f>'Crisis Indicator Data'!D49</f>
        <v>Indonesia</v>
      </c>
      <c r="E52" s="146" t="str">
        <f>'Crisis Indicator Data'!E49</f>
        <v>IDN</v>
      </c>
      <c r="F52" s="240">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240">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240">
        <f t="shared" si="13"/>
        <v>2.5</v>
      </c>
      <c r="I52" s="240">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240">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240">
        <f t="shared" si="14"/>
        <v>2.5</v>
      </c>
      <c r="L52" s="240">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240">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240">
        <f t="shared" si="15"/>
        <v>2.35</v>
      </c>
      <c r="O52" s="240">
        <f t="shared" si="16"/>
        <v>2.4499999999999997</v>
      </c>
      <c r="P52" s="240">
        <f>IF(LEN(E52)&gt;3,VLOOKUP(C52,'Regional Crises'!$B$1:$R$69,12,FALSE),VLOOKUP(E52,'Country Indicator Data'!$B$4:$I$300,8,FALSE))</f>
        <v>3</v>
      </c>
      <c r="Q52" s="240">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2.2999999999999998</v>
      </c>
      <c r="R52" s="240">
        <f t="shared" si="17"/>
        <v>2.65</v>
      </c>
      <c r="S52" s="240">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240">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240">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240">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240">
        <f t="shared" si="18"/>
        <v>2.5</v>
      </c>
      <c r="X52" s="240">
        <f t="shared" si="19"/>
        <v>2.5</v>
      </c>
      <c r="Y52" s="247">
        <f>IF('Core Indicators'!FC49="x","x",IF('Core Indicators'!FC49&gt;=5,5,IF('Core Indicators'!FC49&gt;=4,4,IF('Core Indicators'!FC49&gt;=3,3,IF('Core Indicators'!FC49&gt;=2,2,IF('Core Indicators'!FC49&gt;=1,1,0))))))</f>
        <v>4</v>
      </c>
      <c r="Z52" s="240">
        <f t="shared" si="20"/>
        <v>4</v>
      </c>
      <c r="AA52" s="247">
        <f>'Crisis Indicator Data'!Y49</f>
        <v>1</v>
      </c>
      <c r="AB52" s="247">
        <f>'Crisis Indicator Data'!Z49</f>
        <v>3</v>
      </c>
      <c r="AC52" s="247">
        <f>'Crisis Indicator Data'!AA49</f>
        <v>2</v>
      </c>
      <c r="AD52" s="247">
        <f>'Crisis Indicator Data'!AB49</f>
        <v>0</v>
      </c>
      <c r="AE52" s="247">
        <f t="shared" si="21"/>
        <v>3</v>
      </c>
      <c r="AF52" s="247">
        <f>'Crisis Indicator Data'!AC49</f>
        <v>2</v>
      </c>
      <c r="AG52" s="247">
        <f>'Crisis Indicator Data'!AD49</f>
        <v>3</v>
      </c>
      <c r="AH52" s="247">
        <f t="shared" si="22"/>
        <v>5</v>
      </c>
      <c r="AI52" s="247">
        <f>'Crisis Indicator Data'!AE49</f>
        <v>1</v>
      </c>
      <c r="AJ52" s="247">
        <f>'Crisis Indicator Data'!AF49</f>
        <v>1</v>
      </c>
      <c r="AK52" s="247">
        <f>'Crisis Indicator Data'!AG49</f>
        <v>2</v>
      </c>
      <c r="AL52" s="247">
        <f t="shared" si="23"/>
        <v>3</v>
      </c>
      <c r="AM52" s="240">
        <f t="shared" si="24"/>
        <v>4</v>
      </c>
      <c r="AN52" s="240">
        <f t="shared" si="25"/>
        <v>4</v>
      </c>
    </row>
    <row r="53" spans="1:40" ht="13.5" customHeight="1" x14ac:dyDescent="0.25">
      <c r="A53" s="144" t="str">
        <f>'Crisis Indicator Data'!A50</f>
        <v>Conflict in Jammu and Kashmir</v>
      </c>
      <c r="B53" s="145" t="str">
        <f>'Crisis Indicator Data'!B50</f>
        <v>Socio-political</v>
      </c>
      <c r="C53" s="145" t="str">
        <f>'Crisis Indicator Data'!C50</f>
        <v>IND002</v>
      </c>
      <c r="D53" s="145" t="str">
        <f>'Crisis Indicator Data'!D50</f>
        <v>India</v>
      </c>
      <c r="E53" s="146" t="str">
        <f>'Crisis Indicator Data'!E50</f>
        <v>IND</v>
      </c>
      <c r="F53" s="240">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240">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240">
        <f t="shared" si="13"/>
        <v>1.95</v>
      </c>
      <c r="I53" s="240">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240">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240">
        <f t="shared" si="14"/>
        <v>2.25</v>
      </c>
      <c r="L53" s="240">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240">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240">
        <f t="shared" si="15"/>
        <v>2.2999999999999998</v>
      </c>
      <c r="O53" s="240">
        <f t="shared" si="16"/>
        <v>2.1666666666666665</v>
      </c>
      <c r="P53" s="240">
        <f>IF(LEN(E53)&gt;3,VLOOKUP(C53,'Regional Crises'!$B$1:$R$69,12,FALSE),VLOOKUP(E53,'Country Indicator Data'!$B$4:$I$300,8,FALSE))</f>
        <v>3</v>
      </c>
      <c r="Q53" s="240">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3.2</v>
      </c>
      <c r="R53" s="240">
        <f t="shared" si="17"/>
        <v>3.1</v>
      </c>
      <c r="S53" s="240">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240">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240">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240">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240">
        <f t="shared" si="18"/>
        <v>2.1</v>
      </c>
      <c r="X53" s="240">
        <f t="shared" si="19"/>
        <v>2.5</v>
      </c>
      <c r="Y53" s="247" t="str">
        <f>IF('Core Indicators'!FC50="x","x",IF('Core Indicators'!FC50&gt;=5,5,IF('Core Indicators'!FC50&gt;=4,4,IF('Core Indicators'!FC50&gt;=3,3,IF('Core Indicators'!FC50&gt;=2,2,IF('Core Indicators'!FC50&gt;=1,1,0))))))</f>
        <v>x</v>
      </c>
      <c r="Z53" s="240" t="str">
        <f t="shared" si="20"/>
        <v>x</v>
      </c>
      <c r="AA53" s="247">
        <f>'Crisis Indicator Data'!Y50</f>
        <v>1</v>
      </c>
      <c r="AB53" s="247">
        <f>'Crisis Indicator Data'!Z50</f>
        <v>1</v>
      </c>
      <c r="AC53" s="247">
        <f>'Crisis Indicator Data'!AA50</f>
        <v>1</v>
      </c>
      <c r="AD53" s="247">
        <f>'Crisis Indicator Data'!AB50</f>
        <v>0</v>
      </c>
      <c r="AE53" s="247">
        <f t="shared" si="21"/>
        <v>2</v>
      </c>
      <c r="AF53" s="247">
        <f>'Crisis Indicator Data'!AC50</f>
        <v>0</v>
      </c>
      <c r="AG53" s="247">
        <f>'Crisis Indicator Data'!AD50</f>
        <v>2</v>
      </c>
      <c r="AH53" s="247">
        <f t="shared" si="22"/>
        <v>2</v>
      </c>
      <c r="AI53" s="247">
        <f>'Crisis Indicator Data'!AE50</f>
        <v>0</v>
      </c>
      <c r="AJ53" s="247">
        <f>'Crisis Indicator Data'!AF50</f>
        <v>1</v>
      </c>
      <c r="AK53" s="247">
        <f>'Crisis Indicator Data'!AG50</f>
        <v>1</v>
      </c>
      <c r="AL53" s="247">
        <f t="shared" si="23"/>
        <v>2</v>
      </c>
      <c r="AM53" s="240">
        <f t="shared" si="24"/>
        <v>2</v>
      </c>
      <c r="AN53" s="240">
        <f t="shared" si="25"/>
        <v>2</v>
      </c>
    </row>
    <row r="54" spans="1:40" ht="13.5" customHeight="1" x14ac:dyDescent="0.25">
      <c r="A54" s="147" t="str">
        <f>'Crisis Indicator Data'!A51</f>
        <v>Afghan Refugees in Iran</v>
      </c>
      <c r="B54" s="148" t="str">
        <f>'Crisis Indicator Data'!B51</f>
        <v>Displacement</v>
      </c>
      <c r="C54" s="148" t="str">
        <f>'Crisis Indicator Data'!C51</f>
        <v>IRN004</v>
      </c>
      <c r="D54" s="148" t="str">
        <f>'Crisis Indicator Data'!D51</f>
        <v>Iran</v>
      </c>
      <c r="E54" s="149" t="str">
        <f>'Crisis Indicator Data'!E51</f>
        <v>IRN</v>
      </c>
      <c r="F54" s="240">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240">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240">
        <f t="shared" si="13"/>
        <v>4.3</v>
      </c>
      <c r="I54" s="240">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240">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240">
        <f t="shared" si="14"/>
        <v>2.5</v>
      </c>
      <c r="L54" s="240">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240">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240">
        <f t="shared" si="15"/>
        <v>2.7</v>
      </c>
      <c r="O54" s="240">
        <f t="shared" si="16"/>
        <v>3.1666666666666665</v>
      </c>
      <c r="P54" s="240">
        <f>IF(LEN(E54)&gt;3,VLOOKUP(C54,'Regional Crises'!$B$1:$R$69,12,FALSE),VLOOKUP(E54,'Country Indicator Data'!$B$4:$I$300,8,FALSE))</f>
        <v>3</v>
      </c>
      <c r="Q54" s="240">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2.8</v>
      </c>
      <c r="R54" s="240">
        <f t="shared" si="17"/>
        <v>2.9</v>
      </c>
      <c r="S54" s="240">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240">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240">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240">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240">
        <f t="shared" si="18"/>
        <v>3.8</v>
      </c>
      <c r="X54" s="240">
        <f t="shared" si="19"/>
        <v>3.3</v>
      </c>
      <c r="Y54" s="247">
        <f>IF('Core Indicators'!FC51="x","x",IF('Core Indicators'!FC51&gt;=5,5,IF('Core Indicators'!FC51&gt;=4,4,IF('Core Indicators'!FC51&gt;=3,3,IF('Core Indicators'!FC51&gt;=2,2,IF('Core Indicators'!FC51&gt;=1,1,0))))))</f>
        <v>2</v>
      </c>
      <c r="Z54" s="240">
        <f t="shared" si="20"/>
        <v>2</v>
      </c>
      <c r="AA54" s="247">
        <f>'Crisis Indicator Data'!Y51</f>
        <v>1</v>
      </c>
      <c r="AB54" s="247">
        <f>'Crisis Indicator Data'!Z51</f>
        <v>1</v>
      </c>
      <c r="AC54" s="247">
        <f>'Crisis Indicator Data'!AA51</f>
        <v>1</v>
      </c>
      <c r="AD54" s="247">
        <f>'Crisis Indicator Data'!AB51</f>
        <v>0</v>
      </c>
      <c r="AE54" s="247">
        <f t="shared" si="21"/>
        <v>2</v>
      </c>
      <c r="AF54" s="247">
        <f>'Crisis Indicator Data'!AC51</f>
        <v>2</v>
      </c>
      <c r="AG54" s="247">
        <f>'Crisis Indicator Data'!AD51</f>
        <v>2</v>
      </c>
      <c r="AH54" s="247">
        <f t="shared" si="22"/>
        <v>4</v>
      </c>
      <c r="AI54" s="247">
        <f>'Crisis Indicator Data'!AE51</f>
        <v>0</v>
      </c>
      <c r="AJ54" s="247">
        <f>'Crisis Indicator Data'!AF51</f>
        <v>3</v>
      </c>
      <c r="AK54" s="247">
        <f>'Crisis Indicator Data'!AG51</f>
        <v>1</v>
      </c>
      <c r="AL54" s="247">
        <f t="shared" si="23"/>
        <v>3</v>
      </c>
      <c r="AM54" s="240">
        <f t="shared" si="24"/>
        <v>3</v>
      </c>
      <c r="AN54" s="240">
        <f t="shared" si="25"/>
        <v>2.5</v>
      </c>
    </row>
    <row r="55" spans="1:40" ht="13.5" customHeight="1" x14ac:dyDescent="0.25">
      <c r="A55" s="147" t="str">
        <f>'Crisis Indicator Data'!A52</f>
        <v>Multiple crises in Iraq</v>
      </c>
      <c r="B55" s="148" t="str">
        <f>'Crisis Indicator Data'!B52</f>
        <v>Violence,Displacement,Socio-political,Conflict</v>
      </c>
      <c r="C55" s="148" t="str">
        <f>'Crisis Indicator Data'!C52</f>
        <v>IRQ001</v>
      </c>
      <c r="D55" s="148" t="str">
        <f>'Crisis Indicator Data'!D52</f>
        <v>Iraq</v>
      </c>
      <c r="E55" s="149" t="str">
        <f>'Crisis Indicator Data'!E52</f>
        <v>IRQ</v>
      </c>
      <c r="F55" s="240">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40">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240">
        <f t="shared" si="13"/>
        <v>3.65</v>
      </c>
      <c r="I55" s="240">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240">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40">
        <f t="shared" si="14"/>
        <v>1.35</v>
      </c>
      <c r="L55" s="240">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240">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240">
        <f t="shared" si="15"/>
        <v>2.1</v>
      </c>
      <c r="O55" s="240">
        <f t="shared" si="16"/>
        <v>2.3666666666666667</v>
      </c>
      <c r="P55" s="240">
        <f>IF(LEN(E55)&gt;3,VLOOKUP(C55,'Regional Crises'!$B$1:$R$69,12,FALSE),VLOOKUP(E55,'Country Indicator Data'!$B$4:$I$300,8,FALSE))</f>
        <v>5</v>
      </c>
      <c r="Q55" s="240">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5</v>
      </c>
      <c r="R55" s="240">
        <f t="shared" si="17"/>
        <v>5</v>
      </c>
      <c r="S55" s="240">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240">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240">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240">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240">
        <f t="shared" si="18"/>
        <v>3.7</v>
      </c>
      <c r="X55" s="240">
        <f t="shared" si="19"/>
        <v>3.7</v>
      </c>
      <c r="Y55" s="247">
        <f>IF('Core Indicators'!FC52="x","x",IF('Core Indicators'!FC52&gt;=5,5,IF('Core Indicators'!FC52&gt;=4,4,IF('Core Indicators'!FC52&gt;=3,3,IF('Core Indicators'!FC52&gt;=2,2,IF('Core Indicators'!FC52&gt;=1,1,0))))))</f>
        <v>5</v>
      </c>
      <c r="Z55" s="240">
        <f t="shared" si="20"/>
        <v>5</v>
      </c>
      <c r="AA55" s="247">
        <f>'Crisis Indicator Data'!Y52</f>
        <v>1</v>
      </c>
      <c r="AB55" s="247">
        <f>'Crisis Indicator Data'!Z52</f>
        <v>2</v>
      </c>
      <c r="AC55" s="247">
        <f>'Crisis Indicator Data'!AA52</f>
        <v>2</v>
      </c>
      <c r="AD55" s="247">
        <f>'Crisis Indicator Data'!AB52</f>
        <v>0</v>
      </c>
      <c r="AE55" s="247">
        <f t="shared" si="21"/>
        <v>2</v>
      </c>
      <c r="AF55" s="247">
        <f>'Crisis Indicator Data'!AC52</f>
        <v>3</v>
      </c>
      <c r="AG55" s="247">
        <f>'Crisis Indicator Data'!AD52</f>
        <v>3</v>
      </c>
      <c r="AH55" s="247">
        <f t="shared" si="22"/>
        <v>5</v>
      </c>
      <c r="AI55" s="247">
        <f>'Crisis Indicator Data'!AE52</f>
        <v>2</v>
      </c>
      <c r="AJ55" s="247">
        <f>'Crisis Indicator Data'!AF52</f>
        <v>3</v>
      </c>
      <c r="AK55" s="247">
        <f>'Crisis Indicator Data'!AG52</f>
        <v>1</v>
      </c>
      <c r="AL55" s="247">
        <f t="shared" si="23"/>
        <v>4</v>
      </c>
      <c r="AM55" s="240">
        <f t="shared" si="24"/>
        <v>4</v>
      </c>
      <c r="AN55" s="240">
        <f t="shared" si="25"/>
        <v>4.5</v>
      </c>
    </row>
    <row r="56" spans="1:40" ht="13.5" customHeight="1" x14ac:dyDescent="0.25">
      <c r="A56" s="147" t="str">
        <f>'Crisis Indicator Data'!A53</f>
        <v>Conflict  in Iraq</v>
      </c>
      <c r="B56" s="148" t="str">
        <f>'Crisis Indicator Data'!B53</f>
        <v>Conflict,Socio-political,Violence</v>
      </c>
      <c r="C56" s="148" t="str">
        <f>'Crisis Indicator Data'!C53</f>
        <v>IRQ002</v>
      </c>
      <c r="D56" s="148" t="str">
        <f>'Crisis Indicator Data'!D53</f>
        <v>Iraq</v>
      </c>
      <c r="E56" s="149" t="str">
        <f>'Crisis Indicator Data'!E53</f>
        <v>IRQ</v>
      </c>
      <c r="F56" s="240">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240">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240">
        <f t="shared" si="13"/>
        <v>3.65</v>
      </c>
      <c r="I56" s="240">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240">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40">
        <f t="shared" si="14"/>
        <v>1.35</v>
      </c>
      <c r="L56" s="240">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40">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240">
        <f t="shared" si="15"/>
        <v>2.1</v>
      </c>
      <c r="O56" s="240">
        <f t="shared" si="16"/>
        <v>2.3666666666666667</v>
      </c>
      <c r="P56" s="240">
        <f>IF(LEN(E56)&gt;3,VLOOKUP(C56,'Regional Crises'!$B$1:$R$69,12,FALSE),VLOOKUP(E56,'Country Indicator Data'!$B$4:$I$300,8,FALSE))</f>
        <v>5</v>
      </c>
      <c r="Q56" s="240">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5</v>
      </c>
      <c r="R56" s="240">
        <f t="shared" si="17"/>
        <v>5</v>
      </c>
      <c r="S56" s="240">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240">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240">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240">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240">
        <f t="shared" si="18"/>
        <v>3.7</v>
      </c>
      <c r="X56" s="240">
        <f t="shared" si="19"/>
        <v>3.7</v>
      </c>
      <c r="Y56" s="247">
        <f>IF('Core Indicators'!FC53="x","x",IF('Core Indicators'!FC53&gt;=5,5,IF('Core Indicators'!FC53&gt;=4,4,IF('Core Indicators'!FC53&gt;=3,3,IF('Core Indicators'!FC53&gt;=2,2,IF('Core Indicators'!FC53&gt;=1,1,0))))))</f>
        <v>5</v>
      </c>
      <c r="Z56" s="240">
        <f t="shared" si="20"/>
        <v>5</v>
      </c>
      <c r="AA56" s="247">
        <f>'Crisis Indicator Data'!Y53</f>
        <v>1</v>
      </c>
      <c r="AB56" s="247">
        <f>'Crisis Indicator Data'!Z53</f>
        <v>2</v>
      </c>
      <c r="AC56" s="247">
        <f>'Crisis Indicator Data'!AA53</f>
        <v>2</v>
      </c>
      <c r="AD56" s="247">
        <f>'Crisis Indicator Data'!AB53</f>
        <v>0</v>
      </c>
      <c r="AE56" s="247">
        <f t="shared" si="21"/>
        <v>2</v>
      </c>
      <c r="AF56" s="247">
        <f>'Crisis Indicator Data'!AC53</f>
        <v>3</v>
      </c>
      <c r="AG56" s="247">
        <f>'Crisis Indicator Data'!AD53</f>
        <v>3</v>
      </c>
      <c r="AH56" s="247">
        <f t="shared" si="22"/>
        <v>5</v>
      </c>
      <c r="AI56" s="247">
        <f>'Crisis Indicator Data'!AE53</f>
        <v>2</v>
      </c>
      <c r="AJ56" s="247">
        <f>'Crisis Indicator Data'!AF53</f>
        <v>3</v>
      </c>
      <c r="AK56" s="247">
        <f>'Crisis Indicator Data'!AG53</f>
        <v>1</v>
      </c>
      <c r="AL56" s="247">
        <f t="shared" si="23"/>
        <v>4</v>
      </c>
      <c r="AM56" s="240">
        <f t="shared" si="24"/>
        <v>4</v>
      </c>
      <c r="AN56" s="240">
        <f t="shared" si="25"/>
        <v>4.5</v>
      </c>
    </row>
    <row r="57" spans="1:40" ht="13.5" customHeight="1" x14ac:dyDescent="0.25">
      <c r="A57" s="147" t="str">
        <f>'Crisis Indicator Data'!A54</f>
        <v>Syrian and Palestinian refugees in iraq</v>
      </c>
      <c r="B57" s="148" t="str">
        <f>'Crisis Indicator Data'!B54</f>
        <v>Displacement</v>
      </c>
      <c r="C57" s="148" t="str">
        <f>'Crisis Indicator Data'!C54</f>
        <v>IRQ003</v>
      </c>
      <c r="D57" s="148" t="str">
        <f>'Crisis Indicator Data'!D54</f>
        <v>Iraq</v>
      </c>
      <c r="E57" s="149" t="str">
        <f>'Crisis Indicator Data'!E54</f>
        <v>IRQ</v>
      </c>
      <c r="F57" s="240">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240">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240">
        <f t="shared" si="13"/>
        <v>3.65</v>
      </c>
      <c r="I57" s="240">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240">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0">
        <f t="shared" si="14"/>
        <v>1.35</v>
      </c>
      <c r="L57" s="240">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40">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240">
        <f t="shared" si="15"/>
        <v>2.1</v>
      </c>
      <c r="O57" s="240">
        <f t="shared" si="16"/>
        <v>2.3666666666666667</v>
      </c>
      <c r="P57" s="240">
        <f>IF(LEN(E57)&gt;3,VLOOKUP(C57,'Regional Crises'!$B$1:$R$69,12,FALSE),VLOOKUP(E57,'Country Indicator Data'!$B$4:$I$300,8,FALSE))</f>
        <v>5</v>
      </c>
      <c r="Q57" s="240">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5</v>
      </c>
      <c r="R57" s="240">
        <f t="shared" si="17"/>
        <v>5</v>
      </c>
      <c r="S57" s="240">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240">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240">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240">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240">
        <f t="shared" si="18"/>
        <v>3.7</v>
      </c>
      <c r="X57" s="240">
        <f t="shared" si="19"/>
        <v>3.7</v>
      </c>
      <c r="Y57" s="247">
        <f>IF('Core Indicators'!FC54="x","x",IF('Core Indicators'!FC54&gt;=5,5,IF('Core Indicators'!FC54&gt;=4,4,IF('Core Indicators'!FC54&gt;=3,3,IF('Core Indicators'!FC54&gt;=2,2,IF('Core Indicators'!FC54&gt;=1,1,0))))))</f>
        <v>5</v>
      </c>
      <c r="Z57" s="240">
        <f t="shared" si="20"/>
        <v>5</v>
      </c>
      <c r="AA57" s="247">
        <f>'Crisis Indicator Data'!Y54</f>
        <v>1</v>
      </c>
      <c r="AB57" s="247">
        <f>'Crisis Indicator Data'!Z54</f>
        <v>2</v>
      </c>
      <c r="AC57" s="247">
        <f>'Crisis Indicator Data'!AA54</f>
        <v>2</v>
      </c>
      <c r="AD57" s="247">
        <f>'Crisis Indicator Data'!AB54</f>
        <v>0</v>
      </c>
      <c r="AE57" s="247">
        <f t="shared" si="21"/>
        <v>2</v>
      </c>
      <c r="AF57" s="247">
        <f>'Crisis Indicator Data'!AC54</f>
        <v>0</v>
      </c>
      <c r="AG57" s="247">
        <f>'Crisis Indicator Data'!AD54</f>
        <v>2</v>
      </c>
      <c r="AH57" s="247">
        <f t="shared" si="22"/>
        <v>2</v>
      </c>
      <c r="AI57" s="247">
        <f>'Crisis Indicator Data'!AE54</f>
        <v>0</v>
      </c>
      <c r="AJ57" s="247">
        <f>'Crisis Indicator Data'!AF54</f>
        <v>3</v>
      </c>
      <c r="AK57" s="247">
        <f>'Crisis Indicator Data'!AG54</f>
        <v>0</v>
      </c>
      <c r="AL57" s="247">
        <f t="shared" si="23"/>
        <v>3</v>
      </c>
      <c r="AM57" s="240">
        <f t="shared" si="24"/>
        <v>2</v>
      </c>
      <c r="AN57" s="240">
        <f t="shared" si="25"/>
        <v>3.5</v>
      </c>
    </row>
    <row r="58" spans="1:40" ht="13.5" customHeight="1" x14ac:dyDescent="0.25">
      <c r="A58" s="147" t="str">
        <f>'Crisis Indicator Data'!A55</f>
        <v>Mixed migration flows in Italy</v>
      </c>
      <c r="B58" s="148" t="str">
        <f>'Crisis Indicator Data'!B55</f>
        <v>Displacement</v>
      </c>
      <c r="C58" s="148" t="str">
        <f>'Crisis Indicator Data'!C55</f>
        <v>ITA002</v>
      </c>
      <c r="D58" s="148" t="str">
        <f>'Crisis Indicator Data'!D55</f>
        <v>Italy</v>
      </c>
      <c r="E58" s="149" t="str">
        <f>'Crisis Indicator Data'!E55</f>
        <v>ITA</v>
      </c>
      <c r="F58" s="240">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240"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240">
        <f t="shared" si="13"/>
        <v>0.7</v>
      </c>
      <c r="I58" s="240">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240">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240">
        <f t="shared" si="14"/>
        <v>0.35</v>
      </c>
      <c r="L58" s="240">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240">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240">
        <f t="shared" si="15"/>
        <v>0.95</v>
      </c>
      <c r="O58" s="240">
        <f t="shared" si="16"/>
        <v>0.66666666666666663</v>
      </c>
      <c r="P58" s="240">
        <f>IF(LEN(E58)&gt;3,VLOOKUP(C58,'Regional Crises'!$B$1:$R$69,12,FALSE),VLOOKUP(E58,'Country Indicator Data'!$B$4:$I$300,8,FALSE))</f>
        <v>0</v>
      </c>
      <c r="Q58" s="240">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4.2</v>
      </c>
      <c r="R58" s="240">
        <f t="shared" si="17"/>
        <v>2.1</v>
      </c>
      <c r="S58" s="240">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240">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240"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240">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240">
        <f t="shared" si="18"/>
        <v>1.7</v>
      </c>
      <c r="X58" s="240">
        <f t="shared" si="19"/>
        <v>1.5</v>
      </c>
      <c r="Y58" s="247">
        <f>IF('Core Indicators'!FC55="x","x",IF('Core Indicators'!FC55&gt;=5,5,IF('Core Indicators'!FC55&gt;=4,4,IF('Core Indicators'!FC55&gt;=3,3,IF('Core Indicators'!FC55&gt;=2,2,IF('Core Indicators'!FC55&gt;=1,1,0))))))</f>
        <v>3</v>
      </c>
      <c r="Z58" s="240">
        <f t="shared" si="20"/>
        <v>3</v>
      </c>
      <c r="AA58" s="247">
        <f>'Crisis Indicator Data'!Y55</f>
        <v>0</v>
      </c>
      <c r="AB58" s="247">
        <f>'Crisis Indicator Data'!Z55</f>
        <v>0</v>
      </c>
      <c r="AC58" s="247">
        <f>'Crisis Indicator Data'!AA55</f>
        <v>1</v>
      </c>
      <c r="AD58" s="247">
        <f>'Crisis Indicator Data'!AB55</f>
        <v>0</v>
      </c>
      <c r="AE58" s="247">
        <f t="shared" si="21"/>
        <v>1</v>
      </c>
      <c r="AF58" s="247">
        <f>'Crisis Indicator Data'!AC55</f>
        <v>0</v>
      </c>
      <c r="AG58" s="247">
        <f>'Crisis Indicator Data'!AD55</f>
        <v>0</v>
      </c>
      <c r="AH58" s="247">
        <f t="shared" si="22"/>
        <v>0</v>
      </c>
      <c r="AI58" s="247">
        <f>'Crisis Indicator Data'!AE55</f>
        <v>0</v>
      </c>
      <c r="AJ58" s="247">
        <f>'Crisis Indicator Data'!AF55</f>
        <v>1</v>
      </c>
      <c r="AK58" s="247">
        <f>'Crisis Indicator Data'!AG55</f>
        <v>1</v>
      </c>
      <c r="AL58" s="247">
        <f t="shared" si="23"/>
        <v>2</v>
      </c>
      <c r="AM58" s="240">
        <f t="shared" si="24"/>
        <v>1</v>
      </c>
      <c r="AN58" s="240">
        <f t="shared" si="25"/>
        <v>2</v>
      </c>
    </row>
    <row r="59" spans="1:40" ht="13.5" customHeight="1" x14ac:dyDescent="0.25">
      <c r="A59" s="147" t="str">
        <f>'Crisis Indicator Data'!A56</f>
        <v>Syrian refugees in Jordan</v>
      </c>
      <c r="B59" s="148" t="str">
        <f>'Crisis Indicator Data'!B56</f>
        <v>Displacement</v>
      </c>
      <c r="C59" s="148" t="str">
        <f>'Crisis Indicator Data'!C56</f>
        <v>JOR002</v>
      </c>
      <c r="D59" s="148" t="str">
        <f>'Crisis Indicator Data'!D56</f>
        <v>Jordan</v>
      </c>
      <c r="E59" s="149" t="str">
        <f>'Crisis Indicator Data'!E56</f>
        <v>JOR</v>
      </c>
      <c r="F59" s="240">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240">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240">
        <f t="shared" si="13"/>
        <v>3.55</v>
      </c>
      <c r="I59" s="240">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240">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240">
        <f t="shared" si="14"/>
        <v>3.95</v>
      </c>
      <c r="L59" s="240">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240">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240">
        <f t="shared" si="15"/>
        <v>2.1</v>
      </c>
      <c r="O59" s="240">
        <f t="shared" si="16"/>
        <v>3.1999999999999997</v>
      </c>
      <c r="P59" s="240">
        <f>IF(LEN(E59)&gt;3,VLOOKUP(C59,'Regional Crises'!$B$1:$R$69,12,FALSE),VLOOKUP(E59,'Country Indicator Data'!$B$4:$I$300,8,FALSE))</f>
        <v>3</v>
      </c>
      <c r="Q59" s="240">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v>
      </c>
      <c r="R59" s="240">
        <f t="shared" si="17"/>
        <v>1.5</v>
      </c>
      <c r="S59" s="240">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240">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240">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240">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240">
        <f t="shared" si="18"/>
        <v>2.8</v>
      </c>
      <c r="X59" s="240">
        <f t="shared" si="19"/>
        <v>2.5</v>
      </c>
      <c r="Y59" s="247">
        <f>IF('Core Indicators'!FC56="x","x",IF('Core Indicators'!FC56&gt;=5,5,IF('Core Indicators'!FC56&gt;=4,4,IF('Core Indicators'!FC56&gt;=3,3,IF('Core Indicators'!FC56&gt;=2,2,IF('Core Indicators'!FC56&gt;=1,1,0))))))</f>
        <v>2</v>
      </c>
      <c r="Z59" s="240">
        <f t="shared" si="20"/>
        <v>2</v>
      </c>
      <c r="AA59" s="247">
        <f>'Crisis Indicator Data'!Y56</f>
        <v>0</v>
      </c>
      <c r="AB59" s="247">
        <f>'Crisis Indicator Data'!Z56</f>
        <v>0</v>
      </c>
      <c r="AC59" s="247">
        <f>'Crisis Indicator Data'!AA56</f>
        <v>0</v>
      </c>
      <c r="AD59" s="247">
        <f>'Crisis Indicator Data'!AB56</f>
        <v>0</v>
      </c>
      <c r="AE59" s="247">
        <f t="shared" si="21"/>
        <v>0</v>
      </c>
      <c r="AF59" s="247">
        <f>'Crisis Indicator Data'!AC56</f>
        <v>0</v>
      </c>
      <c r="AG59" s="247">
        <f>'Crisis Indicator Data'!AD56</f>
        <v>1</v>
      </c>
      <c r="AH59" s="247">
        <f t="shared" si="22"/>
        <v>1</v>
      </c>
      <c r="AI59" s="247">
        <f>'Crisis Indicator Data'!AE56</f>
        <v>0</v>
      </c>
      <c r="AJ59" s="247">
        <f>'Crisis Indicator Data'!AF56</f>
        <v>2</v>
      </c>
      <c r="AK59" s="247">
        <f>'Crisis Indicator Data'!AG56</f>
        <v>0</v>
      </c>
      <c r="AL59" s="247">
        <f t="shared" si="23"/>
        <v>2</v>
      </c>
      <c r="AM59" s="240">
        <f t="shared" si="24"/>
        <v>1</v>
      </c>
      <c r="AN59" s="240">
        <f t="shared" si="25"/>
        <v>1.5</v>
      </c>
    </row>
    <row r="60" spans="1:40" ht="13.5" customHeight="1" x14ac:dyDescent="0.25">
      <c r="A60" s="147" t="str">
        <f>'Crisis Indicator Data'!A57</f>
        <v xml:space="preserve">Multiple crisis in Kenya </v>
      </c>
      <c r="B60" s="148" t="str">
        <f>'Crisis Indicator Data'!B57</f>
        <v>Drought,Displacement</v>
      </c>
      <c r="C60" s="148" t="str">
        <f>'Crisis Indicator Data'!C57</f>
        <v>KEN001</v>
      </c>
      <c r="D60" s="148" t="str">
        <f>'Crisis Indicator Data'!D57</f>
        <v>Kenya</v>
      </c>
      <c r="E60" s="149" t="str">
        <f>'Crisis Indicator Data'!E57</f>
        <v>KEN</v>
      </c>
      <c r="F60" s="240">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240">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240">
        <f t="shared" si="13"/>
        <v>3.1</v>
      </c>
      <c r="I60" s="240">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240">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240">
        <f t="shared" si="14"/>
        <v>2.5499999999999998</v>
      </c>
      <c r="L60" s="240">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240">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240">
        <f t="shared" si="15"/>
        <v>2.8</v>
      </c>
      <c r="O60" s="240">
        <f t="shared" si="16"/>
        <v>2.8166666666666664</v>
      </c>
      <c r="P60" s="240">
        <f>IF(LEN(E60)&gt;3,VLOOKUP(C60,'Regional Crises'!$B$1:$R$69,12,FALSE),VLOOKUP(E60,'Country Indicator Data'!$B$4:$I$300,8,FALSE))</f>
        <v>5</v>
      </c>
      <c r="Q60" s="240"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240">
        <f t="shared" si="17"/>
        <v>5</v>
      </c>
      <c r="S60" s="240">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40">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240">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240">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240">
        <f t="shared" si="18"/>
        <v>2.9</v>
      </c>
      <c r="X60" s="240">
        <f t="shared" si="19"/>
        <v>3.6</v>
      </c>
      <c r="Y60" s="247">
        <f>IF('Core Indicators'!FC57="x","x",IF('Core Indicators'!FC57&gt;=5,5,IF('Core Indicators'!FC57&gt;=4,4,IF('Core Indicators'!FC57&gt;=3,3,IF('Core Indicators'!FC57&gt;=2,2,IF('Core Indicators'!FC57&gt;=1,1,0))))))</f>
        <v>2</v>
      </c>
      <c r="Z60" s="240">
        <f t="shared" si="20"/>
        <v>2</v>
      </c>
      <c r="AA60" s="247">
        <f>'Crisis Indicator Data'!Y57</f>
        <v>1</v>
      </c>
      <c r="AB60" s="247">
        <f>'Crisis Indicator Data'!Z57</f>
        <v>1</v>
      </c>
      <c r="AC60" s="247">
        <f>'Crisis Indicator Data'!AA57</f>
        <v>0</v>
      </c>
      <c r="AD60" s="247">
        <f>'Crisis Indicator Data'!AB57</f>
        <v>0</v>
      </c>
      <c r="AE60" s="247">
        <f t="shared" si="21"/>
        <v>2</v>
      </c>
      <c r="AF60" s="247">
        <f>'Crisis Indicator Data'!AC57</f>
        <v>2</v>
      </c>
      <c r="AG60" s="247">
        <f>'Crisis Indicator Data'!AD57</f>
        <v>2</v>
      </c>
      <c r="AH60" s="247">
        <f t="shared" si="22"/>
        <v>4</v>
      </c>
      <c r="AI60" s="247">
        <f>'Crisis Indicator Data'!AE57</f>
        <v>1</v>
      </c>
      <c r="AJ60" s="247">
        <f>'Crisis Indicator Data'!AF57</f>
        <v>1</v>
      </c>
      <c r="AK60" s="247">
        <f>'Crisis Indicator Data'!AG57</f>
        <v>1</v>
      </c>
      <c r="AL60" s="247">
        <f t="shared" si="23"/>
        <v>3</v>
      </c>
      <c r="AM60" s="240">
        <f t="shared" si="24"/>
        <v>3</v>
      </c>
      <c r="AN60" s="240">
        <f t="shared" si="25"/>
        <v>2.5</v>
      </c>
    </row>
    <row r="61" spans="1:40" ht="13.5" customHeight="1" x14ac:dyDescent="0.25">
      <c r="A61" s="147" t="str">
        <f>'Crisis Indicator Data'!A58</f>
        <v>Refugee situation in Kenya</v>
      </c>
      <c r="B61" s="148" t="str">
        <f>'Crisis Indicator Data'!B58</f>
        <v>Displacement</v>
      </c>
      <c r="C61" s="148" t="str">
        <f>'Crisis Indicator Data'!C58</f>
        <v>KEN002</v>
      </c>
      <c r="D61" s="148" t="str">
        <f>'Crisis Indicator Data'!D58</f>
        <v>Kenya</v>
      </c>
      <c r="E61" s="149" t="str">
        <f>'Crisis Indicator Data'!E58</f>
        <v>KEN</v>
      </c>
      <c r="F61" s="240">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240">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240">
        <f t="shared" si="13"/>
        <v>3.1</v>
      </c>
      <c r="I61" s="240">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240">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240">
        <f t="shared" si="14"/>
        <v>2.5499999999999998</v>
      </c>
      <c r="L61" s="240">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240">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240">
        <f t="shared" si="15"/>
        <v>2.8</v>
      </c>
      <c r="O61" s="240">
        <f t="shared" si="16"/>
        <v>2.8166666666666664</v>
      </c>
      <c r="P61" s="240">
        <f>IF(LEN(E61)&gt;3,VLOOKUP(C61,'Regional Crises'!$B$1:$R$69,12,FALSE),VLOOKUP(E61,'Country Indicator Data'!$B$4:$I$300,8,FALSE))</f>
        <v>5</v>
      </c>
      <c r="Q61" s="240"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240">
        <f t="shared" si="17"/>
        <v>5</v>
      </c>
      <c r="S61" s="240">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40">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240">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240">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240">
        <f t="shared" si="18"/>
        <v>2.9</v>
      </c>
      <c r="X61" s="240">
        <f t="shared" si="19"/>
        <v>3.6</v>
      </c>
      <c r="Y61" s="247">
        <f>IF('Core Indicators'!FC58="x","x",IF('Core Indicators'!FC58&gt;=5,5,IF('Core Indicators'!FC58&gt;=4,4,IF('Core Indicators'!FC58&gt;=3,3,IF('Core Indicators'!FC58&gt;=2,2,IF('Core Indicators'!FC58&gt;=1,1,0))))))</f>
        <v>2</v>
      </c>
      <c r="Z61" s="240">
        <f t="shared" si="20"/>
        <v>2</v>
      </c>
      <c r="AA61" s="247">
        <f>'Crisis Indicator Data'!Y58</f>
        <v>1</v>
      </c>
      <c r="AB61" s="247">
        <f>'Crisis Indicator Data'!Z58</f>
        <v>1</v>
      </c>
      <c r="AC61" s="247">
        <f>'Crisis Indicator Data'!AA58</f>
        <v>0</v>
      </c>
      <c r="AD61" s="247">
        <f>'Crisis Indicator Data'!AB58</f>
        <v>0</v>
      </c>
      <c r="AE61" s="247">
        <f t="shared" si="21"/>
        <v>2</v>
      </c>
      <c r="AF61" s="247">
        <f>'Crisis Indicator Data'!AC58</f>
        <v>2</v>
      </c>
      <c r="AG61" s="247">
        <f>'Crisis Indicator Data'!AD58</f>
        <v>0</v>
      </c>
      <c r="AH61" s="247">
        <f t="shared" si="22"/>
        <v>2</v>
      </c>
      <c r="AI61" s="247">
        <f>'Crisis Indicator Data'!AE58</f>
        <v>0</v>
      </c>
      <c r="AJ61" s="247">
        <f>'Crisis Indicator Data'!AF58</f>
        <v>1</v>
      </c>
      <c r="AK61" s="247">
        <f>'Crisis Indicator Data'!AG58</f>
        <v>1</v>
      </c>
      <c r="AL61" s="247">
        <f t="shared" si="23"/>
        <v>2</v>
      </c>
      <c r="AM61" s="240">
        <f t="shared" si="24"/>
        <v>2</v>
      </c>
      <c r="AN61" s="240">
        <f t="shared" si="25"/>
        <v>2</v>
      </c>
    </row>
    <row r="62" spans="1:40" ht="13.5" customHeight="1" x14ac:dyDescent="0.25">
      <c r="A62" s="147" t="str">
        <f>'Crisis Indicator Data'!A59</f>
        <v>Drought in Kenya</v>
      </c>
      <c r="B62" s="148" t="str">
        <f>'Crisis Indicator Data'!B59</f>
        <v>Drought</v>
      </c>
      <c r="C62" s="148" t="str">
        <f>'Crisis Indicator Data'!C59</f>
        <v>KEN003</v>
      </c>
      <c r="D62" s="148" t="str">
        <f>'Crisis Indicator Data'!D59</f>
        <v>Kenya</v>
      </c>
      <c r="E62" s="149" t="str">
        <f>'Crisis Indicator Data'!E59</f>
        <v>KEN</v>
      </c>
      <c r="F62" s="240">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240">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240">
        <f t="shared" si="13"/>
        <v>3.1</v>
      </c>
      <c r="I62" s="240">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240">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240">
        <f t="shared" si="14"/>
        <v>2.5499999999999998</v>
      </c>
      <c r="L62" s="240">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240">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240">
        <f t="shared" si="15"/>
        <v>2.8</v>
      </c>
      <c r="O62" s="240">
        <f t="shared" si="16"/>
        <v>2.8166666666666664</v>
      </c>
      <c r="P62" s="240">
        <f>IF(LEN(E62)&gt;3,VLOOKUP(C62,'Regional Crises'!$B$1:$R$69,12,FALSE),VLOOKUP(E62,'Country Indicator Data'!$B$4:$I$300,8,FALSE))</f>
        <v>5</v>
      </c>
      <c r="Q62" s="240"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240">
        <f t="shared" si="17"/>
        <v>5</v>
      </c>
      <c r="S62" s="240">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0">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240">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240">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240">
        <f t="shared" si="18"/>
        <v>2.9</v>
      </c>
      <c r="X62" s="240">
        <f t="shared" si="19"/>
        <v>3.6</v>
      </c>
      <c r="Y62" s="247">
        <f>IF('Core Indicators'!FC59="x","x",IF('Core Indicators'!FC59&gt;=5,5,IF('Core Indicators'!FC59&gt;=4,4,IF('Core Indicators'!FC59&gt;=3,3,IF('Core Indicators'!FC59&gt;=2,2,IF('Core Indicators'!FC59&gt;=1,1,0))))))</f>
        <v>2</v>
      </c>
      <c r="Z62" s="240">
        <f t="shared" si="20"/>
        <v>2</v>
      </c>
      <c r="AA62" s="247">
        <f>'Crisis Indicator Data'!Y59</f>
        <v>1</v>
      </c>
      <c r="AB62" s="247">
        <f>'Crisis Indicator Data'!Z59</f>
        <v>1</v>
      </c>
      <c r="AC62" s="247">
        <f>'Crisis Indicator Data'!AA59</f>
        <v>0</v>
      </c>
      <c r="AD62" s="247">
        <f>'Crisis Indicator Data'!AB59</f>
        <v>0</v>
      </c>
      <c r="AE62" s="247">
        <f t="shared" si="21"/>
        <v>2</v>
      </c>
      <c r="AF62" s="247">
        <f>'Crisis Indicator Data'!AC59</f>
        <v>0</v>
      </c>
      <c r="AG62" s="247">
        <f>'Crisis Indicator Data'!AD59</f>
        <v>2</v>
      </c>
      <c r="AH62" s="247">
        <f t="shared" si="22"/>
        <v>2</v>
      </c>
      <c r="AI62" s="247">
        <f>'Crisis Indicator Data'!AE59</f>
        <v>1</v>
      </c>
      <c r="AJ62" s="247">
        <f>'Crisis Indicator Data'!AF59</f>
        <v>1</v>
      </c>
      <c r="AK62" s="247">
        <f>'Crisis Indicator Data'!AG59</f>
        <v>1</v>
      </c>
      <c r="AL62" s="247">
        <f t="shared" si="23"/>
        <v>3</v>
      </c>
      <c r="AM62" s="240">
        <f t="shared" si="24"/>
        <v>2</v>
      </c>
      <c r="AN62" s="240">
        <f t="shared" si="25"/>
        <v>2</v>
      </c>
    </row>
    <row r="63" spans="1:40" ht="13.5" customHeight="1" x14ac:dyDescent="0.25">
      <c r="A63" s="147" t="str">
        <f>'Crisis Indicator Data'!A60</f>
        <v>Syrian refugees in Lebanon</v>
      </c>
      <c r="B63" s="148" t="str">
        <f>'Crisis Indicator Data'!B60</f>
        <v>Displacement</v>
      </c>
      <c r="C63" s="148" t="str">
        <f>'Crisis Indicator Data'!C60</f>
        <v>LBN002</v>
      </c>
      <c r="D63" s="148" t="str">
        <f>'Crisis Indicator Data'!D60</f>
        <v>Lebanon</v>
      </c>
      <c r="E63" s="149" t="str">
        <f>'Crisis Indicator Data'!E60</f>
        <v>LBN</v>
      </c>
      <c r="F63" s="240">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240">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240">
        <f t="shared" si="13"/>
        <v>2.65</v>
      </c>
      <c r="I63" s="240">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240">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240">
        <f t="shared" si="14"/>
        <v>2.5499999999999998</v>
      </c>
      <c r="L63" s="240">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240">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240">
        <f t="shared" si="15"/>
        <v>1.65</v>
      </c>
      <c r="O63" s="240">
        <f t="shared" si="16"/>
        <v>2.2833333333333332</v>
      </c>
      <c r="P63" s="240">
        <f>IF(LEN(E63)&gt;3,VLOOKUP(C63,'Regional Crises'!$B$1:$R$69,12,FALSE),VLOOKUP(E63,'Country Indicator Data'!$B$4:$I$300,8,FALSE))</f>
        <v>3</v>
      </c>
      <c r="Q63" s="240">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3.3</v>
      </c>
      <c r="R63" s="240">
        <f t="shared" si="17"/>
        <v>3.15</v>
      </c>
      <c r="S63" s="240">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0">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240">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240">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240">
        <f t="shared" si="18"/>
        <v>3.1</v>
      </c>
      <c r="X63" s="240">
        <f t="shared" si="19"/>
        <v>2.8</v>
      </c>
      <c r="Y63" s="247">
        <f>IF('Core Indicators'!FC60="x","x",IF('Core Indicators'!FC60&gt;=5,5,IF('Core Indicators'!FC60&gt;=4,4,IF('Core Indicators'!FC60&gt;=3,3,IF('Core Indicators'!FC60&gt;=2,2,IF('Core Indicators'!FC60&gt;=1,1,0))))))</f>
        <v>2</v>
      </c>
      <c r="Z63" s="240">
        <f t="shared" si="20"/>
        <v>2</v>
      </c>
      <c r="AA63" s="247">
        <f>'Crisis Indicator Data'!Y60</f>
        <v>1</v>
      </c>
      <c r="AB63" s="247">
        <f>'Crisis Indicator Data'!Z60</f>
        <v>0</v>
      </c>
      <c r="AC63" s="247">
        <f>'Crisis Indicator Data'!AA60</f>
        <v>0</v>
      </c>
      <c r="AD63" s="247">
        <f>'Crisis Indicator Data'!AB60</f>
        <v>0</v>
      </c>
      <c r="AE63" s="247">
        <f t="shared" si="21"/>
        <v>1</v>
      </c>
      <c r="AF63" s="247">
        <f>'Crisis Indicator Data'!AC60</f>
        <v>1</v>
      </c>
      <c r="AG63" s="247">
        <f>'Crisis Indicator Data'!AD60</f>
        <v>2</v>
      </c>
      <c r="AH63" s="247">
        <f t="shared" si="22"/>
        <v>3</v>
      </c>
      <c r="AI63" s="247">
        <f>'Crisis Indicator Data'!AE60</f>
        <v>0</v>
      </c>
      <c r="AJ63" s="247">
        <f>'Crisis Indicator Data'!AF60</f>
        <v>3</v>
      </c>
      <c r="AK63" s="247">
        <f>'Crisis Indicator Data'!AG60</f>
        <v>2</v>
      </c>
      <c r="AL63" s="247">
        <f t="shared" si="23"/>
        <v>4</v>
      </c>
      <c r="AM63" s="240">
        <f t="shared" si="24"/>
        <v>3</v>
      </c>
      <c r="AN63" s="240">
        <f t="shared" si="25"/>
        <v>2.5</v>
      </c>
    </row>
    <row r="64" spans="1:40" ht="13.5" customHeight="1" x14ac:dyDescent="0.25">
      <c r="A64" s="147" t="str">
        <f>'Crisis Indicator Data'!A61</f>
        <v>Socioeconomic crisis in Lebanon</v>
      </c>
      <c r="B64" s="148" t="str">
        <f>'Crisis Indicator Data'!B61</f>
        <v>Socio-political,Violence,Tecnological Disaster</v>
      </c>
      <c r="C64" s="148" t="str">
        <f>'Crisis Indicator Data'!C61</f>
        <v>LBN004</v>
      </c>
      <c r="D64" s="148" t="str">
        <f>'Crisis Indicator Data'!D61</f>
        <v>Lebanon</v>
      </c>
      <c r="E64" s="149" t="str">
        <f>'Crisis Indicator Data'!E61</f>
        <v>LBN</v>
      </c>
      <c r="F64" s="240">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240">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240">
        <f t="shared" si="13"/>
        <v>2.65</v>
      </c>
      <c r="I64" s="240">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240">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240">
        <f t="shared" si="14"/>
        <v>2.5499999999999998</v>
      </c>
      <c r="L64" s="240">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240">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240">
        <f t="shared" si="15"/>
        <v>1.65</v>
      </c>
      <c r="O64" s="240">
        <f t="shared" si="16"/>
        <v>2.2833333333333332</v>
      </c>
      <c r="P64" s="240">
        <f>IF(LEN(E64)&gt;3,VLOOKUP(C64,'Regional Crises'!$B$1:$R$69,12,FALSE),VLOOKUP(E64,'Country Indicator Data'!$B$4:$I$300,8,FALSE))</f>
        <v>3</v>
      </c>
      <c r="Q64" s="240">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3.3</v>
      </c>
      <c r="R64" s="240">
        <f t="shared" si="17"/>
        <v>3.15</v>
      </c>
      <c r="S64" s="240">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0">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240">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240">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240">
        <f t="shared" si="18"/>
        <v>3.1</v>
      </c>
      <c r="X64" s="240">
        <f t="shared" si="19"/>
        <v>2.8</v>
      </c>
      <c r="Y64" s="247">
        <f>IF('Core Indicators'!FC61="x","x",IF('Core Indicators'!FC61&gt;=5,5,IF('Core Indicators'!FC61&gt;=4,4,IF('Core Indicators'!FC61&gt;=3,3,IF('Core Indicators'!FC61&gt;=2,2,IF('Core Indicators'!FC61&gt;=1,1,0))))))</f>
        <v>3</v>
      </c>
      <c r="Z64" s="240">
        <f t="shared" si="20"/>
        <v>3</v>
      </c>
      <c r="AA64" s="247">
        <f>'Crisis Indicator Data'!Y61</f>
        <v>1</v>
      </c>
      <c r="AB64" s="247">
        <f>'Crisis Indicator Data'!Z61</f>
        <v>0</v>
      </c>
      <c r="AC64" s="247">
        <f>'Crisis Indicator Data'!AA61</f>
        <v>1</v>
      </c>
      <c r="AD64" s="247">
        <f>'Crisis Indicator Data'!AB61</f>
        <v>0</v>
      </c>
      <c r="AE64" s="247">
        <f t="shared" si="21"/>
        <v>2</v>
      </c>
      <c r="AF64" s="247">
        <f>'Crisis Indicator Data'!AC61</f>
        <v>1</v>
      </c>
      <c r="AG64" s="247">
        <f>'Crisis Indicator Data'!AD61</f>
        <v>1</v>
      </c>
      <c r="AH64" s="247">
        <f t="shared" si="22"/>
        <v>2</v>
      </c>
      <c r="AI64" s="247">
        <f>'Crisis Indicator Data'!AE61</f>
        <v>0</v>
      </c>
      <c r="AJ64" s="247">
        <f>'Crisis Indicator Data'!AF61</f>
        <v>3</v>
      </c>
      <c r="AK64" s="247">
        <f>'Crisis Indicator Data'!AG61</f>
        <v>3</v>
      </c>
      <c r="AL64" s="247">
        <f t="shared" si="23"/>
        <v>4</v>
      </c>
      <c r="AM64" s="240">
        <f t="shared" si="24"/>
        <v>3</v>
      </c>
      <c r="AN64" s="240">
        <f t="shared" si="25"/>
        <v>3</v>
      </c>
    </row>
    <row r="65" spans="1:40" ht="13.5" customHeight="1" x14ac:dyDescent="0.25">
      <c r="A65" s="147" t="str">
        <f>'Crisis Indicator Data'!A62</f>
        <v>Complex crisis in Libya</v>
      </c>
      <c r="B65" s="148" t="str">
        <f>'Crisis Indicator Data'!B62</f>
        <v>Conflict,Displacement,Socio-political</v>
      </c>
      <c r="C65" s="148" t="str">
        <f>'Crisis Indicator Data'!C62</f>
        <v>LBY001</v>
      </c>
      <c r="D65" s="148" t="str">
        <f>'Crisis Indicator Data'!D62</f>
        <v>Libya</v>
      </c>
      <c r="E65" s="149" t="str">
        <f>'Crisis Indicator Data'!E62</f>
        <v>LBY</v>
      </c>
      <c r="F65" s="240">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240">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240">
        <f t="shared" si="13"/>
        <v>4.1999999999999993</v>
      </c>
      <c r="I65" s="240">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240">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240">
        <f t="shared" si="14"/>
        <v>0.7</v>
      </c>
      <c r="L65" s="240">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240"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240">
        <f t="shared" si="15"/>
        <v>1.1000000000000001</v>
      </c>
      <c r="O65" s="240">
        <f t="shared" si="16"/>
        <v>2</v>
      </c>
      <c r="P65" s="240">
        <f>IF(LEN(E65)&gt;3,VLOOKUP(C65,'Regional Crises'!$B$1:$R$69,12,FALSE),VLOOKUP(E65,'Country Indicator Data'!$B$4:$I$300,8,FALSE))</f>
        <v>3</v>
      </c>
      <c r="Q65" s="240">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4.2</v>
      </c>
      <c r="R65" s="240">
        <f t="shared" si="17"/>
        <v>3.6</v>
      </c>
      <c r="S65" s="240">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240">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240">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40">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240">
        <f t="shared" si="18"/>
        <v>4.2</v>
      </c>
      <c r="X65" s="240">
        <f t="shared" si="19"/>
        <v>3.3</v>
      </c>
      <c r="Y65" s="247">
        <f>IF('Core Indicators'!FC62="x","x",IF('Core Indicators'!FC62&gt;=5,5,IF('Core Indicators'!FC62&gt;=4,4,IF('Core Indicators'!FC62&gt;=3,3,IF('Core Indicators'!FC62&gt;=2,2,IF('Core Indicators'!FC62&gt;=1,1,0))))))</f>
        <v>5</v>
      </c>
      <c r="Z65" s="240">
        <f t="shared" si="20"/>
        <v>5</v>
      </c>
      <c r="AA65" s="247">
        <f>'Crisis Indicator Data'!Y62</f>
        <v>1</v>
      </c>
      <c r="AB65" s="247">
        <f>'Crisis Indicator Data'!Z62</f>
        <v>3</v>
      </c>
      <c r="AC65" s="247">
        <f>'Crisis Indicator Data'!AA62</f>
        <v>2</v>
      </c>
      <c r="AD65" s="247">
        <f>'Crisis Indicator Data'!AB62</f>
        <v>0</v>
      </c>
      <c r="AE65" s="247">
        <f t="shared" si="21"/>
        <v>3</v>
      </c>
      <c r="AF65" s="247">
        <f>'Crisis Indicator Data'!AC62</f>
        <v>2</v>
      </c>
      <c r="AG65" s="247">
        <f>'Crisis Indicator Data'!AD62</f>
        <v>2</v>
      </c>
      <c r="AH65" s="247">
        <f t="shared" si="22"/>
        <v>4</v>
      </c>
      <c r="AI65" s="247">
        <f>'Crisis Indicator Data'!AE62</f>
        <v>2</v>
      </c>
      <c r="AJ65" s="247">
        <f>'Crisis Indicator Data'!AF62</f>
        <v>1</v>
      </c>
      <c r="AK65" s="247">
        <f>'Crisis Indicator Data'!AG62</f>
        <v>1</v>
      </c>
      <c r="AL65" s="247">
        <f t="shared" si="23"/>
        <v>3</v>
      </c>
      <c r="AM65" s="240">
        <f t="shared" si="24"/>
        <v>3</v>
      </c>
      <c r="AN65" s="240">
        <f t="shared" si="25"/>
        <v>4</v>
      </c>
    </row>
    <row r="66" spans="1:40" ht="13.5" customHeight="1" x14ac:dyDescent="0.25">
      <c r="A66" s="147" t="str">
        <f>'Crisis Indicator Data'!A63</f>
        <v>Mixed migration flows in Libya</v>
      </c>
      <c r="B66" s="148" t="str">
        <f>'Crisis Indicator Data'!B63</f>
        <v>Displacement</v>
      </c>
      <c r="C66" s="148" t="str">
        <f>'Crisis Indicator Data'!C63</f>
        <v>LBY002</v>
      </c>
      <c r="D66" s="148" t="str">
        <f>'Crisis Indicator Data'!D63</f>
        <v>Libya</v>
      </c>
      <c r="E66" s="149" t="str">
        <f>'Crisis Indicator Data'!E63</f>
        <v>LBY</v>
      </c>
      <c r="F66" s="240">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240">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240">
        <f t="shared" si="13"/>
        <v>4.1999999999999993</v>
      </c>
      <c r="I66" s="240">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240">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240">
        <f t="shared" si="14"/>
        <v>0.7</v>
      </c>
      <c r="L66" s="240">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240"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240">
        <f t="shared" si="15"/>
        <v>1.1000000000000001</v>
      </c>
      <c r="O66" s="240">
        <f t="shared" si="16"/>
        <v>2</v>
      </c>
      <c r="P66" s="240">
        <f>IF(LEN(E66)&gt;3,VLOOKUP(C66,'Regional Crises'!$B$1:$R$69,12,FALSE),VLOOKUP(E66,'Country Indicator Data'!$B$4:$I$300,8,FALSE))</f>
        <v>3</v>
      </c>
      <c r="Q66" s="240">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4.2</v>
      </c>
      <c r="R66" s="240">
        <f t="shared" si="17"/>
        <v>3.6</v>
      </c>
      <c r="S66" s="240">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240">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240">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40">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240">
        <f t="shared" si="18"/>
        <v>4.2</v>
      </c>
      <c r="X66" s="240">
        <f t="shared" si="19"/>
        <v>3.3</v>
      </c>
      <c r="Y66" s="247">
        <f>IF('Core Indicators'!FC63="x","x",IF('Core Indicators'!FC63&gt;=5,5,IF('Core Indicators'!FC63&gt;=4,4,IF('Core Indicators'!FC63&gt;=3,3,IF('Core Indicators'!FC63&gt;=2,2,IF('Core Indicators'!FC63&gt;=1,1,0))))))</f>
        <v>4</v>
      </c>
      <c r="Z66" s="240">
        <f t="shared" si="20"/>
        <v>4</v>
      </c>
      <c r="AA66" s="247">
        <f>'Crisis Indicator Data'!Y63</f>
        <v>1</v>
      </c>
      <c r="AB66" s="247">
        <f>'Crisis Indicator Data'!Z63</f>
        <v>3</v>
      </c>
      <c r="AC66" s="247">
        <f>'Crisis Indicator Data'!AA63</f>
        <v>2</v>
      </c>
      <c r="AD66" s="247">
        <f>'Crisis Indicator Data'!AB63</f>
        <v>0</v>
      </c>
      <c r="AE66" s="247">
        <f t="shared" si="21"/>
        <v>3</v>
      </c>
      <c r="AF66" s="247">
        <f>'Crisis Indicator Data'!AC63</f>
        <v>2</v>
      </c>
      <c r="AG66" s="247">
        <f>'Crisis Indicator Data'!AD63</f>
        <v>2</v>
      </c>
      <c r="AH66" s="247">
        <f t="shared" si="22"/>
        <v>4</v>
      </c>
      <c r="AI66" s="247">
        <f>'Crisis Indicator Data'!AE63</f>
        <v>2</v>
      </c>
      <c r="AJ66" s="247">
        <f>'Crisis Indicator Data'!AF63</f>
        <v>1</v>
      </c>
      <c r="AK66" s="247">
        <f>'Crisis Indicator Data'!AG63</f>
        <v>1</v>
      </c>
      <c r="AL66" s="247">
        <f t="shared" si="23"/>
        <v>3</v>
      </c>
      <c r="AM66" s="240">
        <f t="shared" si="24"/>
        <v>3</v>
      </c>
      <c r="AN66" s="240">
        <f t="shared" si="25"/>
        <v>3.5</v>
      </c>
    </row>
    <row r="67" spans="1:40" ht="13.5" customHeight="1" x14ac:dyDescent="0.25">
      <c r="A67" s="147" t="str">
        <f>'Crisis Indicator Data'!A64</f>
        <v>Socio-economic crisis in Sri Lanka</v>
      </c>
      <c r="B67" s="148" t="str">
        <f>'Crisis Indicator Data'!B64</f>
        <v>Socio-political,Food Security</v>
      </c>
      <c r="C67" s="148" t="str">
        <f>'Crisis Indicator Data'!C64</f>
        <v>LKA002</v>
      </c>
      <c r="D67" s="148" t="str">
        <f>'Crisis Indicator Data'!D64</f>
        <v>Sri Lanka</v>
      </c>
      <c r="E67" s="149" t="str">
        <f>'Crisis Indicator Data'!E64</f>
        <v>LKA</v>
      </c>
      <c r="F67" s="240">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3.2</v>
      </c>
      <c r="G67" s="240">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1.7</v>
      </c>
      <c r="H67" s="240">
        <f t="shared" si="13"/>
        <v>2.4500000000000002</v>
      </c>
      <c r="I67" s="240">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240">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1.1000000000000001</v>
      </c>
      <c r="K67" s="240">
        <f t="shared" si="14"/>
        <v>1.6</v>
      </c>
      <c r="L67" s="240">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2.5</v>
      </c>
      <c r="M67" s="240">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1.8</v>
      </c>
      <c r="N67" s="240">
        <f t="shared" si="15"/>
        <v>2.15</v>
      </c>
      <c r="O67" s="240">
        <f t="shared" si="16"/>
        <v>2.0666666666666669</v>
      </c>
      <c r="P67" s="240">
        <f>IF(LEN(E67)&gt;3,VLOOKUP(C67,'Regional Crises'!$B$1:$R$69,12,FALSE),VLOOKUP(E67,'Country Indicator Data'!$B$4:$I$300,8,FALSE))</f>
        <v>3</v>
      </c>
      <c r="Q67" s="240">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1.4</v>
      </c>
      <c r="R67" s="240">
        <f t="shared" si="17"/>
        <v>2.2000000000000002</v>
      </c>
      <c r="S67" s="240">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3.1</v>
      </c>
      <c r="T67" s="240">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2.5</v>
      </c>
      <c r="U67" s="240">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1.8</v>
      </c>
      <c r="V67" s="240">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2.2999999999999998</v>
      </c>
      <c r="W67" s="240">
        <f t="shared" si="18"/>
        <v>2.4</v>
      </c>
      <c r="X67" s="240">
        <f t="shared" si="19"/>
        <v>2.2000000000000002</v>
      </c>
      <c r="Y67" s="247">
        <f>IF('Core Indicators'!FC64="x","x",IF('Core Indicators'!FC64&gt;=5,5,IF('Core Indicators'!FC64&gt;=4,4,IF('Core Indicators'!FC64&gt;=3,3,IF('Core Indicators'!FC64&gt;=2,2,IF('Core Indicators'!FC64&gt;=1,1,0))))))</f>
        <v>1</v>
      </c>
      <c r="Z67" s="240">
        <f t="shared" si="20"/>
        <v>1</v>
      </c>
      <c r="AA67" s="247">
        <f>'Crisis Indicator Data'!Y64</f>
        <v>0</v>
      </c>
      <c r="AB67" s="247">
        <f>'Crisis Indicator Data'!Z64</f>
        <v>0</v>
      </c>
      <c r="AC67" s="247">
        <f>'Crisis Indicator Data'!AA64</f>
        <v>0</v>
      </c>
      <c r="AD67" s="247">
        <f>'Crisis Indicator Data'!AB64</f>
        <v>0</v>
      </c>
      <c r="AE67" s="247">
        <f t="shared" si="21"/>
        <v>0</v>
      </c>
      <c r="AF67" s="247">
        <f>'Crisis Indicator Data'!AC64</f>
        <v>0</v>
      </c>
      <c r="AG67" s="247">
        <f>'Crisis Indicator Data'!AD64</f>
        <v>0</v>
      </c>
      <c r="AH67" s="247">
        <f t="shared" si="22"/>
        <v>0</v>
      </c>
      <c r="AI67" s="247">
        <f>'Crisis Indicator Data'!AE64</f>
        <v>0</v>
      </c>
      <c r="AJ67" s="247">
        <f>'Crisis Indicator Data'!AF64</f>
        <v>2</v>
      </c>
      <c r="AK67" s="247">
        <f>'Crisis Indicator Data'!AG64</f>
        <v>2</v>
      </c>
      <c r="AL67" s="247">
        <f t="shared" si="23"/>
        <v>3</v>
      </c>
      <c r="AM67" s="240">
        <f t="shared" si="24"/>
        <v>1</v>
      </c>
      <c r="AN67" s="240">
        <f t="shared" si="25"/>
        <v>1</v>
      </c>
    </row>
    <row r="68" spans="1:40" ht="13.5" customHeight="1" x14ac:dyDescent="0.25">
      <c r="A68" s="147" t="str">
        <f>'Crisis Indicator Data'!A65</f>
        <v>Drought in Lesotho</v>
      </c>
      <c r="B68" s="148" t="str">
        <f>'Crisis Indicator Data'!B65</f>
        <v>Drought</v>
      </c>
      <c r="C68" s="148" t="str">
        <f>'Crisis Indicator Data'!C65</f>
        <v>LSO002</v>
      </c>
      <c r="D68" s="148" t="str">
        <f>'Crisis Indicator Data'!D65</f>
        <v>Lesotho</v>
      </c>
      <c r="E68" s="149" t="str">
        <f>'Crisis Indicator Data'!E65</f>
        <v>LSO</v>
      </c>
      <c r="F68" s="240">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1.1000000000000001</v>
      </c>
      <c r="G68" s="240">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240">
        <f t="shared" si="13"/>
        <v>1.7</v>
      </c>
      <c r="I68" s="240">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0</v>
      </c>
      <c r="J68" s="240">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40">
        <f t="shared" si="14"/>
        <v>0</v>
      </c>
      <c r="L68" s="240">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3.6</v>
      </c>
      <c r="M68" s="240">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2.5</v>
      </c>
      <c r="N68" s="240">
        <f t="shared" si="15"/>
        <v>3.05</v>
      </c>
      <c r="O68" s="240">
        <f t="shared" si="16"/>
        <v>1.5833333333333333</v>
      </c>
      <c r="P68" s="240">
        <f>IF(LEN(E68)&gt;3,VLOOKUP(C68,'Regional Crises'!$B$1:$R$69,12,FALSE),VLOOKUP(E68,'Country Indicator Data'!$B$4:$I$300,8,FALSE))</f>
        <v>0</v>
      </c>
      <c r="Q68" s="240">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0</v>
      </c>
      <c r="R68" s="240">
        <f t="shared" si="17"/>
        <v>0</v>
      </c>
      <c r="S68" s="240">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240">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2.9</v>
      </c>
      <c r="U68" s="240">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2.5</v>
      </c>
      <c r="V68" s="240">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1.9</v>
      </c>
      <c r="W68" s="240">
        <f t="shared" si="18"/>
        <v>2.6</v>
      </c>
      <c r="X68" s="240">
        <f t="shared" si="19"/>
        <v>1.4</v>
      </c>
      <c r="Y68" s="247">
        <f>IF('Core Indicators'!FC65="x","x",IF('Core Indicators'!FC65&gt;=5,5,IF('Core Indicators'!FC65&gt;=4,4,IF('Core Indicators'!FC65&gt;=3,3,IF('Core Indicators'!FC65&gt;=2,2,IF('Core Indicators'!FC65&gt;=1,1,0))))))</f>
        <v>1</v>
      </c>
      <c r="Z68" s="240">
        <f t="shared" si="20"/>
        <v>1</v>
      </c>
      <c r="AA68" s="247">
        <f>'Crisis Indicator Data'!Y65</f>
        <v>0</v>
      </c>
      <c r="AB68" s="247">
        <f>'Crisis Indicator Data'!Z65</f>
        <v>0</v>
      </c>
      <c r="AC68" s="247">
        <f>'Crisis Indicator Data'!AA65</f>
        <v>0</v>
      </c>
      <c r="AD68" s="247">
        <f>'Crisis Indicator Data'!AB65</f>
        <v>0</v>
      </c>
      <c r="AE68" s="247">
        <f t="shared" si="21"/>
        <v>0</v>
      </c>
      <c r="AF68" s="247">
        <f>'Crisis Indicator Data'!AC65</f>
        <v>0</v>
      </c>
      <c r="AG68" s="247">
        <f>'Crisis Indicator Data'!AD65</f>
        <v>0</v>
      </c>
      <c r="AH68" s="247">
        <f t="shared" si="22"/>
        <v>0</v>
      </c>
      <c r="AI68" s="247">
        <f>'Crisis Indicator Data'!AE65</f>
        <v>0</v>
      </c>
      <c r="AJ68" s="247">
        <f>'Crisis Indicator Data'!AF65</f>
        <v>0</v>
      </c>
      <c r="AK68" s="247">
        <f>'Crisis Indicator Data'!AG65</f>
        <v>0</v>
      </c>
      <c r="AL68" s="247">
        <f t="shared" si="23"/>
        <v>0</v>
      </c>
      <c r="AM68" s="240">
        <f t="shared" si="24"/>
        <v>0</v>
      </c>
      <c r="AN68" s="240">
        <f t="shared" si="25"/>
        <v>0.5</v>
      </c>
    </row>
    <row r="69" spans="1:40" ht="13.5" customHeight="1" x14ac:dyDescent="0.25">
      <c r="A69" s="147" t="str">
        <f>'Crisis Indicator Data'!A66</f>
        <v>Mixed migration flows in Morocco</v>
      </c>
      <c r="B69" s="148" t="str">
        <f>'Crisis Indicator Data'!B66</f>
        <v>Displacement</v>
      </c>
      <c r="C69" s="148" t="str">
        <f>'Crisis Indicator Data'!C66</f>
        <v>MAR002</v>
      </c>
      <c r="D69" s="148" t="str">
        <f>'Crisis Indicator Data'!D66</f>
        <v>Morocco</v>
      </c>
      <c r="E69" s="149" t="str">
        <f>'Crisis Indicator Data'!E66</f>
        <v>MAR</v>
      </c>
      <c r="F69" s="240">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40">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3.2</v>
      </c>
      <c r="H69" s="240">
        <f t="shared" si="13"/>
        <v>3.2</v>
      </c>
      <c r="I69" s="240">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2.5</v>
      </c>
      <c r="J69" s="240">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4</v>
      </c>
      <c r="K69" s="240">
        <f t="shared" si="14"/>
        <v>3.25</v>
      </c>
      <c r="L69" s="240">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3.3</v>
      </c>
      <c r="M69" s="240">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240">
        <f t="shared" si="15"/>
        <v>2.5499999999999998</v>
      </c>
      <c r="O69" s="240">
        <f t="shared" si="16"/>
        <v>3</v>
      </c>
      <c r="P69" s="240">
        <f>IF(LEN(E69)&gt;3,VLOOKUP(C69,'Regional Crises'!$B$1:$R$69,12,FALSE),VLOOKUP(E69,'Country Indicator Data'!$B$4:$I$300,8,FALSE))</f>
        <v>3</v>
      </c>
      <c r="Q69" s="240">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3.1</v>
      </c>
      <c r="R69" s="240">
        <f t="shared" si="17"/>
        <v>3.05</v>
      </c>
      <c r="S69" s="240">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v>
      </c>
      <c r="T69" s="240">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2.6</v>
      </c>
      <c r="U69" s="240">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3.4</v>
      </c>
      <c r="V69" s="240">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3.2</v>
      </c>
      <c r="W69" s="240">
        <f t="shared" si="18"/>
        <v>3.1</v>
      </c>
      <c r="X69" s="240">
        <f t="shared" si="19"/>
        <v>3.1</v>
      </c>
      <c r="Y69" s="247">
        <f>IF('Core Indicators'!FC66="x","x",IF('Core Indicators'!FC66&gt;=5,5,IF('Core Indicators'!FC66&gt;=4,4,IF('Core Indicators'!FC66&gt;=3,3,IF('Core Indicators'!FC66&gt;=2,2,IF('Core Indicators'!FC66&gt;=1,1,0))))))</f>
        <v>4</v>
      </c>
      <c r="Z69" s="240">
        <f t="shared" si="20"/>
        <v>4</v>
      </c>
      <c r="AA69" s="247">
        <f>'Crisis Indicator Data'!Y66</f>
        <v>0</v>
      </c>
      <c r="AB69" s="247">
        <f>'Crisis Indicator Data'!Z66</f>
        <v>0</v>
      </c>
      <c r="AC69" s="247">
        <f>'Crisis Indicator Data'!AA66</f>
        <v>0</v>
      </c>
      <c r="AD69" s="247">
        <f>'Crisis Indicator Data'!AB66</f>
        <v>0</v>
      </c>
      <c r="AE69" s="247">
        <f t="shared" si="21"/>
        <v>0</v>
      </c>
      <c r="AF69" s="247">
        <f>'Crisis Indicator Data'!AC66</f>
        <v>0</v>
      </c>
      <c r="AG69" s="247">
        <f>'Crisis Indicator Data'!AD66</f>
        <v>0</v>
      </c>
      <c r="AH69" s="247">
        <f t="shared" si="22"/>
        <v>0</v>
      </c>
      <c r="AI69" s="247">
        <f>'Crisis Indicator Data'!AE66</f>
        <v>0</v>
      </c>
      <c r="AJ69" s="247">
        <f>'Crisis Indicator Data'!AF66</f>
        <v>1</v>
      </c>
      <c r="AK69" s="247">
        <f>'Crisis Indicator Data'!AG66</f>
        <v>0</v>
      </c>
      <c r="AL69" s="247">
        <f t="shared" si="23"/>
        <v>1</v>
      </c>
      <c r="AM69" s="240">
        <f t="shared" si="24"/>
        <v>0</v>
      </c>
      <c r="AN69" s="240">
        <f t="shared" si="25"/>
        <v>2</v>
      </c>
    </row>
    <row r="70" spans="1:40" ht="13.5" customHeight="1" x14ac:dyDescent="0.25">
      <c r="A70" s="147" t="str">
        <f>'Crisis Indicator Data'!A67</f>
        <v>DIsplacement from Ukraine conflict in Moldova</v>
      </c>
      <c r="B70" s="148" t="str">
        <f>'Crisis Indicator Data'!B67</f>
        <v>Displacement,Conflict</v>
      </c>
      <c r="C70" s="148" t="str">
        <f>'Crisis Indicator Data'!C67</f>
        <v>MDA002</v>
      </c>
      <c r="D70" s="148" t="str">
        <f>'Crisis Indicator Data'!D67</f>
        <v>Moldova</v>
      </c>
      <c r="E70" s="149" t="str">
        <f>'Crisis Indicator Data'!E67</f>
        <v>MDA</v>
      </c>
      <c r="F70" s="240">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2.5</v>
      </c>
      <c r="G70" s="240">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2.1</v>
      </c>
      <c r="H70" s="240">
        <f t="shared" ref="H70:H101" si="26">IF(AND(F70="x",G70="x"),"x",AVERAGE(F70,G70))</f>
        <v>2.2999999999999998</v>
      </c>
      <c r="I70" s="240">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240">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1.9</v>
      </c>
      <c r="K70" s="240">
        <f t="shared" ref="K70:K101" si="27">IF(AND(I70="x",J70="x"),"x",AVERAGE(I70,J70))</f>
        <v>2</v>
      </c>
      <c r="L70" s="240">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1.5</v>
      </c>
      <c r="M70" s="240">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0.1</v>
      </c>
      <c r="N70" s="240">
        <f t="shared" ref="N70:N101" si="28">IF(AND(L70="x",M70="x"),"x",AVERAGE(L70,M70))</f>
        <v>0.8</v>
      </c>
      <c r="O70" s="240">
        <f t="shared" ref="O70:O101" si="29">AVERAGE(H70,K70,N70)</f>
        <v>1.7</v>
      </c>
      <c r="P70" s="240">
        <f>IF(LEN(E70)&gt;3,VLOOKUP(C70,'Regional Crises'!$B$1:$R$69,12,FALSE),VLOOKUP(E70,'Country Indicator Data'!$B$4:$I$300,8,FALSE))</f>
        <v>2</v>
      </c>
      <c r="Q70" s="240">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v>
      </c>
      <c r="R70" s="240">
        <f t="shared" ref="R70:R101" si="30">AVERAGE(P70:Q70)</f>
        <v>1</v>
      </c>
      <c r="S70" s="240">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3.4</v>
      </c>
      <c r="T70" s="240">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2.9</v>
      </c>
      <c r="U70" s="240">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2.8</v>
      </c>
      <c r="V70" s="240">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240">
        <f t="shared" ref="W70:W101" si="31">IF(AND(S70="x",V70="x"),"x",ROUND(AVERAGE(S70,V70,T70,U70),1))</f>
        <v>2.8</v>
      </c>
      <c r="X70" s="240">
        <f t="shared" ref="X70:X101" si="32">ROUND(AVERAGE(O70,W70,R70),1)</f>
        <v>1.8</v>
      </c>
      <c r="Y70" s="247">
        <f>IF('Core Indicators'!FC67="x","x",IF('Core Indicators'!FC67&gt;=5,5,IF('Core Indicators'!FC67&gt;=4,4,IF('Core Indicators'!FC67&gt;=3,3,IF('Core Indicators'!FC67&gt;=2,2,IF('Core Indicators'!FC67&gt;=1,1,0))))))</f>
        <v>2</v>
      </c>
      <c r="Z70" s="240">
        <f t="shared" ref="Z70:Z101" si="33">Y70</f>
        <v>2</v>
      </c>
      <c r="AA70" s="247">
        <f>'Crisis Indicator Data'!Y67</f>
        <v>0</v>
      </c>
      <c r="AB70" s="247">
        <f>'Crisis Indicator Data'!Z67</f>
        <v>1</v>
      </c>
      <c r="AC70" s="247">
        <f>'Crisis Indicator Data'!AA67</f>
        <v>0</v>
      </c>
      <c r="AD70" s="247">
        <f>'Crisis Indicator Data'!AB67</f>
        <v>0</v>
      </c>
      <c r="AE70" s="247">
        <f t="shared" ref="AE70:AE101" si="34">IF(SUM(AA70:AD70)=0,0,IF(SUM(AA70,AB70,AC70,AD70)&lt;2,1,IF(SUM(AA70:AD70)&lt;6,2,IF(SUM(AA70:AD70)&lt;8,3,IF(SUM(AA70:AD70)&lt;10,4,5)))))</f>
        <v>1</v>
      </c>
      <c r="AF70" s="247">
        <f>'Crisis Indicator Data'!AC67</f>
        <v>0</v>
      </c>
      <c r="AG70" s="247">
        <f>'Crisis Indicator Data'!AD67</f>
        <v>0</v>
      </c>
      <c r="AH70" s="247">
        <f t="shared" ref="AH70:AH101" si="35">IF(SUM(AF70:AG70)=0,0,IF(SUM(AF70,AG70)=1,1,IF(SUM(AF70:AG70)&lt;3,2,IF(SUM(AF70:AG70)&lt;4,3,IF(SUM(AF70:AG70)&lt;5,4,5)))))</f>
        <v>0</v>
      </c>
      <c r="AI70" s="247">
        <f>'Crisis Indicator Data'!AE67</f>
        <v>0</v>
      </c>
      <c r="AJ70" s="247">
        <f>'Crisis Indicator Data'!AF67</f>
        <v>0</v>
      </c>
      <c r="AK70" s="247">
        <f>'Crisis Indicator Data'!AG67</f>
        <v>0</v>
      </c>
      <c r="AL70" s="247">
        <f t="shared" ref="AL70:AL101" si="36">IF(SUM(AI70:AK70)=0,0,IF(SUM(AI70:AK70)=1,1,IF(SUM(AI70:AK70)&lt;3,2,IF(SUM(AI70:AK70)&lt;5,3,IF(SUM(AI70:AK70)&lt;7,4,5)))))</f>
        <v>0</v>
      </c>
      <c r="AM70" s="240">
        <f t="shared" ref="AM70:AM101" si="37">IF(AA70=3,5,ROUND(AVERAGE(AE70,AH70,AL70),0))</f>
        <v>0</v>
      </c>
      <c r="AN70" s="240">
        <f t="shared" ref="AN70:AN101" si="38">IF(AND(Z70="x",AM70="x"),"x",ROUND(AVERAGE(Z70,AM70),1))</f>
        <v>1</v>
      </c>
    </row>
    <row r="71" spans="1:40" ht="13.5" customHeight="1" x14ac:dyDescent="0.25">
      <c r="A71" s="147" t="str">
        <f>'Crisis Indicator Data'!A68</f>
        <v>Multiple crisis in Madagascar</v>
      </c>
      <c r="B71" s="148" t="str">
        <f>'Crisis Indicator Data'!B68</f>
        <v>Drought,Cyclone</v>
      </c>
      <c r="C71" s="148" t="str">
        <f>'Crisis Indicator Data'!C68</f>
        <v>MDG001</v>
      </c>
      <c r="D71" s="148" t="str">
        <f>'Crisis Indicator Data'!D68</f>
        <v>Madagascar</v>
      </c>
      <c r="E71" s="149" t="str">
        <f>'Crisis Indicator Data'!E68</f>
        <v>MDG</v>
      </c>
      <c r="F71" s="240">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240">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240">
        <f t="shared" si="26"/>
        <v>2.5999999999999996</v>
      </c>
      <c r="I71" s="240">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240">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0">
        <f t="shared" si="27"/>
        <v>1.55</v>
      </c>
      <c r="L71" s="240" t="str">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240">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240">
        <f t="shared" si="28"/>
        <v>2.2000000000000002</v>
      </c>
      <c r="O71" s="240">
        <f t="shared" si="29"/>
        <v>2.1166666666666667</v>
      </c>
      <c r="P71" s="240">
        <f>IF(LEN(E71)&gt;3,VLOOKUP(C71,'Regional Crises'!$B$1:$R$69,12,FALSE),VLOOKUP(E71,'Country Indicator Data'!$B$4:$I$300,8,FALSE))</f>
        <v>0</v>
      </c>
      <c r="Q71" s="240">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3.4</v>
      </c>
      <c r="R71" s="240">
        <f t="shared" si="30"/>
        <v>1.7</v>
      </c>
      <c r="S71" s="240">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240">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240">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240">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240">
        <f t="shared" si="31"/>
        <v>3.1</v>
      </c>
      <c r="X71" s="240">
        <f t="shared" si="32"/>
        <v>2.2999999999999998</v>
      </c>
      <c r="Y71" s="247">
        <f>IF('Core Indicators'!FC68="x","x",IF('Core Indicators'!FC68&gt;=5,5,IF('Core Indicators'!FC68&gt;=4,4,IF('Core Indicators'!FC68&gt;=3,3,IF('Core Indicators'!FC68&gt;=2,2,IF('Core Indicators'!FC68&gt;=1,1,0))))))</f>
        <v>1</v>
      </c>
      <c r="Z71" s="240">
        <f t="shared" si="33"/>
        <v>1</v>
      </c>
      <c r="AA71" s="247">
        <f>'Crisis Indicator Data'!Y68</f>
        <v>0</v>
      </c>
      <c r="AB71" s="247">
        <f>'Crisis Indicator Data'!Z68</f>
        <v>0</v>
      </c>
      <c r="AC71" s="247">
        <f>'Crisis Indicator Data'!AA68</f>
        <v>0</v>
      </c>
      <c r="AD71" s="247">
        <f>'Crisis Indicator Data'!AB68</f>
        <v>0</v>
      </c>
      <c r="AE71" s="247">
        <f t="shared" si="34"/>
        <v>0</v>
      </c>
      <c r="AF71" s="247">
        <f>'Crisis Indicator Data'!AC68</f>
        <v>0</v>
      </c>
      <c r="AG71" s="247">
        <f>'Crisis Indicator Data'!AD68</f>
        <v>0</v>
      </c>
      <c r="AH71" s="247">
        <f t="shared" si="35"/>
        <v>0</v>
      </c>
      <c r="AI71" s="247">
        <f>'Crisis Indicator Data'!AE68</f>
        <v>1</v>
      </c>
      <c r="AJ71" s="247">
        <f>'Crisis Indicator Data'!AF68</f>
        <v>0</v>
      </c>
      <c r="AK71" s="247">
        <f>'Crisis Indicator Data'!AG68</f>
        <v>3</v>
      </c>
      <c r="AL71" s="247">
        <f t="shared" si="36"/>
        <v>3</v>
      </c>
      <c r="AM71" s="240">
        <f t="shared" si="37"/>
        <v>1</v>
      </c>
      <c r="AN71" s="240">
        <f t="shared" si="38"/>
        <v>1</v>
      </c>
    </row>
    <row r="72" spans="1:40" ht="13.5" customHeight="1" x14ac:dyDescent="0.25">
      <c r="A72" s="147" t="str">
        <f>'Crisis Indicator Data'!A69</f>
        <v>Drought in Madagascar</v>
      </c>
      <c r="B72" s="148" t="str">
        <f>'Crisis Indicator Data'!B69</f>
        <v>Drought</v>
      </c>
      <c r="C72" s="148" t="str">
        <f>'Crisis Indicator Data'!C69</f>
        <v>MDG002</v>
      </c>
      <c r="D72" s="148" t="str">
        <f>'Crisis Indicator Data'!D69</f>
        <v>Madagascar</v>
      </c>
      <c r="E72" s="149" t="str">
        <f>'Crisis Indicator Data'!E69</f>
        <v>MDG</v>
      </c>
      <c r="F72" s="240">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240">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2.2999999999999998</v>
      </c>
      <c r="H72" s="240">
        <f t="shared" si="26"/>
        <v>2.5999999999999996</v>
      </c>
      <c r="I72" s="240">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240">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40">
        <f t="shared" si="27"/>
        <v>1.55</v>
      </c>
      <c r="L72" s="240" t="str">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240">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240">
        <f t="shared" si="28"/>
        <v>2.2000000000000002</v>
      </c>
      <c r="O72" s="240">
        <f t="shared" si="29"/>
        <v>2.1166666666666667</v>
      </c>
      <c r="P72" s="240">
        <f>IF(LEN(E72)&gt;3,VLOOKUP(C72,'Regional Crises'!$B$1:$R$69,12,FALSE),VLOOKUP(E72,'Country Indicator Data'!$B$4:$I$300,8,FALSE))</f>
        <v>0</v>
      </c>
      <c r="Q72" s="240">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3.4</v>
      </c>
      <c r="R72" s="240">
        <f t="shared" si="30"/>
        <v>1.7</v>
      </c>
      <c r="S72" s="240">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240">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240">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2.9</v>
      </c>
      <c r="V72" s="240">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240">
        <f t="shared" si="31"/>
        <v>3.1</v>
      </c>
      <c r="X72" s="240">
        <f t="shared" si="32"/>
        <v>2.2999999999999998</v>
      </c>
      <c r="Y72" s="247">
        <f>IF('Core Indicators'!FC69="x","x",IF('Core Indicators'!FC69&gt;=5,5,IF('Core Indicators'!FC69&gt;=4,4,IF('Core Indicators'!FC69&gt;=3,3,IF('Core Indicators'!FC69&gt;=2,2,IF('Core Indicators'!FC69&gt;=1,1,0))))))</f>
        <v>1</v>
      </c>
      <c r="Z72" s="240">
        <f t="shared" si="33"/>
        <v>1</v>
      </c>
      <c r="AA72" s="247">
        <f>'Crisis Indicator Data'!Y69</f>
        <v>0</v>
      </c>
      <c r="AB72" s="247">
        <f>'Crisis Indicator Data'!Z69</f>
        <v>0</v>
      </c>
      <c r="AC72" s="247">
        <f>'Crisis Indicator Data'!AA69</f>
        <v>0</v>
      </c>
      <c r="AD72" s="247">
        <f>'Crisis Indicator Data'!AB69</f>
        <v>0</v>
      </c>
      <c r="AE72" s="247">
        <f t="shared" si="34"/>
        <v>0</v>
      </c>
      <c r="AF72" s="247">
        <f>'Crisis Indicator Data'!AC69</f>
        <v>0</v>
      </c>
      <c r="AG72" s="247">
        <f>'Crisis Indicator Data'!AD69</f>
        <v>0</v>
      </c>
      <c r="AH72" s="247">
        <f t="shared" si="35"/>
        <v>0</v>
      </c>
      <c r="AI72" s="247">
        <f>'Crisis Indicator Data'!AE69</f>
        <v>1</v>
      </c>
      <c r="AJ72" s="247">
        <f>'Crisis Indicator Data'!AF69</f>
        <v>0</v>
      </c>
      <c r="AK72" s="247">
        <f>'Crisis Indicator Data'!AG69</f>
        <v>3</v>
      </c>
      <c r="AL72" s="247">
        <f t="shared" si="36"/>
        <v>3</v>
      </c>
      <c r="AM72" s="240">
        <f t="shared" si="37"/>
        <v>1</v>
      </c>
      <c r="AN72" s="240">
        <f t="shared" si="38"/>
        <v>1</v>
      </c>
    </row>
    <row r="73" spans="1:40" ht="13.5" customHeight="1" x14ac:dyDescent="0.25">
      <c r="A73" s="147" t="str">
        <f>'Crisis Indicator Data'!A70</f>
        <v>Tropical Cyclones Season in 2022 in Madagascar</v>
      </c>
      <c r="B73" s="148" t="str">
        <f>'Crisis Indicator Data'!B70</f>
        <v>Cyclone</v>
      </c>
      <c r="C73" s="148" t="str">
        <f>'Crisis Indicator Data'!C70</f>
        <v>MDG006</v>
      </c>
      <c r="D73" s="148" t="str">
        <f>'Crisis Indicator Data'!D70</f>
        <v>Madagascar</v>
      </c>
      <c r="E73" s="149" t="str">
        <f>'Crisis Indicator Data'!E70</f>
        <v>MDG</v>
      </c>
      <c r="F73" s="240">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2.9</v>
      </c>
      <c r="G73" s="240">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2.2999999999999998</v>
      </c>
      <c r="H73" s="240">
        <f t="shared" si="26"/>
        <v>2.5999999999999996</v>
      </c>
      <c r="I73" s="240">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3.1</v>
      </c>
      <c r="J73" s="240">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240">
        <f t="shared" si="27"/>
        <v>1.55</v>
      </c>
      <c r="L73" s="240" t="str">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x</v>
      </c>
      <c r="M73" s="240">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2.2000000000000002</v>
      </c>
      <c r="N73" s="240">
        <f t="shared" si="28"/>
        <v>2.2000000000000002</v>
      </c>
      <c r="O73" s="240">
        <f t="shared" si="29"/>
        <v>2.1166666666666667</v>
      </c>
      <c r="P73" s="240">
        <f>IF(LEN(E73)&gt;3,VLOOKUP(C73,'Regional Crises'!$B$1:$R$69,12,FALSE),VLOOKUP(E73,'Country Indicator Data'!$B$4:$I$300,8,FALSE))</f>
        <v>0</v>
      </c>
      <c r="Q73" s="240">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3.4</v>
      </c>
      <c r="R73" s="240">
        <f t="shared" si="30"/>
        <v>1.7</v>
      </c>
      <c r="S73" s="240">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3.8</v>
      </c>
      <c r="T73" s="240">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3.5</v>
      </c>
      <c r="U73" s="240">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2.9</v>
      </c>
      <c r="V73" s="240">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v>
      </c>
      <c r="W73" s="240">
        <f t="shared" si="31"/>
        <v>3.1</v>
      </c>
      <c r="X73" s="240">
        <f t="shared" si="32"/>
        <v>2.2999999999999998</v>
      </c>
      <c r="Y73" s="247">
        <f>IF('Core Indicators'!FC70="x","x",IF('Core Indicators'!FC70&gt;=5,5,IF('Core Indicators'!FC70&gt;=4,4,IF('Core Indicators'!FC70&gt;=3,3,IF('Core Indicators'!FC70&gt;=2,2,IF('Core Indicators'!FC70&gt;=1,1,0))))))</f>
        <v>1</v>
      </c>
      <c r="Z73" s="240">
        <f t="shared" si="33"/>
        <v>1</v>
      </c>
      <c r="AA73" s="247">
        <f>'Crisis Indicator Data'!Y70</f>
        <v>0</v>
      </c>
      <c r="AB73" s="247">
        <f>'Crisis Indicator Data'!Z70</f>
        <v>0</v>
      </c>
      <c r="AC73" s="247">
        <f>'Crisis Indicator Data'!AA70</f>
        <v>0</v>
      </c>
      <c r="AD73" s="247">
        <f>'Crisis Indicator Data'!AB70</f>
        <v>0</v>
      </c>
      <c r="AE73" s="247">
        <f t="shared" si="34"/>
        <v>0</v>
      </c>
      <c r="AF73" s="247">
        <f>'Crisis Indicator Data'!AC70</f>
        <v>0</v>
      </c>
      <c r="AG73" s="247">
        <f>'Crisis Indicator Data'!AD70</f>
        <v>0</v>
      </c>
      <c r="AH73" s="247">
        <f t="shared" si="35"/>
        <v>0</v>
      </c>
      <c r="AI73" s="247">
        <f>'Crisis Indicator Data'!AE70</f>
        <v>0</v>
      </c>
      <c r="AJ73" s="247">
        <f>'Crisis Indicator Data'!AF70</f>
        <v>0</v>
      </c>
      <c r="AK73" s="247">
        <f>'Crisis Indicator Data'!AG70</f>
        <v>3</v>
      </c>
      <c r="AL73" s="247">
        <f t="shared" si="36"/>
        <v>3</v>
      </c>
      <c r="AM73" s="240">
        <f t="shared" si="37"/>
        <v>1</v>
      </c>
      <c r="AN73" s="240">
        <f t="shared" si="38"/>
        <v>1</v>
      </c>
    </row>
    <row r="74" spans="1:40" ht="13.5" customHeight="1" x14ac:dyDescent="0.25">
      <c r="A74" s="147" t="str">
        <f>'Crisis Indicator Data'!A71</f>
        <v>Multiple crisis in Mexico</v>
      </c>
      <c r="B74" s="148" t="str">
        <f>'Crisis Indicator Data'!B71</f>
        <v>Violence,Displacement</v>
      </c>
      <c r="C74" s="148" t="str">
        <f>'Crisis Indicator Data'!C71</f>
        <v>MEX001</v>
      </c>
      <c r="D74" s="148" t="str">
        <f>'Crisis Indicator Data'!D71</f>
        <v>Mexico</v>
      </c>
      <c r="E74" s="149" t="str">
        <f>'Crisis Indicator Data'!E71</f>
        <v>MEX</v>
      </c>
      <c r="F74" s="240">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240">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40">
        <f t="shared" si="26"/>
        <v>1.7</v>
      </c>
      <c r="I74" s="240">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240">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240">
        <f t="shared" si="27"/>
        <v>1.4</v>
      </c>
      <c r="L74" s="240">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240">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240">
        <f t="shared" si="28"/>
        <v>2.4000000000000004</v>
      </c>
      <c r="O74" s="240">
        <f t="shared" si="29"/>
        <v>1.8333333333333333</v>
      </c>
      <c r="P74" s="240">
        <f>IF(LEN(E74)&gt;3,VLOOKUP(C74,'Regional Crises'!$B$1:$R$69,12,FALSE),VLOOKUP(E74,'Country Indicator Data'!$B$4:$I$300,8,FALSE))</f>
        <v>4</v>
      </c>
      <c r="Q74" s="240">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40">
        <f t="shared" si="30"/>
        <v>4.5</v>
      </c>
      <c r="S74" s="240">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40">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240">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240">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240">
        <f t="shared" si="31"/>
        <v>2.8</v>
      </c>
      <c r="X74" s="240">
        <f t="shared" si="32"/>
        <v>3</v>
      </c>
      <c r="Y74" s="247">
        <f>IF('Core Indicators'!FC71="x","x",IF('Core Indicators'!FC71&gt;=5,5,IF('Core Indicators'!FC71&gt;=4,4,IF('Core Indicators'!FC71&gt;=3,3,IF('Core Indicators'!FC71&gt;=2,2,IF('Core Indicators'!FC71&gt;=1,1,0))))))</f>
        <v>5</v>
      </c>
      <c r="Z74" s="240">
        <f t="shared" si="33"/>
        <v>5</v>
      </c>
      <c r="AA74" s="247">
        <f>'Crisis Indicator Data'!Y71</f>
        <v>0</v>
      </c>
      <c r="AB74" s="247">
        <f>'Crisis Indicator Data'!Z71</f>
        <v>2</v>
      </c>
      <c r="AC74" s="247">
        <f>'Crisis Indicator Data'!AA71</f>
        <v>0</v>
      </c>
      <c r="AD74" s="247">
        <f>'Crisis Indicator Data'!AB71</f>
        <v>0</v>
      </c>
      <c r="AE74" s="247">
        <f t="shared" si="34"/>
        <v>2</v>
      </c>
      <c r="AF74" s="247">
        <f>'Crisis Indicator Data'!AC71</f>
        <v>2</v>
      </c>
      <c r="AG74" s="247">
        <f>'Crisis Indicator Data'!AD71</f>
        <v>1</v>
      </c>
      <c r="AH74" s="247">
        <f t="shared" si="35"/>
        <v>3</v>
      </c>
      <c r="AI74" s="247">
        <f>'Crisis Indicator Data'!AE71</f>
        <v>1</v>
      </c>
      <c r="AJ74" s="247">
        <f>'Crisis Indicator Data'!AF71</f>
        <v>0</v>
      </c>
      <c r="AK74" s="247">
        <f>'Crisis Indicator Data'!AG71</f>
        <v>2</v>
      </c>
      <c r="AL74" s="247">
        <f t="shared" si="36"/>
        <v>3</v>
      </c>
      <c r="AM74" s="240">
        <f t="shared" si="37"/>
        <v>3</v>
      </c>
      <c r="AN74" s="240">
        <f t="shared" si="38"/>
        <v>4</v>
      </c>
    </row>
    <row r="75" spans="1:40" ht="13.5" customHeight="1" x14ac:dyDescent="0.25">
      <c r="A75" s="147" t="str">
        <f>'Crisis Indicator Data'!A72</f>
        <v>Criminal Violence in Mexico</v>
      </c>
      <c r="B75" s="148" t="str">
        <f>'Crisis Indicator Data'!B72</f>
        <v>Violence,Displacement</v>
      </c>
      <c r="C75" s="148" t="str">
        <f>'Crisis Indicator Data'!C72</f>
        <v>MEX002</v>
      </c>
      <c r="D75" s="148" t="str">
        <f>'Crisis Indicator Data'!D72</f>
        <v>Mexico</v>
      </c>
      <c r="E75" s="149" t="str">
        <f>'Crisis Indicator Data'!E72</f>
        <v>MEX</v>
      </c>
      <c r="F75" s="240">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1.4</v>
      </c>
      <c r="G75" s="240">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40">
        <f t="shared" si="26"/>
        <v>1.7</v>
      </c>
      <c r="I75" s="240">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1.7</v>
      </c>
      <c r="J75" s="240">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240">
        <f t="shared" si="27"/>
        <v>1.4</v>
      </c>
      <c r="L75" s="240">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2.2000000000000002</v>
      </c>
      <c r="M75" s="240">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2.6</v>
      </c>
      <c r="N75" s="240">
        <f t="shared" si="28"/>
        <v>2.4000000000000004</v>
      </c>
      <c r="O75" s="240">
        <f t="shared" si="29"/>
        <v>1.8333333333333333</v>
      </c>
      <c r="P75" s="240">
        <f>IF(LEN(E75)&gt;3,VLOOKUP(C75,'Regional Crises'!$B$1:$R$69,12,FALSE),VLOOKUP(E75,'Country Indicator Data'!$B$4:$I$300,8,FALSE))</f>
        <v>4</v>
      </c>
      <c r="Q75" s="240">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40">
        <f t="shared" si="30"/>
        <v>4.5</v>
      </c>
      <c r="S75" s="240">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40">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3.2</v>
      </c>
      <c r="U75" s="240">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2.5</v>
      </c>
      <c r="V75" s="240">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1.9</v>
      </c>
      <c r="W75" s="240">
        <f t="shared" si="31"/>
        <v>2.8</v>
      </c>
      <c r="X75" s="240">
        <f t="shared" si="32"/>
        <v>3</v>
      </c>
      <c r="Y75" s="247">
        <f>IF('Core Indicators'!FC72="x","x",IF('Core Indicators'!FC72&gt;=5,5,IF('Core Indicators'!FC72&gt;=4,4,IF('Core Indicators'!FC72&gt;=3,3,IF('Core Indicators'!FC72&gt;=2,2,IF('Core Indicators'!FC72&gt;=1,1,0))))))</f>
        <v>5</v>
      </c>
      <c r="Z75" s="240">
        <f t="shared" si="33"/>
        <v>5</v>
      </c>
      <c r="AA75" s="247">
        <f>'Crisis Indicator Data'!Y72</f>
        <v>0</v>
      </c>
      <c r="AB75" s="247">
        <f>'Crisis Indicator Data'!Z72</f>
        <v>2</v>
      </c>
      <c r="AC75" s="247">
        <f>'Crisis Indicator Data'!AA72</f>
        <v>1</v>
      </c>
      <c r="AD75" s="247">
        <f>'Crisis Indicator Data'!AB72</f>
        <v>0</v>
      </c>
      <c r="AE75" s="247">
        <f t="shared" si="34"/>
        <v>2</v>
      </c>
      <c r="AF75" s="247">
        <f>'Crisis Indicator Data'!AC72</f>
        <v>2</v>
      </c>
      <c r="AG75" s="247">
        <f>'Crisis Indicator Data'!AD72</f>
        <v>1</v>
      </c>
      <c r="AH75" s="247">
        <f t="shared" si="35"/>
        <v>3</v>
      </c>
      <c r="AI75" s="247">
        <f>'Crisis Indicator Data'!AE72</f>
        <v>1</v>
      </c>
      <c r="AJ75" s="247">
        <f>'Crisis Indicator Data'!AF72</f>
        <v>0</v>
      </c>
      <c r="AK75" s="247">
        <f>'Crisis Indicator Data'!AG72</f>
        <v>2</v>
      </c>
      <c r="AL75" s="247">
        <f t="shared" si="36"/>
        <v>3</v>
      </c>
      <c r="AM75" s="240">
        <f t="shared" si="37"/>
        <v>3</v>
      </c>
      <c r="AN75" s="240">
        <f t="shared" si="38"/>
        <v>4</v>
      </c>
    </row>
    <row r="76" spans="1:40" ht="13.5" customHeight="1" x14ac:dyDescent="0.25">
      <c r="A76" s="147" t="str">
        <f>'Crisis Indicator Data'!A73</f>
        <v>Mixed Migration in Mexico</v>
      </c>
      <c r="B76" s="148" t="str">
        <f>'Crisis Indicator Data'!B73</f>
        <v>Displacement</v>
      </c>
      <c r="C76" s="148" t="str">
        <f>'Crisis Indicator Data'!C73</f>
        <v>MEX003</v>
      </c>
      <c r="D76" s="148" t="str">
        <f>'Crisis Indicator Data'!D73</f>
        <v>Mexico</v>
      </c>
      <c r="E76" s="149" t="str">
        <f>'Crisis Indicator Data'!E73</f>
        <v>MEX</v>
      </c>
      <c r="F76" s="240">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240">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40">
        <f t="shared" si="26"/>
        <v>1.7</v>
      </c>
      <c r="I76" s="240">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1.7</v>
      </c>
      <c r="J76" s="240">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240">
        <f t="shared" si="27"/>
        <v>1.4</v>
      </c>
      <c r="L76" s="240">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2.2000000000000002</v>
      </c>
      <c r="M76" s="240">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2.6</v>
      </c>
      <c r="N76" s="240">
        <f t="shared" si="28"/>
        <v>2.4000000000000004</v>
      </c>
      <c r="O76" s="240">
        <f t="shared" si="29"/>
        <v>1.8333333333333333</v>
      </c>
      <c r="P76" s="240">
        <f>IF(LEN(E76)&gt;3,VLOOKUP(C76,'Regional Crises'!$B$1:$R$69,12,FALSE),VLOOKUP(E76,'Country Indicator Data'!$B$4:$I$300,8,FALSE))</f>
        <v>4</v>
      </c>
      <c r="Q76" s="240">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40">
        <f t="shared" si="30"/>
        <v>4.5</v>
      </c>
      <c r="S76" s="240">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0">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3.2</v>
      </c>
      <c r="U76" s="240">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2.5</v>
      </c>
      <c r="V76" s="240">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1.9</v>
      </c>
      <c r="W76" s="240">
        <f t="shared" si="31"/>
        <v>2.8</v>
      </c>
      <c r="X76" s="240">
        <f t="shared" si="32"/>
        <v>3</v>
      </c>
      <c r="Y76" s="247">
        <f>IF('Core Indicators'!FC73="x","x",IF('Core Indicators'!FC73&gt;=5,5,IF('Core Indicators'!FC73&gt;=4,4,IF('Core Indicators'!FC73&gt;=3,3,IF('Core Indicators'!FC73&gt;=2,2,IF('Core Indicators'!FC73&gt;=1,1,0))))))</f>
        <v>3</v>
      </c>
      <c r="Z76" s="240">
        <f t="shared" si="33"/>
        <v>3</v>
      </c>
      <c r="AA76" s="247">
        <f>'Crisis Indicator Data'!Y73</f>
        <v>0</v>
      </c>
      <c r="AB76" s="247">
        <f>'Crisis Indicator Data'!Z73</f>
        <v>2</v>
      </c>
      <c r="AC76" s="247">
        <f>'Crisis Indicator Data'!AA73</f>
        <v>0</v>
      </c>
      <c r="AD76" s="247">
        <f>'Crisis Indicator Data'!AB73</f>
        <v>0</v>
      </c>
      <c r="AE76" s="247">
        <f t="shared" si="34"/>
        <v>2</v>
      </c>
      <c r="AF76" s="247">
        <f>'Crisis Indicator Data'!AC73</f>
        <v>2</v>
      </c>
      <c r="AG76" s="247">
        <f>'Crisis Indicator Data'!AD73</f>
        <v>1</v>
      </c>
      <c r="AH76" s="247">
        <f t="shared" si="35"/>
        <v>3</v>
      </c>
      <c r="AI76" s="247">
        <f>'Crisis Indicator Data'!AE73</f>
        <v>1</v>
      </c>
      <c r="AJ76" s="247">
        <f>'Crisis Indicator Data'!AF73</f>
        <v>0</v>
      </c>
      <c r="AK76" s="247">
        <f>'Crisis Indicator Data'!AG73</f>
        <v>2</v>
      </c>
      <c r="AL76" s="247">
        <f t="shared" si="36"/>
        <v>3</v>
      </c>
      <c r="AM76" s="240">
        <f t="shared" si="37"/>
        <v>3</v>
      </c>
      <c r="AN76" s="240">
        <f t="shared" si="38"/>
        <v>3</v>
      </c>
    </row>
    <row r="77" spans="1:40" ht="13.5" customHeight="1" x14ac:dyDescent="0.25">
      <c r="A77" s="147" t="str">
        <f>'Crisis Indicator Data'!A74</f>
        <v>Complex crisis in Mali</v>
      </c>
      <c r="B77" s="148" t="str">
        <f>'Crisis Indicator Data'!B74</f>
        <v>Conflict</v>
      </c>
      <c r="C77" s="148" t="str">
        <f>'Crisis Indicator Data'!C74</f>
        <v>MLI001</v>
      </c>
      <c r="D77" s="148" t="str">
        <f>'Crisis Indicator Data'!D74</f>
        <v>Mali</v>
      </c>
      <c r="E77" s="149" t="str">
        <f>'Crisis Indicator Data'!E74</f>
        <v>MLI</v>
      </c>
      <c r="F77" s="240">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0.7</v>
      </c>
      <c r="G77" s="240">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2.1</v>
      </c>
      <c r="H77" s="240">
        <f t="shared" si="26"/>
        <v>1.4</v>
      </c>
      <c r="I77" s="240">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0.9</v>
      </c>
      <c r="J77" s="240">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240">
        <f t="shared" si="27"/>
        <v>0.45</v>
      </c>
      <c r="L77" s="240">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4.5</v>
      </c>
      <c r="M77" s="240">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v>
      </c>
      <c r="N77" s="240">
        <f t="shared" si="28"/>
        <v>2.75</v>
      </c>
      <c r="O77" s="240">
        <f t="shared" si="29"/>
        <v>1.5333333333333332</v>
      </c>
      <c r="P77" s="240">
        <f>IF(LEN(E77)&gt;3,VLOOKUP(C77,'Regional Crises'!$B$1:$R$69,12,FALSE),VLOOKUP(E77,'Country Indicator Data'!$B$4:$I$300,8,FALSE))</f>
        <v>5</v>
      </c>
      <c r="Q77" s="240">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4.8</v>
      </c>
      <c r="R77" s="240">
        <f t="shared" si="30"/>
        <v>4.9000000000000004</v>
      </c>
      <c r="S77" s="240">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240">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3.3</v>
      </c>
      <c r="U77" s="240">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2.8</v>
      </c>
      <c r="V77" s="240">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v>
      </c>
      <c r="W77" s="240">
        <f t="shared" si="31"/>
        <v>3.2</v>
      </c>
      <c r="X77" s="240">
        <f t="shared" si="32"/>
        <v>3.2</v>
      </c>
      <c r="Y77" s="247">
        <f>IF('Core Indicators'!FC74="x","x",IF('Core Indicators'!FC74&gt;=5,5,IF('Core Indicators'!FC74&gt;=4,4,IF('Core Indicators'!FC74&gt;=3,3,IF('Core Indicators'!FC74&gt;=2,2,IF('Core Indicators'!FC74&gt;=1,1,0))))))</f>
        <v>3</v>
      </c>
      <c r="Z77" s="240">
        <f t="shared" si="33"/>
        <v>3</v>
      </c>
      <c r="AA77" s="247">
        <f>'Crisis Indicator Data'!Y74</f>
        <v>1</v>
      </c>
      <c r="AB77" s="247">
        <f>'Crisis Indicator Data'!Z74</f>
        <v>3</v>
      </c>
      <c r="AC77" s="247">
        <f>'Crisis Indicator Data'!AA74</f>
        <v>3</v>
      </c>
      <c r="AD77" s="247">
        <f>'Crisis Indicator Data'!AB74</f>
        <v>1</v>
      </c>
      <c r="AE77" s="247">
        <f t="shared" si="34"/>
        <v>4</v>
      </c>
      <c r="AF77" s="247">
        <f>'Crisis Indicator Data'!AC74</f>
        <v>2</v>
      </c>
      <c r="AG77" s="247">
        <f>'Crisis Indicator Data'!AD74</f>
        <v>3</v>
      </c>
      <c r="AH77" s="247">
        <f t="shared" si="35"/>
        <v>5</v>
      </c>
      <c r="AI77" s="247">
        <f>'Crisis Indicator Data'!AE74</f>
        <v>2</v>
      </c>
      <c r="AJ77" s="247">
        <f>'Crisis Indicator Data'!AF74</f>
        <v>1</v>
      </c>
      <c r="AK77" s="247">
        <f>'Crisis Indicator Data'!AG74</f>
        <v>2</v>
      </c>
      <c r="AL77" s="247">
        <f t="shared" si="36"/>
        <v>4</v>
      </c>
      <c r="AM77" s="240">
        <f t="shared" si="37"/>
        <v>4</v>
      </c>
      <c r="AN77" s="240">
        <f t="shared" si="38"/>
        <v>3.5</v>
      </c>
    </row>
    <row r="78" spans="1:40" ht="13.5" customHeight="1" x14ac:dyDescent="0.25">
      <c r="A78" s="147" t="str">
        <f>'Crisis Indicator Data'!A75</f>
        <v>Multiple crises in Myanmar</v>
      </c>
      <c r="B78" s="148" t="str">
        <f>'Crisis Indicator Data'!B75</f>
        <v>Socio-political,Conflict,Violence</v>
      </c>
      <c r="C78" s="148" t="str">
        <f>'Crisis Indicator Data'!C75</f>
        <v>MMR001</v>
      </c>
      <c r="D78" s="148" t="str">
        <f>'Crisis Indicator Data'!D75</f>
        <v>Myanmar</v>
      </c>
      <c r="E78" s="149" t="str">
        <f>'Crisis Indicator Data'!E75</f>
        <v>MMR</v>
      </c>
      <c r="F78" s="240">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240">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240">
        <f t="shared" si="26"/>
        <v>4.2</v>
      </c>
      <c r="I78" s="240">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240">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240">
        <f t="shared" si="27"/>
        <v>2.8</v>
      </c>
      <c r="L78" s="240">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240">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240">
        <f t="shared" si="28"/>
        <v>1.9</v>
      </c>
      <c r="O78" s="240">
        <f t="shared" si="29"/>
        <v>2.9666666666666668</v>
      </c>
      <c r="P78" s="240">
        <f>IF(LEN(E78)&gt;3,VLOOKUP(C78,'Regional Crises'!$B$1:$R$69,12,FALSE),VLOOKUP(E78,'Country Indicator Data'!$B$4:$I$300,8,FALSE))</f>
        <v>5</v>
      </c>
      <c r="Q78" s="240">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40">
        <f t="shared" si="30"/>
        <v>5</v>
      </c>
      <c r="S78" s="240">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240">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240">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240">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240">
        <f t="shared" si="31"/>
        <v>3.6</v>
      </c>
      <c r="X78" s="240">
        <f t="shared" si="32"/>
        <v>3.9</v>
      </c>
      <c r="Y78" s="247">
        <f>IF('Core Indicators'!FC75="x","x",IF('Core Indicators'!FC75&gt;=5,5,IF('Core Indicators'!FC75&gt;=4,4,IF('Core Indicators'!FC75&gt;=3,3,IF('Core Indicators'!FC75&gt;=2,2,IF('Core Indicators'!FC75&gt;=1,1,0))))))</f>
        <v>4</v>
      </c>
      <c r="Z78" s="240">
        <f t="shared" si="33"/>
        <v>4</v>
      </c>
      <c r="AA78" s="247">
        <f>'Crisis Indicator Data'!Y75</f>
        <v>2</v>
      </c>
      <c r="AB78" s="247">
        <f>'Crisis Indicator Data'!Z75</f>
        <v>3</v>
      </c>
      <c r="AC78" s="247">
        <f>'Crisis Indicator Data'!AA75</f>
        <v>2</v>
      </c>
      <c r="AD78" s="247">
        <f>'Crisis Indicator Data'!AB75</f>
        <v>3</v>
      </c>
      <c r="AE78" s="247">
        <f t="shared" si="34"/>
        <v>5</v>
      </c>
      <c r="AF78" s="247">
        <f>'Crisis Indicator Data'!AC75</f>
        <v>2</v>
      </c>
      <c r="AG78" s="247">
        <f>'Crisis Indicator Data'!AD75</f>
        <v>2</v>
      </c>
      <c r="AH78" s="247">
        <f t="shared" si="35"/>
        <v>4</v>
      </c>
      <c r="AI78" s="247">
        <f>'Crisis Indicator Data'!AE75</f>
        <v>3</v>
      </c>
      <c r="AJ78" s="247">
        <f>'Crisis Indicator Data'!AF75</f>
        <v>1</v>
      </c>
      <c r="AK78" s="247">
        <f>'Crisis Indicator Data'!AG75</f>
        <v>3</v>
      </c>
      <c r="AL78" s="247">
        <f t="shared" si="36"/>
        <v>5</v>
      </c>
      <c r="AM78" s="240">
        <f t="shared" si="37"/>
        <v>5</v>
      </c>
      <c r="AN78" s="240">
        <f t="shared" si="38"/>
        <v>4.5</v>
      </c>
    </row>
    <row r="79" spans="1:40" ht="13.5" customHeight="1" x14ac:dyDescent="0.25">
      <c r="A79" s="147" t="str">
        <f>'Crisis Indicator Data'!A76</f>
        <v>Rakhine Conflict</v>
      </c>
      <c r="B79" s="148" t="str">
        <f>'Crisis Indicator Data'!B76</f>
        <v>Conflict</v>
      </c>
      <c r="C79" s="148" t="str">
        <f>'Crisis Indicator Data'!C76</f>
        <v>MMR002</v>
      </c>
      <c r="D79" s="148" t="str">
        <f>'Crisis Indicator Data'!D76</f>
        <v>Myanmar</v>
      </c>
      <c r="E79" s="149" t="str">
        <f>'Crisis Indicator Data'!E76</f>
        <v>MMR</v>
      </c>
      <c r="F79" s="240">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240">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240">
        <f t="shared" si="26"/>
        <v>4.2</v>
      </c>
      <c r="I79" s="240">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240">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240">
        <f t="shared" si="27"/>
        <v>2.8</v>
      </c>
      <c r="L79" s="240">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240">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240">
        <f t="shared" si="28"/>
        <v>1.9</v>
      </c>
      <c r="O79" s="240">
        <f t="shared" si="29"/>
        <v>2.9666666666666668</v>
      </c>
      <c r="P79" s="240">
        <f>IF(LEN(E79)&gt;3,VLOOKUP(C79,'Regional Crises'!$B$1:$R$69,12,FALSE),VLOOKUP(E79,'Country Indicator Data'!$B$4:$I$300,8,FALSE))</f>
        <v>5</v>
      </c>
      <c r="Q79" s="240">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40">
        <f t="shared" si="30"/>
        <v>5</v>
      </c>
      <c r="S79" s="240">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0">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240">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240">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240">
        <f t="shared" si="31"/>
        <v>3.6</v>
      </c>
      <c r="X79" s="240">
        <f t="shared" si="32"/>
        <v>3.9</v>
      </c>
      <c r="Y79" s="247">
        <f>IF('Core Indicators'!FC76="x","x",IF('Core Indicators'!FC76&gt;=5,5,IF('Core Indicators'!FC76&gt;=4,4,IF('Core Indicators'!FC76&gt;=3,3,IF('Core Indicators'!FC76&gt;=2,2,IF('Core Indicators'!FC76&gt;=1,1,0))))))</f>
        <v>4</v>
      </c>
      <c r="Z79" s="240">
        <f t="shared" si="33"/>
        <v>4</v>
      </c>
      <c r="AA79" s="247">
        <f>'Crisis Indicator Data'!Y76</f>
        <v>2</v>
      </c>
      <c r="AB79" s="247">
        <f>'Crisis Indicator Data'!Z76</f>
        <v>3</v>
      </c>
      <c r="AC79" s="247">
        <f>'Crisis Indicator Data'!AA76</f>
        <v>2</v>
      </c>
      <c r="AD79" s="247">
        <f>'Crisis Indicator Data'!AB76</f>
        <v>3</v>
      </c>
      <c r="AE79" s="247">
        <f t="shared" si="34"/>
        <v>5</v>
      </c>
      <c r="AF79" s="247">
        <f>'Crisis Indicator Data'!AC76</f>
        <v>2</v>
      </c>
      <c r="AG79" s="247">
        <f>'Crisis Indicator Data'!AD76</f>
        <v>2</v>
      </c>
      <c r="AH79" s="247">
        <f t="shared" si="35"/>
        <v>4</v>
      </c>
      <c r="AI79" s="247">
        <f>'Crisis Indicator Data'!AE76</f>
        <v>3</v>
      </c>
      <c r="AJ79" s="247">
        <f>'Crisis Indicator Data'!AF76</f>
        <v>1</v>
      </c>
      <c r="AK79" s="247">
        <f>'Crisis Indicator Data'!AG76</f>
        <v>3</v>
      </c>
      <c r="AL79" s="247">
        <f t="shared" si="36"/>
        <v>5</v>
      </c>
      <c r="AM79" s="240">
        <f t="shared" si="37"/>
        <v>5</v>
      </c>
      <c r="AN79" s="240">
        <f t="shared" si="38"/>
        <v>4.5</v>
      </c>
    </row>
    <row r="80" spans="1:40" ht="13.5" customHeight="1" x14ac:dyDescent="0.25">
      <c r="A80" s="147" t="str">
        <f>'Crisis Indicator Data'!A77</f>
        <v>Kachin and Shan Conflict</v>
      </c>
      <c r="B80" s="148" t="str">
        <f>'Crisis Indicator Data'!B77</f>
        <v>Conflict</v>
      </c>
      <c r="C80" s="148" t="str">
        <f>'Crisis Indicator Data'!C77</f>
        <v>MMR003</v>
      </c>
      <c r="D80" s="148" t="str">
        <f>'Crisis Indicator Data'!D77</f>
        <v>Myanmar</v>
      </c>
      <c r="E80" s="149" t="str">
        <f>'Crisis Indicator Data'!E77</f>
        <v>MMR</v>
      </c>
      <c r="F80" s="240">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240">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240">
        <f t="shared" si="26"/>
        <v>4.2</v>
      </c>
      <c r="I80" s="240">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240">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240">
        <f t="shared" si="27"/>
        <v>2.8</v>
      </c>
      <c r="L80" s="240">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240">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240">
        <f t="shared" si="28"/>
        <v>1.9</v>
      </c>
      <c r="O80" s="240">
        <f t="shared" si="29"/>
        <v>2.9666666666666668</v>
      </c>
      <c r="P80" s="240">
        <f>IF(LEN(E80)&gt;3,VLOOKUP(C80,'Regional Crises'!$B$1:$R$69,12,FALSE),VLOOKUP(E80,'Country Indicator Data'!$B$4:$I$300,8,FALSE))</f>
        <v>5</v>
      </c>
      <c r="Q80" s="240">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0">
        <f t="shared" si="30"/>
        <v>5</v>
      </c>
      <c r="S80" s="240">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40">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240">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240">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240">
        <f t="shared" si="31"/>
        <v>3.6</v>
      </c>
      <c r="X80" s="240">
        <f t="shared" si="32"/>
        <v>3.9</v>
      </c>
      <c r="Y80" s="247">
        <f>IF('Core Indicators'!FC77="x","x",IF('Core Indicators'!FC77&gt;=5,5,IF('Core Indicators'!FC77&gt;=4,4,IF('Core Indicators'!FC77&gt;=3,3,IF('Core Indicators'!FC77&gt;=2,2,IF('Core Indicators'!FC77&gt;=1,1,0))))))</f>
        <v>3</v>
      </c>
      <c r="Z80" s="240">
        <f t="shared" si="33"/>
        <v>3</v>
      </c>
      <c r="AA80" s="247">
        <f>'Crisis Indicator Data'!Y77</f>
        <v>2</v>
      </c>
      <c r="AB80" s="247">
        <f>'Crisis Indicator Data'!Z77</f>
        <v>3</v>
      </c>
      <c r="AC80" s="247">
        <f>'Crisis Indicator Data'!AA77</f>
        <v>2</v>
      </c>
      <c r="AD80" s="247">
        <f>'Crisis Indicator Data'!AB77</f>
        <v>3</v>
      </c>
      <c r="AE80" s="247">
        <f t="shared" si="34"/>
        <v>5</v>
      </c>
      <c r="AF80" s="247">
        <f>'Crisis Indicator Data'!AC77</f>
        <v>2</v>
      </c>
      <c r="AG80" s="247">
        <f>'Crisis Indicator Data'!AD77</f>
        <v>2</v>
      </c>
      <c r="AH80" s="247">
        <f t="shared" si="35"/>
        <v>4</v>
      </c>
      <c r="AI80" s="247">
        <f>'Crisis Indicator Data'!AE77</f>
        <v>3</v>
      </c>
      <c r="AJ80" s="247">
        <f>'Crisis Indicator Data'!AF77</f>
        <v>1</v>
      </c>
      <c r="AK80" s="247">
        <f>'Crisis Indicator Data'!AG77</f>
        <v>3</v>
      </c>
      <c r="AL80" s="247">
        <f t="shared" si="36"/>
        <v>5</v>
      </c>
      <c r="AM80" s="240">
        <f t="shared" si="37"/>
        <v>5</v>
      </c>
      <c r="AN80" s="240">
        <f t="shared" si="38"/>
        <v>4</v>
      </c>
    </row>
    <row r="81" spans="1:40" ht="13.5" customHeight="1" x14ac:dyDescent="0.25">
      <c r="A81" s="147" t="str">
        <f>'Crisis Indicator Data'!A78</f>
        <v>Post-coup conflict in Myanmar</v>
      </c>
      <c r="B81" s="148" t="str">
        <f>'Crisis Indicator Data'!B78</f>
        <v>Violence,Socio-political,Conflict</v>
      </c>
      <c r="C81" s="148" t="str">
        <f>'Crisis Indicator Data'!C78</f>
        <v>MMR004</v>
      </c>
      <c r="D81" s="148" t="str">
        <f>'Crisis Indicator Data'!D78</f>
        <v>Myanmar</v>
      </c>
      <c r="E81" s="149" t="str">
        <f>'Crisis Indicator Data'!E78</f>
        <v>MMR</v>
      </c>
      <c r="F81" s="240">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240">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240">
        <f t="shared" si="26"/>
        <v>4.2</v>
      </c>
      <c r="I81" s="240">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240">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240">
        <f t="shared" si="27"/>
        <v>2.8</v>
      </c>
      <c r="L81" s="240">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240">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240">
        <f t="shared" si="28"/>
        <v>1.9</v>
      </c>
      <c r="O81" s="240">
        <f t="shared" si="29"/>
        <v>2.9666666666666668</v>
      </c>
      <c r="P81" s="240">
        <f>IF(LEN(E81)&gt;3,VLOOKUP(C81,'Regional Crises'!$B$1:$R$69,12,FALSE),VLOOKUP(E81,'Country Indicator Data'!$B$4:$I$300,8,FALSE))</f>
        <v>5</v>
      </c>
      <c r="Q81" s="240">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40">
        <f t="shared" si="30"/>
        <v>5</v>
      </c>
      <c r="S81" s="240">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240">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240">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240">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240">
        <f t="shared" si="31"/>
        <v>3.6</v>
      </c>
      <c r="X81" s="240">
        <f t="shared" si="32"/>
        <v>3.9</v>
      </c>
      <c r="Y81" s="247">
        <f>IF('Core Indicators'!FC78="x","x",IF('Core Indicators'!FC78&gt;=5,5,IF('Core Indicators'!FC78&gt;=4,4,IF('Core Indicators'!FC78&gt;=3,3,IF('Core Indicators'!FC78&gt;=2,2,IF('Core Indicators'!FC78&gt;=1,1,0))))))</f>
        <v>3</v>
      </c>
      <c r="Z81" s="240">
        <f t="shared" si="33"/>
        <v>3</v>
      </c>
      <c r="AA81" s="247">
        <f>'Crisis Indicator Data'!Y78</f>
        <v>2</v>
      </c>
      <c r="AB81" s="247">
        <f>'Crisis Indicator Data'!Z78</f>
        <v>3</v>
      </c>
      <c r="AC81" s="247">
        <f>'Crisis Indicator Data'!AA78</f>
        <v>2</v>
      </c>
      <c r="AD81" s="247">
        <f>'Crisis Indicator Data'!AB78</f>
        <v>3</v>
      </c>
      <c r="AE81" s="247">
        <f t="shared" si="34"/>
        <v>5</v>
      </c>
      <c r="AF81" s="247">
        <f>'Crisis Indicator Data'!AC78</f>
        <v>2</v>
      </c>
      <c r="AG81" s="247">
        <f>'Crisis Indicator Data'!AD78</f>
        <v>2</v>
      </c>
      <c r="AH81" s="247">
        <f t="shared" si="35"/>
        <v>4</v>
      </c>
      <c r="AI81" s="247">
        <f>'Crisis Indicator Data'!AE78</f>
        <v>3</v>
      </c>
      <c r="AJ81" s="247">
        <f>'Crisis Indicator Data'!AF78</f>
        <v>1</v>
      </c>
      <c r="AK81" s="247">
        <f>'Crisis Indicator Data'!AG78</f>
        <v>3</v>
      </c>
      <c r="AL81" s="247">
        <f t="shared" si="36"/>
        <v>5</v>
      </c>
      <c r="AM81" s="240">
        <f t="shared" si="37"/>
        <v>5</v>
      </c>
      <c r="AN81" s="240">
        <f t="shared" si="38"/>
        <v>4</v>
      </c>
    </row>
    <row r="82" spans="1:40" ht="13.5" customHeight="1" x14ac:dyDescent="0.25">
      <c r="A82" s="147" t="str">
        <f>'Crisis Indicator Data'!A79</f>
        <v>Multiple Crises in Mozambique</v>
      </c>
      <c r="B82" s="148" t="str">
        <f>'Crisis Indicator Data'!B79</f>
        <v>Conflict,Displacement,Cyclone</v>
      </c>
      <c r="C82" s="148" t="str">
        <f>'Crisis Indicator Data'!C79</f>
        <v>MOZ001</v>
      </c>
      <c r="D82" s="148" t="str">
        <f>'Crisis Indicator Data'!D79</f>
        <v>Mozambique</v>
      </c>
      <c r="E82" s="149" t="str">
        <f>'Crisis Indicator Data'!E79</f>
        <v>MOZ</v>
      </c>
      <c r="F82" s="240">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240">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2.8</v>
      </c>
      <c r="H82" s="240">
        <f t="shared" si="26"/>
        <v>2.65</v>
      </c>
      <c r="I82" s="240">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240">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240">
        <f t="shared" si="27"/>
        <v>3.1</v>
      </c>
      <c r="L82" s="240">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240">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240">
        <f t="shared" si="28"/>
        <v>3.7</v>
      </c>
      <c r="O82" s="240">
        <f t="shared" si="29"/>
        <v>3.15</v>
      </c>
      <c r="P82" s="240">
        <f>IF(LEN(E82)&gt;3,VLOOKUP(C82,'Regional Crises'!$B$1:$R$69,12,FALSE),VLOOKUP(E82,'Country Indicator Data'!$B$4:$I$300,8,FALSE))</f>
        <v>5</v>
      </c>
      <c r="Q82" s="240">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3.9</v>
      </c>
      <c r="R82" s="240">
        <f t="shared" si="30"/>
        <v>4.45</v>
      </c>
      <c r="S82" s="240">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40">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240">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3.5</v>
      </c>
      <c r="V82" s="240">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240">
        <f t="shared" si="31"/>
        <v>3.4</v>
      </c>
      <c r="X82" s="240">
        <f t="shared" si="32"/>
        <v>3.7</v>
      </c>
      <c r="Y82" s="247">
        <f>IF('Core Indicators'!FC79="x","x",IF('Core Indicators'!FC79&gt;=5,5,IF('Core Indicators'!FC79&gt;=4,4,IF('Core Indicators'!FC79&gt;=3,3,IF('Core Indicators'!FC79&gt;=2,2,IF('Core Indicators'!FC79&gt;=1,1,0))))))</f>
        <v>5</v>
      </c>
      <c r="Z82" s="240">
        <f t="shared" si="33"/>
        <v>5</v>
      </c>
      <c r="AA82" s="247">
        <f>'Crisis Indicator Data'!Y79</f>
        <v>1</v>
      </c>
      <c r="AB82" s="247">
        <f>'Crisis Indicator Data'!Z79</f>
        <v>1</v>
      </c>
      <c r="AC82" s="247">
        <f>'Crisis Indicator Data'!AA79</f>
        <v>1</v>
      </c>
      <c r="AD82" s="247">
        <f>'Crisis Indicator Data'!AB79</f>
        <v>0</v>
      </c>
      <c r="AE82" s="247">
        <f t="shared" si="34"/>
        <v>2</v>
      </c>
      <c r="AF82" s="247">
        <f>'Crisis Indicator Data'!AC79</f>
        <v>0</v>
      </c>
      <c r="AG82" s="247">
        <f>'Crisis Indicator Data'!AD79</f>
        <v>2</v>
      </c>
      <c r="AH82" s="247">
        <f t="shared" si="35"/>
        <v>2</v>
      </c>
      <c r="AI82" s="247">
        <f>'Crisis Indicator Data'!AE79</f>
        <v>1</v>
      </c>
      <c r="AJ82" s="247">
        <f>'Crisis Indicator Data'!AF79</f>
        <v>1</v>
      </c>
      <c r="AK82" s="247">
        <f>'Crisis Indicator Data'!AG79</f>
        <v>3</v>
      </c>
      <c r="AL82" s="247">
        <f t="shared" si="36"/>
        <v>4</v>
      </c>
      <c r="AM82" s="240">
        <f t="shared" si="37"/>
        <v>3</v>
      </c>
      <c r="AN82" s="240">
        <f t="shared" si="38"/>
        <v>4</v>
      </c>
    </row>
    <row r="83" spans="1:40" ht="13.5" customHeight="1" x14ac:dyDescent="0.25">
      <c r="A83" s="147" t="str">
        <f>'Crisis Indicator Data'!A80</f>
        <v>Cabo Delgado Islamist Insurgency</v>
      </c>
      <c r="B83" s="148" t="str">
        <f>'Crisis Indicator Data'!B80</f>
        <v>Conflict,Displacement</v>
      </c>
      <c r="C83" s="148" t="str">
        <f>'Crisis Indicator Data'!C80</f>
        <v>MOZ004</v>
      </c>
      <c r="D83" s="148" t="str">
        <f>'Crisis Indicator Data'!D80</f>
        <v>Mozambique</v>
      </c>
      <c r="E83" s="149" t="str">
        <f>'Crisis Indicator Data'!E80</f>
        <v>MOZ</v>
      </c>
      <c r="F83" s="240">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240">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240">
        <f t="shared" si="26"/>
        <v>2.65</v>
      </c>
      <c r="I83" s="240">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240">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240">
        <f t="shared" si="27"/>
        <v>3.1</v>
      </c>
      <c r="L83" s="240">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240">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240">
        <f t="shared" si="28"/>
        <v>3.7</v>
      </c>
      <c r="O83" s="240">
        <f t="shared" si="29"/>
        <v>3.15</v>
      </c>
      <c r="P83" s="240">
        <f>IF(LEN(E83)&gt;3,VLOOKUP(C83,'Regional Crises'!$B$1:$R$69,12,FALSE),VLOOKUP(E83,'Country Indicator Data'!$B$4:$I$300,8,FALSE))</f>
        <v>5</v>
      </c>
      <c r="Q83" s="240">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3.9</v>
      </c>
      <c r="R83" s="240">
        <f t="shared" si="30"/>
        <v>4.45</v>
      </c>
      <c r="S83" s="240">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240">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240">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240">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240">
        <f t="shared" si="31"/>
        <v>3.4</v>
      </c>
      <c r="X83" s="240">
        <f t="shared" si="32"/>
        <v>3.7</v>
      </c>
      <c r="Y83" s="247">
        <f>IF('Core Indicators'!FC80="x","x",IF('Core Indicators'!FC80&gt;=5,5,IF('Core Indicators'!FC80&gt;=4,4,IF('Core Indicators'!FC80&gt;=3,3,IF('Core Indicators'!FC80&gt;=2,2,IF('Core Indicators'!FC80&gt;=1,1,0))))))</f>
        <v>3</v>
      </c>
      <c r="Z83" s="240">
        <f t="shared" si="33"/>
        <v>3</v>
      </c>
      <c r="AA83" s="247">
        <f>'Crisis Indicator Data'!Y80</f>
        <v>1</v>
      </c>
      <c r="AB83" s="247">
        <f>'Crisis Indicator Data'!Z80</f>
        <v>1</v>
      </c>
      <c r="AC83" s="247">
        <f>'Crisis Indicator Data'!AA80</f>
        <v>1</v>
      </c>
      <c r="AD83" s="247">
        <f>'Crisis Indicator Data'!AB80</f>
        <v>0</v>
      </c>
      <c r="AE83" s="247">
        <f t="shared" si="34"/>
        <v>2</v>
      </c>
      <c r="AF83" s="247">
        <f>'Crisis Indicator Data'!AC80</f>
        <v>0</v>
      </c>
      <c r="AG83" s="247">
        <f>'Crisis Indicator Data'!AD80</f>
        <v>2</v>
      </c>
      <c r="AH83" s="247">
        <f t="shared" si="35"/>
        <v>2</v>
      </c>
      <c r="AI83" s="247">
        <f>'Crisis Indicator Data'!AE80</f>
        <v>1</v>
      </c>
      <c r="AJ83" s="247">
        <f>'Crisis Indicator Data'!AF80</f>
        <v>1</v>
      </c>
      <c r="AK83" s="247">
        <f>'Crisis Indicator Data'!AG80</f>
        <v>3</v>
      </c>
      <c r="AL83" s="247">
        <f t="shared" si="36"/>
        <v>4</v>
      </c>
      <c r="AM83" s="240">
        <f t="shared" si="37"/>
        <v>3</v>
      </c>
      <c r="AN83" s="240">
        <f t="shared" si="38"/>
        <v>3</v>
      </c>
    </row>
    <row r="84" spans="1:40" ht="13.5" customHeight="1" x14ac:dyDescent="0.25">
      <c r="A84" s="147" t="str">
        <f>'Crisis Indicator Data'!A81</f>
        <v>2022 Tropical Cyclone Seasons in Mozambique</v>
      </c>
      <c r="B84" s="148" t="str">
        <f>'Crisis Indicator Data'!B81</f>
        <v>Cyclone</v>
      </c>
      <c r="C84" s="148" t="str">
        <f>'Crisis Indicator Data'!C81</f>
        <v>MOZ008</v>
      </c>
      <c r="D84" s="148" t="str">
        <f>'Crisis Indicator Data'!D81</f>
        <v>Mozambique</v>
      </c>
      <c r="E84" s="149" t="str">
        <f>'Crisis Indicator Data'!E81</f>
        <v>MOZ</v>
      </c>
      <c r="F84" s="240">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240">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240">
        <f t="shared" si="26"/>
        <v>2.65</v>
      </c>
      <c r="I84" s="240">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240">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240">
        <f t="shared" si="27"/>
        <v>3.1</v>
      </c>
      <c r="L84" s="240">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240">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240">
        <f t="shared" si="28"/>
        <v>3.7</v>
      </c>
      <c r="O84" s="240">
        <f t="shared" si="29"/>
        <v>3.15</v>
      </c>
      <c r="P84" s="240">
        <f>IF(LEN(E84)&gt;3,VLOOKUP(C84,'Regional Crises'!$B$1:$R$69,12,FALSE),VLOOKUP(E84,'Country Indicator Data'!$B$4:$I$300,8,FALSE))</f>
        <v>5</v>
      </c>
      <c r="Q84" s="240">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3.9</v>
      </c>
      <c r="R84" s="240">
        <f t="shared" si="30"/>
        <v>4.45</v>
      </c>
      <c r="S84" s="240">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240">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240">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240">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240">
        <f t="shared" si="31"/>
        <v>3.4</v>
      </c>
      <c r="X84" s="240">
        <f t="shared" si="32"/>
        <v>3.7</v>
      </c>
      <c r="Y84" s="247">
        <f>IF('Core Indicators'!FC81="x","x",IF('Core Indicators'!FC81&gt;=5,5,IF('Core Indicators'!FC81&gt;=4,4,IF('Core Indicators'!FC81&gt;=3,3,IF('Core Indicators'!FC81&gt;=2,2,IF('Core Indicators'!FC81&gt;=1,1,0))))))</f>
        <v>4</v>
      </c>
      <c r="Z84" s="240">
        <f t="shared" si="33"/>
        <v>4</v>
      </c>
      <c r="AA84" s="247">
        <f>'Crisis Indicator Data'!Y81</f>
        <v>1</v>
      </c>
      <c r="AB84" s="247">
        <f>'Crisis Indicator Data'!Z81</f>
        <v>1</v>
      </c>
      <c r="AC84" s="247">
        <f>'Crisis Indicator Data'!AA81</f>
        <v>0</v>
      </c>
      <c r="AD84" s="247">
        <f>'Crisis Indicator Data'!AB81</f>
        <v>0</v>
      </c>
      <c r="AE84" s="247">
        <f t="shared" si="34"/>
        <v>2</v>
      </c>
      <c r="AF84" s="247">
        <f>'Crisis Indicator Data'!AC81</f>
        <v>0</v>
      </c>
      <c r="AG84" s="247">
        <f>'Crisis Indicator Data'!AD81</f>
        <v>1</v>
      </c>
      <c r="AH84" s="247">
        <f t="shared" si="35"/>
        <v>1</v>
      </c>
      <c r="AI84" s="247">
        <f>'Crisis Indicator Data'!AE81</f>
        <v>0</v>
      </c>
      <c r="AJ84" s="247">
        <f>'Crisis Indicator Data'!AF81</f>
        <v>1</v>
      </c>
      <c r="AK84" s="247">
        <f>'Crisis Indicator Data'!AG81</f>
        <v>3</v>
      </c>
      <c r="AL84" s="247">
        <f t="shared" si="36"/>
        <v>3</v>
      </c>
      <c r="AM84" s="240">
        <f t="shared" si="37"/>
        <v>2</v>
      </c>
      <c r="AN84" s="240">
        <f t="shared" si="38"/>
        <v>3</v>
      </c>
    </row>
    <row r="85" spans="1:40" ht="13.5" customHeight="1" x14ac:dyDescent="0.25">
      <c r="A85" s="147" t="str">
        <f>'Crisis Indicator Data'!A82</f>
        <v>Refugees from Mali in Mauritania</v>
      </c>
      <c r="B85" s="148" t="str">
        <f>'Crisis Indicator Data'!B82</f>
        <v>Displacement</v>
      </c>
      <c r="C85" s="148" t="str">
        <f>'Crisis Indicator Data'!C82</f>
        <v>MRT002</v>
      </c>
      <c r="D85" s="148" t="str">
        <f>'Crisis Indicator Data'!D82</f>
        <v>Mauritania</v>
      </c>
      <c r="E85" s="149" t="str">
        <f>'Crisis Indicator Data'!E82</f>
        <v>MRT</v>
      </c>
      <c r="F85" s="240">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3.2</v>
      </c>
      <c r="G85" s="240">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2.9</v>
      </c>
      <c r="H85" s="240">
        <f t="shared" si="26"/>
        <v>3.05</v>
      </c>
      <c r="I85" s="240">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3.3</v>
      </c>
      <c r="J85" s="240">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240">
        <f t="shared" si="27"/>
        <v>1.65</v>
      </c>
      <c r="L85" s="240">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240">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240">
        <f t="shared" si="28"/>
        <v>2.5499999999999998</v>
      </c>
      <c r="O85" s="240">
        <f t="shared" si="29"/>
        <v>2.4166666666666665</v>
      </c>
      <c r="P85" s="240">
        <f>IF(LEN(E85)&gt;3,VLOOKUP(C85,'Regional Crises'!$B$1:$R$69,12,FALSE),VLOOKUP(E85,'Country Indicator Data'!$B$4:$I$300,8,FALSE))</f>
        <v>2</v>
      </c>
      <c r="Q85" s="240">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v>
      </c>
      <c r="R85" s="240">
        <f t="shared" si="30"/>
        <v>1</v>
      </c>
      <c r="S85" s="240">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240">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3.1</v>
      </c>
      <c r="U85" s="240">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v>
      </c>
      <c r="V85" s="240">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3.3</v>
      </c>
      <c r="W85" s="240">
        <f t="shared" si="31"/>
        <v>3.3</v>
      </c>
      <c r="X85" s="240">
        <f t="shared" si="32"/>
        <v>2.2000000000000002</v>
      </c>
      <c r="Y85" s="247">
        <f>IF('Core Indicators'!FC82="x","x",IF('Core Indicators'!FC82&gt;=5,5,IF('Core Indicators'!FC82&gt;=4,4,IF('Core Indicators'!FC82&gt;=3,3,IF('Core Indicators'!FC82&gt;=2,2,IF('Core Indicators'!FC82&gt;=1,1,0))))))</f>
        <v>2</v>
      </c>
      <c r="Z85" s="240">
        <f t="shared" si="33"/>
        <v>2</v>
      </c>
      <c r="AA85" s="247">
        <f>'Crisis Indicator Data'!Y82</f>
        <v>0</v>
      </c>
      <c r="AB85" s="247">
        <f>'Crisis Indicator Data'!Z82</f>
        <v>0</v>
      </c>
      <c r="AC85" s="247">
        <f>'Crisis Indicator Data'!AA82</f>
        <v>0</v>
      </c>
      <c r="AD85" s="247">
        <f>'Crisis Indicator Data'!AB82</f>
        <v>0</v>
      </c>
      <c r="AE85" s="247">
        <f t="shared" si="34"/>
        <v>0</v>
      </c>
      <c r="AF85" s="247">
        <f>'Crisis Indicator Data'!AC82</f>
        <v>0</v>
      </c>
      <c r="AG85" s="247">
        <f>'Crisis Indicator Data'!AD82</f>
        <v>0</v>
      </c>
      <c r="AH85" s="247">
        <f t="shared" si="35"/>
        <v>0</v>
      </c>
      <c r="AI85" s="247">
        <f>'Crisis Indicator Data'!AE82</f>
        <v>0</v>
      </c>
      <c r="AJ85" s="247">
        <f>'Crisis Indicator Data'!AF82</f>
        <v>2</v>
      </c>
      <c r="AK85" s="247">
        <f>'Crisis Indicator Data'!AG82</f>
        <v>0</v>
      </c>
      <c r="AL85" s="247">
        <f t="shared" si="36"/>
        <v>2</v>
      </c>
      <c r="AM85" s="240">
        <f t="shared" si="37"/>
        <v>1</v>
      </c>
      <c r="AN85" s="240">
        <f t="shared" si="38"/>
        <v>1.5</v>
      </c>
    </row>
    <row r="86" spans="1:40" ht="13.5" customHeight="1" x14ac:dyDescent="0.25">
      <c r="A86" s="147" t="str">
        <f>'Crisis Indicator Data'!A83</f>
        <v>Food Security in Mauritania</v>
      </c>
      <c r="B86" s="148" t="str">
        <f>'Crisis Indicator Data'!B83</f>
        <v>Drought,Floods</v>
      </c>
      <c r="C86" s="148" t="str">
        <f>'Crisis Indicator Data'!C83</f>
        <v>MRT003</v>
      </c>
      <c r="D86" s="148" t="str">
        <f>'Crisis Indicator Data'!D83</f>
        <v>Mauritania</v>
      </c>
      <c r="E86" s="149" t="str">
        <f>'Crisis Indicator Data'!E83</f>
        <v>MRT</v>
      </c>
      <c r="F86" s="240">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3.2</v>
      </c>
      <c r="G86" s="240">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2.9</v>
      </c>
      <c r="H86" s="240">
        <f t="shared" si="26"/>
        <v>3.05</v>
      </c>
      <c r="I86" s="240">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3.3</v>
      </c>
      <c r="J86" s="240">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240">
        <f t="shared" si="27"/>
        <v>1.65</v>
      </c>
      <c r="L86" s="240">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4.0999999999999996</v>
      </c>
      <c r="M86" s="240">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v>
      </c>
      <c r="N86" s="240">
        <f t="shared" si="28"/>
        <v>2.5499999999999998</v>
      </c>
      <c r="O86" s="240">
        <f t="shared" si="29"/>
        <v>2.4166666666666665</v>
      </c>
      <c r="P86" s="240">
        <f>IF(LEN(E86)&gt;3,VLOOKUP(C86,'Regional Crises'!$B$1:$R$69,12,FALSE),VLOOKUP(E86,'Country Indicator Data'!$B$4:$I$300,8,FALSE))</f>
        <v>2</v>
      </c>
      <c r="Q86" s="240">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0</v>
      </c>
      <c r="R86" s="240">
        <f t="shared" si="30"/>
        <v>1</v>
      </c>
      <c r="S86" s="240">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240">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3.1</v>
      </c>
      <c r="U86" s="240">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v>
      </c>
      <c r="V86" s="240">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3.3</v>
      </c>
      <c r="W86" s="240">
        <f t="shared" si="31"/>
        <v>3.3</v>
      </c>
      <c r="X86" s="240">
        <f t="shared" si="32"/>
        <v>2.2000000000000002</v>
      </c>
      <c r="Y86" s="247">
        <f>IF('Core Indicators'!FC83="x","x",IF('Core Indicators'!FC83&gt;=5,5,IF('Core Indicators'!FC83&gt;=4,4,IF('Core Indicators'!FC83&gt;=3,3,IF('Core Indicators'!FC83&gt;=2,2,IF('Core Indicators'!FC83&gt;=1,1,0))))))</f>
        <v>2</v>
      </c>
      <c r="Z86" s="240">
        <f t="shared" si="33"/>
        <v>2</v>
      </c>
      <c r="AA86" s="247">
        <f>'Crisis Indicator Data'!Y83</f>
        <v>0</v>
      </c>
      <c r="AB86" s="247">
        <f>'Crisis Indicator Data'!Z83</f>
        <v>0</v>
      </c>
      <c r="AC86" s="247">
        <f>'Crisis Indicator Data'!AA83</f>
        <v>0</v>
      </c>
      <c r="AD86" s="247">
        <f>'Crisis Indicator Data'!AB83</f>
        <v>0</v>
      </c>
      <c r="AE86" s="247">
        <f t="shared" si="34"/>
        <v>0</v>
      </c>
      <c r="AF86" s="247">
        <f>'Crisis Indicator Data'!AC83</f>
        <v>0</v>
      </c>
      <c r="AG86" s="247">
        <f>'Crisis Indicator Data'!AD83</f>
        <v>0</v>
      </c>
      <c r="AH86" s="247">
        <f t="shared" si="35"/>
        <v>0</v>
      </c>
      <c r="AI86" s="247">
        <f>'Crisis Indicator Data'!AE83</f>
        <v>0</v>
      </c>
      <c r="AJ86" s="247">
        <f>'Crisis Indicator Data'!AF83</f>
        <v>2</v>
      </c>
      <c r="AK86" s="247">
        <f>'Crisis Indicator Data'!AG83</f>
        <v>0</v>
      </c>
      <c r="AL86" s="247">
        <f t="shared" si="36"/>
        <v>2</v>
      </c>
      <c r="AM86" s="240">
        <f t="shared" si="37"/>
        <v>1</v>
      </c>
      <c r="AN86" s="240">
        <f t="shared" si="38"/>
        <v>1.5</v>
      </c>
    </row>
    <row r="87" spans="1:40" ht="13.5" customHeight="1" x14ac:dyDescent="0.25">
      <c r="A87" s="147" t="str">
        <f>'Crisis Indicator Data'!A84</f>
        <v>Complex crisis in Malawi</v>
      </c>
      <c r="B87" s="148" t="str">
        <f>'Crisis Indicator Data'!B84</f>
        <v>Drought,Socio-political,Cyclone</v>
      </c>
      <c r="C87" s="148" t="str">
        <f>'Crisis Indicator Data'!C84</f>
        <v>MWI002</v>
      </c>
      <c r="D87" s="148" t="str">
        <f>'Crisis Indicator Data'!D84</f>
        <v>Malawi</v>
      </c>
      <c r="E87" s="149" t="str">
        <f>'Crisis Indicator Data'!E84</f>
        <v>MWI</v>
      </c>
      <c r="F87" s="240">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240">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1.8</v>
      </c>
      <c r="H87" s="240">
        <f t="shared" si="26"/>
        <v>1.6</v>
      </c>
      <c r="I87" s="240">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240">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240">
        <f t="shared" si="27"/>
        <v>1.5</v>
      </c>
      <c r="L87" s="240">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240">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2.5</v>
      </c>
      <c r="N87" s="240">
        <f t="shared" si="28"/>
        <v>3.3</v>
      </c>
      <c r="O87" s="240">
        <f t="shared" si="29"/>
        <v>2.1333333333333333</v>
      </c>
      <c r="P87" s="240">
        <f>IF(LEN(E87)&gt;3,VLOOKUP(C87,'Regional Crises'!$B$1:$R$69,12,FALSE),VLOOKUP(E87,'Country Indicator Data'!$B$4:$I$300,8,FALSE))</f>
        <v>0</v>
      </c>
      <c r="Q87" s="240">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3.2</v>
      </c>
      <c r="R87" s="240">
        <f t="shared" si="30"/>
        <v>1.6</v>
      </c>
      <c r="S87" s="240">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240">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2.8</v>
      </c>
      <c r="U87" s="240">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40">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240">
        <f t="shared" si="31"/>
        <v>2.6</v>
      </c>
      <c r="X87" s="240">
        <f t="shared" si="32"/>
        <v>2.1</v>
      </c>
      <c r="Y87" s="247">
        <f>IF('Core Indicators'!FC84="x","x",IF('Core Indicators'!FC84&gt;=5,5,IF('Core Indicators'!FC84&gt;=4,4,IF('Core Indicators'!FC84&gt;=3,3,IF('Core Indicators'!FC84&gt;=2,2,IF('Core Indicators'!FC84&gt;=1,1,0))))))</f>
        <v>2</v>
      </c>
      <c r="Z87" s="240">
        <f t="shared" si="33"/>
        <v>2</v>
      </c>
      <c r="AA87" s="247">
        <f>'Crisis Indicator Data'!Y84</f>
        <v>2</v>
      </c>
      <c r="AB87" s="247">
        <f>'Crisis Indicator Data'!Z84</f>
        <v>0</v>
      </c>
      <c r="AC87" s="247">
        <f>'Crisis Indicator Data'!AA84</f>
        <v>0</v>
      </c>
      <c r="AD87" s="247">
        <f>'Crisis Indicator Data'!AB84</f>
        <v>0</v>
      </c>
      <c r="AE87" s="247">
        <f t="shared" si="34"/>
        <v>2</v>
      </c>
      <c r="AF87" s="247">
        <f>'Crisis Indicator Data'!AC84</f>
        <v>2</v>
      </c>
      <c r="AG87" s="247">
        <f>'Crisis Indicator Data'!AD84</f>
        <v>0</v>
      </c>
      <c r="AH87" s="247">
        <f t="shared" si="35"/>
        <v>2</v>
      </c>
      <c r="AI87" s="247">
        <f>'Crisis Indicator Data'!AE84</f>
        <v>0</v>
      </c>
      <c r="AJ87" s="247">
        <f>'Crisis Indicator Data'!AF84</f>
        <v>0</v>
      </c>
      <c r="AK87" s="247">
        <f>'Crisis Indicator Data'!AG84</f>
        <v>3</v>
      </c>
      <c r="AL87" s="247">
        <f t="shared" si="36"/>
        <v>3</v>
      </c>
      <c r="AM87" s="240">
        <f t="shared" si="37"/>
        <v>2</v>
      </c>
      <c r="AN87" s="240">
        <f t="shared" si="38"/>
        <v>2</v>
      </c>
    </row>
    <row r="88" spans="1:40" ht="13.5" customHeight="1" x14ac:dyDescent="0.25">
      <c r="A88" s="147" t="str">
        <f>'Crisis Indicator Data'!A85</f>
        <v>Tropical Cyclone Ana in Malawi</v>
      </c>
      <c r="B88" s="148" t="str">
        <f>'Crisis Indicator Data'!B85</f>
        <v>Cyclone</v>
      </c>
      <c r="C88" s="148" t="str">
        <f>'Crisis Indicator Data'!C85</f>
        <v>MWI004</v>
      </c>
      <c r="D88" s="148" t="str">
        <f>'Crisis Indicator Data'!D85</f>
        <v>Malawi</v>
      </c>
      <c r="E88" s="149" t="str">
        <f>'Crisis Indicator Data'!E85</f>
        <v>MWI</v>
      </c>
      <c r="F88" s="240">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240">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1.8</v>
      </c>
      <c r="H88" s="240">
        <f t="shared" si="26"/>
        <v>1.6</v>
      </c>
      <c r="I88" s="240">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240">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240">
        <f t="shared" si="27"/>
        <v>1.5</v>
      </c>
      <c r="L88" s="240">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240">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2.5</v>
      </c>
      <c r="N88" s="240">
        <f t="shared" si="28"/>
        <v>3.3</v>
      </c>
      <c r="O88" s="240">
        <f t="shared" si="29"/>
        <v>2.1333333333333333</v>
      </c>
      <c r="P88" s="240">
        <f>IF(LEN(E88)&gt;3,VLOOKUP(C88,'Regional Crises'!$B$1:$R$69,12,FALSE),VLOOKUP(E88,'Country Indicator Data'!$B$4:$I$300,8,FALSE))</f>
        <v>0</v>
      </c>
      <c r="Q88" s="240">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3.2</v>
      </c>
      <c r="R88" s="240">
        <f t="shared" si="30"/>
        <v>1.6</v>
      </c>
      <c r="S88" s="240">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3.5</v>
      </c>
      <c r="T88" s="240">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2.8</v>
      </c>
      <c r="U88" s="240">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40">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1.9</v>
      </c>
      <c r="W88" s="240">
        <f t="shared" si="31"/>
        <v>2.6</v>
      </c>
      <c r="X88" s="240">
        <f t="shared" si="32"/>
        <v>2.1</v>
      </c>
      <c r="Y88" s="247">
        <f>IF('Core Indicators'!FC85="x","x",IF('Core Indicators'!FC85&gt;=5,5,IF('Core Indicators'!FC85&gt;=4,4,IF('Core Indicators'!FC85&gt;=3,3,IF('Core Indicators'!FC85&gt;=2,2,IF('Core Indicators'!FC85&gt;=1,1,0))))))</f>
        <v>2</v>
      </c>
      <c r="Z88" s="240">
        <f t="shared" si="33"/>
        <v>2</v>
      </c>
      <c r="AA88" s="247">
        <f>'Crisis Indicator Data'!Y85</f>
        <v>2</v>
      </c>
      <c r="AB88" s="247">
        <f>'Crisis Indicator Data'!Z85</f>
        <v>0</v>
      </c>
      <c r="AC88" s="247">
        <f>'Crisis Indicator Data'!AA85</f>
        <v>0</v>
      </c>
      <c r="AD88" s="247">
        <f>'Crisis Indicator Data'!AB85</f>
        <v>0</v>
      </c>
      <c r="AE88" s="247">
        <f t="shared" si="34"/>
        <v>2</v>
      </c>
      <c r="AF88" s="247">
        <f>'Crisis Indicator Data'!AC85</f>
        <v>0</v>
      </c>
      <c r="AG88" s="247">
        <f>'Crisis Indicator Data'!AD85</f>
        <v>0</v>
      </c>
      <c r="AH88" s="247">
        <f t="shared" si="35"/>
        <v>0</v>
      </c>
      <c r="AI88" s="247">
        <f>'Crisis Indicator Data'!AE85</f>
        <v>0</v>
      </c>
      <c r="AJ88" s="247">
        <f>'Crisis Indicator Data'!AF85</f>
        <v>0</v>
      </c>
      <c r="AK88" s="247">
        <f>'Crisis Indicator Data'!AG85</f>
        <v>3</v>
      </c>
      <c r="AL88" s="247">
        <f t="shared" si="36"/>
        <v>3</v>
      </c>
      <c r="AM88" s="240">
        <f t="shared" si="37"/>
        <v>2</v>
      </c>
      <c r="AN88" s="240">
        <f t="shared" si="38"/>
        <v>2</v>
      </c>
    </row>
    <row r="89" spans="1:40" ht="13.5" customHeight="1" x14ac:dyDescent="0.25">
      <c r="A89" s="147" t="str">
        <f>'Crisis Indicator Data'!A86</f>
        <v>International Refugees in Malaysia</v>
      </c>
      <c r="B89" s="148" t="str">
        <f>'Crisis Indicator Data'!B86</f>
        <v>Displacement</v>
      </c>
      <c r="C89" s="148" t="str">
        <f>'Crisis Indicator Data'!C86</f>
        <v>MYS001</v>
      </c>
      <c r="D89" s="148" t="str">
        <f>'Crisis Indicator Data'!D86</f>
        <v>Malaysia</v>
      </c>
      <c r="E89" s="149" t="str">
        <f>'Crisis Indicator Data'!E86</f>
        <v>MYS</v>
      </c>
      <c r="F89" s="240">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3.9</v>
      </c>
      <c r="G89" s="240">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240">
        <f t="shared" si="26"/>
        <v>3</v>
      </c>
      <c r="I89" s="240">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240">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0.6</v>
      </c>
      <c r="K89" s="240">
        <f t="shared" si="27"/>
        <v>1.8</v>
      </c>
      <c r="L89" s="240">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1.8</v>
      </c>
      <c r="M89" s="240">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v>
      </c>
      <c r="N89" s="240">
        <f t="shared" si="28"/>
        <v>1.9</v>
      </c>
      <c r="O89" s="240">
        <f t="shared" si="29"/>
        <v>2.2333333333333329</v>
      </c>
      <c r="P89" s="240">
        <f>IF(LEN(E89)&gt;3,VLOOKUP(C89,'Regional Crises'!$B$1:$R$69,12,FALSE),VLOOKUP(E89,'Country Indicator Data'!$B$4:$I$300,8,FALSE))</f>
        <v>1</v>
      </c>
      <c r="Q89" s="240">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1.1000000000000001</v>
      </c>
      <c r="R89" s="240">
        <f t="shared" si="30"/>
        <v>1.05</v>
      </c>
      <c r="S89" s="240">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2.4</v>
      </c>
      <c r="T89" s="240">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1.9</v>
      </c>
      <c r="U89" s="240">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240">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2.4</v>
      </c>
      <c r="W89" s="240">
        <f t="shared" si="31"/>
        <v>2.2999999999999998</v>
      </c>
      <c r="X89" s="240">
        <f t="shared" si="32"/>
        <v>1.9</v>
      </c>
      <c r="Y89" s="247">
        <f>IF('Core Indicators'!FC86="x","x",IF('Core Indicators'!FC86&gt;=5,5,IF('Core Indicators'!FC86&gt;=4,4,IF('Core Indicators'!FC86&gt;=3,3,IF('Core Indicators'!FC86&gt;=2,2,IF('Core Indicators'!FC86&gt;=1,1,0))))))</f>
        <v>3</v>
      </c>
      <c r="Z89" s="240">
        <f t="shared" si="33"/>
        <v>3</v>
      </c>
      <c r="AA89" s="247">
        <f>'Crisis Indicator Data'!Y86</f>
        <v>1</v>
      </c>
      <c r="AB89" s="247">
        <f>'Crisis Indicator Data'!Z86</f>
        <v>1</v>
      </c>
      <c r="AC89" s="247">
        <f>'Crisis Indicator Data'!AA86</f>
        <v>0</v>
      </c>
      <c r="AD89" s="247">
        <f>'Crisis Indicator Data'!AB86</f>
        <v>0</v>
      </c>
      <c r="AE89" s="247">
        <f t="shared" si="34"/>
        <v>2</v>
      </c>
      <c r="AF89" s="247">
        <f>'Crisis Indicator Data'!AC86</f>
        <v>2</v>
      </c>
      <c r="AG89" s="247">
        <f>'Crisis Indicator Data'!AD86</f>
        <v>2</v>
      </c>
      <c r="AH89" s="247">
        <f t="shared" si="35"/>
        <v>4</v>
      </c>
      <c r="AI89" s="247">
        <f>'Crisis Indicator Data'!AE86</f>
        <v>0</v>
      </c>
      <c r="AJ89" s="247">
        <f>'Crisis Indicator Data'!AF86</f>
        <v>0</v>
      </c>
      <c r="AK89" s="247">
        <f>'Crisis Indicator Data'!AG86</f>
        <v>0</v>
      </c>
      <c r="AL89" s="247">
        <f t="shared" si="36"/>
        <v>0</v>
      </c>
      <c r="AM89" s="240">
        <f t="shared" si="37"/>
        <v>2</v>
      </c>
      <c r="AN89" s="240">
        <f t="shared" si="38"/>
        <v>2.5</v>
      </c>
    </row>
    <row r="90" spans="1:40" ht="13.5" customHeight="1" x14ac:dyDescent="0.25">
      <c r="A90" s="147" t="str">
        <f>'Crisis Indicator Data'!A87</f>
        <v>Food Security Crisis in Namibia</v>
      </c>
      <c r="B90" s="148" t="str">
        <f>'Crisis Indicator Data'!B87</f>
        <v>Drought</v>
      </c>
      <c r="C90" s="148" t="str">
        <f>'Crisis Indicator Data'!C87</f>
        <v>NAM002</v>
      </c>
      <c r="D90" s="148" t="str">
        <f>'Crisis Indicator Data'!D87</f>
        <v>Namibia</v>
      </c>
      <c r="E90" s="149" t="str">
        <f>'Crisis Indicator Data'!E87</f>
        <v>NAM</v>
      </c>
      <c r="F90" s="240">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1.1000000000000001</v>
      </c>
      <c r="G90" s="240">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1.3</v>
      </c>
      <c r="H90" s="240">
        <f t="shared" si="26"/>
        <v>1.2000000000000002</v>
      </c>
      <c r="I90" s="240">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3.6</v>
      </c>
      <c r="J90" s="240">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1.6</v>
      </c>
      <c r="K90" s="240">
        <f t="shared" si="27"/>
        <v>2.6</v>
      </c>
      <c r="L90" s="240">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240">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4.3</v>
      </c>
      <c r="N90" s="240">
        <f t="shared" si="28"/>
        <v>3.7</v>
      </c>
      <c r="O90" s="240">
        <f t="shared" si="29"/>
        <v>2.5</v>
      </c>
      <c r="P90" s="240">
        <f>IF(LEN(E90)&gt;3,VLOOKUP(C90,'Regional Crises'!$B$1:$R$69,12,FALSE),VLOOKUP(E90,'Country Indicator Data'!$B$4:$I$300,8,FALSE))</f>
        <v>0</v>
      </c>
      <c r="Q90" s="240">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0</v>
      </c>
      <c r="R90" s="240">
        <f t="shared" si="30"/>
        <v>0</v>
      </c>
      <c r="S90" s="240">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2.4</v>
      </c>
      <c r="T90" s="240">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2.2000000000000002</v>
      </c>
      <c r="U90" s="240">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1.6</v>
      </c>
      <c r="V90" s="240">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1.2</v>
      </c>
      <c r="W90" s="240">
        <f t="shared" si="31"/>
        <v>1.9</v>
      </c>
      <c r="X90" s="240">
        <f t="shared" si="32"/>
        <v>1.5</v>
      </c>
      <c r="Y90" s="247">
        <f>IF('Core Indicators'!FC87="x","x",IF('Core Indicators'!FC87&gt;=5,5,IF('Core Indicators'!FC87&gt;=4,4,IF('Core Indicators'!FC87&gt;=3,3,IF('Core Indicators'!FC87&gt;=2,2,IF('Core Indicators'!FC87&gt;=1,1,0))))))</f>
        <v>1</v>
      </c>
      <c r="Z90" s="240">
        <f t="shared" si="33"/>
        <v>1</v>
      </c>
      <c r="AA90" s="247">
        <f>'Crisis Indicator Data'!Y87</f>
        <v>0</v>
      </c>
      <c r="AB90" s="247">
        <f>'Crisis Indicator Data'!Z87</f>
        <v>0</v>
      </c>
      <c r="AC90" s="247">
        <f>'Crisis Indicator Data'!AA87</f>
        <v>0</v>
      </c>
      <c r="AD90" s="247">
        <f>'Crisis Indicator Data'!AB87</f>
        <v>0</v>
      </c>
      <c r="AE90" s="247">
        <f t="shared" si="34"/>
        <v>0</v>
      </c>
      <c r="AF90" s="247">
        <f>'Crisis Indicator Data'!AC87</f>
        <v>2</v>
      </c>
      <c r="AG90" s="247">
        <f>'Crisis Indicator Data'!AD87</f>
        <v>0</v>
      </c>
      <c r="AH90" s="247">
        <f t="shared" si="35"/>
        <v>2</v>
      </c>
      <c r="AI90" s="247">
        <f>'Crisis Indicator Data'!AE87</f>
        <v>0</v>
      </c>
      <c r="AJ90" s="247">
        <f>'Crisis Indicator Data'!AF87</f>
        <v>1</v>
      </c>
      <c r="AK90" s="247">
        <f>'Crisis Indicator Data'!AG87</f>
        <v>0</v>
      </c>
      <c r="AL90" s="247">
        <f t="shared" si="36"/>
        <v>1</v>
      </c>
      <c r="AM90" s="240">
        <f t="shared" si="37"/>
        <v>1</v>
      </c>
      <c r="AN90" s="240">
        <f t="shared" si="38"/>
        <v>1</v>
      </c>
    </row>
    <row r="91" spans="1:40" ht="13.5" customHeight="1" x14ac:dyDescent="0.25">
      <c r="A91" s="147" t="str">
        <f>'Crisis Indicator Data'!A88</f>
        <v>Multiple crises in Niger</v>
      </c>
      <c r="B91" s="148" t="str">
        <f>'Crisis Indicator Data'!B88</f>
        <v>Conflict,Displacement</v>
      </c>
      <c r="C91" s="148" t="str">
        <f>'Crisis Indicator Data'!C88</f>
        <v>NER001</v>
      </c>
      <c r="D91" s="148" t="str">
        <f>'Crisis Indicator Data'!D88</f>
        <v>Niger</v>
      </c>
      <c r="E91" s="149" t="str">
        <f>'Crisis Indicator Data'!E88</f>
        <v>NER</v>
      </c>
      <c r="F91" s="240">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240">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240">
        <f t="shared" si="26"/>
        <v>2.0499999999999998</v>
      </c>
      <c r="I91" s="240">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240">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240">
        <f t="shared" si="27"/>
        <v>2</v>
      </c>
      <c r="L91" s="240">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240">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240">
        <f t="shared" si="28"/>
        <v>2.75</v>
      </c>
      <c r="O91" s="240">
        <f t="shared" si="29"/>
        <v>2.2666666666666666</v>
      </c>
      <c r="P91" s="240">
        <f>IF(LEN(E91)&gt;3,VLOOKUP(C91,'Regional Crises'!$B$1:$R$69,12,FALSE),VLOOKUP(E91,'Country Indicator Data'!$B$4:$I$300,8,FALSE))</f>
        <v>3</v>
      </c>
      <c r="Q91" s="240">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3.9</v>
      </c>
      <c r="R91" s="240">
        <f t="shared" si="30"/>
        <v>3.45</v>
      </c>
      <c r="S91" s="240">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240">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240">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240">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2.6</v>
      </c>
      <c r="W91" s="240">
        <f t="shared" si="31"/>
        <v>2.8</v>
      </c>
      <c r="X91" s="240">
        <f t="shared" si="32"/>
        <v>2.8</v>
      </c>
      <c r="Y91" s="247">
        <f>IF('Core Indicators'!FC88="x","x",IF('Core Indicators'!FC88&gt;=5,5,IF('Core Indicators'!FC88&gt;=4,4,IF('Core Indicators'!FC88&gt;=3,3,IF('Core Indicators'!FC88&gt;=2,2,IF('Core Indicators'!FC88&gt;=1,1,0))))))</f>
        <v>4</v>
      </c>
      <c r="Z91" s="240">
        <f t="shared" si="33"/>
        <v>4</v>
      </c>
      <c r="AA91" s="247">
        <f>'Crisis Indicator Data'!Y88</f>
        <v>0</v>
      </c>
      <c r="AB91" s="247">
        <f>'Crisis Indicator Data'!Z88</f>
        <v>3</v>
      </c>
      <c r="AC91" s="247">
        <f>'Crisis Indicator Data'!AA88</f>
        <v>2</v>
      </c>
      <c r="AD91" s="247">
        <f>'Crisis Indicator Data'!AB88</f>
        <v>0</v>
      </c>
      <c r="AE91" s="247">
        <f t="shared" si="34"/>
        <v>2</v>
      </c>
      <c r="AF91" s="247">
        <f>'Crisis Indicator Data'!AC88</f>
        <v>0</v>
      </c>
      <c r="AG91" s="247">
        <f>'Crisis Indicator Data'!AD88</f>
        <v>2</v>
      </c>
      <c r="AH91" s="247">
        <f t="shared" si="35"/>
        <v>2</v>
      </c>
      <c r="AI91" s="247">
        <f>'Crisis Indicator Data'!AE88</f>
        <v>3</v>
      </c>
      <c r="AJ91" s="247">
        <f>'Crisis Indicator Data'!AF88</f>
        <v>1</v>
      </c>
      <c r="AK91" s="247">
        <f>'Crisis Indicator Data'!AG88</f>
        <v>2</v>
      </c>
      <c r="AL91" s="247">
        <f t="shared" si="36"/>
        <v>4</v>
      </c>
      <c r="AM91" s="240">
        <f t="shared" si="37"/>
        <v>3</v>
      </c>
      <c r="AN91" s="240">
        <f t="shared" si="38"/>
        <v>3.5</v>
      </c>
    </row>
    <row r="92" spans="1:40" ht="13.5" customHeight="1" x14ac:dyDescent="0.25">
      <c r="A92" s="147" t="str">
        <f>'Crisis Indicator Data'!A89</f>
        <v>Boko Haram in Niger</v>
      </c>
      <c r="B92" s="148" t="str">
        <f>'Crisis Indicator Data'!B89</f>
        <v>Conflict</v>
      </c>
      <c r="C92" s="148" t="str">
        <f>'Crisis Indicator Data'!C89</f>
        <v>NER002</v>
      </c>
      <c r="D92" s="148" t="str">
        <f>'Crisis Indicator Data'!D89</f>
        <v>Niger</v>
      </c>
      <c r="E92" s="149" t="str">
        <f>'Crisis Indicator Data'!E89</f>
        <v>NER</v>
      </c>
      <c r="F92" s="240">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2.1</v>
      </c>
      <c r="G92" s="240">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v>
      </c>
      <c r="H92" s="240">
        <f t="shared" si="26"/>
        <v>2.0499999999999998</v>
      </c>
      <c r="I92" s="240">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3.1</v>
      </c>
      <c r="J92" s="240">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0.9</v>
      </c>
      <c r="K92" s="240">
        <f t="shared" si="27"/>
        <v>2</v>
      </c>
      <c r="L92" s="240">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240">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1.2</v>
      </c>
      <c r="N92" s="240">
        <f t="shared" si="28"/>
        <v>2.75</v>
      </c>
      <c r="O92" s="240">
        <f t="shared" si="29"/>
        <v>2.2666666666666666</v>
      </c>
      <c r="P92" s="240">
        <f>IF(LEN(E92)&gt;3,VLOOKUP(C92,'Regional Crises'!$B$1:$R$69,12,FALSE),VLOOKUP(E92,'Country Indicator Data'!$B$4:$I$300,8,FALSE))</f>
        <v>3</v>
      </c>
      <c r="Q92" s="240">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3.9</v>
      </c>
      <c r="R92" s="240">
        <f t="shared" si="30"/>
        <v>3.45</v>
      </c>
      <c r="S92" s="240">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240">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240">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240">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2.6</v>
      </c>
      <c r="W92" s="240">
        <f t="shared" si="31"/>
        <v>2.8</v>
      </c>
      <c r="X92" s="240">
        <f t="shared" si="32"/>
        <v>2.8</v>
      </c>
      <c r="Y92" s="247">
        <f>IF('Core Indicators'!FC89="x","x",IF('Core Indicators'!FC89&gt;=5,5,IF('Core Indicators'!FC89&gt;=4,4,IF('Core Indicators'!FC89&gt;=3,3,IF('Core Indicators'!FC89&gt;=2,2,IF('Core Indicators'!FC89&gt;=1,1,0))))))</f>
        <v>3</v>
      </c>
      <c r="Z92" s="240">
        <f t="shared" si="33"/>
        <v>3</v>
      </c>
      <c r="AA92" s="247">
        <f>'Crisis Indicator Data'!Y89</f>
        <v>0</v>
      </c>
      <c r="AB92" s="247">
        <f>'Crisis Indicator Data'!Z89</f>
        <v>3</v>
      </c>
      <c r="AC92" s="247">
        <f>'Crisis Indicator Data'!AA89</f>
        <v>2</v>
      </c>
      <c r="AD92" s="247">
        <f>'Crisis Indicator Data'!AB89</f>
        <v>0</v>
      </c>
      <c r="AE92" s="247">
        <f t="shared" si="34"/>
        <v>2</v>
      </c>
      <c r="AF92" s="247">
        <f>'Crisis Indicator Data'!AC89</f>
        <v>0</v>
      </c>
      <c r="AG92" s="247">
        <f>'Crisis Indicator Data'!AD89</f>
        <v>2</v>
      </c>
      <c r="AH92" s="247">
        <f t="shared" si="35"/>
        <v>2</v>
      </c>
      <c r="AI92" s="247">
        <f>'Crisis Indicator Data'!AE89</f>
        <v>3</v>
      </c>
      <c r="AJ92" s="247">
        <f>'Crisis Indicator Data'!AF89</f>
        <v>1</v>
      </c>
      <c r="AK92" s="247">
        <f>'Crisis Indicator Data'!AG89</f>
        <v>2</v>
      </c>
      <c r="AL92" s="247">
        <f t="shared" si="36"/>
        <v>4</v>
      </c>
      <c r="AM92" s="240">
        <f t="shared" si="37"/>
        <v>3</v>
      </c>
      <c r="AN92" s="240">
        <f t="shared" si="38"/>
        <v>3</v>
      </c>
    </row>
    <row r="93" spans="1:40" ht="13.5" customHeight="1" x14ac:dyDescent="0.25">
      <c r="A93" s="147" t="str">
        <f>'Crisis Indicator Data'!A90</f>
        <v>Mali/Burkina Faso conflict</v>
      </c>
      <c r="B93" s="148" t="str">
        <f>'Crisis Indicator Data'!B90</f>
        <v>Conflict</v>
      </c>
      <c r="C93" s="148" t="str">
        <f>'Crisis Indicator Data'!C90</f>
        <v>NER003</v>
      </c>
      <c r="D93" s="148" t="str">
        <f>'Crisis Indicator Data'!D90</f>
        <v>Niger</v>
      </c>
      <c r="E93" s="149" t="str">
        <f>'Crisis Indicator Data'!E90</f>
        <v>NER</v>
      </c>
      <c r="F93" s="240">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240">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240">
        <f t="shared" si="26"/>
        <v>2.0499999999999998</v>
      </c>
      <c r="I93" s="240">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240">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240">
        <f t="shared" si="27"/>
        <v>2</v>
      </c>
      <c r="L93" s="240">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240">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40">
        <f t="shared" si="28"/>
        <v>2.75</v>
      </c>
      <c r="O93" s="240">
        <f t="shared" si="29"/>
        <v>2.2666666666666666</v>
      </c>
      <c r="P93" s="240">
        <f>IF(LEN(E93)&gt;3,VLOOKUP(C93,'Regional Crises'!$B$1:$R$69,12,FALSE),VLOOKUP(E93,'Country Indicator Data'!$B$4:$I$300,8,FALSE))</f>
        <v>3</v>
      </c>
      <c r="Q93" s="240">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3.9</v>
      </c>
      <c r="R93" s="240">
        <f t="shared" si="30"/>
        <v>3.45</v>
      </c>
      <c r="S93" s="240">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240">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240">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240">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240">
        <f t="shared" si="31"/>
        <v>2.8</v>
      </c>
      <c r="X93" s="240">
        <f t="shared" si="32"/>
        <v>2.8</v>
      </c>
      <c r="Y93" s="247">
        <f>IF('Core Indicators'!FC90="x","x",IF('Core Indicators'!FC90&gt;=5,5,IF('Core Indicators'!FC90&gt;=4,4,IF('Core Indicators'!FC90&gt;=3,3,IF('Core Indicators'!FC90&gt;=2,2,IF('Core Indicators'!FC90&gt;=1,1,0))))))</f>
        <v>5</v>
      </c>
      <c r="Z93" s="240">
        <f t="shared" si="33"/>
        <v>5</v>
      </c>
      <c r="AA93" s="247">
        <f>'Crisis Indicator Data'!Y90</f>
        <v>1</v>
      </c>
      <c r="AB93" s="247">
        <f>'Crisis Indicator Data'!Z90</f>
        <v>3</v>
      </c>
      <c r="AC93" s="247">
        <f>'Crisis Indicator Data'!AA90</f>
        <v>2</v>
      </c>
      <c r="AD93" s="247">
        <f>'Crisis Indicator Data'!AB90</f>
        <v>0</v>
      </c>
      <c r="AE93" s="247">
        <f t="shared" si="34"/>
        <v>3</v>
      </c>
      <c r="AF93" s="247">
        <f>'Crisis Indicator Data'!AC90</f>
        <v>0</v>
      </c>
      <c r="AG93" s="247">
        <f>'Crisis Indicator Data'!AD90</f>
        <v>2</v>
      </c>
      <c r="AH93" s="247">
        <f t="shared" si="35"/>
        <v>2</v>
      </c>
      <c r="AI93" s="247">
        <f>'Crisis Indicator Data'!AE90</f>
        <v>3</v>
      </c>
      <c r="AJ93" s="247">
        <f>'Crisis Indicator Data'!AF90</f>
        <v>1</v>
      </c>
      <c r="AK93" s="247">
        <f>'Crisis Indicator Data'!AG90</f>
        <v>2</v>
      </c>
      <c r="AL93" s="247">
        <f t="shared" si="36"/>
        <v>4</v>
      </c>
      <c r="AM93" s="240">
        <f t="shared" si="37"/>
        <v>3</v>
      </c>
      <c r="AN93" s="240">
        <f t="shared" si="38"/>
        <v>4</v>
      </c>
    </row>
    <row r="94" spans="1:40" ht="13.5" customHeight="1" x14ac:dyDescent="0.25">
      <c r="A94" s="147" t="str">
        <f>'Crisis Indicator Data'!A91</f>
        <v>Nigerian Refugees</v>
      </c>
      <c r="B94" s="148" t="str">
        <f>'Crisis Indicator Data'!B91</f>
        <v>Displacement</v>
      </c>
      <c r="C94" s="148" t="str">
        <f>'Crisis Indicator Data'!C91</f>
        <v>NER004</v>
      </c>
      <c r="D94" s="148" t="str">
        <f>'Crisis Indicator Data'!D91</f>
        <v>Niger</v>
      </c>
      <c r="E94" s="149" t="str">
        <f>'Crisis Indicator Data'!E91</f>
        <v>NER</v>
      </c>
      <c r="F94" s="240">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240">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240">
        <f t="shared" si="26"/>
        <v>2.0499999999999998</v>
      </c>
      <c r="I94" s="240">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240">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240">
        <f t="shared" si="27"/>
        <v>2</v>
      </c>
      <c r="L94" s="240">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240">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240">
        <f t="shared" si="28"/>
        <v>2.75</v>
      </c>
      <c r="O94" s="240">
        <f t="shared" si="29"/>
        <v>2.2666666666666666</v>
      </c>
      <c r="P94" s="240">
        <f>IF(LEN(E94)&gt;3,VLOOKUP(C94,'Regional Crises'!$B$1:$R$69,12,FALSE),VLOOKUP(E94,'Country Indicator Data'!$B$4:$I$300,8,FALSE))</f>
        <v>3</v>
      </c>
      <c r="Q94" s="240">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3.9</v>
      </c>
      <c r="R94" s="240">
        <f t="shared" si="30"/>
        <v>3.45</v>
      </c>
      <c r="S94" s="240">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240">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240">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240">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240">
        <f t="shared" si="31"/>
        <v>2.8</v>
      </c>
      <c r="X94" s="240">
        <f t="shared" si="32"/>
        <v>2.8</v>
      </c>
      <c r="Y94" s="247">
        <f>IF('Core Indicators'!FC91="x","x",IF('Core Indicators'!FC91&gt;=5,5,IF('Core Indicators'!FC91&gt;=4,4,IF('Core Indicators'!FC91&gt;=3,3,IF('Core Indicators'!FC91&gt;=2,2,IF('Core Indicators'!FC91&gt;=1,1,0))))))</f>
        <v>3</v>
      </c>
      <c r="Z94" s="240">
        <f t="shared" si="33"/>
        <v>3</v>
      </c>
      <c r="AA94" s="247">
        <f>'Crisis Indicator Data'!Y91</f>
        <v>1</v>
      </c>
      <c r="AB94" s="247">
        <f>'Crisis Indicator Data'!Z91</f>
        <v>3</v>
      </c>
      <c r="AC94" s="247">
        <f>'Crisis Indicator Data'!AA91</f>
        <v>1</v>
      </c>
      <c r="AD94" s="247">
        <f>'Crisis Indicator Data'!AB91</f>
        <v>0</v>
      </c>
      <c r="AE94" s="247">
        <f t="shared" si="34"/>
        <v>2</v>
      </c>
      <c r="AF94" s="247">
        <f>'Crisis Indicator Data'!AC91</f>
        <v>0</v>
      </c>
      <c r="AG94" s="247">
        <f>'Crisis Indicator Data'!AD91</f>
        <v>2</v>
      </c>
      <c r="AH94" s="247">
        <f t="shared" si="35"/>
        <v>2</v>
      </c>
      <c r="AI94" s="247">
        <f>'Crisis Indicator Data'!AE91</f>
        <v>1</v>
      </c>
      <c r="AJ94" s="247">
        <f>'Crisis Indicator Data'!AF91</f>
        <v>1</v>
      </c>
      <c r="AK94" s="247">
        <f>'Crisis Indicator Data'!AG91</f>
        <v>2</v>
      </c>
      <c r="AL94" s="247">
        <f t="shared" si="36"/>
        <v>3</v>
      </c>
      <c r="AM94" s="240">
        <f t="shared" si="37"/>
        <v>2</v>
      </c>
      <c r="AN94" s="240">
        <f t="shared" si="38"/>
        <v>2.5</v>
      </c>
    </row>
    <row r="95" spans="1:40" ht="13.5" customHeight="1" x14ac:dyDescent="0.25">
      <c r="A95" s="147" t="str">
        <f>'Crisis Indicator Data'!A92</f>
        <v>Complex crisis in Nigeria</v>
      </c>
      <c r="B95" s="148" t="str">
        <f>'Crisis Indicator Data'!B92</f>
        <v>Conflict,Displacement,Violence</v>
      </c>
      <c r="C95" s="148" t="str">
        <f>'Crisis Indicator Data'!C92</f>
        <v>NGA001</v>
      </c>
      <c r="D95" s="148" t="str">
        <f>'Crisis Indicator Data'!D92</f>
        <v>Nigeria</v>
      </c>
      <c r="E95" s="149" t="str">
        <f>'Crisis Indicator Data'!E92</f>
        <v>NGA</v>
      </c>
      <c r="F95" s="240">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240">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240">
        <f t="shared" si="26"/>
        <v>3.0999999999999996</v>
      </c>
      <c r="I95" s="240">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240">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240">
        <f t="shared" si="27"/>
        <v>2.1999999999999997</v>
      </c>
      <c r="L95" s="240" t="str">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240">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240">
        <f t="shared" si="28"/>
        <v>1.3</v>
      </c>
      <c r="O95" s="240">
        <f t="shared" si="29"/>
        <v>2.1999999999999997</v>
      </c>
      <c r="P95" s="240">
        <f>IF(LEN(E95)&gt;3,VLOOKUP(C95,'Regional Crises'!$B$1:$R$69,12,FALSE),VLOOKUP(E95,'Country Indicator Data'!$B$4:$I$300,8,FALSE))</f>
        <v>5</v>
      </c>
      <c r="Q95" s="240">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240">
        <f t="shared" si="30"/>
        <v>5</v>
      </c>
      <c r="S95" s="240">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240">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240">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240">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240">
        <f t="shared" si="31"/>
        <v>3.1</v>
      </c>
      <c r="X95" s="240">
        <f t="shared" si="32"/>
        <v>3.4</v>
      </c>
      <c r="Y95" s="247">
        <f>IF('Core Indicators'!FC92="x","x",IF('Core Indicators'!FC92&gt;=5,5,IF('Core Indicators'!FC92&gt;=4,4,IF('Core Indicators'!FC92&gt;=3,3,IF('Core Indicators'!FC92&gt;=2,2,IF('Core Indicators'!FC92&gt;=1,1,0))))))</f>
        <v>5</v>
      </c>
      <c r="Z95" s="240">
        <f t="shared" si="33"/>
        <v>5</v>
      </c>
      <c r="AA95" s="247">
        <f>'Crisis Indicator Data'!Y92</f>
        <v>1</v>
      </c>
      <c r="AB95" s="247">
        <f>'Crisis Indicator Data'!Z92</f>
        <v>3</v>
      </c>
      <c r="AC95" s="247">
        <f>'Crisis Indicator Data'!AA92</f>
        <v>1</v>
      </c>
      <c r="AD95" s="247">
        <f>'Crisis Indicator Data'!AB92</f>
        <v>1</v>
      </c>
      <c r="AE95" s="247">
        <f t="shared" si="34"/>
        <v>3</v>
      </c>
      <c r="AF95" s="247">
        <f>'Crisis Indicator Data'!AC92</f>
        <v>2</v>
      </c>
      <c r="AG95" s="247">
        <f>'Crisis Indicator Data'!AD92</f>
        <v>3</v>
      </c>
      <c r="AH95" s="247">
        <f t="shared" si="35"/>
        <v>5</v>
      </c>
      <c r="AI95" s="247">
        <f>'Crisis Indicator Data'!AE92</f>
        <v>3</v>
      </c>
      <c r="AJ95" s="247">
        <f>'Crisis Indicator Data'!AF92</f>
        <v>1</v>
      </c>
      <c r="AK95" s="247">
        <f>'Crisis Indicator Data'!AG92</f>
        <v>3</v>
      </c>
      <c r="AL95" s="247">
        <f t="shared" si="36"/>
        <v>5</v>
      </c>
      <c r="AM95" s="240">
        <f t="shared" si="37"/>
        <v>4</v>
      </c>
      <c r="AN95" s="240">
        <f t="shared" si="38"/>
        <v>4.5</v>
      </c>
    </row>
    <row r="96" spans="1:40" ht="13.5" customHeight="1" x14ac:dyDescent="0.25">
      <c r="A96" s="147" t="str">
        <f>'Crisis Indicator Data'!A93</f>
        <v>Middle belt conflict</v>
      </c>
      <c r="B96" s="148" t="str">
        <f>'Crisis Indicator Data'!B93</f>
        <v>Violence</v>
      </c>
      <c r="C96" s="148" t="str">
        <f>'Crisis Indicator Data'!C93</f>
        <v>NGA003</v>
      </c>
      <c r="D96" s="148" t="str">
        <f>'Crisis Indicator Data'!D93</f>
        <v>Nigeria</v>
      </c>
      <c r="E96" s="149" t="str">
        <f>'Crisis Indicator Data'!E93</f>
        <v>NGA</v>
      </c>
      <c r="F96" s="240">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40">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240">
        <f t="shared" si="26"/>
        <v>3.0999999999999996</v>
      </c>
      <c r="I96" s="240">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240">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240">
        <f t="shared" si="27"/>
        <v>2.1999999999999997</v>
      </c>
      <c r="L96" s="240" t="str">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240">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240">
        <f t="shared" si="28"/>
        <v>1.3</v>
      </c>
      <c r="O96" s="240">
        <f t="shared" si="29"/>
        <v>2.1999999999999997</v>
      </c>
      <c r="P96" s="240">
        <f>IF(LEN(E96)&gt;3,VLOOKUP(C96,'Regional Crises'!$B$1:$R$69,12,FALSE),VLOOKUP(E96,'Country Indicator Data'!$B$4:$I$300,8,FALSE))</f>
        <v>5</v>
      </c>
      <c r="Q96" s="240">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240">
        <f t="shared" si="30"/>
        <v>5</v>
      </c>
      <c r="S96" s="240">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240">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240">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2.4</v>
      </c>
      <c r="V96" s="240">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2.7</v>
      </c>
      <c r="W96" s="240">
        <f t="shared" si="31"/>
        <v>3.1</v>
      </c>
      <c r="X96" s="240">
        <f t="shared" si="32"/>
        <v>3.4</v>
      </c>
      <c r="Y96" s="247">
        <f>IF('Core Indicators'!FC93="x","x",IF('Core Indicators'!FC93&gt;=5,5,IF('Core Indicators'!FC93&gt;=4,4,IF('Core Indicators'!FC93&gt;=3,3,IF('Core Indicators'!FC93&gt;=2,2,IF('Core Indicators'!FC93&gt;=1,1,0))))))</f>
        <v>5</v>
      </c>
      <c r="Z96" s="240">
        <f t="shared" si="33"/>
        <v>5</v>
      </c>
      <c r="AA96" s="247">
        <f>'Crisis Indicator Data'!Y93</f>
        <v>1</v>
      </c>
      <c r="AB96" s="247">
        <f>'Crisis Indicator Data'!Z93</f>
        <v>2</v>
      </c>
      <c r="AC96" s="247">
        <f>'Crisis Indicator Data'!AA93</f>
        <v>0</v>
      </c>
      <c r="AD96" s="247">
        <f>'Crisis Indicator Data'!AB93</f>
        <v>0</v>
      </c>
      <c r="AE96" s="247">
        <f t="shared" si="34"/>
        <v>2</v>
      </c>
      <c r="AF96" s="247">
        <f>'Crisis Indicator Data'!AC93</f>
        <v>0</v>
      </c>
      <c r="AG96" s="247">
        <f>'Crisis Indicator Data'!AD93</f>
        <v>0</v>
      </c>
      <c r="AH96" s="247">
        <f t="shared" si="35"/>
        <v>0</v>
      </c>
      <c r="AI96" s="247">
        <f>'Crisis Indicator Data'!AE93</f>
        <v>2</v>
      </c>
      <c r="AJ96" s="247">
        <f>'Crisis Indicator Data'!AF93</f>
        <v>1</v>
      </c>
      <c r="AK96" s="247">
        <f>'Crisis Indicator Data'!AG93</f>
        <v>1</v>
      </c>
      <c r="AL96" s="247">
        <f t="shared" si="36"/>
        <v>3</v>
      </c>
      <c r="AM96" s="240">
        <f t="shared" si="37"/>
        <v>2</v>
      </c>
      <c r="AN96" s="240">
        <f t="shared" si="38"/>
        <v>3.5</v>
      </c>
    </row>
    <row r="97" spans="1:40" ht="13.5" customHeight="1" x14ac:dyDescent="0.25">
      <c r="A97" s="147" t="str">
        <f>'Crisis Indicator Data'!A94</f>
        <v>Boko Haram crisis in Nigeria</v>
      </c>
      <c r="B97" s="148" t="str">
        <f>'Crisis Indicator Data'!B94</f>
        <v>Conflict,Displacement</v>
      </c>
      <c r="C97" s="148" t="str">
        <f>'Crisis Indicator Data'!C94</f>
        <v>NGA004</v>
      </c>
      <c r="D97" s="148" t="str">
        <f>'Crisis Indicator Data'!D94</f>
        <v>Nigeria</v>
      </c>
      <c r="E97" s="149" t="str">
        <f>'Crisis Indicator Data'!E94</f>
        <v>NGA</v>
      </c>
      <c r="F97" s="240">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40">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240">
        <f t="shared" si="26"/>
        <v>3.0999999999999996</v>
      </c>
      <c r="I97" s="240">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240">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240">
        <f t="shared" si="27"/>
        <v>2.1999999999999997</v>
      </c>
      <c r="L97" s="240"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240">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240">
        <f t="shared" si="28"/>
        <v>1.3</v>
      </c>
      <c r="O97" s="240">
        <f t="shared" si="29"/>
        <v>2.1999999999999997</v>
      </c>
      <c r="P97" s="240">
        <f>IF(LEN(E97)&gt;3,VLOOKUP(C97,'Regional Crises'!$B$1:$R$69,12,FALSE),VLOOKUP(E97,'Country Indicator Data'!$B$4:$I$300,8,FALSE))</f>
        <v>5</v>
      </c>
      <c r="Q97" s="240">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240">
        <f t="shared" si="30"/>
        <v>5</v>
      </c>
      <c r="S97" s="240">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240">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240">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240">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240">
        <f t="shared" si="31"/>
        <v>3.1</v>
      </c>
      <c r="X97" s="240">
        <f t="shared" si="32"/>
        <v>3.4</v>
      </c>
      <c r="Y97" s="247">
        <f>IF('Core Indicators'!FC94="x","x",IF('Core Indicators'!FC94&gt;=5,5,IF('Core Indicators'!FC94&gt;=4,4,IF('Core Indicators'!FC94&gt;=3,3,IF('Core Indicators'!FC94&gt;=2,2,IF('Core Indicators'!FC94&gt;=1,1,0))))))</f>
        <v>4</v>
      </c>
      <c r="Z97" s="240">
        <f t="shared" si="33"/>
        <v>4</v>
      </c>
      <c r="AA97" s="247">
        <f>'Crisis Indicator Data'!Y94</f>
        <v>1</v>
      </c>
      <c r="AB97" s="247">
        <f>'Crisis Indicator Data'!Z94</f>
        <v>3</v>
      </c>
      <c r="AC97" s="247">
        <f>'Crisis Indicator Data'!AA94</f>
        <v>1</v>
      </c>
      <c r="AD97" s="247">
        <f>'Crisis Indicator Data'!AB94</f>
        <v>1</v>
      </c>
      <c r="AE97" s="247">
        <f t="shared" si="34"/>
        <v>3</v>
      </c>
      <c r="AF97" s="247">
        <f>'Crisis Indicator Data'!AC94</f>
        <v>2</v>
      </c>
      <c r="AG97" s="247">
        <f>'Crisis Indicator Data'!AD94</f>
        <v>3</v>
      </c>
      <c r="AH97" s="247">
        <f t="shared" si="35"/>
        <v>5</v>
      </c>
      <c r="AI97" s="247">
        <f>'Crisis Indicator Data'!AE94</f>
        <v>3</v>
      </c>
      <c r="AJ97" s="247">
        <f>'Crisis Indicator Data'!AF94</f>
        <v>1</v>
      </c>
      <c r="AK97" s="247">
        <f>'Crisis Indicator Data'!AG94</f>
        <v>2</v>
      </c>
      <c r="AL97" s="247">
        <f t="shared" si="36"/>
        <v>4</v>
      </c>
      <c r="AM97" s="240">
        <f t="shared" si="37"/>
        <v>4</v>
      </c>
      <c r="AN97" s="240">
        <f t="shared" si="38"/>
        <v>4</v>
      </c>
    </row>
    <row r="98" spans="1:40" ht="13.5" customHeight="1" x14ac:dyDescent="0.25">
      <c r="A98" s="147" t="str">
        <f>'Crisis Indicator Data'!A95</f>
        <v>Northwest Banditry</v>
      </c>
      <c r="B98" s="148" t="str">
        <f>'Crisis Indicator Data'!B95</f>
        <v>Violence,Displacement</v>
      </c>
      <c r="C98" s="148" t="str">
        <f>'Crisis Indicator Data'!C95</f>
        <v>NGA007</v>
      </c>
      <c r="D98" s="148" t="str">
        <f>'Crisis Indicator Data'!D95</f>
        <v>Nigeria</v>
      </c>
      <c r="E98" s="149" t="str">
        <f>'Crisis Indicator Data'!E95</f>
        <v>NGA</v>
      </c>
      <c r="F98" s="240">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240">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40">
        <f t="shared" si="26"/>
        <v>3.0999999999999996</v>
      </c>
      <c r="I98" s="240">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240">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40">
        <f t="shared" si="27"/>
        <v>2.1999999999999997</v>
      </c>
      <c r="L98" s="240"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240">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240">
        <f t="shared" si="28"/>
        <v>1.3</v>
      </c>
      <c r="O98" s="240">
        <f t="shared" si="29"/>
        <v>2.1999999999999997</v>
      </c>
      <c r="P98" s="240">
        <f>IF(LEN(E98)&gt;3,VLOOKUP(C98,'Regional Crises'!$B$1:$R$69,12,FALSE),VLOOKUP(E98,'Country Indicator Data'!$B$4:$I$300,8,FALSE))</f>
        <v>5</v>
      </c>
      <c r="Q98" s="240">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240">
        <f t="shared" si="30"/>
        <v>5</v>
      </c>
      <c r="S98" s="240">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240">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240">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240">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240">
        <f t="shared" si="31"/>
        <v>3.1</v>
      </c>
      <c r="X98" s="240">
        <f t="shared" si="32"/>
        <v>3.4</v>
      </c>
      <c r="Y98" s="247">
        <f>IF('Core Indicators'!FC95="x","x",IF('Core Indicators'!FC95&gt;=5,5,IF('Core Indicators'!FC95&gt;=4,4,IF('Core Indicators'!FC95&gt;=3,3,IF('Core Indicators'!FC95&gt;=2,2,IF('Core Indicators'!FC95&gt;=1,1,0))))))</f>
        <v>5</v>
      </c>
      <c r="Z98" s="240">
        <f t="shared" si="33"/>
        <v>5</v>
      </c>
      <c r="AA98" s="247">
        <f>'Crisis Indicator Data'!Y95</f>
        <v>1</v>
      </c>
      <c r="AB98" s="247">
        <f>'Crisis Indicator Data'!Z95</f>
        <v>2</v>
      </c>
      <c r="AC98" s="247">
        <f>'Crisis Indicator Data'!AA95</f>
        <v>0</v>
      </c>
      <c r="AD98" s="247">
        <f>'Crisis Indicator Data'!AB95</f>
        <v>0</v>
      </c>
      <c r="AE98" s="247">
        <f t="shared" si="34"/>
        <v>2</v>
      </c>
      <c r="AF98" s="247">
        <f>'Crisis Indicator Data'!AC95</f>
        <v>0</v>
      </c>
      <c r="AG98" s="247">
        <f>'Crisis Indicator Data'!AD95</f>
        <v>2</v>
      </c>
      <c r="AH98" s="247">
        <f t="shared" si="35"/>
        <v>2</v>
      </c>
      <c r="AI98" s="247">
        <f>'Crisis Indicator Data'!AE95</f>
        <v>2</v>
      </c>
      <c r="AJ98" s="247">
        <f>'Crisis Indicator Data'!AF95</f>
        <v>1</v>
      </c>
      <c r="AK98" s="247">
        <f>'Crisis Indicator Data'!AG95</f>
        <v>2</v>
      </c>
      <c r="AL98" s="247">
        <f t="shared" si="36"/>
        <v>4</v>
      </c>
      <c r="AM98" s="240">
        <f t="shared" si="37"/>
        <v>3</v>
      </c>
      <c r="AN98" s="240">
        <f t="shared" si="38"/>
        <v>4</v>
      </c>
    </row>
    <row r="99" spans="1:40" ht="13.5" customHeight="1" x14ac:dyDescent="0.25">
      <c r="A99" s="147" t="str">
        <f>'Crisis Indicator Data'!A96</f>
        <v>Cameroonian Refugees in Nigeria</v>
      </c>
      <c r="B99" s="148" t="str">
        <f>'Crisis Indicator Data'!B96</f>
        <v>Displacement</v>
      </c>
      <c r="C99" s="148" t="str">
        <f>'Crisis Indicator Data'!C96</f>
        <v>NGA008</v>
      </c>
      <c r="D99" s="148" t="str">
        <f>'Crisis Indicator Data'!D96</f>
        <v>Nigeria</v>
      </c>
      <c r="E99" s="149" t="str">
        <f>'Crisis Indicator Data'!E96</f>
        <v>NGA</v>
      </c>
      <c r="F99" s="240">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240">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240">
        <f t="shared" si="26"/>
        <v>3.0999999999999996</v>
      </c>
      <c r="I99" s="240">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240">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240">
        <f t="shared" si="27"/>
        <v>2.1999999999999997</v>
      </c>
      <c r="L99" s="240"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240">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240">
        <f t="shared" si="28"/>
        <v>1.3</v>
      </c>
      <c r="O99" s="240">
        <f t="shared" si="29"/>
        <v>2.1999999999999997</v>
      </c>
      <c r="P99" s="240">
        <f>IF(LEN(E99)&gt;3,VLOOKUP(C99,'Regional Crises'!$B$1:$R$69,12,FALSE),VLOOKUP(E99,'Country Indicator Data'!$B$4:$I$300,8,FALSE))</f>
        <v>5</v>
      </c>
      <c r="Q99" s="240">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240">
        <f t="shared" si="30"/>
        <v>5</v>
      </c>
      <c r="S99" s="240">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240">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240">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240">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240">
        <f t="shared" si="31"/>
        <v>3.1</v>
      </c>
      <c r="X99" s="240">
        <f t="shared" si="32"/>
        <v>3.4</v>
      </c>
      <c r="Y99" s="247">
        <f>IF('Core Indicators'!FC96="x","x",IF('Core Indicators'!FC96&gt;=5,5,IF('Core Indicators'!FC96&gt;=4,4,IF('Core Indicators'!FC96&gt;=3,3,IF('Core Indicators'!FC96&gt;=2,2,IF('Core Indicators'!FC96&gt;=1,1,0))))))</f>
        <v>5</v>
      </c>
      <c r="Z99" s="240">
        <f t="shared" si="33"/>
        <v>5</v>
      </c>
      <c r="AA99" s="247">
        <f>'Crisis Indicator Data'!Y96</f>
        <v>1</v>
      </c>
      <c r="AB99" s="247">
        <f>'Crisis Indicator Data'!Z96</f>
        <v>2</v>
      </c>
      <c r="AC99" s="247">
        <f>'Crisis Indicator Data'!AA96</f>
        <v>0</v>
      </c>
      <c r="AD99" s="247">
        <f>'Crisis Indicator Data'!AB96</f>
        <v>0</v>
      </c>
      <c r="AE99" s="247">
        <f t="shared" si="34"/>
        <v>2</v>
      </c>
      <c r="AF99" s="247">
        <f>'Crisis Indicator Data'!AC96</f>
        <v>0</v>
      </c>
      <c r="AG99" s="247">
        <f>'Crisis Indicator Data'!AD96</f>
        <v>2</v>
      </c>
      <c r="AH99" s="247">
        <f t="shared" si="35"/>
        <v>2</v>
      </c>
      <c r="AI99" s="247">
        <f>'Crisis Indicator Data'!AE96</f>
        <v>0</v>
      </c>
      <c r="AJ99" s="247">
        <f>'Crisis Indicator Data'!AF96</f>
        <v>1</v>
      </c>
      <c r="AK99" s="247">
        <f>'Crisis Indicator Data'!AG96</f>
        <v>1</v>
      </c>
      <c r="AL99" s="247">
        <f t="shared" si="36"/>
        <v>2</v>
      </c>
      <c r="AM99" s="240">
        <f t="shared" si="37"/>
        <v>2</v>
      </c>
      <c r="AN99" s="240">
        <f t="shared" si="38"/>
        <v>3.5</v>
      </c>
    </row>
    <row r="100" spans="1:40" ht="13.5" customHeight="1" x14ac:dyDescent="0.25">
      <c r="A100" s="147" t="str">
        <f>'Crisis Indicator Data'!A97</f>
        <v>Socioeconomic crisis in Nicaragua</v>
      </c>
      <c r="B100" s="148" t="str">
        <f>'Crisis Indicator Data'!B97</f>
        <v>Socio-political</v>
      </c>
      <c r="C100" s="148" t="str">
        <f>'Crisis Indicator Data'!C97</f>
        <v>NIC001</v>
      </c>
      <c r="D100" s="148" t="str">
        <f>'Crisis Indicator Data'!D97</f>
        <v>Nicaragua</v>
      </c>
      <c r="E100" s="149" t="str">
        <f>'Crisis Indicator Data'!E97</f>
        <v>NIC</v>
      </c>
      <c r="F100" s="240">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2.9</v>
      </c>
      <c r="G100" s="240">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v>
      </c>
      <c r="H100" s="240">
        <f t="shared" si="26"/>
        <v>2.95</v>
      </c>
      <c r="I100" s="240">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1.3</v>
      </c>
      <c r="J100" s="240">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1.4</v>
      </c>
      <c r="K100" s="240">
        <f t="shared" si="27"/>
        <v>1.35</v>
      </c>
      <c r="L100" s="240">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v>
      </c>
      <c r="M100" s="240">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2.7</v>
      </c>
      <c r="N100" s="240">
        <f t="shared" si="28"/>
        <v>2.85</v>
      </c>
      <c r="O100" s="240">
        <f t="shared" si="29"/>
        <v>2.3833333333333333</v>
      </c>
      <c r="P100" s="240">
        <f>IF(LEN(E100)&gt;3,VLOOKUP(C100,'Regional Crises'!$B$1:$R$69,12,FALSE),VLOOKUP(E100,'Country Indicator Data'!$B$4:$I$300,8,FALSE))</f>
        <v>3</v>
      </c>
      <c r="Q100" s="240">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1.4</v>
      </c>
      <c r="R100" s="240">
        <f t="shared" si="30"/>
        <v>2.2000000000000002</v>
      </c>
      <c r="S100" s="240">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3.9</v>
      </c>
      <c r="T100" s="240">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3.7</v>
      </c>
      <c r="U100" s="240">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3.8</v>
      </c>
      <c r="V100" s="240">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3.5</v>
      </c>
      <c r="W100" s="240">
        <f t="shared" si="31"/>
        <v>3.7</v>
      </c>
      <c r="X100" s="240">
        <f t="shared" si="32"/>
        <v>2.8</v>
      </c>
      <c r="Y100" s="247" t="str">
        <f>IF('Core Indicators'!FC97="x","x",IF('Core Indicators'!FC97&gt;=5,5,IF('Core Indicators'!FC97&gt;=4,4,IF('Core Indicators'!FC97&gt;=3,3,IF('Core Indicators'!FC97&gt;=2,2,IF('Core Indicators'!FC97&gt;=1,1,0))))))</f>
        <v>x</v>
      </c>
      <c r="Z100" s="240" t="str">
        <f t="shared" si="33"/>
        <v>x</v>
      </c>
      <c r="AA100" s="247">
        <f>'Crisis Indicator Data'!Y97</f>
        <v>2</v>
      </c>
      <c r="AB100" s="247">
        <f>'Crisis Indicator Data'!Z97</f>
        <v>0</v>
      </c>
      <c r="AC100" s="247">
        <f>'Crisis Indicator Data'!AA97</f>
        <v>3</v>
      </c>
      <c r="AD100" s="247">
        <f>'Crisis Indicator Data'!AB97</f>
        <v>2</v>
      </c>
      <c r="AE100" s="247">
        <f t="shared" si="34"/>
        <v>3</v>
      </c>
      <c r="AF100" s="247">
        <f>'Crisis Indicator Data'!AC97</f>
        <v>2</v>
      </c>
      <c r="AG100" s="247">
        <f>'Crisis Indicator Data'!AD97</f>
        <v>2</v>
      </c>
      <c r="AH100" s="247">
        <f t="shared" si="35"/>
        <v>4</v>
      </c>
      <c r="AI100" s="247">
        <f>'Crisis Indicator Data'!AE97</f>
        <v>1</v>
      </c>
      <c r="AJ100" s="247">
        <f>'Crisis Indicator Data'!AF97</f>
        <v>0</v>
      </c>
      <c r="AK100" s="247">
        <f>'Crisis Indicator Data'!AG97</f>
        <v>1</v>
      </c>
      <c r="AL100" s="247">
        <f t="shared" si="36"/>
        <v>2</v>
      </c>
      <c r="AM100" s="240">
        <f t="shared" si="37"/>
        <v>3</v>
      </c>
      <c r="AN100" s="240">
        <f t="shared" si="38"/>
        <v>3</v>
      </c>
    </row>
    <row r="101" spans="1:40" ht="13.5" customHeight="1" x14ac:dyDescent="0.25">
      <c r="A101" s="147" t="str">
        <f>'Crisis Indicator Data'!A98</f>
        <v>Complex crisis in Pakistan</v>
      </c>
      <c r="B101" s="148" t="str">
        <f>'Crisis Indicator Data'!B98</f>
        <v>Displacement,Conflict</v>
      </c>
      <c r="C101" s="148" t="str">
        <f>'Crisis Indicator Data'!C98</f>
        <v>PAK001</v>
      </c>
      <c r="D101" s="148" t="str">
        <f>'Crisis Indicator Data'!D98</f>
        <v>Pakistan</v>
      </c>
      <c r="E101" s="149" t="str">
        <f>'Crisis Indicator Data'!E98</f>
        <v>PAK</v>
      </c>
      <c r="F101" s="240">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240">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3.1</v>
      </c>
      <c r="H101" s="240">
        <f t="shared" si="26"/>
        <v>3.5</v>
      </c>
      <c r="I101" s="240">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3.2</v>
      </c>
      <c r="J101" s="240">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240">
        <f t="shared" si="27"/>
        <v>2.4000000000000004</v>
      </c>
      <c r="L101" s="240">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240">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0.8</v>
      </c>
      <c r="N101" s="240">
        <f t="shared" si="28"/>
        <v>2.2000000000000002</v>
      </c>
      <c r="O101" s="240">
        <f t="shared" si="29"/>
        <v>2.7000000000000006</v>
      </c>
      <c r="P101" s="240">
        <f>IF(LEN(E101)&gt;3,VLOOKUP(C101,'Regional Crises'!$B$1:$R$69,12,FALSE),VLOOKUP(E101,'Country Indicator Data'!$B$4:$I$300,8,FALSE))</f>
        <v>3</v>
      </c>
      <c r="Q101" s="240">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4.9000000000000004</v>
      </c>
      <c r="R101" s="240">
        <f t="shared" si="30"/>
        <v>3.95</v>
      </c>
      <c r="S101" s="240">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240">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3.2</v>
      </c>
      <c r="U101" s="240">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3.4</v>
      </c>
      <c r="V101" s="240">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3.1</v>
      </c>
      <c r="W101" s="240">
        <f t="shared" si="31"/>
        <v>3.3</v>
      </c>
      <c r="X101" s="240">
        <f t="shared" si="32"/>
        <v>3.3</v>
      </c>
      <c r="Y101" s="247">
        <f>IF('Core Indicators'!FC98="x","x",IF('Core Indicators'!FC98&gt;=5,5,IF('Core Indicators'!FC98&gt;=4,4,IF('Core Indicators'!FC98&gt;=3,3,IF('Core Indicators'!FC98&gt;=2,2,IF('Core Indicators'!FC98&gt;=1,1,0))))))</f>
        <v>5</v>
      </c>
      <c r="Z101" s="240">
        <f t="shared" si="33"/>
        <v>5</v>
      </c>
      <c r="AA101" s="247">
        <f>'Crisis Indicator Data'!Y98</f>
        <v>2</v>
      </c>
      <c r="AB101" s="247">
        <f>'Crisis Indicator Data'!Z98</f>
        <v>1</v>
      </c>
      <c r="AC101" s="247">
        <f>'Crisis Indicator Data'!AA98</f>
        <v>2</v>
      </c>
      <c r="AD101" s="247">
        <f>'Crisis Indicator Data'!AB98</f>
        <v>0</v>
      </c>
      <c r="AE101" s="247">
        <f t="shared" si="34"/>
        <v>2</v>
      </c>
      <c r="AF101" s="247">
        <f>'Crisis Indicator Data'!AC98</f>
        <v>2</v>
      </c>
      <c r="AG101" s="247">
        <f>'Crisis Indicator Data'!AD98</f>
        <v>2</v>
      </c>
      <c r="AH101" s="247">
        <f t="shared" si="35"/>
        <v>4</v>
      </c>
      <c r="AI101" s="247">
        <f>'Crisis Indicator Data'!AE98</f>
        <v>1</v>
      </c>
      <c r="AJ101" s="247">
        <f>'Crisis Indicator Data'!AF98</f>
        <v>1</v>
      </c>
      <c r="AK101" s="247">
        <f>'Crisis Indicator Data'!AG98</f>
        <v>1</v>
      </c>
      <c r="AL101" s="247">
        <f t="shared" si="36"/>
        <v>3</v>
      </c>
      <c r="AM101" s="240">
        <f t="shared" si="37"/>
        <v>3</v>
      </c>
      <c r="AN101" s="240">
        <f t="shared" si="38"/>
        <v>4</v>
      </c>
    </row>
    <row r="102" spans="1:40" ht="13.5" customHeight="1" x14ac:dyDescent="0.25">
      <c r="A102" s="147" t="str">
        <f>'Crisis Indicator Data'!A99</f>
        <v>Kashmir conflict in Pakistan</v>
      </c>
      <c r="B102" s="148" t="str">
        <f>'Crisis Indicator Data'!B99</f>
        <v>Conflict</v>
      </c>
      <c r="C102" s="148" t="str">
        <f>'Crisis Indicator Data'!C99</f>
        <v>PAK004</v>
      </c>
      <c r="D102" s="148" t="str">
        <f>'Crisis Indicator Data'!D99</f>
        <v>Pakistan</v>
      </c>
      <c r="E102" s="149" t="str">
        <f>'Crisis Indicator Data'!E99</f>
        <v>PAK</v>
      </c>
      <c r="F102" s="240">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240">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3.1</v>
      </c>
      <c r="H102" s="240">
        <f t="shared" ref="H102:H133" si="39">IF(AND(F102="x",G102="x"),"x",AVERAGE(F102,G102))</f>
        <v>3.5</v>
      </c>
      <c r="I102" s="240">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3.2</v>
      </c>
      <c r="J102" s="240">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1.6</v>
      </c>
      <c r="K102" s="240">
        <f t="shared" ref="K102:K133" si="40">IF(AND(I102="x",J102="x"),"x",AVERAGE(I102,J102))</f>
        <v>2.4000000000000004</v>
      </c>
      <c r="L102" s="240">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3.6</v>
      </c>
      <c r="M102" s="240">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0.8</v>
      </c>
      <c r="N102" s="240">
        <f t="shared" ref="N102:N133" si="41">IF(AND(L102="x",M102="x"),"x",AVERAGE(L102,M102))</f>
        <v>2.2000000000000002</v>
      </c>
      <c r="O102" s="240">
        <f t="shared" ref="O102:O133" si="42">AVERAGE(H102,K102,N102)</f>
        <v>2.7000000000000006</v>
      </c>
      <c r="P102" s="240">
        <f>IF(LEN(E102)&gt;3,VLOOKUP(C102,'Regional Crises'!$B$1:$R$69,12,FALSE),VLOOKUP(E102,'Country Indicator Data'!$B$4:$I$300,8,FALSE))</f>
        <v>3</v>
      </c>
      <c r="Q102" s="240">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4.9000000000000004</v>
      </c>
      <c r="R102" s="240">
        <f t="shared" ref="R102:R133" si="43">AVERAGE(P102:Q102)</f>
        <v>3.95</v>
      </c>
      <c r="S102" s="240">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240">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3.2</v>
      </c>
      <c r="U102" s="240">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3.4</v>
      </c>
      <c r="V102" s="240">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3.1</v>
      </c>
      <c r="W102" s="240">
        <f t="shared" ref="W102:W133" si="44">IF(AND(S102="x",V102="x"),"x",ROUND(AVERAGE(S102,V102,T102,U102),1))</f>
        <v>3.3</v>
      </c>
      <c r="X102" s="240">
        <f t="shared" ref="X102:X133" si="45">ROUND(AVERAGE(O102,W102,R102),1)</f>
        <v>3.3</v>
      </c>
      <c r="Y102" s="247">
        <f>IF('Core Indicators'!FC99="x","x",IF('Core Indicators'!FC99&gt;=5,5,IF('Core Indicators'!FC99&gt;=4,4,IF('Core Indicators'!FC99&gt;=3,3,IF('Core Indicators'!FC99&gt;=2,2,IF('Core Indicators'!FC99&gt;=1,1,0))))))</f>
        <v>3</v>
      </c>
      <c r="Z102" s="240">
        <f t="shared" ref="Z102:Z133" si="46">Y102</f>
        <v>3</v>
      </c>
      <c r="AA102" s="247">
        <f>'Crisis Indicator Data'!Y99</f>
        <v>2</v>
      </c>
      <c r="AB102" s="247">
        <f>'Crisis Indicator Data'!Z99</f>
        <v>1</v>
      </c>
      <c r="AC102" s="247">
        <f>'Crisis Indicator Data'!AA99</f>
        <v>1</v>
      </c>
      <c r="AD102" s="247">
        <f>'Crisis Indicator Data'!AB99</f>
        <v>0</v>
      </c>
      <c r="AE102" s="247">
        <f t="shared" ref="AE102:AE133" si="47">IF(SUM(AA102:AD102)=0,0,IF(SUM(AA102,AB102,AC102,AD102)&lt;2,1,IF(SUM(AA102:AD102)&lt;6,2,IF(SUM(AA102:AD102)&lt;8,3,IF(SUM(AA102:AD102)&lt;10,4,5)))))</f>
        <v>2</v>
      </c>
      <c r="AF102" s="247">
        <f>'Crisis Indicator Data'!AC99</f>
        <v>0</v>
      </c>
      <c r="AG102" s="247">
        <f>'Crisis Indicator Data'!AD99</f>
        <v>2</v>
      </c>
      <c r="AH102" s="247">
        <f t="shared" ref="AH102:AH133" si="48">IF(SUM(AF102:AG102)=0,0,IF(SUM(AF102,AG102)=1,1,IF(SUM(AF102:AG102)&lt;3,2,IF(SUM(AF102:AG102)&lt;4,3,IF(SUM(AF102:AG102)&lt;5,4,5)))))</f>
        <v>2</v>
      </c>
      <c r="AI102" s="247">
        <f>'Crisis Indicator Data'!AE99</f>
        <v>1</v>
      </c>
      <c r="AJ102" s="247">
        <f>'Crisis Indicator Data'!AF99</f>
        <v>1</v>
      </c>
      <c r="AK102" s="247">
        <f>'Crisis Indicator Data'!AG99</f>
        <v>1</v>
      </c>
      <c r="AL102" s="247">
        <f t="shared" ref="AL102:AL133" si="49">IF(SUM(AI102:AK102)=0,0,IF(SUM(AI102:AK102)=1,1,IF(SUM(AI102:AK102)&lt;3,2,IF(SUM(AI102:AK102)&lt;5,3,IF(SUM(AI102:AK102)&lt;7,4,5)))))</f>
        <v>3</v>
      </c>
      <c r="AM102" s="240">
        <f t="shared" ref="AM102:AM133" si="50">IF(AA102=3,5,ROUND(AVERAGE(AE102,AH102,AL102),0))</f>
        <v>2</v>
      </c>
      <c r="AN102" s="240">
        <f t="shared" ref="AN102:AN133" si="51">IF(AND(Z102="x",AM102="x"),"x",ROUND(AVERAGE(Z102,AM102),1))</f>
        <v>2.5</v>
      </c>
    </row>
    <row r="103" spans="1:40" ht="13.5" customHeight="1" x14ac:dyDescent="0.25">
      <c r="A103" s="147" t="str">
        <f>'Crisis Indicator Data'!A100</f>
        <v xml:space="preserve">Floods in Pakistan </v>
      </c>
      <c r="B103" s="148" t="str">
        <f>'Crisis Indicator Data'!B100</f>
        <v>Other seasonal event</v>
      </c>
      <c r="C103" s="148" t="str">
        <f>'Crisis Indicator Data'!C100</f>
        <v>PAK005</v>
      </c>
      <c r="D103" s="148" t="str">
        <f>'Crisis Indicator Data'!D100</f>
        <v>Pakistan</v>
      </c>
      <c r="E103" s="149" t="str">
        <f>'Crisis Indicator Data'!E100</f>
        <v>PAK</v>
      </c>
      <c r="F103" s="240">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240">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240">
        <f t="shared" si="39"/>
        <v>3.5</v>
      </c>
      <c r="I103" s="240">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240">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240">
        <f t="shared" si="40"/>
        <v>2.4000000000000004</v>
      </c>
      <c r="L103" s="240">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240">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240">
        <f t="shared" si="41"/>
        <v>2.2000000000000002</v>
      </c>
      <c r="O103" s="240">
        <f t="shared" si="42"/>
        <v>2.7000000000000006</v>
      </c>
      <c r="P103" s="240">
        <f>IF(LEN(E103)&gt;3,VLOOKUP(C103,'Regional Crises'!$B$1:$R$69,12,FALSE),VLOOKUP(E103,'Country Indicator Data'!$B$4:$I$300,8,FALSE))</f>
        <v>3</v>
      </c>
      <c r="Q103" s="240">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4.9000000000000004</v>
      </c>
      <c r="R103" s="240">
        <f t="shared" si="43"/>
        <v>3.95</v>
      </c>
      <c r="S103" s="240">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240">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240">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240">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240">
        <f t="shared" si="44"/>
        <v>3.3</v>
      </c>
      <c r="X103" s="240">
        <f t="shared" si="45"/>
        <v>3.3</v>
      </c>
      <c r="Y103" s="247">
        <f>IF('Core Indicators'!FC100="x","x",IF('Core Indicators'!FC100&gt;=5,5,IF('Core Indicators'!FC100&gt;=4,4,IF('Core Indicators'!FC100&gt;=3,3,IF('Core Indicators'!FC100&gt;=2,2,IF('Core Indicators'!FC100&gt;=1,1,0))))))</f>
        <v>1</v>
      </c>
      <c r="Z103" s="240">
        <f t="shared" si="46"/>
        <v>1</v>
      </c>
      <c r="AA103" s="247">
        <f>'Crisis Indicator Data'!Y100</f>
        <v>2</v>
      </c>
      <c r="AB103" s="247">
        <f>'Crisis Indicator Data'!Z100</f>
        <v>1</v>
      </c>
      <c r="AC103" s="247">
        <f>'Crisis Indicator Data'!AA100</f>
        <v>2</v>
      </c>
      <c r="AD103" s="247">
        <f>'Crisis Indicator Data'!AB100</f>
        <v>0</v>
      </c>
      <c r="AE103" s="247">
        <f t="shared" si="47"/>
        <v>2</v>
      </c>
      <c r="AF103" s="247">
        <f>'Crisis Indicator Data'!AC100</f>
        <v>0</v>
      </c>
      <c r="AG103" s="247">
        <f>'Crisis Indicator Data'!AD100</f>
        <v>1</v>
      </c>
      <c r="AH103" s="247">
        <f t="shared" si="48"/>
        <v>1</v>
      </c>
      <c r="AI103" s="247">
        <f>'Crisis Indicator Data'!AE100</f>
        <v>0</v>
      </c>
      <c r="AJ103" s="247">
        <f>'Crisis Indicator Data'!AF100</f>
        <v>1</v>
      </c>
      <c r="AK103" s="247">
        <f>'Crisis Indicator Data'!AG100</f>
        <v>3</v>
      </c>
      <c r="AL103" s="247">
        <f t="shared" si="49"/>
        <v>3</v>
      </c>
      <c r="AM103" s="240">
        <f t="shared" si="50"/>
        <v>2</v>
      </c>
      <c r="AN103" s="240">
        <f t="shared" si="51"/>
        <v>1.5</v>
      </c>
    </row>
    <row r="104" spans="1:40" ht="13.5" customHeight="1" x14ac:dyDescent="0.25">
      <c r="A104" s="147" t="str">
        <f>'Crisis Indicator Data'!A101</f>
        <v>Venezuela displacement in Panama</v>
      </c>
      <c r="B104" s="148" t="str">
        <f>'Crisis Indicator Data'!B101</f>
        <v>Displacement</v>
      </c>
      <c r="C104" s="148" t="str">
        <f>'Crisis Indicator Data'!C101</f>
        <v>PAN002</v>
      </c>
      <c r="D104" s="148" t="str">
        <f>'Crisis Indicator Data'!D101</f>
        <v>Panama</v>
      </c>
      <c r="E104" s="149" t="str">
        <f>'Crisis Indicator Data'!E101</f>
        <v>PAN</v>
      </c>
      <c r="F104" s="240">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0.7</v>
      </c>
      <c r="G104" s="240">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1.5</v>
      </c>
      <c r="H104" s="240">
        <f t="shared" si="39"/>
        <v>1.1000000000000001</v>
      </c>
      <c r="I104" s="240">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1.7</v>
      </c>
      <c r="J104" s="240">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1.3</v>
      </c>
      <c r="K104" s="240">
        <f t="shared" si="40"/>
        <v>1.5</v>
      </c>
      <c r="L104" s="240">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3.1</v>
      </c>
      <c r="M104" s="240">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3.1</v>
      </c>
      <c r="N104" s="240">
        <f t="shared" si="41"/>
        <v>3.1</v>
      </c>
      <c r="O104" s="240">
        <f t="shared" si="42"/>
        <v>1.9000000000000001</v>
      </c>
      <c r="P104" s="240">
        <f>IF(LEN(E104)&gt;3,VLOOKUP(C104,'Regional Crises'!$B$1:$R$69,12,FALSE),VLOOKUP(E104,'Country Indicator Data'!$B$4:$I$300,8,FALSE))</f>
        <v>0</v>
      </c>
      <c r="Q104" s="240">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2.6</v>
      </c>
      <c r="R104" s="240">
        <f t="shared" si="43"/>
        <v>1.3</v>
      </c>
      <c r="S104" s="240">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3.2</v>
      </c>
      <c r="T104" s="240">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2.6</v>
      </c>
      <c r="U104" s="240">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v>
      </c>
      <c r="V104" s="240">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0.8</v>
      </c>
      <c r="W104" s="240">
        <f t="shared" si="44"/>
        <v>2.2000000000000002</v>
      </c>
      <c r="X104" s="240">
        <f t="shared" si="45"/>
        <v>1.8</v>
      </c>
      <c r="Y104" s="247">
        <f>IF('Core Indicators'!FC101="x","x",IF('Core Indicators'!FC101&gt;=5,5,IF('Core Indicators'!FC101&gt;=4,4,IF('Core Indicators'!FC101&gt;=3,3,IF('Core Indicators'!FC101&gt;=2,2,IF('Core Indicators'!FC101&gt;=1,1,0))))))</f>
        <v>2</v>
      </c>
      <c r="Z104" s="240">
        <f t="shared" si="46"/>
        <v>2</v>
      </c>
      <c r="AA104" s="247">
        <f>'Crisis Indicator Data'!Y101</f>
        <v>0</v>
      </c>
      <c r="AB104" s="247">
        <f>'Crisis Indicator Data'!Z101</f>
        <v>0</v>
      </c>
      <c r="AC104" s="247">
        <f>'Crisis Indicator Data'!AA101</f>
        <v>0</v>
      </c>
      <c r="AD104" s="247">
        <f>'Crisis Indicator Data'!AB101</f>
        <v>0</v>
      </c>
      <c r="AE104" s="247">
        <f t="shared" si="47"/>
        <v>0</v>
      </c>
      <c r="AF104" s="247">
        <f>'Crisis Indicator Data'!AC101</f>
        <v>0</v>
      </c>
      <c r="AG104" s="247">
        <f>'Crisis Indicator Data'!AD101</f>
        <v>0</v>
      </c>
      <c r="AH104" s="247">
        <f t="shared" si="48"/>
        <v>0</v>
      </c>
      <c r="AI104" s="247">
        <f>'Crisis Indicator Data'!AE101</f>
        <v>0</v>
      </c>
      <c r="AJ104" s="247">
        <f>'Crisis Indicator Data'!AF101</f>
        <v>0</v>
      </c>
      <c r="AK104" s="247">
        <f>'Crisis Indicator Data'!AG101</f>
        <v>0</v>
      </c>
      <c r="AL104" s="247">
        <f t="shared" si="49"/>
        <v>0</v>
      </c>
      <c r="AM104" s="240">
        <f t="shared" si="50"/>
        <v>0</v>
      </c>
      <c r="AN104" s="240">
        <f t="shared" si="51"/>
        <v>1</v>
      </c>
    </row>
    <row r="105" spans="1:40" ht="13.5" customHeight="1" x14ac:dyDescent="0.25">
      <c r="A105" s="147" t="str">
        <f>'Crisis Indicator Data'!A102</f>
        <v>Venezuela displacement in Peru</v>
      </c>
      <c r="B105" s="148" t="str">
        <f>'Crisis Indicator Data'!B102</f>
        <v>Displacement</v>
      </c>
      <c r="C105" s="148" t="str">
        <f>'Crisis Indicator Data'!C102</f>
        <v>PER002</v>
      </c>
      <c r="D105" s="148" t="str">
        <f>'Crisis Indicator Data'!D102</f>
        <v>Peru</v>
      </c>
      <c r="E105" s="149" t="str">
        <f>'Crisis Indicator Data'!E102</f>
        <v>PER</v>
      </c>
      <c r="F105" s="240">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240">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1.7</v>
      </c>
      <c r="H105" s="240">
        <f t="shared" si="39"/>
        <v>1.75</v>
      </c>
      <c r="I105" s="240">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v>
      </c>
      <c r="J105" s="240">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4.5</v>
      </c>
      <c r="K105" s="240">
        <f t="shared" si="40"/>
        <v>3.75</v>
      </c>
      <c r="L105" s="240">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2.5</v>
      </c>
      <c r="M105" s="240">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2.1</v>
      </c>
      <c r="N105" s="240">
        <f t="shared" si="41"/>
        <v>2.2999999999999998</v>
      </c>
      <c r="O105" s="240">
        <f t="shared" si="42"/>
        <v>2.6</v>
      </c>
      <c r="P105" s="240">
        <f>IF(LEN(E105)&gt;3,VLOOKUP(C105,'Regional Crises'!$B$1:$R$69,12,FALSE),VLOOKUP(E105,'Country Indicator Data'!$B$4:$I$300,8,FALSE))</f>
        <v>3</v>
      </c>
      <c r="Q105" s="240">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0.9</v>
      </c>
      <c r="R105" s="240">
        <f t="shared" si="43"/>
        <v>1.95</v>
      </c>
      <c r="S105" s="240">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3.2</v>
      </c>
      <c r="T105" s="240">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40">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1.9</v>
      </c>
      <c r="V105" s="240">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1.4</v>
      </c>
      <c r="W105" s="240">
        <f t="shared" si="44"/>
        <v>2.4</v>
      </c>
      <c r="X105" s="240">
        <f t="shared" si="45"/>
        <v>2.2999999999999998</v>
      </c>
      <c r="Y105" s="247">
        <f>IF('Core Indicators'!FC102="x","x",IF('Core Indicators'!FC102&gt;=5,5,IF('Core Indicators'!FC102&gt;=4,4,IF('Core Indicators'!FC102&gt;=3,3,IF('Core Indicators'!FC102&gt;=2,2,IF('Core Indicators'!FC102&gt;=1,1,0))))))</f>
        <v>3</v>
      </c>
      <c r="Z105" s="240">
        <f t="shared" si="46"/>
        <v>3</v>
      </c>
      <c r="AA105" s="247">
        <f>'Crisis Indicator Data'!Y102</f>
        <v>0</v>
      </c>
      <c r="AB105" s="247">
        <f>'Crisis Indicator Data'!Z102</f>
        <v>0</v>
      </c>
      <c r="AC105" s="247">
        <f>'Crisis Indicator Data'!AA102</f>
        <v>0</v>
      </c>
      <c r="AD105" s="247">
        <f>'Crisis Indicator Data'!AB102</f>
        <v>0</v>
      </c>
      <c r="AE105" s="247">
        <f t="shared" si="47"/>
        <v>0</v>
      </c>
      <c r="AF105" s="247">
        <f>'Crisis Indicator Data'!AC102</f>
        <v>0</v>
      </c>
      <c r="AG105" s="247">
        <f>'Crisis Indicator Data'!AD102</f>
        <v>0</v>
      </c>
      <c r="AH105" s="247">
        <f t="shared" si="48"/>
        <v>0</v>
      </c>
      <c r="AI105" s="247">
        <f>'Crisis Indicator Data'!AE102</f>
        <v>0</v>
      </c>
      <c r="AJ105" s="247">
        <f>'Crisis Indicator Data'!AF102</f>
        <v>1</v>
      </c>
      <c r="AK105" s="247">
        <f>'Crisis Indicator Data'!AG102</f>
        <v>0</v>
      </c>
      <c r="AL105" s="247">
        <f t="shared" si="49"/>
        <v>1</v>
      </c>
      <c r="AM105" s="240">
        <f t="shared" si="50"/>
        <v>0</v>
      </c>
      <c r="AN105" s="240">
        <f t="shared" si="51"/>
        <v>1.5</v>
      </c>
    </row>
    <row r="106" spans="1:40" ht="13.5" customHeight="1" x14ac:dyDescent="0.25">
      <c r="A106" s="147" t="str">
        <f>'Crisis Indicator Data'!A103</f>
        <v>Multiple crises in the Philippines</v>
      </c>
      <c r="B106" s="148" t="str">
        <f>'Crisis Indicator Data'!B103</f>
        <v>Conflict,Cyclone,Violence</v>
      </c>
      <c r="C106" s="148" t="str">
        <f>'Crisis Indicator Data'!C103</f>
        <v>PHL001</v>
      </c>
      <c r="D106" s="148" t="str">
        <f>'Crisis Indicator Data'!D103</f>
        <v>Philippines</v>
      </c>
      <c r="E106" s="149" t="str">
        <f>'Crisis Indicator Data'!E103</f>
        <v>PHL</v>
      </c>
      <c r="F106" s="240">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240">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2.1</v>
      </c>
      <c r="H106" s="240">
        <f t="shared" si="39"/>
        <v>1.9500000000000002</v>
      </c>
      <c r="I106" s="240">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240">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240">
        <f t="shared" si="40"/>
        <v>1.35</v>
      </c>
      <c r="L106" s="240">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2.8</v>
      </c>
      <c r="M106" s="240">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2.2000000000000002</v>
      </c>
      <c r="N106" s="240">
        <f t="shared" si="41"/>
        <v>2.5</v>
      </c>
      <c r="O106" s="240">
        <f t="shared" si="42"/>
        <v>1.9333333333333336</v>
      </c>
      <c r="P106" s="240">
        <f>IF(LEN(E106)&gt;3,VLOOKUP(C106,'Regional Crises'!$B$1:$R$69,12,FALSE),VLOOKUP(E106,'Country Indicator Data'!$B$4:$I$300,8,FALSE))</f>
        <v>4</v>
      </c>
      <c r="Q106" s="240">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3.3</v>
      </c>
      <c r="R106" s="240">
        <f t="shared" si="43"/>
        <v>3.65</v>
      </c>
      <c r="S106" s="240">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3.3</v>
      </c>
      <c r="T106" s="240">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240">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2.6</v>
      </c>
      <c r="V106" s="240">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240">
        <f t="shared" si="44"/>
        <v>2.8</v>
      </c>
      <c r="X106" s="240">
        <f t="shared" si="45"/>
        <v>2.8</v>
      </c>
      <c r="Y106" s="247">
        <f>IF('Core Indicators'!FC103="x","x",IF('Core Indicators'!FC103&gt;=5,5,IF('Core Indicators'!FC103&gt;=4,4,IF('Core Indicators'!FC103&gt;=3,3,IF('Core Indicators'!FC103&gt;=2,2,IF('Core Indicators'!FC103&gt;=1,1,0))))))</f>
        <v>4</v>
      </c>
      <c r="Z106" s="240">
        <f t="shared" si="46"/>
        <v>4</v>
      </c>
      <c r="AA106" s="247">
        <f>'Crisis Indicator Data'!Y103</f>
        <v>0</v>
      </c>
      <c r="AB106" s="247">
        <f>'Crisis Indicator Data'!Z103</f>
        <v>0</v>
      </c>
      <c r="AC106" s="247">
        <f>'Crisis Indicator Data'!AA103</f>
        <v>0</v>
      </c>
      <c r="AD106" s="247">
        <f>'Crisis Indicator Data'!AB103</f>
        <v>0</v>
      </c>
      <c r="AE106" s="247">
        <f t="shared" si="47"/>
        <v>0</v>
      </c>
      <c r="AF106" s="247">
        <f>'Crisis Indicator Data'!AC103</f>
        <v>0</v>
      </c>
      <c r="AG106" s="247">
        <f>'Crisis Indicator Data'!AD103</f>
        <v>0</v>
      </c>
      <c r="AH106" s="247">
        <f t="shared" si="48"/>
        <v>0</v>
      </c>
      <c r="AI106" s="247">
        <f>'Crisis Indicator Data'!AE103</f>
        <v>0</v>
      </c>
      <c r="AJ106" s="247">
        <f>'Crisis Indicator Data'!AF103</f>
        <v>0</v>
      </c>
      <c r="AK106" s="247">
        <f>'Crisis Indicator Data'!AG103</f>
        <v>2</v>
      </c>
      <c r="AL106" s="247">
        <f t="shared" si="49"/>
        <v>2</v>
      </c>
      <c r="AM106" s="240">
        <f t="shared" si="50"/>
        <v>1</v>
      </c>
      <c r="AN106" s="240">
        <f t="shared" si="51"/>
        <v>2.5</v>
      </c>
    </row>
    <row r="107" spans="1:40" ht="13.5" customHeight="1" x14ac:dyDescent="0.25">
      <c r="A107" s="147" t="str">
        <f>'Crisis Indicator Data'!A104</f>
        <v>Mindanao conflict</v>
      </c>
      <c r="B107" s="148" t="str">
        <f>'Crisis Indicator Data'!B104</f>
        <v>Conflict,Violence</v>
      </c>
      <c r="C107" s="148" t="str">
        <f>'Crisis Indicator Data'!C104</f>
        <v>PHL003</v>
      </c>
      <c r="D107" s="148" t="str">
        <f>'Crisis Indicator Data'!D104</f>
        <v>Philippines</v>
      </c>
      <c r="E107" s="149" t="str">
        <f>'Crisis Indicator Data'!E104</f>
        <v>PHL</v>
      </c>
      <c r="F107" s="240">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240">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2.1</v>
      </c>
      <c r="H107" s="240">
        <f t="shared" si="39"/>
        <v>1.9500000000000002</v>
      </c>
      <c r="I107" s="240">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240">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240">
        <f t="shared" si="40"/>
        <v>1.35</v>
      </c>
      <c r="L107" s="240">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2.8</v>
      </c>
      <c r="M107" s="240">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2.2000000000000002</v>
      </c>
      <c r="N107" s="240">
        <f t="shared" si="41"/>
        <v>2.5</v>
      </c>
      <c r="O107" s="240">
        <f t="shared" si="42"/>
        <v>1.9333333333333336</v>
      </c>
      <c r="P107" s="240">
        <f>IF(LEN(E107)&gt;3,VLOOKUP(C107,'Regional Crises'!$B$1:$R$69,12,FALSE),VLOOKUP(E107,'Country Indicator Data'!$B$4:$I$300,8,FALSE))</f>
        <v>4</v>
      </c>
      <c r="Q107" s="240">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3.3</v>
      </c>
      <c r="R107" s="240">
        <f t="shared" si="43"/>
        <v>3.65</v>
      </c>
      <c r="S107" s="240">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240">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240">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2.6</v>
      </c>
      <c r="V107" s="240">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2.1</v>
      </c>
      <c r="W107" s="240">
        <f t="shared" si="44"/>
        <v>2.8</v>
      </c>
      <c r="X107" s="240">
        <f t="shared" si="45"/>
        <v>2.8</v>
      </c>
      <c r="Y107" s="247">
        <f>IF('Core Indicators'!FC104="x","x",IF('Core Indicators'!FC104&gt;=5,5,IF('Core Indicators'!FC104&gt;=4,4,IF('Core Indicators'!FC104&gt;=3,3,IF('Core Indicators'!FC104&gt;=2,2,IF('Core Indicators'!FC104&gt;=1,1,0))))))</f>
        <v>4</v>
      </c>
      <c r="Z107" s="240">
        <f t="shared" si="46"/>
        <v>4</v>
      </c>
      <c r="AA107" s="247">
        <f>'Crisis Indicator Data'!Y104</f>
        <v>0</v>
      </c>
      <c r="AB107" s="247">
        <f>'Crisis Indicator Data'!Z104</f>
        <v>1</v>
      </c>
      <c r="AC107" s="247">
        <f>'Crisis Indicator Data'!AA104</f>
        <v>0</v>
      </c>
      <c r="AD107" s="247">
        <f>'Crisis Indicator Data'!AB104</f>
        <v>0</v>
      </c>
      <c r="AE107" s="247">
        <f t="shared" si="47"/>
        <v>1</v>
      </c>
      <c r="AF107" s="247">
        <f>'Crisis Indicator Data'!AC104</f>
        <v>0</v>
      </c>
      <c r="AG107" s="247">
        <f>'Crisis Indicator Data'!AD104</f>
        <v>0</v>
      </c>
      <c r="AH107" s="247">
        <f t="shared" si="48"/>
        <v>0</v>
      </c>
      <c r="AI107" s="247">
        <f>'Crisis Indicator Data'!AE104</f>
        <v>0</v>
      </c>
      <c r="AJ107" s="247">
        <f>'Crisis Indicator Data'!AF104</f>
        <v>0</v>
      </c>
      <c r="AK107" s="247">
        <f>'Crisis Indicator Data'!AG104</f>
        <v>1</v>
      </c>
      <c r="AL107" s="247">
        <f t="shared" si="49"/>
        <v>1</v>
      </c>
      <c r="AM107" s="240">
        <f t="shared" si="50"/>
        <v>1</v>
      </c>
      <c r="AN107" s="240">
        <f t="shared" si="51"/>
        <v>2.5</v>
      </c>
    </row>
    <row r="108" spans="1:40" ht="13.5" customHeight="1" x14ac:dyDescent="0.25">
      <c r="A108" s="147" t="str">
        <f>'Crisis Indicator Data'!A105</f>
        <v>Typhoon RAI</v>
      </c>
      <c r="B108" s="148" t="str">
        <f>'Crisis Indicator Data'!B105</f>
        <v>Cyclone</v>
      </c>
      <c r="C108" s="148" t="str">
        <f>'Crisis Indicator Data'!C105</f>
        <v>PHL010</v>
      </c>
      <c r="D108" s="148" t="str">
        <f>'Crisis Indicator Data'!D105</f>
        <v>Philippines</v>
      </c>
      <c r="E108" s="149" t="str">
        <f>'Crisis Indicator Data'!E105</f>
        <v>PHL</v>
      </c>
      <c r="F108" s="240">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240">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240">
        <f t="shared" si="39"/>
        <v>1.9500000000000002</v>
      </c>
      <c r="I108" s="240">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240">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240">
        <f t="shared" si="40"/>
        <v>1.35</v>
      </c>
      <c r="L108" s="240">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240">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240">
        <f t="shared" si="41"/>
        <v>2.5</v>
      </c>
      <c r="O108" s="240">
        <f t="shared" si="42"/>
        <v>1.9333333333333336</v>
      </c>
      <c r="P108" s="240">
        <f>IF(LEN(E108)&gt;3,VLOOKUP(C108,'Regional Crises'!$B$1:$R$69,12,FALSE),VLOOKUP(E108,'Country Indicator Data'!$B$4:$I$300,8,FALSE))</f>
        <v>4</v>
      </c>
      <c r="Q108" s="240">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3.3</v>
      </c>
      <c r="R108" s="240">
        <f t="shared" si="43"/>
        <v>3.65</v>
      </c>
      <c r="S108" s="240">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240">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240">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240">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240">
        <f t="shared" si="44"/>
        <v>2.8</v>
      </c>
      <c r="X108" s="240">
        <f t="shared" si="45"/>
        <v>2.8</v>
      </c>
      <c r="Y108" s="247">
        <f>IF('Core Indicators'!FC105="x","x",IF('Core Indicators'!FC105&gt;=5,5,IF('Core Indicators'!FC105&gt;=4,4,IF('Core Indicators'!FC105&gt;=3,3,IF('Core Indicators'!FC105&gt;=2,2,IF('Core Indicators'!FC105&gt;=1,1,0))))))</f>
        <v>4</v>
      </c>
      <c r="Z108" s="240">
        <f t="shared" si="46"/>
        <v>4</v>
      </c>
      <c r="AA108" s="247">
        <f>'Crisis Indicator Data'!Y105</f>
        <v>0</v>
      </c>
      <c r="AB108" s="247">
        <f>'Crisis Indicator Data'!Z105</f>
        <v>0</v>
      </c>
      <c r="AC108" s="247">
        <f>'Crisis Indicator Data'!AA105</f>
        <v>0</v>
      </c>
      <c r="AD108" s="247">
        <f>'Crisis Indicator Data'!AB105</f>
        <v>0</v>
      </c>
      <c r="AE108" s="247">
        <f t="shared" si="47"/>
        <v>0</v>
      </c>
      <c r="AF108" s="247">
        <f>'Crisis Indicator Data'!AC105</f>
        <v>0</v>
      </c>
      <c r="AG108" s="247">
        <f>'Crisis Indicator Data'!AD105</f>
        <v>0</v>
      </c>
      <c r="AH108" s="247">
        <f t="shared" si="48"/>
        <v>0</v>
      </c>
      <c r="AI108" s="247">
        <f>'Crisis Indicator Data'!AE105</f>
        <v>0</v>
      </c>
      <c r="AJ108" s="247">
        <f>'Crisis Indicator Data'!AF105</f>
        <v>0</v>
      </c>
      <c r="AK108" s="247">
        <f>'Crisis Indicator Data'!AG105</f>
        <v>2</v>
      </c>
      <c r="AL108" s="247">
        <f t="shared" si="49"/>
        <v>2</v>
      </c>
      <c r="AM108" s="240">
        <f t="shared" si="50"/>
        <v>1</v>
      </c>
      <c r="AN108" s="240">
        <f t="shared" si="51"/>
        <v>2.5</v>
      </c>
    </row>
    <row r="109" spans="1:40" ht="13.5" customHeight="1" x14ac:dyDescent="0.25">
      <c r="A109" s="147" t="str">
        <f>'Crisis Indicator Data'!A106</f>
        <v>Earthquake in Abra</v>
      </c>
      <c r="B109" s="148" t="str">
        <f>'Crisis Indicator Data'!B106</f>
        <v>Earthquake</v>
      </c>
      <c r="C109" s="148" t="str">
        <f>'Crisis Indicator Data'!C106</f>
        <v>PHL011</v>
      </c>
      <c r="D109" s="148" t="str">
        <f>'Crisis Indicator Data'!D106</f>
        <v>Philippines</v>
      </c>
      <c r="E109" s="149" t="str">
        <f>'Crisis Indicator Data'!E106</f>
        <v>PHL</v>
      </c>
      <c r="F109" s="240">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240">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240">
        <f t="shared" si="39"/>
        <v>1.9500000000000002</v>
      </c>
      <c r="I109" s="240">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240">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240">
        <f t="shared" si="40"/>
        <v>1.35</v>
      </c>
      <c r="L109" s="240">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240">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240">
        <f t="shared" si="41"/>
        <v>2.5</v>
      </c>
      <c r="O109" s="240">
        <f t="shared" si="42"/>
        <v>1.9333333333333336</v>
      </c>
      <c r="P109" s="240">
        <f>IF(LEN(E109)&gt;3,VLOOKUP(C109,'Regional Crises'!$B$1:$R$69,12,FALSE),VLOOKUP(E109,'Country Indicator Data'!$B$4:$I$300,8,FALSE))</f>
        <v>4</v>
      </c>
      <c r="Q109" s="240">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3.3</v>
      </c>
      <c r="R109" s="240">
        <f t="shared" si="43"/>
        <v>3.65</v>
      </c>
      <c r="S109" s="240">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240">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240">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240">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240">
        <f t="shared" si="44"/>
        <v>2.8</v>
      </c>
      <c r="X109" s="240">
        <f t="shared" si="45"/>
        <v>2.8</v>
      </c>
      <c r="Y109" s="247">
        <f>IF('Core Indicators'!FC106="x","x",IF('Core Indicators'!FC106&gt;=5,5,IF('Core Indicators'!FC106&gt;=4,4,IF('Core Indicators'!FC106&gt;=3,3,IF('Core Indicators'!FC106&gt;=2,2,IF('Core Indicators'!FC106&gt;=1,1,0))))))</f>
        <v>4</v>
      </c>
      <c r="Z109" s="240">
        <f t="shared" si="46"/>
        <v>4</v>
      </c>
      <c r="AA109" s="247">
        <f>'Crisis Indicator Data'!Y106</f>
        <v>0</v>
      </c>
      <c r="AB109" s="247">
        <f>'Crisis Indicator Data'!Z106</f>
        <v>0</v>
      </c>
      <c r="AC109" s="247">
        <f>'Crisis Indicator Data'!AA106</f>
        <v>0</v>
      </c>
      <c r="AD109" s="247">
        <f>'Crisis Indicator Data'!AB106</f>
        <v>0</v>
      </c>
      <c r="AE109" s="247">
        <f t="shared" si="47"/>
        <v>0</v>
      </c>
      <c r="AF109" s="247">
        <f>'Crisis Indicator Data'!AC106</f>
        <v>0</v>
      </c>
      <c r="AG109" s="247">
        <f>'Crisis Indicator Data'!AD106</f>
        <v>0</v>
      </c>
      <c r="AH109" s="247">
        <f t="shared" si="48"/>
        <v>0</v>
      </c>
      <c r="AI109" s="247">
        <f>'Crisis Indicator Data'!AE106</f>
        <v>0</v>
      </c>
      <c r="AJ109" s="247">
        <f>'Crisis Indicator Data'!AF106</f>
        <v>0</v>
      </c>
      <c r="AK109" s="247">
        <f>'Crisis Indicator Data'!AG106</f>
        <v>2</v>
      </c>
      <c r="AL109" s="247">
        <f t="shared" si="49"/>
        <v>2</v>
      </c>
      <c r="AM109" s="240">
        <f t="shared" si="50"/>
        <v>1</v>
      </c>
      <c r="AN109" s="240">
        <f t="shared" si="51"/>
        <v>2.5</v>
      </c>
    </row>
    <row r="110" spans="1:40" ht="13.5" customHeight="1" x14ac:dyDescent="0.25">
      <c r="A110" s="147" t="str">
        <f>'Crisis Indicator Data'!A107</f>
        <v>Highlands Violence</v>
      </c>
      <c r="B110" s="148" t="str">
        <f>'Crisis Indicator Data'!B107</f>
        <v>Earthquake</v>
      </c>
      <c r="C110" s="148" t="str">
        <f>'Crisis Indicator Data'!C107</f>
        <v>PNG003</v>
      </c>
      <c r="D110" s="148" t="str">
        <f>'Crisis Indicator Data'!D107</f>
        <v>Papua New Guinea</v>
      </c>
      <c r="E110" s="149" t="str">
        <f>'Crisis Indicator Data'!E107</f>
        <v>PNG</v>
      </c>
      <c r="F110" s="240">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1.1000000000000001</v>
      </c>
      <c r="G110" s="240">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v>
      </c>
      <c r="H110" s="240">
        <f t="shared" si="39"/>
        <v>1.55</v>
      </c>
      <c r="I110" s="240">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0.3</v>
      </c>
      <c r="J110" s="240">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40">
        <f t="shared" si="40"/>
        <v>0.15</v>
      </c>
      <c r="L110" s="240">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4.9000000000000004</v>
      </c>
      <c r="M110" s="240">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2.1</v>
      </c>
      <c r="N110" s="240">
        <f t="shared" si="41"/>
        <v>3.5</v>
      </c>
      <c r="O110" s="240">
        <f t="shared" si="42"/>
        <v>1.7333333333333334</v>
      </c>
      <c r="P110" s="240">
        <f>IF(LEN(E110)&gt;3,VLOOKUP(C110,'Regional Crises'!$B$1:$R$69,12,FALSE),VLOOKUP(E110,'Country Indicator Data'!$B$4:$I$300,8,FALSE))</f>
        <v>3</v>
      </c>
      <c r="Q110" s="240">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v>
      </c>
      <c r="R110" s="240">
        <f t="shared" si="43"/>
        <v>3</v>
      </c>
      <c r="S110" s="240">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3.6</v>
      </c>
      <c r="T110" s="240">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3.3</v>
      </c>
      <c r="U110" s="240">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2.1</v>
      </c>
      <c r="V110" s="240">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1.9</v>
      </c>
      <c r="W110" s="240">
        <f t="shared" si="44"/>
        <v>2.7</v>
      </c>
      <c r="X110" s="240">
        <f t="shared" si="45"/>
        <v>2.5</v>
      </c>
      <c r="Y110" s="247">
        <f>IF('Core Indicators'!FC107="x","x",IF('Core Indicators'!FC107&gt;=5,5,IF('Core Indicators'!FC107&gt;=4,4,IF('Core Indicators'!FC107&gt;=3,3,IF('Core Indicators'!FC107&gt;=2,2,IF('Core Indicators'!FC107&gt;=1,1,0))))))</f>
        <v>4</v>
      </c>
      <c r="Z110" s="240">
        <f t="shared" si="46"/>
        <v>4</v>
      </c>
      <c r="AA110" s="247">
        <f>'Crisis Indicator Data'!Y107</f>
        <v>0</v>
      </c>
      <c r="AB110" s="247">
        <f>'Crisis Indicator Data'!Z107</f>
        <v>2</v>
      </c>
      <c r="AC110" s="247">
        <f>'Crisis Indicator Data'!AA107</f>
        <v>1</v>
      </c>
      <c r="AD110" s="247">
        <f>'Crisis Indicator Data'!AB107</f>
        <v>0</v>
      </c>
      <c r="AE110" s="247">
        <f t="shared" si="47"/>
        <v>2</v>
      </c>
      <c r="AF110" s="247">
        <f>'Crisis Indicator Data'!AC107</f>
        <v>0</v>
      </c>
      <c r="AG110" s="247">
        <f>'Crisis Indicator Data'!AD107</f>
        <v>0</v>
      </c>
      <c r="AH110" s="247">
        <f t="shared" si="48"/>
        <v>0</v>
      </c>
      <c r="AI110" s="247">
        <f>'Crisis Indicator Data'!AE107</f>
        <v>2</v>
      </c>
      <c r="AJ110" s="247">
        <f>'Crisis Indicator Data'!AF107</f>
        <v>0</v>
      </c>
      <c r="AK110" s="247">
        <f>'Crisis Indicator Data'!AG107</f>
        <v>2</v>
      </c>
      <c r="AL110" s="247">
        <f t="shared" si="49"/>
        <v>3</v>
      </c>
      <c r="AM110" s="240">
        <f t="shared" si="50"/>
        <v>2</v>
      </c>
      <c r="AN110" s="240">
        <f t="shared" si="51"/>
        <v>3</v>
      </c>
    </row>
    <row r="111" spans="1:40" ht="13.5" customHeight="1" x14ac:dyDescent="0.25">
      <c r="A111" s="147" t="str">
        <f>'Crisis Indicator Data'!A108</f>
        <v>Displacement from Ukraine conflict in Poland</v>
      </c>
      <c r="B111" s="148" t="str">
        <f>'Crisis Indicator Data'!B108</f>
        <v>Displacement,Conflict</v>
      </c>
      <c r="C111" s="148" t="str">
        <f>'Crisis Indicator Data'!C108</f>
        <v>POL002</v>
      </c>
      <c r="D111" s="148" t="str">
        <f>'Crisis Indicator Data'!D108</f>
        <v>Poland</v>
      </c>
      <c r="E111" s="149" t="str">
        <f>'Crisis Indicator Data'!E108</f>
        <v>POL</v>
      </c>
      <c r="F111" s="240">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0.7</v>
      </c>
      <c r="G111" s="240">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1</v>
      </c>
      <c r="H111" s="240">
        <f t="shared" si="39"/>
        <v>0.85</v>
      </c>
      <c r="I111" s="240">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0.4</v>
      </c>
      <c r="J111" s="240">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0.1</v>
      </c>
      <c r="K111" s="240">
        <f t="shared" si="40"/>
        <v>0.25</v>
      </c>
      <c r="L111" s="240">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0.8</v>
      </c>
      <c r="M111" s="240">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0.7</v>
      </c>
      <c r="N111" s="240">
        <f t="shared" si="41"/>
        <v>0.75</v>
      </c>
      <c r="O111" s="240">
        <f t="shared" si="42"/>
        <v>0.6166666666666667</v>
      </c>
      <c r="P111" s="240">
        <f>IF(LEN(E111)&gt;3,VLOOKUP(C111,'Regional Crises'!$B$1:$R$69,12,FALSE),VLOOKUP(E111,'Country Indicator Data'!$B$4:$I$300,8,FALSE))</f>
        <v>0</v>
      </c>
      <c r="Q111" s="240">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0</v>
      </c>
      <c r="R111" s="240">
        <f t="shared" si="43"/>
        <v>0</v>
      </c>
      <c r="S111" s="240">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2.1</v>
      </c>
      <c r="T111" s="240">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2</v>
      </c>
      <c r="U111" s="240">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1.6</v>
      </c>
      <c r="V111" s="240">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0.8</v>
      </c>
      <c r="W111" s="240">
        <f t="shared" si="44"/>
        <v>1.6</v>
      </c>
      <c r="X111" s="240">
        <f t="shared" si="45"/>
        <v>0.7</v>
      </c>
      <c r="Y111" s="247">
        <f>IF('Core Indicators'!FC108="x","x",IF('Core Indicators'!FC108&gt;=5,5,IF('Core Indicators'!FC108&gt;=4,4,IF('Core Indicators'!FC108&gt;=3,3,IF('Core Indicators'!FC108&gt;=2,2,IF('Core Indicators'!FC108&gt;=1,1,0))))))</f>
        <v>2</v>
      </c>
      <c r="Z111" s="240">
        <f t="shared" si="46"/>
        <v>2</v>
      </c>
      <c r="AA111" s="247">
        <f>'Crisis Indicator Data'!Y108</f>
        <v>0</v>
      </c>
      <c r="AB111" s="247">
        <f>'Crisis Indicator Data'!Z108</f>
        <v>0</v>
      </c>
      <c r="AC111" s="247">
        <f>'Crisis Indicator Data'!AA108</f>
        <v>1</v>
      </c>
      <c r="AD111" s="247">
        <f>'Crisis Indicator Data'!AB108</f>
        <v>0</v>
      </c>
      <c r="AE111" s="247">
        <f t="shared" si="47"/>
        <v>1</v>
      </c>
      <c r="AF111" s="247">
        <f>'Crisis Indicator Data'!AC108</f>
        <v>2</v>
      </c>
      <c r="AG111" s="247">
        <f>'Crisis Indicator Data'!AD108</f>
        <v>0</v>
      </c>
      <c r="AH111" s="247">
        <f t="shared" si="48"/>
        <v>2</v>
      </c>
      <c r="AI111" s="247">
        <f>'Crisis Indicator Data'!AE108</f>
        <v>0</v>
      </c>
      <c r="AJ111" s="247">
        <f>'Crisis Indicator Data'!AF108</f>
        <v>0</v>
      </c>
      <c r="AK111" s="247">
        <f>'Crisis Indicator Data'!AG108</f>
        <v>0</v>
      </c>
      <c r="AL111" s="247">
        <f t="shared" si="49"/>
        <v>0</v>
      </c>
      <c r="AM111" s="240">
        <f t="shared" si="50"/>
        <v>1</v>
      </c>
      <c r="AN111" s="240">
        <f t="shared" si="51"/>
        <v>1.5</v>
      </c>
    </row>
    <row r="112" spans="1:40" ht="13.5" customHeight="1" x14ac:dyDescent="0.25">
      <c r="A112" s="147" t="str">
        <f>'Crisis Indicator Data'!A109</f>
        <v>Complex crisis in DPRK</v>
      </c>
      <c r="B112" s="148" t="str">
        <f>'Crisis Indicator Data'!B109</f>
        <v>Socio-political,Floods,Other seasonal event,Food Security</v>
      </c>
      <c r="C112" s="148" t="str">
        <f>'Crisis Indicator Data'!C109</f>
        <v>PRK001</v>
      </c>
      <c r="D112" s="148" t="str">
        <f>'Crisis Indicator Data'!D109</f>
        <v>DPRK</v>
      </c>
      <c r="E112" s="149" t="str">
        <f>'Crisis Indicator Data'!E109</f>
        <v>PRK</v>
      </c>
      <c r="F112" s="240">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5</v>
      </c>
      <c r="G112" s="240">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3.7</v>
      </c>
      <c r="H112" s="240">
        <f t="shared" si="39"/>
        <v>4.3499999999999996</v>
      </c>
      <c r="I112" s="240">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240">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240">
        <f t="shared" si="40"/>
        <v>0</v>
      </c>
      <c r="L112" s="240"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240" t="str">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x</v>
      </c>
      <c r="N112" s="240" t="str">
        <f t="shared" si="41"/>
        <v>x</v>
      </c>
      <c r="O112" s="240">
        <f t="shared" si="42"/>
        <v>2.1749999999999998</v>
      </c>
      <c r="P112" s="240">
        <f>IF(LEN(E112)&gt;3,VLOOKUP(C112,'Regional Crises'!$B$1:$R$69,12,FALSE),VLOOKUP(E112,'Country Indicator Data'!$B$4:$I$300,8,FALSE))</f>
        <v>1</v>
      </c>
      <c r="Q112" s="240">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1.2</v>
      </c>
      <c r="R112" s="240">
        <f t="shared" si="43"/>
        <v>1.1000000000000001</v>
      </c>
      <c r="S112" s="240">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4.2</v>
      </c>
      <c r="T112" s="240">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4.2</v>
      </c>
      <c r="U112" s="240">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4.4000000000000004</v>
      </c>
      <c r="V112" s="240">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4.9000000000000004</v>
      </c>
      <c r="W112" s="240">
        <f t="shared" si="44"/>
        <v>4.4000000000000004</v>
      </c>
      <c r="X112" s="240">
        <f t="shared" si="45"/>
        <v>2.6</v>
      </c>
      <c r="Y112" s="247">
        <f>IF('Core Indicators'!FC109="x","x",IF('Core Indicators'!FC109&gt;=5,5,IF('Core Indicators'!FC109&gt;=4,4,IF('Core Indicators'!FC109&gt;=3,3,IF('Core Indicators'!FC109&gt;=2,2,IF('Core Indicators'!FC109&gt;=1,1,0))))))</f>
        <v>1</v>
      </c>
      <c r="Z112" s="240">
        <f t="shared" si="46"/>
        <v>1</v>
      </c>
      <c r="AA112" s="247">
        <f>'Crisis Indicator Data'!Y109</f>
        <v>1</v>
      </c>
      <c r="AB112" s="247">
        <f>'Crisis Indicator Data'!Z109</f>
        <v>2</v>
      </c>
      <c r="AC112" s="247">
        <f>'Crisis Indicator Data'!AA109</f>
        <v>2</v>
      </c>
      <c r="AD112" s="247">
        <f>'Crisis Indicator Data'!AB109</f>
        <v>0</v>
      </c>
      <c r="AE112" s="247">
        <f t="shared" si="47"/>
        <v>2</v>
      </c>
      <c r="AF112" s="247">
        <f>'Crisis Indicator Data'!AC109</f>
        <v>3</v>
      </c>
      <c r="AG112" s="247">
        <f>'Crisis Indicator Data'!AD109</f>
        <v>3</v>
      </c>
      <c r="AH112" s="247">
        <f t="shared" si="48"/>
        <v>5</v>
      </c>
      <c r="AI112" s="247">
        <f>'Crisis Indicator Data'!AE109</f>
        <v>0</v>
      </c>
      <c r="AJ112" s="247">
        <f>'Crisis Indicator Data'!AF109</f>
        <v>0</v>
      </c>
      <c r="AK112" s="247">
        <f>'Crisis Indicator Data'!AG109</f>
        <v>3</v>
      </c>
      <c r="AL112" s="247">
        <f t="shared" si="49"/>
        <v>3</v>
      </c>
      <c r="AM112" s="240">
        <f t="shared" si="50"/>
        <v>3</v>
      </c>
      <c r="AN112" s="240">
        <f t="shared" si="51"/>
        <v>2</v>
      </c>
    </row>
    <row r="113" spans="1:40" ht="13.5" customHeight="1" x14ac:dyDescent="0.25">
      <c r="A113" s="147" t="str">
        <f>'Crisis Indicator Data'!A110</f>
        <v>Conflict in Palestine</v>
      </c>
      <c r="B113" s="148" t="str">
        <f>'Crisis Indicator Data'!B110</f>
        <v>Conflict,Socio-political,Violence</v>
      </c>
      <c r="C113" s="148" t="str">
        <f>'Crisis Indicator Data'!C110</f>
        <v>PSE002</v>
      </c>
      <c r="D113" s="148" t="str">
        <f>'Crisis Indicator Data'!D110</f>
        <v>Palestine</v>
      </c>
      <c r="E113" s="149" t="str">
        <f>'Crisis Indicator Data'!E110</f>
        <v>PSE</v>
      </c>
      <c r="F113" s="240" t="str">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x</v>
      </c>
      <c r="G113" s="240" t="str">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x</v>
      </c>
      <c r="H113" s="240" t="str">
        <f t="shared" si="39"/>
        <v>x</v>
      </c>
      <c r="I113" s="240">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240">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240">
        <f t="shared" si="40"/>
        <v>0</v>
      </c>
      <c r="L113" s="240" t="str">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240">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1.1000000000000001</v>
      </c>
      <c r="N113" s="240">
        <f t="shared" si="41"/>
        <v>1.1000000000000001</v>
      </c>
      <c r="O113" s="240">
        <f t="shared" si="42"/>
        <v>0.55000000000000004</v>
      </c>
      <c r="P113" s="240">
        <f>IF(LEN(E113)&gt;3,VLOOKUP(C113,'Regional Crises'!$B$1:$R$69,12,FALSE),VLOOKUP(E113,'Country Indicator Data'!$B$4:$I$300,8,FALSE))</f>
        <v>2</v>
      </c>
      <c r="Q113" s="240">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v>
      </c>
      <c r="R113" s="240">
        <f t="shared" si="43"/>
        <v>2.5</v>
      </c>
      <c r="S113" s="240" t="str">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x</v>
      </c>
      <c r="T113" s="240">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240" t="str">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x</v>
      </c>
      <c r="V113" s="240">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4.5</v>
      </c>
      <c r="W113" s="240">
        <f t="shared" si="44"/>
        <v>3.8</v>
      </c>
      <c r="X113" s="240">
        <f t="shared" si="45"/>
        <v>2.2999999999999998</v>
      </c>
      <c r="Y113" s="247">
        <f>IF('Core Indicators'!FC110="x","x",IF('Core Indicators'!FC110&gt;=5,5,IF('Core Indicators'!FC110&gt;=4,4,IF('Core Indicators'!FC110&gt;=3,3,IF('Core Indicators'!FC110&gt;=2,2,IF('Core Indicators'!FC110&gt;=1,1,0))))))</f>
        <v>4</v>
      </c>
      <c r="Z113" s="240">
        <f t="shared" si="46"/>
        <v>4</v>
      </c>
      <c r="AA113" s="247">
        <f>'Crisis Indicator Data'!Y110</f>
        <v>2</v>
      </c>
      <c r="AB113" s="247">
        <f>'Crisis Indicator Data'!Z110</f>
        <v>2</v>
      </c>
      <c r="AC113" s="247">
        <f>'Crisis Indicator Data'!AA110</f>
        <v>3</v>
      </c>
      <c r="AD113" s="247">
        <f>'Crisis Indicator Data'!AB110</f>
        <v>0</v>
      </c>
      <c r="AE113" s="247">
        <f t="shared" si="47"/>
        <v>3</v>
      </c>
      <c r="AF113" s="247">
        <f>'Crisis Indicator Data'!AC110</f>
        <v>2</v>
      </c>
      <c r="AG113" s="247">
        <f>'Crisis Indicator Data'!AD110</f>
        <v>3</v>
      </c>
      <c r="AH113" s="247">
        <f t="shared" si="48"/>
        <v>5</v>
      </c>
      <c r="AI113" s="247">
        <f>'Crisis Indicator Data'!AE110</f>
        <v>2</v>
      </c>
      <c r="AJ113" s="247">
        <f>'Crisis Indicator Data'!AF110</f>
        <v>2</v>
      </c>
      <c r="AK113" s="247">
        <f>'Crisis Indicator Data'!AG110</f>
        <v>3</v>
      </c>
      <c r="AL113" s="247">
        <f t="shared" si="49"/>
        <v>5</v>
      </c>
      <c r="AM113" s="240">
        <f t="shared" si="50"/>
        <v>4</v>
      </c>
      <c r="AN113" s="240">
        <f t="shared" si="51"/>
        <v>4</v>
      </c>
    </row>
    <row r="114" spans="1:40" ht="13.5" customHeight="1" x14ac:dyDescent="0.25">
      <c r="A114" s="147" t="str">
        <f>'Crisis Indicator Data'!A111</f>
        <v>Regional Boko Haram Crisis</v>
      </c>
      <c r="B114" s="148">
        <f>'Crisis Indicator Data'!B111</f>
        <v>0</v>
      </c>
      <c r="C114" s="148" t="str">
        <f>'Crisis Indicator Data'!C111</f>
        <v>REG001</v>
      </c>
      <c r="D114" s="148" t="str">
        <f>'Crisis Indicator Data'!D111</f>
        <v>Nigeria,Niger,Chad,Cameroon</v>
      </c>
      <c r="E114" s="149" t="str">
        <f>'Crisis Indicator Data'!E111</f>
        <v>NGA,NER,TCD,CMR</v>
      </c>
      <c r="F114" s="240">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2.8</v>
      </c>
      <c r="G114" s="240">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2.7</v>
      </c>
      <c r="H114" s="240">
        <f t="shared" si="39"/>
        <v>2.75</v>
      </c>
      <c r="I114" s="240">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4</v>
      </c>
      <c r="J114" s="240">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0.8</v>
      </c>
      <c r="K114" s="240">
        <f t="shared" si="40"/>
        <v>2.4</v>
      </c>
      <c r="L114" s="240">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4.3</v>
      </c>
      <c r="M114" s="240">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1.9</v>
      </c>
      <c r="N114" s="240">
        <f t="shared" si="41"/>
        <v>3.0999999999999996</v>
      </c>
      <c r="O114" s="240">
        <f t="shared" si="42"/>
        <v>2.75</v>
      </c>
      <c r="P114" s="240">
        <f>IF(LEN(E114)&gt;3,VLOOKUP(C114,'Regional Crises'!$B$1:$R$69,12,FALSE),VLOOKUP(E114,'Country Indicator Data'!$B$4:$I$300,8,FALSE))</f>
        <v>4.5</v>
      </c>
      <c r="Q114" s="240">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5</v>
      </c>
      <c r="R114" s="240">
        <f t="shared" si="43"/>
        <v>4.75</v>
      </c>
      <c r="S114" s="240">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3.7</v>
      </c>
      <c r="T114" s="240">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3.5</v>
      </c>
      <c r="U114" s="240">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v>
      </c>
      <c r="V114" s="240">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3.4</v>
      </c>
      <c r="W114" s="240">
        <f t="shared" si="44"/>
        <v>3.4</v>
      </c>
      <c r="X114" s="240">
        <f t="shared" si="45"/>
        <v>3.6</v>
      </c>
      <c r="Y114" s="247">
        <f>IF('Core Indicators'!FC111="x","x",IF('Core Indicators'!FC111&gt;=5,5,IF('Core Indicators'!FC111&gt;=4,4,IF('Core Indicators'!FC111&gt;=3,3,IF('Core Indicators'!FC111&gt;=2,2,IF('Core Indicators'!FC111&gt;=1,1,0))))))</f>
        <v>5</v>
      </c>
      <c r="Z114" s="240">
        <f t="shared" si="46"/>
        <v>5</v>
      </c>
      <c r="AA114" s="247">
        <f>'Crisis Indicator Data'!Y111</f>
        <v>1</v>
      </c>
      <c r="AB114" s="247">
        <f>'Crisis Indicator Data'!Z111</f>
        <v>3</v>
      </c>
      <c r="AC114" s="247">
        <f>'Crisis Indicator Data'!AA111</f>
        <v>2</v>
      </c>
      <c r="AD114" s="247">
        <f>'Crisis Indicator Data'!AB111</f>
        <v>2</v>
      </c>
      <c r="AE114" s="247">
        <f t="shared" si="47"/>
        <v>4</v>
      </c>
      <c r="AF114" s="247">
        <f>'Crisis Indicator Data'!AC111</f>
        <v>2</v>
      </c>
      <c r="AG114" s="247">
        <f>'Crisis Indicator Data'!AD111</f>
        <v>3</v>
      </c>
      <c r="AH114" s="247">
        <f t="shared" si="48"/>
        <v>5</v>
      </c>
      <c r="AI114" s="247">
        <f>'Crisis Indicator Data'!AE111</f>
        <v>3</v>
      </c>
      <c r="AJ114" s="247">
        <f>'Crisis Indicator Data'!AF111</f>
        <v>3</v>
      </c>
      <c r="AK114" s="247">
        <f>'Crisis Indicator Data'!AG111</f>
        <v>3</v>
      </c>
      <c r="AL114" s="247">
        <f t="shared" si="49"/>
        <v>5</v>
      </c>
      <c r="AM114" s="240">
        <f t="shared" si="50"/>
        <v>5</v>
      </c>
      <c r="AN114" s="240">
        <f t="shared" si="51"/>
        <v>5</v>
      </c>
    </row>
    <row r="115" spans="1:40" ht="13.5" customHeight="1" x14ac:dyDescent="0.25">
      <c r="A115" s="147" t="str">
        <f>'Crisis Indicator Data'!A112</f>
        <v>Venezuela Regional Crisis</v>
      </c>
      <c r="B115" s="148">
        <f>'Crisis Indicator Data'!B112</f>
        <v>0</v>
      </c>
      <c r="C115" s="148" t="str">
        <f>'Crisis Indicator Data'!C112</f>
        <v>REG002</v>
      </c>
      <c r="D115" s="148" t="str">
        <f>'Crisis Indicator Data'!D112</f>
        <v>Venezuela,Brazil,Colombia,Ecuador,Peru,Trinidad and Tobago,Chile,Dominican Republic,Panama</v>
      </c>
      <c r="E115" s="149" t="str">
        <f>'Crisis Indicator Data'!E112</f>
        <v>VEN,BRA,COL,ECU,PER,TTO,CHL,DOM,PAN</v>
      </c>
      <c r="F115" s="240">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1.4</v>
      </c>
      <c r="G115" s="240">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1.5</v>
      </c>
      <c r="H115" s="240">
        <f t="shared" si="39"/>
        <v>1.45</v>
      </c>
      <c r="I115" s="240">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1.9</v>
      </c>
      <c r="J115" s="240">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2</v>
      </c>
      <c r="K115" s="240">
        <f t="shared" si="40"/>
        <v>1.95</v>
      </c>
      <c r="L115" s="240">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2.6</v>
      </c>
      <c r="M115" s="240">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2.6</v>
      </c>
      <c r="N115" s="240">
        <f t="shared" si="41"/>
        <v>2.6</v>
      </c>
      <c r="O115" s="240">
        <f t="shared" si="42"/>
        <v>2</v>
      </c>
      <c r="P115" s="240">
        <f>IF(LEN(E115)&gt;3,VLOOKUP(C115,'Regional Crises'!$B$1:$R$69,12,FALSE),VLOOKUP(E115,'Country Indicator Data'!$B$4:$I$300,8,FALSE))</f>
        <v>2.3333333333333335</v>
      </c>
      <c r="Q115" s="240">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5</v>
      </c>
      <c r="R115" s="240">
        <f t="shared" si="43"/>
        <v>3.666666666666667</v>
      </c>
      <c r="S115" s="240">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3.2</v>
      </c>
      <c r="T115" s="240">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2.9</v>
      </c>
      <c r="U115" s="240">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1.9</v>
      </c>
      <c r="V115" s="240">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1.6</v>
      </c>
      <c r="W115" s="240">
        <f t="shared" si="44"/>
        <v>2.4</v>
      </c>
      <c r="X115" s="240">
        <f t="shared" si="45"/>
        <v>2.7</v>
      </c>
      <c r="Y115" s="247">
        <f>IF('Core Indicators'!FC112="x","x",IF('Core Indicators'!FC112&gt;=5,5,IF('Core Indicators'!FC112&gt;=4,4,IF('Core Indicators'!FC112&gt;=3,3,IF('Core Indicators'!FC112&gt;=2,2,IF('Core Indicators'!FC112&gt;=1,1,0))))))</f>
        <v>5</v>
      </c>
      <c r="Z115" s="240">
        <f t="shared" si="46"/>
        <v>5</v>
      </c>
      <c r="AA115" s="247">
        <f>'Crisis Indicator Data'!Y112</f>
        <v>2</v>
      </c>
      <c r="AB115" s="247">
        <f>'Crisis Indicator Data'!Z112</f>
        <v>2</v>
      </c>
      <c r="AC115" s="247">
        <f>'Crisis Indicator Data'!AA112</f>
        <v>1</v>
      </c>
      <c r="AD115" s="247">
        <f>'Crisis Indicator Data'!AB112</f>
        <v>0</v>
      </c>
      <c r="AE115" s="247">
        <f t="shared" si="47"/>
        <v>2</v>
      </c>
      <c r="AF115" s="247">
        <f>'Crisis Indicator Data'!AC112</f>
        <v>2</v>
      </c>
      <c r="AG115" s="247">
        <f>'Crisis Indicator Data'!AD112</f>
        <v>2</v>
      </c>
      <c r="AH115" s="247">
        <f t="shared" si="48"/>
        <v>4</v>
      </c>
      <c r="AI115" s="247">
        <f>'Crisis Indicator Data'!AE112</f>
        <v>3</v>
      </c>
      <c r="AJ115" s="247">
        <f>'Crisis Indicator Data'!AF112</f>
        <v>2</v>
      </c>
      <c r="AK115" s="247">
        <f>'Crisis Indicator Data'!AG112</f>
        <v>3</v>
      </c>
      <c r="AL115" s="247">
        <f t="shared" si="49"/>
        <v>5</v>
      </c>
      <c r="AM115" s="240">
        <f t="shared" si="50"/>
        <v>4</v>
      </c>
      <c r="AN115" s="240">
        <f t="shared" si="51"/>
        <v>4.5</v>
      </c>
    </row>
    <row r="116" spans="1:40" ht="13.5" customHeight="1" x14ac:dyDescent="0.25">
      <c r="A116" s="147" t="str">
        <f>'Crisis Indicator Data'!A113</f>
        <v>Regional Kashmir conflict</v>
      </c>
      <c r="B116" s="148">
        <f>'Crisis Indicator Data'!B113</f>
        <v>0</v>
      </c>
      <c r="C116" s="148" t="str">
        <f>'Crisis Indicator Data'!C113</f>
        <v>REG003</v>
      </c>
      <c r="D116" s="148" t="str">
        <f>'Crisis Indicator Data'!D113</f>
        <v>India,Pakistan</v>
      </c>
      <c r="E116" s="149" t="str">
        <f>'Crisis Indicator Data'!E113</f>
        <v>IND,PAK</v>
      </c>
      <c r="F116" s="240">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3.2</v>
      </c>
      <c r="G116" s="240">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2.2999999999999998</v>
      </c>
      <c r="H116" s="240">
        <f t="shared" si="39"/>
        <v>2.75</v>
      </c>
      <c r="I116" s="240">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3.8</v>
      </c>
      <c r="J116" s="240">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0.8</v>
      </c>
      <c r="K116" s="240">
        <f t="shared" si="40"/>
        <v>2.2999999999999998</v>
      </c>
      <c r="L116" s="240">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3.5</v>
      </c>
      <c r="M116" s="240">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1.1000000000000001</v>
      </c>
      <c r="N116" s="240">
        <f t="shared" si="41"/>
        <v>2.2999999999999998</v>
      </c>
      <c r="O116" s="240">
        <f t="shared" si="42"/>
        <v>2.4499999999999997</v>
      </c>
      <c r="P116" s="240">
        <f>IF(LEN(E116)&gt;3,VLOOKUP(C116,'Regional Crises'!$B$1:$R$69,12,FALSE),VLOOKUP(E116,'Country Indicator Data'!$B$4:$I$300,8,FALSE))</f>
        <v>3</v>
      </c>
      <c r="Q116" s="240">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4.9000000000000004</v>
      </c>
      <c r="R116" s="240">
        <f t="shared" si="43"/>
        <v>3.95</v>
      </c>
      <c r="S116" s="240">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3.2</v>
      </c>
      <c r="T116" s="240">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2.8</v>
      </c>
      <c r="U116" s="240">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2.4</v>
      </c>
      <c r="V116" s="240">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2.2999999999999998</v>
      </c>
      <c r="W116" s="240">
        <f t="shared" si="44"/>
        <v>2.7</v>
      </c>
      <c r="X116" s="240">
        <f t="shared" si="45"/>
        <v>3</v>
      </c>
      <c r="Y116" s="247">
        <f>IF('Core Indicators'!FC113="x","x",IF('Core Indicators'!FC113&gt;=5,5,IF('Core Indicators'!FC113&gt;=4,4,IF('Core Indicators'!FC113&gt;=3,3,IF('Core Indicators'!FC113&gt;=2,2,IF('Core Indicators'!FC113&gt;=1,1,0))))))</f>
        <v>3</v>
      </c>
      <c r="Z116" s="240">
        <f t="shared" si="46"/>
        <v>3</v>
      </c>
      <c r="AA116" s="247">
        <f>'Crisis Indicator Data'!Y113</f>
        <v>2</v>
      </c>
      <c r="AB116" s="247">
        <f>'Crisis Indicator Data'!Z113</f>
        <v>1</v>
      </c>
      <c r="AC116" s="247">
        <f>'Crisis Indicator Data'!AA113</f>
        <v>2</v>
      </c>
      <c r="AD116" s="247">
        <f>'Crisis Indicator Data'!AB113</f>
        <v>0</v>
      </c>
      <c r="AE116" s="247">
        <f t="shared" si="47"/>
        <v>2</v>
      </c>
      <c r="AF116" s="247">
        <f>'Crisis Indicator Data'!AC113</f>
        <v>0</v>
      </c>
      <c r="AG116" s="247">
        <f>'Crisis Indicator Data'!AD113</f>
        <v>2</v>
      </c>
      <c r="AH116" s="247">
        <f t="shared" si="48"/>
        <v>2</v>
      </c>
      <c r="AI116" s="247">
        <f>'Crisis Indicator Data'!AE113</f>
        <v>1</v>
      </c>
      <c r="AJ116" s="247">
        <f>'Crisis Indicator Data'!AF113</f>
        <v>1</v>
      </c>
      <c r="AK116" s="247">
        <f>'Crisis Indicator Data'!AG113</f>
        <v>2</v>
      </c>
      <c r="AL116" s="247">
        <f t="shared" si="49"/>
        <v>3</v>
      </c>
      <c r="AM116" s="240">
        <f t="shared" si="50"/>
        <v>2</v>
      </c>
      <c r="AN116" s="240">
        <f t="shared" si="51"/>
        <v>2.5</v>
      </c>
    </row>
    <row r="117" spans="1:40" ht="13.5" customHeight="1" x14ac:dyDescent="0.25">
      <c r="A117" s="147" t="str">
        <f>'Crisis Indicator Data'!A114</f>
        <v>Syrian Regional Crisis</v>
      </c>
      <c r="B117" s="148">
        <f>'Crisis Indicator Data'!B114</f>
        <v>0</v>
      </c>
      <c r="C117" s="148" t="str">
        <f>'Crisis Indicator Data'!C114</f>
        <v>REG004</v>
      </c>
      <c r="D117" s="148" t="str">
        <f>'Crisis Indicator Data'!D114</f>
        <v>Syria,Türkiye,Iraq,Egypt,Jordan,Lebanon</v>
      </c>
      <c r="E117" s="149" t="str">
        <f>'Crisis Indicator Data'!E114</f>
        <v>SYR,TUR,IRQ,EGY,JOR,LBN</v>
      </c>
      <c r="F117" s="240">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3.8</v>
      </c>
      <c r="G117" s="240">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v>
      </c>
      <c r="H117" s="240">
        <f t="shared" si="39"/>
        <v>3.4</v>
      </c>
      <c r="I117" s="240">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2.5</v>
      </c>
      <c r="J117" s="240">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3.3</v>
      </c>
      <c r="K117" s="240">
        <f t="shared" si="40"/>
        <v>2.9</v>
      </c>
      <c r="L117" s="240">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v>
      </c>
      <c r="M117" s="240">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1.2</v>
      </c>
      <c r="N117" s="240">
        <f t="shared" si="41"/>
        <v>2.1</v>
      </c>
      <c r="O117" s="240">
        <f t="shared" si="42"/>
        <v>2.8000000000000003</v>
      </c>
      <c r="P117" s="240">
        <f>IF(LEN(E117)&gt;3,VLOOKUP(C117,'Regional Crises'!$B$1:$R$69,12,FALSE),VLOOKUP(E117,'Country Indicator Data'!$B$4:$I$300,8,FALSE))</f>
        <v>3.8333333333333335</v>
      </c>
      <c r="Q117" s="240">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240">
        <f t="shared" si="43"/>
        <v>4.416666666666667</v>
      </c>
      <c r="S117" s="240">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3.5</v>
      </c>
      <c r="T117" s="240">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3.4</v>
      </c>
      <c r="U117" s="240">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3.3</v>
      </c>
      <c r="V117" s="240">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3.6</v>
      </c>
      <c r="W117" s="240">
        <f t="shared" si="44"/>
        <v>3.5</v>
      </c>
      <c r="X117" s="240">
        <f t="shared" si="45"/>
        <v>3.6</v>
      </c>
      <c r="Y117" s="247">
        <f>IF('Core Indicators'!FC114="x","x",IF('Core Indicators'!FC114&gt;=5,5,IF('Core Indicators'!FC114&gt;=4,4,IF('Core Indicators'!FC114&gt;=3,3,IF('Core Indicators'!FC114&gt;=2,2,IF('Core Indicators'!FC114&gt;=1,1,0))))))</f>
        <v>5</v>
      </c>
      <c r="Z117" s="240">
        <f t="shared" si="46"/>
        <v>5</v>
      </c>
      <c r="AA117" s="247">
        <f>'Crisis Indicator Data'!Y114</f>
        <v>1</v>
      </c>
      <c r="AB117" s="247">
        <f>'Crisis Indicator Data'!Z114</f>
        <v>3</v>
      </c>
      <c r="AC117" s="247">
        <f>'Crisis Indicator Data'!AA114</f>
        <v>2</v>
      </c>
      <c r="AD117" s="247">
        <f>'Crisis Indicator Data'!AB114</f>
        <v>1</v>
      </c>
      <c r="AE117" s="247">
        <f t="shared" si="47"/>
        <v>3</v>
      </c>
      <c r="AF117" s="247">
        <f>'Crisis Indicator Data'!AC114</f>
        <v>3</v>
      </c>
      <c r="AG117" s="247">
        <f>'Crisis Indicator Data'!AD114</f>
        <v>3</v>
      </c>
      <c r="AH117" s="247">
        <f t="shared" si="48"/>
        <v>5</v>
      </c>
      <c r="AI117" s="247">
        <f>'Crisis Indicator Data'!AE114</f>
        <v>3</v>
      </c>
      <c r="AJ117" s="247">
        <f>'Crisis Indicator Data'!AF114</f>
        <v>3</v>
      </c>
      <c r="AK117" s="247">
        <f>'Crisis Indicator Data'!AG114</f>
        <v>3</v>
      </c>
      <c r="AL117" s="247">
        <f t="shared" si="49"/>
        <v>5</v>
      </c>
      <c r="AM117" s="240">
        <f t="shared" si="50"/>
        <v>4</v>
      </c>
      <c r="AN117" s="240">
        <f t="shared" si="51"/>
        <v>4.5</v>
      </c>
    </row>
    <row r="118" spans="1:40" ht="13.5" customHeight="1" x14ac:dyDescent="0.25">
      <c r="A118" s="147" t="str">
        <f>'Crisis Indicator Data'!A115</f>
        <v xml:space="preserve">Eastern Mediterranean Route </v>
      </c>
      <c r="B118" s="148">
        <f>'Crisis Indicator Data'!B115</f>
        <v>0</v>
      </c>
      <c r="C118" s="148" t="str">
        <f>'Crisis Indicator Data'!C115</f>
        <v>REG006</v>
      </c>
      <c r="D118" s="148" t="str">
        <f>'Crisis Indicator Data'!D115</f>
        <v>Türkiye,Greece</v>
      </c>
      <c r="E118" s="149" t="str">
        <f>'Crisis Indicator Data'!E115</f>
        <v>TUR,GRC</v>
      </c>
      <c r="F118" s="240">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2.1</v>
      </c>
      <c r="G118" s="240">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2.5</v>
      </c>
      <c r="H118" s="240">
        <f t="shared" si="39"/>
        <v>2.2999999999999998</v>
      </c>
      <c r="I118" s="240">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1.2</v>
      </c>
      <c r="J118" s="240">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1.8</v>
      </c>
      <c r="K118" s="240">
        <f t="shared" si="40"/>
        <v>1.5</v>
      </c>
      <c r="L118" s="240">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1.4</v>
      </c>
      <c r="M118" s="240">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1.6</v>
      </c>
      <c r="N118" s="240">
        <f t="shared" si="41"/>
        <v>1.5</v>
      </c>
      <c r="O118" s="240">
        <f t="shared" si="42"/>
        <v>1.7666666666666666</v>
      </c>
      <c r="P118" s="240">
        <f>IF(LEN(E118)&gt;3,VLOOKUP(C118,'Regional Crises'!$B$1:$R$69,12,FALSE),VLOOKUP(E118,'Country Indicator Data'!$B$4:$I$300,8,FALSE))</f>
        <v>3.5</v>
      </c>
      <c r="Q118" s="240">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3.8</v>
      </c>
      <c r="R118" s="240">
        <f t="shared" si="43"/>
        <v>3.65</v>
      </c>
      <c r="S118" s="240">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2.8</v>
      </c>
      <c r="T118" s="240">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2.5</v>
      </c>
      <c r="U118" s="240">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3.3</v>
      </c>
      <c r="V118" s="240">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v>
      </c>
      <c r="W118" s="240">
        <f t="shared" si="44"/>
        <v>2.7</v>
      </c>
      <c r="X118" s="240">
        <f t="shared" si="45"/>
        <v>2.7</v>
      </c>
      <c r="Y118" s="247">
        <f>IF('Core Indicators'!FC115="x","x",IF('Core Indicators'!FC115&gt;=5,5,IF('Core Indicators'!FC115&gt;=4,4,IF('Core Indicators'!FC115&gt;=3,3,IF('Core Indicators'!FC115&gt;=2,2,IF('Core Indicators'!FC115&gt;=1,1,0))))))</f>
        <v>2</v>
      </c>
      <c r="Z118" s="240">
        <f t="shared" si="46"/>
        <v>2</v>
      </c>
      <c r="AA118" s="247">
        <f>'Crisis Indicator Data'!Y115</f>
        <v>1</v>
      </c>
      <c r="AB118" s="247">
        <f>'Crisis Indicator Data'!Z115</f>
        <v>0</v>
      </c>
      <c r="AC118" s="247">
        <f>'Crisis Indicator Data'!AA115</f>
        <v>2</v>
      </c>
      <c r="AD118" s="247">
        <f>'Crisis Indicator Data'!AB115</f>
        <v>0</v>
      </c>
      <c r="AE118" s="247">
        <f t="shared" si="47"/>
        <v>2</v>
      </c>
      <c r="AF118" s="247">
        <f>'Crisis Indicator Data'!AC115</f>
        <v>2</v>
      </c>
      <c r="AG118" s="247">
        <f>'Crisis Indicator Data'!AD115</f>
        <v>2</v>
      </c>
      <c r="AH118" s="247">
        <f t="shared" si="48"/>
        <v>4</v>
      </c>
      <c r="AI118" s="247">
        <f>'Crisis Indicator Data'!AE115</f>
        <v>0</v>
      </c>
      <c r="AJ118" s="247">
        <f>'Crisis Indicator Data'!AF115</f>
        <v>3</v>
      </c>
      <c r="AK118" s="247">
        <f>'Crisis Indicator Data'!AG115</f>
        <v>0</v>
      </c>
      <c r="AL118" s="247">
        <f t="shared" si="49"/>
        <v>3</v>
      </c>
      <c r="AM118" s="240">
        <f t="shared" si="50"/>
        <v>3</v>
      </c>
      <c r="AN118" s="240">
        <f t="shared" si="51"/>
        <v>2.5</v>
      </c>
    </row>
    <row r="119" spans="1:40" ht="13.5" customHeight="1" x14ac:dyDescent="0.25">
      <c r="A119" s="147" t="str">
        <f>'Crisis Indicator Data'!A116</f>
        <v>Central Mediterranean Route</v>
      </c>
      <c r="B119" s="148">
        <f>'Crisis Indicator Data'!B116</f>
        <v>0</v>
      </c>
      <c r="C119" s="148" t="str">
        <f>'Crisis Indicator Data'!C116</f>
        <v>REG007</v>
      </c>
      <c r="D119" s="148" t="str">
        <f>'Crisis Indicator Data'!D116</f>
        <v>Algeria,Tunisia,Libya,Italy</v>
      </c>
      <c r="E119" s="149" t="str">
        <f>'Crisis Indicator Data'!E116</f>
        <v>DZA,TUN,LBY,ITA</v>
      </c>
      <c r="F119" s="240">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2.9</v>
      </c>
      <c r="G119" s="240">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2.7</v>
      </c>
      <c r="H119" s="240">
        <f t="shared" si="39"/>
        <v>2.8</v>
      </c>
      <c r="I119" s="240">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1.1000000000000001</v>
      </c>
      <c r="J119" s="240">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0.7</v>
      </c>
      <c r="K119" s="240">
        <f t="shared" si="40"/>
        <v>0.9</v>
      </c>
      <c r="L119" s="240">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1.6</v>
      </c>
      <c r="M119" s="240">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0.9</v>
      </c>
      <c r="N119" s="240">
        <f t="shared" si="41"/>
        <v>1.25</v>
      </c>
      <c r="O119" s="240">
        <f t="shared" si="42"/>
        <v>1.6499999999999997</v>
      </c>
      <c r="P119" s="240">
        <f>IF(LEN(E119)&gt;3,VLOOKUP(C119,'Regional Crises'!$B$1:$R$69,12,FALSE),VLOOKUP(E119,'Country Indicator Data'!$B$4:$I$300,8,FALSE))</f>
        <v>2.25</v>
      </c>
      <c r="Q119" s="240">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4.2</v>
      </c>
      <c r="R119" s="240">
        <f t="shared" si="43"/>
        <v>3.2250000000000001</v>
      </c>
      <c r="S119" s="240">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3.1</v>
      </c>
      <c r="T119" s="240">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3.1</v>
      </c>
      <c r="U119" s="240">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2.9</v>
      </c>
      <c r="V119" s="240">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2.5</v>
      </c>
      <c r="W119" s="240">
        <f t="shared" si="44"/>
        <v>2.9</v>
      </c>
      <c r="X119" s="240">
        <f t="shared" si="45"/>
        <v>2.6</v>
      </c>
      <c r="Y119" s="247">
        <f>IF('Core Indicators'!FC116="x","x",IF('Core Indicators'!FC116&gt;=5,5,IF('Core Indicators'!FC116&gt;=4,4,IF('Core Indicators'!FC116&gt;=3,3,IF('Core Indicators'!FC116&gt;=2,2,IF('Core Indicators'!FC116&gt;=1,1,0))))))</f>
        <v>4</v>
      </c>
      <c r="Z119" s="240">
        <f t="shared" si="46"/>
        <v>4</v>
      </c>
      <c r="AA119" s="247">
        <f>'Crisis Indicator Data'!Y116</f>
        <v>1</v>
      </c>
      <c r="AB119" s="247">
        <f>'Crisis Indicator Data'!Z116</f>
        <v>3</v>
      </c>
      <c r="AC119" s="247">
        <f>'Crisis Indicator Data'!AA116</f>
        <v>2</v>
      </c>
      <c r="AD119" s="247">
        <f>'Crisis Indicator Data'!AB116</f>
        <v>0</v>
      </c>
      <c r="AE119" s="247">
        <f t="shared" si="47"/>
        <v>3</v>
      </c>
      <c r="AF119" s="247">
        <f>'Crisis Indicator Data'!AC116</f>
        <v>2</v>
      </c>
      <c r="AG119" s="247">
        <f>'Crisis Indicator Data'!AD116</f>
        <v>2</v>
      </c>
      <c r="AH119" s="247">
        <f t="shared" si="48"/>
        <v>4</v>
      </c>
      <c r="AI119" s="247">
        <f>'Crisis Indicator Data'!AE116</f>
        <v>2</v>
      </c>
      <c r="AJ119" s="247">
        <f>'Crisis Indicator Data'!AF116</f>
        <v>1</v>
      </c>
      <c r="AK119" s="247">
        <f>'Crisis Indicator Data'!AG116</f>
        <v>2</v>
      </c>
      <c r="AL119" s="247">
        <f t="shared" si="49"/>
        <v>4</v>
      </c>
      <c r="AM119" s="240">
        <f t="shared" si="50"/>
        <v>4</v>
      </c>
      <c r="AN119" s="240">
        <f t="shared" si="51"/>
        <v>4</v>
      </c>
    </row>
    <row r="120" spans="1:40" ht="13.5" customHeight="1" x14ac:dyDescent="0.25">
      <c r="A120" s="147" t="str">
        <f>'Crisis Indicator Data'!A117</f>
        <v>Western Mediterranean Route</v>
      </c>
      <c r="B120" s="148">
        <f>'Crisis Indicator Data'!B117</f>
        <v>0</v>
      </c>
      <c r="C120" s="148" t="str">
        <f>'Crisis Indicator Data'!C117</f>
        <v>REG008</v>
      </c>
      <c r="D120" s="148" t="str">
        <f>'Crisis Indicator Data'!D117</f>
        <v>Algeria,Morocco,Spain</v>
      </c>
      <c r="E120" s="149" t="str">
        <f>'Crisis Indicator Data'!E117</f>
        <v>DZA,MAR,ESP</v>
      </c>
      <c r="F120" s="240">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2.7</v>
      </c>
      <c r="G120" s="240">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2.9</v>
      </c>
      <c r="H120" s="240">
        <f t="shared" si="39"/>
        <v>2.8</v>
      </c>
      <c r="I120" s="240">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2.2999999999999998</v>
      </c>
      <c r="J120" s="240">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3.2</v>
      </c>
      <c r="K120" s="240">
        <f t="shared" si="40"/>
        <v>2.75</v>
      </c>
      <c r="L120" s="240">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2.2000000000000002</v>
      </c>
      <c r="M120" s="240">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240">
        <f t="shared" si="41"/>
        <v>1.6500000000000001</v>
      </c>
      <c r="O120" s="240">
        <f t="shared" si="42"/>
        <v>2.4</v>
      </c>
      <c r="P120" s="240">
        <f>IF(LEN(E120)&gt;3,VLOOKUP(C120,'Regional Crises'!$B$1:$R$69,12,FALSE),VLOOKUP(E120,'Country Indicator Data'!$B$4:$I$300,8,FALSE))</f>
        <v>2.3333333333333335</v>
      </c>
      <c r="Q120" s="240">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3.5</v>
      </c>
      <c r="R120" s="240">
        <f t="shared" si="43"/>
        <v>2.916666666666667</v>
      </c>
      <c r="S120" s="240">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2.7</v>
      </c>
      <c r="T120" s="240">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2.5</v>
      </c>
      <c r="U120" s="240">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3.1</v>
      </c>
      <c r="V120" s="240">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2.2999999999999998</v>
      </c>
      <c r="W120" s="240">
        <f t="shared" si="44"/>
        <v>2.7</v>
      </c>
      <c r="X120" s="240">
        <f t="shared" si="45"/>
        <v>2.7</v>
      </c>
      <c r="Y120" s="247">
        <f>IF('Core Indicators'!FC117="x","x",IF('Core Indicators'!FC117&gt;=5,5,IF('Core Indicators'!FC117&gt;=4,4,IF('Core Indicators'!FC117&gt;=3,3,IF('Core Indicators'!FC117&gt;=2,2,IF('Core Indicators'!FC117&gt;=1,1,0))))))</f>
        <v>4</v>
      </c>
      <c r="Z120" s="240">
        <f t="shared" si="46"/>
        <v>4</v>
      </c>
      <c r="AA120" s="247">
        <f>'Crisis Indicator Data'!Y117</f>
        <v>1</v>
      </c>
      <c r="AB120" s="247">
        <f>'Crisis Indicator Data'!Z117</f>
        <v>2</v>
      </c>
      <c r="AC120" s="247">
        <f>'Crisis Indicator Data'!AA117</f>
        <v>2</v>
      </c>
      <c r="AD120" s="247">
        <f>'Crisis Indicator Data'!AB117</f>
        <v>0</v>
      </c>
      <c r="AE120" s="247">
        <f t="shared" si="47"/>
        <v>2</v>
      </c>
      <c r="AF120" s="247">
        <f>'Crisis Indicator Data'!AC117</f>
        <v>0</v>
      </c>
      <c r="AG120" s="247">
        <f>'Crisis Indicator Data'!AD117</f>
        <v>2</v>
      </c>
      <c r="AH120" s="247">
        <f t="shared" si="48"/>
        <v>2</v>
      </c>
      <c r="AI120" s="247">
        <f>'Crisis Indicator Data'!AE117</f>
        <v>0</v>
      </c>
      <c r="AJ120" s="247">
        <f>'Crisis Indicator Data'!AF117</f>
        <v>1</v>
      </c>
      <c r="AK120" s="247">
        <f>'Crisis Indicator Data'!AG117</f>
        <v>1</v>
      </c>
      <c r="AL120" s="247">
        <f t="shared" si="49"/>
        <v>2</v>
      </c>
      <c r="AM120" s="240">
        <f t="shared" si="50"/>
        <v>2</v>
      </c>
      <c r="AN120" s="240">
        <f t="shared" si="51"/>
        <v>3</v>
      </c>
    </row>
    <row r="121" spans="1:40" ht="13.5" customHeight="1" x14ac:dyDescent="0.25">
      <c r="A121" s="147" t="str">
        <f>'Crisis Indicator Data'!A118</f>
        <v>Rohingya Regional Crisis</v>
      </c>
      <c r="B121" s="148">
        <f>'Crisis Indicator Data'!B118</f>
        <v>0</v>
      </c>
      <c r="C121" s="148" t="str">
        <f>'Crisis Indicator Data'!C118</f>
        <v>REG011</v>
      </c>
      <c r="D121" s="148" t="str">
        <f>'Crisis Indicator Data'!D118</f>
        <v>Bangladesh,Myanmar</v>
      </c>
      <c r="E121" s="149" t="str">
        <f>'Crisis Indicator Data'!E118</f>
        <v>BGD,MMR</v>
      </c>
      <c r="F121" s="240">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3.8</v>
      </c>
      <c r="G121" s="240">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3.1</v>
      </c>
      <c r="H121" s="240">
        <f t="shared" si="39"/>
        <v>3.45</v>
      </c>
      <c r="I121" s="240">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1.8</v>
      </c>
      <c r="J121" s="240">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2.1</v>
      </c>
      <c r="K121" s="240">
        <f t="shared" si="40"/>
        <v>1.9500000000000002</v>
      </c>
      <c r="L121" s="240">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3.3</v>
      </c>
      <c r="M121" s="240">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0.8</v>
      </c>
      <c r="N121" s="240">
        <f t="shared" si="41"/>
        <v>2.0499999999999998</v>
      </c>
      <c r="O121" s="240">
        <f t="shared" si="42"/>
        <v>2.4833333333333334</v>
      </c>
      <c r="P121" s="240">
        <f>IF(LEN(E121)&gt;3,VLOOKUP(C121,'Regional Crises'!$B$1:$R$69,12,FALSE),VLOOKUP(E121,'Country Indicator Data'!$B$4:$I$300,8,FALSE))</f>
        <v>4</v>
      </c>
      <c r="Q121" s="240">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240">
        <f t="shared" si="43"/>
        <v>4.5</v>
      </c>
      <c r="S121" s="240">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3.6</v>
      </c>
      <c r="T121" s="240">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3.3</v>
      </c>
      <c r="U121" s="240">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3.4</v>
      </c>
      <c r="V121" s="240">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3.3</v>
      </c>
      <c r="W121" s="240">
        <f t="shared" si="44"/>
        <v>3.4</v>
      </c>
      <c r="X121" s="240">
        <f t="shared" si="45"/>
        <v>3.5</v>
      </c>
      <c r="Y121" s="247">
        <f>IF('Core Indicators'!FC118="x","x",IF('Core Indicators'!FC118&gt;=5,5,IF('Core Indicators'!FC118&gt;=4,4,IF('Core Indicators'!FC118&gt;=3,3,IF('Core Indicators'!FC118&gt;=2,2,IF('Core Indicators'!FC118&gt;=1,1,0))))))</f>
        <v>4</v>
      </c>
      <c r="Z121" s="240">
        <f t="shared" si="46"/>
        <v>4</v>
      </c>
      <c r="AA121" s="247">
        <f>'Crisis Indicator Data'!Y118</f>
        <v>2</v>
      </c>
      <c r="AB121" s="247">
        <f>'Crisis Indicator Data'!Z118</f>
        <v>3</v>
      </c>
      <c r="AC121" s="247">
        <f>'Crisis Indicator Data'!AA118</f>
        <v>2</v>
      </c>
      <c r="AD121" s="247">
        <f>'Crisis Indicator Data'!AB118</f>
        <v>3</v>
      </c>
      <c r="AE121" s="247">
        <f t="shared" si="47"/>
        <v>5</v>
      </c>
      <c r="AF121" s="247">
        <f>'Crisis Indicator Data'!AC118</f>
        <v>3</v>
      </c>
      <c r="AG121" s="247">
        <f>'Crisis Indicator Data'!AD118</f>
        <v>3</v>
      </c>
      <c r="AH121" s="247">
        <f t="shared" si="48"/>
        <v>5</v>
      </c>
      <c r="AI121" s="247">
        <f>'Crisis Indicator Data'!AE118</f>
        <v>3</v>
      </c>
      <c r="AJ121" s="247">
        <f>'Crisis Indicator Data'!AF118</f>
        <v>1</v>
      </c>
      <c r="AK121" s="247">
        <f>'Crisis Indicator Data'!AG118</f>
        <v>3</v>
      </c>
      <c r="AL121" s="247">
        <f t="shared" si="49"/>
        <v>5</v>
      </c>
      <c r="AM121" s="240">
        <f t="shared" si="50"/>
        <v>5</v>
      </c>
      <c r="AN121" s="240">
        <f t="shared" si="51"/>
        <v>4.5</v>
      </c>
    </row>
    <row r="122" spans="1:40" ht="13.5" customHeight="1" x14ac:dyDescent="0.25">
      <c r="A122" s="147" t="str">
        <f>'Crisis Indicator Data'!A119</f>
        <v>Southern Africa Regional Food Security Crisis</v>
      </c>
      <c r="B122" s="148">
        <f>'Crisis Indicator Data'!B119</f>
        <v>0</v>
      </c>
      <c r="C122" s="148" t="str">
        <f>'Crisis Indicator Data'!C119</f>
        <v>REG012</v>
      </c>
      <c r="D122" s="148" t="str">
        <f>'Crisis Indicator Data'!D119</f>
        <v>Lesotho,Madagascar,Malawi,Namibia,Eswatini,Zambia,Zimbabwe,Tanzania</v>
      </c>
      <c r="E122" s="149" t="str">
        <f>'Crisis Indicator Data'!E119</f>
        <v>LSO,MDG,MWI,NAM,SWZ,ZMB,ZWE,TZA</v>
      </c>
      <c r="F122" s="240">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2.4</v>
      </c>
      <c r="G122" s="240">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2.2000000000000002</v>
      </c>
      <c r="H122" s="240">
        <f t="shared" si="39"/>
        <v>2.2999999999999998</v>
      </c>
      <c r="I122" s="240">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2.2000000000000002</v>
      </c>
      <c r="J122" s="240">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0.2</v>
      </c>
      <c r="K122" s="240">
        <f t="shared" si="40"/>
        <v>1.2000000000000002</v>
      </c>
      <c r="L122" s="240">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3.6</v>
      </c>
      <c r="M122" s="240">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3</v>
      </c>
      <c r="N122" s="240">
        <f t="shared" si="41"/>
        <v>3.3</v>
      </c>
      <c r="O122" s="240">
        <f t="shared" si="42"/>
        <v>2.2666666666666666</v>
      </c>
      <c r="P122" s="240">
        <f>IF(LEN(E122)&gt;3,VLOOKUP(C122,'Regional Crises'!$B$1:$R$69,12,FALSE),VLOOKUP(E122,'Country Indicator Data'!$B$4:$I$300,8,FALSE))</f>
        <v>0.875</v>
      </c>
      <c r="Q122" s="240">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3.8</v>
      </c>
      <c r="R122" s="240">
        <f t="shared" si="43"/>
        <v>2.3374999999999999</v>
      </c>
      <c r="S122" s="240">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3.3</v>
      </c>
      <c r="T122" s="240">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240">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2.7</v>
      </c>
      <c r="V122" s="240">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2.5</v>
      </c>
      <c r="W122" s="240">
        <f t="shared" si="44"/>
        <v>2.9</v>
      </c>
      <c r="X122" s="240">
        <f t="shared" si="45"/>
        <v>2.5</v>
      </c>
      <c r="Y122" s="247">
        <f>IF('Core Indicators'!FC119="x","x",IF('Core Indicators'!FC119&gt;=5,5,IF('Core Indicators'!FC119&gt;=4,4,IF('Core Indicators'!FC119&gt;=3,3,IF('Core Indicators'!FC119&gt;=2,2,IF('Core Indicators'!FC119&gt;=1,1,0))))))</f>
        <v>4</v>
      </c>
      <c r="Z122" s="240">
        <f t="shared" si="46"/>
        <v>4</v>
      </c>
      <c r="AA122" s="247">
        <f>'Crisis Indicator Data'!Y119</f>
        <v>0</v>
      </c>
      <c r="AB122" s="247">
        <f>'Crisis Indicator Data'!Z119</f>
        <v>0</v>
      </c>
      <c r="AC122" s="247">
        <f>'Crisis Indicator Data'!AA119</f>
        <v>0</v>
      </c>
      <c r="AD122" s="247">
        <f>'Crisis Indicator Data'!AB119</f>
        <v>0</v>
      </c>
      <c r="AE122" s="247">
        <f t="shared" si="47"/>
        <v>0</v>
      </c>
      <c r="AF122" s="247">
        <f>'Crisis Indicator Data'!AC119</f>
        <v>0</v>
      </c>
      <c r="AG122" s="247">
        <f>'Crisis Indicator Data'!AD119</f>
        <v>0</v>
      </c>
      <c r="AH122" s="247">
        <f t="shared" si="48"/>
        <v>0</v>
      </c>
      <c r="AI122" s="247">
        <f>'Crisis Indicator Data'!AE119</f>
        <v>0</v>
      </c>
      <c r="AJ122" s="247">
        <f>'Crisis Indicator Data'!AF119</f>
        <v>2</v>
      </c>
      <c r="AK122" s="247">
        <f>'Crisis Indicator Data'!AG119</f>
        <v>3</v>
      </c>
      <c r="AL122" s="247">
        <f t="shared" si="49"/>
        <v>4</v>
      </c>
      <c r="AM122" s="240">
        <f t="shared" si="50"/>
        <v>1</v>
      </c>
      <c r="AN122" s="240">
        <f t="shared" si="51"/>
        <v>2.5</v>
      </c>
    </row>
    <row r="123" spans="1:40" ht="13.5" customHeight="1" x14ac:dyDescent="0.25">
      <c r="A123" s="147" t="str">
        <f>'Crisis Indicator Data'!A120</f>
        <v>Nagorno-Karabakh Conflict</v>
      </c>
      <c r="B123" s="148">
        <f>'Crisis Indicator Data'!B120</f>
        <v>0</v>
      </c>
      <c r="C123" s="148" t="str">
        <f>'Crisis Indicator Data'!C120</f>
        <v>REG013</v>
      </c>
      <c r="D123" s="148" t="str">
        <f>'Crisis Indicator Data'!D120</f>
        <v>Armenia,Azerbaijan</v>
      </c>
      <c r="E123" s="149" t="str">
        <f>'Crisis Indicator Data'!E120</f>
        <v>ARM,AZE</v>
      </c>
      <c r="F123" s="240">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3.2</v>
      </c>
      <c r="G123" s="240">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2.4</v>
      </c>
      <c r="H123" s="240">
        <f t="shared" si="39"/>
        <v>2.8</v>
      </c>
      <c r="I123" s="240">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0.5</v>
      </c>
      <c r="J123" s="240">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0.4</v>
      </c>
      <c r="K123" s="240">
        <f t="shared" si="40"/>
        <v>0.45</v>
      </c>
      <c r="L123" s="240">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1.9</v>
      </c>
      <c r="M123" s="240">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0.4</v>
      </c>
      <c r="N123" s="240">
        <f t="shared" si="41"/>
        <v>1.1499999999999999</v>
      </c>
      <c r="O123" s="240">
        <f t="shared" si="42"/>
        <v>1.4666666666666668</v>
      </c>
      <c r="P123" s="240">
        <f>IF(LEN(E123)&gt;3,VLOOKUP(C123,'Regional Crises'!$B$1:$R$69,12,FALSE),VLOOKUP(E123,'Country Indicator Data'!$B$4:$I$300,8,FALSE))</f>
        <v>3</v>
      </c>
      <c r="Q123" s="240">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1.6</v>
      </c>
      <c r="R123" s="240">
        <f t="shared" si="43"/>
        <v>2.2999999999999998</v>
      </c>
      <c r="S123" s="240">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3.2</v>
      </c>
      <c r="T123" s="240">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2.9</v>
      </c>
      <c r="U123" s="240">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2.8</v>
      </c>
      <c r="V123" s="240">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3.4</v>
      </c>
      <c r="W123" s="240">
        <f t="shared" si="44"/>
        <v>3.1</v>
      </c>
      <c r="X123" s="240">
        <f t="shared" si="45"/>
        <v>2.2999999999999998</v>
      </c>
      <c r="Y123" s="247">
        <f>IF('Core Indicators'!FC120="x","x",IF('Core Indicators'!FC120&gt;=5,5,IF('Core Indicators'!FC120&gt;=4,4,IF('Core Indicators'!FC120&gt;=3,3,IF('Core Indicators'!FC120&gt;=2,2,IF('Core Indicators'!FC120&gt;=1,1,0))))))</f>
        <v>2</v>
      </c>
      <c r="Z123" s="240">
        <f t="shared" si="46"/>
        <v>2</v>
      </c>
      <c r="AA123" s="247">
        <f>'Crisis Indicator Data'!Y120</f>
        <v>1</v>
      </c>
      <c r="AB123" s="247">
        <f>'Crisis Indicator Data'!Z120</f>
        <v>0</v>
      </c>
      <c r="AC123" s="247">
        <f>'Crisis Indicator Data'!AA120</f>
        <v>0</v>
      </c>
      <c r="AD123" s="247">
        <f>'Crisis Indicator Data'!AB120</f>
        <v>0</v>
      </c>
      <c r="AE123" s="247">
        <f t="shared" si="47"/>
        <v>1</v>
      </c>
      <c r="AF123" s="247">
        <f>'Crisis Indicator Data'!AC120</f>
        <v>0</v>
      </c>
      <c r="AG123" s="247">
        <f>'Crisis Indicator Data'!AD120</f>
        <v>0</v>
      </c>
      <c r="AH123" s="247">
        <f t="shared" si="48"/>
        <v>0</v>
      </c>
      <c r="AI123" s="247">
        <f>'Crisis Indicator Data'!AE120</f>
        <v>0</v>
      </c>
      <c r="AJ123" s="247">
        <f>'Crisis Indicator Data'!AF120</f>
        <v>2</v>
      </c>
      <c r="AK123" s="247">
        <f>'Crisis Indicator Data'!AG120</f>
        <v>0</v>
      </c>
      <c r="AL123" s="247">
        <f t="shared" si="49"/>
        <v>2</v>
      </c>
      <c r="AM123" s="240">
        <f t="shared" si="50"/>
        <v>1</v>
      </c>
      <c r="AN123" s="240">
        <f t="shared" si="51"/>
        <v>1.5</v>
      </c>
    </row>
    <row r="124" spans="1:40" ht="13.5" customHeight="1" x14ac:dyDescent="0.25">
      <c r="A124" s="147" t="str">
        <f>'Crisis Indicator Data'!A121</f>
        <v>Eastern Africa Regional Drought Crisis</v>
      </c>
      <c r="B124" s="148" t="str">
        <f>'Crisis Indicator Data'!B121</f>
        <v>Drought</v>
      </c>
      <c r="C124" s="148" t="str">
        <f>'Crisis Indicator Data'!C121</f>
        <v>REG014</v>
      </c>
      <c r="D124" s="148" t="str">
        <f>'Crisis Indicator Data'!D121</f>
        <v>Ethiopia,Somalia,Kenya</v>
      </c>
      <c r="E124" s="149" t="str">
        <f>'Crisis Indicator Data'!E121</f>
        <v>ETH,SOM,KEN</v>
      </c>
      <c r="F124" s="240">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3.8</v>
      </c>
      <c r="G124" s="240">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3.3</v>
      </c>
      <c r="H124" s="240">
        <f t="shared" si="39"/>
        <v>3.55</v>
      </c>
      <c r="I124" s="240">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2.7</v>
      </c>
      <c r="J124" s="240">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1.2</v>
      </c>
      <c r="K124" s="240">
        <f t="shared" si="40"/>
        <v>1.9500000000000002</v>
      </c>
      <c r="L124" s="240">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3.5</v>
      </c>
      <c r="M124" s="240">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240">
        <f t="shared" si="41"/>
        <v>2.5499999999999998</v>
      </c>
      <c r="O124" s="240">
        <f t="shared" si="42"/>
        <v>2.6833333333333336</v>
      </c>
      <c r="P124" s="240">
        <f>IF(LEN(E124)&gt;3,VLOOKUP(C124,'Regional Crises'!$B$1:$R$69,12,FALSE),VLOOKUP(E124,'Country Indicator Data'!$B$4:$I$300,8,FALSE))</f>
        <v>5</v>
      </c>
      <c r="Q124" s="240">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2.2000000000000002</v>
      </c>
      <c r="R124" s="240">
        <f t="shared" si="43"/>
        <v>3.6</v>
      </c>
      <c r="S124" s="240">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3.8</v>
      </c>
      <c r="T124" s="240">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3.6</v>
      </c>
      <c r="U124" s="240">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3.4</v>
      </c>
      <c r="V124" s="240">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3.7</v>
      </c>
      <c r="W124" s="240">
        <f t="shared" si="44"/>
        <v>3.6</v>
      </c>
      <c r="X124" s="240">
        <f t="shared" si="45"/>
        <v>3.3</v>
      </c>
      <c r="Y124" s="247">
        <f>IF('Core Indicators'!FC121="x","x",IF('Core Indicators'!FC121&gt;=5,5,IF('Core Indicators'!FC121&gt;=4,4,IF('Core Indicators'!FC121&gt;=3,3,IF('Core Indicators'!FC121&gt;=2,2,IF('Core Indicators'!FC121&gt;=1,1,0))))))</f>
        <v>5</v>
      </c>
      <c r="Z124" s="240">
        <f t="shared" si="46"/>
        <v>5</v>
      </c>
      <c r="AA124" s="247">
        <f>'Crisis Indicator Data'!Y121</f>
        <v>1</v>
      </c>
      <c r="AB124" s="247">
        <f>'Crisis Indicator Data'!Z121</f>
        <v>2</v>
      </c>
      <c r="AC124" s="247">
        <f>'Crisis Indicator Data'!AA121</f>
        <v>1</v>
      </c>
      <c r="AD124" s="247">
        <f>'Crisis Indicator Data'!AB121</f>
        <v>2</v>
      </c>
      <c r="AE124" s="247">
        <f t="shared" si="47"/>
        <v>3</v>
      </c>
      <c r="AF124" s="247">
        <f>'Crisis Indicator Data'!AC121</f>
        <v>0</v>
      </c>
      <c r="AG124" s="247">
        <f>'Crisis Indicator Data'!AD121</f>
        <v>2</v>
      </c>
      <c r="AH124" s="247">
        <f t="shared" si="48"/>
        <v>2</v>
      </c>
      <c r="AI124" s="247">
        <f>'Crisis Indicator Data'!AE121</f>
        <v>3</v>
      </c>
      <c r="AJ124" s="247">
        <f>'Crisis Indicator Data'!AF121</f>
        <v>3</v>
      </c>
      <c r="AK124" s="247">
        <f>'Crisis Indicator Data'!AG121</f>
        <v>3</v>
      </c>
      <c r="AL124" s="247">
        <f t="shared" si="49"/>
        <v>5</v>
      </c>
      <c r="AM124" s="240">
        <f t="shared" si="50"/>
        <v>3</v>
      </c>
      <c r="AN124" s="240">
        <f t="shared" si="51"/>
        <v>4</v>
      </c>
    </row>
    <row r="125" spans="1:40" ht="13.5" customHeight="1" x14ac:dyDescent="0.25">
      <c r="A125" s="147" t="str">
        <f>'Crisis Indicator Data'!A122</f>
        <v>Displacement from Ukraine conflict in Romania</v>
      </c>
      <c r="B125" s="148" t="str">
        <f>'Crisis Indicator Data'!B122</f>
        <v>Conflict,Displacement</v>
      </c>
      <c r="C125" s="148" t="str">
        <f>'Crisis Indicator Data'!C122</f>
        <v>ROU002</v>
      </c>
      <c r="D125" s="148" t="str">
        <f>'Crisis Indicator Data'!D122</f>
        <v>Romania</v>
      </c>
      <c r="E125" s="149" t="str">
        <f>'Crisis Indicator Data'!E122</f>
        <v>ROU</v>
      </c>
      <c r="F125" s="240">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2.1</v>
      </c>
      <c r="G125" s="240">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1.2</v>
      </c>
      <c r="H125" s="240">
        <f t="shared" si="39"/>
        <v>1.65</v>
      </c>
      <c r="I125" s="240">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1.5</v>
      </c>
      <c r="J125" s="240">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0.3</v>
      </c>
      <c r="K125" s="240">
        <f t="shared" si="40"/>
        <v>0.9</v>
      </c>
      <c r="L125" s="240">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2.1</v>
      </c>
      <c r="M125" s="240">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1.4</v>
      </c>
      <c r="N125" s="240">
        <f t="shared" si="41"/>
        <v>1.75</v>
      </c>
      <c r="O125" s="240">
        <f t="shared" si="42"/>
        <v>1.4333333333333333</v>
      </c>
      <c r="P125" s="240">
        <f>IF(LEN(E125)&gt;3,VLOOKUP(C125,'Regional Crises'!$B$1:$R$69,12,FALSE),VLOOKUP(E125,'Country Indicator Data'!$B$4:$I$300,8,FALSE))</f>
        <v>1</v>
      </c>
      <c r="Q125" s="240">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0</v>
      </c>
      <c r="R125" s="240">
        <f t="shared" si="43"/>
        <v>0.5</v>
      </c>
      <c r="S125" s="240">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2.8</v>
      </c>
      <c r="T125" s="240">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2.1</v>
      </c>
      <c r="U125" s="240">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1.6</v>
      </c>
      <c r="V125" s="240">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0.9</v>
      </c>
      <c r="W125" s="240">
        <f t="shared" si="44"/>
        <v>1.9</v>
      </c>
      <c r="X125" s="240">
        <f t="shared" si="45"/>
        <v>1.3</v>
      </c>
      <c r="Y125" s="247">
        <f>IF('Core Indicators'!FC122="x","x",IF('Core Indicators'!FC122&gt;=5,5,IF('Core Indicators'!FC122&gt;=4,4,IF('Core Indicators'!FC122&gt;=3,3,IF('Core Indicators'!FC122&gt;=2,2,IF('Core Indicators'!FC122&gt;=1,1,0))))))</f>
        <v>2</v>
      </c>
      <c r="Z125" s="240">
        <f t="shared" si="46"/>
        <v>2</v>
      </c>
      <c r="AA125" s="247">
        <f>'Crisis Indicator Data'!Y122</f>
        <v>0</v>
      </c>
      <c r="AB125" s="247">
        <f>'Crisis Indicator Data'!Z122</f>
        <v>0</v>
      </c>
      <c r="AC125" s="247">
        <f>'Crisis Indicator Data'!AA122</f>
        <v>0</v>
      </c>
      <c r="AD125" s="247">
        <f>'Crisis Indicator Data'!AB122</f>
        <v>0</v>
      </c>
      <c r="AE125" s="247">
        <f t="shared" si="47"/>
        <v>0</v>
      </c>
      <c r="AF125" s="247">
        <f>'Crisis Indicator Data'!AC122</f>
        <v>0</v>
      </c>
      <c r="AG125" s="247">
        <f>'Crisis Indicator Data'!AD122</f>
        <v>0</v>
      </c>
      <c r="AH125" s="247">
        <f t="shared" si="48"/>
        <v>0</v>
      </c>
      <c r="AI125" s="247">
        <f>'Crisis Indicator Data'!AE122</f>
        <v>0</v>
      </c>
      <c r="AJ125" s="247">
        <f>'Crisis Indicator Data'!AF122</f>
        <v>0</v>
      </c>
      <c r="AK125" s="247">
        <f>'Crisis Indicator Data'!AG122</f>
        <v>0</v>
      </c>
      <c r="AL125" s="247">
        <f t="shared" si="49"/>
        <v>0</v>
      </c>
      <c r="AM125" s="240">
        <f t="shared" si="50"/>
        <v>0</v>
      </c>
      <c r="AN125" s="240">
        <f t="shared" si="51"/>
        <v>1</v>
      </c>
    </row>
    <row r="126" spans="1:40" ht="13.5" customHeight="1" x14ac:dyDescent="0.25">
      <c r="A126" s="147" t="str">
        <f>'Crisis Indicator Data'!A123</f>
        <v>Burundi and DRC refugees in Rwanda</v>
      </c>
      <c r="B126" s="148" t="str">
        <f>'Crisis Indicator Data'!B123</f>
        <v>Displacement</v>
      </c>
      <c r="C126" s="148" t="str">
        <f>'Crisis Indicator Data'!C123</f>
        <v>RWA002</v>
      </c>
      <c r="D126" s="148" t="str">
        <f>'Crisis Indicator Data'!D123</f>
        <v>Rwanda</v>
      </c>
      <c r="E126" s="149" t="str">
        <f>'Crisis Indicator Data'!E123</f>
        <v>RWA</v>
      </c>
      <c r="F126" s="240">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240">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v>
      </c>
      <c r="H126" s="240">
        <f t="shared" si="39"/>
        <v>3.1</v>
      </c>
      <c r="I126" s="240">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1.4</v>
      </c>
      <c r="J126" s="240">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240">
        <f t="shared" si="40"/>
        <v>3.2</v>
      </c>
      <c r="L126" s="240">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2.7</v>
      </c>
      <c r="M126" s="240">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2.2999999999999998</v>
      </c>
      <c r="N126" s="240">
        <f t="shared" si="41"/>
        <v>2.5</v>
      </c>
      <c r="O126" s="240">
        <f t="shared" si="42"/>
        <v>2.9333333333333336</v>
      </c>
      <c r="P126" s="240">
        <f>IF(LEN(E126)&gt;3,VLOOKUP(C126,'Regional Crises'!$B$1:$R$69,12,FALSE),VLOOKUP(E126,'Country Indicator Data'!$B$4:$I$300,8,FALSE))</f>
        <v>3</v>
      </c>
      <c r="Q126" s="240" t="str">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x</v>
      </c>
      <c r="R126" s="240">
        <f t="shared" si="43"/>
        <v>3</v>
      </c>
      <c r="S126" s="240">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2.4</v>
      </c>
      <c r="T126" s="240">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2.4</v>
      </c>
      <c r="U126" s="240">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3.1</v>
      </c>
      <c r="V126" s="240">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3.9</v>
      </c>
      <c r="W126" s="240">
        <f t="shared" si="44"/>
        <v>3</v>
      </c>
      <c r="X126" s="240">
        <f t="shared" si="45"/>
        <v>3</v>
      </c>
      <c r="Y126" s="247">
        <f>IF('Core Indicators'!FC123="x","x",IF('Core Indicators'!FC123&gt;=5,5,IF('Core Indicators'!FC123&gt;=4,4,IF('Core Indicators'!FC123&gt;=3,3,IF('Core Indicators'!FC123&gt;=2,2,IF('Core Indicators'!FC123&gt;=1,1,0))))))</f>
        <v>2</v>
      </c>
      <c r="Z126" s="240">
        <f t="shared" si="46"/>
        <v>2</v>
      </c>
      <c r="AA126" s="247">
        <f>'Crisis Indicator Data'!Y123</f>
        <v>1</v>
      </c>
      <c r="AB126" s="247">
        <f>'Crisis Indicator Data'!Z123</f>
        <v>0</v>
      </c>
      <c r="AC126" s="247">
        <f>'Crisis Indicator Data'!AA123</f>
        <v>1</v>
      </c>
      <c r="AD126" s="247">
        <f>'Crisis Indicator Data'!AB123</f>
        <v>0</v>
      </c>
      <c r="AE126" s="247">
        <f t="shared" si="47"/>
        <v>2</v>
      </c>
      <c r="AF126" s="247">
        <f>'Crisis Indicator Data'!AC123</f>
        <v>0</v>
      </c>
      <c r="AG126" s="247">
        <f>'Crisis Indicator Data'!AD123</f>
        <v>0</v>
      </c>
      <c r="AH126" s="247">
        <f t="shared" si="48"/>
        <v>0</v>
      </c>
      <c r="AI126" s="247">
        <f>'Crisis Indicator Data'!AE123</f>
        <v>0</v>
      </c>
      <c r="AJ126" s="247">
        <f>'Crisis Indicator Data'!AF123</f>
        <v>0</v>
      </c>
      <c r="AK126" s="247">
        <f>'Crisis Indicator Data'!AG123</f>
        <v>2</v>
      </c>
      <c r="AL126" s="247">
        <f t="shared" si="49"/>
        <v>2</v>
      </c>
      <c r="AM126" s="240">
        <f t="shared" si="50"/>
        <v>1</v>
      </c>
      <c r="AN126" s="240">
        <f t="shared" si="51"/>
        <v>1.5</v>
      </c>
    </row>
    <row r="127" spans="1:40" ht="13.5" customHeight="1" x14ac:dyDescent="0.25">
      <c r="A127" s="147" t="str">
        <f>'Crisis Indicator Data'!A124</f>
        <v>Complex crisis in Sudan</v>
      </c>
      <c r="B127" s="148" t="str">
        <f>'Crisis Indicator Data'!B124</f>
        <v>Displacement,Violence,Floods</v>
      </c>
      <c r="C127" s="148" t="str">
        <f>'Crisis Indicator Data'!C124</f>
        <v>SDN001</v>
      </c>
      <c r="D127" s="148" t="str">
        <f>'Crisis Indicator Data'!D124</f>
        <v>Sudan</v>
      </c>
      <c r="E127" s="149" t="str">
        <f>'Crisis Indicator Data'!E124</f>
        <v>SDN</v>
      </c>
      <c r="F127" s="240">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3.6</v>
      </c>
      <c r="G127" s="240">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4</v>
      </c>
      <c r="H127" s="240">
        <f t="shared" si="39"/>
        <v>3.8</v>
      </c>
      <c r="I127" s="240">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4</v>
      </c>
      <c r="J127" s="240">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5</v>
      </c>
      <c r="K127" s="240">
        <f t="shared" si="40"/>
        <v>4.5</v>
      </c>
      <c r="L127" s="240">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3.7</v>
      </c>
      <c r="M127" s="240">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240">
        <f t="shared" si="41"/>
        <v>2.4500000000000002</v>
      </c>
      <c r="O127" s="240">
        <f t="shared" si="42"/>
        <v>3.5833333333333335</v>
      </c>
      <c r="P127" s="240">
        <f>IF(LEN(E127)&gt;3,VLOOKUP(C127,'Regional Crises'!$B$1:$R$69,12,FALSE),VLOOKUP(E127,'Country Indicator Data'!$B$4:$I$300,8,FALSE))</f>
        <v>5</v>
      </c>
      <c r="Q127" s="240">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4.4000000000000004</v>
      </c>
      <c r="R127" s="240">
        <f t="shared" si="43"/>
        <v>4.7</v>
      </c>
      <c r="S127" s="240">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4.2</v>
      </c>
      <c r="T127" s="240">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3.6</v>
      </c>
      <c r="U127" s="240">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4.5</v>
      </c>
      <c r="V127" s="240">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4.4000000000000004</v>
      </c>
      <c r="W127" s="240">
        <f t="shared" si="44"/>
        <v>4.2</v>
      </c>
      <c r="X127" s="240">
        <f t="shared" si="45"/>
        <v>4.2</v>
      </c>
      <c r="Y127" s="247">
        <f>IF('Core Indicators'!FC124="x","x",IF('Core Indicators'!FC124&gt;=5,5,IF('Core Indicators'!FC124&gt;=4,4,IF('Core Indicators'!FC124&gt;=3,3,IF('Core Indicators'!FC124&gt;=2,2,IF('Core Indicators'!FC124&gt;=1,1,0))))))</f>
        <v>5</v>
      </c>
      <c r="Z127" s="240">
        <f t="shared" si="46"/>
        <v>5</v>
      </c>
      <c r="AA127" s="247">
        <f>'Crisis Indicator Data'!Y124</f>
        <v>2</v>
      </c>
      <c r="AB127" s="247">
        <f>'Crisis Indicator Data'!Z124</f>
        <v>2</v>
      </c>
      <c r="AC127" s="247">
        <f>'Crisis Indicator Data'!AA124</f>
        <v>3</v>
      </c>
      <c r="AD127" s="247">
        <f>'Crisis Indicator Data'!AB124</f>
        <v>3</v>
      </c>
      <c r="AE127" s="247">
        <f t="shared" si="47"/>
        <v>5</v>
      </c>
      <c r="AF127" s="247">
        <f>'Crisis Indicator Data'!AC124</f>
        <v>2</v>
      </c>
      <c r="AG127" s="247">
        <f>'Crisis Indicator Data'!AD124</f>
        <v>1</v>
      </c>
      <c r="AH127" s="247">
        <f t="shared" si="48"/>
        <v>3</v>
      </c>
      <c r="AI127" s="247">
        <f>'Crisis Indicator Data'!AE124</f>
        <v>3</v>
      </c>
      <c r="AJ127" s="247">
        <f>'Crisis Indicator Data'!AF124</f>
        <v>1</v>
      </c>
      <c r="AK127" s="247">
        <f>'Crisis Indicator Data'!AG124</f>
        <v>3</v>
      </c>
      <c r="AL127" s="247">
        <f t="shared" si="49"/>
        <v>5</v>
      </c>
      <c r="AM127" s="240">
        <f t="shared" si="50"/>
        <v>4</v>
      </c>
      <c r="AN127" s="240">
        <f t="shared" si="51"/>
        <v>4.5</v>
      </c>
    </row>
    <row r="128" spans="1:40" ht="13.5" customHeight="1" x14ac:dyDescent="0.25">
      <c r="A128" s="147" t="str">
        <f>'Crisis Indicator Data'!A125</f>
        <v>Refugees in Sudan</v>
      </c>
      <c r="B128" s="148" t="str">
        <f>'Crisis Indicator Data'!B125</f>
        <v>Displacement</v>
      </c>
      <c r="C128" s="148" t="str">
        <f>'Crisis Indicator Data'!C125</f>
        <v>SDN005</v>
      </c>
      <c r="D128" s="148" t="str">
        <f>'Crisis Indicator Data'!D125</f>
        <v>Sudan</v>
      </c>
      <c r="E128" s="149" t="str">
        <f>'Crisis Indicator Data'!E125</f>
        <v>SDN</v>
      </c>
      <c r="F128" s="240">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3.6</v>
      </c>
      <c r="G128" s="240">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4</v>
      </c>
      <c r="H128" s="240">
        <f t="shared" si="39"/>
        <v>3.8</v>
      </c>
      <c r="I128" s="240">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v>
      </c>
      <c r="J128" s="240">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5</v>
      </c>
      <c r="K128" s="240">
        <f t="shared" si="40"/>
        <v>4.5</v>
      </c>
      <c r="L128" s="240">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3.7</v>
      </c>
      <c r="M128" s="240">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1.2</v>
      </c>
      <c r="N128" s="240">
        <f t="shared" si="41"/>
        <v>2.4500000000000002</v>
      </c>
      <c r="O128" s="240">
        <f t="shared" si="42"/>
        <v>3.5833333333333335</v>
      </c>
      <c r="P128" s="240">
        <f>IF(LEN(E128)&gt;3,VLOOKUP(C128,'Regional Crises'!$B$1:$R$69,12,FALSE),VLOOKUP(E128,'Country Indicator Data'!$B$4:$I$300,8,FALSE))</f>
        <v>5</v>
      </c>
      <c r="Q128" s="240">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4.4000000000000004</v>
      </c>
      <c r="R128" s="240">
        <f t="shared" si="43"/>
        <v>4.7</v>
      </c>
      <c r="S128" s="240">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4.2</v>
      </c>
      <c r="T128" s="240">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240">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4.5</v>
      </c>
      <c r="V128" s="240">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4.4000000000000004</v>
      </c>
      <c r="W128" s="240">
        <f t="shared" si="44"/>
        <v>4.2</v>
      </c>
      <c r="X128" s="240">
        <f t="shared" si="45"/>
        <v>4.2</v>
      </c>
      <c r="Y128" s="247">
        <f>IF('Core Indicators'!FC125="x","x",IF('Core Indicators'!FC125&gt;=5,5,IF('Core Indicators'!FC125&gt;=4,4,IF('Core Indicators'!FC125&gt;=3,3,IF('Core Indicators'!FC125&gt;=2,2,IF('Core Indicators'!FC125&gt;=1,1,0))))))</f>
        <v>2</v>
      </c>
      <c r="Z128" s="240">
        <f t="shared" si="46"/>
        <v>2</v>
      </c>
      <c r="AA128" s="247">
        <f>'Crisis Indicator Data'!Y125</f>
        <v>2</v>
      </c>
      <c r="AB128" s="247">
        <f>'Crisis Indicator Data'!Z125</f>
        <v>2</v>
      </c>
      <c r="AC128" s="247">
        <f>'Crisis Indicator Data'!AA125</f>
        <v>2</v>
      </c>
      <c r="AD128" s="247">
        <f>'Crisis Indicator Data'!AB125</f>
        <v>3</v>
      </c>
      <c r="AE128" s="247">
        <f t="shared" si="47"/>
        <v>4</v>
      </c>
      <c r="AF128" s="247">
        <f>'Crisis Indicator Data'!AC125</f>
        <v>0</v>
      </c>
      <c r="AG128" s="247">
        <f>'Crisis Indicator Data'!AD125</f>
        <v>1</v>
      </c>
      <c r="AH128" s="247">
        <f t="shared" si="48"/>
        <v>1</v>
      </c>
      <c r="AI128" s="247">
        <f>'Crisis Indicator Data'!AE125</f>
        <v>3</v>
      </c>
      <c r="AJ128" s="247">
        <f>'Crisis Indicator Data'!AF125</f>
        <v>1</v>
      </c>
      <c r="AK128" s="247">
        <f>'Crisis Indicator Data'!AG125</f>
        <v>2</v>
      </c>
      <c r="AL128" s="247">
        <f t="shared" si="49"/>
        <v>4</v>
      </c>
      <c r="AM128" s="240">
        <f t="shared" si="50"/>
        <v>3</v>
      </c>
      <c r="AN128" s="240">
        <f t="shared" si="51"/>
        <v>2.5</v>
      </c>
    </row>
    <row r="129" spans="1:40" ht="13.5" customHeight="1" x14ac:dyDescent="0.25">
      <c r="A129" s="147" t="str">
        <f>'Crisis Indicator Data'!A126</f>
        <v xml:space="preserve">Floods in Sudan </v>
      </c>
      <c r="B129" s="148" t="str">
        <f>'Crisis Indicator Data'!B126</f>
        <v>Floods</v>
      </c>
      <c r="C129" s="148" t="str">
        <f>'Crisis Indicator Data'!C126</f>
        <v>SDN006</v>
      </c>
      <c r="D129" s="148" t="str">
        <f>'Crisis Indicator Data'!D126</f>
        <v>Sudan</v>
      </c>
      <c r="E129" s="149" t="str">
        <f>'Crisis Indicator Data'!E126</f>
        <v>SDN</v>
      </c>
      <c r="F129" s="240">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240">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v>
      </c>
      <c r="H129" s="240">
        <f t="shared" si="39"/>
        <v>3.8</v>
      </c>
      <c r="I129" s="240">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v>
      </c>
      <c r="J129" s="240">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240">
        <f t="shared" si="40"/>
        <v>4.5</v>
      </c>
      <c r="L129" s="240">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3.7</v>
      </c>
      <c r="M129" s="240">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240">
        <f t="shared" si="41"/>
        <v>2.4500000000000002</v>
      </c>
      <c r="O129" s="240">
        <f t="shared" si="42"/>
        <v>3.5833333333333335</v>
      </c>
      <c r="P129" s="240">
        <f>IF(LEN(E129)&gt;3,VLOOKUP(C129,'Regional Crises'!$B$1:$R$69,12,FALSE),VLOOKUP(E129,'Country Indicator Data'!$B$4:$I$300,8,FALSE))</f>
        <v>5</v>
      </c>
      <c r="Q129" s="240">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4.4000000000000004</v>
      </c>
      <c r="R129" s="240">
        <f t="shared" si="43"/>
        <v>4.7</v>
      </c>
      <c r="S129" s="240">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4.2</v>
      </c>
      <c r="T129" s="240">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3.6</v>
      </c>
      <c r="U129" s="240">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240">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4.4000000000000004</v>
      </c>
      <c r="W129" s="240">
        <f t="shared" si="44"/>
        <v>4.2</v>
      </c>
      <c r="X129" s="240">
        <f t="shared" si="45"/>
        <v>4.2</v>
      </c>
      <c r="Y129" s="247">
        <f>IF('Core Indicators'!FC126="x","x",IF('Core Indicators'!FC126&gt;=5,5,IF('Core Indicators'!FC126&gt;=4,4,IF('Core Indicators'!FC126&gt;=3,3,IF('Core Indicators'!FC126&gt;=2,2,IF('Core Indicators'!FC126&gt;=1,1,0))))))</f>
        <v>5</v>
      </c>
      <c r="Z129" s="240">
        <f t="shared" si="46"/>
        <v>5</v>
      </c>
      <c r="AA129" s="247">
        <f>'Crisis Indicator Data'!Y126</f>
        <v>2</v>
      </c>
      <c r="AB129" s="247">
        <f>'Crisis Indicator Data'!Z126</f>
        <v>2</v>
      </c>
      <c r="AC129" s="247">
        <f>'Crisis Indicator Data'!AA126</f>
        <v>3</v>
      </c>
      <c r="AD129" s="247">
        <f>'Crisis Indicator Data'!AB126</f>
        <v>3</v>
      </c>
      <c r="AE129" s="247">
        <f t="shared" si="47"/>
        <v>5</v>
      </c>
      <c r="AF129" s="247">
        <f>'Crisis Indicator Data'!AC126</f>
        <v>2</v>
      </c>
      <c r="AG129" s="247">
        <f>'Crisis Indicator Data'!AD126</f>
        <v>1</v>
      </c>
      <c r="AH129" s="247">
        <f t="shared" si="48"/>
        <v>3</v>
      </c>
      <c r="AI129" s="247">
        <f>'Crisis Indicator Data'!AE126</f>
        <v>3</v>
      </c>
      <c r="AJ129" s="247">
        <f>'Crisis Indicator Data'!AF126</f>
        <v>1</v>
      </c>
      <c r="AK129" s="247">
        <f>'Crisis Indicator Data'!AG126</f>
        <v>3</v>
      </c>
      <c r="AL129" s="247">
        <f t="shared" si="49"/>
        <v>5</v>
      </c>
      <c r="AM129" s="240">
        <f t="shared" si="50"/>
        <v>4</v>
      </c>
      <c r="AN129" s="240">
        <f t="shared" si="51"/>
        <v>4.5</v>
      </c>
    </row>
    <row r="130" spans="1:40" ht="13.5" customHeight="1" x14ac:dyDescent="0.25">
      <c r="A130" s="147" t="str">
        <f>'Crisis Indicator Data'!A127</f>
        <v>Violence in Darfur and Kordofan regions</v>
      </c>
      <c r="B130" s="148" t="str">
        <f>'Crisis Indicator Data'!B127</f>
        <v>Violence</v>
      </c>
      <c r="C130" s="148" t="str">
        <f>'Crisis Indicator Data'!C127</f>
        <v>SDN008</v>
      </c>
      <c r="D130" s="148" t="str">
        <f>'Crisis Indicator Data'!D127</f>
        <v>Sudan</v>
      </c>
      <c r="E130" s="149" t="str">
        <f>'Crisis Indicator Data'!E127</f>
        <v>SDN</v>
      </c>
      <c r="F130" s="240">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240">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240">
        <f t="shared" si="39"/>
        <v>3.8</v>
      </c>
      <c r="I130" s="240">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240">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240">
        <f t="shared" si="40"/>
        <v>4.5</v>
      </c>
      <c r="L130" s="240">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240">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240">
        <f t="shared" si="41"/>
        <v>2.4500000000000002</v>
      </c>
      <c r="O130" s="240">
        <f t="shared" si="42"/>
        <v>3.5833333333333335</v>
      </c>
      <c r="P130" s="240">
        <f>IF(LEN(E130)&gt;3,VLOOKUP(C130,'Regional Crises'!$B$1:$R$69,12,FALSE),VLOOKUP(E130,'Country Indicator Data'!$B$4:$I$300,8,FALSE))</f>
        <v>5</v>
      </c>
      <c r="Q130" s="240">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4.4000000000000004</v>
      </c>
      <c r="R130" s="240">
        <f t="shared" si="43"/>
        <v>4.7</v>
      </c>
      <c r="S130" s="240">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240">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240">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240">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240">
        <f t="shared" si="44"/>
        <v>4.2</v>
      </c>
      <c r="X130" s="240">
        <f t="shared" si="45"/>
        <v>4.2</v>
      </c>
      <c r="Y130" s="247">
        <f>IF('Core Indicators'!FC127="x","x",IF('Core Indicators'!FC127&gt;=5,5,IF('Core Indicators'!FC127&gt;=4,4,IF('Core Indicators'!FC127&gt;=3,3,IF('Core Indicators'!FC127&gt;=2,2,IF('Core Indicators'!FC127&gt;=1,1,0))))))</f>
        <v>2</v>
      </c>
      <c r="Z130" s="240">
        <f t="shared" si="46"/>
        <v>2</v>
      </c>
      <c r="AA130" s="247">
        <f>'Crisis Indicator Data'!Y127</f>
        <v>2</v>
      </c>
      <c r="AB130" s="247">
        <f>'Crisis Indicator Data'!Z127</f>
        <v>2</v>
      </c>
      <c r="AC130" s="247">
        <f>'Crisis Indicator Data'!AA127</f>
        <v>2</v>
      </c>
      <c r="AD130" s="247">
        <f>'Crisis Indicator Data'!AB127</f>
        <v>3</v>
      </c>
      <c r="AE130" s="247">
        <f t="shared" si="47"/>
        <v>4</v>
      </c>
      <c r="AF130" s="247">
        <f>'Crisis Indicator Data'!AC127</f>
        <v>2</v>
      </c>
      <c r="AG130" s="247">
        <f>'Crisis Indicator Data'!AD127</f>
        <v>1</v>
      </c>
      <c r="AH130" s="247">
        <f t="shared" si="48"/>
        <v>3</v>
      </c>
      <c r="AI130" s="247">
        <f>'Crisis Indicator Data'!AE127</f>
        <v>3</v>
      </c>
      <c r="AJ130" s="247">
        <f>'Crisis Indicator Data'!AF127</f>
        <v>1</v>
      </c>
      <c r="AK130" s="247">
        <f>'Crisis Indicator Data'!AG127</f>
        <v>2</v>
      </c>
      <c r="AL130" s="247">
        <f t="shared" si="49"/>
        <v>4</v>
      </c>
      <c r="AM130" s="240">
        <f t="shared" si="50"/>
        <v>4</v>
      </c>
      <c r="AN130" s="240">
        <f t="shared" si="51"/>
        <v>3</v>
      </c>
    </row>
    <row r="131" spans="1:40" ht="13.5" customHeight="1" x14ac:dyDescent="0.25">
      <c r="A131" s="147" t="str">
        <f>'Crisis Indicator Data'!A128</f>
        <v>Drought in Senegal</v>
      </c>
      <c r="B131" s="148" t="str">
        <f>'Crisis Indicator Data'!B128</f>
        <v>Drought</v>
      </c>
      <c r="C131" s="148" t="str">
        <f>'Crisis Indicator Data'!C128</f>
        <v>SEN002</v>
      </c>
      <c r="D131" s="148" t="str">
        <f>'Crisis Indicator Data'!D128</f>
        <v>Senegal</v>
      </c>
      <c r="E131" s="149" t="str">
        <f>'Crisis Indicator Data'!E128</f>
        <v>SEN</v>
      </c>
      <c r="F131" s="240">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1.8</v>
      </c>
      <c r="G131" s="240">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1.5</v>
      </c>
      <c r="H131" s="240">
        <f t="shared" si="39"/>
        <v>1.65</v>
      </c>
      <c r="I131" s="240">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3.6</v>
      </c>
      <c r="J131" s="240">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240">
        <f t="shared" si="40"/>
        <v>1.8</v>
      </c>
      <c r="L131" s="240">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3.5</v>
      </c>
      <c r="M131" s="240">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1.9</v>
      </c>
      <c r="N131" s="240">
        <f t="shared" si="41"/>
        <v>2.7</v>
      </c>
      <c r="O131" s="240">
        <f t="shared" si="42"/>
        <v>2.0500000000000003</v>
      </c>
      <c r="P131" s="240">
        <f>IF(LEN(E131)&gt;3,VLOOKUP(C131,'Regional Crises'!$B$1:$R$69,12,FALSE),VLOOKUP(E131,'Country Indicator Data'!$B$4:$I$300,8,FALSE))</f>
        <v>3</v>
      </c>
      <c r="Q131" s="240">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1.7</v>
      </c>
      <c r="R131" s="240">
        <f t="shared" si="43"/>
        <v>2.35</v>
      </c>
      <c r="S131" s="240">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2.8</v>
      </c>
      <c r="T131" s="240">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2.7</v>
      </c>
      <c r="U131" s="240">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v>
      </c>
      <c r="V131" s="240">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1.5</v>
      </c>
      <c r="W131" s="240">
        <f t="shared" si="44"/>
        <v>2.2999999999999998</v>
      </c>
      <c r="X131" s="240">
        <f t="shared" si="45"/>
        <v>2.2000000000000002</v>
      </c>
      <c r="Y131" s="247">
        <f>IF('Core Indicators'!FC128="x","x",IF('Core Indicators'!FC128&gt;=5,5,IF('Core Indicators'!FC128&gt;=4,4,IF('Core Indicators'!FC128&gt;=3,3,IF('Core Indicators'!FC128&gt;=2,2,IF('Core Indicators'!FC128&gt;=1,1,0))))))</f>
        <v>2</v>
      </c>
      <c r="Z131" s="240">
        <f t="shared" si="46"/>
        <v>2</v>
      </c>
      <c r="AA131" s="247">
        <f>'Crisis Indicator Data'!Y128</f>
        <v>0</v>
      </c>
      <c r="AB131" s="247">
        <f>'Crisis Indicator Data'!Z128</f>
        <v>1</v>
      </c>
      <c r="AC131" s="247">
        <f>'Crisis Indicator Data'!AA128</f>
        <v>0</v>
      </c>
      <c r="AD131" s="247">
        <f>'Crisis Indicator Data'!AB128</f>
        <v>0</v>
      </c>
      <c r="AE131" s="247">
        <f t="shared" si="47"/>
        <v>1</v>
      </c>
      <c r="AF131" s="247">
        <f>'Crisis Indicator Data'!AC128</f>
        <v>0</v>
      </c>
      <c r="AG131" s="247">
        <f>'Crisis Indicator Data'!AD128</f>
        <v>0</v>
      </c>
      <c r="AH131" s="247">
        <f t="shared" si="48"/>
        <v>0</v>
      </c>
      <c r="AI131" s="247">
        <f>'Crisis Indicator Data'!AE128</f>
        <v>0</v>
      </c>
      <c r="AJ131" s="247">
        <f>'Crisis Indicator Data'!AF128</f>
        <v>1</v>
      </c>
      <c r="AK131" s="247">
        <f>'Crisis Indicator Data'!AG128</f>
        <v>0</v>
      </c>
      <c r="AL131" s="247">
        <f t="shared" si="49"/>
        <v>1</v>
      </c>
      <c r="AM131" s="240">
        <f t="shared" si="50"/>
        <v>1</v>
      </c>
      <c r="AN131" s="240">
        <f t="shared" si="51"/>
        <v>1.5</v>
      </c>
    </row>
    <row r="132" spans="1:40" ht="13.5" customHeight="1" x14ac:dyDescent="0.25">
      <c r="A132" s="147" t="str">
        <f>'Crisis Indicator Data'!A129</f>
        <v>Complex crisis in El Salvador</v>
      </c>
      <c r="B132" s="148" t="str">
        <f>'Crisis Indicator Data'!B129</f>
        <v>Displacement,Violence,Floods,Drought</v>
      </c>
      <c r="C132" s="148" t="str">
        <f>'Crisis Indicator Data'!C129</f>
        <v>SLV001</v>
      </c>
      <c r="D132" s="148" t="str">
        <f>'Crisis Indicator Data'!D129</f>
        <v>El Salvador</v>
      </c>
      <c r="E132" s="149" t="str">
        <f>'Crisis Indicator Data'!E129</f>
        <v>SLV</v>
      </c>
      <c r="F132" s="240">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0.7</v>
      </c>
      <c r="G132" s="240">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1.4</v>
      </c>
      <c r="H132" s="240">
        <f t="shared" si="39"/>
        <v>1.0499999999999998</v>
      </c>
      <c r="I132" s="240">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0.9</v>
      </c>
      <c r="J132" s="240">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40">
        <f t="shared" si="40"/>
        <v>0.45</v>
      </c>
      <c r="L132" s="240">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2.6</v>
      </c>
      <c r="M132" s="240">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1.7</v>
      </c>
      <c r="N132" s="240">
        <f t="shared" si="41"/>
        <v>2.15</v>
      </c>
      <c r="O132" s="240">
        <f t="shared" si="42"/>
        <v>1.2166666666666666</v>
      </c>
      <c r="P132" s="240">
        <f>IF(LEN(E132)&gt;3,VLOOKUP(C132,'Regional Crises'!$B$1:$R$69,12,FALSE),VLOOKUP(E132,'Country Indicator Data'!$B$4:$I$300,8,FALSE))</f>
        <v>3</v>
      </c>
      <c r="Q132" s="240">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3.7</v>
      </c>
      <c r="R132" s="240">
        <f t="shared" si="43"/>
        <v>3.35</v>
      </c>
      <c r="S132" s="240">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240">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3.3</v>
      </c>
      <c r="U132" s="240">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v>
      </c>
      <c r="V132" s="240">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1.7</v>
      </c>
      <c r="W132" s="240">
        <f t="shared" si="44"/>
        <v>2.6</v>
      </c>
      <c r="X132" s="240">
        <f t="shared" si="45"/>
        <v>2.4</v>
      </c>
      <c r="Y132" s="247">
        <f>IF('Core Indicators'!FC129="x","x",IF('Core Indicators'!FC129&gt;=5,5,IF('Core Indicators'!FC129&gt;=4,4,IF('Core Indicators'!FC129&gt;=3,3,IF('Core Indicators'!FC129&gt;=2,2,IF('Core Indicators'!FC129&gt;=1,1,0))))))</f>
        <v>3</v>
      </c>
      <c r="Z132" s="240">
        <f t="shared" si="46"/>
        <v>3</v>
      </c>
      <c r="AA132" s="247">
        <f>'Crisis Indicator Data'!Y129</f>
        <v>0</v>
      </c>
      <c r="AB132" s="247">
        <f>'Crisis Indicator Data'!Z129</f>
        <v>2</v>
      </c>
      <c r="AC132" s="247">
        <f>'Crisis Indicator Data'!AA129</f>
        <v>0</v>
      </c>
      <c r="AD132" s="247">
        <f>'Crisis Indicator Data'!AB129</f>
        <v>0</v>
      </c>
      <c r="AE132" s="247">
        <f t="shared" si="47"/>
        <v>2</v>
      </c>
      <c r="AF132" s="247">
        <f>'Crisis Indicator Data'!AC129</f>
        <v>2</v>
      </c>
      <c r="AG132" s="247">
        <f>'Crisis Indicator Data'!AD129</f>
        <v>2</v>
      </c>
      <c r="AH132" s="247">
        <f t="shared" si="48"/>
        <v>4</v>
      </c>
      <c r="AI132" s="247">
        <f>'Crisis Indicator Data'!AE129</f>
        <v>1</v>
      </c>
      <c r="AJ132" s="247">
        <f>'Crisis Indicator Data'!AF129</f>
        <v>0</v>
      </c>
      <c r="AK132" s="247">
        <f>'Crisis Indicator Data'!AG129</f>
        <v>2</v>
      </c>
      <c r="AL132" s="247">
        <f t="shared" si="49"/>
        <v>3</v>
      </c>
      <c r="AM132" s="240">
        <f t="shared" si="50"/>
        <v>3</v>
      </c>
      <c r="AN132" s="240">
        <f t="shared" si="51"/>
        <v>3</v>
      </c>
    </row>
    <row r="133" spans="1:40" ht="13.5" customHeight="1" x14ac:dyDescent="0.25">
      <c r="A133" s="147" t="str">
        <f>'Crisis Indicator Data'!A130</f>
        <v>Complex crisis in Somalia</v>
      </c>
      <c r="B133" s="148" t="str">
        <f>'Crisis Indicator Data'!B130</f>
        <v>Conflict,Displacement,Floods,Drought</v>
      </c>
      <c r="C133" s="148" t="str">
        <f>'Crisis Indicator Data'!C130</f>
        <v>SOM001</v>
      </c>
      <c r="D133" s="148" t="str">
        <f>'Crisis Indicator Data'!D130</f>
        <v>Somalia</v>
      </c>
      <c r="E133" s="149" t="str">
        <f>'Crisis Indicator Data'!E130</f>
        <v>SOM</v>
      </c>
      <c r="F133" s="240" t="str">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x</v>
      </c>
      <c r="G133" s="240">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4.3</v>
      </c>
      <c r="H133" s="240">
        <f t="shared" si="39"/>
        <v>4.3</v>
      </c>
      <c r="I133" s="240">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v>
      </c>
      <c r="J133" s="240">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240">
        <f t="shared" si="40"/>
        <v>0</v>
      </c>
      <c r="L133" s="240" t="str">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x</v>
      </c>
      <c r="M133" s="240">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1.5</v>
      </c>
      <c r="N133" s="240">
        <f t="shared" si="41"/>
        <v>1.5</v>
      </c>
      <c r="O133" s="240">
        <f t="shared" si="42"/>
        <v>1.9333333333333333</v>
      </c>
      <c r="P133" s="240">
        <f>IF(LEN(E133)&gt;3,VLOOKUP(C133,'Regional Crises'!$B$1:$R$69,12,FALSE),VLOOKUP(E133,'Country Indicator Data'!$B$4:$I$300,8,FALSE))</f>
        <v>5</v>
      </c>
      <c r="Q133" s="240">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240">
        <f t="shared" si="43"/>
        <v>5</v>
      </c>
      <c r="S133" s="240">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4.5999999999999996</v>
      </c>
      <c r="T133" s="240">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4.9000000000000004</v>
      </c>
      <c r="U133" s="240">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240">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4.7</v>
      </c>
      <c r="W133" s="240">
        <f t="shared" si="44"/>
        <v>4.7</v>
      </c>
      <c r="X133" s="240">
        <f t="shared" si="45"/>
        <v>3.9</v>
      </c>
      <c r="Y133" s="247">
        <f>IF('Core Indicators'!FC130="x","x",IF('Core Indicators'!FC130&gt;=5,5,IF('Core Indicators'!FC130&gt;=4,4,IF('Core Indicators'!FC130&gt;=3,3,IF('Core Indicators'!FC130&gt;=2,2,IF('Core Indicators'!FC130&gt;=1,1,0))))))</f>
        <v>5</v>
      </c>
      <c r="Z133" s="240">
        <f t="shared" si="46"/>
        <v>5</v>
      </c>
      <c r="AA133" s="247">
        <f>'Crisis Indicator Data'!Y130</f>
        <v>1</v>
      </c>
      <c r="AB133" s="247">
        <f>'Crisis Indicator Data'!Z130</f>
        <v>3</v>
      </c>
      <c r="AC133" s="247">
        <f>'Crisis Indicator Data'!AA130</f>
        <v>3</v>
      </c>
      <c r="AD133" s="247">
        <f>'Crisis Indicator Data'!AB130</f>
        <v>1</v>
      </c>
      <c r="AE133" s="247">
        <f t="shared" si="47"/>
        <v>4</v>
      </c>
      <c r="AF133" s="247">
        <f>'Crisis Indicator Data'!AC130</f>
        <v>2</v>
      </c>
      <c r="AG133" s="247">
        <f>'Crisis Indicator Data'!AD130</f>
        <v>2</v>
      </c>
      <c r="AH133" s="247">
        <f t="shared" si="48"/>
        <v>4</v>
      </c>
      <c r="AI133" s="247">
        <f>'Crisis Indicator Data'!AE130</f>
        <v>3</v>
      </c>
      <c r="AJ133" s="247">
        <f>'Crisis Indicator Data'!AF130</f>
        <v>1</v>
      </c>
      <c r="AK133" s="247">
        <f>'Crisis Indicator Data'!AG130</f>
        <v>3</v>
      </c>
      <c r="AL133" s="247">
        <f t="shared" si="49"/>
        <v>5</v>
      </c>
      <c r="AM133" s="240">
        <f t="shared" si="50"/>
        <v>4</v>
      </c>
      <c r="AN133" s="240">
        <f t="shared" si="51"/>
        <v>4.5</v>
      </c>
    </row>
    <row r="134" spans="1:40" ht="13.5" customHeight="1" x14ac:dyDescent="0.25">
      <c r="A134" s="147" t="str">
        <f>'Crisis Indicator Data'!A131</f>
        <v>Mixed Migration Flows in Somalia</v>
      </c>
      <c r="B134" s="148" t="str">
        <f>'Crisis Indicator Data'!B131</f>
        <v>Displacement</v>
      </c>
      <c r="C134" s="148" t="str">
        <f>'Crisis Indicator Data'!C131</f>
        <v>SOM002</v>
      </c>
      <c r="D134" s="148" t="str">
        <f>'Crisis Indicator Data'!D131</f>
        <v>Somalia</v>
      </c>
      <c r="E134" s="149" t="str">
        <f>'Crisis Indicator Data'!E131</f>
        <v>SOM</v>
      </c>
      <c r="F134" s="240" t="str">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x</v>
      </c>
      <c r="G134" s="240">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4.3</v>
      </c>
      <c r="H134" s="240">
        <f t="shared" ref="H134:H165" si="52">IF(AND(F134="x",G134="x"),"x",AVERAGE(F134,G134))</f>
        <v>4.3</v>
      </c>
      <c r="I134" s="240">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240">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40">
        <f t="shared" ref="K134:K165" si="53">IF(AND(I134="x",J134="x"),"x",AVERAGE(I134,J134))</f>
        <v>0</v>
      </c>
      <c r="L134" s="240" t="str">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x</v>
      </c>
      <c r="M134" s="240">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1.5</v>
      </c>
      <c r="N134" s="240">
        <f t="shared" ref="N134:N165" si="54">IF(AND(L134="x",M134="x"),"x",AVERAGE(L134,M134))</f>
        <v>1.5</v>
      </c>
      <c r="O134" s="240">
        <f t="shared" ref="O134:O165" si="55">AVERAGE(H134,K134,N134)</f>
        <v>1.9333333333333333</v>
      </c>
      <c r="P134" s="240">
        <f>IF(LEN(E134)&gt;3,VLOOKUP(C134,'Regional Crises'!$B$1:$R$69,12,FALSE),VLOOKUP(E134,'Country Indicator Data'!$B$4:$I$300,8,FALSE))</f>
        <v>5</v>
      </c>
      <c r="Q134" s="240">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240">
        <f t="shared" ref="R134:R165" si="56">AVERAGE(P134:Q134)</f>
        <v>5</v>
      </c>
      <c r="S134" s="240">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4.5999999999999996</v>
      </c>
      <c r="T134" s="240">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4.9000000000000004</v>
      </c>
      <c r="U134" s="240">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240">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4.7</v>
      </c>
      <c r="W134" s="240">
        <f t="shared" ref="W134:W165" si="57">IF(AND(S134="x",V134="x"),"x",ROUND(AVERAGE(S134,V134,T134,U134),1))</f>
        <v>4.7</v>
      </c>
      <c r="X134" s="240">
        <f t="shared" ref="X134:X165" si="58">ROUND(AVERAGE(O134,W134,R134),1)</f>
        <v>3.9</v>
      </c>
      <c r="Y134" s="247">
        <f>IF('Core Indicators'!FC131="x","x",IF('Core Indicators'!FC131&gt;=5,5,IF('Core Indicators'!FC131&gt;=4,4,IF('Core Indicators'!FC131&gt;=3,3,IF('Core Indicators'!FC131&gt;=2,2,IF('Core Indicators'!FC131&gt;=1,1,0))))))</f>
        <v>1</v>
      </c>
      <c r="Z134" s="240">
        <f t="shared" ref="Z134:Z165" si="59">Y134</f>
        <v>1</v>
      </c>
      <c r="AA134" s="247">
        <f>'Crisis Indicator Data'!Y131</f>
        <v>1</v>
      </c>
      <c r="AB134" s="247">
        <f>'Crisis Indicator Data'!Z131</f>
        <v>3</v>
      </c>
      <c r="AC134" s="247">
        <f>'Crisis Indicator Data'!AA131</f>
        <v>3</v>
      </c>
      <c r="AD134" s="247">
        <f>'Crisis Indicator Data'!AB131</f>
        <v>1</v>
      </c>
      <c r="AE134" s="247">
        <f t="shared" ref="AE134:AE165" si="60">IF(SUM(AA134:AD134)=0,0,IF(SUM(AA134,AB134,AC134,AD134)&lt;2,1,IF(SUM(AA134:AD134)&lt;6,2,IF(SUM(AA134:AD134)&lt;8,3,IF(SUM(AA134:AD134)&lt;10,4,5)))))</f>
        <v>4</v>
      </c>
      <c r="AF134" s="247">
        <f>'Crisis Indicator Data'!AC131</f>
        <v>0</v>
      </c>
      <c r="AG134" s="247">
        <f>'Crisis Indicator Data'!AD131</f>
        <v>2</v>
      </c>
      <c r="AH134" s="247">
        <f t="shared" ref="AH134:AH165" si="61">IF(SUM(AF134:AG134)=0,0,IF(SUM(AF134,AG134)=1,1,IF(SUM(AF134:AG134)&lt;3,2,IF(SUM(AF134:AG134)&lt;4,3,IF(SUM(AF134:AG134)&lt;5,4,5)))))</f>
        <v>2</v>
      </c>
      <c r="AI134" s="247">
        <f>'Crisis Indicator Data'!AE131</f>
        <v>3</v>
      </c>
      <c r="AJ134" s="247">
        <f>'Crisis Indicator Data'!AF131</f>
        <v>1</v>
      </c>
      <c r="AK134" s="247">
        <f>'Crisis Indicator Data'!AG131</f>
        <v>3</v>
      </c>
      <c r="AL134" s="247">
        <f t="shared" ref="AL134:AL165" si="62">IF(SUM(AI134:AK134)=0,0,IF(SUM(AI134:AK134)=1,1,IF(SUM(AI134:AK134)&lt;3,2,IF(SUM(AI134:AK134)&lt;5,3,IF(SUM(AI134:AK134)&lt;7,4,5)))))</f>
        <v>5</v>
      </c>
      <c r="AM134" s="240">
        <f t="shared" ref="AM134:AM165" si="63">IF(AA134=3,5,ROUND(AVERAGE(AE134,AH134,AL134),0))</f>
        <v>4</v>
      </c>
      <c r="AN134" s="240">
        <f t="shared" ref="AN134:AN165" si="64">IF(AND(Z134="x",AM134="x"),"x",ROUND(AVERAGE(Z134,AM134),1))</f>
        <v>2.5</v>
      </c>
    </row>
    <row r="135" spans="1:40" ht="13.5" customHeight="1" x14ac:dyDescent="0.25">
      <c r="A135" s="147" t="str">
        <f>'Crisis Indicator Data'!A132</f>
        <v>Complex crisis in South Sudan</v>
      </c>
      <c r="B135" s="148" t="str">
        <f>'Crisis Indicator Data'!B132</f>
        <v>Conflict,Floods,Displacement</v>
      </c>
      <c r="C135" s="148" t="str">
        <f>'Crisis Indicator Data'!C132</f>
        <v>SSD001</v>
      </c>
      <c r="D135" s="148" t="str">
        <f>'Crisis Indicator Data'!D132</f>
        <v>South Sudan</v>
      </c>
      <c r="E135" s="149" t="str">
        <f>'Crisis Indicator Data'!E132</f>
        <v>SSD</v>
      </c>
      <c r="F135" s="240">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1.4</v>
      </c>
      <c r="G135" s="240">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3.7</v>
      </c>
      <c r="H135" s="240">
        <f t="shared" si="52"/>
        <v>2.5499999999999998</v>
      </c>
      <c r="I135" s="240">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3.9</v>
      </c>
      <c r="J135" s="240">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240">
        <f t="shared" si="53"/>
        <v>1.95</v>
      </c>
      <c r="L135" s="240" t="str">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x</v>
      </c>
      <c r="M135" s="240">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2.4</v>
      </c>
      <c r="N135" s="240">
        <f t="shared" si="54"/>
        <v>2.4</v>
      </c>
      <c r="O135" s="240">
        <f t="shared" si="55"/>
        <v>2.3000000000000003</v>
      </c>
      <c r="P135" s="240">
        <f>IF(LEN(E135)&gt;3,VLOOKUP(C135,'Regional Crises'!$B$1:$R$69,12,FALSE),VLOOKUP(E135,'Country Indicator Data'!$B$4:$I$300,8,FALSE))</f>
        <v>5</v>
      </c>
      <c r="Q135" s="240">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4.4000000000000004</v>
      </c>
      <c r="R135" s="240">
        <f t="shared" si="56"/>
        <v>4.7</v>
      </c>
      <c r="S135" s="240">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4.4000000000000004</v>
      </c>
      <c r="T135" s="240">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4.5</v>
      </c>
      <c r="U135" s="240">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3.9</v>
      </c>
      <c r="V135" s="240">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5</v>
      </c>
      <c r="W135" s="240">
        <f t="shared" si="57"/>
        <v>4.5</v>
      </c>
      <c r="X135" s="240">
        <f t="shared" si="58"/>
        <v>3.8</v>
      </c>
      <c r="Y135" s="247">
        <f>IF('Core Indicators'!FC132="x","x",IF('Core Indicators'!FC132&gt;=5,5,IF('Core Indicators'!FC132&gt;=4,4,IF('Core Indicators'!FC132&gt;=3,3,IF('Core Indicators'!FC132&gt;=2,2,IF('Core Indicators'!FC132&gt;=1,1,0))))))</f>
        <v>5</v>
      </c>
      <c r="Z135" s="240">
        <f t="shared" si="59"/>
        <v>5</v>
      </c>
      <c r="AA135" s="247">
        <f>'Crisis Indicator Data'!Y132</f>
        <v>2</v>
      </c>
      <c r="AB135" s="247">
        <f>'Crisis Indicator Data'!Z132</f>
        <v>2</v>
      </c>
      <c r="AC135" s="247">
        <f>'Crisis Indicator Data'!AA132</f>
        <v>3</v>
      </c>
      <c r="AD135" s="247">
        <f>'Crisis Indicator Data'!AB132</f>
        <v>3</v>
      </c>
      <c r="AE135" s="247">
        <f t="shared" si="60"/>
        <v>5</v>
      </c>
      <c r="AF135" s="247">
        <f>'Crisis Indicator Data'!AC132</f>
        <v>2</v>
      </c>
      <c r="AG135" s="247">
        <f>'Crisis Indicator Data'!AD132</f>
        <v>1</v>
      </c>
      <c r="AH135" s="247">
        <f t="shared" si="61"/>
        <v>3</v>
      </c>
      <c r="AI135" s="247">
        <f>'Crisis Indicator Data'!AE132</f>
        <v>3</v>
      </c>
      <c r="AJ135" s="247">
        <f>'Crisis Indicator Data'!AF132</f>
        <v>3</v>
      </c>
      <c r="AK135" s="247">
        <f>'Crisis Indicator Data'!AG132</f>
        <v>3</v>
      </c>
      <c r="AL135" s="247">
        <f t="shared" si="62"/>
        <v>5</v>
      </c>
      <c r="AM135" s="240">
        <f t="shared" si="63"/>
        <v>4</v>
      </c>
      <c r="AN135" s="240">
        <f t="shared" si="64"/>
        <v>4.5</v>
      </c>
    </row>
    <row r="136" spans="1:40" ht="13.5" customHeight="1" x14ac:dyDescent="0.25">
      <c r="A136" s="147" t="str">
        <f>'Crisis Indicator Data'!A133</f>
        <v>2022 seasonal floods in South Sudan</v>
      </c>
      <c r="B136" s="148" t="str">
        <f>'Crisis Indicator Data'!B133</f>
        <v>Floods</v>
      </c>
      <c r="C136" s="148" t="str">
        <f>'Crisis Indicator Data'!C133</f>
        <v>SSD003</v>
      </c>
      <c r="D136" s="148" t="str">
        <f>'Crisis Indicator Data'!D133</f>
        <v>South Sudan</v>
      </c>
      <c r="E136" s="149" t="str">
        <f>'Crisis Indicator Data'!E133</f>
        <v>SSD</v>
      </c>
      <c r="F136" s="240">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1.4</v>
      </c>
      <c r="G136" s="240">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3.7</v>
      </c>
      <c r="H136" s="240">
        <f t="shared" si="52"/>
        <v>2.5499999999999998</v>
      </c>
      <c r="I136" s="240">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3.9</v>
      </c>
      <c r="J136" s="240">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240">
        <f t="shared" si="53"/>
        <v>1.95</v>
      </c>
      <c r="L136" s="240" t="str">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x</v>
      </c>
      <c r="M136" s="240">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2.4</v>
      </c>
      <c r="N136" s="240">
        <f t="shared" si="54"/>
        <v>2.4</v>
      </c>
      <c r="O136" s="240">
        <f t="shared" si="55"/>
        <v>2.3000000000000003</v>
      </c>
      <c r="P136" s="240">
        <f>IF(LEN(E136)&gt;3,VLOOKUP(C136,'Regional Crises'!$B$1:$R$69,12,FALSE),VLOOKUP(E136,'Country Indicator Data'!$B$4:$I$300,8,FALSE))</f>
        <v>5</v>
      </c>
      <c r="Q136" s="240">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4.4000000000000004</v>
      </c>
      <c r="R136" s="240">
        <f t="shared" si="56"/>
        <v>4.7</v>
      </c>
      <c r="S136" s="240">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4.4000000000000004</v>
      </c>
      <c r="T136" s="240">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4.5</v>
      </c>
      <c r="U136" s="240">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3.9</v>
      </c>
      <c r="V136" s="240">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5</v>
      </c>
      <c r="W136" s="240">
        <f t="shared" si="57"/>
        <v>4.5</v>
      </c>
      <c r="X136" s="240">
        <f t="shared" si="58"/>
        <v>3.8</v>
      </c>
      <c r="Y136" s="247">
        <f>IF('Core Indicators'!FC133="x","x",IF('Core Indicators'!FC133&gt;=5,5,IF('Core Indicators'!FC133&gt;=4,4,IF('Core Indicators'!FC133&gt;=3,3,IF('Core Indicators'!FC133&gt;=2,2,IF('Core Indicators'!FC133&gt;=1,1,0))))))</f>
        <v>5</v>
      </c>
      <c r="Z136" s="240">
        <f t="shared" si="59"/>
        <v>5</v>
      </c>
      <c r="AA136" s="247">
        <f>'Crisis Indicator Data'!Y133</f>
        <v>2</v>
      </c>
      <c r="AB136" s="247">
        <f>'Crisis Indicator Data'!Z133</f>
        <v>2</v>
      </c>
      <c r="AC136" s="247">
        <f>'Crisis Indicator Data'!AA133</f>
        <v>1</v>
      </c>
      <c r="AD136" s="247">
        <f>'Crisis Indicator Data'!AB133</f>
        <v>3</v>
      </c>
      <c r="AE136" s="247">
        <f t="shared" si="60"/>
        <v>4</v>
      </c>
      <c r="AF136" s="247">
        <f>'Crisis Indicator Data'!AC133</f>
        <v>2</v>
      </c>
      <c r="AG136" s="247">
        <f>'Crisis Indicator Data'!AD133</f>
        <v>2</v>
      </c>
      <c r="AH136" s="247">
        <f t="shared" si="61"/>
        <v>4</v>
      </c>
      <c r="AI136" s="247">
        <f>'Crisis Indicator Data'!AE133</f>
        <v>3</v>
      </c>
      <c r="AJ136" s="247">
        <f>'Crisis Indicator Data'!AF133</f>
        <v>3</v>
      </c>
      <c r="AK136" s="247">
        <f>'Crisis Indicator Data'!AG133</f>
        <v>3</v>
      </c>
      <c r="AL136" s="247">
        <f t="shared" si="62"/>
        <v>5</v>
      </c>
      <c r="AM136" s="240">
        <f t="shared" si="63"/>
        <v>4</v>
      </c>
      <c r="AN136" s="240">
        <f t="shared" si="64"/>
        <v>4.5</v>
      </c>
    </row>
    <row r="137" spans="1:40" ht="13.5" customHeight="1" x14ac:dyDescent="0.25">
      <c r="A137" s="147" t="str">
        <f>'Crisis Indicator Data'!A134</f>
        <v>Displacement from Ukraine conflict in Slovakia</v>
      </c>
      <c r="B137" s="148" t="str">
        <f>'Crisis Indicator Data'!B134</f>
        <v>Displacement,Conflict</v>
      </c>
      <c r="C137" s="148" t="str">
        <f>'Crisis Indicator Data'!C134</f>
        <v>SVK002</v>
      </c>
      <c r="D137" s="148" t="str">
        <f>'Crisis Indicator Data'!D134</f>
        <v>Slovakia</v>
      </c>
      <c r="E137" s="149" t="str">
        <f>'Crisis Indicator Data'!E134</f>
        <v>SVK</v>
      </c>
      <c r="F137" s="240">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1.4</v>
      </c>
      <c r="G137" s="240">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0.7</v>
      </c>
      <c r="H137" s="240">
        <f t="shared" si="52"/>
        <v>1.0499999999999998</v>
      </c>
      <c r="I137" s="240">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240">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1.9</v>
      </c>
      <c r="K137" s="240">
        <f t="shared" si="53"/>
        <v>1.7999999999999998</v>
      </c>
      <c r="L137" s="240">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1.3</v>
      </c>
      <c r="M137" s="240">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0</v>
      </c>
      <c r="N137" s="240">
        <f t="shared" si="54"/>
        <v>0.65</v>
      </c>
      <c r="O137" s="240">
        <f t="shared" si="55"/>
        <v>1.1666666666666665</v>
      </c>
      <c r="P137" s="240">
        <f>IF(LEN(E137)&gt;3,VLOOKUP(C137,'Regional Crises'!$B$1:$R$69,12,FALSE),VLOOKUP(E137,'Country Indicator Data'!$B$4:$I$300,8,FALSE))</f>
        <v>1</v>
      </c>
      <c r="Q137" s="240">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240">
        <f t="shared" si="56"/>
        <v>0.5</v>
      </c>
      <c r="S137" s="240">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2.5</v>
      </c>
      <c r="T137" s="240">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1.9</v>
      </c>
      <c r="U137" s="240">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1</v>
      </c>
      <c r="V137" s="240">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0.6</v>
      </c>
      <c r="W137" s="240">
        <f t="shared" si="57"/>
        <v>1.5</v>
      </c>
      <c r="X137" s="240">
        <f t="shared" si="58"/>
        <v>1.1000000000000001</v>
      </c>
      <c r="Y137" s="247">
        <f>IF('Core Indicators'!FC134="x","x",IF('Core Indicators'!FC134&gt;=5,5,IF('Core Indicators'!FC134&gt;=4,4,IF('Core Indicators'!FC134&gt;=3,3,IF('Core Indicators'!FC134&gt;=2,2,IF('Core Indicators'!FC134&gt;=1,1,0))))))</f>
        <v>2</v>
      </c>
      <c r="Z137" s="240">
        <f t="shared" si="59"/>
        <v>2</v>
      </c>
      <c r="AA137" s="247">
        <f>'Crisis Indicator Data'!Y134</f>
        <v>0</v>
      </c>
      <c r="AB137" s="247">
        <f>'Crisis Indicator Data'!Z134</f>
        <v>0</v>
      </c>
      <c r="AC137" s="247">
        <f>'Crisis Indicator Data'!AA134</f>
        <v>0</v>
      </c>
      <c r="AD137" s="247">
        <f>'Crisis Indicator Data'!AB134</f>
        <v>0</v>
      </c>
      <c r="AE137" s="247">
        <f t="shared" si="60"/>
        <v>0</v>
      </c>
      <c r="AF137" s="247">
        <f>'Crisis Indicator Data'!AC134</f>
        <v>0</v>
      </c>
      <c r="AG137" s="247">
        <f>'Crisis Indicator Data'!AD134</f>
        <v>0</v>
      </c>
      <c r="AH137" s="247">
        <f t="shared" si="61"/>
        <v>0</v>
      </c>
      <c r="AI137" s="247">
        <f>'Crisis Indicator Data'!AE134</f>
        <v>0</v>
      </c>
      <c r="AJ137" s="247">
        <f>'Crisis Indicator Data'!AF134</f>
        <v>0</v>
      </c>
      <c r="AK137" s="247">
        <f>'Crisis Indicator Data'!AG134</f>
        <v>0</v>
      </c>
      <c r="AL137" s="247">
        <f t="shared" si="62"/>
        <v>0</v>
      </c>
      <c r="AM137" s="240">
        <f t="shared" si="63"/>
        <v>0</v>
      </c>
      <c r="AN137" s="240">
        <f t="shared" si="64"/>
        <v>1</v>
      </c>
    </row>
    <row r="138" spans="1:40" ht="13.5" customHeight="1" x14ac:dyDescent="0.25">
      <c r="A138" s="147" t="str">
        <f>'Crisis Indicator Data'!A135</f>
        <v>Food Security Crisis in Eswatini</v>
      </c>
      <c r="B138" s="148" t="str">
        <f>'Crisis Indicator Data'!B135</f>
        <v>Drought</v>
      </c>
      <c r="C138" s="148" t="str">
        <f>'Crisis Indicator Data'!C135</f>
        <v>SWZ001</v>
      </c>
      <c r="D138" s="148" t="str">
        <f>'Crisis Indicator Data'!D135</f>
        <v>Eswatini</v>
      </c>
      <c r="E138" s="149" t="str">
        <f>'Crisis Indicator Data'!E135</f>
        <v>SWZ</v>
      </c>
      <c r="F138" s="240">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240">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3.2</v>
      </c>
      <c r="H138" s="240">
        <f t="shared" si="52"/>
        <v>3.2</v>
      </c>
      <c r="I138" s="240">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240">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240">
        <f t="shared" si="53"/>
        <v>0</v>
      </c>
      <c r="L138" s="240">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3.9</v>
      </c>
      <c r="M138" s="240">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3.7</v>
      </c>
      <c r="N138" s="240">
        <f t="shared" si="54"/>
        <v>3.8</v>
      </c>
      <c r="O138" s="240">
        <f t="shared" si="55"/>
        <v>2.3333333333333335</v>
      </c>
      <c r="P138" s="240">
        <f>IF(LEN(E138)&gt;3,VLOOKUP(C138,'Regional Crises'!$B$1:$R$69,12,FALSE),VLOOKUP(E138,'Country Indicator Data'!$B$4:$I$300,8,FALSE))</f>
        <v>3</v>
      </c>
      <c r="Q138" s="240">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0</v>
      </c>
      <c r="R138" s="240">
        <f t="shared" si="56"/>
        <v>1.5</v>
      </c>
      <c r="S138" s="240">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240">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v>
      </c>
      <c r="U138" s="240">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3.8</v>
      </c>
      <c r="V138" s="240">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4.0999999999999996</v>
      </c>
      <c r="W138" s="240">
        <f t="shared" si="57"/>
        <v>3.6</v>
      </c>
      <c r="X138" s="240">
        <f t="shared" si="58"/>
        <v>2.5</v>
      </c>
      <c r="Y138" s="247">
        <f>IF('Core Indicators'!FC135="x","x",IF('Core Indicators'!FC135&gt;=5,5,IF('Core Indicators'!FC135&gt;=4,4,IF('Core Indicators'!FC135&gt;=3,3,IF('Core Indicators'!FC135&gt;=2,2,IF('Core Indicators'!FC135&gt;=1,1,0))))))</f>
        <v>1</v>
      </c>
      <c r="Z138" s="240">
        <f t="shared" si="59"/>
        <v>1</v>
      </c>
      <c r="AA138" s="247">
        <f>'Crisis Indicator Data'!Y135</f>
        <v>0</v>
      </c>
      <c r="AB138" s="247">
        <f>'Crisis Indicator Data'!Z135</f>
        <v>0</v>
      </c>
      <c r="AC138" s="247">
        <f>'Crisis Indicator Data'!AA135</f>
        <v>0</v>
      </c>
      <c r="AD138" s="247">
        <f>'Crisis Indicator Data'!AB135</f>
        <v>0</v>
      </c>
      <c r="AE138" s="247">
        <f t="shared" si="60"/>
        <v>0</v>
      </c>
      <c r="AF138" s="247">
        <f>'Crisis Indicator Data'!AC135</f>
        <v>0</v>
      </c>
      <c r="AG138" s="247">
        <f>'Crisis Indicator Data'!AD135</f>
        <v>0</v>
      </c>
      <c r="AH138" s="247">
        <f t="shared" si="61"/>
        <v>0</v>
      </c>
      <c r="AI138" s="247">
        <f>'Crisis Indicator Data'!AE135</f>
        <v>0</v>
      </c>
      <c r="AJ138" s="247">
        <f>'Crisis Indicator Data'!AF135</f>
        <v>0</v>
      </c>
      <c r="AK138" s="247">
        <f>'Crisis Indicator Data'!AG135</f>
        <v>0</v>
      </c>
      <c r="AL138" s="247">
        <f t="shared" si="62"/>
        <v>0</v>
      </c>
      <c r="AM138" s="240">
        <f t="shared" si="63"/>
        <v>0</v>
      </c>
      <c r="AN138" s="240">
        <f t="shared" si="64"/>
        <v>0.5</v>
      </c>
    </row>
    <row r="139" spans="1:40" ht="13.5" customHeight="1" x14ac:dyDescent="0.25">
      <c r="A139" s="147" t="str">
        <f>'Crisis Indicator Data'!A136</f>
        <v>Syrian conflict</v>
      </c>
      <c r="B139" s="148" t="str">
        <f>'Crisis Indicator Data'!B136</f>
        <v>Conflict,Displacement,Violence</v>
      </c>
      <c r="C139" s="148" t="str">
        <f>'Crisis Indicator Data'!C136</f>
        <v>SYR001</v>
      </c>
      <c r="D139" s="148" t="str">
        <f>'Crisis Indicator Data'!D136</f>
        <v>Syria</v>
      </c>
      <c r="E139" s="149" t="str">
        <f>'Crisis Indicator Data'!E136</f>
        <v>SYR</v>
      </c>
      <c r="F139" s="240">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4.5999999999999996</v>
      </c>
      <c r="G139" s="240">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4.0999999999999996</v>
      </c>
      <c r="H139" s="240">
        <f t="shared" si="52"/>
        <v>4.3499999999999996</v>
      </c>
      <c r="I139" s="240">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2.7</v>
      </c>
      <c r="J139" s="240">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240">
        <f t="shared" si="53"/>
        <v>3.85</v>
      </c>
      <c r="L139" s="240">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3.6</v>
      </c>
      <c r="M139" s="240">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240">
        <f t="shared" si="54"/>
        <v>2.6</v>
      </c>
      <c r="O139" s="240">
        <f t="shared" si="55"/>
        <v>3.5999999999999996</v>
      </c>
      <c r="P139" s="240">
        <f>IF(LEN(E139)&gt;3,VLOOKUP(C139,'Regional Crises'!$B$1:$R$69,12,FALSE),VLOOKUP(E139,'Country Indicator Data'!$B$4:$I$300,8,FALSE))</f>
        <v>5</v>
      </c>
      <c r="Q139" s="240">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240">
        <f t="shared" si="56"/>
        <v>5</v>
      </c>
      <c r="S139" s="240">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4.4000000000000004</v>
      </c>
      <c r="T139" s="240">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4.5999999999999996</v>
      </c>
      <c r="U139" s="240">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4.3</v>
      </c>
      <c r="V139" s="240">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5</v>
      </c>
      <c r="W139" s="240">
        <f t="shared" si="57"/>
        <v>4.5999999999999996</v>
      </c>
      <c r="X139" s="240">
        <f t="shared" si="58"/>
        <v>4.4000000000000004</v>
      </c>
      <c r="Y139" s="247">
        <f>IF('Core Indicators'!FC136="x","x",IF('Core Indicators'!FC136&gt;=5,5,IF('Core Indicators'!FC136&gt;=4,4,IF('Core Indicators'!FC136&gt;=3,3,IF('Core Indicators'!FC136&gt;=2,2,IF('Core Indicators'!FC136&gt;=1,1,0))))))</f>
        <v>5</v>
      </c>
      <c r="Z139" s="240">
        <f t="shared" si="59"/>
        <v>5</v>
      </c>
      <c r="AA139" s="247">
        <f>'Crisis Indicator Data'!Y136</f>
        <v>1</v>
      </c>
      <c r="AB139" s="247">
        <f>'Crisis Indicator Data'!Z136</f>
        <v>3</v>
      </c>
      <c r="AC139" s="247">
        <f>'Crisis Indicator Data'!AA136</f>
        <v>2</v>
      </c>
      <c r="AD139" s="247">
        <f>'Crisis Indicator Data'!AB136</f>
        <v>1</v>
      </c>
      <c r="AE139" s="247">
        <f t="shared" si="60"/>
        <v>3</v>
      </c>
      <c r="AF139" s="247">
        <f>'Crisis Indicator Data'!AC136</f>
        <v>3</v>
      </c>
      <c r="AG139" s="247">
        <f>'Crisis Indicator Data'!AD136</f>
        <v>2</v>
      </c>
      <c r="AH139" s="247">
        <f t="shared" si="61"/>
        <v>5</v>
      </c>
      <c r="AI139" s="247">
        <f>'Crisis Indicator Data'!AE136</f>
        <v>3</v>
      </c>
      <c r="AJ139" s="247">
        <f>'Crisis Indicator Data'!AF136</f>
        <v>2</v>
      </c>
      <c r="AK139" s="247">
        <f>'Crisis Indicator Data'!AG136</f>
        <v>3</v>
      </c>
      <c r="AL139" s="247">
        <f t="shared" si="62"/>
        <v>5</v>
      </c>
      <c r="AM139" s="240">
        <f t="shared" si="63"/>
        <v>4</v>
      </c>
      <c r="AN139" s="240">
        <f t="shared" si="64"/>
        <v>4.5</v>
      </c>
    </row>
    <row r="140" spans="1:40" ht="13.5" customHeight="1" x14ac:dyDescent="0.25">
      <c r="A140" s="147" t="str">
        <f>'Crisis Indicator Data'!A137</f>
        <v>Complex crisis in Chad</v>
      </c>
      <c r="B140" s="148" t="str">
        <f>'Crisis Indicator Data'!B137</f>
        <v>Conflict,Displacement</v>
      </c>
      <c r="C140" s="148" t="str">
        <f>'Crisis Indicator Data'!C137</f>
        <v>TCD001</v>
      </c>
      <c r="D140" s="148" t="str">
        <f>'Crisis Indicator Data'!D137</f>
        <v>Chad</v>
      </c>
      <c r="E140" s="149" t="str">
        <f>'Crisis Indicator Data'!E137</f>
        <v>TCD</v>
      </c>
      <c r="F140" s="240">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1.8</v>
      </c>
      <c r="G140" s="240">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240">
        <f t="shared" si="52"/>
        <v>2.65</v>
      </c>
      <c r="I140" s="240">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4.5999999999999996</v>
      </c>
      <c r="J140" s="240">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240">
        <f t="shared" si="53"/>
        <v>3.25</v>
      </c>
      <c r="L140" s="240">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4.7</v>
      </c>
      <c r="M140" s="240">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240">
        <f t="shared" si="54"/>
        <v>3.5</v>
      </c>
      <c r="O140" s="240">
        <f t="shared" si="55"/>
        <v>3.1333333333333333</v>
      </c>
      <c r="P140" s="240">
        <f>IF(LEN(E140)&gt;3,VLOOKUP(C140,'Regional Crises'!$B$1:$R$69,12,FALSE),VLOOKUP(E140,'Country Indicator Data'!$B$4:$I$300,8,FALSE))</f>
        <v>5</v>
      </c>
      <c r="Q140" s="240">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3.3</v>
      </c>
      <c r="R140" s="240">
        <f t="shared" si="56"/>
        <v>4.1500000000000004</v>
      </c>
      <c r="S140" s="240">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240">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240">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4.0999999999999996</v>
      </c>
      <c r="V140" s="240">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4.2</v>
      </c>
      <c r="W140" s="240">
        <f t="shared" si="57"/>
        <v>4</v>
      </c>
      <c r="X140" s="240">
        <f t="shared" si="58"/>
        <v>3.8</v>
      </c>
      <c r="Y140" s="247">
        <f>IF('Core Indicators'!FC137="x","x",IF('Core Indicators'!FC137&gt;=5,5,IF('Core Indicators'!FC137&gt;=4,4,IF('Core Indicators'!FC137&gt;=3,3,IF('Core Indicators'!FC137&gt;=2,2,IF('Core Indicators'!FC137&gt;=1,1,0))))))</f>
        <v>5</v>
      </c>
      <c r="Z140" s="240">
        <f t="shared" si="59"/>
        <v>5</v>
      </c>
      <c r="AA140" s="247">
        <f>'Crisis Indicator Data'!Y137</f>
        <v>1</v>
      </c>
      <c r="AB140" s="247">
        <f>'Crisis Indicator Data'!Z137</f>
        <v>3</v>
      </c>
      <c r="AC140" s="247">
        <f>'Crisis Indicator Data'!AA137</f>
        <v>2</v>
      </c>
      <c r="AD140" s="247">
        <f>'Crisis Indicator Data'!AB137</f>
        <v>0</v>
      </c>
      <c r="AE140" s="247">
        <f t="shared" si="60"/>
        <v>3</v>
      </c>
      <c r="AF140" s="247">
        <f>'Crisis Indicator Data'!AC137</f>
        <v>0</v>
      </c>
      <c r="AG140" s="247">
        <f>'Crisis Indicator Data'!AD137</f>
        <v>3</v>
      </c>
      <c r="AH140" s="247">
        <f t="shared" si="61"/>
        <v>3</v>
      </c>
      <c r="AI140" s="247">
        <f>'Crisis Indicator Data'!AE137</f>
        <v>3</v>
      </c>
      <c r="AJ140" s="247">
        <f>'Crisis Indicator Data'!AF137</f>
        <v>2</v>
      </c>
      <c r="AK140" s="247">
        <f>'Crisis Indicator Data'!AG137</f>
        <v>2</v>
      </c>
      <c r="AL140" s="247">
        <f t="shared" si="62"/>
        <v>5</v>
      </c>
      <c r="AM140" s="240">
        <f t="shared" si="63"/>
        <v>4</v>
      </c>
      <c r="AN140" s="240">
        <f t="shared" si="64"/>
        <v>4.5</v>
      </c>
    </row>
    <row r="141" spans="1:40" ht="13.5" customHeight="1" x14ac:dyDescent="0.25">
      <c r="A141" s="147" t="str">
        <f>'Crisis Indicator Data'!A138</f>
        <v>Boko Haram in Chad</v>
      </c>
      <c r="B141" s="148" t="str">
        <f>'Crisis Indicator Data'!B138</f>
        <v>Conflict</v>
      </c>
      <c r="C141" s="148" t="str">
        <f>'Crisis Indicator Data'!C138</f>
        <v>TCD003</v>
      </c>
      <c r="D141" s="148" t="str">
        <f>'Crisis Indicator Data'!D138</f>
        <v>Chad</v>
      </c>
      <c r="E141" s="149" t="str">
        <f>'Crisis Indicator Data'!E138</f>
        <v>TCD</v>
      </c>
      <c r="F141" s="240">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240">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240">
        <f t="shared" si="52"/>
        <v>2.65</v>
      </c>
      <c r="I141" s="240">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4.5999999999999996</v>
      </c>
      <c r="J141" s="240">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240">
        <f t="shared" si="53"/>
        <v>3.25</v>
      </c>
      <c r="L141" s="240">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4.7</v>
      </c>
      <c r="M141" s="240">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2.2999999999999998</v>
      </c>
      <c r="N141" s="240">
        <f t="shared" si="54"/>
        <v>3.5</v>
      </c>
      <c r="O141" s="240">
        <f t="shared" si="55"/>
        <v>3.1333333333333333</v>
      </c>
      <c r="P141" s="240">
        <f>IF(LEN(E141)&gt;3,VLOOKUP(C141,'Regional Crises'!$B$1:$R$69,12,FALSE),VLOOKUP(E141,'Country Indicator Data'!$B$4:$I$300,8,FALSE))</f>
        <v>5</v>
      </c>
      <c r="Q141" s="240">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3.3</v>
      </c>
      <c r="R141" s="240">
        <f t="shared" si="56"/>
        <v>4.1500000000000004</v>
      </c>
      <c r="S141" s="240">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v>
      </c>
      <c r="T141" s="240">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240">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4.0999999999999996</v>
      </c>
      <c r="V141" s="240">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240">
        <f t="shared" si="57"/>
        <v>4</v>
      </c>
      <c r="X141" s="240">
        <f t="shared" si="58"/>
        <v>3.8</v>
      </c>
      <c r="Y141" s="247">
        <f>IF('Core Indicators'!FC138="x","x",IF('Core Indicators'!FC138&gt;=5,5,IF('Core Indicators'!FC138&gt;=4,4,IF('Core Indicators'!FC138&gt;=3,3,IF('Core Indicators'!FC138&gt;=2,2,IF('Core Indicators'!FC138&gt;=1,1,0))))))</f>
        <v>5</v>
      </c>
      <c r="Z141" s="240">
        <f t="shared" si="59"/>
        <v>5</v>
      </c>
      <c r="AA141" s="247">
        <f>'Crisis Indicator Data'!Y138</f>
        <v>1</v>
      </c>
      <c r="AB141" s="247">
        <f>'Crisis Indicator Data'!Z138</f>
        <v>2</v>
      </c>
      <c r="AC141" s="247">
        <f>'Crisis Indicator Data'!AA138</f>
        <v>2</v>
      </c>
      <c r="AD141" s="247">
        <f>'Crisis Indicator Data'!AB138</f>
        <v>0</v>
      </c>
      <c r="AE141" s="247">
        <f t="shared" si="60"/>
        <v>2</v>
      </c>
      <c r="AF141" s="247">
        <f>'Crisis Indicator Data'!AC138</f>
        <v>0</v>
      </c>
      <c r="AG141" s="247">
        <f>'Crisis Indicator Data'!AD138</f>
        <v>3</v>
      </c>
      <c r="AH141" s="247">
        <f t="shared" si="61"/>
        <v>3</v>
      </c>
      <c r="AI141" s="247">
        <f>'Crisis Indicator Data'!AE138</f>
        <v>3</v>
      </c>
      <c r="AJ141" s="247">
        <f>'Crisis Indicator Data'!AF138</f>
        <v>2</v>
      </c>
      <c r="AK141" s="247">
        <f>'Crisis Indicator Data'!AG138</f>
        <v>2</v>
      </c>
      <c r="AL141" s="247">
        <f t="shared" si="62"/>
        <v>5</v>
      </c>
      <c r="AM141" s="240">
        <f t="shared" si="63"/>
        <v>3</v>
      </c>
      <c r="AN141" s="240">
        <f t="shared" si="64"/>
        <v>4</v>
      </c>
    </row>
    <row r="142" spans="1:40" ht="13.5" customHeight="1" x14ac:dyDescent="0.25">
      <c r="A142" s="147" t="str">
        <f>'Crisis Indicator Data'!A139</f>
        <v>CAR refugees in Chad</v>
      </c>
      <c r="B142" s="148" t="str">
        <f>'Crisis Indicator Data'!B139</f>
        <v>Displacement</v>
      </c>
      <c r="C142" s="148" t="str">
        <f>'Crisis Indicator Data'!C139</f>
        <v>TCD004</v>
      </c>
      <c r="D142" s="148" t="str">
        <f>'Crisis Indicator Data'!D139</f>
        <v>Chad</v>
      </c>
      <c r="E142" s="149" t="str">
        <f>'Crisis Indicator Data'!E139</f>
        <v>TCD</v>
      </c>
      <c r="F142" s="240">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240">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240">
        <f t="shared" si="52"/>
        <v>2.65</v>
      </c>
      <c r="I142" s="240">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240">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240">
        <f t="shared" si="53"/>
        <v>3.25</v>
      </c>
      <c r="L142" s="240">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240">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240">
        <f t="shared" si="54"/>
        <v>3.5</v>
      </c>
      <c r="O142" s="240">
        <f t="shared" si="55"/>
        <v>3.1333333333333333</v>
      </c>
      <c r="P142" s="240">
        <f>IF(LEN(E142)&gt;3,VLOOKUP(C142,'Regional Crises'!$B$1:$R$69,12,FALSE),VLOOKUP(E142,'Country Indicator Data'!$B$4:$I$300,8,FALSE))</f>
        <v>5</v>
      </c>
      <c r="Q142" s="240">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3.3</v>
      </c>
      <c r="R142" s="240">
        <f t="shared" si="56"/>
        <v>4.1500000000000004</v>
      </c>
      <c r="S142" s="240">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240">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240">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240">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240">
        <f t="shared" si="57"/>
        <v>4</v>
      </c>
      <c r="X142" s="240">
        <f t="shared" si="58"/>
        <v>3.8</v>
      </c>
      <c r="Y142" s="247">
        <f>IF('Core Indicators'!FC139="x","x",IF('Core Indicators'!FC139&gt;=5,5,IF('Core Indicators'!FC139&gt;=4,4,IF('Core Indicators'!FC139&gt;=3,3,IF('Core Indicators'!FC139&gt;=2,2,IF('Core Indicators'!FC139&gt;=1,1,0))))))</f>
        <v>3</v>
      </c>
      <c r="Z142" s="240">
        <f t="shared" si="59"/>
        <v>3</v>
      </c>
      <c r="AA142" s="247">
        <f>'Crisis Indicator Data'!Y139</f>
        <v>1</v>
      </c>
      <c r="AB142" s="247">
        <f>'Crisis Indicator Data'!Z139</f>
        <v>2</v>
      </c>
      <c r="AC142" s="247">
        <f>'Crisis Indicator Data'!AA139</f>
        <v>1</v>
      </c>
      <c r="AD142" s="247">
        <f>'Crisis Indicator Data'!AB139</f>
        <v>0</v>
      </c>
      <c r="AE142" s="247">
        <f t="shared" si="60"/>
        <v>2</v>
      </c>
      <c r="AF142" s="247">
        <f>'Crisis Indicator Data'!AC139</f>
        <v>0</v>
      </c>
      <c r="AG142" s="247">
        <f>'Crisis Indicator Data'!AD139</f>
        <v>3</v>
      </c>
      <c r="AH142" s="247">
        <f t="shared" si="61"/>
        <v>3</v>
      </c>
      <c r="AI142" s="247">
        <f>'Crisis Indicator Data'!AE139</f>
        <v>3</v>
      </c>
      <c r="AJ142" s="247">
        <f>'Crisis Indicator Data'!AF139</f>
        <v>0</v>
      </c>
      <c r="AK142" s="247">
        <f>'Crisis Indicator Data'!AG139</f>
        <v>2</v>
      </c>
      <c r="AL142" s="247">
        <f t="shared" si="62"/>
        <v>4</v>
      </c>
      <c r="AM142" s="240">
        <f t="shared" si="63"/>
        <v>3</v>
      </c>
      <c r="AN142" s="240">
        <f t="shared" si="64"/>
        <v>3</v>
      </c>
    </row>
    <row r="143" spans="1:40" x14ac:dyDescent="0.25">
      <c r="A143" s="147" t="str">
        <f>'Crisis Indicator Data'!A140</f>
        <v>Darfur refugees in Chad</v>
      </c>
      <c r="B143" s="148" t="str">
        <f>'Crisis Indicator Data'!B140</f>
        <v>Displacement</v>
      </c>
      <c r="C143" s="148" t="str">
        <f>'Crisis Indicator Data'!C140</f>
        <v>TCD005</v>
      </c>
      <c r="D143" s="148" t="str">
        <f>'Crisis Indicator Data'!D140</f>
        <v>Chad</v>
      </c>
      <c r="E143" s="149" t="str">
        <f>'Crisis Indicator Data'!E140</f>
        <v>TCD</v>
      </c>
      <c r="F143" s="240">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240">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240">
        <f t="shared" si="52"/>
        <v>2.65</v>
      </c>
      <c r="I143" s="240">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240">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240">
        <f t="shared" si="53"/>
        <v>3.25</v>
      </c>
      <c r="L143" s="240">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240">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240">
        <f t="shared" si="54"/>
        <v>3.5</v>
      </c>
      <c r="O143" s="240">
        <f t="shared" si="55"/>
        <v>3.1333333333333333</v>
      </c>
      <c r="P143" s="240">
        <f>IF(LEN(E143)&gt;3,VLOOKUP(C143,'Regional Crises'!$B$1:$R$69,12,FALSE),VLOOKUP(E143,'Country Indicator Data'!$B$4:$I$300,8,FALSE))</f>
        <v>5</v>
      </c>
      <c r="Q143" s="240">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3.3</v>
      </c>
      <c r="R143" s="240">
        <f t="shared" si="56"/>
        <v>4.1500000000000004</v>
      </c>
      <c r="S143" s="240">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240">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240">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240">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240">
        <f t="shared" si="57"/>
        <v>4</v>
      </c>
      <c r="X143" s="240">
        <f t="shared" si="58"/>
        <v>3.8</v>
      </c>
      <c r="Y143" s="247">
        <f>IF('Core Indicators'!FC140="x","x",IF('Core Indicators'!FC140&gt;=5,5,IF('Core Indicators'!FC140&gt;=4,4,IF('Core Indicators'!FC140&gt;=3,3,IF('Core Indicators'!FC140&gt;=2,2,IF('Core Indicators'!FC140&gt;=1,1,0))))))</f>
        <v>3</v>
      </c>
      <c r="Z143" s="240">
        <f t="shared" si="59"/>
        <v>3</v>
      </c>
      <c r="AA143" s="247">
        <f>'Crisis Indicator Data'!Y140</f>
        <v>1</v>
      </c>
      <c r="AB143" s="247">
        <f>'Crisis Indicator Data'!Z140</f>
        <v>2</v>
      </c>
      <c r="AC143" s="247">
        <f>'Crisis Indicator Data'!AA140</f>
        <v>1</v>
      </c>
      <c r="AD143" s="247">
        <f>'Crisis Indicator Data'!AB140</f>
        <v>0</v>
      </c>
      <c r="AE143" s="247">
        <f t="shared" si="60"/>
        <v>2</v>
      </c>
      <c r="AF143" s="247">
        <f>'Crisis Indicator Data'!AC140</f>
        <v>0</v>
      </c>
      <c r="AG143" s="247">
        <f>'Crisis Indicator Data'!AD140</f>
        <v>2</v>
      </c>
      <c r="AH143" s="247">
        <f t="shared" si="61"/>
        <v>2</v>
      </c>
      <c r="AI143" s="247">
        <f>'Crisis Indicator Data'!AE140</f>
        <v>2</v>
      </c>
      <c r="AJ143" s="247">
        <f>'Crisis Indicator Data'!AF140</f>
        <v>0</v>
      </c>
      <c r="AK143" s="247">
        <f>'Crisis Indicator Data'!AG140</f>
        <v>2</v>
      </c>
      <c r="AL143" s="247">
        <f t="shared" si="62"/>
        <v>3</v>
      </c>
      <c r="AM143" s="240">
        <f t="shared" si="63"/>
        <v>2</v>
      </c>
      <c r="AN143" s="240">
        <f t="shared" si="64"/>
        <v>2.5</v>
      </c>
    </row>
    <row r="144" spans="1:40" x14ac:dyDescent="0.25">
      <c r="A144" s="150" t="str">
        <f>'Crisis Indicator Data'!A141</f>
        <v>Tibesti Conflict in Chad</v>
      </c>
      <c r="B144" s="151" t="str">
        <f>'Crisis Indicator Data'!B141</f>
        <v>Conflict</v>
      </c>
      <c r="C144" s="151" t="str">
        <f>'Crisis Indicator Data'!C141</f>
        <v>TCD006</v>
      </c>
      <c r="D144" s="151" t="str">
        <f>'Crisis Indicator Data'!D141</f>
        <v>Chad</v>
      </c>
      <c r="E144" s="152" t="str">
        <f>'Crisis Indicator Data'!E141</f>
        <v>TCD</v>
      </c>
      <c r="F144" s="240">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1.8</v>
      </c>
      <c r="G144" s="240">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3.5</v>
      </c>
      <c r="H144" s="240">
        <f t="shared" si="52"/>
        <v>2.65</v>
      </c>
      <c r="I144" s="240">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240">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240">
        <f t="shared" si="53"/>
        <v>3.25</v>
      </c>
      <c r="L144" s="240">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4.7</v>
      </c>
      <c r="M144" s="240">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2.2999999999999998</v>
      </c>
      <c r="N144" s="240">
        <f t="shared" si="54"/>
        <v>3.5</v>
      </c>
      <c r="O144" s="240">
        <f t="shared" si="55"/>
        <v>3.1333333333333333</v>
      </c>
      <c r="P144" s="240">
        <f>IF(LEN(E144)&gt;3,VLOOKUP(C144,'Regional Crises'!$B$1:$R$69,12,FALSE),VLOOKUP(E144,'Country Indicator Data'!$B$4:$I$300,8,FALSE))</f>
        <v>5</v>
      </c>
      <c r="Q144" s="240">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3.3</v>
      </c>
      <c r="R144" s="240">
        <f t="shared" si="56"/>
        <v>4.1500000000000004</v>
      </c>
      <c r="S144" s="240">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240">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240">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240">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4.2</v>
      </c>
      <c r="W144" s="240">
        <f t="shared" si="57"/>
        <v>4</v>
      </c>
      <c r="X144" s="240">
        <f t="shared" si="58"/>
        <v>3.8</v>
      </c>
      <c r="Y144" s="247">
        <f>IF('Core Indicators'!FC141="x","x",IF('Core Indicators'!FC141&gt;=5,5,IF('Core Indicators'!FC141&gt;=4,4,IF('Core Indicators'!FC141&gt;=3,3,IF('Core Indicators'!FC141&gt;=2,2,IF('Core Indicators'!FC141&gt;=1,1,0))))))</f>
        <v>3</v>
      </c>
      <c r="Z144" s="240">
        <f t="shared" si="59"/>
        <v>3</v>
      </c>
      <c r="AA144" s="247">
        <f>'Crisis Indicator Data'!Y141</f>
        <v>1</v>
      </c>
      <c r="AB144" s="247">
        <f>'Crisis Indicator Data'!Z141</f>
        <v>3</v>
      </c>
      <c r="AC144" s="247">
        <f>'Crisis Indicator Data'!AA141</f>
        <v>1</v>
      </c>
      <c r="AD144" s="247">
        <f>'Crisis Indicator Data'!AB141</f>
        <v>0</v>
      </c>
      <c r="AE144" s="247">
        <f t="shared" si="60"/>
        <v>2</v>
      </c>
      <c r="AF144" s="247">
        <f>'Crisis Indicator Data'!AC141</f>
        <v>0</v>
      </c>
      <c r="AG144" s="247">
        <f>'Crisis Indicator Data'!AD141</f>
        <v>0</v>
      </c>
      <c r="AH144" s="247">
        <f t="shared" si="61"/>
        <v>0</v>
      </c>
      <c r="AI144" s="247">
        <f>'Crisis Indicator Data'!AE141</f>
        <v>2</v>
      </c>
      <c r="AJ144" s="247">
        <f>'Crisis Indicator Data'!AF141</f>
        <v>0</v>
      </c>
      <c r="AK144" s="247">
        <f>'Crisis Indicator Data'!AG141</f>
        <v>2</v>
      </c>
      <c r="AL144" s="247">
        <f t="shared" si="62"/>
        <v>3</v>
      </c>
      <c r="AM144" s="240">
        <f t="shared" si="63"/>
        <v>2</v>
      </c>
      <c r="AN144" s="240">
        <f t="shared" si="64"/>
        <v>2.5</v>
      </c>
    </row>
    <row r="145" spans="1:40" x14ac:dyDescent="0.25">
      <c r="A145" s="150" t="str">
        <f>'Crisis Indicator Data'!A142</f>
        <v>Multiple situations in Thailand</v>
      </c>
      <c r="B145" s="151" t="str">
        <f>'Crisis Indicator Data'!B142</f>
        <v>Conflict,Displacement</v>
      </c>
      <c r="C145" s="151" t="str">
        <f>'Crisis Indicator Data'!C142</f>
        <v>THA001</v>
      </c>
      <c r="D145" s="151" t="str">
        <f>'Crisis Indicator Data'!D142</f>
        <v>Thailand</v>
      </c>
      <c r="E145" s="152" t="str">
        <f>'Crisis Indicator Data'!E142</f>
        <v>THA</v>
      </c>
      <c r="F145" s="240">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2.1</v>
      </c>
      <c r="G145" s="240">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3.4</v>
      </c>
      <c r="H145" s="240">
        <f t="shared" si="52"/>
        <v>2.75</v>
      </c>
      <c r="I145" s="240">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1.6</v>
      </c>
      <c r="J145" s="240">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0.5</v>
      </c>
      <c r="K145" s="240">
        <f t="shared" si="53"/>
        <v>1.05</v>
      </c>
      <c r="L145" s="240">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2.5</v>
      </c>
      <c r="M145" s="240">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240">
        <f t="shared" si="54"/>
        <v>1.85</v>
      </c>
      <c r="O145" s="240">
        <f t="shared" si="55"/>
        <v>1.8833333333333335</v>
      </c>
      <c r="P145" s="240">
        <f>IF(LEN(E145)&gt;3,VLOOKUP(C145,'Regional Crises'!$B$1:$R$69,12,FALSE),VLOOKUP(E145,'Country Indicator Data'!$B$4:$I$300,8,FALSE))</f>
        <v>3</v>
      </c>
      <c r="Q145" s="240">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1.8</v>
      </c>
      <c r="R145" s="240">
        <f t="shared" si="56"/>
        <v>2.4</v>
      </c>
      <c r="S145" s="240">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3.2</v>
      </c>
      <c r="T145" s="240">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240">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3.4</v>
      </c>
      <c r="V145" s="240">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240">
        <f t="shared" si="57"/>
        <v>3.1</v>
      </c>
      <c r="X145" s="240">
        <f t="shared" si="58"/>
        <v>2.5</v>
      </c>
      <c r="Y145" s="247">
        <f>IF('Core Indicators'!FC142="x","x",IF('Core Indicators'!FC142&gt;=5,5,IF('Core Indicators'!FC142&gt;=4,4,IF('Core Indicators'!FC142&gt;=3,3,IF('Core Indicators'!FC142&gt;=2,2,IF('Core Indicators'!FC142&gt;=1,1,0))))))</f>
        <v>2</v>
      </c>
      <c r="Z145" s="240">
        <f t="shared" si="59"/>
        <v>2</v>
      </c>
      <c r="AA145" s="247">
        <f>'Crisis Indicator Data'!Y142</f>
        <v>1</v>
      </c>
      <c r="AB145" s="247">
        <f>'Crisis Indicator Data'!Z142</f>
        <v>1</v>
      </c>
      <c r="AC145" s="247">
        <f>'Crisis Indicator Data'!AA142</f>
        <v>1</v>
      </c>
      <c r="AD145" s="247">
        <f>'Crisis Indicator Data'!AB142</f>
        <v>0</v>
      </c>
      <c r="AE145" s="247">
        <f t="shared" si="60"/>
        <v>2</v>
      </c>
      <c r="AF145" s="247">
        <f>'Crisis Indicator Data'!AC142</f>
        <v>0</v>
      </c>
      <c r="AG145" s="247">
        <f>'Crisis Indicator Data'!AD142</f>
        <v>2</v>
      </c>
      <c r="AH145" s="247">
        <f t="shared" si="61"/>
        <v>2</v>
      </c>
      <c r="AI145" s="247">
        <f>'Crisis Indicator Data'!AE142</f>
        <v>1</v>
      </c>
      <c r="AJ145" s="247">
        <f>'Crisis Indicator Data'!AF142</f>
        <v>3</v>
      </c>
      <c r="AK145" s="247">
        <f>'Crisis Indicator Data'!AG142</f>
        <v>2</v>
      </c>
      <c r="AL145" s="247">
        <f t="shared" si="62"/>
        <v>4</v>
      </c>
      <c r="AM145" s="240">
        <f t="shared" si="63"/>
        <v>3</v>
      </c>
      <c r="AN145" s="240">
        <f t="shared" si="64"/>
        <v>2.5</v>
      </c>
    </row>
    <row r="146" spans="1:40" x14ac:dyDescent="0.25">
      <c r="A146" s="150" t="str">
        <f>'Crisis Indicator Data'!A143</f>
        <v xml:space="preserve">Conflict in southern Thailand </v>
      </c>
      <c r="B146" s="151" t="str">
        <f>'Crisis Indicator Data'!B143</f>
        <v>Conflict</v>
      </c>
      <c r="C146" s="151" t="str">
        <f>'Crisis Indicator Data'!C143</f>
        <v>THA002</v>
      </c>
      <c r="D146" s="151" t="str">
        <f>'Crisis Indicator Data'!D143</f>
        <v>Thailand</v>
      </c>
      <c r="E146" s="152" t="str">
        <f>'Crisis Indicator Data'!E143</f>
        <v>THA</v>
      </c>
      <c r="F146" s="240">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2.1</v>
      </c>
      <c r="G146" s="240">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3.4</v>
      </c>
      <c r="H146" s="240">
        <f t="shared" si="52"/>
        <v>2.75</v>
      </c>
      <c r="I146" s="240">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1.6</v>
      </c>
      <c r="J146" s="240">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0.5</v>
      </c>
      <c r="K146" s="240">
        <f t="shared" si="53"/>
        <v>1.05</v>
      </c>
      <c r="L146" s="240">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2.5</v>
      </c>
      <c r="M146" s="240">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1.2</v>
      </c>
      <c r="N146" s="240">
        <f t="shared" si="54"/>
        <v>1.85</v>
      </c>
      <c r="O146" s="240">
        <f t="shared" si="55"/>
        <v>1.8833333333333335</v>
      </c>
      <c r="P146" s="240">
        <f>IF(LEN(E146)&gt;3,VLOOKUP(C146,'Regional Crises'!$B$1:$R$69,12,FALSE),VLOOKUP(E146,'Country Indicator Data'!$B$4:$I$300,8,FALSE))</f>
        <v>3</v>
      </c>
      <c r="Q146" s="240">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1.8</v>
      </c>
      <c r="R146" s="240">
        <f t="shared" si="56"/>
        <v>2.4</v>
      </c>
      <c r="S146" s="240">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3.2</v>
      </c>
      <c r="T146" s="240">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2.4</v>
      </c>
      <c r="U146" s="240">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3.4</v>
      </c>
      <c r="V146" s="240">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240">
        <f t="shared" si="57"/>
        <v>3.1</v>
      </c>
      <c r="X146" s="240">
        <f t="shared" si="58"/>
        <v>2.5</v>
      </c>
      <c r="Y146" s="247">
        <f>IF('Core Indicators'!FC143="x","x",IF('Core Indicators'!FC143&gt;=5,5,IF('Core Indicators'!FC143&gt;=4,4,IF('Core Indicators'!FC143&gt;=3,3,IF('Core Indicators'!FC143&gt;=2,2,IF('Core Indicators'!FC143&gt;=1,1,0))))))</f>
        <v>1</v>
      </c>
      <c r="Z146" s="240">
        <f t="shared" si="59"/>
        <v>1</v>
      </c>
      <c r="AA146" s="247">
        <f>'Crisis Indicator Data'!Y143</f>
        <v>1</v>
      </c>
      <c r="AB146" s="247">
        <f>'Crisis Indicator Data'!Z143</f>
        <v>1</v>
      </c>
      <c r="AC146" s="247">
        <f>'Crisis Indicator Data'!AA143</f>
        <v>0</v>
      </c>
      <c r="AD146" s="247">
        <f>'Crisis Indicator Data'!AB143</f>
        <v>0</v>
      </c>
      <c r="AE146" s="247">
        <f t="shared" si="60"/>
        <v>2</v>
      </c>
      <c r="AF146" s="247">
        <f>'Crisis Indicator Data'!AC143</f>
        <v>0</v>
      </c>
      <c r="AG146" s="247">
        <f>'Crisis Indicator Data'!AD143</f>
        <v>0</v>
      </c>
      <c r="AH146" s="247">
        <f t="shared" si="61"/>
        <v>0</v>
      </c>
      <c r="AI146" s="247">
        <f>'Crisis Indicator Data'!AE143</f>
        <v>1</v>
      </c>
      <c r="AJ146" s="247">
        <f>'Crisis Indicator Data'!AF143</f>
        <v>3</v>
      </c>
      <c r="AK146" s="247">
        <f>'Crisis Indicator Data'!AG143</f>
        <v>1</v>
      </c>
      <c r="AL146" s="247">
        <f t="shared" si="62"/>
        <v>4</v>
      </c>
      <c r="AM146" s="240">
        <f t="shared" si="63"/>
        <v>2</v>
      </c>
      <c r="AN146" s="240">
        <f t="shared" si="64"/>
        <v>1.5</v>
      </c>
    </row>
    <row r="147" spans="1:40" x14ac:dyDescent="0.25">
      <c r="A147" s="150" t="str">
        <f>'Crisis Indicator Data'!A144</f>
        <v>Myanmar refugees in Thailand</v>
      </c>
      <c r="B147" s="151" t="str">
        <f>'Crisis Indicator Data'!B144</f>
        <v>Conflict</v>
      </c>
      <c r="C147" s="151" t="str">
        <f>'Crisis Indicator Data'!C144</f>
        <v>THA003</v>
      </c>
      <c r="D147" s="151" t="str">
        <f>'Crisis Indicator Data'!D144</f>
        <v>Thailand</v>
      </c>
      <c r="E147" s="152" t="str">
        <f>'Crisis Indicator Data'!E144</f>
        <v>THA</v>
      </c>
      <c r="F147" s="240">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2.1</v>
      </c>
      <c r="G147" s="240">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3.4</v>
      </c>
      <c r="H147" s="240">
        <f t="shared" si="52"/>
        <v>2.75</v>
      </c>
      <c r="I147" s="240">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1.6</v>
      </c>
      <c r="J147" s="240">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0.5</v>
      </c>
      <c r="K147" s="240">
        <f t="shared" si="53"/>
        <v>1.05</v>
      </c>
      <c r="L147" s="240">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2.5</v>
      </c>
      <c r="M147" s="240">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1.2</v>
      </c>
      <c r="N147" s="240">
        <f t="shared" si="54"/>
        <v>1.85</v>
      </c>
      <c r="O147" s="240">
        <f t="shared" si="55"/>
        <v>1.8833333333333335</v>
      </c>
      <c r="P147" s="240">
        <f>IF(LEN(E147)&gt;3,VLOOKUP(C147,'Regional Crises'!$B$1:$R$69,12,FALSE),VLOOKUP(E147,'Country Indicator Data'!$B$4:$I$300,8,FALSE))</f>
        <v>3</v>
      </c>
      <c r="Q147" s="240">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1.8</v>
      </c>
      <c r="R147" s="240">
        <f t="shared" si="56"/>
        <v>2.4</v>
      </c>
      <c r="S147" s="240">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3.2</v>
      </c>
      <c r="T147" s="240">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2.4</v>
      </c>
      <c r="U147" s="240">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3.4</v>
      </c>
      <c r="V147" s="240">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240">
        <f t="shared" si="57"/>
        <v>3.1</v>
      </c>
      <c r="X147" s="240">
        <f t="shared" si="58"/>
        <v>2.5</v>
      </c>
      <c r="Y147" s="247">
        <f>IF('Core Indicators'!FC144="x","x",IF('Core Indicators'!FC144&gt;=5,5,IF('Core Indicators'!FC144&gt;=4,4,IF('Core Indicators'!FC144&gt;=3,3,IF('Core Indicators'!FC144&gt;=2,2,IF('Core Indicators'!FC144&gt;=1,1,0))))))</f>
        <v>1</v>
      </c>
      <c r="Z147" s="240">
        <f t="shared" si="59"/>
        <v>1</v>
      </c>
      <c r="AA147" s="247">
        <f>'Crisis Indicator Data'!Y144</f>
        <v>1</v>
      </c>
      <c r="AB147" s="247">
        <f>'Crisis Indicator Data'!Z144</f>
        <v>0</v>
      </c>
      <c r="AC147" s="247">
        <f>'Crisis Indicator Data'!AA144</f>
        <v>1</v>
      </c>
      <c r="AD147" s="247">
        <f>'Crisis Indicator Data'!AB144</f>
        <v>0</v>
      </c>
      <c r="AE147" s="247">
        <f t="shared" si="60"/>
        <v>2</v>
      </c>
      <c r="AF147" s="247">
        <f>'Crisis Indicator Data'!AC144</f>
        <v>0</v>
      </c>
      <c r="AG147" s="247">
        <f>'Crisis Indicator Data'!AD144</f>
        <v>2</v>
      </c>
      <c r="AH147" s="247">
        <f t="shared" si="61"/>
        <v>2</v>
      </c>
      <c r="AI147" s="247">
        <f>'Crisis Indicator Data'!AE144</f>
        <v>0</v>
      </c>
      <c r="AJ147" s="247">
        <f>'Crisis Indicator Data'!AF144</f>
        <v>3</v>
      </c>
      <c r="AK147" s="247">
        <f>'Crisis Indicator Data'!AG144</f>
        <v>1</v>
      </c>
      <c r="AL147" s="247">
        <f t="shared" si="62"/>
        <v>3</v>
      </c>
      <c r="AM147" s="240">
        <f t="shared" si="63"/>
        <v>2</v>
      </c>
      <c r="AN147" s="240">
        <f t="shared" si="64"/>
        <v>1.5</v>
      </c>
    </row>
    <row r="148" spans="1:40" x14ac:dyDescent="0.25">
      <c r="A148" s="150" t="str">
        <f>'Crisis Indicator Data'!A145</f>
        <v>Tonga Volcano Eruption</v>
      </c>
      <c r="B148" s="151" t="str">
        <f>'Crisis Indicator Data'!B145</f>
        <v>Volcano Eruption</v>
      </c>
      <c r="C148" s="151" t="str">
        <f>'Crisis Indicator Data'!C145</f>
        <v>TON002</v>
      </c>
      <c r="D148" s="151" t="str">
        <f>'Crisis Indicator Data'!D145</f>
        <v>Tonga</v>
      </c>
      <c r="E148" s="152" t="str">
        <f>'Crisis Indicator Data'!E145</f>
        <v>TON</v>
      </c>
      <c r="F148" s="240">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1.1000000000000001</v>
      </c>
      <c r="G148" s="240" t="str">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x</v>
      </c>
      <c r="H148" s="240">
        <f t="shared" si="52"/>
        <v>1.1000000000000001</v>
      </c>
      <c r="I148" s="240">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0</v>
      </c>
      <c r="J148" s="240">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240">
        <f t="shared" si="53"/>
        <v>0</v>
      </c>
      <c r="L148" s="240">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2.8</v>
      </c>
      <c r="M148" s="240">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1.6</v>
      </c>
      <c r="N148" s="240">
        <f t="shared" si="54"/>
        <v>2.2000000000000002</v>
      </c>
      <c r="O148" s="240">
        <f t="shared" si="55"/>
        <v>1.1000000000000001</v>
      </c>
      <c r="P148" s="240">
        <f>IF(LEN(E148)&gt;3,VLOOKUP(C148,'Regional Crises'!$B$1:$R$69,12,FALSE),VLOOKUP(E148,'Country Indicator Data'!$B$4:$I$300,8,FALSE))</f>
        <v>0</v>
      </c>
      <c r="Q148" s="240">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0</v>
      </c>
      <c r="R148" s="240">
        <f t="shared" si="56"/>
        <v>0</v>
      </c>
      <c r="S148" s="240" t="str">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x</v>
      </c>
      <c r="T148" s="240">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v>
      </c>
      <c r="U148" s="240" t="str">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x</v>
      </c>
      <c r="V148" s="240">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1.1000000000000001</v>
      </c>
      <c r="W148" s="240">
        <f t="shared" si="57"/>
        <v>1.6</v>
      </c>
      <c r="X148" s="240">
        <f t="shared" si="58"/>
        <v>0.9</v>
      </c>
      <c r="Y148" s="247">
        <f>IF('Core Indicators'!FC145="x","x",IF('Core Indicators'!FC145&gt;=5,5,IF('Core Indicators'!FC145&gt;=4,4,IF('Core Indicators'!FC145&gt;=3,3,IF('Core Indicators'!FC145&gt;=2,2,IF('Core Indicators'!FC145&gt;=1,1,0))))))</f>
        <v>1</v>
      </c>
      <c r="Z148" s="240">
        <f t="shared" si="59"/>
        <v>1</v>
      </c>
      <c r="AA148" s="247">
        <f>'Crisis Indicator Data'!Y145</f>
        <v>1</v>
      </c>
      <c r="AB148" s="247">
        <f>'Crisis Indicator Data'!Z145</f>
        <v>0</v>
      </c>
      <c r="AC148" s="247">
        <f>'Crisis Indicator Data'!AA145</f>
        <v>0</v>
      </c>
      <c r="AD148" s="247">
        <f>'Crisis Indicator Data'!AB145</f>
        <v>0</v>
      </c>
      <c r="AE148" s="247">
        <f t="shared" si="60"/>
        <v>1</v>
      </c>
      <c r="AF148" s="247">
        <f>'Crisis Indicator Data'!AC145</f>
        <v>0</v>
      </c>
      <c r="AG148" s="247">
        <f>'Crisis Indicator Data'!AD145</f>
        <v>0</v>
      </c>
      <c r="AH148" s="247">
        <f t="shared" si="61"/>
        <v>0</v>
      </c>
      <c r="AI148" s="247">
        <f>'Crisis Indicator Data'!AE145</f>
        <v>0</v>
      </c>
      <c r="AJ148" s="247">
        <f>'Crisis Indicator Data'!AF145</f>
        <v>0</v>
      </c>
      <c r="AK148" s="247">
        <f>'Crisis Indicator Data'!AG145</f>
        <v>3</v>
      </c>
      <c r="AL148" s="247">
        <f t="shared" si="62"/>
        <v>3</v>
      </c>
      <c r="AM148" s="240">
        <f t="shared" si="63"/>
        <v>1</v>
      </c>
      <c r="AN148" s="240">
        <f t="shared" si="64"/>
        <v>1</v>
      </c>
    </row>
    <row r="149" spans="1:40" x14ac:dyDescent="0.25">
      <c r="A149" s="150" t="str">
        <f>'Crisis Indicator Data'!A146</f>
        <v>Venezuelan refugees in Trinidad and Tobago</v>
      </c>
      <c r="B149" s="151" t="str">
        <f>'Crisis Indicator Data'!B146</f>
        <v>Displacement</v>
      </c>
      <c r="C149" s="151" t="str">
        <f>'Crisis Indicator Data'!C146</f>
        <v>TTO002</v>
      </c>
      <c r="D149" s="151" t="str">
        <f>'Crisis Indicator Data'!D146</f>
        <v>Trinidad and Tobago</v>
      </c>
      <c r="E149" s="152" t="str">
        <f>'Crisis Indicator Data'!E146</f>
        <v>TTO</v>
      </c>
      <c r="F149" s="240">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0.7</v>
      </c>
      <c r="G149" s="240">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0.8</v>
      </c>
      <c r="H149" s="240">
        <f t="shared" si="52"/>
        <v>0.75</v>
      </c>
      <c r="I149" s="240">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3.8</v>
      </c>
      <c r="J149" s="240">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4</v>
      </c>
      <c r="K149" s="240">
        <f t="shared" si="53"/>
        <v>3.9</v>
      </c>
      <c r="L149" s="240">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2.2000000000000002</v>
      </c>
      <c r="M149" s="240">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1.9</v>
      </c>
      <c r="N149" s="240">
        <f t="shared" si="54"/>
        <v>2.0499999999999998</v>
      </c>
      <c r="O149" s="240">
        <f t="shared" si="55"/>
        <v>2.2333333333333334</v>
      </c>
      <c r="P149" s="240">
        <f>IF(LEN(E149)&gt;3,VLOOKUP(C149,'Regional Crises'!$B$1:$R$69,12,FALSE),VLOOKUP(E149,'Country Indicator Data'!$B$4:$I$300,8,FALSE))</f>
        <v>0</v>
      </c>
      <c r="Q149" s="240">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1.9</v>
      </c>
      <c r="R149" s="240">
        <f t="shared" si="56"/>
        <v>0.95</v>
      </c>
      <c r="S149" s="240">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v>
      </c>
      <c r="T149" s="240">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2.6</v>
      </c>
      <c r="U149" s="240">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1.4</v>
      </c>
      <c r="V149" s="240">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0.9</v>
      </c>
      <c r="W149" s="240">
        <f t="shared" si="57"/>
        <v>2</v>
      </c>
      <c r="X149" s="240">
        <f t="shared" si="58"/>
        <v>1.7</v>
      </c>
      <c r="Y149" s="247">
        <f>IF('Core Indicators'!FC146="x","x",IF('Core Indicators'!FC146&gt;=5,5,IF('Core Indicators'!FC146&gt;=4,4,IF('Core Indicators'!FC146&gt;=3,3,IF('Core Indicators'!FC146&gt;=2,2,IF('Core Indicators'!FC146&gt;=1,1,0))))))</f>
        <v>3</v>
      </c>
      <c r="Z149" s="240">
        <f t="shared" si="59"/>
        <v>3</v>
      </c>
      <c r="AA149" s="247">
        <f>'Crisis Indicator Data'!Y146</f>
        <v>0</v>
      </c>
      <c r="AB149" s="247">
        <f>'Crisis Indicator Data'!Z146</f>
        <v>1</v>
      </c>
      <c r="AC149" s="247">
        <f>'Crisis Indicator Data'!AA146</f>
        <v>0</v>
      </c>
      <c r="AD149" s="247">
        <f>'Crisis Indicator Data'!AB146</f>
        <v>0</v>
      </c>
      <c r="AE149" s="247">
        <f t="shared" si="60"/>
        <v>1</v>
      </c>
      <c r="AF149" s="247">
        <f>'Crisis Indicator Data'!AC146</f>
        <v>1</v>
      </c>
      <c r="AG149" s="247">
        <f>'Crisis Indicator Data'!AD146</f>
        <v>2</v>
      </c>
      <c r="AH149" s="247">
        <f t="shared" si="61"/>
        <v>3</v>
      </c>
      <c r="AI149" s="247">
        <f>'Crisis Indicator Data'!AE146</f>
        <v>0</v>
      </c>
      <c r="AJ149" s="247">
        <f>'Crisis Indicator Data'!AF146</f>
        <v>0</v>
      </c>
      <c r="AK149" s="247">
        <f>'Crisis Indicator Data'!AG146</f>
        <v>0</v>
      </c>
      <c r="AL149" s="247">
        <f t="shared" si="62"/>
        <v>0</v>
      </c>
      <c r="AM149" s="240">
        <f t="shared" si="63"/>
        <v>1</v>
      </c>
      <c r="AN149" s="240">
        <f t="shared" si="64"/>
        <v>2</v>
      </c>
    </row>
    <row r="150" spans="1:40" x14ac:dyDescent="0.25">
      <c r="A150" s="150" t="str">
        <f>'Crisis Indicator Data'!A147</f>
        <v>Mixed migration flows in Tunisia</v>
      </c>
      <c r="B150" s="151" t="str">
        <f>'Crisis Indicator Data'!B147</f>
        <v>Displacement</v>
      </c>
      <c r="C150" s="151" t="str">
        <f>'Crisis Indicator Data'!C147</f>
        <v>TUN002</v>
      </c>
      <c r="D150" s="151" t="str">
        <f>'Crisis Indicator Data'!D147</f>
        <v>Tunisia</v>
      </c>
      <c r="E150" s="152" t="str">
        <f>'Crisis Indicator Data'!E147</f>
        <v>TUN</v>
      </c>
      <c r="F150" s="240">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240">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1.7</v>
      </c>
      <c r="H150" s="240">
        <f t="shared" si="52"/>
        <v>2.1</v>
      </c>
      <c r="I150" s="240">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0.2</v>
      </c>
      <c r="J150" s="240">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240">
        <f t="shared" si="53"/>
        <v>0.1</v>
      </c>
      <c r="L150" s="240">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240">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v>
      </c>
      <c r="N150" s="240">
        <f t="shared" si="54"/>
        <v>1.5</v>
      </c>
      <c r="O150" s="240">
        <f t="shared" si="55"/>
        <v>1.2333333333333334</v>
      </c>
      <c r="P150" s="240">
        <f>IF(LEN(E150)&gt;3,VLOOKUP(C150,'Regional Crises'!$B$1:$R$69,12,FALSE),VLOOKUP(E150,'Country Indicator Data'!$B$4:$I$300,8,FALSE))</f>
        <v>3</v>
      </c>
      <c r="Q150" s="240">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4.2</v>
      </c>
      <c r="R150" s="240">
        <f t="shared" si="56"/>
        <v>3.6</v>
      </c>
      <c r="S150" s="240">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2.9</v>
      </c>
      <c r="T150" s="240">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240">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2.2999999999999998</v>
      </c>
      <c r="V150" s="240">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1.5</v>
      </c>
      <c r="W150" s="240">
        <f t="shared" si="57"/>
        <v>2.2999999999999998</v>
      </c>
      <c r="X150" s="240">
        <f t="shared" si="58"/>
        <v>2.4</v>
      </c>
      <c r="Y150" s="247">
        <f>IF('Core Indicators'!FC147="x","x",IF('Core Indicators'!FC147&gt;=5,5,IF('Core Indicators'!FC147&gt;=4,4,IF('Core Indicators'!FC147&gt;=3,3,IF('Core Indicators'!FC147&gt;=2,2,IF('Core Indicators'!FC147&gt;=1,1,0))))))</f>
        <v>4</v>
      </c>
      <c r="Z150" s="240">
        <f t="shared" si="59"/>
        <v>4</v>
      </c>
      <c r="AA150" s="247">
        <f>'Crisis Indicator Data'!Y147</f>
        <v>0</v>
      </c>
      <c r="AB150" s="247">
        <f>'Crisis Indicator Data'!Z147</f>
        <v>0</v>
      </c>
      <c r="AC150" s="247">
        <f>'Crisis Indicator Data'!AA147</f>
        <v>0</v>
      </c>
      <c r="AD150" s="247">
        <f>'Crisis Indicator Data'!AB147</f>
        <v>0</v>
      </c>
      <c r="AE150" s="247">
        <f t="shared" si="60"/>
        <v>0</v>
      </c>
      <c r="AF150" s="247">
        <f>'Crisis Indicator Data'!AC147</f>
        <v>0</v>
      </c>
      <c r="AG150" s="247">
        <f>'Crisis Indicator Data'!AD147</f>
        <v>0</v>
      </c>
      <c r="AH150" s="247">
        <f t="shared" si="61"/>
        <v>0</v>
      </c>
      <c r="AI150" s="247">
        <f>'Crisis Indicator Data'!AE147</f>
        <v>0</v>
      </c>
      <c r="AJ150" s="247">
        <f>'Crisis Indicator Data'!AF147</f>
        <v>1</v>
      </c>
      <c r="AK150" s="247">
        <f>'Crisis Indicator Data'!AG147</f>
        <v>0</v>
      </c>
      <c r="AL150" s="247">
        <f t="shared" si="62"/>
        <v>1</v>
      </c>
      <c r="AM150" s="240">
        <f t="shared" si="63"/>
        <v>0</v>
      </c>
      <c r="AN150" s="240">
        <f t="shared" si="64"/>
        <v>2</v>
      </c>
    </row>
    <row r="151" spans="1:40" x14ac:dyDescent="0.25">
      <c r="A151" s="150" t="str">
        <f>'Crisis Indicator Data'!A148</f>
        <v>Complex situation in Turkey</v>
      </c>
      <c r="B151" s="151" t="str">
        <f>'Crisis Indicator Data'!B148</f>
        <v>Displacement,Conflict</v>
      </c>
      <c r="C151" s="151" t="str">
        <f>'Crisis Indicator Data'!C148</f>
        <v>TUR001</v>
      </c>
      <c r="D151" s="151" t="str">
        <f>'Crisis Indicator Data'!D148</f>
        <v>Türkiye</v>
      </c>
      <c r="E151" s="152" t="str">
        <f>'Crisis Indicator Data'!E148</f>
        <v>TUR</v>
      </c>
      <c r="F151" s="240">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240">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240">
        <f t="shared" si="52"/>
        <v>2.5</v>
      </c>
      <c r="I151" s="240">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240">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240">
        <f t="shared" si="53"/>
        <v>2.7</v>
      </c>
      <c r="L151" s="240">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240">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240">
        <f t="shared" si="54"/>
        <v>2.0499999999999998</v>
      </c>
      <c r="O151" s="240">
        <f t="shared" si="55"/>
        <v>2.4166666666666665</v>
      </c>
      <c r="P151" s="240">
        <f>IF(LEN(E151)&gt;3,VLOOKUP(C151,'Regional Crises'!$B$1:$R$69,12,FALSE),VLOOKUP(E151,'Country Indicator Data'!$B$4:$I$300,8,FALSE))</f>
        <v>4</v>
      </c>
      <c r="Q151" s="240">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3.3</v>
      </c>
      <c r="R151" s="240">
        <f t="shared" si="56"/>
        <v>3.65</v>
      </c>
      <c r="S151" s="240">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240">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240">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240">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240">
        <f t="shared" si="57"/>
        <v>3.2</v>
      </c>
      <c r="X151" s="240">
        <f t="shared" si="58"/>
        <v>3.1</v>
      </c>
      <c r="Y151" s="247">
        <f>IF('Core Indicators'!FC148="x","x",IF('Core Indicators'!FC148&gt;=5,5,IF('Core Indicators'!FC148&gt;=4,4,IF('Core Indicators'!FC148&gt;=3,3,IF('Core Indicators'!FC148&gt;=2,2,IF('Core Indicators'!FC148&gt;=1,1,0))))))</f>
        <v>4</v>
      </c>
      <c r="Z151" s="240">
        <f t="shared" si="59"/>
        <v>4</v>
      </c>
      <c r="AA151" s="247">
        <f>'Crisis Indicator Data'!Y148</f>
        <v>1</v>
      </c>
      <c r="AB151" s="247">
        <f>'Crisis Indicator Data'!Z148</f>
        <v>1</v>
      </c>
      <c r="AC151" s="247">
        <f>'Crisis Indicator Data'!AA148</f>
        <v>1</v>
      </c>
      <c r="AD151" s="247">
        <f>'Crisis Indicator Data'!AB148</f>
        <v>0</v>
      </c>
      <c r="AE151" s="247">
        <f t="shared" si="60"/>
        <v>2</v>
      </c>
      <c r="AF151" s="247">
        <f>'Crisis Indicator Data'!AC148</f>
        <v>2</v>
      </c>
      <c r="AG151" s="247">
        <f>'Crisis Indicator Data'!AD148</f>
        <v>2</v>
      </c>
      <c r="AH151" s="247">
        <f t="shared" si="61"/>
        <v>4</v>
      </c>
      <c r="AI151" s="247">
        <f>'Crisis Indicator Data'!AE148</f>
        <v>0</v>
      </c>
      <c r="AJ151" s="247">
        <f>'Crisis Indicator Data'!AF148</f>
        <v>3</v>
      </c>
      <c r="AK151" s="247">
        <f>'Crisis Indicator Data'!AG148</f>
        <v>1</v>
      </c>
      <c r="AL151" s="247">
        <f t="shared" si="62"/>
        <v>3</v>
      </c>
      <c r="AM151" s="240">
        <f t="shared" si="63"/>
        <v>3</v>
      </c>
      <c r="AN151" s="240">
        <f t="shared" si="64"/>
        <v>3.5</v>
      </c>
    </row>
    <row r="152" spans="1:40" x14ac:dyDescent="0.25">
      <c r="A152" s="150" t="str">
        <f>'Crisis Indicator Data'!A149</f>
        <v>Syrian Refugees in Turkey</v>
      </c>
      <c r="B152" s="151" t="str">
        <f>'Crisis Indicator Data'!B149</f>
        <v>Displacement</v>
      </c>
      <c r="C152" s="151" t="str">
        <f>'Crisis Indicator Data'!C149</f>
        <v>TUR002</v>
      </c>
      <c r="D152" s="151" t="str">
        <f>'Crisis Indicator Data'!D149</f>
        <v>Türkiye</v>
      </c>
      <c r="E152" s="152" t="str">
        <f>'Crisis Indicator Data'!E149</f>
        <v>TUR</v>
      </c>
      <c r="F152" s="240">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240">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240">
        <f t="shared" si="52"/>
        <v>2.5</v>
      </c>
      <c r="I152" s="240">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240">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240">
        <f t="shared" si="53"/>
        <v>2.7</v>
      </c>
      <c r="L152" s="240">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240">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240">
        <f t="shared" si="54"/>
        <v>2.0499999999999998</v>
      </c>
      <c r="O152" s="240">
        <f t="shared" si="55"/>
        <v>2.4166666666666665</v>
      </c>
      <c r="P152" s="240">
        <f>IF(LEN(E152)&gt;3,VLOOKUP(C152,'Regional Crises'!$B$1:$R$69,12,FALSE),VLOOKUP(E152,'Country Indicator Data'!$B$4:$I$300,8,FALSE))</f>
        <v>4</v>
      </c>
      <c r="Q152" s="240">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3.3</v>
      </c>
      <c r="R152" s="240">
        <f t="shared" si="56"/>
        <v>3.65</v>
      </c>
      <c r="S152" s="240">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240">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240">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240">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240">
        <f t="shared" si="57"/>
        <v>3.2</v>
      </c>
      <c r="X152" s="240">
        <f t="shared" si="58"/>
        <v>3.1</v>
      </c>
      <c r="Y152" s="247">
        <f>IF('Core Indicators'!FC149="x","x",IF('Core Indicators'!FC149&gt;=5,5,IF('Core Indicators'!FC149&gt;=4,4,IF('Core Indicators'!FC149&gt;=3,3,IF('Core Indicators'!FC149&gt;=2,2,IF('Core Indicators'!FC149&gt;=1,1,0))))))</f>
        <v>2</v>
      </c>
      <c r="Z152" s="240">
        <f t="shared" si="59"/>
        <v>2</v>
      </c>
      <c r="AA152" s="247">
        <f>'Crisis Indicator Data'!Y149</f>
        <v>1</v>
      </c>
      <c r="AB152" s="247">
        <f>'Crisis Indicator Data'!Z149</f>
        <v>0</v>
      </c>
      <c r="AC152" s="247">
        <f>'Crisis Indicator Data'!AA149</f>
        <v>1</v>
      </c>
      <c r="AD152" s="247">
        <f>'Crisis Indicator Data'!AB149</f>
        <v>0</v>
      </c>
      <c r="AE152" s="247">
        <f t="shared" si="60"/>
        <v>2</v>
      </c>
      <c r="AF152" s="247">
        <f>'Crisis Indicator Data'!AC149</f>
        <v>2</v>
      </c>
      <c r="AG152" s="247">
        <f>'Crisis Indicator Data'!AD149</f>
        <v>2</v>
      </c>
      <c r="AH152" s="247">
        <f t="shared" si="61"/>
        <v>4</v>
      </c>
      <c r="AI152" s="247">
        <f>'Crisis Indicator Data'!AE149</f>
        <v>0</v>
      </c>
      <c r="AJ152" s="247">
        <f>'Crisis Indicator Data'!AF149</f>
        <v>3</v>
      </c>
      <c r="AK152" s="247">
        <f>'Crisis Indicator Data'!AG149</f>
        <v>1</v>
      </c>
      <c r="AL152" s="247">
        <f t="shared" si="62"/>
        <v>3</v>
      </c>
      <c r="AM152" s="240">
        <f t="shared" si="63"/>
        <v>3</v>
      </c>
      <c r="AN152" s="240">
        <f t="shared" si="64"/>
        <v>2.5</v>
      </c>
    </row>
    <row r="153" spans="1:40" x14ac:dyDescent="0.25">
      <c r="A153" s="150" t="str">
        <f>'Crisis Indicator Data'!A150</f>
        <v>Mixed Migration Flows in Turkey</v>
      </c>
      <c r="B153" s="151" t="str">
        <f>'Crisis Indicator Data'!B150</f>
        <v>Displacement</v>
      </c>
      <c r="C153" s="151" t="str">
        <f>'Crisis Indicator Data'!C150</f>
        <v>TUR003</v>
      </c>
      <c r="D153" s="151" t="str">
        <f>'Crisis Indicator Data'!D150</f>
        <v>Türkiye</v>
      </c>
      <c r="E153" s="152" t="str">
        <f>'Crisis Indicator Data'!E150</f>
        <v>TUR</v>
      </c>
      <c r="F153" s="240">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240">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2.5</v>
      </c>
      <c r="H153" s="240">
        <f t="shared" si="52"/>
        <v>2.5</v>
      </c>
      <c r="I153" s="240">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v>
      </c>
      <c r="J153" s="240">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3.4</v>
      </c>
      <c r="K153" s="240">
        <f t="shared" si="53"/>
        <v>2.7</v>
      </c>
      <c r="L153" s="240">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240">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2.1</v>
      </c>
      <c r="N153" s="240">
        <f t="shared" si="54"/>
        <v>2.0499999999999998</v>
      </c>
      <c r="O153" s="240">
        <f t="shared" si="55"/>
        <v>2.4166666666666665</v>
      </c>
      <c r="P153" s="240">
        <f>IF(LEN(E153)&gt;3,VLOOKUP(C153,'Regional Crises'!$B$1:$R$69,12,FALSE),VLOOKUP(E153,'Country Indicator Data'!$B$4:$I$300,8,FALSE))</f>
        <v>4</v>
      </c>
      <c r="Q153" s="240">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3.3</v>
      </c>
      <c r="R153" s="240">
        <f t="shared" si="56"/>
        <v>3.65</v>
      </c>
      <c r="S153" s="240">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3.1</v>
      </c>
      <c r="T153" s="240">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240">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3.3</v>
      </c>
      <c r="V153" s="240">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240">
        <f t="shared" si="57"/>
        <v>3.2</v>
      </c>
      <c r="X153" s="240">
        <f t="shared" si="58"/>
        <v>3.1</v>
      </c>
      <c r="Y153" s="247">
        <f>IF('Core Indicators'!FC150="x","x",IF('Core Indicators'!FC150&gt;=5,5,IF('Core Indicators'!FC150&gt;=4,4,IF('Core Indicators'!FC150&gt;=3,3,IF('Core Indicators'!FC150&gt;=2,2,IF('Core Indicators'!FC150&gt;=1,1,0))))))</f>
        <v>2</v>
      </c>
      <c r="Z153" s="240">
        <f t="shared" si="59"/>
        <v>2</v>
      </c>
      <c r="AA153" s="247">
        <f>'Crisis Indicator Data'!Y150</f>
        <v>1</v>
      </c>
      <c r="AB153" s="247">
        <f>'Crisis Indicator Data'!Z150</f>
        <v>0</v>
      </c>
      <c r="AC153" s="247">
        <f>'Crisis Indicator Data'!AA150</f>
        <v>1</v>
      </c>
      <c r="AD153" s="247">
        <f>'Crisis Indicator Data'!AB150</f>
        <v>0</v>
      </c>
      <c r="AE153" s="247">
        <f t="shared" si="60"/>
        <v>2</v>
      </c>
      <c r="AF153" s="247">
        <f>'Crisis Indicator Data'!AC150</f>
        <v>2</v>
      </c>
      <c r="AG153" s="247">
        <f>'Crisis Indicator Data'!AD150</f>
        <v>2</v>
      </c>
      <c r="AH153" s="247">
        <f t="shared" si="61"/>
        <v>4</v>
      </c>
      <c r="AI153" s="247">
        <f>'Crisis Indicator Data'!AE150</f>
        <v>0</v>
      </c>
      <c r="AJ153" s="247">
        <f>'Crisis Indicator Data'!AF150</f>
        <v>3</v>
      </c>
      <c r="AK153" s="247">
        <f>'Crisis Indicator Data'!AG150</f>
        <v>0</v>
      </c>
      <c r="AL153" s="247">
        <f t="shared" si="62"/>
        <v>3</v>
      </c>
      <c r="AM153" s="240">
        <f t="shared" si="63"/>
        <v>3</v>
      </c>
      <c r="AN153" s="240">
        <f t="shared" si="64"/>
        <v>2.5</v>
      </c>
    </row>
    <row r="154" spans="1:40" x14ac:dyDescent="0.25">
      <c r="A154" s="150" t="str">
        <f>'Crisis Indicator Data'!A151</f>
        <v>Kurdish Conflict</v>
      </c>
      <c r="B154" s="151" t="str">
        <f>'Crisis Indicator Data'!B151</f>
        <v>Conflict</v>
      </c>
      <c r="C154" s="151" t="str">
        <f>'Crisis Indicator Data'!C151</f>
        <v>TUR004</v>
      </c>
      <c r="D154" s="151" t="str">
        <f>'Crisis Indicator Data'!D151</f>
        <v>Türkiye</v>
      </c>
      <c r="E154" s="152" t="str">
        <f>'Crisis Indicator Data'!E151</f>
        <v>TUR</v>
      </c>
      <c r="F154" s="240">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240">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240">
        <f t="shared" si="52"/>
        <v>2.5</v>
      </c>
      <c r="I154" s="240">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240">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240">
        <f t="shared" si="53"/>
        <v>2.7</v>
      </c>
      <c r="L154" s="240">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240">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240">
        <f t="shared" si="54"/>
        <v>2.0499999999999998</v>
      </c>
      <c r="O154" s="240">
        <f t="shared" si="55"/>
        <v>2.4166666666666665</v>
      </c>
      <c r="P154" s="240">
        <f>IF(LEN(E154)&gt;3,VLOOKUP(C154,'Regional Crises'!$B$1:$R$69,12,FALSE),VLOOKUP(E154,'Country Indicator Data'!$B$4:$I$300,8,FALSE))</f>
        <v>4</v>
      </c>
      <c r="Q154" s="240">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3.3</v>
      </c>
      <c r="R154" s="240">
        <f t="shared" si="56"/>
        <v>3.65</v>
      </c>
      <c r="S154" s="240">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240">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240">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240">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240">
        <f t="shared" si="57"/>
        <v>3.2</v>
      </c>
      <c r="X154" s="240">
        <f t="shared" si="58"/>
        <v>3.1</v>
      </c>
      <c r="Y154" s="247">
        <f>IF('Core Indicators'!FC151="x","x",IF('Core Indicators'!FC151&gt;=5,5,IF('Core Indicators'!FC151&gt;=4,4,IF('Core Indicators'!FC151&gt;=3,3,IF('Core Indicators'!FC151&gt;=2,2,IF('Core Indicators'!FC151&gt;=1,1,0))))))</f>
        <v>3</v>
      </c>
      <c r="Z154" s="240">
        <f t="shared" si="59"/>
        <v>3</v>
      </c>
      <c r="AA154" s="247">
        <f>'Crisis Indicator Data'!Y151</f>
        <v>1</v>
      </c>
      <c r="AB154" s="247">
        <f>'Crisis Indicator Data'!Z151</f>
        <v>1</v>
      </c>
      <c r="AC154" s="247">
        <f>'Crisis Indicator Data'!AA151</f>
        <v>0</v>
      </c>
      <c r="AD154" s="247">
        <f>'Crisis Indicator Data'!AB151</f>
        <v>0</v>
      </c>
      <c r="AE154" s="247">
        <f t="shared" si="60"/>
        <v>2</v>
      </c>
      <c r="AF154" s="247">
        <f>'Crisis Indicator Data'!AC151</f>
        <v>0</v>
      </c>
      <c r="AG154" s="247">
        <f>'Crisis Indicator Data'!AD151</f>
        <v>0</v>
      </c>
      <c r="AH154" s="247">
        <f t="shared" si="61"/>
        <v>0</v>
      </c>
      <c r="AI154" s="247">
        <f>'Crisis Indicator Data'!AE151</f>
        <v>0</v>
      </c>
      <c r="AJ154" s="247">
        <f>'Crisis Indicator Data'!AF151</f>
        <v>3</v>
      </c>
      <c r="AK154" s="247">
        <f>'Crisis Indicator Data'!AG151</f>
        <v>0</v>
      </c>
      <c r="AL154" s="247">
        <f t="shared" si="62"/>
        <v>3</v>
      </c>
      <c r="AM154" s="240">
        <f t="shared" si="63"/>
        <v>2</v>
      </c>
      <c r="AN154" s="240">
        <f t="shared" si="64"/>
        <v>2.5</v>
      </c>
    </row>
    <row r="155" spans="1:40" x14ac:dyDescent="0.25">
      <c r="A155" s="150" t="str">
        <f>'Crisis Indicator Data'!A152</f>
        <v>Multiple Crises in Tanzania</v>
      </c>
      <c r="B155" s="151" t="str">
        <f>'Crisis Indicator Data'!B152</f>
        <v>Displacement,Drought</v>
      </c>
      <c r="C155" s="151" t="str">
        <f>'Crisis Indicator Data'!C152</f>
        <v>TZA001</v>
      </c>
      <c r="D155" s="151" t="str">
        <f>'Crisis Indicator Data'!D152</f>
        <v>Tanzania</v>
      </c>
      <c r="E155" s="152" t="str">
        <f>'Crisis Indicator Data'!E152</f>
        <v>TZA</v>
      </c>
      <c r="F155" s="240">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240">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v>
      </c>
      <c r="H155" s="240">
        <f t="shared" si="52"/>
        <v>2.25</v>
      </c>
      <c r="I155" s="240">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2.5</v>
      </c>
      <c r="J155" s="240">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240">
        <f t="shared" si="53"/>
        <v>1.25</v>
      </c>
      <c r="L155" s="240">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240">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1.9</v>
      </c>
      <c r="N155" s="240">
        <f t="shared" si="54"/>
        <v>2.75</v>
      </c>
      <c r="O155" s="240">
        <f t="shared" si="55"/>
        <v>2.0833333333333335</v>
      </c>
      <c r="P155" s="240">
        <f>IF(LEN(E155)&gt;3,VLOOKUP(C155,'Regional Crises'!$B$1:$R$69,12,FALSE),VLOOKUP(E155,'Country Indicator Data'!$B$4:$I$300,8,FALSE))</f>
        <v>1</v>
      </c>
      <c r="Q155" s="240">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1.9</v>
      </c>
      <c r="R155" s="240">
        <f t="shared" si="56"/>
        <v>1.45</v>
      </c>
      <c r="S155" s="240">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240">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3.1</v>
      </c>
      <c r="U155" s="240">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240">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v>
      </c>
      <c r="W155" s="240">
        <f t="shared" si="57"/>
        <v>3</v>
      </c>
      <c r="X155" s="240">
        <f t="shared" si="58"/>
        <v>2.2000000000000002</v>
      </c>
      <c r="Y155" s="247">
        <f>IF('Core Indicators'!FC152="x","x",IF('Core Indicators'!FC152&gt;=5,5,IF('Core Indicators'!FC152&gt;=4,4,IF('Core Indicators'!FC152&gt;=3,3,IF('Core Indicators'!FC152&gt;=2,2,IF('Core Indicators'!FC152&gt;=1,1,0))))))</f>
        <v>2</v>
      </c>
      <c r="Z155" s="240">
        <f t="shared" si="59"/>
        <v>2</v>
      </c>
      <c r="AA155" s="247">
        <f>'Crisis Indicator Data'!Y152</f>
        <v>0</v>
      </c>
      <c r="AB155" s="247">
        <f>'Crisis Indicator Data'!Z152</f>
        <v>0</v>
      </c>
      <c r="AC155" s="247">
        <f>'Crisis Indicator Data'!AA152</f>
        <v>1</v>
      </c>
      <c r="AD155" s="247">
        <f>'Crisis Indicator Data'!AB152</f>
        <v>0</v>
      </c>
      <c r="AE155" s="247">
        <f t="shared" si="60"/>
        <v>1</v>
      </c>
      <c r="AF155" s="247">
        <f>'Crisis Indicator Data'!AC152</f>
        <v>2</v>
      </c>
      <c r="AG155" s="247">
        <f>'Crisis Indicator Data'!AD152</f>
        <v>1</v>
      </c>
      <c r="AH155" s="247">
        <f t="shared" si="61"/>
        <v>3</v>
      </c>
      <c r="AI155" s="247">
        <f>'Crisis Indicator Data'!AE152</f>
        <v>0</v>
      </c>
      <c r="AJ155" s="247">
        <f>'Crisis Indicator Data'!AF152</f>
        <v>0</v>
      </c>
      <c r="AK155" s="247">
        <f>'Crisis Indicator Data'!AG152</f>
        <v>0</v>
      </c>
      <c r="AL155" s="247">
        <f t="shared" si="62"/>
        <v>0</v>
      </c>
      <c r="AM155" s="240">
        <f t="shared" si="63"/>
        <v>1</v>
      </c>
      <c r="AN155" s="240">
        <f t="shared" si="64"/>
        <v>1.5</v>
      </c>
    </row>
    <row r="156" spans="1:40" x14ac:dyDescent="0.25">
      <c r="A156" s="150" t="str">
        <f>'Crisis Indicator Data'!A153</f>
        <v>International Displacement in Tanzania</v>
      </c>
      <c r="B156" s="151" t="str">
        <f>'Crisis Indicator Data'!B153</f>
        <v>Displacement</v>
      </c>
      <c r="C156" s="151" t="str">
        <f>'Crisis Indicator Data'!C153</f>
        <v>TZA002</v>
      </c>
      <c r="D156" s="151" t="str">
        <f>'Crisis Indicator Data'!D153</f>
        <v>Tanzania</v>
      </c>
      <c r="E156" s="152" t="str">
        <f>'Crisis Indicator Data'!E153</f>
        <v>TZA</v>
      </c>
      <c r="F156" s="240">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240">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v>
      </c>
      <c r="H156" s="240">
        <f t="shared" si="52"/>
        <v>2.25</v>
      </c>
      <c r="I156" s="240">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2.5</v>
      </c>
      <c r="J156" s="240">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v>
      </c>
      <c r="K156" s="240">
        <f t="shared" si="53"/>
        <v>1.25</v>
      </c>
      <c r="L156" s="240">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3.6</v>
      </c>
      <c r="M156" s="240">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1.9</v>
      </c>
      <c r="N156" s="240">
        <f t="shared" si="54"/>
        <v>2.75</v>
      </c>
      <c r="O156" s="240">
        <f t="shared" si="55"/>
        <v>2.0833333333333335</v>
      </c>
      <c r="P156" s="240">
        <f>IF(LEN(E156)&gt;3,VLOOKUP(C156,'Regional Crises'!$B$1:$R$69,12,FALSE),VLOOKUP(E156,'Country Indicator Data'!$B$4:$I$300,8,FALSE))</f>
        <v>1</v>
      </c>
      <c r="Q156" s="240">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1.9</v>
      </c>
      <c r="R156" s="240">
        <f t="shared" si="56"/>
        <v>1.45</v>
      </c>
      <c r="S156" s="240">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240">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3.1</v>
      </c>
      <c r="U156" s="240">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240">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v>
      </c>
      <c r="W156" s="240">
        <f t="shared" si="57"/>
        <v>3</v>
      </c>
      <c r="X156" s="240">
        <f t="shared" si="58"/>
        <v>2.2000000000000002</v>
      </c>
      <c r="Y156" s="247">
        <f>IF('Core Indicators'!FC153="x","x",IF('Core Indicators'!FC153&gt;=5,5,IF('Core Indicators'!FC153&gt;=4,4,IF('Core Indicators'!FC153&gt;=3,3,IF('Core Indicators'!FC153&gt;=2,2,IF('Core Indicators'!FC153&gt;=1,1,0))))))</f>
        <v>2</v>
      </c>
      <c r="Z156" s="240">
        <f t="shared" si="59"/>
        <v>2</v>
      </c>
      <c r="AA156" s="247">
        <f>'Crisis Indicator Data'!Y153</f>
        <v>0</v>
      </c>
      <c r="AB156" s="247">
        <f>'Crisis Indicator Data'!Z153</f>
        <v>0</v>
      </c>
      <c r="AC156" s="247">
        <f>'Crisis Indicator Data'!AA153</f>
        <v>1</v>
      </c>
      <c r="AD156" s="247">
        <f>'Crisis Indicator Data'!AB153</f>
        <v>0</v>
      </c>
      <c r="AE156" s="247">
        <f t="shared" si="60"/>
        <v>1</v>
      </c>
      <c r="AF156" s="247">
        <f>'Crisis Indicator Data'!AC153</f>
        <v>2</v>
      </c>
      <c r="AG156" s="247">
        <f>'Crisis Indicator Data'!AD153</f>
        <v>1</v>
      </c>
      <c r="AH156" s="247">
        <f t="shared" si="61"/>
        <v>3</v>
      </c>
      <c r="AI156" s="247">
        <f>'Crisis Indicator Data'!AE153</f>
        <v>0</v>
      </c>
      <c r="AJ156" s="247">
        <f>'Crisis Indicator Data'!AF153</f>
        <v>0</v>
      </c>
      <c r="AK156" s="247">
        <f>'Crisis Indicator Data'!AG153</f>
        <v>0</v>
      </c>
      <c r="AL156" s="247">
        <f t="shared" si="62"/>
        <v>0</v>
      </c>
      <c r="AM156" s="240">
        <f t="shared" si="63"/>
        <v>1</v>
      </c>
      <c r="AN156" s="240">
        <f t="shared" si="64"/>
        <v>1.5</v>
      </c>
    </row>
    <row r="157" spans="1:40" x14ac:dyDescent="0.25">
      <c r="A157" s="150" t="str">
        <f>'Crisis Indicator Data'!A154</f>
        <v>Food Security Crisis in North-East Tanzania</v>
      </c>
      <c r="B157" s="151" t="str">
        <f>'Crisis Indicator Data'!B154</f>
        <v>Drought</v>
      </c>
      <c r="C157" s="151" t="str">
        <f>'Crisis Indicator Data'!C154</f>
        <v>TZA003</v>
      </c>
      <c r="D157" s="151" t="str">
        <f>'Crisis Indicator Data'!D154</f>
        <v>Tanzania</v>
      </c>
      <c r="E157" s="152" t="str">
        <f>'Crisis Indicator Data'!E154</f>
        <v>TZA</v>
      </c>
      <c r="F157" s="240">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240">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v>
      </c>
      <c r="H157" s="240">
        <f t="shared" si="52"/>
        <v>2.25</v>
      </c>
      <c r="I157" s="240">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2.5</v>
      </c>
      <c r="J157" s="240">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240">
        <f t="shared" si="53"/>
        <v>1.25</v>
      </c>
      <c r="L157" s="240">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3.6</v>
      </c>
      <c r="M157" s="240">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1.9</v>
      </c>
      <c r="N157" s="240">
        <f t="shared" si="54"/>
        <v>2.75</v>
      </c>
      <c r="O157" s="240">
        <f t="shared" si="55"/>
        <v>2.0833333333333335</v>
      </c>
      <c r="P157" s="240">
        <f>IF(LEN(E157)&gt;3,VLOOKUP(C157,'Regional Crises'!$B$1:$R$69,12,FALSE),VLOOKUP(E157,'Country Indicator Data'!$B$4:$I$300,8,FALSE))</f>
        <v>1</v>
      </c>
      <c r="Q157" s="240">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1.9</v>
      </c>
      <c r="R157" s="240">
        <f t="shared" si="56"/>
        <v>1.45</v>
      </c>
      <c r="S157" s="240">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240">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3.1</v>
      </c>
      <c r="U157" s="240">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2.5</v>
      </c>
      <c r="V157" s="240">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v>
      </c>
      <c r="W157" s="240">
        <f t="shared" si="57"/>
        <v>3</v>
      </c>
      <c r="X157" s="240">
        <f t="shared" si="58"/>
        <v>2.2000000000000002</v>
      </c>
      <c r="Y157" s="247">
        <f>IF('Core Indicators'!FC154="x","x",IF('Core Indicators'!FC154&gt;=5,5,IF('Core Indicators'!FC154&gt;=4,4,IF('Core Indicators'!FC154&gt;=3,3,IF('Core Indicators'!FC154&gt;=2,2,IF('Core Indicators'!FC154&gt;=1,1,0))))))</f>
        <v>2</v>
      </c>
      <c r="Z157" s="240">
        <f t="shared" si="59"/>
        <v>2</v>
      </c>
      <c r="AA157" s="247">
        <f>'Crisis Indicator Data'!Y154</f>
        <v>0</v>
      </c>
      <c r="AB157" s="247">
        <f>'Crisis Indicator Data'!Z154</f>
        <v>0</v>
      </c>
      <c r="AC157" s="247">
        <f>'Crisis Indicator Data'!AA154</f>
        <v>0</v>
      </c>
      <c r="AD157" s="247">
        <f>'Crisis Indicator Data'!AB154</f>
        <v>0</v>
      </c>
      <c r="AE157" s="247">
        <f t="shared" si="60"/>
        <v>0</v>
      </c>
      <c r="AF157" s="247">
        <f>'Crisis Indicator Data'!AC154</f>
        <v>0</v>
      </c>
      <c r="AG157" s="247">
        <f>'Crisis Indicator Data'!AD154</f>
        <v>0</v>
      </c>
      <c r="AH157" s="247">
        <f t="shared" si="61"/>
        <v>0</v>
      </c>
      <c r="AI157" s="247">
        <f>'Crisis Indicator Data'!AE154</f>
        <v>0</v>
      </c>
      <c r="AJ157" s="247">
        <f>'Crisis Indicator Data'!AF154</f>
        <v>0</v>
      </c>
      <c r="AK157" s="247">
        <f>'Crisis Indicator Data'!AG154</f>
        <v>0</v>
      </c>
      <c r="AL157" s="247">
        <f t="shared" si="62"/>
        <v>0</v>
      </c>
      <c r="AM157" s="240">
        <f t="shared" si="63"/>
        <v>0</v>
      </c>
      <c r="AN157" s="240">
        <f t="shared" si="64"/>
        <v>1</v>
      </c>
    </row>
    <row r="158" spans="1:40" x14ac:dyDescent="0.25">
      <c r="A158" s="150" t="str">
        <f>'Crisis Indicator Data'!A155</f>
        <v>Multiple crises in Uganda</v>
      </c>
      <c r="B158" s="151" t="str">
        <f>'Crisis Indicator Data'!B155</f>
        <v>Displacement,Drought,Violence,Epidemic</v>
      </c>
      <c r="C158" s="151" t="str">
        <f>'Crisis Indicator Data'!C155</f>
        <v>UGA001</v>
      </c>
      <c r="D158" s="151" t="str">
        <f>'Crisis Indicator Data'!D155</f>
        <v>Uganda</v>
      </c>
      <c r="E158" s="152" t="str">
        <f>'Crisis Indicator Data'!E155</f>
        <v>UGA</v>
      </c>
      <c r="F158" s="240">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240">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2.4</v>
      </c>
      <c r="H158" s="240">
        <f t="shared" si="52"/>
        <v>2.4500000000000002</v>
      </c>
      <c r="I158" s="240">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4.5999999999999996</v>
      </c>
      <c r="J158" s="240">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2.4</v>
      </c>
      <c r="K158" s="240">
        <f t="shared" si="53"/>
        <v>3.5</v>
      </c>
      <c r="L158" s="240">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3.5</v>
      </c>
      <c r="M158" s="240">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2.2000000000000002</v>
      </c>
      <c r="N158" s="240">
        <f t="shared" si="54"/>
        <v>2.85</v>
      </c>
      <c r="O158" s="240">
        <f t="shared" si="55"/>
        <v>2.9333333333333336</v>
      </c>
      <c r="P158" s="240">
        <f>IF(LEN(E158)&gt;3,VLOOKUP(C158,'Regional Crises'!$B$1:$R$69,12,FALSE),VLOOKUP(E158,'Country Indicator Data'!$B$4:$I$300,8,FALSE))</f>
        <v>5</v>
      </c>
      <c r="Q158" s="240">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4.9000000000000004</v>
      </c>
      <c r="R158" s="240">
        <f t="shared" si="56"/>
        <v>4.95</v>
      </c>
      <c r="S158" s="240">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3.6</v>
      </c>
      <c r="T158" s="240">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240">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2.4</v>
      </c>
      <c r="V158" s="240">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3.3</v>
      </c>
      <c r="W158" s="240">
        <f t="shared" si="57"/>
        <v>3</v>
      </c>
      <c r="X158" s="240">
        <f t="shared" si="58"/>
        <v>3.6</v>
      </c>
      <c r="Y158" s="247">
        <f>IF('Core Indicators'!FC155="x","x",IF('Core Indicators'!FC155&gt;=5,5,IF('Core Indicators'!FC155&gt;=4,4,IF('Core Indicators'!FC155&gt;=3,3,IF('Core Indicators'!FC155&gt;=2,2,IF('Core Indicators'!FC155&gt;=1,1,0))))))</f>
        <v>2</v>
      </c>
      <c r="Z158" s="240">
        <f t="shared" si="59"/>
        <v>2</v>
      </c>
      <c r="AA158" s="247">
        <f>'Crisis Indicator Data'!Y155</f>
        <v>2</v>
      </c>
      <c r="AB158" s="247">
        <f>'Crisis Indicator Data'!Z155</f>
        <v>1</v>
      </c>
      <c r="AC158" s="247">
        <f>'Crisis Indicator Data'!AA155</f>
        <v>1</v>
      </c>
      <c r="AD158" s="247">
        <f>'Crisis Indicator Data'!AB155</f>
        <v>0</v>
      </c>
      <c r="AE158" s="247">
        <f t="shared" si="60"/>
        <v>2</v>
      </c>
      <c r="AF158" s="247">
        <f>'Crisis Indicator Data'!AC155</f>
        <v>0</v>
      </c>
      <c r="AG158" s="247">
        <f>'Crisis Indicator Data'!AD155</f>
        <v>1</v>
      </c>
      <c r="AH158" s="247">
        <f t="shared" si="61"/>
        <v>1</v>
      </c>
      <c r="AI158" s="247">
        <f>'Crisis Indicator Data'!AE155</f>
        <v>1</v>
      </c>
      <c r="AJ158" s="247">
        <f>'Crisis Indicator Data'!AF155</f>
        <v>0</v>
      </c>
      <c r="AK158" s="247">
        <f>'Crisis Indicator Data'!AG155</f>
        <v>2</v>
      </c>
      <c r="AL158" s="247">
        <f t="shared" si="62"/>
        <v>3</v>
      </c>
      <c r="AM158" s="240">
        <f t="shared" si="63"/>
        <v>2</v>
      </c>
      <c r="AN158" s="240">
        <f t="shared" si="64"/>
        <v>2</v>
      </c>
    </row>
    <row r="159" spans="1:40" x14ac:dyDescent="0.25">
      <c r="A159" s="150" t="str">
        <f>'Crisis Indicator Data'!A156</f>
        <v>International Displacement in Uganda</v>
      </c>
      <c r="B159" s="151" t="str">
        <f>'Crisis Indicator Data'!B156</f>
        <v>Displacement</v>
      </c>
      <c r="C159" s="151" t="str">
        <f>'Crisis Indicator Data'!C156</f>
        <v>UGA005</v>
      </c>
      <c r="D159" s="151" t="str">
        <f>'Crisis Indicator Data'!D156</f>
        <v>Uganda</v>
      </c>
      <c r="E159" s="152" t="str">
        <f>'Crisis Indicator Data'!E156</f>
        <v>UGA</v>
      </c>
      <c r="F159" s="240">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240">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2.4</v>
      </c>
      <c r="H159" s="240">
        <f t="shared" si="52"/>
        <v>2.4500000000000002</v>
      </c>
      <c r="I159" s="240">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4.5999999999999996</v>
      </c>
      <c r="J159" s="240">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2.4</v>
      </c>
      <c r="K159" s="240">
        <f t="shared" si="53"/>
        <v>3.5</v>
      </c>
      <c r="L159" s="240">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3.5</v>
      </c>
      <c r="M159" s="240">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2.2000000000000002</v>
      </c>
      <c r="N159" s="240">
        <f t="shared" si="54"/>
        <v>2.85</v>
      </c>
      <c r="O159" s="240">
        <f t="shared" si="55"/>
        <v>2.9333333333333336</v>
      </c>
      <c r="P159" s="240">
        <f>IF(LEN(E159)&gt;3,VLOOKUP(C159,'Regional Crises'!$B$1:$R$69,12,FALSE),VLOOKUP(E159,'Country Indicator Data'!$B$4:$I$300,8,FALSE))</f>
        <v>5</v>
      </c>
      <c r="Q159" s="240">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4.9000000000000004</v>
      </c>
      <c r="R159" s="240">
        <f t="shared" si="56"/>
        <v>4.95</v>
      </c>
      <c r="S159" s="240">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3.6</v>
      </c>
      <c r="T159" s="240">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2.8</v>
      </c>
      <c r="U159" s="240">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2.4</v>
      </c>
      <c r="V159" s="240">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3.3</v>
      </c>
      <c r="W159" s="240">
        <f t="shared" si="57"/>
        <v>3</v>
      </c>
      <c r="X159" s="240">
        <f t="shared" si="58"/>
        <v>3.6</v>
      </c>
      <c r="Y159" s="247">
        <f>IF('Core Indicators'!FC156="x","x",IF('Core Indicators'!FC156&gt;=5,5,IF('Core Indicators'!FC156&gt;=4,4,IF('Core Indicators'!FC156&gt;=3,3,IF('Core Indicators'!FC156&gt;=2,2,IF('Core Indicators'!FC156&gt;=1,1,0))))))</f>
        <v>2</v>
      </c>
      <c r="Z159" s="240">
        <f t="shared" si="59"/>
        <v>2</v>
      </c>
      <c r="AA159" s="247">
        <f>'Crisis Indicator Data'!Y156</f>
        <v>2</v>
      </c>
      <c r="AB159" s="247">
        <f>'Crisis Indicator Data'!Z156</f>
        <v>1</v>
      </c>
      <c r="AC159" s="247">
        <f>'Crisis Indicator Data'!AA156</f>
        <v>1</v>
      </c>
      <c r="AD159" s="247">
        <f>'Crisis Indicator Data'!AB156</f>
        <v>0</v>
      </c>
      <c r="AE159" s="247">
        <f t="shared" si="60"/>
        <v>2</v>
      </c>
      <c r="AF159" s="247">
        <f>'Crisis Indicator Data'!AC156</f>
        <v>0</v>
      </c>
      <c r="AG159" s="247">
        <f>'Crisis Indicator Data'!AD156</f>
        <v>1</v>
      </c>
      <c r="AH159" s="247">
        <f t="shared" si="61"/>
        <v>1</v>
      </c>
      <c r="AI159" s="247">
        <f>'Crisis Indicator Data'!AE156</f>
        <v>0</v>
      </c>
      <c r="AJ159" s="247">
        <f>'Crisis Indicator Data'!AF156</f>
        <v>0</v>
      </c>
      <c r="AK159" s="247">
        <f>'Crisis Indicator Data'!AG156</f>
        <v>2</v>
      </c>
      <c r="AL159" s="247">
        <f t="shared" si="62"/>
        <v>2</v>
      </c>
      <c r="AM159" s="240">
        <f t="shared" si="63"/>
        <v>2</v>
      </c>
      <c r="AN159" s="240">
        <f t="shared" si="64"/>
        <v>2</v>
      </c>
    </row>
    <row r="160" spans="1:40" x14ac:dyDescent="0.25">
      <c r="A160" s="150" t="str">
        <f>'Crisis Indicator Data'!A157</f>
        <v>Food Security Crisis in Karamoja Region</v>
      </c>
      <c r="B160" s="151" t="str">
        <f>'Crisis Indicator Data'!B157</f>
        <v>Drought,Violence,Epidemic</v>
      </c>
      <c r="C160" s="151" t="str">
        <f>'Crisis Indicator Data'!C157</f>
        <v>UGA007</v>
      </c>
      <c r="D160" s="151" t="str">
        <f>'Crisis Indicator Data'!D157</f>
        <v>Uganda</v>
      </c>
      <c r="E160" s="152" t="str">
        <f>'Crisis Indicator Data'!E157</f>
        <v>UGA</v>
      </c>
      <c r="F160" s="240">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240">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2.4</v>
      </c>
      <c r="H160" s="240">
        <f t="shared" si="52"/>
        <v>2.4500000000000002</v>
      </c>
      <c r="I160" s="240">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4.5999999999999996</v>
      </c>
      <c r="J160" s="240">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2.4</v>
      </c>
      <c r="K160" s="240">
        <f t="shared" si="53"/>
        <v>3.5</v>
      </c>
      <c r="L160" s="240">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3.5</v>
      </c>
      <c r="M160" s="240">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2.2000000000000002</v>
      </c>
      <c r="N160" s="240">
        <f t="shared" si="54"/>
        <v>2.85</v>
      </c>
      <c r="O160" s="240">
        <f t="shared" si="55"/>
        <v>2.9333333333333336</v>
      </c>
      <c r="P160" s="240">
        <f>IF(LEN(E160)&gt;3,VLOOKUP(C160,'Regional Crises'!$B$1:$R$69,12,FALSE),VLOOKUP(E160,'Country Indicator Data'!$B$4:$I$300,8,FALSE))</f>
        <v>5</v>
      </c>
      <c r="Q160" s="240">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4.9000000000000004</v>
      </c>
      <c r="R160" s="240">
        <f t="shared" si="56"/>
        <v>4.95</v>
      </c>
      <c r="S160" s="240">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3.6</v>
      </c>
      <c r="T160" s="240">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2.8</v>
      </c>
      <c r="U160" s="240">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2.4</v>
      </c>
      <c r="V160" s="240">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3.3</v>
      </c>
      <c r="W160" s="240">
        <f t="shared" si="57"/>
        <v>3</v>
      </c>
      <c r="X160" s="240">
        <f t="shared" si="58"/>
        <v>3.6</v>
      </c>
      <c r="Y160" s="247">
        <f>IF('Core Indicators'!FC157="x","x",IF('Core Indicators'!FC157&gt;=5,5,IF('Core Indicators'!FC157&gt;=4,4,IF('Core Indicators'!FC157&gt;=3,3,IF('Core Indicators'!FC157&gt;=2,2,IF('Core Indicators'!FC157&gt;=1,1,0))))))</f>
        <v>1</v>
      </c>
      <c r="Z160" s="240">
        <f t="shared" si="59"/>
        <v>1</v>
      </c>
      <c r="AA160" s="247">
        <f>'Crisis Indicator Data'!Y157</f>
        <v>2</v>
      </c>
      <c r="AB160" s="247">
        <f>'Crisis Indicator Data'!Z157</f>
        <v>1</v>
      </c>
      <c r="AC160" s="247">
        <f>'Crisis Indicator Data'!AA157</f>
        <v>1</v>
      </c>
      <c r="AD160" s="247">
        <f>'Crisis Indicator Data'!AB157</f>
        <v>0</v>
      </c>
      <c r="AE160" s="247">
        <f t="shared" si="60"/>
        <v>2</v>
      </c>
      <c r="AF160" s="247">
        <f>'Crisis Indicator Data'!AC157</f>
        <v>0</v>
      </c>
      <c r="AG160" s="247">
        <f>'Crisis Indicator Data'!AD157</f>
        <v>0</v>
      </c>
      <c r="AH160" s="247">
        <f t="shared" si="61"/>
        <v>0</v>
      </c>
      <c r="AI160" s="247">
        <f>'Crisis Indicator Data'!AE157</f>
        <v>1</v>
      </c>
      <c r="AJ160" s="247">
        <f>'Crisis Indicator Data'!AF157</f>
        <v>0</v>
      </c>
      <c r="AK160" s="247">
        <f>'Crisis Indicator Data'!AG157</f>
        <v>2</v>
      </c>
      <c r="AL160" s="247">
        <f t="shared" si="62"/>
        <v>3</v>
      </c>
      <c r="AM160" s="240">
        <f t="shared" si="63"/>
        <v>2</v>
      </c>
      <c r="AN160" s="240">
        <f t="shared" si="64"/>
        <v>1.5</v>
      </c>
    </row>
    <row r="161" spans="1:40" x14ac:dyDescent="0.25">
      <c r="A161" s="150" t="str">
        <f>'Crisis Indicator Data'!A158</f>
        <v>Conflict in Ukraine</v>
      </c>
      <c r="B161" s="151" t="str">
        <f>'Crisis Indicator Data'!B158</f>
        <v>Conflict,Displacement</v>
      </c>
      <c r="C161" s="151" t="str">
        <f>'Crisis Indicator Data'!C158</f>
        <v>UKR002</v>
      </c>
      <c r="D161" s="151" t="str">
        <f>'Crisis Indicator Data'!D158</f>
        <v>Ukraine</v>
      </c>
      <c r="E161" s="152" t="str">
        <f>'Crisis Indicator Data'!E158</f>
        <v>UKR</v>
      </c>
      <c r="F161" s="240">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1.4</v>
      </c>
      <c r="G161" s="240">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1.6</v>
      </c>
      <c r="H161" s="240">
        <f t="shared" si="52"/>
        <v>1.5</v>
      </c>
      <c r="I161" s="240">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1.6</v>
      </c>
      <c r="J161" s="240">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0.2</v>
      </c>
      <c r="K161" s="240">
        <f t="shared" si="53"/>
        <v>0.9</v>
      </c>
      <c r="L161" s="240">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1.9</v>
      </c>
      <c r="M161" s="240">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0.2</v>
      </c>
      <c r="N161" s="240">
        <f t="shared" si="54"/>
        <v>1.05</v>
      </c>
      <c r="O161" s="240">
        <f t="shared" si="55"/>
        <v>1.1500000000000001</v>
      </c>
      <c r="P161" s="240">
        <f>IF(LEN(E161)&gt;3,VLOOKUP(C161,'Regional Crises'!$B$1:$R$69,12,FALSE),VLOOKUP(E161,'Country Indicator Data'!$B$4:$I$300,8,FALSE))</f>
        <v>3</v>
      </c>
      <c r="Q161" s="240">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5</v>
      </c>
      <c r="R161" s="240">
        <f t="shared" si="56"/>
        <v>4</v>
      </c>
      <c r="S161" s="240">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3.5</v>
      </c>
      <c r="T161" s="240">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3.2</v>
      </c>
      <c r="U161" s="240">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1.9</v>
      </c>
      <c r="V161" s="240">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1.9</v>
      </c>
      <c r="W161" s="240">
        <f t="shared" si="57"/>
        <v>2.6</v>
      </c>
      <c r="X161" s="240">
        <f t="shared" si="58"/>
        <v>2.6</v>
      </c>
      <c r="Y161" s="247">
        <f>IF('Core Indicators'!FC158="x","x",IF('Core Indicators'!FC158&gt;=5,5,IF('Core Indicators'!FC158&gt;=4,4,IF('Core Indicators'!FC158&gt;=3,3,IF('Core Indicators'!FC158&gt;=2,2,IF('Core Indicators'!FC158&gt;=1,1,0))))))</f>
        <v>2</v>
      </c>
      <c r="Z161" s="240">
        <f t="shared" si="59"/>
        <v>2</v>
      </c>
      <c r="AA161" s="247">
        <f>'Crisis Indicator Data'!Y158</f>
        <v>1</v>
      </c>
      <c r="AB161" s="247">
        <f>'Crisis Indicator Data'!Z158</f>
        <v>3</v>
      </c>
      <c r="AC161" s="247">
        <f>'Crisis Indicator Data'!AA158</f>
        <v>2</v>
      </c>
      <c r="AD161" s="247">
        <f>'Crisis Indicator Data'!AB158</f>
        <v>3</v>
      </c>
      <c r="AE161" s="247">
        <f t="shared" si="60"/>
        <v>4</v>
      </c>
      <c r="AF161" s="247">
        <f>'Crisis Indicator Data'!AC158</f>
        <v>3</v>
      </c>
      <c r="AG161" s="247">
        <f>'Crisis Indicator Data'!AD158</f>
        <v>3</v>
      </c>
      <c r="AH161" s="247">
        <f t="shared" si="61"/>
        <v>5</v>
      </c>
      <c r="AI161" s="247">
        <f>'Crisis Indicator Data'!AE158</f>
        <v>3</v>
      </c>
      <c r="AJ161" s="247">
        <f>'Crisis Indicator Data'!AF158</f>
        <v>3</v>
      </c>
      <c r="AK161" s="247">
        <f>'Crisis Indicator Data'!AG158</f>
        <v>3</v>
      </c>
      <c r="AL161" s="247">
        <f t="shared" si="62"/>
        <v>5</v>
      </c>
      <c r="AM161" s="240">
        <f t="shared" si="63"/>
        <v>5</v>
      </c>
      <c r="AN161" s="240">
        <f t="shared" si="64"/>
        <v>3.5</v>
      </c>
    </row>
    <row r="162" spans="1:40" x14ac:dyDescent="0.25">
      <c r="A162" s="150" t="str">
        <f>'Crisis Indicator Data'!A159</f>
        <v>Complex crisis in Venezuela</v>
      </c>
      <c r="B162" s="151" t="str">
        <f>'Crisis Indicator Data'!B159</f>
        <v>Socio-political,Violence,Floods</v>
      </c>
      <c r="C162" s="151" t="str">
        <f>'Crisis Indicator Data'!C159</f>
        <v>VEN001</v>
      </c>
      <c r="D162" s="151" t="str">
        <f>'Crisis Indicator Data'!D159</f>
        <v>Venezuela</v>
      </c>
      <c r="E162" s="152" t="str">
        <f>'Crisis Indicator Data'!E159</f>
        <v>VEN</v>
      </c>
      <c r="F162" s="240">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240">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3.5</v>
      </c>
      <c r="H162" s="240">
        <f t="shared" si="52"/>
        <v>3</v>
      </c>
      <c r="I162" s="240">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1.3</v>
      </c>
      <c r="J162" s="240">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1.2</v>
      </c>
      <c r="K162" s="240">
        <f t="shared" si="53"/>
        <v>1.25</v>
      </c>
      <c r="L162" s="240">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3.1</v>
      </c>
      <c r="M162" s="240">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2.5</v>
      </c>
      <c r="N162" s="240">
        <f t="shared" si="54"/>
        <v>2.8</v>
      </c>
      <c r="O162" s="240">
        <f t="shared" si="55"/>
        <v>2.35</v>
      </c>
      <c r="P162" s="240">
        <f>IF(LEN(E162)&gt;3,VLOOKUP(C162,'Regional Crises'!$B$1:$R$69,12,FALSE),VLOOKUP(E162,'Country Indicator Data'!$B$4:$I$300,8,FALSE))</f>
        <v>4</v>
      </c>
      <c r="Q162" s="240">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2.1</v>
      </c>
      <c r="R162" s="240">
        <f t="shared" si="56"/>
        <v>3.05</v>
      </c>
      <c r="S162" s="240">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4.2</v>
      </c>
      <c r="T162" s="240">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4.8</v>
      </c>
      <c r="U162" s="240">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4.0999999999999996</v>
      </c>
      <c r="V162" s="240">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4.2</v>
      </c>
      <c r="W162" s="240">
        <f t="shared" si="57"/>
        <v>4.3</v>
      </c>
      <c r="X162" s="240">
        <f t="shared" si="58"/>
        <v>3.2</v>
      </c>
      <c r="Y162" s="247">
        <f>IF('Core Indicators'!FC159="x","x",IF('Core Indicators'!FC159&gt;=5,5,IF('Core Indicators'!FC159&gt;=4,4,IF('Core Indicators'!FC159&gt;=3,3,IF('Core Indicators'!FC159&gt;=2,2,IF('Core Indicators'!FC159&gt;=1,1,0))))))</f>
        <v>5</v>
      </c>
      <c r="Z162" s="240">
        <f t="shared" si="59"/>
        <v>5</v>
      </c>
      <c r="AA162" s="247">
        <f>'Crisis Indicator Data'!Y159</f>
        <v>2</v>
      </c>
      <c r="AB162" s="247">
        <f>'Crisis Indicator Data'!Z159</f>
        <v>2</v>
      </c>
      <c r="AC162" s="247">
        <f>'Crisis Indicator Data'!AA159</f>
        <v>2</v>
      </c>
      <c r="AD162" s="247">
        <f>'Crisis Indicator Data'!AB159</f>
        <v>0</v>
      </c>
      <c r="AE162" s="247">
        <f t="shared" si="60"/>
        <v>3</v>
      </c>
      <c r="AF162" s="247">
        <f>'Crisis Indicator Data'!AC159</f>
        <v>2</v>
      </c>
      <c r="AG162" s="247">
        <f>'Crisis Indicator Data'!AD159</f>
        <v>3</v>
      </c>
      <c r="AH162" s="247">
        <f t="shared" si="61"/>
        <v>5</v>
      </c>
      <c r="AI162" s="247">
        <f>'Crisis Indicator Data'!AE159</f>
        <v>3</v>
      </c>
      <c r="AJ162" s="247">
        <f>'Crisis Indicator Data'!AF159</f>
        <v>0</v>
      </c>
      <c r="AK162" s="247">
        <f>'Crisis Indicator Data'!AG159</f>
        <v>3</v>
      </c>
      <c r="AL162" s="247">
        <f t="shared" si="62"/>
        <v>4</v>
      </c>
      <c r="AM162" s="240">
        <f t="shared" si="63"/>
        <v>4</v>
      </c>
      <c r="AN162" s="240">
        <f t="shared" si="64"/>
        <v>4.5</v>
      </c>
    </row>
    <row r="163" spans="1:40" x14ac:dyDescent="0.25">
      <c r="A163" s="150" t="str">
        <f>'Crisis Indicator Data'!A160</f>
        <v>Conflict in Yemen</v>
      </c>
      <c r="B163" s="151" t="str">
        <f>'Crisis Indicator Data'!B160</f>
        <v>Conflict</v>
      </c>
      <c r="C163" s="151" t="str">
        <f>'Crisis Indicator Data'!C160</f>
        <v>YEM001</v>
      </c>
      <c r="D163" s="151" t="str">
        <f>'Crisis Indicator Data'!D160</f>
        <v>Yemen</v>
      </c>
      <c r="E163" s="152" t="str">
        <f>'Crisis Indicator Data'!E160</f>
        <v>YEM</v>
      </c>
      <c r="F163" s="240">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4.3</v>
      </c>
      <c r="G163" s="240">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4.3</v>
      </c>
      <c r="H163" s="240">
        <f t="shared" si="52"/>
        <v>4.3</v>
      </c>
      <c r="I163" s="240">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3.1</v>
      </c>
      <c r="J163" s="240">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240">
        <f t="shared" si="53"/>
        <v>1.55</v>
      </c>
      <c r="L163" s="240">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5</v>
      </c>
      <c r="M163" s="240">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1.5</v>
      </c>
      <c r="N163" s="240">
        <f t="shared" si="54"/>
        <v>3.25</v>
      </c>
      <c r="O163" s="240">
        <f t="shared" si="55"/>
        <v>3.0333333333333332</v>
      </c>
      <c r="P163" s="240">
        <f>IF(LEN(E163)&gt;3,VLOOKUP(C163,'Regional Crises'!$B$1:$R$69,12,FALSE),VLOOKUP(E163,'Country Indicator Data'!$B$4:$I$300,8,FALSE))</f>
        <v>5</v>
      </c>
      <c r="Q163" s="240">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3.5</v>
      </c>
      <c r="R163" s="240">
        <f t="shared" si="56"/>
        <v>4.25</v>
      </c>
      <c r="S163" s="240">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4.3</v>
      </c>
      <c r="T163" s="240">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4.3</v>
      </c>
      <c r="U163" s="240">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4.4000000000000004</v>
      </c>
      <c r="V163" s="240">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4.5</v>
      </c>
      <c r="W163" s="240">
        <f t="shared" si="57"/>
        <v>4.4000000000000004</v>
      </c>
      <c r="X163" s="240">
        <f t="shared" si="58"/>
        <v>3.9</v>
      </c>
      <c r="Y163" s="247">
        <f>IF('Core Indicators'!FC160="x","x",IF('Core Indicators'!FC160&gt;=5,5,IF('Core Indicators'!FC160&gt;=4,4,IF('Core Indicators'!FC160&gt;=3,3,IF('Core Indicators'!FC160&gt;=2,2,IF('Core Indicators'!FC160&gt;=1,1,0))))))</f>
        <v>4</v>
      </c>
      <c r="Z163" s="240">
        <f t="shared" si="59"/>
        <v>4</v>
      </c>
      <c r="AA163" s="247">
        <f>'Crisis Indicator Data'!Y160</f>
        <v>1</v>
      </c>
      <c r="AB163" s="247">
        <f>'Crisis Indicator Data'!Z160</f>
        <v>3</v>
      </c>
      <c r="AC163" s="247">
        <f>'Crisis Indicator Data'!AA160</f>
        <v>3</v>
      </c>
      <c r="AD163" s="247">
        <f>'Crisis Indicator Data'!AB160</f>
        <v>2</v>
      </c>
      <c r="AE163" s="247">
        <f t="shared" si="60"/>
        <v>4</v>
      </c>
      <c r="AF163" s="247">
        <f>'Crisis Indicator Data'!AC160</f>
        <v>2</v>
      </c>
      <c r="AG163" s="247">
        <f>'Crisis Indicator Data'!AD160</f>
        <v>3</v>
      </c>
      <c r="AH163" s="247">
        <f t="shared" si="61"/>
        <v>5</v>
      </c>
      <c r="AI163" s="247">
        <f>'Crisis Indicator Data'!AE160</f>
        <v>3</v>
      </c>
      <c r="AJ163" s="247">
        <f>'Crisis Indicator Data'!AF160</f>
        <v>2</v>
      </c>
      <c r="AK163" s="247">
        <f>'Crisis Indicator Data'!AG160</f>
        <v>3</v>
      </c>
      <c r="AL163" s="247">
        <f t="shared" si="62"/>
        <v>5</v>
      </c>
      <c r="AM163" s="240">
        <f t="shared" si="63"/>
        <v>5</v>
      </c>
      <c r="AN163" s="240">
        <f t="shared" si="64"/>
        <v>4.5</v>
      </c>
    </row>
    <row r="164" spans="1:40" x14ac:dyDescent="0.25">
      <c r="A164" s="150" t="str">
        <f>'Crisis Indicator Data'!A161</f>
        <v>Mixed migration flows in Yemen</v>
      </c>
      <c r="B164" s="151" t="str">
        <f>'Crisis Indicator Data'!B161</f>
        <v>Displacement</v>
      </c>
      <c r="C164" s="151" t="str">
        <f>'Crisis Indicator Data'!C161</f>
        <v>YEM002</v>
      </c>
      <c r="D164" s="151" t="str">
        <f>'Crisis Indicator Data'!D161</f>
        <v>Yemen</v>
      </c>
      <c r="E164" s="152" t="str">
        <f>'Crisis Indicator Data'!E161</f>
        <v>YEM</v>
      </c>
      <c r="F164" s="240">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4.3</v>
      </c>
      <c r="G164" s="240">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4.3</v>
      </c>
      <c r="H164" s="240">
        <f t="shared" si="52"/>
        <v>4.3</v>
      </c>
      <c r="I164" s="240">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3.1</v>
      </c>
      <c r="J164" s="240">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240">
        <f t="shared" si="53"/>
        <v>1.55</v>
      </c>
      <c r="L164" s="240">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5</v>
      </c>
      <c r="M164" s="240">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1.5</v>
      </c>
      <c r="N164" s="240">
        <f t="shared" si="54"/>
        <v>3.25</v>
      </c>
      <c r="O164" s="240">
        <f t="shared" si="55"/>
        <v>3.0333333333333332</v>
      </c>
      <c r="P164" s="240">
        <f>IF(LEN(E164)&gt;3,VLOOKUP(C164,'Regional Crises'!$B$1:$R$69,12,FALSE),VLOOKUP(E164,'Country Indicator Data'!$B$4:$I$300,8,FALSE))</f>
        <v>5</v>
      </c>
      <c r="Q164" s="240">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3.5</v>
      </c>
      <c r="R164" s="240">
        <f t="shared" si="56"/>
        <v>4.25</v>
      </c>
      <c r="S164" s="240">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4.3</v>
      </c>
      <c r="T164" s="240">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4.3</v>
      </c>
      <c r="U164" s="240">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4.4000000000000004</v>
      </c>
      <c r="V164" s="240">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4.5</v>
      </c>
      <c r="W164" s="240">
        <f t="shared" si="57"/>
        <v>4.4000000000000004</v>
      </c>
      <c r="X164" s="240">
        <f t="shared" si="58"/>
        <v>3.9</v>
      </c>
      <c r="Y164" s="247">
        <f>IF('Core Indicators'!FC161="x","x",IF('Core Indicators'!FC161&gt;=5,5,IF('Core Indicators'!FC161&gt;=4,4,IF('Core Indicators'!FC161&gt;=3,3,IF('Core Indicators'!FC161&gt;=2,2,IF('Core Indicators'!FC161&gt;=1,1,0))))))</f>
        <v>2</v>
      </c>
      <c r="Z164" s="240">
        <f t="shared" si="59"/>
        <v>2</v>
      </c>
      <c r="AA164" s="247">
        <f>'Crisis Indicator Data'!Y161</f>
        <v>1</v>
      </c>
      <c r="AB164" s="247">
        <f>'Crisis Indicator Data'!Z161</f>
        <v>3</v>
      </c>
      <c r="AC164" s="247">
        <f>'Crisis Indicator Data'!AA161</f>
        <v>3</v>
      </c>
      <c r="AD164" s="247">
        <f>'Crisis Indicator Data'!AB161</f>
        <v>2</v>
      </c>
      <c r="AE164" s="247">
        <f t="shared" si="60"/>
        <v>4</v>
      </c>
      <c r="AF164" s="247">
        <f>'Crisis Indicator Data'!AC161</f>
        <v>2</v>
      </c>
      <c r="AG164" s="247">
        <f>'Crisis Indicator Data'!AD161</f>
        <v>3</v>
      </c>
      <c r="AH164" s="247">
        <f t="shared" si="61"/>
        <v>5</v>
      </c>
      <c r="AI164" s="247">
        <f>'Crisis Indicator Data'!AE161</f>
        <v>3</v>
      </c>
      <c r="AJ164" s="247">
        <f>'Crisis Indicator Data'!AF161</f>
        <v>2</v>
      </c>
      <c r="AK164" s="247">
        <f>'Crisis Indicator Data'!AG161</f>
        <v>3</v>
      </c>
      <c r="AL164" s="247">
        <f t="shared" si="62"/>
        <v>5</v>
      </c>
      <c r="AM164" s="240">
        <f t="shared" si="63"/>
        <v>5</v>
      </c>
      <c r="AN164" s="240">
        <f t="shared" si="64"/>
        <v>3.5</v>
      </c>
    </row>
    <row r="165" spans="1:40" x14ac:dyDescent="0.25">
      <c r="A165" s="150" t="str">
        <f>'Crisis Indicator Data'!A162</f>
        <v>Drought in Zambia</v>
      </c>
      <c r="B165" s="151" t="str">
        <f>'Crisis Indicator Data'!B162</f>
        <v>Drought</v>
      </c>
      <c r="C165" s="151" t="str">
        <f>'Crisis Indicator Data'!C162</f>
        <v>ZMB002</v>
      </c>
      <c r="D165" s="151" t="str">
        <f>'Crisis Indicator Data'!D162</f>
        <v>Zambia</v>
      </c>
      <c r="E165" s="152" t="str">
        <f>'Crisis Indicator Data'!E162</f>
        <v>ZMB</v>
      </c>
      <c r="F165" s="240">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2.1</v>
      </c>
      <c r="G165" s="240">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2.1</v>
      </c>
      <c r="H165" s="240">
        <f t="shared" si="52"/>
        <v>2.1</v>
      </c>
      <c r="I165" s="240">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3.5</v>
      </c>
      <c r="J165" s="240">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240">
        <f t="shared" si="53"/>
        <v>1.75</v>
      </c>
      <c r="L165" s="240">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3.6</v>
      </c>
      <c r="M165" s="240">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4</v>
      </c>
      <c r="N165" s="240">
        <f t="shared" si="54"/>
        <v>3.8</v>
      </c>
      <c r="O165" s="240">
        <f t="shared" si="55"/>
        <v>2.5500000000000003</v>
      </c>
      <c r="P165" s="240">
        <f>IF(LEN(E165)&gt;3,VLOOKUP(C165,'Regional Crises'!$B$1:$R$69,12,FALSE),VLOOKUP(E165,'Country Indicator Data'!$B$4:$I$300,8,FALSE))</f>
        <v>0</v>
      </c>
      <c r="Q165" s="240">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0</v>
      </c>
      <c r="R165" s="240">
        <f t="shared" si="56"/>
        <v>0</v>
      </c>
      <c r="S165" s="240">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3.3</v>
      </c>
      <c r="T165" s="240">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v>
      </c>
      <c r="U165" s="240">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2.9</v>
      </c>
      <c r="V165" s="240">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2.2999999999999998</v>
      </c>
      <c r="W165" s="240">
        <f t="shared" si="57"/>
        <v>2.9</v>
      </c>
      <c r="X165" s="240">
        <f t="shared" si="58"/>
        <v>1.8</v>
      </c>
      <c r="Y165" s="247">
        <f>IF('Core Indicators'!FC162="x","x",IF('Core Indicators'!FC162&gt;=5,5,IF('Core Indicators'!FC162&gt;=4,4,IF('Core Indicators'!FC162&gt;=3,3,IF('Core Indicators'!FC162&gt;=2,2,IF('Core Indicators'!FC162&gt;=1,1,0))))))</f>
        <v>3</v>
      </c>
      <c r="Z165" s="240">
        <f t="shared" si="59"/>
        <v>3</v>
      </c>
      <c r="AA165" s="247">
        <f>'Crisis Indicator Data'!Y162</f>
        <v>0</v>
      </c>
      <c r="AB165" s="247">
        <f>'Crisis Indicator Data'!Z162</f>
        <v>0</v>
      </c>
      <c r="AC165" s="247">
        <f>'Crisis Indicator Data'!AA162</f>
        <v>0</v>
      </c>
      <c r="AD165" s="247">
        <f>'Crisis Indicator Data'!AB162</f>
        <v>0</v>
      </c>
      <c r="AE165" s="247">
        <f t="shared" si="60"/>
        <v>0</v>
      </c>
      <c r="AF165" s="247">
        <f>'Crisis Indicator Data'!AC162</f>
        <v>0</v>
      </c>
      <c r="AG165" s="247">
        <f>'Crisis Indicator Data'!AD162</f>
        <v>0</v>
      </c>
      <c r="AH165" s="247">
        <f t="shared" si="61"/>
        <v>0</v>
      </c>
      <c r="AI165" s="247">
        <f>'Crisis Indicator Data'!AE162</f>
        <v>0</v>
      </c>
      <c r="AJ165" s="247">
        <f>'Crisis Indicator Data'!AF162</f>
        <v>0</v>
      </c>
      <c r="AK165" s="247">
        <f>'Crisis Indicator Data'!AG162</f>
        <v>3</v>
      </c>
      <c r="AL165" s="247">
        <f t="shared" si="62"/>
        <v>3</v>
      </c>
      <c r="AM165" s="240">
        <f t="shared" si="63"/>
        <v>1</v>
      </c>
      <c r="AN165" s="240">
        <f t="shared" si="64"/>
        <v>2</v>
      </c>
    </row>
    <row r="166" spans="1:40" x14ac:dyDescent="0.25">
      <c r="A166" s="150" t="str">
        <f>'Crisis Indicator Data'!A163</f>
        <v>Complex crisis in Zimbabwe</v>
      </c>
      <c r="B166" s="151" t="str">
        <f>'Crisis Indicator Data'!B163</f>
        <v>Socio-political,Drought</v>
      </c>
      <c r="C166" s="151" t="str">
        <f>'Crisis Indicator Data'!C163</f>
        <v>ZWE001</v>
      </c>
      <c r="D166" s="151" t="str">
        <f>'Crisis Indicator Data'!D163</f>
        <v>Zimbabwe</v>
      </c>
      <c r="E166" s="152" t="str">
        <f>'Crisis Indicator Data'!E163</f>
        <v>ZWE</v>
      </c>
      <c r="F166" s="240">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5</v>
      </c>
      <c r="G166" s="240">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2.8</v>
      </c>
      <c r="H166" s="240">
        <f t="shared" ref="H166" si="65">IF(AND(F166="x",G166="x"),"x",AVERAGE(F166,G166))</f>
        <v>3.9</v>
      </c>
      <c r="I166" s="240">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1.5</v>
      </c>
      <c r="J166" s="240">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0.3</v>
      </c>
      <c r="K166" s="240">
        <f t="shared" ref="K166" si="66">IF(AND(I166="x",J166="x"),"x",AVERAGE(I166,J166))</f>
        <v>0.9</v>
      </c>
      <c r="L166" s="240">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3.5</v>
      </c>
      <c r="M166" s="240">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3.2</v>
      </c>
      <c r="N166" s="240">
        <f t="shared" ref="N166" si="67">IF(AND(L166="x",M166="x"),"x",AVERAGE(L166,M166))</f>
        <v>3.35</v>
      </c>
      <c r="O166" s="240">
        <f t="shared" ref="O166" si="68">AVERAGE(H166,K166,N166)</f>
        <v>2.7166666666666668</v>
      </c>
      <c r="P166" s="240">
        <f>IF(LEN(E166)&gt;3,VLOOKUP(C166,'Regional Crises'!$B$1:$R$69,12,FALSE),VLOOKUP(E166,'Country Indicator Data'!$B$4:$I$300,8,FALSE))</f>
        <v>3</v>
      </c>
      <c r="Q166" s="240">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1.7</v>
      </c>
      <c r="R166" s="240">
        <f t="shared" ref="R166" si="69">AVERAGE(P166:Q166)</f>
        <v>2.35</v>
      </c>
      <c r="S166" s="240">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3.8</v>
      </c>
      <c r="T166" s="240">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3.8</v>
      </c>
      <c r="U166" s="240">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3.4</v>
      </c>
      <c r="V166" s="240">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3.6</v>
      </c>
      <c r="W166" s="240">
        <f t="shared" ref="W166" si="70">IF(AND(S166="x",V166="x"),"x",ROUND(AVERAGE(S166,V166,T166,U166),1))</f>
        <v>3.7</v>
      </c>
      <c r="X166" s="240">
        <f t="shared" ref="X166" si="71">ROUND(AVERAGE(O166,W166,R166),1)</f>
        <v>2.9</v>
      </c>
      <c r="Y166" s="247">
        <f>IF('Core Indicators'!FC163="x","x",IF('Core Indicators'!FC163&gt;=5,5,IF('Core Indicators'!FC163&gt;=4,4,IF('Core Indicators'!FC163&gt;=3,3,IF('Core Indicators'!FC163&gt;=2,2,IF('Core Indicators'!FC163&gt;=1,1,0))))))</f>
        <v>4</v>
      </c>
      <c r="Z166" s="240">
        <f t="shared" ref="Z166" si="72">Y166</f>
        <v>4</v>
      </c>
      <c r="AA166" s="247">
        <f>'Crisis Indicator Data'!Y163</f>
        <v>1</v>
      </c>
      <c r="AB166" s="247">
        <f>'Crisis Indicator Data'!Z163</f>
        <v>1</v>
      </c>
      <c r="AC166" s="247">
        <f>'Crisis Indicator Data'!AA163</f>
        <v>1</v>
      </c>
      <c r="AD166" s="247">
        <f>'Crisis Indicator Data'!AB163</f>
        <v>0</v>
      </c>
      <c r="AE166" s="247">
        <f t="shared" ref="AE166" si="73">IF(SUM(AA166:AD166)=0,0,IF(SUM(AA166,AB166,AC166,AD166)&lt;2,1,IF(SUM(AA166:AD166)&lt;6,2,IF(SUM(AA166:AD166)&lt;8,3,IF(SUM(AA166:AD166)&lt;10,4,5)))))</f>
        <v>2</v>
      </c>
      <c r="AF166" s="247">
        <f>'Crisis Indicator Data'!AC163</f>
        <v>0</v>
      </c>
      <c r="AG166" s="247">
        <f>'Crisis Indicator Data'!AD163</f>
        <v>0</v>
      </c>
      <c r="AH166" s="247">
        <f t="shared" ref="AH166" si="74">IF(SUM(AF166:AG166)=0,0,IF(SUM(AF166,AG166)=1,1,IF(SUM(AF166:AG166)&lt;3,2,IF(SUM(AF166:AG166)&lt;4,3,IF(SUM(AF166:AG166)&lt;5,4,5)))))</f>
        <v>0</v>
      </c>
      <c r="AI166" s="247">
        <f>'Crisis Indicator Data'!AE163</f>
        <v>0</v>
      </c>
      <c r="AJ166" s="247">
        <f>'Crisis Indicator Data'!AF163</f>
        <v>2</v>
      </c>
      <c r="AK166" s="247">
        <f>'Crisis Indicator Data'!AG163</f>
        <v>1</v>
      </c>
      <c r="AL166" s="247">
        <f t="shared" ref="AL166" si="75">IF(SUM(AI166:AK166)=0,0,IF(SUM(AI166:AK166)=1,1,IF(SUM(AI166:AK166)&lt;3,2,IF(SUM(AI166:AK166)&lt;5,3,IF(SUM(AI166:AK166)&lt;7,4,5)))))</f>
        <v>3</v>
      </c>
      <c r="AM166" s="240">
        <f t="shared" ref="AM166" si="76">IF(AA166=3,5,ROUND(AVERAGE(AE166,AH166,AL166),0))</f>
        <v>2</v>
      </c>
      <c r="AN166" s="240">
        <f t="shared" ref="AN166" si="77">IF(AND(Z166="x",AM166="x"),"x",ROUND(AVERAGE(Z166,AM166),1))</f>
        <v>3</v>
      </c>
    </row>
  </sheetData>
  <mergeCells count="1">
    <mergeCell ref="A1:AN1"/>
  </mergeCells>
  <conditionalFormatting sqref="AN6:AN300">
    <cfRule type="cellIs" dxfId="388" priority="107" stopIfTrue="1" operator="between">
      <formula>4</formula>
      <formula>5</formula>
    </cfRule>
    <cfRule type="cellIs" dxfId="387" priority="108" stopIfTrue="1" operator="between">
      <formula>3</formula>
      <formula>4</formula>
    </cfRule>
    <cfRule type="cellIs" dxfId="386" priority="109" stopIfTrue="1" operator="between">
      <formula>2</formula>
      <formula>3</formula>
    </cfRule>
    <cfRule type="cellIs" dxfId="385" priority="110" stopIfTrue="1" operator="between">
      <formula>1</formula>
      <formula>2</formula>
    </cfRule>
    <cfRule type="cellIs" dxfId="384" priority="111" stopIfTrue="1" operator="between">
      <formula>0</formula>
      <formula>1</formula>
    </cfRule>
  </conditionalFormatting>
  <conditionalFormatting sqref="AM6:AM300">
    <cfRule type="cellIs" dxfId="383" priority="102" stopIfTrue="1" operator="between">
      <formula>4</formula>
      <formula>5</formula>
    </cfRule>
    <cfRule type="cellIs" dxfId="382" priority="103" stopIfTrue="1" operator="between">
      <formula>3</formula>
      <formula>4</formula>
    </cfRule>
    <cfRule type="cellIs" dxfId="381" priority="104" stopIfTrue="1" operator="between">
      <formula>2</formula>
      <formula>3</formula>
    </cfRule>
    <cfRule type="cellIs" dxfId="380" priority="105" stopIfTrue="1" operator="between">
      <formula>1</formula>
      <formula>2</formula>
    </cfRule>
    <cfRule type="cellIs" dxfId="379" priority="106" stopIfTrue="1" operator="between">
      <formula>0</formula>
      <formula>1</formula>
    </cfRule>
  </conditionalFormatting>
  <conditionalFormatting sqref="Z6:Z300">
    <cfRule type="cellIs" dxfId="378" priority="97" stopIfTrue="1" operator="between">
      <formula>4</formula>
      <formula>5</formula>
    </cfRule>
    <cfRule type="cellIs" dxfId="377" priority="98" stopIfTrue="1" operator="between">
      <formula>3</formula>
      <formula>4</formula>
    </cfRule>
    <cfRule type="cellIs" dxfId="376" priority="99" stopIfTrue="1" operator="between">
      <formula>2</formula>
      <formula>3</formula>
    </cfRule>
    <cfRule type="cellIs" dxfId="375" priority="100" stopIfTrue="1" operator="between">
      <formula>1</formula>
      <formula>2</formula>
    </cfRule>
    <cfRule type="cellIs" dxfId="374" priority="101" stopIfTrue="1" operator="between">
      <formula>0</formula>
      <formula>1</formula>
    </cfRule>
  </conditionalFormatting>
  <conditionalFormatting sqref="X6:X300">
    <cfRule type="cellIs" dxfId="373" priority="92" stopIfTrue="1" operator="between">
      <formula>4</formula>
      <formula>5</formula>
    </cfRule>
    <cfRule type="cellIs" dxfId="372" priority="93" stopIfTrue="1" operator="between">
      <formula>3</formula>
      <formula>4</formula>
    </cfRule>
    <cfRule type="cellIs" dxfId="371" priority="94" stopIfTrue="1" operator="between">
      <formula>2</formula>
      <formula>3</formula>
    </cfRule>
    <cfRule type="cellIs" dxfId="370" priority="95" stopIfTrue="1" operator="between">
      <formula>1</formula>
      <formula>2</formula>
    </cfRule>
    <cfRule type="cellIs" dxfId="369" priority="96" stopIfTrue="1" operator="between">
      <formula>0</formula>
      <formula>1</formula>
    </cfRule>
  </conditionalFormatting>
  <conditionalFormatting sqref="W6:W300">
    <cfRule type="cellIs" dxfId="368" priority="87" stopIfTrue="1" operator="between">
      <formula>4</formula>
      <formula>5</formula>
    </cfRule>
    <cfRule type="cellIs" dxfId="367" priority="88" stopIfTrue="1" operator="between">
      <formula>3</formula>
      <formula>4</formula>
    </cfRule>
    <cfRule type="cellIs" dxfId="366" priority="89" stopIfTrue="1" operator="between">
      <formula>2</formula>
      <formula>3</formula>
    </cfRule>
    <cfRule type="cellIs" dxfId="365" priority="90" stopIfTrue="1" operator="between">
      <formula>1</formula>
      <formula>2</formula>
    </cfRule>
    <cfRule type="cellIs" dxfId="364" priority="91" stopIfTrue="1" operator="between">
      <formula>0</formula>
      <formula>1</formula>
    </cfRule>
  </conditionalFormatting>
  <conditionalFormatting sqref="V6:V300">
    <cfRule type="cellIs" dxfId="363" priority="82" stopIfTrue="1" operator="between">
      <formula>4</formula>
      <formula>5</formula>
    </cfRule>
    <cfRule type="cellIs" dxfId="362" priority="83" stopIfTrue="1" operator="between">
      <formula>3</formula>
      <formula>4</formula>
    </cfRule>
    <cfRule type="cellIs" dxfId="361" priority="84" stopIfTrue="1" operator="between">
      <formula>2</formula>
      <formula>3</formula>
    </cfRule>
    <cfRule type="cellIs" dxfId="360" priority="85" stopIfTrue="1" operator="between">
      <formula>1</formula>
      <formula>2</formula>
    </cfRule>
    <cfRule type="cellIs" dxfId="359" priority="86" stopIfTrue="1" operator="between">
      <formula>0</formula>
      <formula>1</formula>
    </cfRule>
  </conditionalFormatting>
  <conditionalFormatting sqref="U6:U300">
    <cfRule type="cellIs" dxfId="358" priority="77" stopIfTrue="1" operator="between">
      <formula>4</formula>
      <formula>5</formula>
    </cfRule>
    <cfRule type="cellIs" dxfId="357" priority="78" stopIfTrue="1" operator="between">
      <formula>3</formula>
      <formula>4</formula>
    </cfRule>
    <cfRule type="cellIs" dxfId="356" priority="79" stopIfTrue="1" operator="between">
      <formula>2</formula>
      <formula>3</formula>
    </cfRule>
    <cfRule type="cellIs" dxfId="355" priority="80" stopIfTrue="1" operator="between">
      <formula>1</formula>
      <formula>2</formula>
    </cfRule>
    <cfRule type="cellIs" dxfId="354" priority="81" stopIfTrue="1" operator="between">
      <formula>0</formula>
      <formula>1</formula>
    </cfRule>
  </conditionalFormatting>
  <conditionalFormatting sqref="T6:T300">
    <cfRule type="cellIs" dxfId="353" priority="72" stopIfTrue="1" operator="between">
      <formula>4</formula>
      <formula>5</formula>
    </cfRule>
    <cfRule type="cellIs" dxfId="352" priority="73" stopIfTrue="1" operator="between">
      <formula>3</formula>
      <formula>4</formula>
    </cfRule>
    <cfRule type="cellIs" dxfId="351" priority="74" stopIfTrue="1" operator="between">
      <formula>2</formula>
      <formula>3</formula>
    </cfRule>
    <cfRule type="cellIs" dxfId="350" priority="75" stopIfTrue="1" operator="between">
      <formula>1</formula>
      <formula>2</formula>
    </cfRule>
    <cfRule type="cellIs" dxfId="349" priority="76" stopIfTrue="1" operator="between">
      <formula>0</formula>
      <formula>1</formula>
    </cfRule>
  </conditionalFormatting>
  <conditionalFormatting sqref="S6:S300">
    <cfRule type="cellIs" dxfId="348" priority="67" stopIfTrue="1" operator="between">
      <formula>4</formula>
      <formula>5</formula>
    </cfRule>
    <cfRule type="cellIs" dxfId="347" priority="68" stopIfTrue="1" operator="between">
      <formula>3</formula>
      <formula>4</formula>
    </cfRule>
    <cfRule type="cellIs" dxfId="346" priority="69" stopIfTrue="1" operator="between">
      <formula>2</formula>
      <formula>3</formula>
    </cfRule>
    <cfRule type="cellIs" dxfId="345" priority="70" stopIfTrue="1" operator="between">
      <formula>1</formula>
      <formula>2</formula>
    </cfRule>
    <cfRule type="cellIs" dxfId="344" priority="71" stopIfTrue="1" operator="between">
      <formula>0</formula>
      <formula>1</formula>
    </cfRule>
  </conditionalFormatting>
  <conditionalFormatting sqref="R6:R300">
    <cfRule type="cellIs" dxfId="343" priority="62" stopIfTrue="1" operator="between">
      <formula>4</formula>
      <formula>5</formula>
    </cfRule>
    <cfRule type="cellIs" dxfId="342" priority="63" stopIfTrue="1" operator="between">
      <formula>3</formula>
      <formula>4</formula>
    </cfRule>
    <cfRule type="cellIs" dxfId="341" priority="64" stopIfTrue="1" operator="between">
      <formula>2</formula>
      <formula>3</formula>
    </cfRule>
    <cfRule type="cellIs" dxfId="340" priority="65" stopIfTrue="1" operator="between">
      <formula>1</formula>
      <formula>2</formula>
    </cfRule>
    <cfRule type="cellIs" dxfId="339" priority="66" stopIfTrue="1" operator="between">
      <formula>0</formula>
      <formula>1</formula>
    </cfRule>
  </conditionalFormatting>
  <conditionalFormatting sqref="Q6:Q300">
    <cfRule type="cellIs" dxfId="338" priority="57" stopIfTrue="1" operator="between">
      <formula>4</formula>
      <formula>5</formula>
    </cfRule>
    <cfRule type="cellIs" dxfId="337" priority="58" stopIfTrue="1" operator="between">
      <formula>3</formula>
      <formula>4</formula>
    </cfRule>
    <cfRule type="cellIs" dxfId="336" priority="59" stopIfTrue="1" operator="between">
      <formula>2</formula>
      <formula>3</formula>
    </cfRule>
    <cfRule type="cellIs" dxfId="335" priority="60" stopIfTrue="1" operator="between">
      <formula>1</formula>
      <formula>2</formula>
    </cfRule>
    <cfRule type="cellIs" dxfId="334" priority="61" stopIfTrue="1" operator="between">
      <formula>0</formula>
      <formula>1</formula>
    </cfRule>
  </conditionalFormatting>
  <conditionalFormatting sqref="P6:P300">
    <cfRule type="cellIs" dxfId="333" priority="52" stopIfTrue="1" operator="between">
      <formula>4</formula>
      <formula>5</formula>
    </cfRule>
    <cfRule type="cellIs" dxfId="332" priority="53" stopIfTrue="1" operator="between">
      <formula>3</formula>
      <formula>4</formula>
    </cfRule>
    <cfRule type="cellIs" dxfId="331" priority="54" stopIfTrue="1" operator="between">
      <formula>2</formula>
      <formula>3</formula>
    </cfRule>
    <cfRule type="cellIs" dxfId="330" priority="55" stopIfTrue="1" operator="between">
      <formula>1</formula>
      <formula>2</formula>
    </cfRule>
    <cfRule type="cellIs" dxfId="329" priority="56" stopIfTrue="1" operator="between">
      <formula>0</formula>
      <formula>1</formula>
    </cfRule>
  </conditionalFormatting>
  <conditionalFormatting sqref="O6:O300">
    <cfRule type="cellIs" dxfId="328" priority="47" stopIfTrue="1" operator="between">
      <formula>4</formula>
      <formula>5</formula>
    </cfRule>
    <cfRule type="cellIs" dxfId="327" priority="48" stopIfTrue="1" operator="between">
      <formula>3</formula>
      <formula>4</formula>
    </cfRule>
    <cfRule type="cellIs" dxfId="326" priority="49" stopIfTrue="1" operator="between">
      <formula>2</formula>
      <formula>3</formula>
    </cfRule>
    <cfRule type="cellIs" dxfId="325" priority="50" stopIfTrue="1" operator="between">
      <formula>1</formula>
      <formula>2</formula>
    </cfRule>
    <cfRule type="cellIs" dxfId="324" priority="51" stopIfTrue="1" operator="between">
      <formula>0</formula>
      <formula>1</formula>
    </cfRule>
  </conditionalFormatting>
  <conditionalFormatting sqref="N6:N300">
    <cfRule type="cellIs" dxfId="323" priority="42" stopIfTrue="1" operator="between">
      <formula>4</formula>
      <formula>5</formula>
    </cfRule>
    <cfRule type="cellIs" dxfId="322" priority="43" stopIfTrue="1" operator="between">
      <formula>3</formula>
      <formula>4</formula>
    </cfRule>
    <cfRule type="cellIs" dxfId="321" priority="44" stopIfTrue="1" operator="between">
      <formula>2</formula>
      <formula>3</formula>
    </cfRule>
    <cfRule type="cellIs" dxfId="320" priority="45" stopIfTrue="1" operator="between">
      <formula>1</formula>
      <formula>2</formula>
    </cfRule>
    <cfRule type="cellIs" dxfId="319" priority="46" stopIfTrue="1" operator="between">
      <formula>0</formula>
      <formula>1</formula>
    </cfRule>
  </conditionalFormatting>
  <conditionalFormatting sqref="M6:M300">
    <cfRule type="cellIs" dxfId="318" priority="37" stopIfTrue="1" operator="between">
      <formula>4</formula>
      <formula>5</formula>
    </cfRule>
    <cfRule type="cellIs" dxfId="317" priority="38" stopIfTrue="1" operator="between">
      <formula>3</formula>
      <formula>4</formula>
    </cfRule>
    <cfRule type="cellIs" dxfId="316" priority="39" stopIfTrue="1" operator="between">
      <formula>2</formula>
      <formula>3</formula>
    </cfRule>
    <cfRule type="cellIs" dxfId="315" priority="40" stopIfTrue="1" operator="between">
      <formula>1</formula>
      <formula>2</formula>
    </cfRule>
    <cfRule type="cellIs" dxfId="314" priority="41" stopIfTrue="1" operator="between">
      <formula>0</formula>
      <formula>1</formula>
    </cfRule>
  </conditionalFormatting>
  <conditionalFormatting sqref="L6:L300">
    <cfRule type="cellIs" dxfId="313" priority="32" stopIfTrue="1" operator="between">
      <formula>4</formula>
      <formula>5</formula>
    </cfRule>
    <cfRule type="cellIs" dxfId="312" priority="33" stopIfTrue="1" operator="between">
      <formula>3</formula>
      <formula>4</formula>
    </cfRule>
    <cfRule type="cellIs" dxfId="311" priority="34" stopIfTrue="1" operator="between">
      <formula>2</formula>
      <formula>3</formula>
    </cfRule>
    <cfRule type="cellIs" dxfId="310" priority="35" stopIfTrue="1" operator="between">
      <formula>1</formula>
      <formula>2</formula>
    </cfRule>
    <cfRule type="cellIs" dxfId="309" priority="36" stopIfTrue="1" operator="between">
      <formula>0</formula>
      <formula>1</formula>
    </cfRule>
  </conditionalFormatting>
  <conditionalFormatting sqref="K6:K300">
    <cfRule type="cellIs" dxfId="308" priority="27" stopIfTrue="1" operator="between">
      <formula>4</formula>
      <formula>5</formula>
    </cfRule>
    <cfRule type="cellIs" dxfId="307" priority="28" stopIfTrue="1" operator="between">
      <formula>3</formula>
      <formula>4</formula>
    </cfRule>
    <cfRule type="cellIs" dxfId="306" priority="29" stopIfTrue="1" operator="between">
      <formula>2</formula>
      <formula>3</formula>
    </cfRule>
    <cfRule type="cellIs" dxfId="305" priority="30" stopIfTrue="1" operator="between">
      <formula>1</formula>
      <formula>2</formula>
    </cfRule>
    <cfRule type="cellIs" dxfId="304" priority="31" stopIfTrue="1" operator="between">
      <formula>0</formula>
      <formula>1</formula>
    </cfRule>
  </conditionalFormatting>
  <conditionalFormatting sqref="J6:J300">
    <cfRule type="cellIs" dxfId="303" priority="22" stopIfTrue="1" operator="between">
      <formula>4</formula>
      <formula>5</formula>
    </cfRule>
    <cfRule type="cellIs" dxfId="302" priority="23" stopIfTrue="1" operator="between">
      <formula>3</formula>
      <formula>4</formula>
    </cfRule>
    <cfRule type="cellIs" dxfId="301" priority="24" stopIfTrue="1" operator="between">
      <formula>2</formula>
      <formula>3</formula>
    </cfRule>
    <cfRule type="cellIs" dxfId="300" priority="25" stopIfTrue="1" operator="between">
      <formula>1</formula>
      <formula>2</formula>
    </cfRule>
    <cfRule type="cellIs" dxfId="299" priority="26" stopIfTrue="1" operator="between">
      <formula>0</formula>
      <formula>1</formula>
    </cfRule>
  </conditionalFormatting>
  <conditionalFormatting sqref="I6:I300">
    <cfRule type="cellIs" dxfId="298" priority="17" stopIfTrue="1" operator="between">
      <formula>4</formula>
      <formula>5</formula>
    </cfRule>
    <cfRule type="cellIs" dxfId="297" priority="18" stopIfTrue="1" operator="between">
      <formula>3</formula>
      <formula>4</formula>
    </cfRule>
    <cfRule type="cellIs" dxfId="296" priority="19" stopIfTrue="1" operator="between">
      <formula>2</formula>
      <formula>3</formula>
    </cfRule>
    <cfRule type="cellIs" dxfId="295" priority="20" stopIfTrue="1" operator="between">
      <formula>1</formula>
      <formula>2</formula>
    </cfRule>
    <cfRule type="cellIs" dxfId="294" priority="21" stopIfTrue="1" operator="between">
      <formula>0</formula>
      <formula>1</formula>
    </cfRule>
  </conditionalFormatting>
  <conditionalFormatting sqref="H6:H300">
    <cfRule type="cellIs" dxfId="293" priority="12" stopIfTrue="1" operator="between">
      <formula>4</formula>
      <formula>5</formula>
    </cfRule>
    <cfRule type="cellIs" dxfId="292" priority="13" stopIfTrue="1" operator="between">
      <formula>3</formula>
      <formula>4</formula>
    </cfRule>
    <cfRule type="cellIs" dxfId="291" priority="14" stopIfTrue="1" operator="between">
      <formula>2</formula>
      <formula>3</formula>
    </cfRule>
    <cfRule type="cellIs" dxfId="290" priority="15" stopIfTrue="1" operator="between">
      <formula>1</formula>
      <formula>2</formula>
    </cfRule>
    <cfRule type="cellIs" dxfId="289" priority="16" stopIfTrue="1" operator="between">
      <formula>0</formula>
      <formula>1</formula>
    </cfRule>
  </conditionalFormatting>
  <conditionalFormatting sqref="G6:G300">
    <cfRule type="cellIs" dxfId="288" priority="7" stopIfTrue="1" operator="between">
      <formula>4</formula>
      <formula>5</formula>
    </cfRule>
    <cfRule type="cellIs" dxfId="287" priority="8" stopIfTrue="1" operator="between">
      <formula>3</formula>
      <formula>4</formula>
    </cfRule>
    <cfRule type="cellIs" dxfId="286" priority="9" stopIfTrue="1" operator="between">
      <formula>2</formula>
      <formula>3</formula>
    </cfRule>
    <cfRule type="cellIs" dxfId="285" priority="10" stopIfTrue="1" operator="between">
      <formula>1</formula>
      <formula>2</formula>
    </cfRule>
    <cfRule type="cellIs" dxfId="284" priority="11" stopIfTrue="1" operator="between">
      <formula>0</formula>
      <formula>1</formula>
    </cfRule>
  </conditionalFormatting>
  <conditionalFormatting sqref="F6:F300">
    <cfRule type="cellIs" dxfId="283" priority="2" stopIfTrue="1" operator="between">
      <formula>4</formula>
      <formula>5</formula>
    </cfRule>
    <cfRule type="cellIs" dxfId="282" priority="3" stopIfTrue="1" operator="between">
      <formula>3</formula>
      <formula>4</formula>
    </cfRule>
    <cfRule type="cellIs" dxfId="281" priority="4" stopIfTrue="1" operator="between">
      <formula>2</formula>
      <formula>3</formula>
    </cfRule>
    <cfRule type="cellIs" dxfId="280" priority="5" stopIfTrue="1" operator="between">
      <formula>1</formula>
      <formula>2</formula>
    </cfRule>
    <cfRule type="cellIs" dxfId="279" priority="6" stopIfTrue="1" operator="between">
      <formula>0</formula>
      <formula>1</formula>
    </cfRule>
  </conditionalFormatting>
  <conditionalFormatting sqref="A2:AN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T163"/>
  <sheetViews>
    <sheetView zoomScale="80" zoomScaleNormal="80" workbookViewId="0">
      <selection activeCell="D98" sqref="D98"/>
    </sheetView>
  </sheetViews>
  <sheetFormatPr defaultColWidth="9.42578125" defaultRowHeight="15" x14ac:dyDescent="0.25"/>
  <cols>
    <col min="1" max="1" width="36.42578125" style="281" customWidth="1"/>
    <col min="2" max="2" width="28.42578125" style="281" customWidth="1"/>
    <col min="3" max="3" width="9.5703125" style="281" bestFit="1" customWidth="1"/>
    <col min="4" max="4" width="47.7109375" style="281" customWidth="1"/>
    <col min="5" max="5" width="9.5703125" style="281" bestFit="1" customWidth="1"/>
    <col min="6" max="6" width="22.5703125" style="281" hidden="1" customWidth="1"/>
    <col min="7" max="7" width="12.5703125" style="281" bestFit="1" customWidth="1"/>
    <col min="8" max="9" width="9.42578125" style="281"/>
    <col min="10" max="10" width="17.7109375" style="281" hidden="1" customWidth="1"/>
    <col min="11" max="11" width="11.5703125" style="281" bestFit="1" customWidth="1"/>
    <col min="12" max="12" width="9.42578125" style="281"/>
    <col min="13" max="13" width="11.42578125" style="288" bestFit="1" customWidth="1"/>
    <col min="14" max="14" width="16.7109375" style="281" customWidth="1"/>
    <col min="15" max="15" width="10.5703125" style="281" bestFit="1" customWidth="1"/>
    <col min="16" max="16" width="9.5703125" style="281" bestFit="1" customWidth="1"/>
    <col min="17" max="17" width="9.42578125" style="281"/>
    <col min="18" max="18" width="19.42578125" style="281" hidden="1" customWidth="1"/>
    <col min="19" max="19" width="11.5703125" style="281" bestFit="1" customWidth="1"/>
    <col min="20" max="20" width="9.5703125" style="281" bestFit="1" customWidth="1"/>
    <col min="21" max="21" width="11.42578125" style="288" bestFit="1" customWidth="1"/>
    <col min="22" max="22" width="18.42578125" style="281" hidden="1" customWidth="1"/>
    <col min="23" max="23" width="12.42578125" style="281" bestFit="1" customWidth="1"/>
    <col min="24" max="24" width="9.42578125" style="281"/>
    <col min="25" max="25" width="10" style="281" bestFit="1" customWidth="1"/>
    <col min="26" max="26" width="19.42578125" style="281" hidden="1" customWidth="1"/>
    <col min="27" max="27" width="11.5703125" style="281" bestFit="1" customWidth="1"/>
    <col min="28" max="28" width="9.42578125" style="281"/>
    <col min="29" max="29" width="11.42578125" style="288" bestFit="1" customWidth="1"/>
    <col min="30" max="30" width="31.42578125" style="281" hidden="1" customWidth="1"/>
    <col min="31" max="31" width="11.5703125" style="281" bestFit="1" customWidth="1"/>
    <col min="32" max="33" width="9.5703125" style="281" bestFit="1" customWidth="1"/>
    <col min="34" max="34" width="19.42578125" style="281" hidden="1" customWidth="1"/>
    <col min="35" max="35" width="11.5703125" style="281" bestFit="1" customWidth="1"/>
    <col min="36" max="36" width="11.42578125" style="281" customWidth="1"/>
    <col min="37" max="37" width="10.42578125" style="288" customWidth="1"/>
    <col min="38" max="38" width="0.42578125" style="281" customWidth="1"/>
    <col min="39" max="40" width="9.5703125" style="281" bestFit="1" customWidth="1"/>
    <col min="41" max="41" width="10" style="281" bestFit="1" customWidth="1"/>
    <col min="42" max="42" width="19.42578125" style="281" hidden="1" customWidth="1"/>
    <col min="43" max="43" width="11.5703125" style="281" bestFit="1" customWidth="1"/>
    <col min="44" max="44" width="9.5703125" style="281" bestFit="1" customWidth="1"/>
    <col min="45" max="45" width="11.5703125" style="281" bestFit="1" customWidth="1"/>
    <col min="46" max="46" width="0.5703125" style="281" hidden="1" customWidth="1"/>
    <col min="47" max="49" width="0" style="281" hidden="1"/>
    <col min="50" max="50" width="19.42578125" style="281" hidden="1" customWidth="1"/>
    <col min="51" max="51" width="11.42578125" style="281" hidden="1" customWidth="1"/>
    <col min="52" max="52" width="0" style="281" hidden="1"/>
    <col min="53" max="53" width="11.5703125" style="50" hidden="1" customWidth="1"/>
    <col min="54" max="54" width="37.42578125" style="281" hidden="1" customWidth="1"/>
    <col min="55" max="56" width="0" style="281" hidden="1"/>
    <col min="57" max="57" width="10" style="281" hidden="1" customWidth="1"/>
    <col min="58" max="58" width="19.42578125" style="281" hidden="1" customWidth="1"/>
    <col min="59" max="60" width="11.42578125" style="281" hidden="1" customWidth="1"/>
    <col min="61" max="61" width="11.5703125" style="215" hidden="1" customWidth="1"/>
    <col min="62" max="62" width="27.42578125" style="281" bestFit="1" customWidth="1"/>
    <col min="63" max="64" width="9.5703125" style="281" bestFit="1" customWidth="1"/>
    <col min="65" max="65" width="10.42578125" style="281" bestFit="1" customWidth="1"/>
    <col min="66" max="66" width="15.42578125" style="281" hidden="1" customWidth="1"/>
    <col min="67" max="68" width="9.5703125" style="281" bestFit="1" customWidth="1"/>
    <col min="69" max="69" width="11.5703125" style="50" bestFit="1" customWidth="1"/>
    <col min="70" max="70" width="33.42578125" style="281" hidden="1" customWidth="1"/>
    <col min="71" max="72" width="0" style="281" hidden="1"/>
    <col min="73" max="73" width="10" style="281" hidden="1" customWidth="1"/>
    <col min="74" max="74" width="15.42578125" style="281" hidden="1" customWidth="1"/>
    <col min="75" max="76" width="0" style="281" hidden="1"/>
    <col min="77" max="77" width="11.5703125" style="281" hidden="1" customWidth="1"/>
    <col min="78" max="78" width="31.42578125" style="281" hidden="1" customWidth="1"/>
    <col min="79" max="81" width="0" style="281" hidden="1"/>
    <col min="82" max="82" width="15.42578125" style="281" hidden="1" customWidth="1"/>
    <col min="83" max="84" width="0" style="281" hidden="1"/>
    <col min="85" max="85" width="11.5703125" style="50" hidden="1" customWidth="1"/>
    <col min="86" max="92" width="0" style="281" hidden="1"/>
    <col min="93" max="93" width="9.42578125" style="215" hidden="1" customWidth="1"/>
    <col min="94" max="100" width="0" style="281" hidden="1"/>
    <col min="101" max="101" width="11" style="215" hidden="1" customWidth="1"/>
    <col min="102" max="102" width="0" style="281" hidden="1"/>
    <col min="103" max="103" width="10.5703125" style="281" bestFit="1" customWidth="1"/>
    <col min="104" max="104" width="19.42578125" style="281" customWidth="1"/>
    <col min="105" max="105" width="9.42578125" style="281"/>
    <col min="106" max="106" width="15" style="281" hidden="1" customWidth="1"/>
    <col min="107" max="107" width="23.42578125" style="281" customWidth="1"/>
    <col min="108" max="108" width="9.5703125" style="281" bestFit="1" customWidth="1"/>
    <col min="109" max="109" width="11.42578125" style="50" bestFit="1" customWidth="1"/>
    <col min="110" max="110" width="14.5703125" style="281" hidden="1" customWidth="1"/>
    <col min="111" max="111" width="11.42578125" style="281" bestFit="1" customWidth="1"/>
    <col min="112" max="112" width="9.5703125" style="281" bestFit="1" customWidth="1"/>
    <col min="113" max="113" width="9.42578125" style="281"/>
    <col min="114" max="114" width="0" style="281" hidden="1"/>
    <col min="115" max="116" width="9.5703125" style="281" bestFit="1" customWidth="1"/>
    <col min="117" max="117" width="11.5703125" style="215" bestFit="1" customWidth="1"/>
    <col min="118" max="118" width="0.5703125" style="281" customWidth="1"/>
    <col min="119" max="119" width="13.5703125" style="281" bestFit="1" customWidth="1"/>
    <col min="120" max="120" width="9.5703125" style="281" bestFit="1" customWidth="1"/>
    <col min="121" max="121" width="9.42578125" style="281"/>
    <col min="122" max="122" width="0" style="281" hidden="1"/>
    <col min="123" max="123" width="11.5703125" style="281" bestFit="1" customWidth="1"/>
    <col min="124" max="124" width="9.5703125" style="281" bestFit="1" customWidth="1"/>
    <col min="125" max="125" width="11.5703125" style="50" bestFit="1" customWidth="1"/>
    <col min="126" max="126" width="0" style="281" hidden="1"/>
    <col min="127" max="128" width="9.5703125" style="281" bestFit="1" customWidth="1"/>
    <col min="129" max="129" width="9.42578125" style="281"/>
    <col min="130" max="130" width="0" style="281" hidden="1"/>
    <col min="131" max="132" width="9.5703125" style="281" bestFit="1" customWidth="1"/>
    <col min="133" max="133" width="11.5703125" style="215" bestFit="1" customWidth="1"/>
    <col min="134" max="134" width="43.42578125" style="281" hidden="1" customWidth="1"/>
    <col min="135" max="135" width="11" style="281" customWidth="1"/>
    <col min="136" max="136" width="9.5703125" style="281" bestFit="1" customWidth="1"/>
    <col min="137" max="137" width="9.42578125" style="281"/>
    <col min="138" max="138" width="0" style="281" hidden="1"/>
    <col min="139" max="140" width="9.42578125" style="281" customWidth="1"/>
    <col min="141" max="141" width="11.5703125" style="50" bestFit="1" customWidth="1"/>
    <col min="142" max="142" width="0" style="281" hidden="1"/>
    <col min="143" max="144" width="23.5703125" style="281" customWidth="1"/>
    <col min="145" max="145" width="9.42578125" style="281"/>
    <col min="146" max="146" width="0" style="281" hidden="1"/>
    <col min="147" max="148" width="9.5703125" style="281" bestFit="1" customWidth="1"/>
    <col min="149" max="149" width="11.5703125" style="215" customWidth="1"/>
    <col min="150" max="150" width="43.5703125" style="281" hidden="1" customWidth="1"/>
    <col min="151" max="153" width="9.5703125" style="281" bestFit="1" customWidth="1"/>
    <col min="154" max="154" width="0" style="281" hidden="1"/>
    <col min="155" max="156" width="9.5703125" style="281" bestFit="1" customWidth="1"/>
    <col min="157" max="157" width="11.5703125" style="50" bestFit="1" customWidth="1"/>
    <col min="158" max="158" width="0" style="281" hidden="1"/>
    <col min="159" max="161" width="9.5703125" style="281" bestFit="1" customWidth="1"/>
    <col min="162" max="162" width="0" style="281" hidden="1"/>
    <col min="163" max="164" width="9.5703125" style="281" bestFit="1" customWidth="1"/>
    <col min="165" max="165" width="11.5703125" style="50" bestFit="1" customWidth="1"/>
    <col min="166" max="166" width="0" style="281" hidden="1"/>
    <col min="167" max="167" width="9.5703125" style="281" hidden="1" bestFit="1" customWidth="1"/>
    <col min="168" max="168" width="0" style="281" hidden="1"/>
    <col min="169" max="172" width="13" style="281" hidden="1" customWidth="1"/>
    <col min="173" max="173" width="11.5703125" style="50" hidden="1" customWidth="1"/>
    <col min="174" max="174" width="0" style="281" hidden="1"/>
    <col min="175" max="180" width="13" style="281" hidden="1" customWidth="1"/>
    <col min="181" max="181" width="11.5703125" style="215" hidden="1" customWidth="1"/>
    <col min="182" max="182" width="0" style="281" hidden="1"/>
    <col min="183" max="183" width="9.5703125" style="281" hidden="1" bestFit="1" customWidth="1"/>
    <col min="184" max="185" width="13" style="281" hidden="1" customWidth="1"/>
    <col min="186" max="186" width="0" style="281" hidden="1"/>
    <col min="187" max="187" width="9.5703125" style="281" hidden="1" bestFit="1" customWidth="1"/>
    <col min="188" max="188" width="13" style="281" hidden="1" customWidth="1"/>
    <col min="189" max="189" width="11.5703125" style="50" hidden="1" bestFit="1" customWidth="1"/>
    <col min="190" max="190" width="0" style="281" hidden="1"/>
    <col min="191" max="191" width="9.5703125" style="281" hidden="1" bestFit="1" customWidth="1"/>
    <col min="192" max="193" width="13" style="281" hidden="1" customWidth="1"/>
    <col min="194" max="194" width="0" style="281" hidden="1"/>
    <col min="195" max="195" width="9.5703125" style="281" hidden="1" bestFit="1" customWidth="1"/>
    <col min="196" max="196" width="13" style="281" hidden="1" customWidth="1"/>
    <col min="197" max="197" width="11.5703125" style="215" hidden="1" bestFit="1" customWidth="1"/>
    <col min="198" max="198" width="0" style="281" hidden="1"/>
    <col min="199" max="199" width="9.5703125" style="281" hidden="1" bestFit="1" customWidth="1"/>
    <col min="200" max="200" width="13" style="281" hidden="1" customWidth="1"/>
    <col min="201" max="201" width="9.5703125" style="281" hidden="1" bestFit="1" customWidth="1"/>
    <col min="202" max="202" width="0" style="281" hidden="1"/>
    <col min="203" max="203" width="9.5703125" style="281" hidden="1" bestFit="1" customWidth="1"/>
    <col min="204" max="204" width="13" style="281" hidden="1" customWidth="1"/>
    <col min="205" max="205" width="11.5703125" style="50" hidden="1" bestFit="1" customWidth="1"/>
    <col min="206" max="206" width="0" style="281" hidden="1"/>
    <col min="207" max="207" width="9.5703125" style="281" hidden="1" bestFit="1" customWidth="1"/>
    <col min="208" max="209" width="13" style="281" hidden="1" customWidth="1"/>
    <col min="210" max="210" width="0" style="281" hidden="1"/>
    <col min="211" max="211" width="9.5703125" style="281" hidden="1" bestFit="1" customWidth="1"/>
    <col min="212" max="212" width="13" style="281" hidden="1" customWidth="1"/>
    <col min="213" max="213" width="11.5703125" style="215" hidden="1" bestFit="1" customWidth="1"/>
    <col min="214" max="214" width="0" style="281" hidden="1"/>
    <col min="215" max="215" width="9.5703125" style="281" hidden="1" bestFit="1" customWidth="1"/>
    <col min="216" max="217" width="13" style="281" hidden="1" customWidth="1"/>
    <col min="218" max="218" width="0" style="281" hidden="1"/>
    <col min="219" max="219" width="9.5703125" style="281" hidden="1" bestFit="1" customWidth="1"/>
    <col min="220" max="220" width="13" style="281" hidden="1" customWidth="1"/>
    <col min="221" max="221" width="11.5703125" style="50" hidden="1" bestFit="1" customWidth="1"/>
    <col min="222" max="222" width="0" style="281" hidden="1"/>
    <col min="223" max="223" width="9.5703125" style="281" hidden="1" bestFit="1" customWidth="1"/>
    <col min="224" max="225" width="13" style="281" hidden="1" customWidth="1"/>
    <col min="226" max="226" width="0" style="281" hidden="1"/>
    <col min="227" max="227" width="9.5703125" style="281" hidden="1" bestFit="1" customWidth="1"/>
    <col min="228" max="228" width="13" style="281" hidden="1" customWidth="1"/>
    <col min="229" max="229" width="11.5703125" style="215" hidden="1" bestFit="1" customWidth="1"/>
    <col min="230" max="230" width="0" style="281" hidden="1"/>
    <col min="231" max="231" width="9.5703125" style="281" hidden="1" bestFit="1" customWidth="1"/>
    <col min="232" max="233" width="13" style="281" hidden="1" customWidth="1"/>
    <col min="234" max="234" width="0" style="281" hidden="1"/>
    <col min="235" max="235" width="9.5703125" style="281" hidden="1" bestFit="1" customWidth="1"/>
    <col min="236" max="236" width="13" style="281" hidden="1" customWidth="1"/>
    <col min="237" max="237" width="11.5703125" style="50" hidden="1" bestFit="1" customWidth="1"/>
    <col min="238" max="238" width="33" style="281" hidden="1" customWidth="1"/>
    <col min="239" max="239" width="9.5703125" style="281" hidden="1" bestFit="1" customWidth="1"/>
    <col min="240" max="241" width="13" style="281" hidden="1" customWidth="1"/>
    <col min="242" max="242" width="0" style="281" hidden="1"/>
    <col min="243" max="243" width="9.5703125" style="281" hidden="1" bestFit="1" customWidth="1"/>
    <col min="244" max="244" width="13" style="281" hidden="1" customWidth="1"/>
    <col min="245" max="245" width="11.5703125" style="215" hidden="1" bestFit="1" customWidth="1"/>
    <col min="246" max="246" width="0" style="281" hidden="1"/>
    <col min="247" max="247" width="9.5703125" style="281" hidden="1" bestFit="1" customWidth="1"/>
    <col min="248" max="249" width="13" style="281" hidden="1" customWidth="1"/>
    <col min="250" max="250" width="0" style="281" hidden="1"/>
    <col min="251" max="251" width="9.5703125" style="281" hidden="1" bestFit="1" customWidth="1"/>
    <col min="252" max="252" width="13" style="281" hidden="1" customWidth="1"/>
    <col min="253" max="253" width="11.5703125" style="50" hidden="1" bestFit="1" customWidth="1"/>
    <col min="254" max="254" width="13" style="281" hidden="1" customWidth="1"/>
    <col min="255" max="16384" width="9.42578125" style="281"/>
  </cols>
  <sheetData>
    <row r="1" spans="1:253" s="282" customFormat="1" ht="12.95" customHeight="1" x14ac:dyDescent="0.2">
      <c r="A1" s="164" t="s">
        <v>0</v>
      </c>
      <c r="B1" s="164" t="s">
        <v>8549</v>
      </c>
      <c r="C1" s="164" t="s">
        <v>1</v>
      </c>
      <c r="D1" s="164" t="s">
        <v>2</v>
      </c>
      <c r="E1" s="164" t="s">
        <v>9173</v>
      </c>
      <c r="F1" s="302" t="s">
        <v>1398</v>
      </c>
      <c r="G1" s="302"/>
      <c r="H1" s="302"/>
      <c r="I1" s="302"/>
      <c r="J1" s="302"/>
      <c r="K1" s="302"/>
      <c r="L1" s="302"/>
      <c r="M1" s="302"/>
      <c r="N1" s="301" t="s">
        <v>189</v>
      </c>
      <c r="O1" s="301"/>
      <c r="P1" s="301"/>
      <c r="Q1" s="301"/>
      <c r="R1" s="301"/>
      <c r="S1" s="301"/>
      <c r="T1" s="301"/>
      <c r="U1" s="301"/>
      <c r="V1" s="302" t="s">
        <v>624</v>
      </c>
      <c r="W1" s="302"/>
      <c r="X1" s="302"/>
      <c r="Y1" s="302"/>
      <c r="Z1" s="302"/>
      <c r="AA1" s="302"/>
      <c r="AB1" s="302"/>
      <c r="AC1" s="302"/>
      <c r="AD1" s="301" t="s">
        <v>619</v>
      </c>
      <c r="AE1" s="301"/>
      <c r="AF1" s="301"/>
      <c r="AG1" s="301"/>
      <c r="AH1" s="301"/>
      <c r="AI1" s="301"/>
      <c r="AJ1" s="301"/>
      <c r="AK1" s="301"/>
      <c r="AL1" s="302" t="s">
        <v>531</v>
      </c>
      <c r="AM1" s="302"/>
      <c r="AN1" s="302"/>
      <c r="AO1" s="302"/>
      <c r="AP1" s="302"/>
      <c r="AQ1" s="302"/>
      <c r="AR1" s="302"/>
      <c r="AS1" s="302"/>
      <c r="AT1" s="305" t="s">
        <v>37</v>
      </c>
      <c r="AU1" s="305"/>
      <c r="AV1" s="305"/>
      <c r="AW1" s="305"/>
      <c r="AX1" s="305"/>
      <c r="AY1" s="305"/>
      <c r="AZ1" s="305"/>
      <c r="BA1" s="305"/>
      <c r="BB1" s="302" t="s">
        <v>35</v>
      </c>
      <c r="BC1" s="302"/>
      <c r="BD1" s="302"/>
      <c r="BE1" s="302"/>
      <c r="BF1" s="302"/>
      <c r="BG1" s="302"/>
      <c r="BH1" s="302"/>
      <c r="BI1" s="302"/>
      <c r="BJ1" s="301" t="s">
        <v>1207</v>
      </c>
      <c r="BK1" s="301"/>
      <c r="BL1" s="301"/>
      <c r="BM1" s="301"/>
      <c r="BN1" s="301"/>
      <c r="BO1" s="301"/>
      <c r="BP1" s="301"/>
      <c r="BQ1" s="301"/>
      <c r="BR1" s="302" t="s">
        <v>13</v>
      </c>
      <c r="BS1" s="302"/>
      <c r="BT1" s="302"/>
      <c r="BU1" s="302"/>
      <c r="BV1" s="302"/>
      <c r="BW1" s="302"/>
      <c r="BX1" s="302"/>
      <c r="BY1" s="302"/>
      <c r="BZ1" s="305" t="s">
        <v>18</v>
      </c>
      <c r="CA1" s="305"/>
      <c r="CB1" s="305"/>
      <c r="CC1" s="305"/>
      <c r="CD1" s="305"/>
      <c r="CE1" s="305"/>
      <c r="CF1" s="305"/>
      <c r="CG1" s="305"/>
      <c r="CH1" s="306" t="s">
        <v>8550</v>
      </c>
      <c r="CI1" s="306"/>
      <c r="CJ1" s="306"/>
      <c r="CK1" s="306"/>
      <c r="CL1" s="306"/>
      <c r="CM1" s="306"/>
      <c r="CN1" s="306"/>
      <c r="CO1" s="306"/>
      <c r="CP1" s="302" t="s">
        <v>21</v>
      </c>
      <c r="CQ1" s="302"/>
      <c r="CR1" s="302"/>
      <c r="CS1" s="302"/>
      <c r="CT1" s="302"/>
      <c r="CU1" s="302"/>
      <c r="CV1" s="302"/>
      <c r="CW1" s="302"/>
      <c r="CX1" s="304" t="s">
        <v>631</v>
      </c>
      <c r="CY1" s="304"/>
      <c r="CZ1" s="304"/>
      <c r="DA1" s="304"/>
      <c r="DB1" s="304"/>
      <c r="DC1" s="304"/>
      <c r="DD1" s="304"/>
      <c r="DE1" s="304"/>
      <c r="DF1" s="303" t="s">
        <v>614</v>
      </c>
      <c r="DG1" s="303"/>
      <c r="DH1" s="303"/>
      <c r="DI1" s="303"/>
      <c r="DJ1" s="303"/>
      <c r="DK1" s="303"/>
      <c r="DL1" s="303"/>
      <c r="DM1" s="303"/>
      <c r="DN1" s="304" t="s">
        <v>635</v>
      </c>
      <c r="DO1" s="304"/>
      <c r="DP1" s="304"/>
      <c r="DQ1" s="304"/>
      <c r="DR1" s="304"/>
      <c r="DS1" s="304"/>
      <c r="DT1" s="304"/>
      <c r="DU1" s="304"/>
      <c r="DV1" s="303" t="s">
        <v>617</v>
      </c>
      <c r="DW1" s="303"/>
      <c r="DX1" s="303"/>
      <c r="DY1" s="303"/>
      <c r="DZ1" s="303"/>
      <c r="EA1" s="303"/>
      <c r="EB1" s="303"/>
      <c r="EC1" s="303"/>
      <c r="ED1" s="165"/>
      <c r="EE1" s="307" t="s">
        <v>633</v>
      </c>
      <c r="EF1" s="307"/>
      <c r="EG1" s="307"/>
      <c r="EH1" s="307"/>
      <c r="EI1" s="307"/>
      <c r="EJ1" s="307"/>
      <c r="EK1" s="308"/>
      <c r="EL1" s="166"/>
      <c r="EM1" s="303" t="s">
        <v>607</v>
      </c>
      <c r="EN1" s="303"/>
      <c r="EO1" s="303"/>
      <c r="EP1" s="303"/>
      <c r="EQ1" s="303"/>
      <c r="ER1" s="303"/>
      <c r="ES1" s="303"/>
      <c r="ET1" s="309" t="s">
        <v>1318</v>
      </c>
      <c r="EU1" s="309"/>
      <c r="EV1" s="309"/>
      <c r="EW1" s="309"/>
      <c r="EX1" s="309"/>
      <c r="EY1" s="309"/>
      <c r="EZ1" s="309"/>
      <c r="FA1" s="309"/>
      <c r="FB1" s="310" t="s">
        <v>44</v>
      </c>
      <c r="FC1" s="310"/>
      <c r="FD1" s="310"/>
      <c r="FE1" s="310"/>
      <c r="FF1" s="310"/>
      <c r="FG1" s="310"/>
      <c r="FH1" s="310"/>
      <c r="FI1" s="310"/>
      <c r="FJ1" s="309" t="s">
        <v>23</v>
      </c>
      <c r="FK1" s="309"/>
      <c r="FL1" s="309"/>
      <c r="FM1" s="309"/>
      <c r="FN1" s="309"/>
      <c r="FO1" s="309"/>
      <c r="FP1" s="309"/>
      <c r="FQ1" s="309"/>
      <c r="FR1" s="310" t="s">
        <v>25</v>
      </c>
      <c r="FS1" s="310"/>
      <c r="FT1" s="310"/>
      <c r="FU1" s="310"/>
      <c r="FV1" s="310"/>
      <c r="FW1" s="310"/>
      <c r="FX1" s="310"/>
      <c r="FY1" s="310"/>
      <c r="FZ1" s="309" t="s">
        <v>2249</v>
      </c>
      <c r="GA1" s="309"/>
      <c r="GB1" s="309"/>
      <c r="GC1" s="309"/>
      <c r="GD1" s="309"/>
      <c r="GE1" s="309"/>
      <c r="GF1" s="309"/>
      <c r="GG1" s="309"/>
      <c r="GH1" s="310" t="s">
        <v>2261</v>
      </c>
      <c r="GI1" s="310"/>
      <c r="GJ1" s="310"/>
      <c r="GK1" s="310"/>
      <c r="GL1" s="310"/>
      <c r="GM1" s="310"/>
      <c r="GN1" s="310"/>
      <c r="GO1" s="310"/>
      <c r="GP1" s="309" t="s">
        <v>2251</v>
      </c>
      <c r="GQ1" s="309"/>
      <c r="GR1" s="309"/>
      <c r="GS1" s="309"/>
      <c r="GT1" s="309"/>
      <c r="GU1" s="309"/>
      <c r="GV1" s="309"/>
      <c r="GW1" s="309"/>
      <c r="GX1" s="310" t="s">
        <v>2263</v>
      </c>
      <c r="GY1" s="310"/>
      <c r="GZ1" s="310"/>
      <c r="HA1" s="310"/>
      <c r="HB1" s="310"/>
      <c r="HC1" s="310"/>
      <c r="HD1" s="310"/>
      <c r="HE1" s="310"/>
      <c r="HF1" s="309" t="s">
        <v>2246</v>
      </c>
      <c r="HG1" s="309"/>
      <c r="HH1" s="309"/>
      <c r="HI1" s="309"/>
      <c r="HJ1" s="309"/>
      <c r="HK1" s="309"/>
      <c r="HL1" s="309"/>
      <c r="HM1" s="309"/>
      <c r="HN1" s="310" t="s">
        <v>2259</v>
      </c>
      <c r="HO1" s="310"/>
      <c r="HP1" s="310"/>
      <c r="HQ1" s="310"/>
      <c r="HR1" s="310"/>
      <c r="HS1" s="310"/>
      <c r="HT1" s="310"/>
      <c r="HU1" s="310"/>
      <c r="HV1" s="309" t="s">
        <v>2253</v>
      </c>
      <c r="HW1" s="309"/>
      <c r="HX1" s="309"/>
      <c r="HY1" s="309"/>
      <c r="HZ1" s="309"/>
      <c r="IA1" s="309"/>
      <c r="IB1" s="309"/>
      <c r="IC1" s="309"/>
      <c r="ID1" s="310" t="s">
        <v>2257</v>
      </c>
      <c r="IE1" s="310"/>
      <c r="IF1" s="310"/>
      <c r="IG1" s="310"/>
      <c r="IH1" s="310"/>
      <c r="II1" s="310"/>
      <c r="IJ1" s="310"/>
      <c r="IK1" s="310"/>
      <c r="IL1" s="309" t="s">
        <v>2255</v>
      </c>
      <c r="IM1" s="309"/>
      <c r="IN1" s="309"/>
      <c r="IO1" s="309"/>
      <c r="IP1" s="309"/>
      <c r="IQ1" s="309"/>
      <c r="IR1" s="309"/>
      <c r="IS1" s="309"/>
    </row>
    <row r="2" spans="1:253" s="282" customFormat="1" ht="12.95" customHeight="1" x14ac:dyDescent="0.2">
      <c r="A2" s="167">
        <v>0</v>
      </c>
      <c r="B2" s="167"/>
      <c r="C2" s="167">
        <v>0</v>
      </c>
      <c r="D2" s="167"/>
      <c r="E2" s="167">
        <v>0</v>
      </c>
      <c r="F2" s="283" t="s">
        <v>8551</v>
      </c>
      <c r="G2" s="283" t="s">
        <v>4</v>
      </c>
      <c r="H2" s="283" t="s">
        <v>8552</v>
      </c>
      <c r="I2" s="283" t="s">
        <v>5</v>
      </c>
      <c r="J2" s="283" t="s">
        <v>6</v>
      </c>
      <c r="K2" s="283" t="s">
        <v>8</v>
      </c>
      <c r="L2" s="283" t="s">
        <v>7</v>
      </c>
      <c r="M2" s="168" t="s">
        <v>8553</v>
      </c>
      <c r="N2" s="169" t="s">
        <v>8554</v>
      </c>
      <c r="O2" s="169" t="s">
        <v>4</v>
      </c>
      <c r="P2" s="169" t="s">
        <v>8552</v>
      </c>
      <c r="Q2" s="169" t="s">
        <v>5</v>
      </c>
      <c r="R2" s="169" t="s">
        <v>6</v>
      </c>
      <c r="S2" s="169" t="s">
        <v>8</v>
      </c>
      <c r="T2" s="169" t="s">
        <v>7</v>
      </c>
      <c r="U2" s="170" t="s">
        <v>8553</v>
      </c>
      <c r="V2" s="283" t="s">
        <v>8555</v>
      </c>
      <c r="W2" s="283" t="s">
        <v>4</v>
      </c>
      <c r="X2" s="283" t="s">
        <v>8552</v>
      </c>
      <c r="Y2" s="283" t="s">
        <v>5</v>
      </c>
      <c r="Z2" s="283" t="s">
        <v>6</v>
      </c>
      <c r="AA2" s="283" t="s">
        <v>8</v>
      </c>
      <c r="AB2" s="283" t="s">
        <v>7</v>
      </c>
      <c r="AC2" s="168" t="s">
        <v>8553</v>
      </c>
      <c r="AD2" s="169" t="s">
        <v>8556</v>
      </c>
      <c r="AE2" s="169" t="s">
        <v>4</v>
      </c>
      <c r="AF2" s="169" t="s">
        <v>8552</v>
      </c>
      <c r="AG2" s="169" t="s">
        <v>5</v>
      </c>
      <c r="AH2" s="169" t="s">
        <v>6</v>
      </c>
      <c r="AI2" s="169" t="s">
        <v>8</v>
      </c>
      <c r="AJ2" s="169" t="s">
        <v>7</v>
      </c>
      <c r="AK2" s="170" t="s">
        <v>8553</v>
      </c>
      <c r="AL2" s="283" t="s">
        <v>8557</v>
      </c>
      <c r="AM2" s="283" t="s">
        <v>4</v>
      </c>
      <c r="AN2" s="283" t="s">
        <v>8552</v>
      </c>
      <c r="AO2" s="283" t="s">
        <v>5</v>
      </c>
      <c r="AP2" s="283" t="s">
        <v>6</v>
      </c>
      <c r="AQ2" s="283" t="s">
        <v>8</v>
      </c>
      <c r="AR2" s="283" t="s">
        <v>7</v>
      </c>
      <c r="AS2" s="283" t="s">
        <v>8553</v>
      </c>
      <c r="AT2" s="171" t="s">
        <v>8558</v>
      </c>
      <c r="AU2" s="171" t="s">
        <v>4</v>
      </c>
      <c r="AV2" s="171" t="s">
        <v>8552</v>
      </c>
      <c r="AW2" s="171" t="s">
        <v>5</v>
      </c>
      <c r="AX2" s="171" t="s">
        <v>6</v>
      </c>
      <c r="AY2" s="171" t="s">
        <v>8</v>
      </c>
      <c r="AZ2" s="171" t="s">
        <v>7</v>
      </c>
      <c r="BA2" s="172" t="s">
        <v>8553</v>
      </c>
      <c r="BB2" s="283" t="s">
        <v>8559</v>
      </c>
      <c r="BC2" s="283" t="s">
        <v>4</v>
      </c>
      <c r="BD2" s="283" t="s">
        <v>8552</v>
      </c>
      <c r="BE2" s="283" t="s">
        <v>5</v>
      </c>
      <c r="BF2" s="283" t="s">
        <v>6</v>
      </c>
      <c r="BG2" s="283" t="s">
        <v>8</v>
      </c>
      <c r="BH2" s="283" t="s">
        <v>7</v>
      </c>
      <c r="BI2" s="283" t="s">
        <v>8553</v>
      </c>
      <c r="BJ2" s="169" t="s">
        <v>8560</v>
      </c>
      <c r="BK2" s="169" t="s">
        <v>4</v>
      </c>
      <c r="BL2" s="169" t="s">
        <v>8552</v>
      </c>
      <c r="BM2" s="169" t="s">
        <v>5</v>
      </c>
      <c r="BN2" s="169" t="s">
        <v>6</v>
      </c>
      <c r="BO2" s="169" t="s">
        <v>8</v>
      </c>
      <c r="BP2" s="169" t="s">
        <v>7</v>
      </c>
      <c r="BQ2" s="170" t="s">
        <v>8553</v>
      </c>
      <c r="BR2" s="283" t="s">
        <v>8561</v>
      </c>
      <c r="BS2" s="283" t="s">
        <v>4</v>
      </c>
      <c r="BT2" s="283" t="s">
        <v>8552</v>
      </c>
      <c r="BU2" s="283" t="s">
        <v>5</v>
      </c>
      <c r="BV2" s="283" t="s">
        <v>6</v>
      </c>
      <c r="BW2" s="283" t="s">
        <v>8</v>
      </c>
      <c r="BX2" s="283" t="s">
        <v>7</v>
      </c>
      <c r="BY2" s="283" t="s">
        <v>8553</v>
      </c>
      <c r="BZ2" s="171" t="s">
        <v>8562</v>
      </c>
      <c r="CA2" s="171" t="s">
        <v>4</v>
      </c>
      <c r="CB2" s="171" t="s">
        <v>8552</v>
      </c>
      <c r="CC2" s="171" t="s">
        <v>5</v>
      </c>
      <c r="CD2" s="171" t="s">
        <v>6</v>
      </c>
      <c r="CE2" s="171" t="s">
        <v>8</v>
      </c>
      <c r="CF2" s="171" t="s">
        <v>7</v>
      </c>
      <c r="CG2" s="172" t="s">
        <v>8553</v>
      </c>
      <c r="CH2" s="286" t="s">
        <v>8563</v>
      </c>
      <c r="CI2" s="286" t="s">
        <v>4</v>
      </c>
      <c r="CJ2" s="286" t="s">
        <v>8552</v>
      </c>
      <c r="CK2" s="286" t="s">
        <v>5</v>
      </c>
      <c r="CL2" s="286" t="s">
        <v>6</v>
      </c>
      <c r="CM2" s="286" t="s">
        <v>8</v>
      </c>
      <c r="CN2" s="286" t="s">
        <v>7</v>
      </c>
      <c r="CO2" s="286" t="s">
        <v>8553</v>
      </c>
      <c r="CP2" s="283" t="s">
        <v>8564</v>
      </c>
      <c r="CQ2" s="283" t="s">
        <v>4</v>
      </c>
      <c r="CR2" s="283" t="s">
        <v>8552</v>
      </c>
      <c r="CS2" s="283" t="s">
        <v>5</v>
      </c>
      <c r="CT2" s="283" t="s">
        <v>6</v>
      </c>
      <c r="CU2" s="283" t="s">
        <v>8</v>
      </c>
      <c r="CV2" s="283" t="s">
        <v>7</v>
      </c>
      <c r="CW2" s="283" t="s">
        <v>8553</v>
      </c>
      <c r="CX2" s="285" t="s">
        <v>8565</v>
      </c>
      <c r="CY2" s="285" t="s">
        <v>4</v>
      </c>
      <c r="CZ2" s="285" t="s">
        <v>8552</v>
      </c>
      <c r="DA2" s="285" t="s">
        <v>5</v>
      </c>
      <c r="DB2" s="285" t="s">
        <v>6</v>
      </c>
      <c r="DC2" s="285" t="s">
        <v>8</v>
      </c>
      <c r="DD2" s="285" t="s">
        <v>7</v>
      </c>
      <c r="DE2" s="287" t="s">
        <v>8553</v>
      </c>
      <c r="DF2" s="284" t="s">
        <v>8566</v>
      </c>
      <c r="DG2" s="284" t="s">
        <v>4</v>
      </c>
      <c r="DH2" s="284" t="s">
        <v>8552</v>
      </c>
      <c r="DI2" s="284" t="s">
        <v>5</v>
      </c>
      <c r="DJ2" s="284" t="s">
        <v>6</v>
      </c>
      <c r="DK2" s="284" t="s">
        <v>8</v>
      </c>
      <c r="DL2" s="284" t="s">
        <v>7</v>
      </c>
      <c r="DM2" s="284" t="s">
        <v>8553</v>
      </c>
      <c r="DN2" s="285" t="s">
        <v>8567</v>
      </c>
      <c r="DO2" s="285" t="s">
        <v>4</v>
      </c>
      <c r="DP2" s="285" t="s">
        <v>8552</v>
      </c>
      <c r="DQ2" s="285" t="s">
        <v>5</v>
      </c>
      <c r="DR2" s="285" t="s">
        <v>6</v>
      </c>
      <c r="DS2" s="285" t="s">
        <v>8</v>
      </c>
      <c r="DT2" s="285" t="s">
        <v>7</v>
      </c>
      <c r="DU2" s="287" t="s">
        <v>8553</v>
      </c>
      <c r="DV2" s="284" t="s">
        <v>8568</v>
      </c>
      <c r="DW2" s="284" t="s">
        <v>4</v>
      </c>
      <c r="DX2" s="284" t="s">
        <v>8552</v>
      </c>
      <c r="DY2" s="284" t="s">
        <v>5</v>
      </c>
      <c r="DZ2" s="284" t="s">
        <v>6</v>
      </c>
      <c r="EA2" s="284" t="s">
        <v>8</v>
      </c>
      <c r="EB2" s="284" t="s">
        <v>7</v>
      </c>
      <c r="EC2" s="284" t="s">
        <v>8553</v>
      </c>
      <c r="ED2" s="173" t="s">
        <v>8569</v>
      </c>
      <c r="EE2" s="285" t="s">
        <v>4</v>
      </c>
      <c r="EF2" s="285" t="s">
        <v>8552</v>
      </c>
      <c r="EG2" s="285" t="s">
        <v>5</v>
      </c>
      <c r="EH2" s="285" t="s">
        <v>6</v>
      </c>
      <c r="EI2" s="285" t="s">
        <v>8</v>
      </c>
      <c r="EJ2" s="285" t="s">
        <v>7</v>
      </c>
      <c r="EK2" s="287" t="s">
        <v>8553</v>
      </c>
      <c r="EL2" s="166" t="s">
        <v>8570</v>
      </c>
      <c r="EM2" s="284" t="s">
        <v>4</v>
      </c>
      <c r="EN2" s="284" t="s">
        <v>8552</v>
      </c>
      <c r="EO2" s="284" t="s">
        <v>5</v>
      </c>
      <c r="EP2" s="284" t="s">
        <v>6</v>
      </c>
      <c r="EQ2" s="284" t="s">
        <v>8</v>
      </c>
      <c r="ER2" s="284" t="s">
        <v>7</v>
      </c>
      <c r="ES2" s="284" t="s">
        <v>8553</v>
      </c>
      <c r="ET2" s="289" t="s">
        <v>8571</v>
      </c>
      <c r="EU2" s="289" t="s">
        <v>4</v>
      </c>
      <c r="EV2" s="289" t="s">
        <v>8552</v>
      </c>
      <c r="EW2" s="289" t="s">
        <v>5</v>
      </c>
      <c r="EX2" s="289" t="s">
        <v>6</v>
      </c>
      <c r="EY2" s="289" t="s">
        <v>8</v>
      </c>
      <c r="EZ2" s="289" t="s">
        <v>7</v>
      </c>
      <c r="FA2" s="174" t="s">
        <v>8553</v>
      </c>
      <c r="FB2" s="290" t="s">
        <v>8572</v>
      </c>
      <c r="FC2" s="290" t="s">
        <v>4</v>
      </c>
      <c r="FD2" s="290" t="s">
        <v>8552</v>
      </c>
      <c r="FE2" s="290" t="s">
        <v>5</v>
      </c>
      <c r="FF2" s="290" t="s">
        <v>6</v>
      </c>
      <c r="FG2" s="290" t="s">
        <v>8</v>
      </c>
      <c r="FH2" s="290" t="s">
        <v>7</v>
      </c>
      <c r="FI2" s="175" t="s">
        <v>8553</v>
      </c>
      <c r="FJ2" s="289" t="s">
        <v>8573</v>
      </c>
      <c r="FK2" s="289" t="s">
        <v>4</v>
      </c>
      <c r="FL2" s="289" t="s">
        <v>8552</v>
      </c>
      <c r="FM2" s="289" t="s">
        <v>5</v>
      </c>
      <c r="FN2" s="289" t="s">
        <v>6</v>
      </c>
      <c r="FO2" s="289" t="s">
        <v>8</v>
      </c>
      <c r="FP2" s="289" t="s">
        <v>7</v>
      </c>
      <c r="FQ2" s="176" t="s">
        <v>8553</v>
      </c>
      <c r="FR2" s="290" t="s">
        <v>8574</v>
      </c>
      <c r="FS2" s="290" t="s">
        <v>4</v>
      </c>
      <c r="FT2" s="290" t="s">
        <v>8552</v>
      </c>
      <c r="FU2" s="290" t="s">
        <v>5</v>
      </c>
      <c r="FV2" s="290" t="s">
        <v>6</v>
      </c>
      <c r="FW2" s="290" t="s">
        <v>8</v>
      </c>
      <c r="FX2" s="290" t="s">
        <v>7</v>
      </c>
      <c r="FY2" s="290" t="s">
        <v>8553</v>
      </c>
      <c r="FZ2" s="289" t="s">
        <v>8575</v>
      </c>
      <c r="GA2" s="289" t="s">
        <v>4</v>
      </c>
      <c r="GB2" s="289" t="s">
        <v>8552</v>
      </c>
      <c r="GC2" s="289" t="s">
        <v>5</v>
      </c>
      <c r="GD2" s="289" t="s">
        <v>6</v>
      </c>
      <c r="GE2" s="289" t="s">
        <v>8</v>
      </c>
      <c r="GF2" s="289" t="s">
        <v>7</v>
      </c>
      <c r="GG2" s="174" t="s">
        <v>8553</v>
      </c>
      <c r="GH2" s="290" t="s">
        <v>8576</v>
      </c>
      <c r="GI2" s="290" t="s">
        <v>4</v>
      </c>
      <c r="GJ2" s="290" t="s">
        <v>8552</v>
      </c>
      <c r="GK2" s="290" t="s">
        <v>5</v>
      </c>
      <c r="GL2" s="290" t="s">
        <v>6</v>
      </c>
      <c r="GM2" s="290" t="s">
        <v>8</v>
      </c>
      <c r="GN2" s="290" t="s">
        <v>7</v>
      </c>
      <c r="GO2" s="290" t="s">
        <v>8553</v>
      </c>
      <c r="GP2" s="289" t="s">
        <v>8577</v>
      </c>
      <c r="GQ2" s="289" t="s">
        <v>4</v>
      </c>
      <c r="GR2" s="289" t="s">
        <v>8552</v>
      </c>
      <c r="GS2" s="289" t="s">
        <v>5</v>
      </c>
      <c r="GT2" s="289" t="s">
        <v>6</v>
      </c>
      <c r="GU2" s="289" t="s">
        <v>8</v>
      </c>
      <c r="GV2" s="289" t="s">
        <v>7</v>
      </c>
      <c r="GW2" s="174" t="s">
        <v>8553</v>
      </c>
      <c r="GX2" s="290" t="s">
        <v>8578</v>
      </c>
      <c r="GY2" s="290" t="s">
        <v>4</v>
      </c>
      <c r="GZ2" s="290" t="s">
        <v>8552</v>
      </c>
      <c r="HA2" s="290" t="s">
        <v>5</v>
      </c>
      <c r="HB2" s="290" t="s">
        <v>6</v>
      </c>
      <c r="HC2" s="290" t="s">
        <v>8</v>
      </c>
      <c r="HD2" s="290" t="s">
        <v>7</v>
      </c>
      <c r="HE2" s="290" t="s">
        <v>8553</v>
      </c>
      <c r="HF2" s="289" t="s">
        <v>8579</v>
      </c>
      <c r="HG2" s="289" t="s">
        <v>4</v>
      </c>
      <c r="HH2" s="289" t="s">
        <v>8552</v>
      </c>
      <c r="HI2" s="289" t="s">
        <v>5</v>
      </c>
      <c r="HJ2" s="289" t="s">
        <v>6</v>
      </c>
      <c r="HK2" s="289" t="s">
        <v>8</v>
      </c>
      <c r="HL2" s="289" t="s">
        <v>7</v>
      </c>
      <c r="HM2" s="174" t="s">
        <v>8553</v>
      </c>
      <c r="HN2" s="290" t="s">
        <v>8580</v>
      </c>
      <c r="HO2" s="290" t="s">
        <v>4</v>
      </c>
      <c r="HP2" s="290" t="s">
        <v>8552</v>
      </c>
      <c r="HQ2" s="290" t="s">
        <v>5</v>
      </c>
      <c r="HR2" s="290" t="s">
        <v>6</v>
      </c>
      <c r="HS2" s="290" t="s">
        <v>8</v>
      </c>
      <c r="HT2" s="290" t="s">
        <v>7</v>
      </c>
      <c r="HU2" s="290" t="s">
        <v>8553</v>
      </c>
      <c r="HV2" s="289" t="s">
        <v>8581</v>
      </c>
      <c r="HW2" s="289" t="s">
        <v>4</v>
      </c>
      <c r="HX2" s="289" t="s">
        <v>8552</v>
      </c>
      <c r="HY2" s="289" t="s">
        <v>5</v>
      </c>
      <c r="HZ2" s="289" t="s">
        <v>6</v>
      </c>
      <c r="IA2" s="289" t="s">
        <v>8</v>
      </c>
      <c r="IB2" s="289" t="s">
        <v>7</v>
      </c>
      <c r="IC2" s="174" t="s">
        <v>8553</v>
      </c>
      <c r="ID2" s="290" t="s">
        <v>8582</v>
      </c>
      <c r="IE2" s="290" t="s">
        <v>4</v>
      </c>
      <c r="IF2" s="290" t="s">
        <v>8552</v>
      </c>
      <c r="IG2" s="290" t="s">
        <v>5</v>
      </c>
      <c r="IH2" s="290" t="s">
        <v>6</v>
      </c>
      <c r="II2" s="290" t="s">
        <v>8</v>
      </c>
      <c r="IJ2" s="290" t="s">
        <v>7</v>
      </c>
      <c r="IK2" s="290" t="s">
        <v>8553</v>
      </c>
      <c r="IL2" s="289" t="s">
        <v>8583</v>
      </c>
      <c r="IM2" s="289" t="s">
        <v>4</v>
      </c>
      <c r="IN2" s="289" t="s">
        <v>8552</v>
      </c>
      <c r="IO2" s="289" t="s">
        <v>5</v>
      </c>
      <c r="IP2" s="289" t="s">
        <v>6</v>
      </c>
      <c r="IQ2" s="289" t="s">
        <v>8584</v>
      </c>
      <c r="IR2" s="289" t="s">
        <v>7</v>
      </c>
      <c r="IS2" s="174" t="s">
        <v>8553</v>
      </c>
    </row>
    <row r="3" spans="1:253" s="282" customFormat="1" ht="12.95" customHeight="1" x14ac:dyDescent="0.2">
      <c r="A3" s="282" t="s">
        <v>60</v>
      </c>
      <c r="B3" s="282" t="s">
        <v>9184</v>
      </c>
      <c r="C3" s="282" t="s">
        <v>61</v>
      </c>
      <c r="D3" s="282" t="s">
        <v>62</v>
      </c>
      <c r="E3" s="282" t="s">
        <v>8633</v>
      </c>
      <c r="F3" s="282" t="s">
        <v>1814</v>
      </c>
      <c r="G3" s="177">
        <v>41800000</v>
      </c>
      <c r="H3" s="178" t="s">
        <v>1811</v>
      </c>
      <c r="I3" s="178" t="s">
        <v>19</v>
      </c>
      <c r="J3" s="178">
        <v>3</v>
      </c>
      <c r="K3" s="178" t="s">
        <v>1813</v>
      </c>
      <c r="L3" s="178" t="s">
        <v>1812</v>
      </c>
      <c r="M3" s="179">
        <v>44571</v>
      </c>
      <c r="N3" s="185" t="s">
        <v>1818</v>
      </c>
      <c r="O3" s="180">
        <v>652867</v>
      </c>
      <c r="P3" s="180" t="s">
        <v>1815</v>
      </c>
      <c r="Q3" s="180" t="s">
        <v>80</v>
      </c>
      <c r="R3" s="180">
        <v>1</v>
      </c>
      <c r="S3" s="180" t="s">
        <v>1817</v>
      </c>
      <c r="T3" s="180" t="s">
        <v>1816</v>
      </c>
      <c r="U3" s="181">
        <v>44571</v>
      </c>
      <c r="V3" s="185" t="s">
        <v>1820</v>
      </c>
      <c r="W3" s="178">
        <v>41800000</v>
      </c>
      <c r="X3" s="178" t="s">
        <v>1811</v>
      </c>
      <c r="Y3" s="178" t="s">
        <v>19</v>
      </c>
      <c r="Z3" s="178">
        <v>3</v>
      </c>
      <c r="AA3" s="178" t="s">
        <v>1819</v>
      </c>
      <c r="AB3" s="178" t="s">
        <v>1812</v>
      </c>
      <c r="AC3" s="179">
        <v>44571</v>
      </c>
      <c r="AD3" s="185" t="s">
        <v>1822</v>
      </c>
      <c r="AE3" s="186">
        <v>35900000</v>
      </c>
      <c r="AF3" s="186" t="s">
        <v>1811</v>
      </c>
      <c r="AG3" s="186" t="s">
        <v>19</v>
      </c>
      <c r="AH3" s="186">
        <v>3</v>
      </c>
      <c r="AI3" s="186" t="s">
        <v>1821</v>
      </c>
      <c r="AJ3" s="186" t="s">
        <v>1812</v>
      </c>
      <c r="AK3" s="187">
        <v>44571</v>
      </c>
      <c r="AL3" s="185" t="s">
        <v>6710</v>
      </c>
      <c r="AM3" s="178">
        <v>12385000</v>
      </c>
      <c r="AN3" s="178" t="s">
        <v>6707</v>
      </c>
      <c r="AO3" s="178" t="s">
        <v>19</v>
      </c>
      <c r="AP3" s="178">
        <v>3</v>
      </c>
      <c r="AQ3" s="178" t="s">
        <v>6709</v>
      </c>
      <c r="AR3" s="178" t="s">
        <v>6708</v>
      </c>
      <c r="AS3" s="179">
        <v>44854</v>
      </c>
      <c r="AT3" s="186" t="s">
        <v>4135</v>
      </c>
      <c r="AU3" s="186">
        <v>2949</v>
      </c>
      <c r="AV3" s="186" t="s">
        <v>4106</v>
      </c>
      <c r="AW3" s="186" t="s">
        <v>30</v>
      </c>
      <c r="AX3" s="186">
        <v>2</v>
      </c>
      <c r="AY3" s="186" t="s">
        <v>4134</v>
      </c>
      <c r="AZ3" s="186" t="s">
        <v>4107</v>
      </c>
      <c r="BA3" s="187">
        <v>44741</v>
      </c>
      <c r="BB3" s="185" t="s">
        <v>68</v>
      </c>
      <c r="BC3" s="178" t="s">
        <v>14</v>
      </c>
      <c r="BD3" s="178">
        <v>0</v>
      </c>
      <c r="BE3" s="178" t="s">
        <v>14</v>
      </c>
      <c r="BF3" s="178" t="s">
        <v>14</v>
      </c>
      <c r="BG3" s="178">
        <v>0</v>
      </c>
      <c r="BH3" s="178">
        <v>0</v>
      </c>
      <c r="BI3" s="179">
        <v>43495</v>
      </c>
      <c r="BJ3" s="186" t="s">
        <v>6714</v>
      </c>
      <c r="BK3" s="186">
        <v>3197</v>
      </c>
      <c r="BL3" s="186" t="s">
        <v>6711</v>
      </c>
      <c r="BM3" s="186" t="s">
        <v>4515</v>
      </c>
      <c r="BN3" s="186">
        <v>2</v>
      </c>
      <c r="BO3" s="186" t="s">
        <v>6713</v>
      </c>
      <c r="BP3" s="186" t="s">
        <v>6712</v>
      </c>
      <c r="BQ3" s="187">
        <v>44854</v>
      </c>
      <c r="BR3" s="185" t="s">
        <v>63</v>
      </c>
      <c r="BS3" s="178" t="s">
        <v>14</v>
      </c>
      <c r="BT3" s="178">
        <v>0</v>
      </c>
      <c r="BU3" s="178" t="s">
        <v>14</v>
      </c>
      <c r="BV3" s="178" t="s">
        <v>14</v>
      </c>
      <c r="BW3" s="178">
        <v>0</v>
      </c>
      <c r="BX3" s="178">
        <v>0</v>
      </c>
      <c r="BY3" s="179">
        <v>43495</v>
      </c>
      <c r="BZ3" s="186" t="s">
        <v>643</v>
      </c>
      <c r="CA3" s="186" t="s">
        <v>14</v>
      </c>
      <c r="CB3" s="186" t="s">
        <v>14</v>
      </c>
      <c r="CC3" s="186" t="s">
        <v>14</v>
      </c>
      <c r="CD3" s="186" t="s">
        <v>14</v>
      </c>
      <c r="CE3" s="186" t="s">
        <v>14</v>
      </c>
      <c r="CF3" s="186" t="s">
        <v>14</v>
      </c>
      <c r="CG3" s="187">
        <v>43514</v>
      </c>
      <c r="CH3" s="185" t="s">
        <v>9786</v>
      </c>
      <c r="CI3" s="186" t="e">
        <v>#N/A</v>
      </c>
      <c r="CJ3" s="186" t="e">
        <v>#N/A</v>
      </c>
      <c r="CK3" s="186" t="e">
        <v>#N/A</v>
      </c>
      <c r="CL3" s="186" t="e">
        <v>#N/A</v>
      </c>
      <c r="CM3" s="186" t="e">
        <v>#N/A</v>
      </c>
      <c r="CN3" s="186" t="e">
        <v>#N/A</v>
      </c>
      <c r="CO3" s="192" t="e">
        <v>#N/A</v>
      </c>
      <c r="CP3" s="186" t="s">
        <v>67</v>
      </c>
      <c r="CQ3" s="178">
        <v>13114</v>
      </c>
      <c r="CR3" s="178" t="s">
        <v>64</v>
      </c>
      <c r="CS3" s="178" t="s">
        <v>30</v>
      </c>
      <c r="CT3" s="178">
        <v>2</v>
      </c>
      <c r="CU3" s="178" t="s">
        <v>66</v>
      </c>
      <c r="CV3" s="178" t="s">
        <v>65</v>
      </c>
      <c r="CW3" s="179">
        <v>43495</v>
      </c>
      <c r="CX3" s="186" t="s">
        <v>2138</v>
      </c>
      <c r="CY3" s="186">
        <v>24420000</v>
      </c>
      <c r="CZ3" s="186" t="s">
        <v>1811</v>
      </c>
      <c r="DA3" s="186" t="s">
        <v>30</v>
      </c>
      <c r="DB3" s="186">
        <v>2</v>
      </c>
      <c r="DC3" s="186" t="s">
        <v>2137</v>
      </c>
      <c r="DD3" s="186" t="s">
        <v>1812</v>
      </c>
      <c r="DE3" s="192">
        <v>44657</v>
      </c>
      <c r="DF3" s="188" t="s">
        <v>3833</v>
      </c>
      <c r="DG3" s="178">
        <v>5880000</v>
      </c>
      <c r="DH3" s="178" t="s">
        <v>1811</v>
      </c>
      <c r="DI3" s="178" t="s">
        <v>30</v>
      </c>
      <c r="DJ3" s="178">
        <v>2</v>
      </c>
      <c r="DK3" s="178" t="s">
        <v>2137</v>
      </c>
      <c r="DL3" s="178" t="s">
        <v>1812</v>
      </c>
      <c r="DM3" s="179">
        <v>44657</v>
      </c>
      <c r="DN3" s="186" t="s">
        <v>2139</v>
      </c>
      <c r="DO3" s="186">
        <v>11500000</v>
      </c>
      <c r="DP3" s="186" t="s">
        <v>1811</v>
      </c>
      <c r="DQ3" s="186" t="s">
        <v>30</v>
      </c>
      <c r="DR3" s="186">
        <v>2</v>
      </c>
      <c r="DS3" s="186" t="s">
        <v>2137</v>
      </c>
      <c r="DT3" s="186" t="s">
        <v>1812</v>
      </c>
      <c r="DU3" s="187">
        <v>44657</v>
      </c>
      <c r="DV3" s="185" t="s">
        <v>2140</v>
      </c>
      <c r="DW3" s="178">
        <v>15100000</v>
      </c>
      <c r="DX3" s="178" t="s">
        <v>1811</v>
      </c>
      <c r="DY3" s="178" t="s">
        <v>30</v>
      </c>
      <c r="DZ3" s="178">
        <v>2</v>
      </c>
      <c r="EA3" s="178" t="s">
        <v>2137</v>
      </c>
      <c r="EB3" s="178" t="s">
        <v>1812</v>
      </c>
      <c r="EC3" s="179">
        <v>44657</v>
      </c>
      <c r="ED3" s="186" t="s">
        <v>2141</v>
      </c>
      <c r="EE3" s="186">
        <v>9300000</v>
      </c>
      <c r="EF3" s="186" t="s">
        <v>1811</v>
      </c>
      <c r="EG3" s="186" t="s">
        <v>30</v>
      </c>
      <c r="EH3" s="186">
        <v>2</v>
      </c>
      <c r="EI3" s="186" t="s">
        <v>2137</v>
      </c>
      <c r="EJ3" s="186" t="s">
        <v>1812</v>
      </c>
      <c r="EK3" s="187">
        <v>44657</v>
      </c>
      <c r="EL3" s="185" t="s">
        <v>3837</v>
      </c>
      <c r="EM3" s="178">
        <v>20000</v>
      </c>
      <c r="EN3" s="178" t="s">
        <v>3834</v>
      </c>
      <c r="EO3" s="178" t="s">
        <v>30</v>
      </c>
      <c r="EP3" s="178">
        <v>2</v>
      </c>
      <c r="EQ3" s="178" t="s">
        <v>3836</v>
      </c>
      <c r="ER3" s="178" t="s">
        <v>3835</v>
      </c>
      <c r="ES3" s="179">
        <v>44712</v>
      </c>
      <c r="ET3" s="186" t="s">
        <v>6716</v>
      </c>
      <c r="EU3" s="186">
        <v>4236</v>
      </c>
      <c r="EV3" s="186" t="s">
        <v>6715</v>
      </c>
      <c r="EW3" s="186" t="s">
        <v>4515</v>
      </c>
      <c r="EX3" s="186">
        <v>2</v>
      </c>
      <c r="EY3" s="186" t="s">
        <v>6713</v>
      </c>
      <c r="EZ3" s="186" t="s">
        <v>6712</v>
      </c>
      <c r="FA3" s="187">
        <v>44854</v>
      </c>
      <c r="FB3" s="185" t="s">
        <v>1397</v>
      </c>
      <c r="FC3" s="178">
        <v>5</v>
      </c>
      <c r="FD3" s="178" t="s">
        <v>1394</v>
      </c>
      <c r="FE3" s="178" t="s">
        <v>30</v>
      </c>
      <c r="FF3" s="178">
        <v>2</v>
      </c>
      <c r="FG3" s="178" t="s">
        <v>1396</v>
      </c>
      <c r="FH3" s="178" t="s">
        <v>1395</v>
      </c>
      <c r="FI3" s="179">
        <v>44223</v>
      </c>
      <c r="FJ3" s="185" t="s">
        <v>69</v>
      </c>
      <c r="FK3" s="186" t="s">
        <v>14</v>
      </c>
      <c r="FL3" s="186">
        <v>0</v>
      </c>
      <c r="FM3" s="186" t="s">
        <v>14</v>
      </c>
      <c r="FN3" s="186" t="s">
        <v>14</v>
      </c>
      <c r="FO3" s="186">
        <v>0</v>
      </c>
      <c r="FP3" s="186">
        <v>0</v>
      </c>
      <c r="FQ3" s="187">
        <v>43495</v>
      </c>
      <c r="FR3" s="185" t="s">
        <v>70</v>
      </c>
      <c r="FS3" s="178" t="s">
        <v>14</v>
      </c>
      <c r="FT3" s="178">
        <v>0</v>
      </c>
      <c r="FU3" s="178" t="s">
        <v>14</v>
      </c>
      <c r="FV3" s="178" t="s">
        <v>14</v>
      </c>
      <c r="FW3" s="178">
        <v>0</v>
      </c>
      <c r="FX3" s="178">
        <v>0</v>
      </c>
      <c r="FY3" s="179">
        <v>43495</v>
      </c>
      <c r="FZ3" s="186" t="s">
        <v>2805</v>
      </c>
      <c r="GA3" s="186">
        <v>1</v>
      </c>
      <c r="GB3" s="186" t="s">
        <v>2247</v>
      </c>
      <c r="GC3" s="186" t="s">
        <v>30</v>
      </c>
      <c r="GD3" s="186">
        <v>2</v>
      </c>
      <c r="GE3" s="186" t="s">
        <v>14</v>
      </c>
      <c r="GF3" s="186" t="s">
        <v>14</v>
      </c>
      <c r="GG3" s="187">
        <v>44692</v>
      </c>
      <c r="GH3" s="185" t="s">
        <v>2811</v>
      </c>
      <c r="GI3" s="178">
        <v>2</v>
      </c>
      <c r="GJ3" s="178" t="s">
        <v>2247</v>
      </c>
      <c r="GK3" s="178" t="s">
        <v>30</v>
      </c>
      <c r="GL3" s="178">
        <v>2</v>
      </c>
      <c r="GM3" s="178" t="s">
        <v>14</v>
      </c>
      <c r="GN3" s="178" t="s">
        <v>14</v>
      </c>
      <c r="GO3" s="179">
        <v>44692</v>
      </c>
      <c r="GP3" s="186" t="s">
        <v>2806</v>
      </c>
      <c r="GQ3" s="186">
        <v>2</v>
      </c>
      <c r="GR3" s="186" t="s">
        <v>2247</v>
      </c>
      <c r="GS3" s="186" t="s">
        <v>30</v>
      </c>
      <c r="GT3" s="186">
        <v>2</v>
      </c>
      <c r="GU3" s="186" t="s">
        <v>14</v>
      </c>
      <c r="GV3" s="186" t="s">
        <v>14</v>
      </c>
      <c r="GW3" s="187">
        <v>44692</v>
      </c>
      <c r="GX3" s="185" t="s">
        <v>2812</v>
      </c>
      <c r="GY3" s="178">
        <v>0</v>
      </c>
      <c r="GZ3" s="178" t="s">
        <v>2247</v>
      </c>
      <c r="HA3" s="178" t="s">
        <v>30</v>
      </c>
      <c r="HB3" s="178">
        <v>2</v>
      </c>
      <c r="HC3" s="178" t="s">
        <v>14</v>
      </c>
      <c r="HD3" s="178" t="s">
        <v>14</v>
      </c>
      <c r="HE3" s="179">
        <v>44692</v>
      </c>
      <c r="HF3" s="186" t="s">
        <v>2804</v>
      </c>
      <c r="HG3" s="186">
        <v>3</v>
      </c>
      <c r="HH3" s="186" t="s">
        <v>2247</v>
      </c>
      <c r="HI3" s="186" t="s">
        <v>30</v>
      </c>
      <c r="HJ3" s="186">
        <v>2</v>
      </c>
      <c r="HK3" s="186" t="s">
        <v>14</v>
      </c>
      <c r="HL3" s="186" t="s">
        <v>14</v>
      </c>
      <c r="HM3" s="187">
        <v>44692</v>
      </c>
      <c r="HN3" s="185" t="s">
        <v>2810</v>
      </c>
      <c r="HO3" s="178">
        <v>3</v>
      </c>
      <c r="HP3" s="178" t="s">
        <v>2247</v>
      </c>
      <c r="HQ3" s="178" t="s">
        <v>30</v>
      </c>
      <c r="HR3" s="178">
        <v>2</v>
      </c>
      <c r="HS3" s="178" t="s">
        <v>14</v>
      </c>
      <c r="HT3" s="178" t="s">
        <v>14</v>
      </c>
      <c r="HU3" s="179">
        <v>44692</v>
      </c>
      <c r="HV3" s="186" t="s">
        <v>2807</v>
      </c>
      <c r="HW3" s="186">
        <v>1</v>
      </c>
      <c r="HX3" s="186" t="s">
        <v>2247</v>
      </c>
      <c r="HY3" s="186" t="s">
        <v>30</v>
      </c>
      <c r="HZ3" s="186">
        <v>2</v>
      </c>
      <c r="IA3" s="186" t="s">
        <v>14</v>
      </c>
      <c r="IB3" s="186" t="s">
        <v>14</v>
      </c>
      <c r="IC3" s="187">
        <v>44692</v>
      </c>
      <c r="ID3" s="185" t="s">
        <v>2809</v>
      </c>
      <c r="IE3" s="178">
        <v>3</v>
      </c>
      <c r="IF3" s="178" t="s">
        <v>2247</v>
      </c>
      <c r="IG3" s="178" t="s">
        <v>30</v>
      </c>
      <c r="IH3" s="178">
        <v>2</v>
      </c>
      <c r="II3" s="178" t="s">
        <v>14</v>
      </c>
      <c r="IJ3" s="178" t="s">
        <v>14</v>
      </c>
      <c r="IK3" s="179">
        <v>44692</v>
      </c>
      <c r="IL3" s="186" t="s">
        <v>2808</v>
      </c>
      <c r="IM3" s="186">
        <v>3</v>
      </c>
      <c r="IN3" s="186" t="s">
        <v>2247</v>
      </c>
      <c r="IO3" s="186" t="s">
        <v>30</v>
      </c>
      <c r="IP3" s="186">
        <v>2</v>
      </c>
      <c r="IQ3" s="186" t="s">
        <v>14</v>
      </c>
      <c r="IR3" s="186" t="s">
        <v>14</v>
      </c>
      <c r="IS3" s="187">
        <v>44692</v>
      </c>
    </row>
    <row r="4" spans="1:253" s="282" customFormat="1" ht="12.95" customHeight="1" x14ac:dyDescent="0.2">
      <c r="A4" s="282" t="s">
        <v>4090</v>
      </c>
      <c r="B4" s="282" t="s">
        <v>9190</v>
      </c>
      <c r="C4" s="282" t="s">
        <v>4091</v>
      </c>
      <c r="D4" s="282" t="s">
        <v>62</v>
      </c>
      <c r="E4" s="282" t="s">
        <v>8633</v>
      </c>
      <c r="F4" s="282" t="s">
        <v>4092</v>
      </c>
      <c r="G4" s="177">
        <v>41820000</v>
      </c>
      <c r="H4" s="178" t="s">
        <v>1811</v>
      </c>
      <c r="I4" s="178" t="s">
        <v>19</v>
      </c>
      <c r="J4" s="178">
        <v>3</v>
      </c>
      <c r="K4" s="178" t="s">
        <v>1813</v>
      </c>
      <c r="L4" s="178" t="s">
        <v>1812</v>
      </c>
      <c r="M4" s="179">
        <v>44741</v>
      </c>
      <c r="N4" s="188" t="s">
        <v>4096</v>
      </c>
      <c r="O4" s="180">
        <v>23751</v>
      </c>
      <c r="P4" s="180" t="s">
        <v>4093</v>
      </c>
      <c r="Q4" s="180" t="s">
        <v>80</v>
      </c>
      <c r="R4" s="180">
        <v>1</v>
      </c>
      <c r="S4" s="180" t="s">
        <v>4095</v>
      </c>
      <c r="T4" s="180" t="s">
        <v>4094</v>
      </c>
      <c r="U4" s="181">
        <v>44741</v>
      </c>
      <c r="V4" s="188" t="s">
        <v>4099</v>
      </c>
      <c r="W4" s="178">
        <v>1846000</v>
      </c>
      <c r="X4" s="178" t="s">
        <v>2587</v>
      </c>
      <c r="Y4" s="178" t="s">
        <v>30</v>
      </c>
      <c r="Z4" s="178">
        <v>2</v>
      </c>
      <c r="AA4" s="178" t="s">
        <v>4098</v>
      </c>
      <c r="AB4" s="178" t="s">
        <v>4097</v>
      </c>
      <c r="AC4" s="179">
        <v>44741</v>
      </c>
      <c r="AD4" s="188" t="s">
        <v>4103</v>
      </c>
      <c r="AE4" s="186">
        <v>362000</v>
      </c>
      <c r="AF4" s="186" t="s">
        <v>4100</v>
      </c>
      <c r="AG4" s="186" t="s">
        <v>30</v>
      </c>
      <c r="AH4" s="186">
        <v>2</v>
      </c>
      <c r="AI4" s="186" t="s">
        <v>4102</v>
      </c>
      <c r="AJ4" s="186" t="s">
        <v>4101</v>
      </c>
      <c r="AK4" s="187">
        <v>44741</v>
      </c>
      <c r="AL4" s="188" t="s">
        <v>4105</v>
      </c>
      <c r="AM4" s="178" t="s">
        <v>14</v>
      </c>
      <c r="AN4" s="178" t="s">
        <v>14</v>
      </c>
      <c r="AO4" s="178" t="s">
        <v>14</v>
      </c>
      <c r="AP4" s="178" t="s">
        <v>14</v>
      </c>
      <c r="AQ4" s="178" t="s">
        <v>4104</v>
      </c>
      <c r="AR4" s="178" t="s">
        <v>14</v>
      </c>
      <c r="AS4" s="179">
        <v>44741</v>
      </c>
      <c r="AT4" s="189" t="s">
        <v>4109</v>
      </c>
      <c r="AU4" s="186">
        <v>2949</v>
      </c>
      <c r="AV4" s="186" t="s">
        <v>4106</v>
      </c>
      <c r="AW4" s="186" t="s">
        <v>30</v>
      </c>
      <c r="AX4" s="186">
        <v>2</v>
      </c>
      <c r="AY4" s="186" t="s">
        <v>4108</v>
      </c>
      <c r="AZ4" s="186" t="s">
        <v>4107</v>
      </c>
      <c r="BA4" s="187">
        <v>44741</v>
      </c>
      <c r="BB4" s="188" t="s">
        <v>4110</v>
      </c>
      <c r="BC4" s="178" t="s">
        <v>14</v>
      </c>
      <c r="BD4" s="178" t="s">
        <v>14</v>
      </c>
      <c r="BE4" s="178" t="s">
        <v>14</v>
      </c>
      <c r="BF4" s="178" t="s">
        <v>14</v>
      </c>
      <c r="BG4" s="178" t="s">
        <v>14</v>
      </c>
      <c r="BH4" s="178" t="s">
        <v>14</v>
      </c>
      <c r="BI4" s="179">
        <v>44741</v>
      </c>
      <c r="BJ4" s="189" t="s">
        <v>4114</v>
      </c>
      <c r="BK4" s="189">
        <v>1039</v>
      </c>
      <c r="BL4" s="189" t="s">
        <v>4111</v>
      </c>
      <c r="BM4" s="189" t="s">
        <v>30</v>
      </c>
      <c r="BN4" s="189">
        <v>2</v>
      </c>
      <c r="BO4" s="189" t="s">
        <v>4113</v>
      </c>
      <c r="BP4" s="186" t="s">
        <v>4112</v>
      </c>
      <c r="BQ4" s="190">
        <v>44741</v>
      </c>
      <c r="BR4" s="188" t="s">
        <v>4116</v>
      </c>
      <c r="BS4" s="182" t="s">
        <v>14</v>
      </c>
      <c r="BT4" s="182" t="s">
        <v>14</v>
      </c>
      <c r="BU4" s="182" t="s">
        <v>14</v>
      </c>
      <c r="BV4" s="182" t="s">
        <v>14</v>
      </c>
      <c r="BW4" s="182" t="s">
        <v>4115</v>
      </c>
      <c r="BX4" s="182" t="s">
        <v>14</v>
      </c>
      <c r="BY4" s="179">
        <v>44741</v>
      </c>
      <c r="BZ4" s="189" t="s">
        <v>4117</v>
      </c>
      <c r="CA4" s="189" t="s">
        <v>14</v>
      </c>
      <c r="CB4" s="189" t="s">
        <v>14</v>
      </c>
      <c r="CC4" s="189" t="s">
        <v>14</v>
      </c>
      <c r="CD4" s="189" t="s">
        <v>14</v>
      </c>
      <c r="CE4" s="189" t="s">
        <v>4115</v>
      </c>
      <c r="CF4" s="189" t="s">
        <v>14</v>
      </c>
      <c r="CG4" s="190">
        <v>44741</v>
      </c>
      <c r="CH4" s="188" t="s">
        <v>9787</v>
      </c>
      <c r="CI4" s="189" t="e">
        <v>#N/A</v>
      </c>
      <c r="CJ4" s="189" t="e">
        <v>#N/A</v>
      </c>
      <c r="CK4" s="189" t="e">
        <v>#N/A</v>
      </c>
      <c r="CL4" s="189" t="e">
        <v>#N/A</v>
      </c>
      <c r="CM4" s="189" t="e">
        <v>#N/A</v>
      </c>
      <c r="CN4" s="189" t="e">
        <v>#N/A</v>
      </c>
      <c r="CO4" s="191" t="e">
        <v>#N/A</v>
      </c>
      <c r="CP4" s="189" t="s">
        <v>4118</v>
      </c>
      <c r="CQ4" s="182" t="s">
        <v>14</v>
      </c>
      <c r="CR4" s="182" t="s">
        <v>14</v>
      </c>
      <c r="CS4" s="182" t="s">
        <v>14</v>
      </c>
      <c r="CT4" s="182" t="s">
        <v>14</v>
      </c>
      <c r="CU4" s="182" t="s">
        <v>14</v>
      </c>
      <c r="CV4" s="182" t="s">
        <v>14</v>
      </c>
      <c r="CW4" s="179">
        <v>44741</v>
      </c>
      <c r="CX4" s="189" t="s">
        <v>4121</v>
      </c>
      <c r="CY4" s="186">
        <v>362000</v>
      </c>
      <c r="CZ4" s="186" t="s">
        <v>4119</v>
      </c>
      <c r="DA4" s="186" t="s">
        <v>30</v>
      </c>
      <c r="DB4" s="186">
        <v>2</v>
      </c>
      <c r="DC4" s="186" t="s">
        <v>4127</v>
      </c>
      <c r="DD4" s="186" t="s">
        <v>4120</v>
      </c>
      <c r="DE4" s="192">
        <v>44741</v>
      </c>
      <c r="DF4" s="188" t="s">
        <v>4125</v>
      </c>
      <c r="DG4" s="178">
        <v>1484000</v>
      </c>
      <c r="DH4" s="182" t="s">
        <v>4122</v>
      </c>
      <c r="DI4" s="182" t="s">
        <v>30</v>
      </c>
      <c r="DJ4" s="182">
        <v>2</v>
      </c>
      <c r="DK4" s="182" t="s">
        <v>4124</v>
      </c>
      <c r="DL4" s="182" t="s">
        <v>4123</v>
      </c>
      <c r="DM4" s="179">
        <v>44741</v>
      </c>
      <c r="DN4" s="189" t="s">
        <v>4126</v>
      </c>
      <c r="DO4" s="186">
        <v>0</v>
      </c>
      <c r="DP4" s="189" t="s">
        <v>14</v>
      </c>
      <c r="DQ4" s="189">
        <v>0</v>
      </c>
      <c r="DR4" s="189">
        <v>0</v>
      </c>
      <c r="DS4" s="189" t="s">
        <v>14</v>
      </c>
      <c r="DT4" s="189" t="s">
        <v>14</v>
      </c>
      <c r="DU4" s="190">
        <v>44741</v>
      </c>
      <c r="DV4" s="188" t="s">
        <v>4128</v>
      </c>
      <c r="DW4" s="178">
        <v>362000</v>
      </c>
      <c r="DX4" s="182" t="s">
        <v>4119</v>
      </c>
      <c r="DY4" s="182" t="s">
        <v>30</v>
      </c>
      <c r="DZ4" s="182">
        <v>2</v>
      </c>
      <c r="EA4" s="182" t="s">
        <v>4127</v>
      </c>
      <c r="EB4" s="182" t="s">
        <v>4120</v>
      </c>
      <c r="EC4" s="179">
        <v>44741</v>
      </c>
      <c r="ED4" s="189" t="s">
        <v>4129</v>
      </c>
      <c r="EE4" s="186">
        <v>0</v>
      </c>
      <c r="EF4" s="189" t="s">
        <v>14</v>
      </c>
      <c r="EG4" s="189">
        <v>0</v>
      </c>
      <c r="EH4" s="189">
        <v>0</v>
      </c>
      <c r="EI4" s="189" t="s">
        <v>14</v>
      </c>
      <c r="EJ4" s="189" t="s">
        <v>14</v>
      </c>
      <c r="EK4" s="190">
        <v>44741</v>
      </c>
      <c r="EL4" s="188" t="s">
        <v>4130</v>
      </c>
      <c r="EM4" s="178">
        <v>0</v>
      </c>
      <c r="EN4" s="182" t="s">
        <v>14</v>
      </c>
      <c r="EO4" s="182">
        <v>0</v>
      </c>
      <c r="EP4" s="182">
        <v>0</v>
      </c>
      <c r="EQ4" s="182" t="s">
        <v>14</v>
      </c>
      <c r="ER4" s="182" t="s">
        <v>14</v>
      </c>
      <c r="ES4" s="179">
        <v>44741</v>
      </c>
      <c r="ET4" s="189" t="s">
        <v>6719</v>
      </c>
      <c r="EU4" s="189">
        <v>4236</v>
      </c>
      <c r="EV4" s="189" t="s">
        <v>6715</v>
      </c>
      <c r="EW4" s="189" t="s">
        <v>4515</v>
      </c>
      <c r="EX4" s="189">
        <v>2</v>
      </c>
      <c r="EY4" s="189" t="s">
        <v>6718</v>
      </c>
      <c r="EZ4" s="189" t="s">
        <v>6717</v>
      </c>
      <c r="FA4" s="190">
        <v>44854</v>
      </c>
      <c r="FB4" s="188" t="s">
        <v>4133</v>
      </c>
      <c r="FC4" s="182">
        <v>2</v>
      </c>
      <c r="FD4" s="182" t="s">
        <v>4131</v>
      </c>
      <c r="FE4" s="182" t="s">
        <v>30</v>
      </c>
      <c r="FF4" s="182">
        <v>2</v>
      </c>
      <c r="FG4" s="182" t="s">
        <v>4132</v>
      </c>
      <c r="FH4" s="182" t="s">
        <v>4097</v>
      </c>
      <c r="FI4" s="179">
        <v>44741</v>
      </c>
      <c r="FJ4" s="188" t="s">
        <v>9788</v>
      </c>
      <c r="FK4" s="189" t="e">
        <v>#N/A</v>
      </c>
      <c r="FL4" s="189" t="e">
        <v>#N/A</v>
      </c>
      <c r="FM4" s="189" t="e">
        <v>#N/A</v>
      </c>
      <c r="FN4" s="189" t="e">
        <v>#N/A</v>
      </c>
      <c r="FO4" s="189" t="e">
        <v>#N/A</v>
      </c>
      <c r="FP4" s="186" t="e">
        <v>#N/A</v>
      </c>
      <c r="FQ4" s="187" t="e">
        <v>#N/A</v>
      </c>
      <c r="FR4" s="188" t="s">
        <v>9789</v>
      </c>
      <c r="FS4" s="182" t="e">
        <v>#N/A</v>
      </c>
      <c r="FT4" s="182" t="e">
        <v>#N/A</v>
      </c>
      <c r="FU4" s="182" t="e">
        <v>#N/A</v>
      </c>
      <c r="FV4" s="182" t="e">
        <v>#N/A</v>
      </c>
      <c r="FW4" s="182" t="e">
        <v>#N/A</v>
      </c>
      <c r="FX4" s="182" t="e">
        <v>#N/A</v>
      </c>
      <c r="FY4" s="179" t="e">
        <v>#N/A</v>
      </c>
      <c r="FZ4" s="189" t="s">
        <v>4214</v>
      </c>
      <c r="GA4" s="189">
        <v>1</v>
      </c>
      <c r="GB4" s="189" t="s">
        <v>2247</v>
      </c>
      <c r="GC4" s="189" t="s">
        <v>30</v>
      </c>
      <c r="GD4" s="189">
        <v>2</v>
      </c>
      <c r="GE4" s="189" t="s">
        <v>14</v>
      </c>
      <c r="GF4" s="189" t="s">
        <v>14</v>
      </c>
      <c r="GG4" s="190">
        <v>44741</v>
      </c>
      <c r="GH4" s="188" t="s">
        <v>4220</v>
      </c>
      <c r="GI4" s="182">
        <v>2</v>
      </c>
      <c r="GJ4" s="182" t="s">
        <v>2247</v>
      </c>
      <c r="GK4" s="182" t="s">
        <v>30</v>
      </c>
      <c r="GL4" s="182">
        <v>2</v>
      </c>
      <c r="GM4" s="182" t="s">
        <v>14</v>
      </c>
      <c r="GN4" s="182" t="s">
        <v>14</v>
      </c>
      <c r="GO4" s="179">
        <v>44741</v>
      </c>
      <c r="GP4" s="189" t="s">
        <v>4215</v>
      </c>
      <c r="GQ4" s="189">
        <v>2</v>
      </c>
      <c r="GR4" s="189" t="s">
        <v>2247</v>
      </c>
      <c r="GS4" s="189" t="s">
        <v>30</v>
      </c>
      <c r="GT4" s="189">
        <v>2</v>
      </c>
      <c r="GU4" s="189" t="s">
        <v>14</v>
      </c>
      <c r="GV4" s="189" t="s">
        <v>14</v>
      </c>
      <c r="GW4" s="190">
        <v>44741</v>
      </c>
      <c r="GX4" s="188" t="s">
        <v>4221</v>
      </c>
      <c r="GY4" s="182">
        <v>0</v>
      </c>
      <c r="GZ4" s="182" t="s">
        <v>2247</v>
      </c>
      <c r="HA4" s="182" t="s">
        <v>30</v>
      </c>
      <c r="HB4" s="182">
        <v>2</v>
      </c>
      <c r="HC4" s="182" t="s">
        <v>14</v>
      </c>
      <c r="HD4" s="182" t="s">
        <v>14</v>
      </c>
      <c r="HE4" s="179">
        <v>44741</v>
      </c>
      <c r="HF4" s="189" t="s">
        <v>4213</v>
      </c>
      <c r="HG4" s="189">
        <v>3</v>
      </c>
      <c r="HH4" s="189" t="s">
        <v>2247</v>
      </c>
      <c r="HI4" s="189" t="s">
        <v>30</v>
      </c>
      <c r="HJ4" s="189">
        <v>2</v>
      </c>
      <c r="HK4" s="189" t="s">
        <v>14</v>
      </c>
      <c r="HL4" s="189" t="s">
        <v>14</v>
      </c>
      <c r="HM4" s="190">
        <v>44741</v>
      </c>
      <c r="HN4" s="188" t="s">
        <v>4219</v>
      </c>
      <c r="HO4" s="182">
        <v>3</v>
      </c>
      <c r="HP4" s="182" t="s">
        <v>2247</v>
      </c>
      <c r="HQ4" s="182" t="s">
        <v>30</v>
      </c>
      <c r="HR4" s="182">
        <v>2</v>
      </c>
      <c r="HS4" s="182" t="s">
        <v>14</v>
      </c>
      <c r="HT4" s="182" t="s">
        <v>14</v>
      </c>
      <c r="HU4" s="179">
        <v>44741</v>
      </c>
      <c r="HV4" s="189" t="s">
        <v>4216</v>
      </c>
      <c r="HW4" s="189">
        <v>0</v>
      </c>
      <c r="HX4" s="189" t="s">
        <v>2247</v>
      </c>
      <c r="HY4" s="189" t="s">
        <v>30</v>
      </c>
      <c r="HZ4" s="189">
        <v>2</v>
      </c>
      <c r="IA4" s="189" t="s">
        <v>14</v>
      </c>
      <c r="IB4" s="189" t="s">
        <v>14</v>
      </c>
      <c r="IC4" s="190">
        <v>44741</v>
      </c>
      <c r="ID4" s="188" t="s">
        <v>4218</v>
      </c>
      <c r="IE4" s="182">
        <v>3</v>
      </c>
      <c r="IF4" s="182" t="s">
        <v>2247</v>
      </c>
      <c r="IG4" s="182" t="s">
        <v>30</v>
      </c>
      <c r="IH4" s="182">
        <v>2</v>
      </c>
      <c r="II4" s="182" t="s">
        <v>14</v>
      </c>
      <c r="IJ4" s="182" t="s">
        <v>14</v>
      </c>
      <c r="IK4" s="179">
        <v>44741</v>
      </c>
      <c r="IL4" s="189" t="s">
        <v>4217</v>
      </c>
      <c r="IM4" s="189">
        <v>3</v>
      </c>
      <c r="IN4" s="189" t="s">
        <v>2247</v>
      </c>
      <c r="IO4" s="189" t="s">
        <v>30</v>
      </c>
      <c r="IP4" s="189">
        <v>2</v>
      </c>
      <c r="IQ4" s="189" t="s">
        <v>14</v>
      </c>
      <c r="IR4" s="189" t="s">
        <v>14</v>
      </c>
      <c r="IS4" s="190">
        <v>44741</v>
      </c>
    </row>
    <row r="5" spans="1:253" s="282" customFormat="1" ht="12.95" customHeight="1" x14ac:dyDescent="0.2">
      <c r="A5" s="282" t="s">
        <v>1698</v>
      </c>
      <c r="B5" s="282" t="s">
        <v>9197</v>
      </c>
      <c r="C5" s="282" t="s">
        <v>1699</v>
      </c>
      <c r="D5" s="282" t="s">
        <v>1700</v>
      </c>
      <c r="E5" s="282" t="s">
        <v>8634</v>
      </c>
      <c r="F5" s="282" t="s">
        <v>5150</v>
      </c>
      <c r="G5" s="177">
        <v>33900000</v>
      </c>
      <c r="H5" s="178" t="s">
        <v>5136</v>
      </c>
      <c r="I5" s="178" t="s">
        <v>30</v>
      </c>
      <c r="J5" s="178">
        <v>2</v>
      </c>
      <c r="K5" s="178" t="s">
        <v>5149</v>
      </c>
      <c r="L5" s="178" t="s">
        <v>5148</v>
      </c>
      <c r="M5" s="179">
        <v>44804</v>
      </c>
      <c r="N5" s="188" t="s">
        <v>5152</v>
      </c>
      <c r="O5" s="180">
        <v>1246700</v>
      </c>
      <c r="P5" s="180" t="s">
        <v>5136</v>
      </c>
      <c r="Q5" s="180" t="s">
        <v>30</v>
      </c>
      <c r="R5" s="180">
        <v>2</v>
      </c>
      <c r="S5" s="180" t="s">
        <v>5151</v>
      </c>
      <c r="T5" s="180" t="s">
        <v>5148</v>
      </c>
      <c r="U5" s="181">
        <v>44804</v>
      </c>
      <c r="V5" s="188" t="s">
        <v>4244</v>
      </c>
      <c r="W5" s="178">
        <v>2750000</v>
      </c>
      <c r="X5" s="178" t="s">
        <v>4241</v>
      </c>
      <c r="Y5" s="178" t="s">
        <v>30</v>
      </c>
      <c r="Z5" s="178">
        <v>2</v>
      </c>
      <c r="AA5" s="178" t="s">
        <v>4243</v>
      </c>
      <c r="AB5" s="178" t="s">
        <v>4242</v>
      </c>
      <c r="AC5" s="179">
        <v>44742</v>
      </c>
      <c r="AD5" s="188" t="s">
        <v>4246</v>
      </c>
      <c r="AE5" s="186">
        <v>2267000</v>
      </c>
      <c r="AF5" s="186" t="s">
        <v>4241</v>
      </c>
      <c r="AG5" s="186" t="s">
        <v>30</v>
      </c>
      <c r="AH5" s="186">
        <v>2</v>
      </c>
      <c r="AI5" s="186" t="s">
        <v>4245</v>
      </c>
      <c r="AJ5" s="186" t="s">
        <v>4242</v>
      </c>
      <c r="AK5" s="187">
        <v>44742</v>
      </c>
      <c r="AL5" s="188" t="s">
        <v>6325</v>
      </c>
      <c r="AM5" s="178">
        <v>0</v>
      </c>
      <c r="AN5" s="178" t="s">
        <v>6322</v>
      </c>
      <c r="AO5" s="178" t="s">
        <v>80</v>
      </c>
      <c r="AP5" s="178">
        <v>1</v>
      </c>
      <c r="AQ5" s="178" t="s">
        <v>6324</v>
      </c>
      <c r="AR5" s="178" t="s">
        <v>6323</v>
      </c>
      <c r="AS5" s="179">
        <v>44838</v>
      </c>
      <c r="AT5" s="189" t="s">
        <v>9790</v>
      </c>
      <c r="AU5" s="186" t="e">
        <v>#N/A</v>
      </c>
      <c r="AV5" s="186" t="e">
        <v>#N/A</v>
      </c>
      <c r="AW5" s="186" t="e">
        <v>#N/A</v>
      </c>
      <c r="AX5" s="186" t="e">
        <v>#N/A</v>
      </c>
      <c r="AY5" s="186" t="e">
        <v>#N/A</v>
      </c>
      <c r="AZ5" s="186" t="e">
        <v>#N/A</v>
      </c>
      <c r="BA5" s="187" t="e">
        <v>#N/A</v>
      </c>
      <c r="BB5" s="188" t="s">
        <v>9791</v>
      </c>
      <c r="BC5" s="178" t="e">
        <v>#N/A</v>
      </c>
      <c r="BD5" s="178" t="e">
        <v>#N/A</v>
      </c>
      <c r="BE5" s="178" t="e">
        <v>#N/A</v>
      </c>
      <c r="BF5" s="178" t="e">
        <v>#N/A</v>
      </c>
      <c r="BG5" s="178" t="e">
        <v>#N/A</v>
      </c>
      <c r="BH5" s="178" t="e">
        <v>#N/A</v>
      </c>
      <c r="BI5" s="179" t="e">
        <v>#N/A</v>
      </c>
      <c r="BJ5" s="189" t="s">
        <v>1703</v>
      </c>
      <c r="BK5" s="189">
        <v>0</v>
      </c>
      <c r="BL5" s="189" t="s">
        <v>1701</v>
      </c>
      <c r="BM5" s="189" t="s">
        <v>80</v>
      </c>
      <c r="BN5" s="189">
        <v>1</v>
      </c>
      <c r="BO5" s="189" t="s">
        <v>1702</v>
      </c>
      <c r="BP5" s="186" t="s">
        <v>1511</v>
      </c>
      <c r="BQ5" s="190">
        <v>44546</v>
      </c>
      <c r="BR5" s="188" t="s">
        <v>9792</v>
      </c>
      <c r="BS5" s="182" t="e">
        <v>#N/A</v>
      </c>
      <c r="BT5" s="182" t="e">
        <v>#N/A</v>
      </c>
      <c r="BU5" s="182" t="e">
        <v>#N/A</v>
      </c>
      <c r="BV5" s="182" t="e">
        <v>#N/A</v>
      </c>
      <c r="BW5" s="182" t="e">
        <v>#N/A</v>
      </c>
      <c r="BX5" s="182" t="e">
        <v>#N/A</v>
      </c>
      <c r="BY5" s="179" t="e">
        <v>#N/A</v>
      </c>
      <c r="BZ5" s="189" t="s">
        <v>9793</v>
      </c>
      <c r="CA5" s="189" t="e">
        <v>#N/A</v>
      </c>
      <c r="CB5" s="189" t="e">
        <v>#N/A</v>
      </c>
      <c r="CC5" s="189" t="e">
        <v>#N/A</v>
      </c>
      <c r="CD5" s="189" t="e">
        <v>#N/A</v>
      </c>
      <c r="CE5" s="189" t="e">
        <v>#N/A</v>
      </c>
      <c r="CF5" s="189" t="e">
        <v>#N/A</v>
      </c>
      <c r="CG5" s="190" t="e">
        <v>#N/A</v>
      </c>
      <c r="CH5" s="188" t="s">
        <v>9794</v>
      </c>
      <c r="CI5" s="189" t="e">
        <v>#N/A</v>
      </c>
      <c r="CJ5" s="189" t="e">
        <v>#N/A</v>
      </c>
      <c r="CK5" s="189" t="e">
        <v>#N/A</v>
      </c>
      <c r="CL5" s="189" t="e">
        <v>#N/A</v>
      </c>
      <c r="CM5" s="189" t="e">
        <v>#N/A</v>
      </c>
      <c r="CN5" s="189" t="e">
        <v>#N/A</v>
      </c>
      <c r="CO5" s="191" t="e">
        <v>#N/A</v>
      </c>
      <c r="CP5" s="189" t="s">
        <v>9795</v>
      </c>
      <c r="CQ5" s="182" t="e">
        <v>#N/A</v>
      </c>
      <c r="CR5" s="182" t="e">
        <v>#N/A</v>
      </c>
      <c r="CS5" s="182" t="e">
        <v>#N/A</v>
      </c>
      <c r="CT5" s="182" t="e">
        <v>#N/A</v>
      </c>
      <c r="CU5" s="182" t="e">
        <v>#N/A</v>
      </c>
      <c r="CV5" s="182" t="e">
        <v>#N/A</v>
      </c>
      <c r="CW5" s="179" t="e">
        <v>#N/A</v>
      </c>
      <c r="CX5" s="189" t="s">
        <v>6326</v>
      </c>
      <c r="CY5" s="186">
        <v>1584000</v>
      </c>
      <c r="CZ5" s="186" t="s">
        <v>4241</v>
      </c>
      <c r="DA5" s="186" t="s">
        <v>30</v>
      </c>
      <c r="DB5" s="186">
        <v>2</v>
      </c>
      <c r="DC5" s="186" t="s">
        <v>4254</v>
      </c>
      <c r="DD5" s="186" t="s">
        <v>4242</v>
      </c>
      <c r="DE5" s="192">
        <v>44742</v>
      </c>
      <c r="DF5" s="188" t="s">
        <v>4248</v>
      </c>
      <c r="DG5" s="178">
        <v>483000</v>
      </c>
      <c r="DH5" s="182" t="s">
        <v>4241</v>
      </c>
      <c r="DI5" s="182" t="s">
        <v>30</v>
      </c>
      <c r="DJ5" s="182">
        <v>2</v>
      </c>
      <c r="DK5" s="182" t="s">
        <v>4247</v>
      </c>
      <c r="DL5" s="182" t="s">
        <v>4242</v>
      </c>
      <c r="DM5" s="179">
        <v>44742</v>
      </c>
      <c r="DN5" s="189" t="s">
        <v>4250</v>
      </c>
      <c r="DO5" s="186">
        <v>683000</v>
      </c>
      <c r="DP5" s="189" t="s">
        <v>4241</v>
      </c>
      <c r="DQ5" s="189" t="s">
        <v>30</v>
      </c>
      <c r="DR5" s="189">
        <v>2</v>
      </c>
      <c r="DS5" s="189" t="s">
        <v>4249</v>
      </c>
      <c r="DT5" s="189" t="s">
        <v>4242</v>
      </c>
      <c r="DU5" s="190">
        <v>44742</v>
      </c>
      <c r="DV5" s="188" t="s">
        <v>4255</v>
      </c>
      <c r="DW5" s="178">
        <v>1167000</v>
      </c>
      <c r="DX5" s="182" t="s">
        <v>4241</v>
      </c>
      <c r="DY5" s="182" t="s">
        <v>30</v>
      </c>
      <c r="DZ5" s="182">
        <v>2</v>
      </c>
      <c r="EA5" s="182" t="s">
        <v>4254</v>
      </c>
      <c r="EB5" s="182" t="s">
        <v>4242</v>
      </c>
      <c r="EC5" s="179">
        <v>44742</v>
      </c>
      <c r="ED5" s="189" t="s">
        <v>4257</v>
      </c>
      <c r="EE5" s="186">
        <v>417000</v>
      </c>
      <c r="EF5" s="189" t="s">
        <v>4241</v>
      </c>
      <c r="EG5" s="189" t="s">
        <v>30</v>
      </c>
      <c r="EH5" s="189">
        <v>2</v>
      </c>
      <c r="EI5" s="189" t="s">
        <v>4256</v>
      </c>
      <c r="EJ5" s="189" t="s">
        <v>4242</v>
      </c>
      <c r="EK5" s="190">
        <v>44742</v>
      </c>
      <c r="EL5" s="188" t="s">
        <v>4259</v>
      </c>
      <c r="EM5" s="178">
        <v>0</v>
      </c>
      <c r="EN5" s="182" t="s">
        <v>4241</v>
      </c>
      <c r="EO5" s="182" t="s">
        <v>30</v>
      </c>
      <c r="EP5" s="182">
        <v>2</v>
      </c>
      <c r="EQ5" s="182" t="s">
        <v>4258</v>
      </c>
      <c r="ER5" s="182" t="s">
        <v>4242</v>
      </c>
      <c r="ES5" s="179">
        <v>44742</v>
      </c>
      <c r="ET5" s="189" t="s">
        <v>1732</v>
      </c>
      <c r="EU5" s="189">
        <v>4</v>
      </c>
      <c r="EV5" s="189" t="s">
        <v>1730</v>
      </c>
      <c r="EW5" s="189" t="s">
        <v>80</v>
      </c>
      <c r="EX5" s="189">
        <v>1</v>
      </c>
      <c r="EY5" s="189" t="s">
        <v>1731</v>
      </c>
      <c r="EZ5" s="189" t="s">
        <v>1511</v>
      </c>
      <c r="FA5" s="190">
        <v>44550</v>
      </c>
      <c r="FB5" s="188" t="s">
        <v>6329</v>
      </c>
      <c r="FC5" s="182">
        <v>3</v>
      </c>
      <c r="FD5" s="182" t="s">
        <v>6322</v>
      </c>
      <c r="FE5" s="182" t="s">
        <v>80</v>
      </c>
      <c r="FF5" s="182">
        <v>1</v>
      </c>
      <c r="FG5" s="182" t="s">
        <v>6328</v>
      </c>
      <c r="FH5" s="182" t="s">
        <v>6327</v>
      </c>
      <c r="FI5" s="179">
        <v>44838</v>
      </c>
      <c r="FJ5" s="188" t="s">
        <v>9796</v>
      </c>
      <c r="FK5" s="189" t="e">
        <v>#N/A</v>
      </c>
      <c r="FL5" s="189" t="e">
        <v>#N/A</v>
      </c>
      <c r="FM5" s="189" t="e">
        <v>#N/A</v>
      </c>
      <c r="FN5" s="189" t="e">
        <v>#N/A</v>
      </c>
      <c r="FO5" s="189" t="e">
        <v>#N/A</v>
      </c>
      <c r="FP5" s="186" t="e">
        <v>#N/A</v>
      </c>
      <c r="FQ5" s="187" t="e">
        <v>#N/A</v>
      </c>
      <c r="FR5" s="188" t="s">
        <v>9797</v>
      </c>
      <c r="FS5" s="182" t="e">
        <v>#N/A</v>
      </c>
      <c r="FT5" s="182" t="e">
        <v>#N/A</v>
      </c>
      <c r="FU5" s="182" t="e">
        <v>#N/A</v>
      </c>
      <c r="FV5" s="182" t="e">
        <v>#N/A</v>
      </c>
      <c r="FW5" s="182" t="e">
        <v>#N/A</v>
      </c>
      <c r="FX5" s="182" t="e">
        <v>#N/A</v>
      </c>
      <c r="FY5" s="179" t="e">
        <v>#N/A</v>
      </c>
      <c r="FZ5" s="189" t="s">
        <v>2886</v>
      </c>
      <c r="GA5" s="189">
        <v>1</v>
      </c>
      <c r="GB5" s="189" t="s">
        <v>2247</v>
      </c>
      <c r="GC5" s="189" t="s">
        <v>30</v>
      </c>
      <c r="GD5" s="189">
        <v>2</v>
      </c>
      <c r="GE5" s="189" t="s">
        <v>14</v>
      </c>
      <c r="GF5" s="189" t="s">
        <v>14</v>
      </c>
      <c r="GG5" s="190">
        <v>44693</v>
      </c>
      <c r="GH5" s="188" t="s">
        <v>2892</v>
      </c>
      <c r="GI5" s="182">
        <v>0</v>
      </c>
      <c r="GJ5" s="182" t="s">
        <v>2247</v>
      </c>
      <c r="GK5" s="182" t="s">
        <v>30</v>
      </c>
      <c r="GL5" s="182">
        <v>2</v>
      </c>
      <c r="GM5" s="182" t="s">
        <v>14</v>
      </c>
      <c r="GN5" s="182" t="s">
        <v>14</v>
      </c>
      <c r="GO5" s="179">
        <v>44693</v>
      </c>
      <c r="GP5" s="189" t="s">
        <v>2887</v>
      </c>
      <c r="GQ5" s="189">
        <v>0</v>
      </c>
      <c r="GR5" s="189" t="s">
        <v>2247</v>
      </c>
      <c r="GS5" s="189" t="s">
        <v>30</v>
      </c>
      <c r="GT5" s="189">
        <v>2</v>
      </c>
      <c r="GU5" s="189" t="s">
        <v>14</v>
      </c>
      <c r="GV5" s="189" t="s">
        <v>14</v>
      </c>
      <c r="GW5" s="190">
        <v>44693</v>
      </c>
      <c r="GX5" s="188" t="s">
        <v>2893</v>
      </c>
      <c r="GY5" s="182">
        <v>0</v>
      </c>
      <c r="GZ5" s="182" t="s">
        <v>2247</v>
      </c>
      <c r="HA5" s="182" t="s">
        <v>30</v>
      </c>
      <c r="HB5" s="182">
        <v>2</v>
      </c>
      <c r="HC5" s="182" t="s">
        <v>14</v>
      </c>
      <c r="HD5" s="182" t="s">
        <v>14</v>
      </c>
      <c r="HE5" s="179">
        <v>44693</v>
      </c>
      <c r="HF5" s="189" t="s">
        <v>2885</v>
      </c>
      <c r="HG5" s="189">
        <v>0</v>
      </c>
      <c r="HH5" s="189" t="s">
        <v>2247</v>
      </c>
      <c r="HI5" s="189" t="s">
        <v>30</v>
      </c>
      <c r="HJ5" s="189">
        <v>2</v>
      </c>
      <c r="HK5" s="189" t="s">
        <v>14</v>
      </c>
      <c r="HL5" s="189" t="s">
        <v>14</v>
      </c>
      <c r="HM5" s="190">
        <v>44693</v>
      </c>
      <c r="HN5" s="188" t="s">
        <v>2891</v>
      </c>
      <c r="HO5" s="182">
        <v>0</v>
      </c>
      <c r="HP5" s="182" t="s">
        <v>2247</v>
      </c>
      <c r="HQ5" s="182" t="s">
        <v>30</v>
      </c>
      <c r="HR5" s="182">
        <v>2</v>
      </c>
      <c r="HS5" s="182" t="s">
        <v>14</v>
      </c>
      <c r="HT5" s="182" t="s">
        <v>14</v>
      </c>
      <c r="HU5" s="179">
        <v>44693</v>
      </c>
      <c r="HV5" s="189" t="s">
        <v>2888</v>
      </c>
      <c r="HW5" s="189">
        <v>0</v>
      </c>
      <c r="HX5" s="189" t="s">
        <v>2247</v>
      </c>
      <c r="HY5" s="189" t="s">
        <v>30</v>
      </c>
      <c r="HZ5" s="189">
        <v>2</v>
      </c>
      <c r="IA5" s="189" t="s">
        <v>14</v>
      </c>
      <c r="IB5" s="189" t="s">
        <v>14</v>
      </c>
      <c r="IC5" s="190">
        <v>44693</v>
      </c>
      <c r="ID5" s="188" t="s">
        <v>2890</v>
      </c>
      <c r="IE5" s="182">
        <v>2</v>
      </c>
      <c r="IF5" s="182" t="s">
        <v>2247</v>
      </c>
      <c r="IG5" s="182" t="s">
        <v>30</v>
      </c>
      <c r="IH5" s="182">
        <v>2</v>
      </c>
      <c r="II5" s="182" t="s">
        <v>14</v>
      </c>
      <c r="IJ5" s="182" t="s">
        <v>14</v>
      </c>
      <c r="IK5" s="179">
        <v>44693</v>
      </c>
      <c r="IL5" s="189" t="s">
        <v>2889</v>
      </c>
      <c r="IM5" s="189">
        <v>0</v>
      </c>
      <c r="IN5" s="189" t="s">
        <v>2247</v>
      </c>
      <c r="IO5" s="189" t="s">
        <v>30</v>
      </c>
      <c r="IP5" s="189">
        <v>2</v>
      </c>
      <c r="IQ5" s="189" t="s">
        <v>14</v>
      </c>
      <c r="IR5" s="189" t="s">
        <v>14</v>
      </c>
      <c r="IS5" s="190">
        <v>44693</v>
      </c>
    </row>
    <row r="6" spans="1:253" s="282" customFormat="1" ht="12.95" customHeight="1" x14ac:dyDescent="0.2">
      <c r="A6" s="282" t="s">
        <v>1322</v>
      </c>
      <c r="B6" s="282" t="s">
        <v>9204</v>
      </c>
      <c r="C6" s="282" t="s">
        <v>1323</v>
      </c>
      <c r="D6" s="282" t="s">
        <v>1324</v>
      </c>
      <c r="E6" s="282" t="s">
        <v>8641</v>
      </c>
      <c r="F6" s="282" t="s">
        <v>3903</v>
      </c>
      <c r="G6" s="177">
        <v>2988000</v>
      </c>
      <c r="H6" s="178" t="s">
        <v>3900</v>
      </c>
      <c r="I6" s="178" t="s">
        <v>30</v>
      </c>
      <c r="J6" s="178">
        <v>2</v>
      </c>
      <c r="K6" s="178" t="s">
        <v>3902</v>
      </c>
      <c r="L6" s="178" t="s">
        <v>3901</v>
      </c>
      <c r="M6" s="179">
        <v>44720</v>
      </c>
      <c r="N6" s="188" t="s">
        <v>3907</v>
      </c>
      <c r="O6" s="180">
        <v>4399</v>
      </c>
      <c r="P6" s="180" t="s">
        <v>3904</v>
      </c>
      <c r="Q6" s="180" t="s">
        <v>80</v>
      </c>
      <c r="R6" s="180">
        <v>1</v>
      </c>
      <c r="S6" s="180" t="s">
        <v>3906</v>
      </c>
      <c r="T6" s="180" t="s">
        <v>3905</v>
      </c>
      <c r="U6" s="181">
        <v>44720</v>
      </c>
      <c r="V6" s="188" t="s">
        <v>3911</v>
      </c>
      <c r="W6" s="178">
        <v>1626000</v>
      </c>
      <c r="X6" s="178" t="s">
        <v>3908</v>
      </c>
      <c r="Y6" s="178" t="s">
        <v>80</v>
      </c>
      <c r="Z6" s="178">
        <v>1</v>
      </c>
      <c r="AA6" s="178" t="s">
        <v>3910</v>
      </c>
      <c r="AB6" s="178" t="s">
        <v>3909</v>
      </c>
      <c r="AC6" s="179">
        <v>44720</v>
      </c>
      <c r="AD6" s="188" t="s">
        <v>3914</v>
      </c>
      <c r="AE6" s="186">
        <v>34000</v>
      </c>
      <c r="AF6" s="186" t="s">
        <v>3912</v>
      </c>
      <c r="AG6" s="186" t="s">
        <v>19</v>
      </c>
      <c r="AH6" s="186">
        <v>3</v>
      </c>
      <c r="AI6" s="186" t="s">
        <v>3913</v>
      </c>
      <c r="AJ6" s="186" t="s">
        <v>1427</v>
      </c>
      <c r="AK6" s="187">
        <v>44720</v>
      </c>
      <c r="AL6" s="188" t="s">
        <v>3918</v>
      </c>
      <c r="AM6" s="178">
        <v>27000</v>
      </c>
      <c r="AN6" s="178" t="s">
        <v>3915</v>
      </c>
      <c r="AO6" s="178" t="s">
        <v>30</v>
      </c>
      <c r="AP6" s="178">
        <v>2</v>
      </c>
      <c r="AQ6" s="178" t="s">
        <v>3917</v>
      </c>
      <c r="AR6" s="178" t="s">
        <v>3916</v>
      </c>
      <c r="AS6" s="179">
        <v>44720</v>
      </c>
      <c r="AT6" s="189" t="s">
        <v>1329</v>
      </c>
      <c r="AU6" s="186" t="s">
        <v>14</v>
      </c>
      <c r="AV6" s="186" t="s">
        <v>14</v>
      </c>
      <c r="AW6" s="186" t="s">
        <v>14</v>
      </c>
      <c r="AX6" s="186" t="s">
        <v>14</v>
      </c>
      <c r="AY6" s="186" t="s">
        <v>14</v>
      </c>
      <c r="AZ6" s="186" t="s">
        <v>14</v>
      </c>
      <c r="BA6" s="187">
        <v>44139</v>
      </c>
      <c r="BB6" s="188" t="s">
        <v>1328</v>
      </c>
      <c r="BC6" s="178" t="s">
        <v>14</v>
      </c>
      <c r="BD6" s="178" t="s">
        <v>14</v>
      </c>
      <c r="BE6" s="178" t="s">
        <v>14</v>
      </c>
      <c r="BF6" s="178" t="s">
        <v>14</v>
      </c>
      <c r="BG6" s="178" t="s">
        <v>14</v>
      </c>
      <c r="BH6" s="178" t="s">
        <v>14</v>
      </c>
      <c r="BI6" s="179">
        <v>44139</v>
      </c>
      <c r="BJ6" s="189" t="s">
        <v>7693</v>
      </c>
      <c r="BK6" s="189">
        <v>11</v>
      </c>
      <c r="BL6" s="189" t="s">
        <v>7691</v>
      </c>
      <c r="BM6" s="189" t="s">
        <v>4515</v>
      </c>
      <c r="BN6" s="189">
        <v>2</v>
      </c>
      <c r="BO6" s="189" t="s">
        <v>7692</v>
      </c>
      <c r="BP6" s="186" t="s">
        <v>1300</v>
      </c>
      <c r="BQ6" s="190">
        <v>44861</v>
      </c>
      <c r="BR6" s="188" t="s">
        <v>1325</v>
      </c>
      <c r="BS6" s="182" t="s">
        <v>14</v>
      </c>
      <c r="BT6" s="182" t="s">
        <v>14</v>
      </c>
      <c r="BU6" s="182" t="s">
        <v>14</v>
      </c>
      <c r="BV6" s="182" t="s">
        <v>14</v>
      </c>
      <c r="BW6" s="182" t="s">
        <v>14</v>
      </c>
      <c r="BX6" s="182" t="s">
        <v>14</v>
      </c>
      <c r="BY6" s="179">
        <v>44139</v>
      </c>
      <c r="BZ6" s="189" t="s">
        <v>1326</v>
      </c>
      <c r="CA6" s="189" t="s">
        <v>14</v>
      </c>
      <c r="CB6" s="189" t="s">
        <v>14</v>
      </c>
      <c r="CC6" s="189" t="s">
        <v>14</v>
      </c>
      <c r="CD6" s="189" t="s">
        <v>14</v>
      </c>
      <c r="CE6" s="189" t="s">
        <v>14</v>
      </c>
      <c r="CF6" s="189" t="s">
        <v>14</v>
      </c>
      <c r="CG6" s="190">
        <v>44139</v>
      </c>
      <c r="CH6" s="188" t="s">
        <v>9798</v>
      </c>
      <c r="CI6" s="189" t="e">
        <v>#N/A</v>
      </c>
      <c r="CJ6" s="189" t="e">
        <v>#N/A</v>
      </c>
      <c r="CK6" s="189" t="e">
        <v>#N/A</v>
      </c>
      <c r="CL6" s="189" t="e">
        <v>#N/A</v>
      </c>
      <c r="CM6" s="189" t="e">
        <v>#N/A</v>
      </c>
      <c r="CN6" s="189" t="e">
        <v>#N/A</v>
      </c>
      <c r="CO6" s="191" t="e">
        <v>#N/A</v>
      </c>
      <c r="CP6" s="189" t="s">
        <v>1327</v>
      </c>
      <c r="CQ6" s="182" t="s">
        <v>14</v>
      </c>
      <c r="CR6" s="182" t="s">
        <v>14</v>
      </c>
      <c r="CS6" s="182" t="s">
        <v>14</v>
      </c>
      <c r="CT6" s="182" t="s">
        <v>14</v>
      </c>
      <c r="CU6" s="182" t="s">
        <v>14</v>
      </c>
      <c r="CV6" s="182" t="s">
        <v>14</v>
      </c>
      <c r="CW6" s="179">
        <v>44139</v>
      </c>
      <c r="CX6" s="189" t="s">
        <v>3920</v>
      </c>
      <c r="CY6" s="186">
        <v>27000</v>
      </c>
      <c r="CZ6" s="186" t="s">
        <v>3919</v>
      </c>
      <c r="DA6" s="186" t="s">
        <v>30</v>
      </c>
      <c r="DB6" s="186">
        <v>2</v>
      </c>
      <c r="DC6" s="186" t="s">
        <v>3925</v>
      </c>
      <c r="DD6" s="186" t="s">
        <v>3916</v>
      </c>
      <c r="DE6" s="192">
        <v>44720</v>
      </c>
      <c r="DF6" s="188" t="s">
        <v>3924</v>
      </c>
      <c r="DG6" s="178">
        <v>1593000</v>
      </c>
      <c r="DH6" s="182" t="s">
        <v>3921</v>
      </c>
      <c r="DI6" s="182" t="s">
        <v>30</v>
      </c>
      <c r="DJ6" s="182">
        <v>2</v>
      </c>
      <c r="DK6" s="182" t="s">
        <v>3923</v>
      </c>
      <c r="DL6" s="182" t="s">
        <v>3922</v>
      </c>
      <c r="DM6" s="179">
        <v>44720</v>
      </c>
      <c r="DN6" s="189" t="s">
        <v>3926</v>
      </c>
      <c r="DO6" s="186">
        <v>7000</v>
      </c>
      <c r="DP6" s="189" t="s">
        <v>3912</v>
      </c>
      <c r="DQ6" s="189" t="s">
        <v>30</v>
      </c>
      <c r="DR6" s="189">
        <v>2</v>
      </c>
      <c r="DS6" s="189" t="s">
        <v>3925</v>
      </c>
      <c r="DT6" s="189" t="s">
        <v>1427</v>
      </c>
      <c r="DU6" s="190">
        <v>44720</v>
      </c>
      <c r="DV6" s="188" t="s">
        <v>3927</v>
      </c>
      <c r="DW6" s="178">
        <v>27000</v>
      </c>
      <c r="DX6" s="182" t="s">
        <v>3919</v>
      </c>
      <c r="DY6" s="182" t="s">
        <v>30</v>
      </c>
      <c r="DZ6" s="182">
        <v>2</v>
      </c>
      <c r="EA6" s="182" t="s">
        <v>3925</v>
      </c>
      <c r="EB6" s="182" t="s">
        <v>3916</v>
      </c>
      <c r="EC6" s="179">
        <v>44720</v>
      </c>
      <c r="ED6" s="189" t="s">
        <v>1424</v>
      </c>
      <c r="EE6" s="186">
        <v>0</v>
      </c>
      <c r="EF6" s="189" t="s">
        <v>1421</v>
      </c>
      <c r="EG6" s="189" t="s">
        <v>30</v>
      </c>
      <c r="EH6" s="189">
        <v>2</v>
      </c>
      <c r="EI6" s="189" t="s">
        <v>1423</v>
      </c>
      <c r="EJ6" s="189" t="s">
        <v>1422</v>
      </c>
      <c r="EK6" s="190">
        <v>44223</v>
      </c>
      <c r="EL6" s="188" t="s">
        <v>1425</v>
      </c>
      <c r="EM6" s="178">
        <v>0</v>
      </c>
      <c r="EN6" s="182" t="s">
        <v>1421</v>
      </c>
      <c r="EO6" s="182" t="s">
        <v>30</v>
      </c>
      <c r="EP6" s="182">
        <v>2</v>
      </c>
      <c r="EQ6" s="182" t="s">
        <v>1423</v>
      </c>
      <c r="ER6" s="182" t="s">
        <v>1422</v>
      </c>
      <c r="ES6" s="179">
        <v>44223</v>
      </c>
      <c r="ET6" s="189" t="s">
        <v>7694</v>
      </c>
      <c r="EU6" s="189">
        <v>11</v>
      </c>
      <c r="EV6" s="189" t="s">
        <v>7691</v>
      </c>
      <c r="EW6" s="189" t="s">
        <v>4515</v>
      </c>
      <c r="EX6" s="189">
        <v>2</v>
      </c>
      <c r="EY6" s="189" t="s">
        <v>7692</v>
      </c>
      <c r="EZ6" s="189" t="s">
        <v>1300</v>
      </c>
      <c r="FA6" s="190">
        <v>44861</v>
      </c>
      <c r="FB6" s="188" t="s">
        <v>1429</v>
      </c>
      <c r="FC6" s="182">
        <v>2</v>
      </c>
      <c r="FD6" s="182" t="s">
        <v>1426</v>
      </c>
      <c r="FE6" s="182" t="s">
        <v>30</v>
      </c>
      <c r="FF6" s="182">
        <v>2</v>
      </c>
      <c r="FG6" s="182" t="s">
        <v>1428</v>
      </c>
      <c r="FH6" s="182" t="s">
        <v>1427</v>
      </c>
      <c r="FI6" s="179">
        <v>44223</v>
      </c>
      <c r="FJ6" s="188" t="s">
        <v>1330</v>
      </c>
      <c r="FK6" s="189" t="s">
        <v>14</v>
      </c>
      <c r="FL6" s="189" t="s">
        <v>14</v>
      </c>
      <c r="FM6" s="189" t="s">
        <v>14</v>
      </c>
      <c r="FN6" s="189" t="s">
        <v>14</v>
      </c>
      <c r="FO6" s="189" t="s">
        <v>14</v>
      </c>
      <c r="FP6" s="186" t="s">
        <v>14</v>
      </c>
      <c r="FQ6" s="187">
        <v>44139</v>
      </c>
      <c r="FR6" s="188" t="s">
        <v>1331</v>
      </c>
      <c r="FS6" s="182" t="s">
        <v>14</v>
      </c>
      <c r="FT6" s="182" t="s">
        <v>14</v>
      </c>
      <c r="FU6" s="182" t="s">
        <v>14</v>
      </c>
      <c r="FV6" s="182" t="s">
        <v>14</v>
      </c>
      <c r="FW6" s="182" t="s">
        <v>14</v>
      </c>
      <c r="FX6" s="182" t="s">
        <v>14</v>
      </c>
      <c r="FY6" s="179">
        <v>44139</v>
      </c>
      <c r="FZ6" s="189" t="s">
        <v>3558</v>
      </c>
      <c r="GA6" s="189">
        <v>0</v>
      </c>
      <c r="GB6" s="189" t="s">
        <v>2247</v>
      </c>
      <c r="GC6" s="189" t="s">
        <v>30</v>
      </c>
      <c r="GD6" s="189">
        <v>2</v>
      </c>
      <c r="GE6" s="189" t="s">
        <v>14</v>
      </c>
      <c r="GF6" s="189" t="s">
        <v>14</v>
      </c>
      <c r="GG6" s="190">
        <v>44697</v>
      </c>
      <c r="GH6" s="188" t="s">
        <v>3564</v>
      </c>
      <c r="GI6" s="182">
        <v>0</v>
      </c>
      <c r="GJ6" s="182" t="s">
        <v>2247</v>
      </c>
      <c r="GK6" s="182" t="s">
        <v>30</v>
      </c>
      <c r="GL6" s="182">
        <v>2</v>
      </c>
      <c r="GM6" s="182" t="s">
        <v>14</v>
      </c>
      <c r="GN6" s="182" t="s">
        <v>14</v>
      </c>
      <c r="GO6" s="179">
        <v>44697</v>
      </c>
      <c r="GP6" s="189" t="s">
        <v>3559</v>
      </c>
      <c r="GQ6" s="189">
        <v>0</v>
      </c>
      <c r="GR6" s="189" t="s">
        <v>2247</v>
      </c>
      <c r="GS6" s="189" t="s">
        <v>30</v>
      </c>
      <c r="GT6" s="189">
        <v>2</v>
      </c>
      <c r="GU6" s="189" t="s">
        <v>14</v>
      </c>
      <c r="GV6" s="189" t="s">
        <v>14</v>
      </c>
      <c r="GW6" s="190">
        <v>44697</v>
      </c>
      <c r="GX6" s="188" t="s">
        <v>3565</v>
      </c>
      <c r="GY6" s="182">
        <v>0</v>
      </c>
      <c r="GZ6" s="182" t="s">
        <v>2247</v>
      </c>
      <c r="HA6" s="182" t="s">
        <v>30</v>
      </c>
      <c r="HB6" s="182">
        <v>2</v>
      </c>
      <c r="HC6" s="182" t="s">
        <v>14</v>
      </c>
      <c r="HD6" s="182" t="s">
        <v>14</v>
      </c>
      <c r="HE6" s="179">
        <v>44697</v>
      </c>
      <c r="HF6" s="189" t="s">
        <v>3557</v>
      </c>
      <c r="HG6" s="189">
        <v>0</v>
      </c>
      <c r="HH6" s="189" t="s">
        <v>2247</v>
      </c>
      <c r="HI6" s="189" t="s">
        <v>30</v>
      </c>
      <c r="HJ6" s="189">
        <v>2</v>
      </c>
      <c r="HK6" s="189" t="s">
        <v>14</v>
      </c>
      <c r="HL6" s="189" t="s">
        <v>14</v>
      </c>
      <c r="HM6" s="190">
        <v>44697</v>
      </c>
      <c r="HN6" s="188" t="s">
        <v>3563</v>
      </c>
      <c r="HO6" s="182">
        <v>0</v>
      </c>
      <c r="HP6" s="182" t="s">
        <v>2247</v>
      </c>
      <c r="HQ6" s="182" t="s">
        <v>30</v>
      </c>
      <c r="HR6" s="182">
        <v>2</v>
      </c>
      <c r="HS6" s="182" t="s">
        <v>14</v>
      </c>
      <c r="HT6" s="182" t="s">
        <v>14</v>
      </c>
      <c r="HU6" s="179">
        <v>44697</v>
      </c>
      <c r="HV6" s="189" t="s">
        <v>3560</v>
      </c>
      <c r="HW6" s="189">
        <v>0</v>
      </c>
      <c r="HX6" s="189" t="s">
        <v>2247</v>
      </c>
      <c r="HY6" s="189" t="s">
        <v>30</v>
      </c>
      <c r="HZ6" s="189">
        <v>2</v>
      </c>
      <c r="IA6" s="189" t="s">
        <v>14</v>
      </c>
      <c r="IB6" s="189" t="s">
        <v>14</v>
      </c>
      <c r="IC6" s="190">
        <v>44697</v>
      </c>
      <c r="ID6" s="188" t="s">
        <v>3562</v>
      </c>
      <c r="IE6" s="182">
        <v>1</v>
      </c>
      <c r="IF6" s="182" t="s">
        <v>2247</v>
      </c>
      <c r="IG6" s="182" t="s">
        <v>30</v>
      </c>
      <c r="IH6" s="182">
        <v>2</v>
      </c>
      <c r="II6" s="182" t="s">
        <v>14</v>
      </c>
      <c r="IJ6" s="182" t="s">
        <v>14</v>
      </c>
      <c r="IK6" s="179">
        <v>44697</v>
      </c>
      <c r="IL6" s="189" t="s">
        <v>3561</v>
      </c>
      <c r="IM6" s="189">
        <v>0</v>
      </c>
      <c r="IN6" s="189" t="s">
        <v>2247</v>
      </c>
      <c r="IO6" s="189" t="s">
        <v>30</v>
      </c>
      <c r="IP6" s="189">
        <v>2</v>
      </c>
      <c r="IQ6" s="189" t="s">
        <v>14</v>
      </c>
      <c r="IR6" s="189" t="s">
        <v>14</v>
      </c>
      <c r="IS6" s="190">
        <v>44697</v>
      </c>
    </row>
    <row r="7" spans="1:253" s="282" customFormat="1" ht="12.95" customHeight="1" x14ac:dyDescent="0.2">
      <c r="A7" s="282" t="s">
        <v>1332</v>
      </c>
      <c r="B7" s="282" t="s">
        <v>9204</v>
      </c>
      <c r="C7" s="282" t="s">
        <v>1333</v>
      </c>
      <c r="D7" s="282" t="s">
        <v>1334</v>
      </c>
      <c r="E7" s="282" t="s">
        <v>8648</v>
      </c>
      <c r="F7" s="282" t="s">
        <v>2513</v>
      </c>
      <c r="G7" s="177">
        <v>10040000</v>
      </c>
      <c r="H7" s="178" t="s">
        <v>2510</v>
      </c>
      <c r="I7" s="178" t="s">
        <v>30</v>
      </c>
      <c r="J7" s="178">
        <v>2</v>
      </c>
      <c r="K7" s="178" t="s">
        <v>2512</v>
      </c>
      <c r="L7" s="178" t="s">
        <v>2511</v>
      </c>
      <c r="M7" s="179">
        <v>44683</v>
      </c>
      <c r="N7" s="188" t="s">
        <v>4391</v>
      </c>
      <c r="O7" s="180">
        <v>31560</v>
      </c>
      <c r="P7" s="180" t="s">
        <v>4389</v>
      </c>
      <c r="Q7" s="180" t="s">
        <v>80</v>
      </c>
      <c r="R7" s="180">
        <v>1</v>
      </c>
      <c r="S7" s="180" t="s">
        <v>4390</v>
      </c>
      <c r="T7" s="180" t="s">
        <v>4278</v>
      </c>
      <c r="U7" s="181">
        <v>44767</v>
      </c>
      <c r="V7" s="188" t="s">
        <v>4296</v>
      </c>
      <c r="W7" s="178">
        <v>2826000</v>
      </c>
      <c r="X7" s="178" t="s">
        <v>4294</v>
      </c>
      <c r="Y7" s="178" t="s">
        <v>19</v>
      </c>
      <c r="Z7" s="178">
        <v>3</v>
      </c>
      <c r="AA7" s="178" t="s">
        <v>4295</v>
      </c>
      <c r="AB7" s="178" t="s">
        <v>4278</v>
      </c>
      <c r="AC7" s="179">
        <v>44747</v>
      </c>
      <c r="AD7" s="188" t="s">
        <v>4298</v>
      </c>
      <c r="AE7" s="186">
        <v>2826000</v>
      </c>
      <c r="AF7" s="186" t="s">
        <v>4294</v>
      </c>
      <c r="AG7" s="186" t="s">
        <v>19</v>
      </c>
      <c r="AH7" s="186">
        <v>3</v>
      </c>
      <c r="AI7" s="186" t="s">
        <v>4297</v>
      </c>
      <c r="AJ7" s="186" t="s">
        <v>4278</v>
      </c>
      <c r="AK7" s="187">
        <v>44747</v>
      </c>
      <c r="AL7" s="188" t="s">
        <v>1465</v>
      </c>
      <c r="AM7" s="178">
        <v>91000</v>
      </c>
      <c r="AN7" s="178" t="s">
        <v>1462</v>
      </c>
      <c r="AO7" s="178" t="s">
        <v>30</v>
      </c>
      <c r="AP7" s="178">
        <v>2</v>
      </c>
      <c r="AQ7" s="178" t="s">
        <v>1464</v>
      </c>
      <c r="AR7" s="178" t="s">
        <v>1463</v>
      </c>
      <c r="AS7" s="179">
        <v>44269</v>
      </c>
      <c r="AT7" s="189" t="s">
        <v>1341</v>
      </c>
      <c r="AU7" s="186" t="s">
        <v>14</v>
      </c>
      <c r="AV7" s="186" t="s">
        <v>14</v>
      </c>
      <c r="AW7" s="186" t="s">
        <v>14</v>
      </c>
      <c r="AX7" s="186" t="s">
        <v>14</v>
      </c>
      <c r="AY7" s="186" t="s">
        <v>14</v>
      </c>
      <c r="AZ7" s="186" t="s">
        <v>14</v>
      </c>
      <c r="BA7" s="187">
        <v>44139</v>
      </c>
      <c r="BB7" s="188" t="s">
        <v>1340</v>
      </c>
      <c r="BC7" s="178" t="s">
        <v>14</v>
      </c>
      <c r="BD7" s="178" t="s">
        <v>14</v>
      </c>
      <c r="BE7" s="178" t="s">
        <v>14</v>
      </c>
      <c r="BF7" s="178" t="s">
        <v>14</v>
      </c>
      <c r="BG7" s="178" t="s">
        <v>14</v>
      </c>
      <c r="BH7" s="178" t="s">
        <v>14</v>
      </c>
      <c r="BI7" s="179">
        <v>44139</v>
      </c>
      <c r="BJ7" s="189" t="s">
        <v>7696</v>
      </c>
      <c r="BK7" s="189">
        <v>3</v>
      </c>
      <c r="BL7" s="189" t="s">
        <v>7695</v>
      </c>
      <c r="BM7" s="189" t="s">
        <v>4515</v>
      </c>
      <c r="BN7" s="189">
        <v>2</v>
      </c>
      <c r="BO7" s="189" t="s">
        <v>7692</v>
      </c>
      <c r="BP7" s="186" t="s">
        <v>1300</v>
      </c>
      <c r="BQ7" s="190">
        <v>44861</v>
      </c>
      <c r="BR7" s="188" t="s">
        <v>1335</v>
      </c>
      <c r="BS7" s="182" t="s">
        <v>14</v>
      </c>
      <c r="BT7" s="182" t="s">
        <v>14</v>
      </c>
      <c r="BU7" s="182" t="s">
        <v>14</v>
      </c>
      <c r="BV7" s="182" t="s">
        <v>14</v>
      </c>
      <c r="BW7" s="182" t="s">
        <v>14</v>
      </c>
      <c r="BX7" s="182" t="s">
        <v>14</v>
      </c>
      <c r="BY7" s="179">
        <v>44139</v>
      </c>
      <c r="BZ7" s="189" t="s">
        <v>1336</v>
      </c>
      <c r="CA7" s="189" t="s">
        <v>14</v>
      </c>
      <c r="CB7" s="189" t="s">
        <v>14</v>
      </c>
      <c r="CC7" s="189" t="s">
        <v>14</v>
      </c>
      <c r="CD7" s="189" t="s">
        <v>14</v>
      </c>
      <c r="CE7" s="189" t="s">
        <v>14</v>
      </c>
      <c r="CF7" s="189" t="s">
        <v>14</v>
      </c>
      <c r="CG7" s="190">
        <v>44139</v>
      </c>
      <c r="CH7" s="188" t="s">
        <v>9799</v>
      </c>
      <c r="CI7" s="189" t="e">
        <v>#N/A</v>
      </c>
      <c r="CJ7" s="189" t="e">
        <v>#N/A</v>
      </c>
      <c r="CK7" s="189" t="e">
        <v>#N/A</v>
      </c>
      <c r="CL7" s="189" t="e">
        <v>#N/A</v>
      </c>
      <c r="CM7" s="189" t="e">
        <v>#N/A</v>
      </c>
      <c r="CN7" s="189" t="e">
        <v>#N/A</v>
      </c>
      <c r="CO7" s="191" t="e">
        <v>#N/A</v>
      </c>
      <c r="CP7" s="189" t="s">
        <v>1339</v>
      </c>
      <c r="CQ7" s="182" t="s">
        <v>14</v>
      </c>
      <c r="CR7" s="182" t="s">
        <v>14</v>
      </c>
      <c r="CS7" s="182" t="s">
        <v>14</v>
      </c>
      <c r="CT7" s="182" t="s">
        <v>14</v>
      </c>
      <c r="CU7" s="182" t="s">
        <v>14</v>
      </c>
      <c r="CV7" s="182" t="s">
        <v>14</v>
      </c>
      <c r="CW7" s="179">
        <v>44139</v>
      </c>
      <c r="CX7" s="189" t="s">
        <v>4293</v>
      </c>
      <c r="CY7" s="186">
        <v>0</v>
      </c>
      <c r="CZ7" s="186" t="s">
        <v>14</v>
      </c>
      <c r="DA7" s="186" t="s">
        <v>14</v>
      </c>
      <c r="DB7" s="186" t="s">
        <v>14</v>
      </c>
      <c r="DC7" s="186" t="s">
        <v>4279</v>
      </c>
      <c r="DD7" s="186" t="s">
        <v>14</v>
      </c>
      <c r="DE7" s="192">
        <v>44747</v>
      </c>
      <c r="DF7" s="188" t="s">
        <v>4289</v>
      </c>
      <c r="DG7" s="178">
        <v>0</v>
      </c>
      <c r="DH7" s="182" t="s">
        <v>14</v>
      </c>
      <c r="DI7" s="182" t="s">
        <v>14</v>
      </c>
      <c r="DJ7" s="182" t="s">
        <v>14</v>
      </c>
      <c r="DK7" s="182" t="s">
        <v>4279</v>
      </c>
      <c r="DL7" s="182" t="s">
        <v>14</v>
      </c>
      <c r="DM7" s="179">
        <v>44747</v>
      </c>
      <c r="DN7" s="189" t="s">
        <v>4280</v>
      </c>
      <c r="DO7" s="186">
        <v>2826000</v>
      </c>
      <c r="DP7" s="189" t="s">
        <v>4277</v>
      </c>
      <c r="DQ7" s="189" t="s">
        <v>19</v>
      </c>
      <c r="DR7" s="189">
        <v>3</v>
      </c>
      <c r="DS7" s="189" t="s">
        <v>4279</v>
      </c>
      <c r="DT7" s="189" t="s">
        <v>4278</v>
      </c>
      <c r="DU7" s="190">
        <v>44742</v>
      </c>
      <c r="DV7" s="188" t="s">
        <v>4290</v>
      </c>
      <c r="DW7" s="178">
        <v>0</v>
      </c>
      <c r="DX7" s="182" t="s">
        <v>14</v>
      </c>
      <c r="DY7" s="182" t="s">
        <v>14</v>
      </c>
      <c r="DZ7" s="182" t="s">
        <v>14</v>
      </c>
      <c r="EA7" s="182" t="s">
        <v>4279</v>
      </c>
      <c r="EB7" s="182" t="s">
        <v>14</v>
      </c>
      <c r="EC7" s="179">
        <v>44747</v>
      </c>
      <c r="ED7" s="189" t="s">
        <v>4291</v>
      </c>
      <c r="EE7" s="186">
        <v>0</v>
      </c>
      <c r="EF7" s="189" t="s">
        <v>14</v>
      </c>
      <c r="EG7" s="189" t="s">
        <v>14</v>
      </c>
      <c r="EH7" s="189" t="s">
        <v>14</v>
      </c>
      <c r="EI7" s="189" t="s">
        <v>4279</v>
      </c>
      <c r="EJ7" s="189" t="s">
        <v>14</v>
      </c>
      <c r="EK7" s="190">
        <v>44747</v>
      </c>
      <c r="EL7" s="188" t="s">
        <v>4292</v>
      </c>
      <c r="EM7" s="178">
        <v>0</v>
      </c>
      <c r="EN7" s="182" t="s">
        <v>14</v>
      </c>
      <c r="EO7" s="182" t="s">
        <v>14</v>
      </c>
      <c r="EP7" s="182" t="s">
        <v>14</v>
      </c>
      <c r="EQ7" s="182" t="s">
        <v>4279</v>
      </c>
      <c r="ER7" s="182" t="s">
        <v>14</v>
      </c>
      <c r="ES7" s="179">
        <v>44747</v>
      </c>
      <c r="ET7" s="189" t="s">
        <v>7697</v>
      </c>
      <c r="EU7" s="189">
        <v>3</v>
      </c>
      <c r="EV7" s="189" t="s">
        <v>7695</v>
      </c>
      <c r="EW7" s="189" t="s">
        <v>4515</v>
      </c>
      <c r="EX7" s="189">
        <v>2</v>
      </c>
      <c r="EY7" s="189" t="s">
        <v>7692</v>
      </c>
      <c r="EZ7" s="189" t="s">
        <v>1300</v>
      </c>
      <c r="FA7" s="190">
        <v>44861</v>
      </c>
      <c r="FB7" s="188" t="s">
        <v>1338</v>
      </c>
      <c r="FC7" s="182">
        <v>3</v>
      </c>
      <c r="FD7" s="182" t="s">
        <v>14</v>
      </c>
      <c r="FE7" s="182" t="s">
        <v>14</v>
      </c>
      <c r="FF7" s="182" t="s">
        <v>14</v>
      </c>
      <c r="FG7" s="182" t="s">
        <v>1337</v>
      </c>
      <c r="FH7" s="182" t="s">
        <v>14</v>
      </c>
      <c r="FI7" s="179">
        <v>44139</v>
      </c>
      <c r="FJ7" s="188" t="s">
        <v>1342</v>
      </c>
      <c r="FK7" s="189" t="s">
        <v>14</v>
      </c>
      <c r="FL7" s="189" t="s">
        <v>14</v>
      </c>
      <c r="FM7" s="189" t="s">
        <v>14</v>
      </c>
      <c r="FN7" s="189" t="s">
        <v>14</v>
      </c>
      <c r="FO7" s="189" t="s">
        <v>14</v>
      </c>
      <c r="FP7" s="186" t="s">
        <v>14</v>
      </c>
      <c r="FQ7" s="187">
        <v>44139</v>
      </c>
      <c r="FR7" s="188" t="s">
        <v>1343</v>
      </c>
      <c r="FS7" s="182" t="s">
        <v>14</v>
      </c>
      <c r="FT7" s="182" t="s">
        <v>14</v>
      </c>
      <c r="FU7" s="182" t="s">
        <v>14</v>
      </c>
      <c r="FV7" s="182" t="s">
        <v>14</v>
      </c>
      <c r="FW7" s="182" t="s">
        <v>14</v>
      </c>
      <c r="FX7" s="182" t="s">
        <v>14</v>
      </c>
      <c r="FY7" s="179">
        <v>44139</v>
      </c>
      <c r="FZ7" s="189" t="s">
        <v>3567</v>
      </c>
      <c r="GA7" s="189">
        <v>1</v>
      </c>
      <c r="GB7" s="189" t="s">
        <v>2247</v>
      </c>
      <c r="GC7" s="189" t="s">
        <v>30</v>
      </c>
      <c r="GD7" s="189">
        <v>2</v>
      </c>
      <c r="GE7" s="189" t="s">
        <v>14</v>
      </c>
      <c r="GF7" s="189" t="s">
        <v>14</v>
      </c>
      <c r="GG7" s="190">
        <v>44697</v>
      </c>
      <c r="GH7" s="188" t="s">
        <v>3573</v>
      </c>
      <c r="GI7" s="182">
        <v>0</v>
      </c>
      <c r="GJ7" s="182" t="s">
        <v>2247</v>
      </c>
      <c r="GK7" s="182" t="s">
        <v>30</v>
      </c>
      <c r="GL7" s="182">
        <v>2</v>
      </c>
      <c r="GM7" s="182" t="s">
        <v>14</v>
      </c>
      <c r="GN7" s="182" t="s">
        <v>14</v>
      </c>
      <c r="GO7" s="179">
        <v>44697</v>
      </c>
      <c r="GP7" s="189" t="s">
        <v>3568</v>
      </c>
      <c r="GQ7" s="189">
        <v>1</v>
      </c>
      <c r="GR7" s="189" t="s">
        <v>2247</v>
      </c>
      <c r="GS7" s="189" t="s">
        <v>30</v>
      </c>
      <c r="GT7" s="189">
        <v>2</v>
      </c>
      <c r="GU7" s="189" t="s">
        <v>14</v>
      </c>
      <c r="GV7" s="189" t="s">
        <v>14</v>
      </c>
      <c r="GW7" s="190">
        <v>44697</v>
      </c>
      <c r="GX7" s="188" t="s">
        <v>3574</v>
      </c>
      <c r="GY7" s="182">
        <v>0</v>
      </c>
      <c r="GZ7" s="182" t="s">
        <v>2247</v>
      </c>
      <c r="HA7" s="182" t="s">
        <v>30</v>
      </c>
      <c r="HB7" s="182">
        <v>2</v>
      </c>
      <c r="HC7" s="182" t="s">
        <v>14</v>
      </c>
      <c r="HD7" s="182" t="s">
        <v>14</v>
      </c>
      <c r="HE7" s="179">
        <v>44697</v>
      </c>
      <c r="HF7" s="189" t="s">
        <v>3566</v>
      </c>
      <c r="HG7" s="189">
        <v>0</v>
      </c>
      <c r="HH7" s="189" t="s">
        <v>2247</v>
      </c>
      <c r="HI7" s="189" t="s">
        <v>30</v>
      </c>
      <c r="HJ7" s="189">
        <v>2</v>
      </c>
      <c r="HK7" s="189" t="s">
        <v>14</v>
      </c>
      <c r="HL7" s="189" t="s">
        <v>14</v>
      </c>
      <c r="HM7" s="190">
        <v>44697</v>
      </c>
      <c r="HN7" s="188" t="s">
        <v>3572</v>
      </c>
      <c r="HO7" s="182">
        <v>0</v>
      </c>
      <c r="HP7" s="182" t="s">
        <v>2247</v>
      </c>
      <c r="HQ7" s="182" t="s">
        <v>30</v>
      </c>
      <c r="HR7" s="182">
        <v>2</v>
      </c>
      <c r="HS7" s="182" t="s">
        <v>14</v>
      </c>
      <c r="HT7" s="182" t="s">
        <v>14</v>
      </c>
      <c r="HU7" s="179">
        <v>44697</v>
      </c>
      <c r="HV7" s="189" t="s">
        <v>3569</v>
      </c>
      <c r="HW7" s="189">
        <v>0</v>
      </c>
      <c r="HX7" s="189" t="s">
        <v>2247</v>
      </c>
      <c r="HY7" s="189" t="s">
        <v>30</v>
      </c>
      <c r="HZ7" s="189">
        <v>2</v>
      </c>
      <c r="IA7" s="189" t="s">
        <v>14</v>
      </c>
      <c r="IB7" s="189" t="s">
        <v>14</v>
      </c>
      <c r="IC7" s="190">
        <v>44697</v>
      </c>
      <c r="ID7" s="188" t="s">
        <v>3571</v>
      </c>
      <c r="IE7" s="182">
        <v>2</v>
      </c>
      <c r="IF7" s="182" t="s">
        <v>2247</v>
      </c>
      <c r="IG7" s="182" t="s">
        <v>30</v>
      </c>
      <c r="IH7" s="182">
        <v>2</v>
      </c>
      <c r="II7" s="182" t="s">
        <v>14</v>
      </c>
      <c r="IJ7" s="182" t="s">
        <v>14</v>
      </c>
      <c r="IK7" s="179">
        <v>44697</v>
      </c>
      <c r="IL7" s="189" t="s">
        <v>3570</v>
      </c>
      <c r="IM7" s="189">
        <v>0</v>
      </c>
      <c r="IN7" s="189" t="s">
        <v>2247</v>
      </c>
      <c r="IO7" s="189" t="s">
        <v>30</v>
      </c>
      <c r="IP7" s="189">
        <v>2</v>
      </c>
      <c r="IQ7" s="189" t="s">
        <v>14</v>
      </c>
      <c r="IR7" s="189" t="s">
        <v>14</v>
      </c>
      <c r="IS7" s="190">
        <v>44697</v>
      </c>
    </row>
    <row r="8" spans="1:253" s="282" customFormat="1" ht="12.95" customHeight="1" x14ac:dyDescent="0.2">
      <c r="A8" s="282" t="s">
        <v>646</v>
      </c>
      <c r="B8" s="282" t="s">
        <v>9212</v>
      </c>
      <c r="C8" s="282" t="s">
        <v>647</v>
      </c>
      <c r="D8" s="282" t="s">
        <v>648</v>
      </c>
      <c r="E8" s="282" t="s">
        <v>8649</v>
      </c>
      <c r="F8" s="282" t="s">
        <v>3796</v>
      </c>
      <c r="G8" s="177">
        <v>13000000</v>
      </c>
      <c r="H8" s="178" t="s">
        <v>3793</v>
      </c>
      <c r="I8" s="178" t="s">
        <v>30</v>
      </c>
      <c r="J8" s="178">
        <v>2</v>
      </c>
      <c r="K8" s="178" t="s">
        <v>3795</v>
      </c>
      <c r="L8" s="178" t="s">
        <v>3794</v>
      </c>
      <c r="M8" s="179">
        <v>44711</v>
      </c>
      <c r="N8" s="188" t="s">
        <v>3800</v>
      </c>
      <c r="O8" s="180">
        <v>25680</v>
      </c>
      <c r="P8" s="180" t="s">
        <v>3797</v>
      </c>
      <c r="Q8" s="180" t="s">
        <v>30</v>
      </c>
      <c r="R8" s="180">
        <v>2</v>
      </c>
      <c r="S8" s="180" t="s">
        <v>3799</v>
      </c>
      <c r="T8" s="180" t="s">
        <v>3798</v>
      </c>
      <c r="U8" s="181">
        <v>44711</v>
      </c>
      <c r="V8" s="188" t="s">
        <v>3802</v>
      </c>
      <c r="W8" s="178">
        <v>13000000</v>
      </c>
      <c r="X8" s="178" t="s">
        <v>2067</v>
      </c>
      <c r="Y8" s="178" t="s">
        <v>30</v>
      </c>
      <c r="Z8" s="178">
        <v>2</v>
      </c>
      <c r="AA8" s="178" t="s">
        <v>3801</v>
      </c>
      <c r="AB8" s="178" t="s">
        <v>3794</v>
      </c>
      <c r="AC8" s="179">
        <v>44711</v>
      </c>
      <c r="AD8" s="188" t="s">
        <v>3803</v>
      </c>
      <c r="AE8" s="186">
        <v>13000000</v>
      </c>
      <c r="AF8" s="186" t="s">
        <v>2067</v>
      </c>
      <c r="AG8" s="186" t="s">
        <v>30</v>
      </c>
      <c r="AH8" s="186">
        <v>2</v>
      </c>
      <c r="AI8" s="186" t="s">
        <v>3801</v>
      </c>
      <c r="AJ8" s="186" t="s">
        <v>3794</v>
      </c>
      <c r="AK8" s="187">
        <v>44711</v>
      </c>
      <c r="AL8" s="188" t="s">
        <v>5724</v>
      </c>
      <c r="AM8" s="178">
        <v>630000</v>
      </c>
      <c r="AN8" s="178" t="s">
        <v>5721</v>
      </c>
      <c r="AO8" s="178" t="s">
        <v>30</v>
      </c>
      <c r="AP8" s="178">
        <v>2</v>
      </c>
      <c r="AQ8" s="178" t="s">
        <v>5723</v>
      </c>
      <c r="AR8" s="178" t="s">
        <v>5722</v>
      </c>
      <c r="AS8" s="179">
        <v>44825</v>
      </c>
      <c r="AT8" s="189" t="s">
        <v>3805</v>
      </c>
      <c r="AU8" s="186" t="s">
        <v>14</v>
      </c>
      <c r="AV8" s="186" t="s">
        <v>904</v>
      </c>
      <c r="AW8" s="186" t="s">
        <v>14</v>
      </c>
      <c r="AX8" s="186" t="s">
        <v>14</v>
      </c>
      <c r="AY8" s="186" t="s">
        <v>3804</v>
      </c>
      <c r="AZ8" s="186" t="s">
        <v>904</v>
      </c>
      <c r="BA8" s="187">
        <v>44711</v>
      </c>
      <c r="BB8" s="188" t="s">
        <v>5733</v>
      </c>
      <c r="BC8" s="178">
        <v>283000</v>
      </c>
      <c r="BD8" s="178" t="s">
        <v>5730</v>
      </c>
      <c r="BE8" s="178" t="s">
        <v>30</v>
      </c>
      <c r="BF8" s="178">
        <v>2</v>
      </c>
      <c r="BG8" s="178" t="s">
        <v>5732</v>
      </c>
      <c r="BH8" s="178" t="s">
        <v>5731</v>
      </c>
      <c r="BI8" s="179">
        <v>44825</v>
      </c>
      <c r="BJ8" s="189" t="s">
        <v>5727</v>
      </c>
      <c r="BK8" s="189">
        <v>93</v>
      </c>
      <c r="BL8" s="189" t="s">
        <v>5725</v>
      </c>
      <c r="BM8" s="189" t="s">
        <v>30</v>
      </c>
      <c r="BN8" s="189">
        <v>2</v>
      </c>
      <c r="BO8" s="189" t="s">
        <v>5726</v>
      </c>
      <c r="BP8" s="186" t="s">
        <v>1511</v>
      </c>
      <c r="BQ8" s="190">
        <v>44825</v>
      </c>
      <c r="BR8" s="188" t="s">
        <v>650</v>
      </c>
      <c r="BS8" s="182" t="s">
        <v>14</v>
      </c>
      <c r="BT8" s="182">
        <v>0</v>
      </c>
      <c r="BU8" s="182" t="s">
        <v>30</v>
      </c>
      <c r="BV8" s="182">
        <v>2</v>
      </c>
      <c r="BW8" s="182" t="s">
        <v>649</v>
      </c>
      <c r="BX8" s="182">
        <v>0</v>
      </c>
      <c r="BY8" s="179">
        <v>43523</v>
      </c>
      <c r="BZ8" s="189" t="s">
        <v>651</v>
      </c>
      <c r="CA8" s="189" t="s">
        <v>14</v>
      </c>
      <c r="CB8" s="189" t="s">
        <v>14</v>
      </c>
      <c r="CC8" s="189" t="s">
        <v>14</v>
      </c>
      <c r="CD8" s="189" t="s">
        <v>14</v>
      </c>
      <c r="CE8" s="189" t="s">
        <v>649</v>
      </c>
      <c r="CF8" s="189" t="s">
        <v>14</v>
      </c>
      <c r="CG8" s="190">
        <v>43523</v>
      </c>
      <c r="CH8" s="188" t="s">
        <v>9800</v>
      </c>
      <c r="CI8" s="189" t="e">
        <v>#N/A</v>
      </c>
      <c r="CJ8" s="189" t="e">
        <v>#N/A</v>
      </c>
      <c r="CK8" s="189" t="e">
        <v>#N/A</v>
      </c>
      <c r="CL8" s="189" t="e">
        <v>#N/A</v>
      </c>
      <c r="CM8" s="189" t="e">
        <v>#N/A</v>
      </c>
      <c r="CN8" s="189" t="e">
        <v>#N/A</v>
      </c>
      <c r="CO8" s="191" t="e">
        <v>#N/A</v>
      </c>
      <c r="CP8" s="189" t="s">
        <v>655</v>
      </c>
      <c r="CQ8" s="182">
        <v>444</v>
      </c>
      <c r="CR8" s="182" t="s">
        <v>652</v>
      </c>
      <c r="CS8" s="182" t="s">
        <v>30</v>
      </c>
      <c r="CT8" s="182">
        <v>2</v>
      </c>
      <c r="CU8" s="182" t="s">
        <v>654</v>
      </c>
      <c r="CV8" s="182" t="s">
        <v>653</v>
      </c>
      <c r="CW8" s="179">
        <v>43523</v>
      </c>
      <c r="CX8" s="189" t="s">
        <v>3806</v>
      </c>
      <c r="CY8" s="186">
        <v>1800000</v>
      </c>
      <c r="CZ8" s="186" t="s">
        <v>2067</v>
      </c>
      <c r="DA8" s="186" t="s">
        <v>30</v>
      </c>
      <c r="DB8" s="186">
        <v>2</v>
      </c>
      <c r="DC8" s="186" t="s">
        <v>3807</v>
      </c>
      <c r="DD8" s="186" t="s">
        <v>3794</v>
      </c>
      <c r="DE8" s="192">
        <v>44711</v>
      </c>
      <c r="DF8" s="188" t="s">
        <v>3808</v>
      </c>
      <c r="DG8" s="178">
        <v>0</v>
      </c>
      <c r="DH8" s="182" t="s">
        <v>2067</v>
      </c>
      <c r="DI8" s="182" t="s">
        <v>30</v>
      </c>
      <c r="DJ8" s="182">
        <v>2</v>
      </c>
      <c r="DK8" s="182" t="s">
        <v>3807</v>
      </c>
      <c r="DL8" s="182" t="s">
        <v>3794</v>
      </c>
      <c r="DM8" s="179">
        <v>44711</v>
      </c>
      <c r="DN8" s="189" t="s">
        <v>3809</v>
      </c>
      <c r="DO8" s="186">
        <v>11200000</v>
      </c>
      <c r="DP8" s="189" t="s">
        <v>2067</v>
      </c>
      <c r="DQ8" s="189" t="s">
        <v>30</v>
      </c>
      <c r="DR8" s="189">
        <v>2</v>
      </c>
      <c r="DS8" s="189" t="s">
        <v>3807</v>
      </c>
      <c r="DT8" s="189" t="s">
        <v>3794</v>
      </c>
      <c r="DU8" s="190">
        <v>44711</v>
      </c>
      <c r="DV8" s="188" t="s">
        <v>3810</v>
      </c>
      <c r="DW8" s="178">
        <v>1692000</v>
      </c>
      <c r="DX8" s="182" t="s">
        <v>2067</v>
      </c>
      <c r="DY8" s="182" t="s">
        <v>30</v>
      </c>
      <c r="DZ8" s="182">
        <v>2</v>
      </c>
      <c r="EA8" s="182" t="s">
        <v>3807</v>
      </c>
      <c r="EB8" s="182" t="s">
        <v>3794</v>
      </c>
      <c r="EC8" s="179">
        <v>44711</v>
      </c>
      <c r="ED8" s="189" t="s">
        <v>3811</v>
      </c>
      <c r="EE8" s="186">
        <v>108000</v>
      </c>
      <c r="EF8" s="189" t="s">
        <v>2067</v>
      </c>
      <c r="EG8" s="189" t="s">
        <v>30</v>
      </c>
      <c r="EH8" s="189">
        <v>2</v>
      </c>
      <c r="EI8" s="189" t="s">
        <v>3807</v>
      </c>
      <c r="EJ8" s="189" t="s">
        <v>3794</v>
      </c>
      <c r="EK8" s="190">
        <v>44711</v>
      </c>
      <c r="EL8" s="188" t="s">
        <v>3812</v>
      </c>
      <c r="EM8" s="178">
        <v>0</v>
      </c>
      <c r="EN8" s="182" t="s">
        <v>2067</v>
      </c>
      <c r="EO8" s="182" t="s">
        <v>30</v>
      </c>
      <c r="EP8" s="182">
        <v>2</v>
      </c>
      <c r="EQ8" s="182" t="s">
        <v>3807</v>
      </c>
      <c r="ER8" s="182" t="s">
        <v>3794</v>
      </c>
      <c r="ES8" s="179">
        <v>44711</v>
      </c>
      <c r="ET8" s="189" t="s">
        <v>5729</v>
      </c>
      <c r="EU8" s="189">
        <v>93</v>
      </c>
      <c r="EV8" s="189" t="s">
        <v>5725</v>
      </c>
      <c r="EW8" s="189" t="s">
        <v>30</v>
      </c>
      <c r="EX8" s="189">
        <v>2</v>
      </c>
      <c r="EY8" s="189" t="s">
        <v>5728</v>
      </c>
      <c r="EZ8" s="189" t="s">
        <v>1511</v>
      </c>
      <c r="FA8" s="190">
        <v>44825</v>
      </c>
      <c r="FB8" s="188" t="s">
        <v>3815</v>
      </c>
      <c r="FC8" s="182">
        <v>5</v>
      </c>
      <c r="FD8" s="182" t="s">
        <v>2067</v>
      </c>
      <c r="FE8" s="182" t="s">
        <v>80</v>
      </c>
      <c r="FF8" s="182">
        <v>1</v>
      </c>
      <c r="FG8" s="182" t="s">
        <v>3814</v>
      </c>
      <c r="FH8" s="182" t="s">
        <v>3813</v>
      </c>
      <c r="FI8" s="179">
        <v>44711</v>
      </c>
      <c r="FJ8" s="188" t="s">
        <v>656</v>
      </c>
      <c r="FK8" s="189" t="s">
        <v>14</v>
      </c>
      <c r="FL8" s="189">
        <v>0</v>
      </c>
      <c r="FM8" s="189" t="s">
        <v>30</v>
      </c>
      <c r="FN8" s="189">
        <v>2</v>
      </c>
      <c r="FO8" s="189">
        <v>0</v>
      </c>
      <c r="FP8" s="186">
        <v>0</v>
      </c>
      <c r="FQ8" s="187">
        <v>43523</v>
      </c>
      <c r="FR8" s="188" t="s">
        <v>657</v>
      </c>
      <c r="FS8" s="182" t="s">
        <v>14</v>
      </c>
      <c r="FT8" s="182">
        <v>0</v>
      </c>
      <c r="FU8" s="182" t="s">
        <v>30</v>
      </c>
      <c r="FV8" s="182">
        <v>2</v>
      </c>
      <c r="FW8" s="182">
        <v>0</v>
      </c>
      <c r="FX8" s="182">
        <v>0</v>
      </c>
      <c r="FY8" s="179">
        <v>43523</v>
      </c>
      <c r="FZ8" s="189" t="s">
        <v>2895</v>
      </c>
      <c r="GA8" s="189">
        <v>1</v>
      </c>
      <c r="GB8" s="189" t="s">
        <v>2247</v>
      </c>
      <c r="GC8" s="189" t="s">
        <v>30</v>
      </c>
      <c r="GD8" s="189">
        <v>2</v>
      </c>
      <c r="GE8" s="189" t="s">
        <v>14</v>
      </c>
      <c r="GF8" s="189" t="s">
        <v>14</v>
      </c>
      <c r="GG8" s="190">
        <v>44693</v>
      </c>
      <c r="GH8" s="188" t="s">
        <v>2901</v>
      </c>
      <c r="GI8" s="182">
        <v>1</v>
      </c>
      <c r="GJ8" s="182" t="s">
        <v>2247</v>
      </c>
      <c r="GK8" s="182" t="s">
        <v>30</v>
      </c>
      <c r="GL8" s="182">
        <v>2</v>
      </c>
      <c r="GM8" s="182" t="s">
        <v>14</v>
      </c>
      <c r="GN8" s="182" t="s">
        <v>14</v>
      </c>
      <c r="GO8" s="179">
        <v>44693</v>
      </c>
      <c r="GP8" s="189" t="s">
        <v>2896</v>
      </c>
      <c r="GQ8" s="189">
        <v>1</v>
      </c>
      <c r="GR8" s="189" t="s">
        <v>2247</v>
      </c>
      <c r="GS8" s="189" t="s">
        <v>30</v>
      </c>
      <c r="GT8" s="189">
        <v>2</v>
      </c>
      <c r="GU8" s="189" t="s">
        <v>14</v>
      </c>
      <c r="GV8" s="189" t="s">
        <v>14</v>
      </c>
      <c r="GW8" s="190">
        <v>44693</v>
      </c>
      <c r="GX8" s="188" t="s">
        <v>2902</v>
      </c>
      <c r="GY8" s="182">
        <v>0</v>
      </c>
      <c r="GZ8" s="182" t="s">
        <v>2247</v>
      </c>
      <c r="HA8" s="182" t="s">
        <v>30</v>
      </c>
      <c r="HB8" s="182">
        <v>2</v>
      </c>
      <c r="HC8" s="182" t="s">
        <v>14</v>
      </c>
      <c r="HD8" s="182" t="s">
        <v>14</v>
      </c>
      <c r="HE8" s="179">
        <v>44693</v>
      </c>
      <c r="HF8" s="189" t="s">
        <v>2894</v>
      </c>
      <c r="HG8" s="189">
        <v>0</v>
      </c>
      <c r="HH8" s="189" t="s">
        <v>2247</v>
      </c>
      <c r="HI8" s="189" t="s">
        <v>30</v>
      </c>
      <c r="HJ8" s="189">
        <v>2</v>
      </c>
      <c r="HK8" s="189" t="s">
        <v>14</v>
      </c>
      <c r="HL8" s="189" t="s">
        <v>14</v>
      </c>
      <c r="HM8" s="190">
        <v>44693</v>
      </c>
      <c r="HN8" s="188" t="s">
        <v>2900</v>
      </c>
      <c r="HO8" s="182">
        <v>1</v>
      </c>
      <c r="HP8" s="182" t="s">
        <v>2247</v>
      </c>
      <c r="HQ8" s="182" t="s">
        <v>30</v>
      </c>
      <c r="HR8" s="182">
        <v>2</v>
      </c>
      <c r="HS8" s="182" t="s">
        <v>14</v>
      </c>
      <c r="HT8" s="182" t="s">
        <v>14</v>
      </c>
      <c r="HU8" s="179">
        <v>44693</v>
      </c>
      <c r="HV8" s="189" t="s">
        <v>2897</v>
      </c>
      <c r="HW8" s="189">
        <v>0</v>
      </c>
      <c r="HX8" s="189" t="s">
        <v>2247</v>
      </c>
      <c r="HY8" s="189" t="s">
        <v>30</v>
      </c>
      <c r="HZ8" s="189">
        <v>2</v>
      </c>
      <c r="IA8" s="189" t="s">
        <v>14</v>
      </c>
      <c r="IB8" s="189" t="s">
        <v>14</v>
      </c>
      <c r="IC8" s="190">
        <v>44693</v>
      </c>
      <c r="ID8" s="188" t="s">
        <v>2899</v>
      </c>
      <c r="IE8" s="182">
        <v>0</v>
      </c>
      <c r="IF8" s="182" t="s">
        <v>2247</v>
      </c>
      <c r="IG8" s="182" t="s">
        <v>30</v>
      </c>
      <c r="IH8" s="182">
        <v>2</v>
      </c>
      <c r="II8" s="182" t="s">
        <v>14</v>
      </c>
      <c r="IJ8" s="182" t="s">
        <v>14</v>
      </c>
      <c r="IK8" s="179">
        <v>44693</v>
      </c>
      <c r="IL8" s="189" t="s">
        <v>2898</v>
      </c>
      <c r="IM8" s="189">
        <v>2</v>
      </c>
      <c r="IN8" s="189" t="s">
        <v>2247</v>
      </c>
      <c r="IO8" s="189" t="s">
        <v>30</v>
      </c>
      <c r="IP8" s="189">
        <v>2</v>
      </c>
      <c r="IQ8" s="189" t="s">
        <v>14</v>
      </c>
      <c r="IR8" s="189" t="s">
        <v>14</v>
      </c>
      <c r="IS8" s="190">
        <v>44693</v>
      </c>
    </row>
    <row r="9" spans="1:253" s="282" customFormat="1" ht="12.95" customHeight="1" x14ac:dyDescent="0.2">
      <c r="A9" s="282" t="s">
        <v>383</v>
      </c>
      <c r="B9" s="282" t="s">
        <v>9216</v>
      </c>
      <c r="C9" s="282" t="s">
        <v>384</v>
      </c>
      <c r="D9" s="282" t="s">
        <v>385</v>
      </c>
      <c r="E9" s="282" t="s">
        <v>8654</v>
      </c>
      <c r="F9" s="282" t="s">
        <v>5489</v>
      </c>
      <c r="G9" s="177">
        <v>21537000</v>
      </c>
      <c r="H9" s="178" t="s">
        <v>5486</v>
      </c>
      <c r="I9" s="178" t="s">
        <v>30</v>
      </c>
      <c r="J9" s="178">
        <v>2</v>
      </c>
      <c r="K9" s="178" t="s">
        <v>5488</v>
      </c>
      <c r="L9" s="178" t="s">
        <v>5487</v>
      </c>
      <c r="M9" s="179">
        <v>44816</v>
      </c>
      <c r="N9" s="188" t="s">
        <v>5493</v>
      </c>
      <c r="O9" s="180">
        <v>274000</v>
      </c>
      <c r="P9" s="180" t="s">
        <v>5490</v>
      </c>
      <c r="Q9" s="180" t="s">
        <v>30</v>
      </c>
      <c r="R9" s="180">
        <v>2</v>
      </c>
      <c r="S9" s="180" t="s">
        <v>5492</v>
      </c>
      <c r="T9" s="180" t="s">
        <v>5491</v>
      </c>
      <c r="U9" s="181">
        <v>44816</v>
      </c>
      <c r="V9" s="188" t="s">
        <v>5496</v>
      </c>
      <c r="W9" s="178">
        <v>21537000</v>
      </c>
      <c r="X9" s="178" t="s">
        <v>5494</v>
      </c>
      <c r="Y9" s="178" t="s">
        <v>30</v>
      </c>
      <c r="Z9" s="178">
        <v>2</v>
      </c>
      <c r="AA9" s="178" t="s">
        <v>5492</v>
      </c>
      <c r="AB9" s="178" t="s">
        <v>5495</v>
      </c>
      <c r="AC9" s="179">
        <v>44816</v>
      </c>
      <c r="AD9" s="188" t="s">
        <v>5498</v>
      </c>
      <c r="AE9" s="186">
        <v>3517000</v>
      </c>
      <c r="AF9" s="186" t="s">
        <v>5494</v>
      </c>
      <c r="AG9" s="186" t="s">
        <v>30</v>
      </c>
      <c r="AH9" s="186">
        <v>2</v>
      </c>
      <c r="AI9" s="186" t="s">
        <v>5497</v>
      </c>
      <c r="AJ9" s="186" t="s">
        <v>5495</v>
      </c>
      <c r="AK9" s="187">
        <v>44816</v>
      </c>
      <c r="AL9" s="188" t="s">
        <v>5502</v>
      </c>
      <c r="AM9" s="178">
        <v>1933000</v>
      </c>
      <c r="AN9" s="178" t="s">
        <v>5499</v>
      </c>
      <c r="AO9" s="178" t="s">
        <v>30</v>
      </c>
      <c r="AP9" s="178">
        <v>2</v>
      </c>
      <c r="AQ9" s="178" t="s">
        <v>5501</v>
      </c>
      <c r="AR9" s="178" t="s">
        <v>5500</v>
      </c>
      <c r="AS9" s="179">
        <v>44816</v>
      </c>
      <c r="AT9" s="189" t="s">
        <v>392</v>
      </c>
      <c r="AU9" s="186" t="s">
        <v>14</v>
      </c>
      <c r="AV9" s="186">
        <v>0</v>
      </c>
      <c r="AW9" s="186" t="s">
        <v>14</v>
      </c>
      <c r="AX9" s="186" t="s">
        <v>14</v>
      </c>
      <c r="AY9" s="186">
        <v>0</v>
      </c>
      <c r="AZ9" s="186">
        <v>0</v>
      </c>
      <c r="BA9" s="187">
        <v>43511</v>
      </c>
      <c r="BB9" s="188" t="s">
        <v>391</v>
      </c>
      <c r="BC9" s="178" t="s">
        <v>14</v>
      </c>
      <c r="BD9" s="178">
        <v>0</v>
      </c>
      <c r="BE9" s="178" t="s">
        <v>14</v>
      </c>
      <c r="BF9" s="178" t="s">
        <v>14</v>
      </c>
      <c r="BG9" s="178">
        <v>0</v>
      </c>
      <c r="BH9" s="178">
        <v>0</v>
      </c>
      <c r="BI9" s="179">
        <v>43511</v>
      </c>
      <c r="BJ9" s="189" t="s">
        <v>5505</v>
      </c>
      <c r="BK9" s="189">
        <v>2154</v>
      </c>
      <c r="BL9" s="189" t="s">
        <v>5503</v>
      </c>
      <c r="BM9" s="189" t="s">
        <v>30</v>
      </c>
      <c r="BN9" s="189">
        <v>2</v>
      </c>
      <c r="BO9" s="189" t="s">
        <v>5504</v>
      </c>
      <c r="BP9" s="186" t="s">
        <v>1511</v>
      </c>
      <c r="BQ9" s="190">
        <v>44816</v>
      </c>
      <c r="BR9" s="188" t="s">
        <v>386</v>
      </c>
      <c r="BS9" s="182" t="s">
        <v>14</v>
      </c>
      <c r="BT9" s="182">
        <v>0</v>
      </c>
      <c r="BU9" s="182" t="s">
        <v>14</v>
      </c>
      <c r="BV9" s="182" t="s">
        <v>14</v>
      </c>
      <c r="BW9" s="182">
        <v>0</v>
      </c>
      <c r="BX9" s="182">
        <v>0</v>
      </c>
      <c r="BY9" s="179">
        <v>43511</v>
      </c>
      <c r="BZ9" s="189" t="s">
        <v>387</v>
      </c>
      <c r="CA9" s="189" t="s">
        <v>14</v>
      </c>
      <c r="CB9" s="189">
        <v>0</v>
      </c>
      <c r="CC9" s="189" t="s">
        <v>14</v>
      </c>
      <c r="CD9" s="189" t="s">
        <v>14</v>
      </c>
      <c r="CE9" s="189">
        <v>0</v>
      </c>
      <c r="CF9" s="189">
        <v>0</v>
      </c>
      <c r="CG9" s="190">
        <v>43511</v>
      </c>
      <c r="CH9" s="188" t="s">
        <v>9801</v>
      </c>
      <c r="CI9" s="189" t="e">
        <v>#N/A</v>
      </c>
      <c r="CJ9" s="189" t="e">
        <v>#N/A</v>
      </c>
      <c r="CK9" s="189" t="e">
        <v>#N/A</v>
      </c>
      <c r="CL9" s="189" t="e">
        <v>#N/A</v>
      </c>
      <c r="CM9" s="189" t="e">
        <v>#N/A</v>
      </c>
      <c r="CN9" s="189" t="e">
        <v>#N/A</v>
      </c>
      <c r="CO9" s="191" t="e">
        <v>#N/A</v>
      </c>
      <c r="CP9" s="189" t="s">
        <v>390</v>
      </c>
      <c r="CQ9" s="182" t="s">
        <v>14</v>
      </c>
      <c r="CR9" s="182">
        <v>0</v>
      </c>
      <c r="CS9" s="182" t="s">
        <v>30</v>
      </c>
      <c r="CT9" s="182">
        <v>2</v>
      </c>
      <c r="CU9" s="182">
        <v>0</v>
      </c>
      <c r="CV9" s="182">
        <v>0</v>
      </c>
      <c r="CW9" s="179">
        <v>43511</v>
      </c>
      <c r="CX9" s="189" t="s">
        <v>5506</v>
      </c>
      <c r="CY9" s="186">
        <v>3517000</v>
      </c>
      <c r="CZ9" s="186" t="s">
        <v>5494</v>
      </c>
      <c r="DA9" s="186" t="s">
        <v>30</v>
      </c>
      <c r="DB9" s="186">
        <v>2</v>
      </c>
      <c r="DC9" s="186" t="s">
        <v>4283</v>
      </c>
      <c r="DD9" s="186" t="s">
        <v>5495</v>
      </c>
      <c r="DE9" s="192">
        <v>44816</v>
      </c>
      <c r="DF9" s="188" t="s">
        <v>5507</v>
      </c>
      <c r="DG9" s="178">
        <v>18020000</v>
      </c>
      <c r="DH9" s="182" t="s">
        <v>5494</v>
      </c>
      <c r="DI9" s="182" t="s">
        <v>30</v>
      </c>
      <c r="DJ9" s="182">
        <v>2</v>
      </c>
      <c r="DK9" s="182" t="s">
        <v>4283</v>
      </c>
      <c r="DL9" s="182" t="s">
        <v>5495</v>
      </c>
      <c r="DM9" s="179">
        <v>44816</v>
      </c>
      <c r="DN9" s="189" t="s">
        <v>5508</v>
      </c>
      <c r="DO9" s="186">
        <v>0</v>
      </c>
      <c r="DP9" s="189" t="s">
        <v>5494</v>
      </c>
      <c r="DQ9" s="189" t="s">
        <v>30</v>
      </c>
      <c r="DR9" s="189">
        <v>2</v>
      </c>
      <c r="DS9" s="189" t="s">
        <v>4283</v>
      </c>
      <c r="DT9" s="189" t="s">
        <v>5495</v>
      </c>
      <c r="DU9" s="190">
        <v>44816</v>
      </c>
      <c r="DV9" s="188" t="s">
        <v>5509</v>
      </c>
      <c r="DW9" s="178">
        <v>2837000</v>
      </c>
      <c r="DX9" s="182" t="s">
        <v>5494</v>
      </c>
      <c r="DY9" s="182" t="s">
        <v>30</v>
      </c>
      <c r="DZ9" s="182">
        <v>2</v>
      </c>
      <c r="EA9" s="182" t="s">
        <v>4283</v>
      </c>
      <c r="EB9" s="182" t="s">
        <v>5495</v>
      </c>
      <c r="EC9" s="179">
        <v>44816</v>
      </c>
      <c r="ED9" s="189" t="s">
        <v>5510</v>
      </c>
      <c r="EE9" s="186">
        <v>680000</v>
      </c>
      <c r="EF9" s="189" t="s">
        <v>5494</v>
      </c>
      <c r="EG9" s="189" t="s">
        <v>30</v>
      </c>
      <c r="EH9" s="189">
        <v>2</v>
      </c>
      <c r="EI9" s="189" t="s">
        <v>4283</v>
      </c>
      <c r="EJ9" s="189" t="s">
        <v>5495</v>
      </c>
      <c r="EK9" s="190">
        <v>44816</v>
      </c>
      <c r="EL9" s="188" t="s">
        <v>5511</v>
      </c>
      <c r="EM9" s="178">
        <v>0</v>
      </c>
      <c r="EN9" s="182" t="s">
        <v>5494</v>
      </c>
      <c r="EO9" s="182" t="s">
        <v>30</v>
      </c>
      <c r="EP9" s="182">
        <v>2</v>
      </c>
      <c r="EQ9" s="182" t="s">
        <v>4283</v>
      </c>
      <c r="ER9" s="182" t="s">
        <v>5495</v>
      </c>
      <c r="ES9" s="179">
        <v>44816</v>
      </c>
      <c r="ET9" s="189" t="s">
        <v>1499</v>
      </c>
      <c r="EU9" s="189">
        <v>566</v>
      </c>
      <c r="EV9" s="189" t="s">
        <v>1496</v>
      </c>
      <c r="EW9" s="189" t="s">
        <v>30</v>
      </c>
      <c r="EX9" s="189">
        <v>2</v>
      </c>
      <c r="EY9" s="189" t="s">
        <v>1498</v>
      </c>
      <c r="EZ9" s="189" t="s">
        <v>1497</v>
      </c>
      <c r="FA9" s="190">
        <v>44278</v>
      </c>
      <c r="FB9" s="188" t="s">
        <v>389</v>
      </c>
      <c r="FC9" s="182">
        <v>4</v>
      </c>
      <c r="FD9" s="182">
        <v>0</v>
      </c>
      <c r="FE9" s="182" t="s">
        <v>30</v>
      </c>
      <c r="FF9" s="182">
        <v>2</v>
      </c>
      <c r="FG9" s="182" t="s">
        <v>388</v>
      </c>
      <c r="FH9" s="182">
        <v>0</v>
      </c>
      <c r="FI9" s="179">
        <v>43511</v>
      </c>
      <c r="FJ9" s="188" t="s">
        <v>1211</v>
      </c>
      <c r="FK9" s="189" t="s">
        <v>14</v>
      </c>
      <c r="FL9" s="189" t="s">
        <v>14</v>
      </c>
      <c r="FM9" s="189" t="s">
        <v>14</v>
      </c>
      <c r="FN9" s="189" t="s">
        <v>14</v>
      </c>
      <c r="FO9" s="189" t="s">
        <v>1210</v>
      </c>
      <c r="FP9" s="186" t="s">
        <v>14</v>
      </c>
      <c r="FQ9" s="187">
        <v>44001</v>
      </c>
      <c r="FR9" s="188" t="s">
        <v>1212</v>
      </c>
      <c r="FS9" s="182" t="s">
        <v>14</v>
      </c>
      <c r="FT9" s="182" t="s">
        <v>14</v>
      </c>
      <c r="FU9" s="182" t="s">
        <v>14</v>
      </c>
      <c r="FV9" s="182" t="s">
        <v>14</v>
      </c>
      <c r="FW9" s="182" t="s">
        <v>1210</v>
      </c>
      <c r="FX9" s="182" t="s">
        <v>14</v>
      </c>
      <c r="FY9" s="179">
        <v>44001</v>
      </c>
      <c r="FZ9" s="189" t="s">
        <v>2250</v>
      </c>
      <c r="GA9" s="189">
        <v>1</v>
      </c>
      <c r="GB9" s="189" t="s">
        <v>2247</v>
      </c>
      <c r="GC9" s="189" t="s">
        <v>30</v>
      </c>
      <c r="GD9" s="189">
        <v>2</v>
      </c>
      <c r="GE9" s="189" t="s">
        <v>14</v>
      </c>
      <c r="GF9" s="189" t="s">
        <v>14</v>
      </c>
      <c r="GG9" s="190">
        <v>44676</v>
      </c>
      <c r="GH9" s="188" t="s">
        <v>2262</v>
      </c>
      <c r="GI9" s="182">
        <v>3</v>
      </c>
      <c r="GJ9" s="182" t="s">
        <v>2247</v>
      </c>
      <c r="GK9" s="182" t="s">
        <v>30</v>
      </c>
      <c r="GL9" s="182">
        <v>2</v>
      </c>
      <c r="GM9" s="182" t="s">
        <v>14</v>
      </c>
      <c r="GN9" s="182" t="s">
        <v>14</v>
      </c>
      <c r="GO9" s="179">
        <v>44676</v>
      </c>
      <c r="GP9" s="189" t="s">
        <v>2252</v>
      </c>
      <c r="GQ9" s="189">
        <v>1</v>
      </c>
      <c r="GR9" s="189" t="s">
        <v>2247</v>
      </c>
      <c r="GS9" s="189" t="s">
        <v>30</v>
      </c>
      <c r="GT9" s="189">
        <v>2</v>
      </c>
      <c r="GU9" s="189" t="s">
        <v>14</v>
      </c>
      <c r="GV9" s="189" t="s">
        <v>14</v>
      </c>
      <c r="GW9" s="190">
        <v>44676</v>
      </c>
      <c r="GX9" s="188" t="s">
        <v>2264</v>
      </c>
      <c r="GY9" s="182">
        <v>0</v>
      </c>
      <c r="GZ9" s="182" t="s">
        <v>2247</v>
      </c>
      <c r="HA9" s="182" t="s">
        <v>30</v>
      </c>
      <c r="HB9" s="182">
        <v>2</v>
      </c>
      <c r="HC9" s="182" t="s">
        <v>14</v>
      </c>
      <c r="HD9" s="182" t="s">
        <v>14</v>
      </c>
      <c r="HE9" s="179">
        <v>44676</v>
      </c>
      <c r="HF9" s="189" t="s">
        <v>2248</v>
      </c>
      <c r="HG9" s="189">
        <v>0</v>
      </c>
      <c r="HH9" s="189" t="s">
        <v>2247</v>
      </c>
      <c r="HI9" s="189" t="s">
        <v>30</v>
      </c>
      <c r="HJ9" s="189">
        <v>2</v>
      </c>
      <c r="HK9" s="189" t="s">
        <v>14</v>
      </c>
      <c r="HL9" s="189" t="s">
        <v>14</v>
      </c>
      <c r="HM9" s="190">
        <v>44676</v>
      </c>
      <c r="HN9" s="188" t="s">
        <v>2260</v>
      </c>
      <c r="HO9" s="182">
        <v>2</v>
      </c>
      <c r="HP9" s="182" t="s">
        <v>2247</v>
      </c>
      <c r="HQ9" s="182" t="s">
        <v>30</v>
      </c>
      <c r="HR9" s="182">
        <v>2</v>
      </c>
      <c r="HS9" s="182" t="s">
        <v>14</v>
      </c>
      <c r="HT9" s="182" t="s">
        <v>14</v>
      </c>
      <c r="HU9" s="179">
        <v>44676</v>
      </c>
      <c r="HV9" s="189" t="s">
        <v>2254</v>
      </c>
      <c r="HW9" s="189">
        <v>3</v>
      </c>
      <c r="HX9" s="189" t="s">
        <v>2247</v>
      </c>
      <c r="HY9" s="189" t="s">
        <v>30</v>
      </c>
      <c r="HZ9" s="189">
        <v>2</v>
      </c>
      <c r="IA9" s="189" t="s">
        <v>14</v>
      </c>
      <c r="IB9" s="189" t="s">
        <v>14</v>
      </c>
      <c r="IC9" s="190">
        <v>44676</v>
      </c>
      <c r="ID9" s="188" t="s">
        <v>2258</v>
      </c>
      <c r="IE9" s="182">
        <v>1</v>
      </c>
      <c r="IF9" s="182" t="s">
        <v>2247</v>
      </c>
      <c r="IG9" s="182" t="s">
        <v>30</v>
      </c>
      <c r="IH9" s="182">
        <v>2</v>
      </c>
      <c r="II9" s="182" t="s">
        <v>14</v>
      </c>
      <c r="IJ9" s="182" t="s">
        <v>14</v>
      </c>
      <c r="IK9" s="179">
        <v>44676</v>
      </c>
      <c r="IL9" s="189" t="s">
        <v>2256</v>
      </c>
      <c r="IM9" s="189">
        <v>3</v>
      </c>
      <c r="IN9" s="189" t="s">
        <v>2247</v>
      </c>
      <c r="IO9" s="189" t="s">
        <v>30</v>
      </c>
      <c r="IP9" s="189">
        <v>2</v>
      </c>
      <c r="IQ9" s="189" t="s">
        <v>14</v>
      </c>
      <c r="IR9" s="189" t="s">
        <v>14</v>
      </c>
      <c r="IS9" s="190">
        <v>44676</v>
      </c>
    </row>
    <row r="10" spans="1:253" s="282" customFormat="1" ht="12.95" customHeight="1" x14ac:dyDescent="0.2">
      <c r="A10" s="282" t="s">
        <v>1181</v>
      </c>
      <c r="B10" s="282" t="s">
        <v>9219</v>
      </c>
      <c r="C10" s="282" t="s">
        <v>1182</v>
      </c>
      <c r="D10" s="282" t="s">
        <v>126</v>
      </c>
      <c r="E10" s="282" t="s">
        <v>8655</v>
      </c>
      <c r="F10" s="282" t="s">
        <v>4172</v>
      </c>
      <c r="G10" s="177">
        <v>171684000</v>
      </c>
      <c r="H10" s="178" t="s">
        <v>4136</v>
      </c>
      <c r="I10" s="178" t="s">
        <v>80</v>
      </c>
      <c r="J10" s="178">
        <v>1</v>
      </c>
      <c r="K10" s="178" t="s">
        <v>4138</v>
      </c>
      <c r="L10" s="178" t="s">
        <v>4137</v>
      </c>
      <c r="M10" s="179">
        <v>44741</v>
      </c>
      <c r="N10" s="188" t="s">
        <v>4176</v>
      </c>
      <c r="O10" s="180">
        <v>41761</v>
      </c>
      <c r="P10" s="180" t="s">
        <v>4173</v>
      </c>
      <c r="Q10" s="180" t="s">
        <v>80</v>
      </c>
      <c r="R10" s="180">
        <v>1</v>
      </c>
      <c r="S10" s="180" t="s">
        <v>4175</v>
      </c>
      <c r="T10" s="180" t="s">
        <v>4174</v>
      </c>
      <c r="U10" s="181">
        <v>44741</v>
      </c>
      <c r="V10" s="188" t="s">
        <v>7715</v>
      </c>
      <c r="W10" s="178">
        <v>52970000</v>
      </c>
      <c r="X10" s="178" t="s">
        <v>7712</v>
      </c>
      <c r="Y10" s="178" t="s">
        <v>4515</v>
      </c>
      <c r="Z10" s="178">
        <v>2</v>
      </c>
      <c r="AA10" s="178" t="s">
        <v>7714</v>
      </c>
      <c r="AB10" s="178" t="s">
        <v>7713</v>
      </c>
      <c r="AC10" s="179">
        <v>44861</v>
      </c>
      <c r="AD10" s="188" t="s">
        <v>7719</v>
      </c>
      <c r="AE10" s="186">
        <v>8687000</v>
      </c>
      <c r="AF10" s="186" t="s">
        <v>7716</v>
      </c>
      <c r="AG10" s="186" t="s">
        <v>4515</v>
      </c>
      <c r="AH10" s="186">
        <v>2</v>
      </c>
      <c r="AI10" s="186" t="s">
        <v>7718</v>
      </c>
      <c r="AJ10" s="186" t="s">
        <v>7717</v>
      </c>
      <c r="AK10" s="187">
        <v>44861</v>
      </c>
      <c r="AL10" s="188" t="s">
        <v>7722</v>
      </c>
      <c r="AM10" s="178">
        <v>946000</v>
      </c>
      <c r="AN10" s="178" t="s">
        <v>6676</v>
      </c>
      <c r="AO10" s="178" t="s">
        <v>80</v>
      </c>
      <c r="AP10" s="178">
        <v>1</v>
      </c>
      <c r="AQ10" s="178" t="s">
        <v>7721</v>
      </c>
      <c r="AR10" s="178" t="s">
        <v>7720</v>
      </c>
      <c r="AS10" s="179">
        <v>44861</v>
      </c>
      <c r="AT10" s="189" t="s">
        <v>4179</v>
      </c>
      <c r="AU10" s="186">
        <v>80</v>
      </c>
      <c r="AV10" s="186" t="s">
        <v>4149</v>
      </c>
      <c r="AW10" s="186" t="s">
        <v>30</v>
      </c>
      <c r="AX10" s="186">
        <v>2</v>
      </c>
      <c r="AY10" s="186" t="s">
        <v>4178</v>
      </c>
      <c r="AZ10" s="186" t="s">
        <v>4177</v>
      </c>
      <c r="BA10" s="187">
        <v>44741</v>
      </c>
      <c r="BB10" s="188" t="s">
        <v>4193</v>
      </c>
      <c r="BC10" s="178">
        <v>4534</v>
      </c>
      <c r="BD10" s="178" t="s">
        <v>4149</v>
      </c>
      <c r="BE10" s="178" t="s">
        <v>30</v>
      </c>
      <c r="BF10" s="178">
        <v>2</v>
      </c>
      <c r="BG10" s="178" t="s">
        <v>4170</v>
      </c>
      <c r="BH10" s="178" t="s">
        <v>4150</v>
      </c>
      <c r="BI10" s="179">
        <v>44741</v>
      </c>
      <c r="BJ10" s="189" t="s">
        <v>7726</v>
      </c>
      <c r="BK10" s="189">
        <v>151</v>
      </c>
      <c r="BL10" s="189" t="s">
        <v>7723</v>
      </c>
      <c r="BM10" s="189" t="s">
        <v>4515</v>
      </c>
      <c r="BN10" s="189">
        <v>2</v>
      </c>
      <c r="BO10" s="189" t="s">
        <v>7725</v>
      </c>
      <c r="BP10" s="186" t="s">
        <v>7724</v>
      </c>
      <c r="BQ10" s="190">
        <v>44861</v>
      </c>
      <c r="BR10" s="188" t="s">
        <v>1183</v>
      </c>
      <c r="BS10" s="182" t="s">
        <v>14</v>
      </c>
      <c r="BT10" s="182" t="s">
        <v>14</v>
      </c>
      <c r="BU10" s="182" t="s">
        <v>14</v>
      </c>
      <c r="BV10" s="182" t="s">
        <v>14</v>
      </c>
      <c r="BW10" s="182" t="s">
        <v>14</v>
      </c>
      <c r="BX10" s="182" t="s">
        <v>14</v>
      </c>
      <c r="BY10" s="179">
        <v>43987</v>
      </c>
      <c r="BZ10" s="189" t="s">
        <v>1184</v>
      </c>
      <c r="CA10" s="189" t="s">
        <v>14</v>
      </c>
      <c r="CB10" s="189" t="s">
        <v>14</v>
      </c>
      <c r="CC10" s="189" t="s">
        <v>14</v>
      </c>
      <c r="CD10" s="189" t="s">
        <v>14</v>
      </c>
      <c r="CE10" s="189" t="s">
        <v>14</v>
      </c>
      <c r="CF10" s="189" t="s">
        <v>14</v>
      </c>
      <c r="CG10" s="190">
        <v>43987</v>
      </c>
      <c r="CH10" s="188" t="s">
        <v>9802</v>
      </c>
      <c r="CI10" s="189" t="e">
        <v>#N/A</v>
      </c>
      <c r="CJ10" s="189" t="e">
        <v>#N/A</v>
      </c>
      <c r="CK10" s="189" t="e">
        <v>#N/A</v>
      </c>
      <c r="CL10" s="189" t="e">
        <v>#N/A</v>
      </c>
      <c r="CM10" s="189" t="e">
        <v>#N/A</v>
      </c>
      <c r="CN10" s="189" t="e">
        <v>#N/A</v>
      </c>
      <c r="CO10" s="191" t="e">
        <v>#N/A</v>
      </c>
      <c r="CP10" s="189" t="s">
        <v>1185</v>
      </c>
      <c r="CQ10" s="182" t="s">
        <v>14</v>
      </c>
      <c r="CR10" s="182" t="s">
        <v>14</v>
      </c>
      <c r="CS10" s="182" t="s">
        <v>14</v>
      </c>
      <c r="CT10" s="182" t="s">
        <v>14</v>
      </c>
      <c r="CU10" s="182" t="s">
        <v>14</v>
      </c>
      <c r="CV10" s="182" t="s">
        <v>14</v>
      </c>
      <c r="CW10" s="179">
        <v>43987</v>
      </c>
      <c r="CX10" s="189" t="s">
        <v>7729</v>
      </c>
      <c r="CY10" s="186">
        <v>4887000</v>
      </c>
      <c r="CZ10" s="186" t="s">
        <v>7716</v>
      </c>
      <c r="DA10" s="186" t="s">
        <v>4515</v>
      </c>
      <c r="DB10" s="186">
        <v>2</v>
      </c>
      <c r="DC10" s="186" t="s">
        <v>7730</v>
      </c>
      <c r="DD10" s="186" t="s">
        <v>7717</v>
      </c>
      <c r="DE10" s="192">
        <v>44861</v>
      </c>
      <c r="DF10" s="188" t="s">
        <v>4183</v>
      </c>
      <c r="DG10" s="178">
        <v>44283000</v>
      </c>
      <c r="DH10" s="182" t="s">
        <v>4180</v>
      </c>
      <c r="DI10" s="182" t="s">
        <v>30</v>
      </c>
      <c r="DJ10" s="182">
        <v>2</v>
      </c>
      <c r="DK10" s="182" t="s">
        <v>4182</v>
      </c>
      <c r="DL10" s="182" t="s">
        <v>4181</v>
      </c>
      <c r="DM10" s="179">
        <v>44741</v>
      </c>
      <c r="DN10" s="189" t="s">
        <v>4185</v>
      </c>
      <c r="DO10" s="186">
        <v>3800000</v>
      </c>
      <c r="DP10" s="189" t="s">
        <v>4180</v>
      </c>
      <c r="DQ10" s="189" t="s">
        <v>30</v>
      </c>
      <c r="DR10" s="189">
        <v>2</v>
      </c>
      <c r="DS10" s="189" t="s">
        <v>4184</v>
      </c>
      <c r="DT10" s="189" t="s">
        <v>4181</v>
      </c>
      <c r="DU10" s="190">
        <v>44741</v>
      </c>
      <c r="DV10" s="188" t="s">
        <v>7731</v>
      </c>
      <c r="DW10" s="178">
        <v>3365000</v>
      </c>
      <c r="DX10" s="182" t="s">
        <v>7716</v>
      </c>
      <c r="DY10" s="182" t="s">
        <v>4515</v>
      </c>
      <c r="DZ10" s="182">
        <v>2</v>
      </c>
      <c r="EA10" s="182" t="s">
        <v>7730</v>
      </c>
      <c r="EB10" s="182" t="s">
        <v>7717</v>
      </c>
      <c r="EC10" s="179">
        <v>44861</v>
      </c>
      <c r="ED10" s="189" t="s">
        <v>4188</v>
      </c>
      <c r="EE10" s="186">
        <v>1522000</v>
      </c>
      <c r="EF10" s="189" t="s">
        <v>4180</v>
      </c>
      <c r="EG10" s="189" t="s">
        <v>30</v>
      </c>
      <c r="EH10" s="189">
        <v>2</v>
      </c>
      <c r="EI10" s="189" t="s">
        <v>4187</v>
      </c>
      <c r="EJ10" s="189" t="s">
        <v>4186</v>
      </c>
      <c r="EK10" s="190">
        <v>44741</v>
      </c>
      <c r="EL10" s="188" t="s">
        <v>4190</v>
      </c>
      <c r="EM10" s="178">
        <v>0</v>
      </c>
      <c r="EN10" s="182" t="s">
        <v>4180</v>
      </c>
      <c r="EO10" s="182" t="s">
        <v>30</v>
      </c>
      <c r="EP10" s="182">
        <v>2</v>
      </c>
      <c r="EQ10" s="182" t="s">
        <v>4189</v>
      </c>
      <c r="ER10" s="182" t="s">
        <v>4186</v>
      </c>
      <c r="ES10" s="179">
        <v>44741</v>
      </c>
      <c r="ET10" s="189" t="s">
        <v>7728</v>
      </c>
      <c r="EU10" s="189">
        <v>151</v>
      </c>
      <c r="EV10" s="189" t="s">
        <v>7723</v>
      </c>
      <c r="EW10" s="189" t="s">
        <v>4515</v>
      </c>
      <c r="EX10" s="189">
        <v>2</v>
      </c>
      <c r="EY10" s="189" t="s">
        <v>4877</v>
      </c>
      <c r="EZ10" s="189" t="s">
        <v>7727</v>
      </c>
      <c r="FA10" s="190">
        <v>44861</v>
      </c>
      <c r="FB10" s="188" t="s">
        <v>4192</v>
      </c>
      <c r="FC10" s="182">
        <v>4</v>
      </c>
      <c r="FD10" s="182" t="s">
        <v>4180</v>
      </c>
      <c r="FE10" s="182" t="s">
        <v>80</v>
      </c>
      <c r="FF10" s="182">
        <v>1</v>
      </c>
      <c r="FG10" s="182" t="s">
        <v>4191</v>
      </c>
      <c r="FH10" s="182" t="s">
        <v>4186</v>
      </c>
      <c r="FI10" s="179">
        <v>44741</v>
      </c>
      <c r="FJ10" s="188" t="s">
        <v>1186</v>
      </c>
      <c r="FK10" s="189" t="s">
        <v>14</v>
      </c>
      <c r="FL10" s="189" t="s">
        <v>14</v>
      </c>
      <c r="FM10" s="189" t="s">
        <v>14</v>
      </c>
      <c r="FN10" s="189" t="s">
        <v>14</v>
      </c>
      <c r="FO10" s="189" t="s">
        <v>14</v>
      </c>
      <c r="FP10" s="186" t="s">
        <v>14</v>
      </c>
      <c r="FQ10" s="187">
        <v>43987</v>
      </c>
      <c r="FR10" s="188" t="s">
        <v>1187</v>
      </c>
      <c r="FS10" s="182" t="s">
        <v>14</v>
      </c>
      <c r="FT10" s="182" t="s">
        <v>14</v>
      </c>
      <c r="FU10" s="182" t="s">
        <v>14</v>
      </c>
      <c r="FV10" s="182" t="s">
        <v>14</v>
      </c>
      <c r="FW10" s="182" t="s">
        <v>14</v>
      </c>
      <c r="FX10" s="182" t="s">
        <v>14</v>
      </c>
      <c r="FY10" s="179">
        <v>43987</v>
      </c>
      <c r="FZ10" s="189" t="s">
        <v>4223</v>
      </c>
      <c r="GA10" s="189">
        <v>2</v>
      </c>
      <c r="GB10" s="189" t="s">
        <v>2247</v>
      </c>
      <c r="GC10" s="189" t="s">
        <v>30</v>
      </c>
      <c r="GD10" s="189">
        <v>2</v>
      </c>
      <c r="GE10" s="189" t="s">
        <v>14</v>
      </c>
      <c r="GF10" s="189" t="s">
        <v>14</v>
      </c>
      <c r="GG10" s="190">
        <v>44741</v>
      </c>
      <c r="GH10" s="188" t="s">
        <v>4229</v>
      </c>
      <c r="GI10" s="182">
        <v>1</v>
      </c>
      <c r="GJ10" s="182" t="s">
        <v>2247</v>
      </c>
      <c r="GK10" s="182" t="s">
        <v>30</v>
      </c>
      <c r="GL10" s="182">
        <v>2</v>
      </c>
      <c r="GM10" s="182" t="s">
        <v>14</v>
      </c>
      <c r="GN10" s="182" t="s">
        <v>14</v>
      </c>
      <c r="GO10" s="179">
        <v>44741</v>
      </c>
      <c r="GP10" s="189" t="s">
        <v>4224</v>
      </c>
      <c r="GQ10" s="189">
        <v>1</v>
      </c>
      <c r="GR10" s="189" t="s">
        <v>2247</v>
      </c>
      <c r="GS10" s="189" t="s">
        <v>30</v>
      </c>
      <c r="GT10" s="189">
        <v>2</v>
      </c>
      <c r="GU10" s="189" t="s">
        <v>14</v>
      </c>
      <c r="GV10" s="189" t="s">
        <v>14</v>
      </c>
      <c r="GW10" s="190">
        <v>44741</v>
      </c>
      <c r="GX10" s="188" t="s">
        <v>4230</v>
      </c>
      <c r="GY10" s="182">
        <v>2</v>
      </c>
      <c r="GZ10" s="182" t="s">
        <v>2247</v>
      </c>
      <c r="HA10" s="182" t="s">
        <v>30</v>
      </c>
      <c r="HB10" s="182">
        <v>2</v>
      </c>
      <c r="HC10" s="182" t="s">
        <v>14</v>
      </c>
      <c r="HD10" s="182" t="s">
        <v>14</v>
      </c>
      <c r="HE10" s="179">
        <v>44741</v>
      </c>
      <c r="HF10" s="189" t="s">
        <v>4222</v>
      </c>
      <c r="HG10" s="189">
        <v>1</v>
      </c>
      <c r="HH10" s="189" t="s">
        <v>2247</v>
      </c>
      <c r="HI10" s="189" t="s">
        <v>30</v>
      </c>
      <c r="HJ10" s="189">
        <v>2</v>
      </c>
      <c r="HK10" s="189" t="s">
        <v>14</v>
      </c>
      <c r="HL10" s="189" t="s">
        <v>14</v>
      </c>
      <c r="HM10" s="190">
        <v>44741</v>
      </c>
      <c r="HN10" s="188" t="s">
        <v>4228</v>
      </c>
      <c r="HO10" s="182">
        <v>2</v>
      </c>
      <c r="HP10" s="182" t="s">
        <v>2247</v>
      </c>
      <c r="HQ10" s="182" t="s">
        <v>30</v>
      </c>
      <c r="HR10" s="182">
        <v>2</v>
      </c>
      <c r="HS10" s="182" t="s">
        <v>14</v>
      </c>
      <c r="HT10" s="182" t="s">
        <v>14</v>
      </c>
      <c r="HU10" s="179">
        <v>44741</v>
      </c>
      <c r="HV10" s="189" t="s">
        <v>4225</v>
      </c>
      <c r="HW10" s="189">
        <v>0</v>
      </c>
      <c r="HX10" s="189" t="s">
        <v>2247</v>
      </c>
      <c r="HY10" s="189" t="s">
        <v>30</v>
      </c>
      <c r="HZ10" s="189">
        <v>2</v>
      </c>
      <c r="IA10" s="189" t="s">
        <v>14</v>
      </c>
      <c r="IB10" s="189" t="s">
        <v>14</v>
      </c>
      <c r="IC10" s="190">
        <v>44741</v>
      </c>
      <c r="ID10" s="188" t="s">
        <v>4227</v>
      </c>
      <c r="IE10" s="182">
        <v>0</v>
      </c>
      <c r="IF10" s="182" t="s">
        <v>2247</v>
      </c>
      <c r="IG10" s="182" t="s">
        <v>30</v>
      </c>
      <c r="IH10" s="182">
        <v>2</v>
      </c>
      <c r="II10" s="182" t="s">
        <v>14</v>
      </c>
      <c r="IJ10" s="182" t="s">
        <v>14</v>
      </c>
      <c r="IK10" s="179">
        <v>44741</v>
      </c>
      <c r="IL10" s="189" t="s">
        <v>4226</v>
      </c>
      <c r="IM10" s="189">
        <v>3</v>
      </c>
      <c r="IN10" s="189" t="s">
        <v>2247</v>
      </c>
      <c r="IO10" s="189" t="s">
        <v>30</v>
      </c>
      <c r="IP10" s="189">
        <v>2</v>
      </c>
      <c r="IQ10" s="189" t="s">
        <v>14</v>
      </c>
      <c r="IR10" s="189" t="s">
        <v>14</v>
      </c>
      <c r="IS10" s="190">
        <v>44741</v>
      </c>
    </row>
    <row r="11" spans="1:253" s="282" customFormat="1" ht="12.95" customHeight="1" x14ac:dyDescent="0.2">
      <c r="A11" s="282" t="s">
        <v>124</v>
      </c>
      <c r="B11" s="282" t="s">
        <v>9226</v>
      </c>
      <c r="C11" s="282" t="s">
        <v>125</v>
      </c>
      <c r="D11" s="282" t="s">
        <v>126</v>
      </c>
      <c r="E11" s="282" t="s">
        <v>8655</v>
      </c>
      <c r="F11" s="282" t="s">
        <v>4139</v>
      </c>
      <c r="G11" s="177">
        <v>171684000</v>
      </c>
      <c r="H11" s="178" t="s">
        <v>4136</v>
      </c>
      <c r="I11" s="178" t="s">
        <v>80</v>
      </c>
      <c r="J11" s="178">
        <v>1</v>
      </c>
      <c r="K11" s="178" t="s">
        <v>4138</v>
      </c>
      <c r="L11" s="178" t="s">
        <v>4137</v>
      </c>
      <c r="M11" s="179">
        <v>44741</v>
      </c>
      <c r="N11" s="188" t="s">
        <v>2490</v>
      </c>
      <c r="O11" s="180">
        <v>730.46</v>
      </c>
      <c r="P11" s="180" t="s">
        <v>2488</v>
      </c>
      <c r="Q11" s="180" t="s">
        <v>80</v>
      </c>
      <c r="R11" s="180">
        <v>1</v>
      </c>
      <c r="S11" s="180" t="s">
        <v>2489</v>
      </c>
      <c r="T11" s="180">
        <v>0</v>
      </c>
      <c r="U11" s="181">
        <v>44683</v>
      </c>
      <c r="V11" s="188" t="s">
        <v>7741</v>
      </c>
      <c r="W11" s="178">
        <v>1487000</v>
      </c>
      <c r="X11" s="178" t="s">
        <v>7738</v>
      </c>
      <c r="Y11" s="178" t="s">
        <v>4515</v>
      </c>
      <c r="Z11" s="178">
        <v>2</v>
      </c>
      <c r="AA11" s="178" t="s">
        <v>7740</v>
      </c>
      <c r="AB11" s="178" t="s">
        <v>7739</v>
      </c>
      <c r="AC11" s="179">
        <v>44861</v>
      </c>
      <c r="AD11" s="188" t="s">
        <v>7743</v>
      </c>
      <c r="AE11" s="186">
        <v>1487000</v>
      </c>
      <c r="AF11" s="186" t="s">
        <v>7738</v>
      </c>
      <c r="AG11" s="186" t="s">
        <v>4515</v>
      </c>
      <c r="AH11" s="186">
        <v>2</v>
      </c>
      <c r="AI11" s="186" t="s">
        <v>7742</v>
      </c>
      <c r="AJ11" s="186" t="s">
        <v>7739</v>
      </c>
      <c r="AK11" s="187">
        <v>44861</v>
      </c>
      <c r="AL11" s="188" t="s">
        <v>7745</v>
      </c>
      <c r="AM11" s="178">
        <v>946000</v>
      </c>
      <c r="AN11" s="178" t="s">
        <v>6676</v>
      </c>
      <c r="AO11" s="178" t="s">
        <v>80</v>
      </c>
      <c r="AP11" s="178">
        <v>1</v>
      </c>
      <c r="AQ11" s="178" t="s">
        <v>7744</v>
      </c>
      <c r="AR11" s="178" t="s">
        <v>7720</v>
      </c>
      <c r="AS11" s="179">
        <v>44861</v>
      </c>
      <c r="AT11" s="189" t="s">
        <v>2491</v>
      </c>
      <c r="AU11" s="186">
        <v>0</v>
      </c>
      <c r="AV11" s="186" t="s">
        <v>14</v>
      </c>
      <c r="AW11" s="186" t="s">
        <v>19</v>
      </c>
      <c r="AX11" s="186">
        <v>3</v>
      </c>
      <c r="AY11" s="186" t="s">
        <v>15</v>
      </c>
      <c r="AZ11" s="186" t="s">
        <v>14</v>
      </c>
      <c r="BA11" s="187">
        <v>44683</v>
      </c>
      <c r="BB11" s="188" t="s">
        <v>1547</v>
      </c>
      <c r="BC11" s="178">
        <v>0</v>
      </c>
      <c r="BD11" s="178" t="s">
        <v>14</v>
      </c>
      <c r="BE11" s="178" t="s">
        <v>14</v>
      </c>
      <c r="BF11" s="178" t="s">
        <v>14</v>
      </c>
      <c r="BG11" s="178" t="s">
        <v>14</v>
      </c>
      <c r="BH11" s="178" t="s">
        <v>14</v>
      </c>
      <c r="BI11" s="179">
        <v>44334</v>
      </c>
      <c r="BJ11" s="189" t="s">
        <v>7747</v>
      </c>
      <c r="BK11" s="189">
        <v>11</v>
      </c>
      <c r="BL11" s="189" t="s">
        <v>7695</v>
      </c>
      <c r="BM11" s="189" t="s">
        <v>4515</v>
      </c>
      <c r="BN11" s="189">
        <v>2</v>
      </c>
      <c r="BO11" s="189" t="s">
        <v>7746</v>
      </c>
      <c r="BP11" s="186" t="s">
        <v>1300</v>
      </c>
      <c r="BQ11" s="190">
        <v>44861</v>
      </c>
      <c r="BR11" s="188" t="s">
        <v>813</v>
      </c>
      <c r="BS11" s="182" t="s">
        <v>14</v>
      </c>
      <c r="BT11" s="182" t="s">
        <v>14</v>
      </c>
      <c r="BU11" s="182" t="s">
        <v>14</v>
      </c>
      <c r="BV11" s="182" t="s">
        <v>14</v>
      </c>
      <c r="BW11" s="182" t="s">
        <v>14</v>
      </c>
      <c r="BX11" s="182" t="s">
        <v>14</v>
      </c>
      <c r="BY11" s="179">
        <v>43608</v>
      </c>
      <c r="BZ11" s="189" t="s">
        <v>814</v>
      </c>
      <c r="CA11" s="189" t="s">
        <v>14</v>
      </c>
      <c r="CB11" s="189" t="s">
        <v>14</v>
      </c>
      <c r="CC11" s="189" t="s">
        <v>14</v>
      </c>
      <c r="CD11" s="189" t="s">
        <v>14</v>
      </c>
      <c r="CE11" s="189" t="s">
        <v>14</v>
      </c>
      <c r="CF11" s="189" t="s">
        <v>14</v>
      </c>
      <c r="CG11" s="190">
        <v>43608</v>
      </c>
      <c r="CH11" s="188" t="s">
        <v>9803</v>
      </c>
      <c r="CI11" s="189" t="e">
        <v>#N/A</v>
      </c>
      <c r="CJ11" s="189" t="e">
        <v>#N/A</v>
      </c>
      <c r="CK11" s="189" t="e">
        <v>#N/A</v>
      </c>
      <c r="CL11" s="189" t="e">
        <v>#N/A</v>
      </c>
      <c r="CM11" s="189" t="e">
        <v>#N/A</v>
      </c>
      <c r="CN11" s="189" t="e">
        <v>#N/A</v>
      </c>
      <c r="CO11" s="191" t="e">
        <v>#N/A</v>
      </c>
      <c r="CP11" s="189" t="s">
        <v>1046</v>
      </c>
      <c r="CQ11" s="182" t="s">
        <v>14</v>
      </c>
      <c r="CR11" s="182" t="s">
        <v>14</v>
      </c>
      <c r="CS11" s="182" t="s">
        <v>14</v>
      </c>
      <c r="CT11" s="182" t="s">
        <v>14</v>
      </c>
      <c r="CU11" s="182" t="s">
        <v>14</v>
      </c>
      <c r="CV11" s="182" t="s">
        <v>14</v>
      </c>
      <c r="CW11" s="179">
        <v>43860</v>
      </c>
      <c r="CX11" s="189" t="s">
        <v>7749</v>
      </c>
      <c r="CY11" s="186">
        <v>1487000</v>
      </c>
      <c r="CZ11" s="186" t="s">
        <v>7738</v>
      </c>
      <c r="DA11" s="186" t="s">
        <v>4515</v>
      </c>
      <c r="DB11" s="186">
        <v>2</v>
      </c>
      <c r="DC11" s="186" t="s">
        <v>7750</v>
      </c>
      <c r="DD11" s="186" t="s">
        <v>7739</v>
      </c>
      <c r="DE11" s="192">
        <v>44861</v>
      </c>
      <c r="DF11" s="188" t="s">
        <v>4306</v>
      </c>
      <c r="DG11" s="178">
        <v>0</v>
      </c>
      <c r="DH11" s="182" t="s">
        <v>4303</v>
      </c>
      <c r="DI11" s="182" t="s">
        <v>30</v>
      </c>
      <c r="DJ11" s="182">
        <v>2</v>
      </c>
      <c r="DK11" s="182" t="s">
        <v>4305</v>
      </c>
      <c r="DL11" s="182" t="s">
        <v>4304</v>
      </c>
      <c r="DM11" s="179">
        <v>44748</v>
      </c>
      <c r="DN11" s="189" t="s">
        <v>4307</v>
      </c>
      <c r="DO11" s="186">
        <v>0</v>
      </c>
      <c r="DP11" s="189" t="s">
        <v>4303</v>
      </c>
      <c r="DQ11" s="189" t="s">
        <v>30</v>
      </c>
      <c r="DR11" s="189">
        <v>2</v>
      </c>
      <c r="DS11" s="189" t="s">
        <v>4305</v>
      </c>
      <c r="DT11" s="189" t="s">
        <v>4304</v>
      </c>
      <c r="DU11" s="190">
        <v>44748</v>
      </c>
      <c r="DV11" s="188" t="s">
        <v>7751</v>
      </c>
      <c r="DW11" s="178">
        <v>1487000</v>
      </c>
      <c r="DX11" s="182" t="s">
        <v>7738</v>
      </c>
      <c r="DY11" s="182" t="s">
        <v>4515</v>
      </c>
      <c r="DZ11" s="182">
        <v>2</v>
      </c>
      <c r="EA11" s="182" t="s">
        <v>7750</v>
      </c>
      <c r="EB11" s="182" t="s">
        <v>7739</v>
      </c>
      <c r="EC11" s="179">
        <v>44861</v>
      </c>
      <c r="ED11" s="189" t="s">
        <v>4308</v>
      </c>
      <c r="EE11" s="186">
        <v>0</v>
      </c>
      <c r="EF11" s="189" t="s">
        <v>4303</v>
      </c>
      <c r="EG11" s="189" t="s">
        <v>30</v>
      </c>
      <c r="EH11" s="189">
        <v>2</v>
      </c>
      <c r="EI11" s="189" t="s">
        <v>4305</v>
      </c>
      <c r="EJ11" s="189" t="s">
        <v>4304</v>
      </c>
      <c r="EK11" s="190">
        <v>44748</v>
      </c>
      <c r="EL11" s="188" t="s">
        <v>4309</v>
      </c>
      <c r="EM11" s="178">
        <v>0</v>
      </c>
      <c r="EN11" s="182" t="s">
        <v>4303</v>
      </c>
      <c r="EO11" s="182" t="s">
        <v>30</v>
      </c>
      <c r="EP11" s="182">
        <v>2</v>
      </c>
      <c r="EQ11" s="182" t="s">
        <v>4305</v>
      </c>
      <c r="ER11" s="182" t="s">
        <v>4304</v>
      </c>
      <c r="ES11" s="179">
        <v>44748</v>
      </c>
      <c r="ET11" s="189" t="s">
        <v>7748</v>
      </c>
      <c r="EU11" s="189">
        <v>151</v>
      </c>
      <c r="EV11" s="189" t="s">
        <v>7723</v>
      </c>
      <c r="EW11" s="189" t="s">
        <v>4515</v>
      </c>
      <c r="EX11" s="189">
        <v>2</v>
      </c>
      <c r="EY11" s="189" t="s">
        <v>4877</v>
      </c>
      <c r="EZ11" s="189" t="s">
        <v>7727</v>
      </c>
      <c r="FA11" s="190">
        <v>44861</v>
      </c>
      <c r="FB11" s="188" t="s">
        <v>1093</v>
      </c>
      <c r="FC11" s="182">
        <v>3</v>
      </c>
      <c r="FD11" s="182" t="s">
        <v>1090</v>
      </c>
      <c r="FE11" s="182" t="s">
        <v>80</v>
      </c>
      <c r="FF11" s="182">
        <v>1</v>
      </c>
      <c r="FG11" s="182" t="s">
        <v>1092</v>
      </c>
      <c r="FH11" s="182" t="s">
        <v>1091</v>
      </c>
      <c r="FI11" s="179">
        <v>43920</v>
      </c>
      <c r="FJ11" s="188" t="s">
        <v>128</v>
      </c>
      <c r="FK11" s="189">
        <v>0</v>
      </c>
      <c r="FL11" s="189">
        <v>0</v>
      </c>
      <c r="FM11" s="189" t="s">
        <v>30</v>
      </c>
      <c r="FN11" s="189">
        <v>2</v>
      </c>
      <c r="FO11" s="189" t="s">
        <v>127</v>
      </c>
      <c r="FP11" s="186">
        <v>0</v>
      </c>
      <c r="FQ11" s="187">
        <v>43503</v>
      </c>
      <c r="FR11" s="188" t="s">
        <v>130</v>
      </c>
      <c r="FS11" s="182">
        <v>0</v>
      </c>
      <c r="FT11" s="182" t="s">
        <v>129</v>
      </c>
      <c r="FU11" s="182" t="s">
        <v>30</v>
      </c>
      <c r="FV11" s="182">
        <v>2</v>
      </c>
      <c r="FW11" s="182" t="s">
        <v>127</v>
      </c>
      <c r="FX11" s="182">
        <v>0</v>
      </c>
      <c r="FY11" s="179">
        <v>43503</v>
      </c>
      <c r="FZ11" s="189" t="s">
        <v>3792</v>
      </c>
      <c r="GA11" s="189">
        <v>2</v>
      </c>
      <c r="GB11" s="189" t="s">
        <v>2247</v>
      </c>
      <c r="GC11" s="189" t="s">
        <v>30</v>
      </c>
      <c r="GD11" s="189">
        <v>2</v>
      </c>
      <c r="GE11" s="189" t="s">
        <v>14</v>
      </c>
      <c r="GF11" s="189" t="s">
        <v>14</v>
      </c>
      <c r="GG11" s="190">
        <v>44700</v>
      </c>
      <c r="GH11" s="188" t="s">
        <v>3581</v>
      </c>
      <c r="GI11" s="182">
        <v>1</v>
      </c>
      <c r="GJ11" s="182" t="s">
        <v>2247</v>
      </c>
      <c r="GK11" s="182" t="s">
        <v>30</v>
      </c>
      <c r="GL11" s="182">
        <v>2</v>
      </c>
      <c r="GM11" s="182" t="s">
        <v>14</v>
      </c>
      <c r="GN11" s="182" t="s">
        <v>14</v>
      </c>
      <c r="GO11" s="179">
        <v>44697</v>
      </c>
      <c r="GP11" s="189" t="s">
        <v>3576</v>
      </c>
      <c r="GQ11" s="189">
        <v>1</v>
      </c>
      <c r="GR11" s="189" t="s">
        <v>2247</v>
      </c>
      <c r="GS11" s="189" t="s">
        <v>30</v>
      </c>
      <c r="GT11" s="189">
        <v>2</v>
      </c>
      <c r="GU11" s="189" t="s">
        <v>14</v>
      </c>
      <c r="GV11" s="189" t="s">
        <v>14</v>
      </c>
      <c r="GW11" s="190">
        <v>44697</v>
      </c>
      <c r="GX11" s="188" t="s">
        <v>3582</v>
      </c>
      <c r="GY11" s="182">
        <v>2</v>
      </c>
      <c r="GZ11" s="182" t="s">
        <v>2247</v>
      </c>
      <c r="HA11" s="182" t="s">
        <v>30</v>
      </c>
      <c r="HB11" s="182">
        <v>2</v>
      </c>
      <c r="HC11" s="182" t="s">
        <v>14</v>
      </c>
      <c r="HD11" s="182" t="s">
        <v>14</v>
      </c>
      <c r="HE11" s="179">
        <v>44697</v>
      </c>
      <c r="HF11" s="189" t="s">
        <v>3575</v>
      </c>
      <c r="HG11" s="189">
        <v>1</v>
      </c>
      <c r="HH11" s="189" t="s">
        <v>2247</v>
      </c>
      <c r="HI11" s="189" t="s">
        <v>30</v>
      </c>
      <c r="HJ11" s="189">
        <v>2</v>
      </c>
      <c r="HK11" s="189" t="s">
        <v>14</v>
      </c>
      <c r="HL11" s="189" t="s">
        <v>14</v>
      </c>
      <c r="HM11" s="190">
        <v>44697</v>
      </c>
      <c r="HN11" s="188" t="s">
        <v>3580</v>
      </c>
      <c r="HO11" s="182">
        <v>2</v>
      </c>
      <c r="HP11" s="182" t="s">
        <v>2247</v>
      </c>
      <c r="HQ11" s="182" t="s">
        <v>30</v>
      </c>
      <c r="HR11" s="182">
        <v>2</v>
      </c>
      <c r="HS11" s="182" t="s">
        <v>14</v>
      </c>
      <c r="HT11" s="182" t="s">
        <v>14</v>
      </c>
      <c r="HU11" s="179">
        <v>44697</v>
      </c>
      <c r="HV11" s="189" t="s">
        <v>3577</v>
      </c>
      <c r="HW11" s="189">
        <v>0</v>
      </c>
      <c r="HX11" s="189" t="s">
        <v>2247</v>
      </c>
      <c r="HY11" s="189" t="s">
        <v>30</v>
      </c>
      <c r="HZ11" s="189">
        <v>2</v>
      </c>
      <c r="IA11" s="189" t="s">
        <v>14</v>
      </c>
      <c r="IB11" s="189" t="s">
        <v>14</v>
      </c>
      <c r="IC11" s="190">
        <v>44697</v>
      </c>
      <c r="ID11" s="188" t="s">
        <v>3579</v>
      </c>
      <c r="IE11" s="182">
        <v>0</v>
      </c>
      <c r="IF11" s="182" t="s">
        <v>2247</v>
      </c>
      <c r="IG11" s="182" t="s">
        <v>30</v>
      </c>
      <c r="IH11" s="182">
        <v>2</v>
      </c>
      <c r="II11" s="182" t="s">
        <v>14</v>
      </c>
      <c r="IJ11" s="182" t="s">
        <v>14</v>
      </c>
      <c r="IK11" s="179">
        <v>44697</v>
      </c>
      <c r="IL11" s="189" t="s">
        <v>3578</v>
      </c>
      <c r="IM11" s="189">
        <v>2</v>
      </c>
      <c r="IN11" s="189" t="s">
        <v>2247</v>
      </c>
      <c r="IO11" s="189" t="s">
        <v>30</v>
      </c>
      <c r="IP11" s="189">
        <v>2</v>
      </c>
      <c r="IQ11" s="189" t="s">
        <v>14</v>
      </c>
      <c r="IR11" s="189" t="s">
        <v>14</v>
      </c>
      <c r="IS11" s="190">
        <v>44697</v>
      </c>
    </row>
    <row r="12" spans="1:253" s="282" customFormat="1" ht="12.95" customHeight="1" x14ac:dyDescent="0.2">
      <c r="A12" s="282" t="s">
        <v>4140</v>
      </c>
      <c r="B12" s="282" t="s">
        <v>9232</v>
      </c>
      <c r="C12" s="282" t="s">
        <v>4141</v>
      </c>
      <c r="D12" s="282" t="s">
        <v>126</v>
      </c>
      <c r="E12" s="282" t="s">
        <v>8655</v>
      </c>
      <c r="F12" s="282" t="s">
        <v>4142</v>
      </c>
      <c r="G12" s="177">
        <v>171684000</v>
      </c>
      <c r="H12" s="178" t="s">
        <v>4136</v>
      </c>
      <c r="I12" s="178" t="s">
        <v>80</v>
      </c>
      <c r="J12" s="178">
        <v>1</v>
      </c>
      <c r="K12" s="178" t="s">
        <v>4138</v>
      </c>
      <c r="L12" s="178" t="s">
        <v>4137</v>
      </c>
      <c r="M12" s="179">
        <v>44741</v>
      </c>
      <c r="N12" s="188" t="s">
        <v>4146</v>
      </c>
      <c r="O12" s="180">
        <v>41031</v>
      </c>
      <c r="P12" s="180" t="s">
        <v>4143</v>
      </c>
      <c r="Q12" s="180" t="s">
        <v>80</v>
      </c>
      <c r="R12" s="180">
        <v>1</v>
      </c>
      <c r="S12" s="180" t="s">
        <v>4145</v>
      </c>
      <c r="T12" s="180" t="s">
        <v>4144</v>
      </c>
      <c r="U12" s="181">
        <v>44741</v>
      </c>
      <c r="V12" s="188" t="s">
        <v>4148</v>
      </c>
      <c r="W12" s="178">
        <v>51483000</v>
      </c>
      <c r="X12" s="178" t="s">
        <v>4136</v>
      </c>
      <c r="Y12" s="178" t="s">
        <v>80</v>
      </c>
      <c r="Z12" s="178">
        <v>1</v>
      </c>
      <c r="AA12" s="178" t="s">
        <v>4147</v>
      </c>
      <c r="AB12" s="178" t="s">
        <v>4137</v>
      </c>
      <c r="AC12" s="179">
        <v>44741</v>
      </c>
      <c r="AD12" s="188" t="s">
        <v>4152</v>
      </c>
      <c r="AE12" s="186">
        <v>7200000</v>
      </c>
      <c r="AF12" s="186" t="s">
        <v>4149</v>
      </c>
      <c r="AG12" s="186" t="s">
        <v>30</v>
      </c>
      <c r="AH12" s="186">
        <v>2</v>
      </c>
      <c r="AI12" s="186" t="s">
        <v>4151</v>
      </c>
      <c r="AJ12" s="186" t="s">
        <v>4150</v>
      </c>
      <c r="AK12" s="187">
        <v>44741</v>
      </c>
      <c r="AL12" s="188" t="s">
        <v>4874</v>
      </c>
      <c r="AM12" s="178">
        <v>0</v>
      </c>
      <c r="AN12" s="178" t="s">
        <v>4871</v>
      </c>
      <c r="AO12" s="178" t="s">
        <v>4515</v>
      </c>
      <c r="AP12" s="178">
        <v>2</v>
      </c>
      <c r="AQ12" s="178" t="s">
        <v>4873</v>
      </c>
      <c r="AR12" s="178" t="s">
        <v>4872</v>
      </c>
      <c r="AS12" s="179">
        <v>44798</v>
      </c>
      <c r="AT12" s="189" t="s">
        <v>4154</v>
      </c>
      <c r="AU12" s="186">
        <v>80</v>
      </c>
      <c r="AV12" s="186" t="s">
        <v>4149</v>
      </c>
      <c r="AW12" s="186" t="s">
        <v>30</v>
      </c>
      <c r="AX12" s="186">
        <v>2</v>
      </c>
      <c r="AY12" s="186" t="s">
        <v>4153</v>
      </c>
      <c r="AZ12" s="186" t="s">
        <v>4150</v>
      </c>
      <c r="BA12" s="187">
        <v>44741</v>
      </c>
      <c r="BB12" s="188" t="s">
        <v>4171</v>
      </c>
      <c r="BC12" s="178">
        <v>4534</v>
      </c>
      <c r="BD12" s="178" t="s">
        <v>4149</v>
      </c>
      <c r="BE12" s="178" t="s">
        <v>30</v>
      </c>
      <c r="BF12" s="178">
        <v>2</v>
      </c>
      <c r="BG12" s="178" t="s">
        <v>4170</v>
      </c>
      <c r="BH12" s="178" t="s">
        <v>4150</v>
      </c>
      <c r="BI12" s="179">
        <v>44741</v>
      </c>
      <c r="BJ12" s="189" t="s">
        <v>4878</v>
      </c>
      <c r="BK12" s="189">
        <v>140</v>
      </c>
      <c r="BL12" s="189" t="s">
        <v>4875</v>
      </c>
      <c r="BM12" s="189" t="s">
        <v>4515</v>
      </c>
      <c r="BN12" s="189">
        <v>2</v>
      </c>
      <c r="BO12" s="189" t="s">
        <v>4877</v>
      </c>
      <c r="BP12" s="186" t="s">
        <v>4876</v>
      </c>
      <c r="BQ12" s="190">
        <v>44798</v>
      </c>
      <c r="BR12" s="188" t="s">
        <v>9804</v>
      </c>
      <c r="BS12" s="182" t="e">
        <v>#N/A</v>
      </c>
      <c r="BT12" s="182" t="e">
        <v>#N/A</v>
      </c>
      <c r="BU12" s="182" t="e">
        <v>#N/A</v>
      </c>
      <c r="BV12" s="182" t="e">
        <v>#N/A</v>
      </c>
      <c r="BW12" s="182" t="e">
        <v>#N/A</v>
      </c>
      <c r="BX12" s="182" t="e">
        <v>#N/A</v>
      </c>
      <c r="BY12" s="179" t="e">
        <v>#N/A</v>
      </c>
      <c r="BZ12" s="189" t="s">
        <v>9805</v>
      </c>
      <c r="CA12" s="189" t="e">
        <v>#N/A</v>
      </c>
      <c r="CB12" s="189" t="e">
        <v>#N/A</v>
      </c>
      <c r="CC12" s="189" t="e">
        <v>#N/A</v>
      </c>
      <c r="CD12" s="189" t="e">
        <v>#N/A</v>
      </c>
      <c r="CE12" s="189" t="e">
        <v>#N/A</v>
      </c>
      <c r="CF12" s="189" t="e">
        <v>#N/A</v>
      </c>
      <c r="CG12" s="190" t="e">
        <v>#N/A</v>
      </c>
      <c r="CH12" s="188" t="s">
        <v>9806</v>
      </c>
      <c r="CI12" s="189" t="e">
        <v>#N/A</v>
      </c>
      <c r="CJ12" s="189" t="e">
        <v>#N/A</v>
      </c>
      <c r="CK12" s="189" t="e">
        <v>#N/A</v>
      </c>
      <c r="CL12" s="189" t="e">
        <v>#N/A</v>
      </c>
      <c r="CM12" s="189" t="e">
        <v>#N/A</v>
      </c>
      <c r="CN12" s="189" t="e">
        <v>#N/A</v>
      </c>
      <c r="CO12" s="191" t="e">
        <v>#N/A</v>
      </c>
      <c r="CP12" s="189" t="s">
        <v>9807</v>
      </c>
      <c r="CQ12" s="182" t="e">
        <v>#N/A</v>
      </c>
      <c r="CR12" s="182" t="e">
        <v>#N/A</v>
      </c>
      <c r="CS12" s="182" t="e">
        <v>#N/A</v>
      </c>
      <c r="CT12" s="182" t="e">
        <v>#N/A</v>
      </c>
      <c r="CU12" s="182" t="e">
        <v>#N/A</v>
      </c>
      <c r="CV12" s="182" t="e">
        <v>#N/A</v>
      </c>
      <c r="CW12" s="179" t="e">
        <v>#N/A</v>
      </c>
      <c r="CX12" s="189" t="s">
        <v>4155</v>
      </c>
      <c r="CY12" s="186">
        <v>3400000</v>
      </c>
      <c r="CZ12" s="186" t="s">
        <v>4149</v>
      </c>
      <c r="DA12" s="186" t="s">
        <v>30</v>
      </c>
      <c r="DB12" s="186">
        <v>2</v>
      </c>
      <c r="DC12" s="186" t="s">
        <v>4162</v>
      </c>
      <c r="DD12" s="186" t="s">
        <v>4150</v>
      </c>
      <c r="DE12" s="192">
        <v>44741</v>
      </c>
      <c r="DF12" s="188" t="s">
        <v>4159</v>
      </c>
      <c r="DG12" s="178">
        <v>44283000</v>
      </c>
      <c r="DH12" s="182" t="s">
        <v>4156</v>
      </c>
      <c r="DI12" s="182" t="s">
        <v>30</v>
      </c>
      <c r="DJ12" s="182">
        <v>2</v>
      </c>
      <c r="DK12" s="182" t="s">
        <v>4158</v>
      </c>
      <c r="DL12" s="182" t="s">
        <v>4157</v>
      </c>
      <c r="DM12" s="179">
        <v>44741</v>
      </c>
      <c r="DN12" s="189" t="s">
        <v>4161</v>
      </c>
      <c r="DO12" s="186">
        <v>3800000</v>
      </c>
      <c r="DP12" s="189" t="s">
        <v>4149</v>
      </c>
      <c r="DQ12" s="189" t="s">
        <v>30</v>
      </c>
      <c r="DR12" s="189">
        <v>2</v>
      </c>
      <c r="DS12" s="189" t="s">
        <v>4160</v>
      </c>
      <c r="DT12" s="189" t="s">
        <v>4150</v>
      </c>
      <c r="DU12" s="190">
        <v>44741</v>
      </c>
      <c r="DV12" s="188" t="s">
        <v>4163</v>
      </c>
      <c r="DW12" s="178">
        <v>1878000</v>
      </c>
      <c r="DX12" s="182" t="s">
        <v>4149</v>
      </c>
      <c r="DY12" s="182" t="s">
        <v>30</v>
      </c>
      <c r="DZ12" s="182">
        <v>2</v>
      </c>
      <c r="EA12" s="182" t="s">
        <v>4162</v>
      </c>
      <c r="EB12" s="182" t="s">
        <v>4150</v>
      </c>
      <c r="EC12" s="179">
        <v>44741</v>
      </c>
      <c r="ED12" s="189" t="s">
        <v>4165</v>
      </c>
      <c r="EE12" s="186">
        <v>1522000</v>
      </c>
      <c r="EF12" s="189" t="s">
        <v>4149</v>
      </c>
      <c r="EG12" s="189" t="s">
        <v>30</v>
      </c>
      <c r="EH12" s="189">
        <v>2</v>
      </c>
      <c r="EI12" s="189" t="s">
        <v>4164</v>
      </c>
      <c r="EJ12" s="189" t="s">
        <v>4150</v>
      </c>
      <c r="EK12" s="190">
        <v>44741</v>
      </c>
      <c r="EL12" s="188" t="s">
        <v>4167</v>
      </c>
      <c r="EM12" s="178">
        <v>0</v>
      </c>
      <c r="EN12" s="182" t="s">
        <v>4149</v>
      </c>
      <c r="EO12" s="182" t="s">
        <v>30</v>
      </c>
      <c r="EP12" s="182">
        <v>2</v>
      </c>
      <c r="EQ12" s="182" t="s">
        <v>4166</v>
      </c>
      <c r="ER12" s="182" t="s">
        <v>4150</v>
      </c>
      <c r="ES12" s="179">
        <v>44741</v>
      </c>
      <c r="ET12" s="189" t="s">
        <v>7753</v>
      </c>
      <c r="EU12" s="189">
        <v>151</v>
      </c>
      <c r="EV12" s="189" t="s">
        <v>7723</v>
      </c>
      <c r="EW12" s="189" t="s">
        <v>4515</v>
      </c>
      <c r="EX12" s="189">
        <v>2</v>
      </c>
      <c r="EY12" s="189" t="s">
        <v>7752</v>
      </c>
      <c r="EZ12" s="189" t="s">
        <v>7727</v>
      </c>
      <c r="FA12" s="190">
        <v>44861</v>
      </c>
      <c r="FB12" s="188" t="s">
        <v>4169</v>
      </c>
      <c r="FC12" s="182">
        <v>3</v>
      </c>
      <c r="FD12" s="182" t="s">
        <v>4149</v>
      </c>
      <c r="FE12" s="182" t="s">
        <v>80</v>
      </c>
      <c r="FF12" s="182">
        <v>1</v>
      </c>
      <c r="FG12" s="182" t="s">
        <v>4168</v>
      </c>
      <c r="FH12" s="182" t="s">
        <v>4150</v>
      </c>
      <c r="FI12" s="179">
        <v>44741</v>
      </c>
      <c r="FJ12" s="188" t="s">
        <v>9808</v>
      </c>
      <c r="FK12" s="189" t="e">
        <v>#N/A</v>
      </c>
      <c r="FL12" s="189" t="e">
        <v>#N/A</v>
      </c>
      <c r="FM12" s="189" t="e">
        <v>#N/A</v>
      </c>
      <c r="FN12" s="189" t="e">
        <v>#N/A</v>
      </c>
      <c r="FO12" s="189" t="e">
        <v>#N/A</v>
      </c>
      <c r="FP12" s="186" t="e">
        <v>#N/A</v>
      </c>
      <c r="FQ12" s="187" t="e">
        <v>#N/A</v>
      </c>
      <c r="FR12" s="188" t="s">
        <v>9809</v>
      </c>
      <c r="FS12" s="182" t="e">
        <v>#N/A</v>
      </c>
      <c r="FT12" s="182" t="e">
        <v>#N/A</v>
      </c>
      <c r="FU12" s="182" t="e">
        <v>#N/A</v>
      </c>
      <c r="FV12" s="182" t="e">
        <v>#N/A</v>
      </c>
      <c r="FW12" s="182" t="e">
        <v>#N/A</v>
      </c>
      <c r="FX12" s="182" t="e">
        <v>#N/A</v>
      </c>
      <c r="FY12" s="179" t="e">
        <v>#N/A</v>
      </c>
      <c r="FZ12" s="189" t="s">
        <v>4232</v>
      </c>
      <c r="GA12" s="189">
        <v>2</v>
      </c>
      <c r="GB12" s="189" t="s">
        <v>2247</v>
      </c>
      <c r="GC12" s="189" t="s">
        <v>30</v>
      </c>
      <c r="GD12" s="189">
        <v>2</v>
      </c>
      <c r="GE12" s="189" t="s">
        <v>14</v>
      </c>
      <c r="GF12" s="189" t="s">
        <v>14</v>
      </c>
      <c r="GG12" s="190">
        <v>44741</v>
      </c>
      <c r="GH12" s="188" t="s">
        <v>4238</v>
      </c>
      <c r="GI12" s="182">
        <v>0</v>
      </c>
      <c r="GJ12" s="182" t="s">
        <v>2247</v>
      </c>
      <c r="GK12" s="182" t="s">
        <v>30</v>
      </c>
      <c r="GL12" s="182">
        <v>2</v>
      </c>
      <c r="GM12" s="182" t="s">
        <v>14</v>
      </c>
      <c r="GN12" s="182" t="s">
        <v>14</v>
      </c>
      <c r="GO12" s="179">
        <v>44741</v>
      </c>
      <c r="GP12" s="189" t="s">
        <v>4233</v>
      </c>
      <c r="GQ12" s="189">
        <v>0</v>
      </c>
      <c r="GR12" s="189" t="s">
        <v>2247</v>
      </c>
      <c r="GS12" s="189" t="s">
        <v>30</v>
      </c>
      <c r="GT12" s="189">
        <v>2</v>
      </c>
      <c r="GU12" s="189" t="s">
        <v>14</v>
      </c>
      <c r="GV12" s="189" t="s">
        <v>14</v>
      </c>
      <c r="GW12" s="190">
        <v>44741</v>
      </c>
      <c r="GX12" s="188" t="s">
        <v>4239</v>
      </c>
      <c r="GY12" s="182">
        <v>0</v>
      </c>
      <c r="GZ12" s="182" t="s">
        <v>2247</v>
      </c>
      <c r="HA12" s="182" t="s">
        <v>30</v>
      </c>
      <c r="HB12" s="182">
        <v>2</v>
      </c>
      <c r="HC12" s="182" t="s">
        <v>14</v>
      </c>
      <c r="HD12" s="182" t="s">
        <v>14</v>
      </c>
      <c r="HE12" s="179">
        <v>44741</v>
      </c>
      <c r="HF12" s="189" t="s">
        <v>4231</v>
      </c>
      <c r="HG12" s="189">
        <v>0</v>
      </c>
      <c r="HH12" s="189" t="s">
        <v>2247</v>
      </c>
      <c r="HI12" s="189" t="s">
        <v>30</v>
      </c>
      <c r="HJ12" s="189">
        <v>2</v>
      </c>
      <c r="HK12" s="189" t="s">
        <v>14</v>
      </c>
      <c r="HL12" s="189" t="s">
        <v>14</v>
      </c>
      <c r="HM12" s="190">
        <v>44741</v>
      </c>
      <c r="HN12" s="188" t="s">
        <v>4237</v>
      </c>
      <c r="HO12" s="182">
        <v>0</v>
      </c>
      <c r="HP12" s="182" t="s">
        <v>2247</v>
      </c>
      <c r="HQ12" s="182" t="s">
        <v>30</v>
      </c>
      <c r="HR12" s="182">
        <v>2</v>
      </c>
      <c r="HS12" s="182" t="s">
        <v>14</v>
      </c>
      <c r="HT12" s="182" t="s">
        <v>14</v>
      </c>
      <c r="HU12" s="179">
        <v>44741</v>
      </c>
      <c r="HV12" s="189" t="s">
        <v>4234</v>
      </c>
      <c r="HW12" s="189">
        <v>0</v>
      </c>
      <c r="HX12" s="189" t="s">
        <v>2247</v>
      </c>
      <c r="HY12" s="189" t="s">
        <v>30</v>
      </c>
      <c r="HZ12" s="189">
        <v>2</v>
      </c>
      <c r="IA12" s="189" t="s">
        <v>14</v>
      </c>
      <c r="IB12" s="189" t="s">
        <v>14</v>
      </c>
      <c r="IC12" s="190">
        <v>44741</v>
      </c>
      <c r="ID12" s="188" t="s">
        <v>4236</v>
      </c>
      <c r="IE12" s="182">
        <v>0</v>
      </c>
      <c r="IF12" s="182" t="s">
        <v>2247</v>
      </c>
      <c r="IG12" s="182" t="s">
        <v>30</v>
      </c>
      <c r="IH12" s="182">
        <v>2</v>
      </c>
      <c r="II12" s="182" t="s">
        <v>14</v>
      </c>
      <c r="IJ12" s="182" t="s">
        <v>14</v>
      </c>
      <c r="IK12" s="179">
        <v>44741</v>
      </c>
      <c r="IL12" s="189" t="s">
        <v>4235</v>
      </c>
      <c r="IM12" s="189">
        <v>3</v>
      </c>
      <c r="IN12" s="189" t="s">
        <v>2247</v>
      </c>
      <c r="IO12" s="189" t="s">
        <v>30</v>
      </c>
      <c r="IP12" s="189">
        <v>2</v>
      </c>
      <c r="IQ12" s="189" t="s">
        <v>14</v>
      </c>
      <c r="IR12" s="189" t="s">
        <v>14</v>
      </c>
      <c r="IS12" s="190">
        <v>44741</v>
      </c>
    </row>
    <row r="13" spans="1:253" s="282" customFormat="1" ht="12.95" customHeight="1" x14ac:dyDescent="0.2">
      <c r="A13" s="282" t="s">
        <v>2328</v>
      </c>
      <c r="B13" s="282" t="s">
        <v>9236</v>
      </c>
      <c r="C13" s="282" t="s">
        <v>2329</v>
      </c>
      <c r="D13" s="282" t="s">
        <v>2330</v>
      </c>
      <c r="E13" s="282" t="s">
        <v>8670</v>
      </c>
      <c r="F13" s="282" t="s">
        <v>8208</v>
      </c>
      <c r="G13" s="177">
        <v>212617000</v>
      </c>
      <c r="H13" s="178" t="s">
        <v>5210</v>
      </c>
      <c r="I13" s="178" t="s">
        <v>4515</v>
      </c>
      <c r="J13" s="178">
        <v>2</v>
      </c>
      <c r="K13" s="178" t="s">
        <v>8207</v>
      </c>
      <c r="L13" s="178" t="s">
        <v>8206</v>
      </c>
      <c r="M13" s="179">
        <v>44865</v>
      </c>
      <c r="N13" s="188" t="s">
        <v>8212</v>
      </c>
      <c r="O13" s="180">
        <v>8358140</v>
      </c>
      <c r="P13" s="180" t="s">
        <v>8209</v>
      </c>
      <c r="Q13" s="180" t="s">
        <v>80</v>
      </c>
      <c r="R13" s="180">
        <v>1</v>
      </c>
      <c r="S13" s="180" t="s">
        <v>8211</v>
      </c>
      <c r="T13" s="180" t="s">
        <v>8210</v>
      </c>
      <c r="U13" s="181">
        <v>44865</v>
      </c>
      <c r="V13" s="188" t="s">
        <v>8216</v>
      </c>
      <c r="W13" s="178">
        <v>179259000</v>
      </c>
      <c r="X13" s="178" t="s">
        <v>8213</v>
      </c>
      <c r="Y13" s="178" t="s">
        <v>4515</v>
      </c>
      <c r="Z13" s="178">
        <v>2</v>
      </c>
      <c r="AA13" s="178" t="s">
        <v>8215</v>
      </c>
      <c r="AB13" s="178" t="s">
        <v>8214</v>
      </c>
      <c r="AC13" s="179">
        <v>44865</v>
      </c>
      <c r="AD13" s="188" t="s">
        <v>8220</v>
      </c>
      <c r="AE13" s="186">
        <v>806000</v>
      </c>
      <c r="AF13" s="186" t="s">
        <v>8217</v>
      </c>
      <c r="AG13" s="186" t="s">
        <v>4515</v>
      </c>
      <c r="AH13" s="186">
        <v>2</v>
      </c>
      <c r="AI13" s="186" t="s">
        <v>8219</v>
      </c>
      <c r="AJ13" s="186" t="s">
        <v>8218</v>
      </c>
      <c r="AK13" s="187">
        <v>44865</v>
      </c>
      <c r="AL13" s="188" t="s">
        <v>8224</v>
      </c>
      <c r="AM13" s="178">
        <v>953000</v>
      </c>
      <c r="AN13" s="178" t="s">
        <v>8221</v>
      </c>
      <c r="AO13" s="178" t="s">
        <v>4515</v>
      </c>
      <c r="AP13" s="178">
        <v>2</v>
      </c>
      <c r="AQ13" s="178" t="s">
        <v>8223</v>
      </c>
      <c r="AR13" s="178" t="s">
        <v>8222</v>
      </c>
      <c r="AS13" s="179">
        <v>44865</v>
      </c>
      <c r="AT13" s="189" t="s">
        <v>8225</v>
      </c>
      <c r="AU13" s="186" t="s">
        <v>14</v>
      </c>
      <c r="AV13" s="186" t="s">
        <v>904</v>
      </c>
      <c r="AW13" s="186" t="s">
        <v>14</v>
      </c>
      <c r="AX13" s="186" t="s">
        <v>14</v>
      </c>
      <c r="AY13" s="186" t="s">
        <v>15</v>
      </c>
      <c r="AZ13" s="186" t="s">
        <v>904</v>
      </c>
      <c r="BA13" s="187">
        <v>44865</v>
      </c>
      <c r="BB13" s="188" t="s">
        <v>8248</v>
      </c>
      <c r="BC13" s="178" t="s">
        <v>14</v>
      </c>
      <c r="BD13" s="178" t="s">
        <v>14</v>
      </c>
      <c r="BE13" s="178" t="s">
        <v>14</v>
      </c>
      <c r="BF13" s="178" t="s">
        <v>14</v>
      </c>
      <c r="BG13" s="178" t="s">
        <v>15</v>
      </c>
      <c r="BH13" s="178" t="s">
        <v>14</v>
      </c>
      <c r="BI13" s="179">
        <v>44865</v>
      </c>
      <c r="BJ13" s="189" t="s">
        <v>8229</v>
      </c>
      <c r="BK13" s="189">
        <v>3219</v>
      </c>
      <c r="BL13" s="189" t="s">
        <v>8226</v>
      </c>
      <c r="BM13" s="189" t="s">
        <v>80</v>
      </c>
      <c r="BN13" s="189">
        <v>1</v>
      </c>
      <c r="BO13" s="189" t="s">
        <v>8228</v>
      </c>
      <c r="BP13" s="186" t="s">
        <v>8227</v>
      </c>
      <c r="BQ13" s="190">
        <v>44865</v>
      </c>
      <c r="BR13" s="188" t="s">
        <v>8249</v>
      </c>
      <c r="BS13" s="182" t="s">
        <v>14</v>
      </c>
      <c r="BT13" s="182" t="s">
        <v>14</v>
      </c>
      <c r="BU13" s="182" t="s">
        <v>14</v>
      </c>
      <c r="BV13" s="182" t="s">
        <v>14</v>
      </c>
      <c r="BW13" s="182" t="s">
        <v>15</v>
      </c>
      <c r="BX13" s="182" t="s">
        <v>14</v>
      </c>
      <c r="BY13" s="179">
        <v>44865</v>
      </c>
      <c r="BZ13" s="189" t="s">
        <v>8250</v>
      </c>
      <c r="CA13" s="189" t="s">
        <v>14</v>
      </c>
      <c r="CB13" s="189" t="s">
        <v>14</v>
      </c>
      <c r="CC13" s="189" t="s">
        <v>14</v>
      </c>
      <c r="CD13" s="189" t="s">
        <v>14</v>
      </c>
      <c r="CE13" s="189" t="s">
        <v>15</v>
      </c>
      <c r="CF13" s="189" t="s">
        <v>14</v>
      </c>
      <c r="CG13" s="190">
        <v>44865</v>
      </c>
      <c r="CH13" s="188" t="s">
        <v>9810</v>
      </c>
      <c r="CI13" s="189" t="e">
        <v>#N/A</v>
      </c>
      <c r="CJ13" s="189" t="e">
        <v>#N/A</v>
      </c>
      <c r="CK13" s="189" t="e">
        <v>#N/A</v>
      </c>
      <c r="CL13" s="189" t="e">
        <v>#N/A</v>
      </c>
      <c r="CM13" s="189" t="e">
        <v>#N/A</v>
      </c>
      <c r="CN13" s="189" t="e">
        <v>#N/A</v>
      </c>
      <c r="CO13" s="191" t="e">
        <v>#N/A</v>
      </c>
      <c r="CP13" s="189" t="s">
        <v>8251</v>
      </c>
      <c r="CQ13" s="182" t="s">
        <v>14</v>
      </c>
      <c r="CR13" s="182" t="s">
        <v>14</v>
      </c>
      <c r="CS13" s="182" t="s">
        <v>14</v>
      </c>
      <c r="CT13" s="182" t="s">
        <v>14</v>
      </c>
      <c r="CU13" s="182" t="s">
        <v>15</v>
      </c>
      <c r="CV13" s="182" t="s">
        <v>14</v>
      </c>
      <c r="CW13" s="179">
        <v>44865</v>
      </c>
      <c r="CX13" s="189" t="s">
        <v>8235</v>
      </c>
      <c r="CY13" s="186">
        <v>319000</v>
      </c>
      <c r="CZ13" s="186" t="s">
        <v>8233</v>
      </c>
      <c r="DA13" s="186" t="s">
        <v>4515</v>
      </c>
      <c r="DB13" s="186">
        <v>2</v>
      </c>
      <c r="DC13" s="186" t="s">
        <v>8238</v>
      </c>
      <c r="DD13" s="186" t="s">
        <v>8234</v>
      </c>
      <c r="DE13" s="192">
        <v>44865</v>
      </c>
      <c r="DF13" s="188" t="s">
        <v>8239</v>
      </c>
      <c r="DG13" s="178">
        <v>178454000</v>
      </c>
      <c r="DH13" s="182" t="s">
        <v>8236</v>
      </c>
      <c r="DI13" s="182" t="s">
        <v>4515</v>
      </c>
      <c r="DJ13" s="182">
        <v>2</v>
      </c>
      <c r="DK13" s="182" t="s">
        <v>8238</v>
      </c>
      <c r="DL13" s="182" t="s">
        <v>8237</v>
      </c>
      <c r="DM13" s="179">
        <v>44865</v>
      </c>
      <c r="DN13" s="189" t="s">
        <v>8240</v>
      </c>
      <c r="DO13" s="186">
        <v>487000</v>
      </c>
      <c r="DP13" s="189" t="s">
        <v>8236</v>
      </c>
      <c r="DQ13" s="189" t="s">
        <v>4515</v>
      </c>
      <c r="DR13" s="189">
        <v>2</v>
      </c>
      <c r="DS13" s="189" t="s">
        <v>8238</v>
      </c>
      <c r="DT13" s="189" t="s">
        <v>8237</v>
      </c>
      <c r="DU13" s="190">
        <v>44865</v>
      </c>
      <c r="DV13" s="188" t="s">
        <v>8241</v>
      </c>
      <c r="DW13" s="178">
        <v>319000</v>
      </c>
      <c r="DX13" s="182" t="s">
        <v>8233</v>
      </c>
      <c r="DY13" s="182" t="s">
        <v>4515</v>
      </c>
      <c r="DZ13" s="182">
        <v>2</v>
      </c>
      <c r="EA13" s="182" t="s">
        <v>8238</v>
      </c>
      <c r="EB13" s="182" t="s">
        <v>8234</v>
      </c>
      <c r="EC13" s="179">
        <v>44865</v>
      </c>
      <c r="ED13" s="189" t="s">
        <v>8242</v>
      </c>
      <c r="EE13" s="186">
        <v>0</v>
      </c>
      <c r="EF13" s="189" t="s">
        <v>14</v>
      </c>
      <c r="EG13" s="189" t="s">
        <v>14</v>
      </c>
      <c r="EH13" s="189" t="s">
        <v>14</v>
      </c>
      <c r="EI13" s="189" t="s">
        <v>15</v>
      </c>
      <c r="EJ13" s="189" t="s">
        <v>14</v>
      </c>
      <c r="EK13" s="190">
        <v>44865</v>
      </c>
      <c r="EL13" s="188" t="s">
        <v>8243</v>
      </c>
      <c r="EM13" s="178">
        <v>0</v>
      </c>
      <c r="EN13" s="182" t="s">
        <v>14</v>
      </c>
      <c r="EO13" s="182" t="s">
        <v>14</v>
      </c>
      <c r="EP13" s="182" t="s">
        <v>14</v>
      </c>
      <c r="EQ13" s="182" t="s">
        <v>15</v>
      </c>
      <c r="ER13" s="182" t="s">
        <v>14</v>
      </c>
      <c r="ES13" s="179">
        <v>44865</v>
      </c>
      <c r="ET13" s="189" t="s">
        <v>8232</v>
      </c>
      <c r="EU13" s="189">
        <v>3345</v>
      </c>
      <c r="EV13" s="189" t="s">
        <v>8230</v>
      </c>
      <c r="EW13" s="189" t="s">
        <v>30</v>
      </c>
      <c r="EX13" s="189">
        <v>2</v>
      </c>
      <c r="EY13" s="189" t="s">
        <v>8231</v>
      </c>
      <c r="EZ13" s="189" t="s">
        <v>8227</v>
      </c>
      <c r="FA13" s="190">
        <v>44865</v>
      </c>
      <c r="FB13" s="188" t="s">
        <v>8245</v>
      </c>
      <c r="FC13" s="182">
        <v>5</v>
      </c>
      <c r="FD13" s="182" t="s">
        <v>8217</v>
      </c>
      <c r="FE13" s="182" t="s">
        <v>80</v>
      </c>
      <c r="FF13" s="182">
        <v>1</v>
      </c>
      <c r="FG13" s="182" t="s">
        <v>8244</v>
      </c>
      <c r="FH13" s="182" t="s">
        <v>8218</v>
      </c>
      <c r="FI13" s="179">
        <v>44865</v>
      </c>
      <c r="FJ13" s="188" t="s">
        <v>8246</v>
      </c>
      <c r="FK13" s="189" t="s">
        <v>14</v>
      </c>
      <c r="FL13" s="189" t="s">
        <v>14</v>
      </c>
      <c r="FM13" s="189" t="s">
        <v>14</v>
      </c>
      <c r="FN13" s="189" t="s">
        <v>14</v>
      </c>
      <c r="FO13" s="189" t="s">
        <v>15</v>
      </c>
      <c r="FP13" s="186" t="s">
        <v>14</v>
      </c>
      <c r="FQ13" s="187">
        <v>44865</v>
      </c>
      <c r="FR13" s="188" t="s">
        <v>8247</v>
      </c>
      <c r="FS13" s="182" t="s">
        <v>14</v>
      </c>
      <c r="FT13" s="182" t="s">
        <v>14</v>
      </c>
      <c r="FU13" s="182" t="s">
        <v>14</v>
      </c>
      <c r="FV13" s="182" t="s">
        <v>14</v>
      </c>
      <c r="FW13" s="182" t="s">
        <v>15</v>
      </c>
      <c r="FX13" s="182" t="s">
        <v>14</v>
      </c>
      <c r="FY13" s="179">
        <v>44865</v>
      </c>
      <c r="FZ13" s="189" t="s">
        <v>2332</v>
      </c>
      <c r="GA13" s="189">
        <v>0</v>
      </c>
      <c r="GB13" s="189" t="s">
        <v>2247</v>
      </c>
      <c r="GC13" s="189" t="s">
        <v>30</v>
      </c>
      <c r="GD13" s="189">
        <v>2</v>
      </c>
      <c r="GE13" s="189" t="s">
        <v>14</v>
      </c>
      <c r="GF13" s="189" t="s">
        <v>14</v>
      </c>
      <c r="GG13" s="190">
        <v>44678</v>
      </c>
      <c r="GH13" s="188" t="s">
        <v>2338</v>
      </c>
      <c r="GI13" s="182">
        <v>1</v>
      </c>
      <c r="GJ13" s="182" t="s">
        <v>2247</v>
      </c>
      <c r="GK13" s="182" t="s">
        <v>30</v>
      </c>
      <c r="GL13" s="182">
        <v>2</v>
      </c>
      <c r="GM13" s="182" t="s">
        <v>14</v>
      </c>
      <c r="GN13" s="182" t="s">
        <v>14</v>
      </c>
      <c r="GO13" s="179">
        <v>44678</v>
      </c>
      <c r="GP13" s="189" t="s">
        <v>2333</v>
      </c>
      <c r="GQ13" s="189">
        <v>0</v>
      </c>
      <c r="GR13" s="189" t="s">
        <v>2247</v>
      </c>
      <c r="GS13" s="189" t="s">
        <v>30</v>
      </c>
      <c r="GT13" s="189">
        <v>2</v>
      </c>
      <c r="GU13" s="189" t="s">
        <v>14</v>
      </c>
      <c r="GV13" s="189" t="s">
        <v>14</v>
      </c>
      <c r="GW13" s="190">
        <v>44678</v>
      </c>
      <c r="GX13" s="188" t="s">
        <v>2339</v>
      </c>
      <c r="GY13" s="182">
        <v>0</v>
      </c>
      <c r="GZ13" s="182" t="s">
        <v>2247</v>
      </c>
      <c r="HA13" s="182" t="s">
        <v>30</v>
      </c>
      <c r="HB13" s="182">
        <v>2</v>
      </c>
      <c r="HC13" s="182" t="s">
        <v>14</v>
      </c>
      <c r="HD13" s="182" t="s">
        <v>14</v>
      </c>
      <c r="HE13" s="179">
        <v>44678</v>
      </c>
      <c r="HF13" s="189" t="s">
        <v>2331</v>
      </c>
      <c r="HG13" s="189">
        <v>0</v>
      </c>
      <c r="HH13" s="189" t="s">
        <v>2247</v>
      </c>
      <c r="HI13" s="189" t="s">
        <v>30</v>
      </c>
      <c r="HJ13" s="189">
        <v>2</v>
      </c>
      <c r="HK13" s="189" t="s">
        <v>14</v>
      </c>
      <c r="HL13" s="189" t="s">
        <v>14</v>
      </c>
      <c r="HM13" s="190">
        <v>44678</v>
      </c>
      <c r="HN13" s="188" t="s">
        <v>2337</v>
      </c>
      <c r="HO13" s="182">
        <v>0</v>
      </c>
      <c r="HP13" s="182" t="s">
        <v>2247</v>
      </c>
      <c r="HQ13" s="182" t="s">
        <v>30</v>
      </c>
      <c r="HR13" s="182">
        <v>2</v>
      </c>
      <c r="HS13" s="182" t="s">
        <v>14</v>
      </c>
      <c r="HT13" s="182" t="s">
        <v>14</v>
      </c>
      <c r="HU13" s="179">
        <v>44678</v>
      </c>
      <c r="HV13" s="189" t="s">
        <v>2334</v>
      </c>
      <c r="HW13" s="189">
        <v>1</v>
      </c>
      <c r="HX13" s="189" t="s">
        <v>2247</v>
      </c>
      <c r="HY13" s="189" t="s">
        <v>30</v>
      </c>
      <c r="HZ13" s="189">
        <v>2</v>
      </c>
      <c r="IA13" s="189" t="s">
        <v>14</v>
      </c>
      <c r="IB13" s="189" t="s">
        <v>14</v>
      </c>
      <c r="IC13" s="190">
        <v>44678</v>
      </c>
      <c r="ID13" s="188" t="s">
        <v>2336</v>
      </c>
      <c r="IE13" s="182">
        <v>0</v>
      </c>
      <c r="IF13" s="182" t="s">
        <v>2247</v>
      </c>
      <c r="IG13" s="182" t="s">
        <v>30</v>
      </c>
      <c r="IH13" s="182">
        <v>2</v>
      </c>
      <c r="II13" s="182" t="s">
        <v>14</v>
      </c>
      <c r="IJ13" s="182" t="s">
        <v>14</v>
      </c>
      <c r="IK13" s="179">
        <v>44678</v>
      </c>
      <c r="IL13" s="189" t="s">
        <v>2335</v>
      </c>
      <c r="IM13" s="189">
        <v>3</v>
      </c>
      <c r="IN13" s="189" t="s">
        <v>2247</v>
      </c>
      <c r="IO13" s="189" t="s">
        <v>30</v>
      </c>
      <c r="IP13" s="189">
        <v>2</v>
      </c>
      <c r="IQ13" s="189" t="s">
        <v>14</v>
      </c>
      <c r="IR13" s="189" t="s">
        <v>14</v>
      </c>
      <c r="IS13" s="190">
        <v>44678</v>
      </c>
    </row>
    <row r="14" spans="1:253" s="282" customFormat="1" ht="12.95" customHeight="1" x14ac:dyDescent="0.2">
      <c r="A14" s="282" t="s">
        <v>2340</v>
      </c>
      <c r="B14" s="282" t="s">
        <v>9241</v>
      </c>
      <c r="C14" s="282" t="s">
        <v>2341</v>
      </c>
      <c r="D14" s="282" t="s">
        <v>2330</v>
      </c>
      <c r="E14" s="282" t="s">
        <v>8670</v>
      </c>
      <c r="F14" s="282" t="s">
        <v>8252</v>
      </c>
      <c r="G14" s="177">
        <v>212617000</v>
      </c>
      <c r="H14" s="178" t="s">
        <v>5210</v>
      </c>
      <c r="I14" s="178" t="s">
        <v>4515</v>
      </c>
      <c r="J14" s="178">
        <v>2</v>
      </c>
      <c r="K14" s="178" t="s">
        <v>8207</v>
      </c>
      <c r="L14" s="178" t="s">
        <v>8206</v>
      </c>
      <c r="M14" s="179">
        <v>44865</v>
      </c>
      <c r="N14" s="188" t="s">
        <v>8256</v>
      </c>
      <c r="O14" s="180">
        <v>2396339</v>
      </c>
      <c r="P14" s="180" t="s">
        <v>8253</v>
      </c>
      <c r="Q14" s="180" t="s">
        <v>80</v>
      </c>
      <c r="R14" s="180">
        <v>1</v>
      </c>
      <c r="S14" s="180" t="s">
        <v>8255</v>
      </c>
      <c r="T14" s="180" t="s">
        <v>8254</v>
      </c>
      <c r="U14" s="181">
        <v>44865</v>
      </c>
      <c r="V14" s="188" t="s">
        <v>8260</v>
      </c>
      <c r="W14" s="178">
        <v>81322000</v>
      </c>
      <c r="X14" s="178" t="s">
        <v>8257</v>
      </c>
      <c r="Y14" s="178" t="s">
        <v>4515</v>
      </c>
      <c r="Z14" s="178">
        <v>2</v>
      </c>
      <c r="AA14" s="178" t="s">
        <v>8259</v>
      </c>
      <c r="AB14" s="178" t="s">
        <v>8258</v>
      </c>
      <c r="AC14" s="179">
        <v>44865</v>
      </c>
      <c r="AD14" s="188" t="s">
        <v>8264</v>
      </c>
      <c r="AE14" s="186">
        <v>491000</v>
      </c>
      <c r="AF14" s="186" t="s">
        <v>8261</v>
      </c>
      <c r="AG14" s="186" t="s">
        <v>30</v>
      </c>
      <c r="AH14" s="186">
        <v>2</v>
      </c>
      <c r="AI14" s="186" t="s">
        <v>8263</v>
      </c>
      <c r="AJ14" s="186" t="s">
        <v>8262</v>
      </c>
      <c r="AK14" s="187">
        <v>44865</v>
      </c>
      <c r="AL14" s="188" t="s">
        <v>8268</v>
      </c>
      <c r="AM14" s="178">
        <v>179000</v>
      </c>
      <c r="AN14" s="178" t="s">
        <v>8265</v>
      </c>
      <c r="AO14" s="178" t="s">
        <v>80</v>
      </c>
      <c r="AP14" s="178">
        <v>1</v>
      </c>
      <c r="AQ14" s="178" t="s">
        <v>8267</v>
      </c>
      <c r="AR14" s="178" t="s">
        <v>8266</v>
      </c>
      <c r="AS14" s="179">
        <v>44865</v>
      </c>
      <c r="AT14" s="189" t="s">
        <v>8269</v>
      </c>
      <c r="AU14" s="186" t="s">
        <v>14</v>
      </c>
      <c r="AV14" s="186" t="s">
        <v>14</v>
      </c>
      <c r="AW14" s="186" t="s">
        <v>14</v>
      </c>
      <c r="AX14" s="186" t="s">
        <v>14</v>
      </c>
      <c r="AY14" s="186" t="s">
        <v>15</v>
      </c>
      <c r="AZ14" s="186" t="s">
        <v>14</v>
      </c>
      <c r="BA14" s="187">
        <v>44865</v>
      </c>
      <c r="BB14" s="188" t="s">
        <v>8287</v>
      </c>
      <c r="BC14" s="178" t="s">
        <v>14</v>
      </c>
      <c r="BD14" s="178" t="s">
        <v>14</v>
      </c>
      <c r="BE14" s="178" t="s">
        <v>14</v>
      </c>
      <c r="BF14" s="178" t="s">
        <v>14</v>
      </c>
      <c r="BG14" s="178" t="s">
        <v>15</v>
      </c>
      <c r="BH14" s="178" t="s">
        <v>14</v>
      </c>
      <c r="BI14" s="179">
        <v>44865</v>
      </c>
      <c r="BJ14" s="189" t="s">
        <v>8270</v>
      </c>
      <c r="BK14" s="189" t="s">
        <v>14</v>
      </c>
      <c r="BL14" s="189" t="s">
        <v>14</v>
      </c>
      <c r="BM14" s="189" t="s">
        <v>14</v>
      </c>
      <c r="BN14" s="189" t="s">
        <v>14</v>
      </c>
      <c r="BO14" s="189" t="s">
        <v>15</v>
      </c>
      <c r="BP14" s="186" t="s">
        <v>14</v>
      </c>
      <c r="BQ14" s="190">
        <v>44865</v>
      </c>
      <c r="BR14" s="188" t="s">
        <v>8288</v>
      </c>
      <c r="BS14" s="182" t="s">
        <v>14</v>
      </c>
      <c r="BT14" s="182" t="s">
        <v>14</v>
      </c>
      <c r="BU14" s="182" t="s">
        <v>14</v>
      </c>
      <c r="BV14" s="182" t="s">
        <v>14</v>
      </c>
      <c r="BW14" s="182" t="s">
        <v>15</v>
      </c>
      <c r="BX14" s="182" t="s">
        <v>14</v>
      </c>
      <c r="BY14" s="179">
        <v>44865</v>
      </c>
      <c r="BZ14" s="189" t="s">
        <v>8289</v>
      </c>
      <c r="CA14" s="189" t="s">
        <v>14</v>
      </c>
      <c r="CB14" s="189" t="s">
        <v>14</v>
      </c>
      <c r="CC14" s="189" t="s">
        <v>14</v>
      </c>
      <c r="CD14" s="189" t="s">
        <v>14</v>
      </c>
      <c r="CE14" s="189" t="s">
        <v>15</v>
      </c>
      <c r="CF14" s="189" t="s">
        <v>14</v>
      </c>
      <c r="CG14" s="190">
        <v>44865</v>
      </c>
      <c r="CH14" s="188" t="s">
        <v>9811</v>
      </c>
      <c r="CI14" s="189" t="e">
        <v>#N/A</v>
      </c>
      <c r="CJ14" s="189" t="e">
        <v>#N/A</v>
      </c>
      <c r="CK14" s="189" t="e">
        <v>#N/A</v>
      </c>
      <c r="CL14" s="189" t="e">
        <v>#N/A</v>
      </c>
      <c r="CM14" s="189" t="e">
        <v>#N/A</v>
      </c>
      <c r="CN14" s="189" t="e">
        <v>#N/A</v>
      </c>
      <c r="CO14" s="191" t="e">
        <v>#N/A</v>
      </c>
      <c r="CP14" s="189" t="s">
        <v>8290</v>
      </c>
      <c r="CQ14" s="182" t="s">
        <v>14</v>
      </c>
      <c r="CR14" s="182" t="s">
        <v>14</v>
      </c>
      <c r="CS14" s="182" t="s">
        <v>14</v>
      </c>
      <c r="CT14" s="182" t="s">
        <v>14</v>
      </c>
      <c r="CU14" s="182" t="s">
        <v>15</v>
      </c>
      <c r="CV14" s="182" t="s">
        <v>14</v>
      </c>
      <c r="CW14" s="179">
        <v>44865</v>
      </c>
      <c r="CX14" s="189" t="s">
        <v>8275</v>
      </c>
      <c r="CY14" s="186">
        <v>312000</v>
      </c>
      <c r="CZ14" s="186" t="s">
        <v>8274</v>
      </c>
      <c r="DA14" s="186" t="s">
        <v>80</v>
      </c>
      <c r="DB14" s="186">
        <v>1</v>
      </c>
      <c r="DC14" s="186" t="s">
        <v>8278</v>
      </c>
      <c r="DD14" s="186" t="s">
        <v>8262</v>
      </c>
      <c r="DE14" s="192">
        <v>44865</v>
      </c>
      <c r="DF14" s="188" t="s">
        <v>8279</v>
      </c>
      <c r="DG14" s="178">
        <v>80831000</v>
      </c>
      <c r="DH14" s="182" t="s">
        <v>8276</v>
      </c>
      <c r="DI14" s="182" t="s">
        <v>4515</v>
      </c>
      <c r="DJ14" s="182">
        <v>2</v>
      </c>
      <c r="DK14" s="182" t="s">
        <v>8278</v>
      </c>
      <c r="DL14" s="182" t="s">
        <v>8277</v>
      </c>
      <c r="DM14" s="179">
        <v>44865</v>
      </c>
      <c r="DN14" s="189" t="s">
        <v>8280</v>
      </c>
      <c r="DO14" s="186">
        <v>179000</v>
      </c>
      <c r="DP14" s="189" t="s">
        <v>8276</v>
      </c>
      <c r="DQ14" s="189" t="s">
        <v>30</v>
      </c>
      <c r="DR14" s="189">
        <v>2</v>
      </c>
      <c r="DS14" s="189" t="s">
        <v>8278</v>
      </c>
      <c r="DT14" s="189" t="s">
        <v>8277</v>
      </c>
      <c r="DU14" s="190">
        <v>44865</v>
      </c>
      <c r="DV14" s="188" t="s">
        <v>8281</v>
      </c>
      <c r="DW14" s="178">
        <v>312000</v>
      </c>
      <c r="DX14" s="182" t="s">
        <v>8274</v>
      </c>
      <c r="DY14" s="182" t="s">
        <v>80</v>
      </c>
      <c r="DZ14" s="182">
        <v>1</v>
      </c>
      <c r="EA14" s="182" t="s">
        <v>8278</v>
      </c>
      <c r="EB14" s="182" t="s">
        <v>8262</v>
      </c>
      <c r="EC14" s="179">
        <v>44865</v>
      </c>
      <c r="ED14" s="189" t="s">
        <v>8282</v>
      </c>
      <c r="EE14" s="186">
        <v>0</v>
      </c>
      <c r="EF14" s="189" t="s">
        <v>14</v>
      </c>
      <c r="EG14" s="189" t="s">
        <v>14</v>
      </c>
      <c r="EH14" s="189" t="s">
        <v>14</v>
      </c>
      <c r="EI14" s="189" t="s">
        <v>15</v>
      </c>
      <c r="EJ14" s="189" t="s">
        <v>14</v>
      </c>
      <c r="EK14" s="190">
        <v>44865</v>
      </c>
      <c r="EL14" s="188" t="s">
        <v>8283</v>
      </c>
      <c r="EM14" s="178">
        <v>0</v>
      </c>
      <c r="EN14" s="182" t="s">
        <v>1416</v>
      </c>
      <c r="EO14" s="182" t="s">
        <v>14</v>
      </c>
      <c r="EP14" s="182" t="s">
        <v>14</v>
      </c>
      <c r="EQ14" s="182" t="s">
        <v>15</v>
      </c>
      <c r="ER14" s="182" t="s">
        <v>14</v>
      </c>
      <c r="ES14" s="179">
        <v>44865</v>
      </c>
      <c r="ET14" s="189" t="s">
        <v>8273</v>
      </c>
      <c r="EU14" s="189">
        <v>3345</v>
      </c>
      <c r="EV14" s="189" t="s">
        <v>8271</v>
      </c>
      <c r="EW14" s="189" t="s">
        <v>80</v>
      </c>
      <c r="EX14" s="189">
        <v>1</v>
      </c>
      <c r="EY14" s="189" t="s">
        <v>8231</v>
      </c>
      <c r="EZ14" s="189" t="s">
        <v>8272</v>
      </c>
      <c r="FA14" s="190">
        <v>44865</v>
      </c>
      <c r="FB14" s="188" t="s">
        <v>8285</v>
      </c>
      <c r="FC14" s="182">
        <v>4</v>
      </c>
      <c r="FD14" s="182" t="s">
        <v>8274</v>
      </c>
      <c r="FE14" s="182" t="s">
        <v>80</v>
      </c>
      <c r="FF14" s="182">
        <v>1</v>
      </c>
      <c r="FG14" s="182" t="s">
        <v>8284</v>
      </c>
      <c r="FH14" s="182" t="s">
        <v>8262</v>
      </c>
      <c r="FI14" s="179">
        <v>44865</v>
      </c>
      <c r="FJ14" s="188" t="s">
        <v>8286</v>
      </c>
      <c r="FK14" s="189" t="s">
        <v>14</v>
      </c>
      <c r="FL14" s="189" t="s">
        <v>14</v>
      </c>
      <c r="FM14" s="189" t="s">
        <v>14</v>
      </c>
      <c r="FN14" s="189" t="s">
        <v>14</v>
      </c>
      <c r="FO14" s="189" t="s">
        <v>15</v>
      </c>
      <c r="FP14" s="186" t="s">
        <v>14</v>
      </c>
      <c r="FQ14" s="187">
        <v>44865</v>
      </c>
      <c r="FR14" s="188" t="s">
        <v>4240</v>
      </c>
      <c r="FS14" s="182" t="s">
        <v>14</v>
      </c>
      <c r="FT14" s="182" t="s">
        <v>14</v>
      </c>
      <c r="FU14" s="182" t="s">
        <v>14</v>
      </c>
      <c r="FV14" s="182" t="s">
        <v>14</v>
      </c>
      <c r="FW14" s="182" t="s">
        <v>14</v>
      </c>
      <c r="FX14" s="182" t="s">
        <v>14</v>
      </c>
      <c r="FY14" s="179">
        <v>44742</v>
      </c>
      <c r="FZ14" s="189" t="s">
        <v>2343</v>
      </c>
      <c r="GA14" s="189">
        <v>0</v>
      </c>
      <c r="GB14" s="189" t="s">
        <v>2247</v>
      </c>
      <c r="GC14" s="189" t="s">
        <v>30</v>
      </c>
      <c r="GD14" s="189">
        <v>2</v>
      </c>
      <c r="GE14" s="189" t="s">
        <v>14</v>
      </c>
      <c r="GF14" s="189" t="s">
        <v>14</v>
      </c>
      <c r="GG14" s="190">
        <v>44678</v>
      </c>
      <c r="GH14" s="188" t="s">
        <v>2349</v>
      </c>
      <c r="GI14" s="182">
        <v>1</v>
      </c>
      <c r="GJ14" s="182" t="s">
        <v>2247</v>
      </c>
      <c r="GK14" s="182" t="s">
        <v>30</v>
      </c>
      <c r="GL14" s="182">
        <v>2</v>
      </c>
      <c r="GM14" s="182" t="s">
        <v>14</v>
      </c>
      <c r="GN14" s="182" t="s">
        <v>14</v>
      </c>
      <c r="GO14" s="179">
        <v>44678</v>
      </c>
      <c r="GP14" s="189" t="s">
        <v>2344</v>
      </c>
      <c r="GQ14" s="189">
        <v>0</v>
      </c>
      <c r="GR14" s="189" t="s">
        <v>2247</v>
      </c>
      <c r="GS14" s="189" t="s">
        <v>30</v>
      </c>
      <c r="GT14" s="189">
        <v>2</v>
      </c>
      <c r="GU14" s="189" t="s">
        <v>14</v>
      </c>
      <c r="GV14" s="189" t="s">
        <v>14</v>
      </c>
      <c r="GW14" s="190">
        <v>44678</v>
      </c>
      <c r="GX14" s="188" t="s">
        <v>2350</v>
      </c>
      <c r="GY14" s="182">
        <v>0</v>
      </c>
      <c r="GZ14" s="182" t="s">
        <v>2247</v>
      </c>
      <c r="HA14" s="182" t="s">
        <v>30</v>
      </c>
      <c r="HB14" s="182">
        <v>2</v>
      </c>
      <c r="HC14" s="182" t="s">
        <v>14</v>
      </c>
      <c r="HD14" s="182" t="s">
        <v>14</v>
      </c>
      <c r="HE14" s="179">
        <v>44678</v>
      </c>
      <c r="HF14" s="189" t="s">
        <v>2342</v>
      </c>
      <c r="HG14" s="189">
        <v>0</v>
      </c>
      <c r="HH14" s="189" t="s">
        <v>2247</v>
      </c>
      <c r="HI14" s="189" t="s">
        <v>30</v>
      </c>
      <c r="HJ14" s="189">
        <v>2</v>
      </c>
      <c r="HK14" s="189" t="s">
        <v>14</v>
      </c>
      <c r="HL14" s="189" t="s">
        <v>14</v>
      </c>
      <c r="HM14" s="190">
        <v>44678</v>
      </c>
      <c r="HN14" s="188" t="s">
        <v>2348</v>
      </c>
      <c r="HO14" s="182">
        <v>0</v>
      </c>
      <c r="HP14" s="182" t="s">
        <v>2247</v>
      </c>
      <c r="HQ14" s="182" t="s">
        <v>30</v>
      </c>
      <c r="HR14" s="182">
        <v>2</v>
      </c>
      <c r="HS14" s="182" t="s">
        <v>14</v>
      </c>
      <c r="HT14" s="182" t="s">
        <v>14</v>
      </c>
      <c r="HU14" s="179">
        <v>44678</v>
      </c>
      <c r="HV14" s="189" t="s">
        <v>2345</v>
      </c>
      <c r="HW14" s="189">
        <v>1</v>
      </c>
      <c r="HX14" s="189" t="s">
        <v>2247</v>
      </c>
      <c r="HY14" s="189" t="s">
        <v>30</v>
      </c>
      <c r="HZ14" s="189">
        <v>2</v>
      </c>
      <c r="IA14" s="189" t="s">
        <v>14</v>
      </c>
      <c r="IB14" s="189" t="s">
        <v>14</v>
      </c>
      <c r="IC14" s="190">
        <v>44678</v>
      </c>
      <c r="ID14" s="188" t="s">
        <v>2347</v>
      </c>
      <c r="IE14" s="182">
        <v>0</v>
      </c>
      <c r="IF14" s="182" t="s">
        <v>2247</v>
      </c>
      <c r="IG14" s="182" t="s">
        <v>30</v>
      </c>
      <c r="IH14" s="182">
        <v>2</v>
      </c>
      <c r="II14" s="182" t="s">
        <v>14</v>
      </c>
      <c r="IJ14" s="182" t="s">
        <v>14</v>
      </c>
      <c r="IK14" s="179">
        <v>44678</v>
      </c>
      <c r="IL14" s="189" t="s">
        <v>2346</v>
      </c>
      <c r="IM14" s="189">
        <v>3</v>
      </c>
      <c r="IN14" s="189" t="s">
        <v>2247</v>
      </c>
      <c r="IO14" s="189" t="s">
        <v>30</v>
      </c>
      <c r="IP14" s="189">
        <v>2</v>
      </c>
      <c r="IQ14" s="189" t="s">
        <v>14</v>
      </c>
      <c r="IR14" s="189" t="s">
        <v>14</v>
      </c>
      <c r="IS14" s="190">
        <v>44678</v>
      </c>
    </row>
    <row r="15" spans="1:253" s="282" customFormat="1" ht="12.95" customHeight="1" x14ac:dyDescent="0.2">
      <c r="A15" s="282" t="s">
        <v>2351</v>
      </c>
      <c r="B15" s="282" t="s">
        <v>9232</v>
      </c>
      <c r="C15" s="282" t="s">
        <v>2352</v>
      </c>
      <c r="D15" s="282" t="s">
        <v>2330</v>
      </c>
      <c r="E15" s="282" t="s">
        <v>8670</v>
      </c>
      <c r="F15" s="282" t="s">
        <v>8291</v>
      </c>
      <c r="G15" s="177">
        <v>212617000</v>
      </c>
      <c r="H15" s="178" t="s">
        <v>5210</v>
      </c>
      <c r="I15" s="178" t="s">
        <v>30</v>
      </c>
      <c r="J15" s="178">
        <v>2</v>
      </c>
      <c r="K15" s="178" t="s">
        <v>8207</v>
      </c>
      <c r="L15" s="178" t="s">
        <v>8206</v>
      </c>
      <c r="M15" s="179">
        <v>44865</v>
      </c>
      <c r="N15" s="188" t="s">
        <v>8295</v>
      </c>
      <c r="O15" s="180">
        <v>315000</v>
      </c>
      <c r="P15" s="180" t="s">
        <v>8292</v>
      </c>
      <c r="Q15" s="180" t="s">
        <v>30</v>
      </c>
      <c r="R15" s="180">
        <v>2</v>
      </c>
      <c r="S15" s="180" t="s">
        <v>8294</v>
      </c>
      <c r="T15" s="180" t="s">
        <v>8293</v>
      </c>
      <c r="U15" s="181">
        <v>44865</v>
      </c>
      <c r="V15" s="188" t="s">
        <v>8297</v>
      </c>
      <c r="W15" s="178">
        <v>97938000</v>
      </c>
      <c r="X15" s="178" t="s">
        <v>8292</v>
      </c>
      <c r="Y15" s="178" t="s">
        <v>4515</v>
      </c>
      <c r="Z15" s="178">
        <v>2</v>
      </c>
      <c r="AA15" s="178" t="s">
        <v>8296</v>
      </c>
      <c r="AB15" s="178" t="s">
        <v>8293</v>
      </c>
      <c r="AC15" s="179">
        <v>44865</v>
      </c>
      <c r="AD15" s="188" t="s">
        <v>8301</v>
      </c>
      <c r="AE15" s="186">
        <v>315000</v>
      </c>
      <c r="AF15" s="186" t="s">
        <v>8298</v>
      </c>
      <c r="AG15" s="186" t="s">
        <v>30</v>
      </c>
      <c r="AH15" s="186">
        <v>2</v>
      </c>
      <c r="AI15" s="186" t="s">
        <v>8300</v>
      </c>
      <c r="AJ15" s="186" t="s">
        <v>8299</v>
      </c>
      <c r="AK15" s="187">
        <v>44865</v>
      </c>
      <c r="AL15" s="188" t="s">
        <v>8304</v>
      </c>
      <c r="AM15" s="178">
        <v>70000</v>
      </c>
      <c r="AN15" s="178" t="s">
        <v>8302</v>
      </c>
      <c r="AO15" s="178" t="s">
        <v>4515</v>
      </c>
      <c r="AP15" s="178">
        <v>2</v>
      </c>
      <c r="AQ15" s="178" t="s">
        <v>8303</v>
      </c>
      <c r="AR15" s="178" t="s">
        <v>8227</v>
      </c>
      <c r="AS15" s="179">
        <v>44865</v>
      </c>
      <c r="AT15" s="189" t="s">
        <v>8305</v>
      </c>
      <c r="AU15" s="186" t="s">
        <v>14</v>
      </c>
      <c r="AV15" s="186" t="s">
        <v>14</v>
      </c>
      <c r="AW15" s="186" t="s">
        <v>14</v>
      </c>
      <c r="AX15" s="186" t="s">
        <v>14</v>
      </c>
      <c r="AY15" s="186" t="s">
        <v>15</v>
      </c>
      <c r="AZ15" s="186" t="s">
        <v>14</v>
      </c>
      <c r="BA15" s="187">
        <v>44865</v>
      </c>
      <c r="BB15" s="188" t="s">
        <v>8324</v>
      </c>
      <c r="BC15" s="178" t="s">
        <v>14</v>
      </c>
      <c r="BD15" s="178" t="s">
        <v>14</v>
      </c>
      <c r="BE15" s="178" t="s">
        <v>14</v>
      </c>
      <c r="BF15" s="178" t="s">
        <v>14</v>
      </c>
      <c r="BG15" s="178" t="s">
        <v>15</v>
      </c>
      <c r="BH15" s="178" t="s">
        <v>14</v>
      </c>
      <c r="BI15" s="179">
        <v>44865</v>
      </c>
      <c r="BJ15" s="189" t="s">
        <v>8308</v>
      </c>
      <c r="BK15" s="189">
        <v>126</v>
      </c>
      <c r="BL15" s="189" t="s">
        <v>8306</v>
      </c>
      <c r="BM15" s="189" t="s">
        <v>4515</v>
      </c>
      <c r="BN15" s="189">
        <v>2</v>
      </c>
      <c r="BO15" s="189" t="s">
        <v>8307</v>
      </c>
      <c r="BP15" s="186" t="s">
        <v>8227</v>
      </c>
      <c r="BQ15" s="190">
        <v>44865</v>
      </c>
      <c r="BR15" s="188" t="s">
        <v>8325</v>
      </c>
      <c r="BS15" s="182" t="s">
        <v>14</v>
      </c>
      <c r="BT15" s="182" t="s">
        <v>14</v>
      </c>
      <c r="BU15" s="182" t="s">
        <v>14</v>
      </c>
      <c r="BV15" s="182" t="s">
        <v>14</v>
      </c>
      <c r="BW15" s="182" t="s">
        <v>15</v>
      </c>
      <c r="BX15" s="182" t="s">
        <v>14</v>
      </c>
      <c r="BY15" s="179">
        <v>44865</v>
      </c>
      <c r="BZ15" s="189" t="s">
        <v>8326</v>
      </c>
      <c r="CA15" s="189" t="s">
        <v>14</v>
      </c>
      <c r="CB15" s="189" t="s">
        <v>14</v>
      </c>
      <c r="CC15" s="189" t="s">
        <v>14</v>
      </c>
      <c r="CD15" s="189" t="s">
        <v>14</v>
      </c>
      <c r="CE15" s="189" t="s">
        <v>15</v>
      </c>
      <c r="CF15" s="189" t="s">
        <v>14</v>
      </c>
      <c r="CG15" s="190">
        <v>44865</v>
      </c>
      <c r="CH15" s="188" t="s">
        <v>9812</v>
      </c>
      <c r="CI15" s="189" t="e">
        <v>#N/A</v>
      </c>
      <c r="CJ15" s="189" t="e">
        <v>#N/A</v>
      </c>
      <c r="CK15" s="189" t="e">
        <v>#N/A</v>
      </c>
      <c r="CL15" s="189" t="e">
        <v>#N/A</v>
      </c>
      <c r="CM15" s="189" t="e">
        <v>#N/A</v>
      </c>
      <c r="CN15" s="189" t="e">
        <v>#N/A</v>
      </c>
      <c r="CO15" s="191" t="e">
        <v>#N/A</v>
      </c>
      <c r="CP15" s="189" t="s">
        <v>8327</v>
      </c>
      <c r="CQ15" s="182" t="s">
        <v>14</v>
      </c>
      <c r="CR15" s="182" t="s">
        <v>14</v>
      </c>
      <c r="CS15" s="182" t="s">
        <v>14</v>
      </c>
      <c r="CT15" s="182" t="s">
        <v>14</v>
      </c>
      <c r="CU15" s="182" t="s">
        <v>15</v>
      </c>
      <c r="CV15" s="182" t="s">
        <v>14</v>
      </c>
      <c r="CW15" s="179">
        <v>44865</v>
      </c>
      <c r="CX15" s="189" t="s">
        <v>8311</v>
      </c>
      <c r="CY15" s="186">
        <v>70000</v>
      </c>
      <c r="CZ15" s="186" t="s">
        <v>8316</v>
      </c>
      <c r="DA15" s="186" t="s">
        <v>30</v>
      </c>
      <c r="DB15" s="186">
        <v>2</v>
      </c>
      <c r="DC15" s="186" t="s">
        <v>8278</v>
      </c>
      <c r="DD15" s="186" t="s">
        <v>8299</v>
      </c>
      <c r="DE15" s="192">
        <v>44865</v>
      </c>
      <c r="DF15" s="188" t="s">
        <v>8314</v>
      </c>
      <c r="DG15" s="178">
        <v>97623000</v>
      </c>
      <c r="DH15" s="182" t="s">
        <v>8312</v>
      </c>
      <c r="DI15" s="182" t="s">
        <v>30</v>
      </c>
      <c r="DJ15" s="182">
        <v>2</v>
      </c>
      <c r="DK15" s="182" t="s">
        <v>8278</v>
      </c>
      <c r="DL15" s="182" t="s">
        <v>8313</v>
      </c>
      <c r="DM15" s="179">
        <v>44865</v>
      </c>
      <c r="DN15" s="189" t="s">
        <v>8315</v>
      </c>
      <c r="DO15" s="186">
        <v>245000</v>
      </c>
      <c r="DP15" s="189" t="s">
        <v>8312</v>
      </c>
      <c r="DQ15" s="189" t="s">
        <v>30</v>
      </c>
      <c r="DR15" s="189">
        <v>2</v>
      </c>
      <c r="DS15" s="189" t="s">
        <v>8278</v>
      </c>
      <c r="DT15" s="189" t="s">
        <v>8313</v>
      </c>
      <c r="DU15" s="190">
        <v>44865</v>
      </c>
      <c r="DV15" s="188" t="s">
        <v>8317</v>
      </c>
      <c r="DW15" s="178">
        <v>70000</v>
      </c>
      <c r="DX15" s="182" t="s">
        <v>8316</v>
      </c>
      <c r="DY15" s="182" t="s">
        <v>30</v>
      </c>
      <c r="DZ15" s="182">
        <v>2</v>
      </c>
      <c r="EA15" s="182" t="s">
        <v>8278</v>
      </c>
      <c r="EB15" s="182" t="s">
        <v>8299</v>
      </c>
      <c r="EC15" s="179">
        <v>44865</v>
      </c>
      <c r="ED15" s="189" t="s">
        <v>8318</v>
      </c>
      <c r="EE15" s="186">
        <v>0</v>
      </c>
      <c r="EF15" s="189" t="s">
        <v>14</v>
      </c>
      <c r="EG15" s="189" t="s">
        <v>14</v>
      </c>
      <c r="EH15" s="189" t="s">
        <v>14</v>
      </c>
      <c r="EI15" s="189" t="s">
        <v>15</v>
      </c>
      <c r="EJ15" s="189" t="s">
        <v>14</v>
      </c>
      <c r="EK15" s="190">
        <v>44865</v>
      </c>
      <c r="EL15" s="188" t="s">
        <v>8319</v>
      </c>
      <c r="EM15" s="178">
        <v>0</v>
      </c>
      <c r="EN15" s="182" t="s">
        <v>14</v>
      </c>
      <c r="EO15" s="182" t="s">
        <v>14</v>
      </c>
      <c r="EP15" s="182" t="s">
        <v>14</v>
      </c>
      <c r="EQ15" s="182" t="s">
        <v>15</v>
      </c>
      <c r="ER15" s="182" t="s">
        <v>14</v>
      </c>
      <c r="ES15" s="179">
        <v>44865</v>
      </c>
      <c r="ET15" s="189" t="s">
        <v>8310</v>
      </c>
      <c r="EU15" s="189">
        <v>3345</v>
      </c>
      <c r="EV15" s="189" t="s">
        <v>8309</v>
      </c>
      <c r="EW15" s="189" t="s">
        <v>30</v>
      </c>
      <c r="EX15" s="189">
        <v>2</v>
      </c>
      <c r="EY15" s="189" t="s">
        <v>8231</v>
      </c>
      <c r="EZ15" s="189" t="s">
        <v>8227</v>
      </c>
      <c r="FA15" s="190">
        <v>44865</v>
      </c>
      <c r="FB15" s="188" t="s">
        <v>8321</v>
      </c>
      <c r="FC15" s="182">
        <v>3</v>
      </c>
      <c r="FD15" s="182" t="s">
        <v>8316</v>
      </c>
      <c r="FE15" s="182" t="s">
        <v>80</v>
      </c>
      <c r="FF15" s="182">
        <v>1</v>
      </c>
      <c r="FG15" s="182" t="s">
        <v>8320</v>
      </c>
      <c r="FH15" s="182" t="s">
        <v>8299</v>
      </c>
      <c r="FI15" s="179">
        <v>44865</v>
      </c>
      <c r="FJ15" s="188" t="s">
        <v>8322</v>
      </c>
      <c r="FK15" s="189" t="s">
        <v>14</v>
      </c>
      <c r="FL15" s="189" t="s">
        <v>14</v>
      </c>
      <c r="FM15" s="189" t="s">
        <v>14</v>
      </c>
      <c r="FN15" s="189" t="s">
        <v>14</v>
      </c>
      <c r="FO15" s="189" t="s">
        <v>15</v>
      </c>
      <c r="FP15" s="186" t="s">
        <v>14</v>
      </c>
      <c r="FQ15" s="187">
        <v>44865</v>
      </c>
      <c r="FR15" s="188" t="s">
        <v>8323</v>
      </c>
      <c r="FS15" s="182" t="s">
        <v>14</v>
      </c>
      <c r="FT15" s="182" t="s">
        <v>14</v>
      </c>
      <c r="FU15" s="182" t="s">
        <v>14</v>
      </c>
      <c r="FV15" s="182" t="s">
        <v>14</v>
      </c>
      <c r="FW15" s="182" t="s">
        <v>15</v>
      </c>
      <c r="FX15" s="182" t="s">
        <v>14</v>
      </c>
      <c r="FY15" s="179">
        <v>44865</v>
      </c>
      <c r="FZ15" s="189" t="s">
        <v>2354</v>
      </c>
      <c r="GA15" s="189">
        <v>0</v>
      </c>
      <c r="GB15" s="189" t="s">
        <v>2247</v>
      </c>
      <c r="GC15" s="189" t="s">
        <v>30</v>
      </c>
      <c r="GD15" s="189">
        <v>2</v>
      </c>
      <c r="GE15" s="189" t="s">
        <v>14</v>
      </c>
      <c r="GF15" s="189" t="s">
        <v>14</v>
      </c>
      <c r="GG15" s="190">
        <v>44678</v>
      </c>
      <c r="GH15" s="188" t="s">
        <v>2360</v>
      </c>
      <c r="GI15" s="182">
        <v>1</v>
      </c>
      <c r="GJ15" s="182" t="s">
        <v>2247</v>
      </c>
      <c r="GK15" s="182" t="s">
        <v>30</v>
      </c>
      <c r="GL15" s="182">
        <v>2</v>
      </c>
      <c r="GM15" s="182" t="s">
        <v>14</v>
      </c>
      <c r="GN15" s="182" t="s">
        <v>14</v>
      </c>
      <c r="GO15" s="179">
        <v>44678</v>
      </c>
      <c r="GP15" s="189" t="s">
        <v>2355</v>
      </c>
      <c r="GQ15" s="189">
        <v>0</v>
      </c>
      <c r="GR15" s="189" t="s">
        <v>2247</v>
      </c>
      <c r="GS15" s="189" t="s">
        <v>30</v>
      </c>
      <c r="GT15" s="189">
        <v>2</v>
      </c>
      <c r="GU15" s="189" t="s">
        <v>14</v>
      </c>
      <c r="GV15" s="189" t="s">
        <v>14</v>
      </c>
      <c r="GW15" s="190">
        <v>44678</v>
      </c>
      <c r="GX15" s="188" t="s">
        <v>2361</v>
      </c>
      <c r="GY15" s="182">
        <v>0</v>
      </c>
      <c r="GZ15" s="182" t="s">
        <v>2247</v>
      </c>
      <c r="HA15" s="182" t="s">
        <v>30</v>
      </c>
      <c r="HB15" s="182">
        <v>2</v>
      </c>
      <c r="HC15" s="182" t="s">
        <v>14</v>
      </c>
      <c r="HD15" s="182" t="s">
        <v>14</v>
      </c>
      <c r="HE15" s="179">
        <v>44678</v>
      </c>
      <c r="HF15" s="189" t="s">
        <v>2353</v>
      </c>
      <c r="HG15" s="189">
        <v>0</v>
      </c>
      <c r="HH15" s="189" t="s">
        <v>2247</v>
      </c>
      <c r="HI15" s="189" t="s">
        <v>30</v>
      </c>
      <c r="HJ15" s="189">
        <v>2</v>
      </c>
      <c r="HK15" s="189" t="s">
        <v>14</v>
      </c>
      <c r="HL15" s="189" t="s">
        <v>14</v>
      </c>
      <c r="HM15" s="190">
        <v>44678</v>
      </c>
      <c r="HN15" s="188" t="s">
        <v>2359</v>
      </c>
      <c r="HO15" s="182">
        <v>1</v>
      </c>
      <c r="HP15" s="182" t="s">
        <v>2247</v>
      </c>
      <c r="HQ15" s="182" t="s">
        <v>30</v>
      </c>
      <c r="HR15" s="182">
        <v>2</v>
      </c>
      <c r="HS15" s="182" t="s">
        <v>14</v>
      </c>
      <c r="HT15" s="182" t="s">
        <v>14</v>
      </c>
      <c r="HU15" s="179">
        <v>44678</v>
      </c>
      <c r="HV15" s="189" t="s">
        <v>2356</v>
      </c>
      <c r="HW15" s="189">
        <v>1</v>
      </c>
      <c r="HX15" s="189" t="s">
        <v>2247</v>
      </c>
      <c r="HY15" s="189" t="s">
        <v>30</v>
      </c>
      <c r="HZ15" s="189">
        <v>2</v>
      </c>
      <c r="IA15" s="189" t="s">
        <v>14</v>
      </c>
      <c r="IB15" s="189" t="s">
        <v>14</v>
      </c>
      <c r="IC15" s="190">
        <v>44678</v>
      </c>
      <c r="ID15" s="188" t="s">
        <v>2358</v>
      </c>
      <c r="IE15" s="182">
        <v>0</v>
      </c>
      <c r="IF15" s="182" t="s">
        <v>2247</v>
      </c>
      <c r="IG15" s="182" t="s">
        <v>30</v>
      </c>
      <c r="IH15" s="182">
        <v>2</v>
      </c>
      <c r="II15" s="182" t="s">
        <v>14</v>
      </c>
      <c r="IJ15" s="182" t="s">
        <v>14</v>
      </c>
      <c r="IK15" s="179">
        <v>44678</v>
      </c>
      <c r="IL15" s="189" t="s">
        <v>2357</v>
      </c>
      <c r="IM15" s="189">
        <v>3</v>
      </c>
      <c r="IN15" s="189" t="s">
        <v>2247</v>
      </c>
      <c r="IO15" s="189" t="s">
        <v>30</v>
      </c>
      <c r="IP15" s="189">
        <v>2</v>
      </c>
      <c r="IQ15" s="189" t="s">
        <v>14</v>
      </c>
      <c r="IR15" s="189" t="s">
        <v>14</v>
      </c>
      <c r="IS15" s="190">
        <v>44678</v>
      </c>
    </row>
    <row r="16" spans="1:253" s="282" customFormat="1" ht="12.95" customHeight="1" x14ac:dyDescent="0.2">
      <c r="A16" s="282" t="s">
        <v>181</v>
      </c>
      <c r="B16" s="282" t="s">
        <v>9204</v>
      </c>
      <c r="C16" s="282" t="s">
        <v>182</v>
      </c>
      <c r="D16" s="282" t="s">
        <v>183</v>
      </c>
      <c r="E16" s="282" t="s">
        <v>8679</v>
      </c>
      <c r="F16" s="282" t="s">
        <v>4621</v>
      </c>
      <c r="G16" s="177">
        <v>4704000</v>
      </c>
      <c r="H16" s="178" t="s">
        <v>4618</v>
      </c>
      <c r="I16" s="178" t="s">
        <v>30</v>
      </c>
      <c r="J16" s="178">
        <v>2</v>
      </c>
      <c r="K16" s="178" t="s">
        <v>4620</v>
      </c>
      <c r="L16" s="178" t="s">
        <v>4619</v>
      </c>
      <c r="M16" s="179">
        <v>44769</v>
      </c>
      <c r="N16" s="188" t="s">
        <v>193</v>
      </c>
      <c r="O16" s="180">
        <v>623000</v>
      </c>
      <c r="P16" s="180" t="s">
        <v>190</v>
      </c>
      <c r="Q16" s="180" t="s">
        <v>80</v>
      </c>
      <c r="R16" s="180">
        <v>1</v>
      </c>
      <c r="S16" s="180" t="s">
        <v>192</v>
      </c>
      <c r="T16" s="180" t="s">
        <v>191</v>
      </c>
      <c r="U16" s="181">
        <v>43508</v>
      </c>
      <c r="V16" s="188" t="s">
        <v>4625</v>
      </c>
      <c r="W16" s="178">
        <v>4704000</v>
      </c>
      <c r="X16" s="178" t="s">
        <v>4622</v>
      </c>
      <c r="Y16" s="178" t="s">
        <v>30</v>
      </c>
      <c r="Z16" s="178">
        <v>2</v>
      </c>
      <c r="AA16" s="178" t="s">
        <v>4624</v>
      </c>
      <c r="AB16" s="178" t="s">
        <v>4623</v>
      </c>
      <c r="AC16" s="179">
        <v>44769</v>
      </c>
      <c r="AD16" s="188" t="s">
        <v>4629</v>
      </c>
      <c r="AE16" s="186">
        <v>3100000</v>
      </c>
      <c r="AF16" s="186" t="s">
        <v>4626</v>
      </c>
      <c r="AG16" s="186" t="s">
        <v>19</v>
      </c>
      <c r="AH16" s="186">
        <v>3</v>
      </c>
      <c r="AI16" s="186" t="s">
        <v>4628</v>
      </c>
      <c r="AJ16" s="186" t="s">
        <v>4627</v>
      </c>
      <c r="AK16" s="187">
        <v>44769</v>
      </c>
      <c r="AL16" s="188" t="s">
        <v>4633</v>
      </c>
      <c r="AM16" s="178">
        <v>1328000</v>
      </c>
      <c r="AN16" s="178" t="s">
        <v>4630</v>
      </c>
      <c r="AO16" s="178" t="s">
        <v>30</v>
      </c>
      <c r="AP16" s="178">
        <v>2</v>
      </c>
      <c r="AQ16" s="178" t="s">
        <v>4632</v>
      </c>
      <c r="AR16" s="178" t="s">
        <v>4631</v>
      </c>
      <c r="AS16" s="179">
        <v>44769</v>
      </c>
      <c r="AT16" s="189" t="s">
        <v>188</v>
      </c>
      <c r="AU16" s="186" t="s">
        <v>14</v>
      </c>
      <c r="AV16" s="186">
        <v>0</v>
      </c>
      <c r="AW16" s="186" t="s">
        <v>14</v>
      </c>
      <c r="AX16" s="186" t="s">
        <v>14</v>
      </c>
      <c r="AY16" s="186" t="s">
        <v>184</v>
      </c>
      <c r="AZ16" s="186">
        <v>0</v>
      </c>
      <c r="BA16" s="187">
        <v>43508</v>
      </c>
      <c r="BB16" s="188" t="s">
        <v>645</v>
      </c>
      <c r="BC16" s="178" t="s">
        <v>14</v>
      </c>
      <c r="BD16" s="178">
        <v>0</v>
      </c>
      <c r="BE16" s="178" t="s">
        <v>30</v>
      </c>
      <c r="BF16" s="178">
        <v>2</v>
      </c>
      <c r="BG16" s="178" t="s">
        <v>644</v>
      </c>
      <c r="BH16" s="178">
        <v>0</v>
      </c>
      <c r="BI16" s="179">
        <v>43522</v>
      </c>
      <c r="BJ16" s="189" t="s">
        <v>4636</v>
      </c>
      <c r="BK16" s="189">
        <v>930</v>
      </c>
      <c r="BL16" s="189" t="s">
        <v>4634</v>
      </c>
      <c r="BM16" s="189" t="s">
        <v>30</v>
      </c>
      <c r="BN16" s="189">
        <v>2</v>
      </c>
      <c r="BO16" s="189" t="s">
        <v>4635</v>
      </c>
      <c r="BP16" s="186" t="s">
        <v>501</v>
      </c>
      <c r="BQ16" s="190">
        <v>44769</v>
      </c>
      <c r="BR16" s="188" t="s">
        <v>185</v>
      </c>
      <c r="BS16" s="182" t="s">
        <v>14</v>
      </c>
      <c r="BT16" s="182">
        <v>0</v>
      </c>
      <c r="BU16" s="182" t="s">
        <v>14</v>
      </c>
      <c r="BV16" s="182" t="s">
        <v>14</v>
      </c>
      <c r="BW16" s="182" t="s">
        <v>184</v>
      </c>
      <c r="BX16" s="182">
        <v>0</v>
      </c>
      <c r="BY16" s="179">
        <v>43508</v>
      </c>
      <c r="BZ16" s="189" t="s">
        <v>186</v>
      </c>
      <c r="CA16" s="189" t="s">
        <v>14</v>
      </c>
      <c r="CB16" s="189">
        <v>0</v>
      </c>
      <c r="CC16" s="189" t="s">
        <v>14</v>
      </c>
      <c r="CD16" s="189" t="s">
        <v>14</v>
      </c>
      <c r="CE16" s="189" t="s">
        <v>184</v>
      </c>
      <c r="CF16" s="189">
        <v>0</v>
      </c>
      <c r="CG16" s="190">
        <v>43508</v>
      </c>
      <c r="CH16" s="188" t="s">
        <v>9813</v>
      </c>
      <c r="CI16" s="189" t="e">
        <v>#N/A</v>
      </c>
      <c r="CJ16" s="189" t="e">
        <v>#N/A</v>
      </c>
      <c r="CK16" s="189" t="e">
        <v>#N/A</v>
      </c>
      <c r="CL16" s="189" t="e">
        <v>#N/A</v>
      </c>
      <c r="CM16" s="189" t="e">
        <v>#N/A</v>
      </c>
      <c r="CN16" s="189" t="e">
        <v>#N/A</v>
      </c>
      <c r="CO16" s="191" t="e">
        <v>#N/A</v>
      </c>
      <c r="CP16" s="189" t="s">
        <v>187</v>
      </c>
      <c r="CQ16" s="182" t="s">
        <v>14</v>
      </c>
      <c r="CR16" s="182">
        <v>0</v>
      </c>
      <c r="CS16" s="182" t="s">
        <v>14</v>
      </c>
      <c r="CT16" s="182" t="s">
        <v>14</v>
      </c>
      <c r="CU16" s="182" t="s">
        <v>184</v>
      </c>
      <c r="CV16" s="182">
        <v>0</v>
      </c>
      <c r="CW16" s="179">
        <v>43508</v>
      </c>
      <c r="CX16" s="189" t="s">
        <v>4638</v>
      </c>
      <c r="CY16" s="186">
        <v>2200000</v>
      </c>
      <c r="CZ16" s="186" t="s">
        <v>4821</v>
      </c>
      <c r="DA16" s="186" t="s">
        <v>4515</v>
      </c>
      <c r="DB16" s="186">
        <v>2</v>
      </c>
      <c r="DC16" s="186" t="s">
        <v>4283</v>
      </c>
      <c r="DD16" s="186" t="s">
        <v>4822</v>
      </c>
      <c r="DE16" s="192">
        <v>44774</v>
      </c>
      <c r="DF16" s="188" t="s">
        <v>4827</v>
      </c>
      <c r="DG16" s="178">
        <v>1604000</v>
      </c>
      <c r="DH16" s="182" t="s">
        <v>4821</v>
      </c>
      <c r="DI16" s="182" t="s">
        <v>4515</v>
      </c>
      <c r="DJ16" s="182">
        <v>2</v>
      </c>
      <c r="DK16" s="182" t="s">
        <v>4283</v>
      </c>
      <c r="DL16" s="182" t="s">
        <v>4822</v>
      </c>
      <c r="DM16" s="179">
        <v>44774</v>
      </c>
      <c r="DN16" s="189" t="s">
        <v>4826</v>
      </c>
      <c r="DO16" s="186">
        <v>900000</v>
      </c>
      <c r="DP16" s="189" t="s">
        <v>4821</v>
      </c>
      <c r="DQ16" s="189" t="s">
        <v>4515</v>
      </c>
      <c r="DR16" s="189">
        <v>2</v>
      </c>
      <c r="DS16" s="189" t="s">
        <v>4283</v>
      </c>
      <c r="DT16" s="189" t="s">
        <v>4822</v>
      </c>
      <c r="DU16" s="190">
        <v>44774</v>
      </c>
      <c r="DV16" s="188" t="s">
        <v>4823</v>
      </c>
      <c r="DW16" s="178">
        <v>733000</v>
      </c>
      <c r="DX16" s="182" t="s">
        <v>4821</v>
      </c>
      <c r="DY16" s="182" t="s">
        <v>4515</v>
      </c>
      <c r="DZ16" s="182">
        <v>2</v>
      </c>
      <c r="EA16" s="182" t="s">
        <v>4283</v>
      </c>
      <c r="EB16" s="182" t="s">
        <v>4822</v>
      </c>
      <c r="EC16" s="179">
        <v>44774</v>
      </c>
      <c r="ED16" s="189" t="s">
        <v>4824</v>
      </c>
      <c r="EE16" s="186">
        <v>1467000</v>
      </c>
      <c r="EF16" s="189" t="s">
        <v>4821</v>
      </c>
      <c r="EG16" s="189" t="s">
        <v>4515</v>
      </c>
      <c r="EH16" s="189">
        <v>2</v>
      </c>
      <c r="EI16" s="189" t="s">
        <v>4283</v>
      </c>
      <c r="EJ16" s="189" t="s">
        <v>4822</v>
      </c>
      <c r="EK16" s="190">
        <v>44774</v>
      </c>
      <c r="EL16" s="188" t="s">
        <v>4825</v>
      </c>
      <c r="EM16" s="178">
        <v>0</v>
      </c>
      <c r="EN16" s="182" t="s">
        <v>4821</v>
      </c>
      <c r="EO16" s="182" t="s">
        <v>4515</v>
      </c>
      <c r="EP16" s="182">
        <v>2</v>
      </c>
      <c r="EQ16" s="182" t="s">
        <v>4283</v>
      </c>
      <c r="ER16" s="182" t="s">
        <v>4822</v>
      </c>
      <c r="ES16" s="179">
        <v>44774</v>
      </c>
      <c r="ET16" s="189" t="s">
        <v>4637</v>
      </c>
      <c r="EU16" s="189">
        <v>930</v>
      </c>
      <c r="EV16" s="189" t="s">
        <v>4634</v>
      </c>
      <c r="EW16" s="189" t="s">
        <v>30</v>
      </c>
      <c r="EX16" s="189">
        <v>2</v>
      </c>
      <c r="EY16" s="189" t="s">
        <v>4635</v>
      </c>
      <c r="EZ16" s="189" t="s">
        <v>501</v>
      </c>
      <c r="FA16" s="190">
        <v>44769</v>
      </c>
      <c r="FB16" s="188" t="s">
        <v>1097</v>
      </c>
      <c r="FC16" s="182">
        <v>5</v>
      </c>
      <c r="FD16" s="182" t="s">
        <v>1094</v>
      </c>
      <c r="FE16" s="182" t="s">
        <v>30</v>
      </c>
      <c r="FF16" s="182">
        <v>2</v>
      </c>
      <c r="FG16" s="182" t="s">
        <v>1096</v>
      </c>
      <c r="FH16" s="182" t="s">
        <v>1095</v>
      </c>
      <c r="FI16" s="179">
        <v>43920</v>
      </c>
      <c r="FJ16" s="188" t="s">
        <v>194</v>
      </c>
      <c r="FK16" s="189" t="s">
        <v>14</v>
      </c>
      <c r="FL16" s="189">
        <v>0</v>
      </c>
      <c r="FM16" s="189" t="s">
        <v>14</v>
      </c>
      <c r="FN16" s="189" t="s">
        <v>14</v>
      </c>
      <c r="FO16" s="189" t="s">
        <v>184</v>
      </c>
      <c r="FP16" s="186">
        <v>0</v>
      </c>
      <c r="FQ16" s="187">
        <v>43508</v>
      </c>
      <c r="FR16" s="188" t="s">
        <v>195</v>
      </c>
      <c r="FS16" s="182" t="s">
        <v>14</v>
      </c>
      <c r="FT16" s="182">
        <v>0</v>
      </c>
      <c r="FU16" s="182" t="s">
        <v>14</v>
      </c>
      <c r="FV16" s="182" t="s">
        <v>14</v>
      </c>
      <c r="FW16" s="182" t="s">
        <v>184</v>
      </c>
      <c r="FX16" s="182">
        <v>0</v>
      </c>
      <c r="FY16" s="179">
        <v>43508</v>
      </c>
      <c r="FZ16" s="189" t="s">
        <v>2363</v>
      </c>
      <c r="GA16" s="189">
        <v>1</v>
      </c>
      <c r="GB16" s="189" t="s">
        <v>2247</v>
      </c>
      <c r="GC16" s="189" t="s">
        <v>30</v>
      </c>
      <c r="GD16" s="189">
        <v>2</v>
      </c>
      <c r="GE16" s="189" t="s">
        <v>14</v>
      </c>
      <c r="GF16" s="189" t="s">
        <v>14</v>
      </c>
      <c r="GG16" s="190">
        <v>44678</v>
      </c>
      <c r="GH16" s="188" t="s">
        <v>2369</v>
      </c>
      <c r="GI16" s="182">
        <v>3</v>
      </c>
      <c r="GJ16" s="182" t="s">
        <v>2247</v>
      </c>
      <c r="GK16" s="182" t="s">
        <v>30</v>
      </c>
      <c r="GL16" s="182">
        <v>2</v>
      </c>
      <c r="GM16" s="182" t="s">
        <v>14</v>
      </c>
      <c r="GN16" s="182" t="s">
        <v>14</v>
      </c>
      <c r="GO16" s="179">
        <v>44678</v>
      </c>
      <c r="GP16" s="189" t="s">
        <v>2364</v>
      </c>
      <c r="GQ16" s="189">
        <v>2</v>
      </c>
      <c r="GR16" s="189" t="s">
        <v>2247</v>
      </c>
      <c r="GS16" s="189" t="s">
        <v>30</v>
      </c>
      <c r="GT16" s="189">
        <v>2</v>
      </c>
      <c r="GU16" s="189" t="s">
        <v>14</v>
      </c>
      <c r="GV16" s="189" t="s">
        <v>14</v>
      </c>
      <c r="GW16" s="190">
        <v>44678</v>
      </c>
      <c r="GX16" s="188" t="s">
        <v>2370</v>
      </c>
      <c r="GY16" s="182">
        <v>3</v>
      </c>
      <c r="GZ16" s="182" t="s">
        <v>2247</v>
      </c>
      <c r="HA16" s="182" t="s">
        <v>30</v>
      </c>
      <c r="HB16" s="182">
        <v>2</v>
      </c>
      <c r="HC16" s="182" t="s">
        <v>14</v>
      </c>
      <c r="HD16" s="182" t="s">
        <v>14</v>
      </c>
      <c r="HE16" s="179">
        <v>44678</v>
      </c>
      <c r="HF16" s="189" t="s">
        <v>2362</v>
      </c>
      <c r="HG16" s="189">
        <v>0</v>
      </c>
      <c r="HH16" s="189" t="s">
        <v>2247</v>
      </c>
      <c r="HI16" s="189" t="s">
        <v>30</v>
      </c>
      <c r="HJ16" s="189">
        <v>2</v>
      </c>
      <c r="HK16" s="189" t="s">
        <v>14</v>
      </c>
      <c r="HL16" s="189" t="s">
        <v>14</v>
      </c>
      <c r="HM16" s="190">
        <v>44678</v>
      </c>
      <c r="HN16" s="188" t="s">
        <v>2368</v>
      </c>
      <c r="HO16" s="182">
        <v>2</v>
      </c>
      <c r="HP16" s="182" t="s">
        <v>2247</v>
      </c>
      <c r="HQ16" s="182" t="s">
        <v>30</v>
      </c>
      <c r="HR16" s="182">
        <v>2</v>
      </c>
      <c r="HS16" s="182" t="s">
        <v>14</v>
      </c>
      <c r="HT16" s="182" t="s">
        <v>14</v>
      </c>
      <c r="HU16" s="179">
        <v>44678</v>
      </c>
      <c r="HV16" s="189" t="s">
        <v>2365</v>
      </c>
      <c r="HW16" s="189">
        <v>3</v>
      </c>
      <c r="HX16" s="189" t="s">
        <v>2247</v>
      </c>
      <c r="HY16" s="189" t="s">
        <v>30</v>
      </c>
      <c r="HZ16" s="189">
        <v>2</v>
      </c>
      <c r="IA16" s="189" t="s">
        <v>14</v>
      </c>
      <c r="IB16" s="189" t="s">
        <v>14</v>
      </c>
      <c r="IC16" s="190">
        <v>44678</v>
      </c>
      <c r="ID16" s="188" t="s">
        <v>2367</v>
      </c>
      <c r="IE16" s="182">
        <v>0</v>
      </c>
      <c r="IF16" s="182" t="s">
        <v>2247</v>
      </c>
      <c r="IG16" s="182" t="s">
        <v>30</v>
      </c>
      <c r="IH16" s="182">
        <v>2</v>
      </c>
      <c r="II16" s="182" t="s">
        <v>14</v>
      </c>
      <c r="IJ16" s="182" t="s">
        <v>14</v>
      </c>
      <c r="IK16" s="179">
        <v>44678</v>
      </c>
      <c r="IL16" s="189" t="s">
        <v>2366</v>
      </c>
      <c r="IM16" s="189">
        <v>3</v>
      </c>
      <c r="IN16" s="189" t="s">
        <v>2247</v>
      </c>
      <c r="IO16" s="189" t="s">
        <v>30</v>
      </c>
      <c r="IP16" s="189">
        <v>2</v>
      </c>
      <c r="IQ16" s="189" t="s">
        <v>14</v>
      </c>
      <c r="IR16" s="189" t="s">
        <v>14</v>
      </c>
      <c r="IS16" s="190">
        <v>44678</v>
      </c>
    </row>
    <row r="17" spans="1:253" s="282" customFormat="1" ht="12.95" customHeight="1" x14ac:dyDescent="0.2">
      <c r="A17" s="282" t="s">
        <v>2371</v>
      </c>
      <c r="B17" s="282" t="s">
        <v>9241</v>
      </c>
      <c r="C17" s="282" t="s">
        <v>2372</v>
      </c>
      <c r="D17" s="282" t="s">
        <v>2373</v>
      </c>
      <c r="E17" s="282" t="s">
        <v>8684</v>
      </c>
      <c r="F17" s="282" t="s">
        <v>5213</v>
      </c>
      <c r="G17" s="177">
        <v>19116000</v>
      </c>
      <c r="H17" s="178" t="s">
        <v>5210</v>
      </c>
      <c r="I17" s="178" t="s">
        <v>30</v>
      </c>
      <c r="J17" s="178">
        <v>2</v>
      </c>
      <c r="K17" s="178" t="s">
        <v>5212</v>
      </c>
      <c r="L17" s="178" t="s">
        <v>5211</v>
      </c>
      <c r="M17" s="179">
        <v>44804</v>
      </c>
      <c r="N17" s="188" t="s">
        <v>5215</v>
      </c>
      <c r="O17" s="180">
        <v>743532</v>
      </c>
      <c r="P17" s="180" t="s">
        <v>5210</v>
      </c>
      <c r="Q17" s="180" t="s">
        <v>80</v>
      </c>
      <c r="R17" s="180">
        <v>1</v>
      </c>
      <c r="S17" s="180" t="s">
        <v>5214</v>
      </c>
      <c r="T17" s="180" t="s">
        <v>5211</v>
      </c>
      <c r="U17" s="181">
        <v>44804</v>
      </c>
      <c r="V17" s="188" t="s">
        <v>5217</v>
      </c>
      <c r="W17" s="178">
        <v>19116000</v>
      </c>
      <c r="X17" s="178" t="s">
        <v>5210</v>
      </c>
      <c r="Y17" s="178" t="s">
        <v>30</v>
      </c>
      <c r="Z17" s="178">
        <v>2</v>
      </c>
      <c r="AA17" s="178" t="s">
        <v>5216</v>
      </c>
      <c r="AB17" s="178" t="s">
        <v>5211</v>
      </c>
      <c r="AC17" s="179">
        <v>44804</v>
      </c>
      <c r="AD17" s="188" t="s">
        <v>5221</v>
      </c>
      <c r="AE17" s="186">
        <v>11650000</v>
      </c>
      <c r="AF17" s="186" t="s">
        <v>5218</v>
      </c>
      <c r="AG17" s="186" t="s">
        <v>4515</v>
      </c>
      <c r="AH17" s="186">
        <v>2</v>
      </c>
      <c r="AI17" s="186" t="s">
        <v>5220</v>
      </c>
      <c r="AJ17" s="186" t="s">
        <v>5219</v>
      </c>
      <c r="AK17" s="187">
        <v>44804</v>
      </c>
      <c r="AL17" s="188" t="s">
        <v>5225</v>
      </c>
      <c r="AM17" s="178">
        <v>562000</v>
      </c>
      <c r="AN17" s="178" t="s">
        <v>5222</v>
      </c>
      <c r="AO17" s="178" t="s">
        <v>4515</v>
      </c>
      <c r="AP17" s="178">
        <v>2</v>
      </c>
      <c r="AQ17" s="178" t="s">
        <v>5224</v>
      </c>
      <c r="AR17" s="178" t="s">
        <v>5223</v>
      </c>
      <c r="AS17" s="179">
        <v>44804</v>
      </c>
      <c r="AT17" s="189" t="s">
        <v>5226</v>
      </c>
      <c r="AU17" s="186" t="s">
        <v>14</v>
      </c>
      <c r="AV17" s="186" t="s">
        <v>14</v>
      </c>
      <c r="AW17" s="186" t="s">
        <v>14</v>
      </c>
      <c r="AX17" s="186" t="s">
        <v>14</v>
      </c>
      <c r="AY17" s="186" t="s">
        <v>15</v>
      </c>
      <c r="AZ17" s="186" t="s">
        <v>14</v>
      </c>
      <c r="BA17" s="187">
        <v>44804</v>
      </c>
      <c r="BB17" s="188" t="s">
        <v>5245</v>
      </c>
      <c r="BC17" s="178" t="s">
        <v>14</v>
      </c>
      <c r="BD17" s="178" t="s">
        <v>14</v>
      </c>
      <c r="BE17" s="178" t="s">
        <v>14</v>
      </c>
      <c r="BF17" s="178" t="s">
        <v>14</v>
      </c>
      <c r="BG17" s="178" t="s">
        <v>15</v>
      </c>
      <c r="BH17" s="178" t="s">
        <v>14</v>
      </c>
      <c r="BI17" s="179">
        <v>44804</v>
      </c>
      <c r="BJ17" s="189" t="s">
        <v>5229</v>
      </c>
      <c r="BK17" s="189">
        <v>10</v>
      </c>
      <c r="BL17" s="189" t="s">
        <v>5227</v>
      </c>
      <c r="BM17" s="189" t="s">
        <v>4515</v>
      </c>
      <c r="BN17" s="189">
        <v>2</v>
      </c>
      <c r="BO17" s="189" t="s">
        <v>5228</v>
      </c>
      <c r="BP17" s="186" t="s">
        <v>1511</v>
      </c>
      <c r="BQ17" s="190">
        <v>44804</v>
      </c>
      <c r="BR17" s="188" t="s">
        <v>5246</v>
      </c>
      <c r="BS17" s="182" t="s">
        <v>14</v>
      </c>
      <c r="BT17" s="182" t="s">
        <v>14</v>
      </c>
      <c r="BU17" s="182" t="s">
        <v>14</v>
      </c>
      <c r="BV17" s="182" t="s">
        <v>14</v>
      </c>
      <c r="BW17" s="182" t="s">
        <v>15</v>
      </c>
      <c r="BX17" s="182" t="s">
        <v>14</v>
      </c>
      <c r="BY17" s="179">
        <v>44804</v>
      </c>
      <c r="BZ17" s="189" t="s">
        <v>5247</v>
      </c>
      <c r="CA17" s="189" t="s">
        <v>14</v>
      </c>
      <c r="CB17" s="189" t="s">
        <v>14</v>
      </c>
      <c r="CC17" s="189" t="s">
        <v>14</v>
      </c>
      <c r="CD17" s="189" t="s">
        <v>14</v>
      </c>
      <c r="CE17" s="189" t="s">
        <v>15</v>
      </c>
      <c r="CF17" s="189" t="s">
        <v>14</v>
      </c>
      <c r="CG17" s="190">
        <v>44804</v>
      </c>
      <c r="CH17" s="188" t="s">
        <v>9814</v>
      </c>
      <c r="CI17" s="189" t="e">
        <v>#N/A</v>
      </c>
      <c r="CJ17" s="189" t="e">
        <v>#N/A</v>
      </c>
      <c r="CK17" s="189" t="e">
        <v>#N/A</v>
      </c>
      <c r="CL17" s="189" t="e">
        <v>#N/A</v>
      </c>
      <c r="CM17" s="189" t="e">
        <v>#N/A</v>
      </c>
      <c r="CN17" s="189" t="e">
        <v>#N/A</v>
      </c>
      <c r="CO17" s="191" t="e">
        <v>#N/A</v>
      </c>
      <c r="CP17" s="189" t="s">
        <v>5248</v>
      </c>
      <c r="CQ17" s="182" t="s">
        <v>14</v>
      </c>
      <c r="CR17" s="182" t="s">
        <v>14</v>
      </c>
      <c r="CS17" s="182" t="s">
        <v>14</v>
      </c>
      <c r="CT17" s="182" t="s">
        <v>14</v>
      </c>
      <c r="CU17" s="182" t="s">
        <v>15</v>
      </c>
      <c r="CV17" s="182" t="s">
        <v>14</v>
      </c>
      <c r="CW17" s="179">
        <v>44804</v>
      </c>
      <c r="CX17" s="189" t="s">
        <v>5231</v>
      </c>
      <c r="CY17" s="186">
        <v>481000</v>
      </c>
      <c r="CZ17" s="186" t="s">
        <v>5237</v>
      </c>
      <c r="DA17" s="186" t="s">
        <v>30</v>
      </c>
      <c r="DB17" s="186">
        <v>2</v>
      </c>
      <c r="DC17" s="186" t="s">
        <v>5234</v>
      </c>
      <c r="DD17" s="186" t="s">
        <v>5223</v>
      </c>
      <c r="DE17" s="192">
        <v>44804</v>
      </c>
      <c r="DF17" s="188" t="s">
        <v>5235</v>
      </c>
      <c r="DG17" s="178">
        <v>7467000</v>
      </c>
      <c r="DH17" s="182" t="s">
        <v>5232</v>
      </c>
      <c r="DI17" s="182" t="s">
        <v>30</v>
      </c>
      <c r="DJ17" s="182">
        <v>2</v>
      </c>
      <c r="DK17" s="182" t="s">
        <v>5234</v>
      </c>
      <c r="DL17" s="182" t="s">
        <v>5233</v>
      </c>
      <c r="DM17" s="179">
        <v>44804</v>
      </c>
      <c r="DN17" s="189" t="s">
        <v>5236</v>
      </c>
      <c r="DO17" s="186">
        <v>11169000</v>
      </c>
      <c r="DP17" s="189" t="s">
        <v>5232</v>
      </c>
      <c r="DQ17" s="189" t="s">
        <v>30</v>
      </c>
      <c r="DR17" s="189">
        <v>2</v>
      </c>
      <c r="DS17" s="189" t="s">
        <v>5234</v>
      </c>
      <c r="DT17" s="189" t="s">
        <v>5233</v>
      </c>
      <c r="DU17" s="190">
        <v>44804</v>
      </c>
      <c r="DV17" s="188" t="s">
        <v>5238</v>
      </c>
      <c r="DW17" s="178">
        <v>481000</v>
      </c>
      <c r="DX17" s="182" t="s">
        <v>5237</v>
      </c>
      <c r="DY17" s="182" t="s">
        <v>30</v>
      </c>
      <c r="DZ17" s="182">
        <v>2</v>
      </c>
      <c r="EA17" s="182" t="s">
        <v>5234</v>
      </c>
      <c r="EB17" s="182" t="s">
        <v>5223</v>
      </c>
      <c r="EC17" s="179">
        <v>44804</v>
      </c>
      <c r="ED17" s="189" t="s">
        <v>5239</v>
      </c>
      <c r="EE17" s="186">
        <v>0</v>
      </c>
      <c r="EF17" s="189" t="s">
        <v>14</v>
      </c>
      <c r="EG17" s="189" t="s">
        <v>14</v>
      </c>
      <c r="EH17" s="189" t="s">
        <v>14</v>
      </c>
      <c r="EI17" s="189" t="s">
        <v>15</v>
      </c>
      <c r="EJ17" s="189" t="s">
        <v>14</v>
      </c>
      <c r="EK17" s="190">
        <v>44804</v>
      </c>
      <c r="EL17" s="188" t="s">
        <v>5240</v>
      </c>
      <c r="EM17" s="178">
        <v>0</v>
      </c>
      <c r="EN17" s="182" t="s">
        <v>14</v>
      </c>
      <c r="EO17" s="182" t="s">
        <v>14</v>
      </c>
      <c r="EP17" s="182" t="s">
        <v>14</v>
      </c>
      <c r="EQ17" s="182" t="s">
        <v>15</v>
      </c>
      <c r="ER17" s="182" t="s">
        <v>14</v>
      </c>
      <c r="ES17" s="179">
        <v>44804</v>
      </c>
      <c r="ET17" s="189" t="s">
        <v>5230</v>
      </c>
      <c r="EU17" s="189">
        <v>10</v>
      </c>
      <c r="EV17" s="189" t="s">
        <v>5227</v>
      </c>
      <c r="EW17" s="189" t="s">
        <v>4515</v>
      </c>
      <c r="EX17" s="189">
        <v>2</v>
      </c>
      <c r="EY17" s="189" t="s">
        <v>5228</v>
      </c>
      <c r="EZ17" s="189" t="s">
        <v>1511</v>
      </c>
      <c r="FA17" s="190">
        <v>44804</v>
      </c>
      <c r="FB17" s="188" t="s">
        <v>5242</v>
      </c>
      <c r="FC17" s="182">
        <v>3</v>
      </c>
      <c r="FD17" s="182" t="s">
        <v>5237</v>
      </c>
      <c r="FE17" s="182" t="s">
        <v>80</v>
      </c>
      <c r="FF17" s="182">
        <v>1</v>
      </c>
      <c r="FG17" s="182" t="s">
        <v>5241</v>
      </c>
      <c r="FH17" s="182" t="s">
        <v>5223</v>
      </c>
      <c r="FI17" s="179">
        <v>44804</v>
      </c>
      <c r="FJ17" s="188" t="s">
        <v>5243</v>
      </c>
      <c r="FK17" s="189" t="s">
        <v>14</v>
      </c>
      <c r="FL17" s="189" t="s">
        <v>14</v>
      </c>
      <c r="FM17" s="189" t="s">
        <v>14</v>
      </c>
      <c r="FN17" s="189" t="s">
        <v>14</v>
      </c>
      <c r="FO17" s="189" t="s">
        <v>15</v>
      </c>
      <c r="FP17" s="186" t="s">
        <v>14</v>
      </c>
      <c r="FQ17" s="187">
        <v>44804</v>
      </c>
      <c r="FR17" s="188" t="s">
        <v>5244</v>
      </c>
      <c r="FS17" s="182" t="s">
        <v>14</v>
      </c>
      <c r="FT17" s="182" t="s">
        <v>14</v>
      </c>
      <c r="FU17" s="182" t="s">
        <v>14</v>
      </c>
      <c r="FV17" s="182" t="s">
        <v>14</v>
      </c>
      <c r="FW17" s="182" t="s">
        <v>15</v>
      </c>
      <c r="FX17" s="182" t="s">
        <v>14</v>
      </c>
      <c r="FY17" s="179">
        <v>44804</v>
      </c>
      <c r="FZ17" s="189" t="s">
        <v>2375</v>
      </c>
      <c r="GA17" s="189">
        <v>0</v>
      </c>
      <c r="GB17" s="189" t="s">
        <v>2247</v>
      </c>
      <c r="GC17" s="189" t="s">
        <v>30</v>
      </c>
      <c r="GD17" s="189">
        <v>2</v>
      </c>
      <c r="GE17" s="189" t="s">
        <v>14</v>
      </c>
      <c r="GF17" s="189" t="s">
        <v>14</v>
      </c>
      <c r="GG17" s="190">
        <v>44678</v>
      </c>
      <c r="GH17" s="188" t="s">
        <v>2381</v>
      </c>
      <c r="GI17" s="182">
        <v>0</v>
      </c>
      <c r="GJ17" s="182" t="s">
        <v>2247</v>
      </c>
      <c r="GK17" s="182" t="s">
        <v>30</v>
      </c>
      <c r="GL17" s="182">
        <v>2</v>
      </c>
      <c r="GM17" s="182" t="s">
        <v>14</v>
      </c>
      <c r="GN17" s="182" t="s">
        <v>14</v>
      </c>
      <c r="GO17" s="179">
        <v>44678</v>
      </c>
      <c r="GP17" s="189" t="s">
        <v>2376</v>
      </c>
      <c r="GQ17" s="189">
        <v>0</v>
      </c>
      <c r="GR17" s="189" t="s">
        <v>2247</v>
      </c>
      <c r="GS17" s="189" t="s">
        <v>30</v>
      </c>
      <c r="GT17" s="189">
        <v>2</v>
      </c>
      <c r="GU17" s="189" t="s">
        <v>14</v>
      </c>
      <c r="GV17" s="189" t="s">
        <v>14</v>
      </c>
      <c r="GW17" s="190">
        <v>44678</v>
      </c>
      <c r="GX17" s="188" t="s">
        <v>2382</v>
      </c>
      <c r="GY17" s="182">
        <v>0</v>
      </c>
      <c r="GZ17" s="182" t="s">
        <v>2247</v>
      </c>
      <c r="HA17" s="182" t="s">
        <v>30</v>
      </c>
      <c r="HB17" s="182">
        <v>2</v>
      </c>
      <c r="HC17" s="182" t="s">
        <v>14</v>
      </c>
      <c r="HD17" s="182" t="s">
        <v>14</v>
      </c>
      <c r="HE17" s="179">
        <v>44678</v>
      </c>
      <c r="HF17" s="189" t="s">
        <v>2374</v>
      </c>
      <c r="HG17" s="189">
        <v>0</v>
      </c>
      <c r="HH17" s="189" t="s">
        <v>2247</v>
      </c>
      <c r="HI17" s="189" t="s">
        <v>30</v>
      </c>
      <c r="HJ17" s="189">
        <v>2</v>
      </c>
      <c r="HK17" s="189" t="s">
        <v>14</v>
      </c>
      <c r="HL17" s="189" t="s">
        <v>14</v>
      </c>
      <c r="HM17" s="190">
        <v>44678</v>
      </c>
      <c r="HN17" s="188" t="s">
        <v>2380</v>
      </c>
      <c r="HO17" s="182">
        <v>1</v>
      </c>
      <c r="HP17" s="182" t="s">
        <v>2247</v>
      </c>
      <c r="HQ17" s="182" t="s">
        <v>30</v>
      </c>
      <c r="HR17" s="182">
        <v>2</v>
      </c>
      <c r="HS17" s="182" t="s">
        <v>14</v>
      </c>
      <c r="HT17" s="182" t="s">
        <v>14</v>
      </c>
      <c r="HU17" s="179">
        <v>44678</v>
      </c>
      <c r="HV17" s="189" t="s">
        <v>2377</v>
      </c>
      <c r="HW17" s="189">
        <v>0</v>
      </c>
      <c r="HX17" s="189" t="s">
        <v>2247</v>
      </c>
      <c r="HY17" s="189" t="s">
        <v>30</v>
      </c>
      <c r="HZ17" s="189">
        <v>2</v>
      </c>
      <c r="IA17" s="189" t="s">
        <v>14</v>
      </c>
      <c r="IB17" s="189" t="s">
        <v>14</v>
      </c>
      <c r="IC17" s="190">
        <v>44678</v>
      </c>
      <c r="ID17" s="188" t="s">
        <v>2379</v>
      </c>
      <c r="IE17" s="182">
        <v>3</v>
      </c>
      <c r="IF17" s="182" t="s">
        <v>2247</v>
      </c>
      <c r="IG17" s="182" t="s">
        <v>30</v>
      </c>
      <c r="IH17" s="182">
        <v>2</v>
      </c>
      <c r="II17" s="182" t="s">
        <v>14</v>
      </c>
      <c r="IJ17" s="182" t="s">
        <v>14</v>
      </c>
      <c r="IK17" s="179">
        <v>44678</v>
      </c>
      <c r="IL17" s="189" t="s">
        <v>2378</v>
      </c>
      <c r="IM17" s="189">
        <v>2</v>
      </c>
      <c r="IN17" s="189" t="s">
        <v>2247</v>
      </c>
      <c r="IO17" s="189" t="s">
        <v>30</v>
      </c>
      <c r="IP17" s="189">
        <v>2</v>
      </c>
      <c r="IQ17" s="189" t="s">
        <v>14</v>
      </c>
      <c r="IR17" s="189" t="s">
        <v>14</v>
      </c>
      <c r="IS17" s="190">
        <v>44678</v>
      </c>
    </row>
    <row r="18" spans="1:253" s="282" customFormat="1" ht="12.95" customHeight="1" x14ac:dyDescent="0.2">
      <c r="A18" s="282" t="s">
        <v>232</v>
      </c>
      <c r="B18" s="282" t="s">
        <v>9204</v>
      </c>
      <c r="C18" s="282" t="s">
        <v>233</v>
      </c>
      <c r="D18" s="282" t="s">
        <v>234</v>
      </c>
      <c r="E18" s="282" t="s">
        <v>8689</v>
      </c>
      <c r="F18" s="282" t="s">
        <v>4263</v>
      </c>
      <c r="G18" s="177">
        <v>27600000</v>
      </c>
      <c r="H18" s="178" t="s">
        <v>4260</v>
      </c>
      <c r="I18" s="178" t="s">
        <v>30</v>
      </c>
      <c r="J18" s="178">
        <v>2</v>
      </c>
      <c r="K18" s="178" t="s">
        <v>4262</v>
      </c>
      <c r="L18" s="178" t="s">
        <v>4261</v>
      </c>
      <c r="M18" s="179">
        <v>44742</v>
      </c>
      <c r="N18" s="188" t="s">
        <v>1553</v>
      </c>
      <c r="O18" s="180">
        <v>440640</v>
      </c>
      <c r="P18" s="180" t="s">
        <v>1550</v>
      </c>
      <c r="Q18" s="180" t="s">
        <v>80</v>
      </c>
      <c r="R18" s="180">
        <v>1</v>
      </c>
      <c r="S18" s="180" t="s">
        <v>1552</v>
      </c>
      <c r="T18" s="180" t="s">
        <v>1551</v>
      </c>
      <c r="U18" s="181">
        <v>44346</v>
      </c>
      <c r="V18" s="188" t="s">
        <v>4267</v>
      </c>
      <c r="W18" s="178">
        <v>27600000</v>
      </c>
      <c r="X18" s="178" t="s">
        <v>4264</v>
      </c>
      <c r="Y18" s="178" t="s">
        <v>30</v>
      </c>
      <c r="Z18" s="178">
        <v>2</v>
      </c>
      <c r="AA18" s="178" t="s">
        <v>4266</v>
      </c>
      <c r="AB18" s="178" t="s">
        <v>4265</v>
      </c>
      <c r="AC18" s="179">
        <v>44742</v>
      </c>
      <c r="AD18" s="188" t="s">
        <v>5709</v>
      </c>
      <c r="AE18" s="186">
        <v>3755000</v>
      </c>
      <c r="AF18" s="186" t="s">
        <v>4335</v>
      </c>
      <c r="AG18" s="186" t="s">
        <v>4515</v>
      </c>
      <c r="AH18" s="186">
        <v>2</v>
      </c>
      <c r="AI18" s="186" t="s">
        <v>4319</v>
      </c>
      <c r="AJ18" s="186" t="s">
        <v>4336</v>
      </c>
      <c r="AK18" s="187">
        <v>44825</v>
      </c>
      <c r="AL18" s="188" t="s">
        <v>4271</v>
      </c>
      <c r="AM18" s="178">
        <v>1944000</v>
      </c>
      <c r="AN18" s="178" t="s">
        <v>4268</v>
      </c>
      <c r="AO18" s="178" t="s">
        <v>30</v>
      </c>
      <c r="AP18" s="178">
        <v>2</v>
      </c>
      <c r="AQ18" s="178" t="s">
        <v>4270</v>
      </c>
      <c r="AR18" s="178" t="s">
        <v>4269</v>
      </c>
      <c r="AS18" s="179">
        <v>44742</v>
      </c>
      <c r="AT18" s="189" t="s">
        <v>753</v>
      </c>
      <c r="AU18" s="186">
        <v>150</v>
      </c>
      <c r="AV18" s="186" t="s">
        <v>751</v>
      </c>
      <c r="AW18" s="186" t="s">
        <v>30</v>
      </c>
      <c r="AX18" s="186">
        <v>2</v>
      </c>
      <c r="AY18" s="186" t="s">
        <v>752</v>
      </c>
      <c r="AZ18" s="186" t="s">
        <v>158</v>
      </c>
      <c r="BA18" s="187">
        <v>43584</v>
      </c>
      <c r="BB18" s="188" t="s">
        <v>820</v>
      </c>
      <c r="BC18" s="178" t="s">
        <v>14</v>
      </c>
      <c r="BD18" s="178" t="s">
        <v>817</v>
      </c>
      <c r="BE18" s="178" t="s">
        <v>14</v>
      </c>
      <c r="BF18" s="178" t="s">
        <v>14</v>
      </c>
      <c r="BG18" s="178" t="s">
        <v>819</v>
      </c>
      <c r="BH18" s="178" t="s">
        <v>818</v>
      </c>
      <c r="BI18" s="179">
        <v>43642</v>
      </c>
      <c r="BJ18" s="189" t="s">
        <v>4274</v>
      </c>
      <c r="BK18" s="189">
        <v>364</v>
      </c>
      <c r="BL18" s="189" t="s">
        <v>4272</v>
      </c>
      <c r="BM18" s="189" t="s">
        <v>80</v>
      </c>
      <c r="BN18" s="189">
        <v>1</v>
      </c>
      <c r="BO18" s="189" t="s">
        <v>4273</v>
      </c>
      <c r="BP18" s="186" t="s">
        <v>1511</v>
      </c>
      <c r="BQ18" s="190">
        <v>44742</v>
      </c>
      <c r="BR18" s="188" t="s">
        <v>909</v>
      </c>
      <c r="BS18" s="182" t="s">
        <v>14</v>
      </c>
      <c r="BT18" s="182" t="s">
        <v>14</v>
      </c>
      <c r="BU18" s="182" t="s">
        <v>14</v>
      </c>
      <c r="BV18" s="182" t="s">
        <v>14</v>
      </c>
      <c r="BW18" s="182" t="s">
        <v>908</v>
      </c>
      <c r="BX18" s="182" t="s">
        <v>14</v>
      </c>
      <c r="BY18" s="179">
        <v>43697</v>
      </c>
      <c r="BZ18" s="189" t="s">
        <v>910</v>
      </c>
      <c r="CA18" s="189" t="s">
        <v>14</v>
      </c>
      <c r="CB18" s="189" t="s">
        <v>14</v>
      </c>
      <c r="CC18" s="189" t="s">
        <v>14</v>
      </c>
      <c r="CD18" s="189" t="s">
        <v>14</v>
      </c>
      <c r="CE18" s="189" t="s">
        <v>908</v>
      </c>
      <c r="CF18" s="189" t="s">
        <v>14</v>
      </c>
      <c r="CG18" s="190">
        <v>43697</v>
      </c>
      <c r="CH18" s="188" t="s">
        <v>9815</v>
      </c>
      <c r="CI18" s="189" t="e">
        <v>#N/A</v>
      </c>
      <c r="CJ18" s="189" t="e">
        <v>#N/A</v>
      </c>
      <c r="CK18" s="189" t="e">
        <v>#N/A</v>
      </c>
      <c r="CL18" s="189" t="e">
        <v>#N/A</v>
      </c>
      <c r="CM18" s="189" t="e">
        <v>#N/A</v>
      </c>
      <c r="CN18" s="189" t="e">
        <v>#N/A</v>
      </c>
      <c r="CO18" s="191" t="e">
        <v>#N/A</v>
      </c>
      <c r="CP18" s="189" t="s">
        <v>911</v>
      </c>
      <c r="CQ18" s="182" t="s">
        <v>14</v>
      </c>
      <c r="CR18" s="182" t="s">
        <v>14</v>
      </c>
      <c r="CS18" s="182" t="s">
        <v>14</v>
      </c>
      <c r="CT18" s="182" t="s">
        <v>14</v>
      </c>
      <c r="CU18" s="182" t="s">
        <v>908</v>
      </c>
      <c r="CV18" s="182" t="s">
        <v>14</v>
      </c>
      <c r="CW18" s="179">
        <v>43697</v>
      </c>
      <c r="CX18" s="189" t="s">
        <v>5710</v>
      </c>
      <c r="CY18" s="186">
        <v>3755000</v>
      </c>
      <c r="CZ18" s="186" t="s">
        <v>4335</v>
      </c>
      <c r="DA18" s="186" t="s">
        <v>30</v>
      </c>
      <c r="DB18" s="186">
        <v>2</v>
      </c>
      <c r="DC18" s="186" t="s">
        <v>4345</v>
      </c>
      <c r="DD18" s="186" t="s">
        <v>4336</v>
      </c>
      <c r="DE18" s="192">
        <v>44825</v>
      </c>
      <c r="DF18" s="188" t="s">
        <v>5704</v>
      </c>
      <c r="DG18" s="178">
        <v>23845000</v>
      </c>
      <c r="DH18" s="182" t="s">
        <v>4335</v>
      </c>
      <c r="DI18" s="182" t="s">
        <v>30</v>
      </c>
      <c r="DJ18" s="182">
        <v>2</v>
      </c>
      <c r="DK18" s="182" t="s">
        <v>4345</v>
      </c>
      <c r="DL18" s="182" t="s">
        <v>4336</v>
      </c>
      <c r="DM18" s="179">
        <v>44825</v>
      </c>
      <c r="DN18" s="189" t="s">
        <v>5705</v>
      </c>
      <c r="DO18" s="186">
        <v>0</v>
      </c>
      <c r="DP18" s="189" t="s">
        <v>4335</v>
      </c>
      <c r="DQ18" s="189" t="s">
        <v>30</v>
      </c>
      <c r="DR18" s="189">
        <v>2</v>
      </c>
      <c r="DS18" s="189" t="s">
        <v>4345</v>
      </c>
      <c r="DT18" s="189" t="s">
        <v>4336</v>
      </c>
      <c r="DU18" s="190">
        <v>44825</v>
      </c>
      <c r="DV18" s="188" t="s">
        <v>5706</v>
      </c>
      <c r="DW18" s="178">
        <v>2072000</v>
      </c>
      <c r="DX18" s="182" t="s">
        <v>4335</v>
      </c>
      <c r="DY18" s="182" t="s">
        <v>30</v>
      </c>
      <c r="DZ18" s="182">
        <v>2</v>
      </c>
      <c r="EA18" s="182" t="s">
        <v>4345</v>
      </c>
      <c r="EB18" s="182" t="s">
        <v>4336</v>
      </c>
      <c r="EC18" s="179">
        <v>44825</v>
      </c>
      <c r="ED18" s="189" t="s">
        <v>5707</v>
      </c>
      <c r="EE18" s="186">
        <v>1683000</v>
      </c>
      <c r="EF18" s="189" t="s">
        <v>4335</v>
      </c>
      <c r="EG18" s="189" t="s">
        <v>30</v>
      </c>
      <c r="EH18" s="189">
        <v>2</v>
      </c>
      <c r="EI18" s="189" t="s">
        <v>4345</v>
      </c>
      <c r="EJ18" s="189" t="s">
        <v>4336</v>
      </c>
      <c r="EK18" s="190">
        <v>44825</v>
      </c>
      <c r="EL18" s="188" t="s">
        <v>5708</v>
      </c>
      <c r="EM18" s="178">
        <v>0</v>
      </c>
      <c r="EN18" s="182" t="s">
        <v>4335</v>
      </c>
      <c r="EO18" s="182" t="s">
        <v>30</v>
      </c>
      <c r="EP18" s="182">
        <v>2</v>
      </c>
      <c r="EQ18" s="182" t="s">
        <v>4345</v>
      </c>
      <c r="ER18" s="182" t="s">
        <v>4336</v>
      </c>
      <c r="ES18" s="179">
        <v>44825</v>
      </c>
      <c r="ET18" s="189" t="s">
        <v>1502</v>
      </c>
      <c r="EU18" s="189">
        <v>530</v>
      </c>
      <c r="EV18" s="189" t="s">
        <v>1500</v>
      </c>
      <c r="EW18" s="189" t="s">
        <v>30</v>
      </c>
      <c r="EX18" s="189">
        <v>2</v>
      </c>
      <c r="EY18" s="189" t="s">
        <v>1501</v>
      </c>
      <c r="EZ18" s="189" t="s">
        <v>158</v>
      </c>
      <c r="FA18" s="190">
        <v>44281</v>
      </c>
      <c r="FB18" s="188" t="s">
        <v>4276</v>
      </c>
      <c r="FC18" s="182">
        <v>3</v>
      </c>
      <c r="FD18" s="182" t="s">
        <v>4268</v>
      </c>
      <c r="FE18" s="182" t="s">
        <v>30</v>
      </c>
      <c r="FF18" s="182">
        <v>2</v>
      </c>
      <c r="FG18" s="182" t="s">
        <v>4275</v>
      </c>
      <c r="FH18" s="182" t="s">
        <v>4269</v>
      </c>
      <c r="FI18" s="179">
        <v>44742</v>
      </c>
      <c r="FJ18" s="188" t="s">
        <v>235</v>
      </c>
      <c r="FK18" s="189" t="s">
        <v>14</v>
      </c>
      <c r="FL18" s="189">
        <v>0</v>
      </c>
      <c r="FM18" s="189" t="s">
        <v>30</v>
      </c>
      <c r="FN18" s="189">
        <v>2</v>
      </c>
      <c r="FO18" s="189">
        <v>0</v>
      </c>
      <c r="FP18" s="186">
        <v>0</v>
      </c>
      <c r="FQ18" s="187">
        <v>43509</v>
      </c>
      <c r="FR18" s="188" t="s">
        <v>912</v>
      </c>
      <c r="FS18" s="182" t="s">
        <v>14</v>
      </c>
      <c r="FT18" s="182" t="s">
        <v>14</v>
      </c>
      <c r="FU18" s="182" t="s">
        <v>14</v>
      </c>
      <c r="FV18" s="182" t="s">
        <v>14</v>
      </c>
      <c r="FW18" s="182" t="s">
        <v>908</v>
      </c>
      <c r="FX18" s="182" t="s">
        <v>14</v>
      </c>
      <c r="FY18" s="179">
        <v>43697</v>
      </c>
      <c r="FZ18" s="189" t="s">
        <v>2642</v>
      </c>
      <c r="GA18" s="189">
        <v>1</v>
      </c>
      <c r="GB18" s="189" t="s">
        <v>2247</v>
      </c>
      <c r="GC18" s="189" t="s">
        <v>30</v>
      </c>
      <c r="GD18" s="189">
        <v>2</v>
      </c>
      <c r="GE18" s="189" t="s">
        <v>14</v>
      </c>
      <c r="GF18" s="189" t="s">
        <v>14</v>
      </c>
      <c r="GG18" s="190">
        <v>44691</v>
      </c>
      <c r="GH18" s="188" t="s">
        <v>2648</v>
      </c>
      <c r="GI18" s="182">
        <v>3</v>
      </c>
      <c r="GJ18" s="182" t="s">
        <v>2247</v>
      </c>
      <c r="GK18" s="182" t="s">
        <v>30</v>
      </c>
      <c r="GL18" s="182">
        <v>2</v>
      </c>
      <c r="GM18" s="182" t="s">
        <v>14</v>
      </c>
      <c r="GN18" s="182" t="s">
        <v>14</v>
      </c>
      <c r="GO18" s="179">
        <v>44691</v>
      </c>
      <c r="GP18" s="189" t="s">
        <v>2643</v>
      </c>
      <c r="GQ18" s="189">
        <v>3</v>
      </c>
      <c r="GR18" s="189" t="s">
        <v>2247</v>
      </c>
      <c r="GS18" s="189" t="s">
        <v>30</v>
      </c>
      <c r="GT18" s="189">
        <v>2</v>
      </c>
      <c r="GU18" s="189" t="s">
        <v>14</v>
      </c>
      <c r="GV18" s="189" t="s">
        <v>14</v>
      </c>
      <c r="GW18" s="190">
        <v>44691</v>
      </c>
      <c r="GX18" s="188" t="s">
        <v>2649</v>
      </c>
      <c r="GY18" s="182">
        <v>2</v>
      </c>
      <c r="GZ18" s="182" t="s">
        <v>2247</v>
      </c>
      <c r="HA18" s="182" t="s">
        <v>30</v>
      </c>
      <c r="HB18" s="182">
        <v>2</v>
      </c>
      <c r="HC18" s="182" t="s">
        <v>14</v>
      </c>
      <c r="HD18" s="182" t="s">
        <v>14</v>
      </c>
      <c r="HE18" s="179">
        <v>44691</v>
      </c>
      <c r="HF18" s="189" t="s">
        <v>2641</v>
      </c>
      <c r="HG18" s="189">
        <v>0</v>
      </c>
      <c r="HH18" s="189" t="s">
        <v>2247</v>
      </c>
      <c r="HI18" s="189" t="s">
        <v>30</v>
      </c>
      <c r="HJ18" s="189">
        <v>2</v>
      </c>
      <c r="HK18" s="189" t="s">
        <v>14</v>
      </c>
      <c r="HL18" s="189" t="s">
        <v>14</v>
      </c>
      <c r="HM18" s="190">
        <v>44691</v>
      </c>
      <c r="HN18" s="188" t="s">
        <v>2647</v>
      </c>
      <c r="HO18" s="182">
        <v>2</v>
      </c>
      <c r="HP18" s="182" t="s">
        <v>2247</v>
      </c>
      <c r="HQ18" s="182" t="s">
        <v>30</v>
      </c>
      <c r="HR18" s="182">
        <v>2</v>
      </c>
      <c r="HS18" s="182" t="s">
        <v>14</v>
      </c>
      <c r="HT18" s="182" t="s">
        <v>14</v>
      </c>
      <c r="HU18" s="179">
        <v>44691</v>
      </c>
      <c r="HV18" s="189" t="s">
        <v>2644</v>
      </c>
      <c r="HW18" s="189">
        <v>3</v>
      </c>
      <c r="HX18" s="189" t="s">
        <v>2247</v>
      </c>
      <c r="HY18" s="189" t="s">
        <v>30</v>
      </c>
      <c r="HZ18" s="189">
        <v>2</v>
      </c>
      <c r="IA18" s="189" t="s">
        <v>14</v>
      </c>
      <c r="IB18" s="189" t="s">
        <v>14</v>
      </c>
      <c r="IC18" s="190">
        <v>44691</v>
      </c>
      <c r="ID18" s="188" t="s">
        <v>2646</v>
      </c>
      <c r="IE18" s="182">
        <v>1</v>
      </c>
      <c r="IF18" s="182" t="s">
        <v>2247</v>
      </c>
      <c r="IG18" s="182" t="s">
        <v>30</v>
      </c>
      <c r="IH18" s="182">
        <v>2</v>
      </c>
      <c r="II18" s="182" t="s">
        <v>14</v>
      </c>
      <c r="IJ18" s="182" t="s">
        <v>14</v>
      </c>
      <c r="IK18" s="179">
        <v>44691</v>
      </c>
      <c r="IL18" s="189" t="s">
        <v>2645</v>
      </c>
      <c r="IM18" s="189">
        <v>2</v>
      </c>
      <c r="IN18" s="189" t="s">
        <v>2247</v>
      </c>
      <c r="IO18" s="189" t="s">
        <v>30</v>
      </c>
      <c r="IP18" s="189">
        <v>2</v>
      </c>
      <c r="IQ18" s="189" t="s">
        <v>14</v>
      </c>
      <c r="IR18" s="189" t="s">
        <v>14</v>
      </c>
      <c r="IS18" s="190">
        <v>44691</v>
      </c>
    </row>
    <row r="19" spans="1:253" s="282" customFormat="1" ht="12.95" customHeight="1" x14ac:dyDescent="0.2">
      <c r="A19" s="282" t="s">
        <v>236</v>
      </c>
      <c r="B19" s="282" t="s">
        <v>9217</v>
      </c>
      <c r="C19" s="282" t="s">
        <v>237</v>
      </c>
      <c r="D19" s="282" t="s">
        <v>234</v>
      </c>
      <c r="E19" s="282" t="s">
        <v>8689</v>
      </c>
      <c r="F19" s="282" t="s">
        <v>5026</v>
      </c>
      <c r="G19" s="177">
        <v>27600000</v>
      </c>
      <c r="H19" s="178" t="s">
        <v>4335</v>
      </c>
      <c r="I19" s="178" t="s">
        <v>30</v>
      </c>
      <c r="J19" s="178">
        <v>2</v>
      </c>
      <c r="K19" s="178" t="s">
        <v>5025</v>
      </c>
      <c r="L19" s="178" t="s">
        <v>4336</v>
      </c>
      <c r="M19" s="179">
        <v>44803</v>
      </c>
      <c r="N19" s="188" t="s">
        <v>920</v>
      </c>
      <c r="O19" s="180">
        <v>34263</v>
      </c>
      <c r="P19" s="180" t="s">
        <v>917</v>
      </c>
      <c r="Q19" s="180" t="s">
        <v>80</v>
      </c>
      <c r="R19" s="180">
        <v>1</v>
      </c>
      <c r="S19" s="180" t="s">
        <v>919</v>
      </c>
      <c r="T19" s="180" t="s">
        <v>918</v>
      </c>
      <c r="U19" s="181">
        <v>43697</v>
      </c>
      <c r="V19" s="188" t="s">
        <v>4334</v>
      </c>
      <c r="W19" s="178">
        <v>3803000</v>
      </c>
      <c r="X19" s="178" t="s">
        <v>4331</v>
      </c>
      <c r="Y19" s="178" t="s">
        <v>30</v>
      </c>
      <c r="Z19" s="178">
        <v>2</v>
      </c>
      <c r="AA19" s="178" t="s">
        <v>4333</v>
      </c>
      <c r="AB19" s="178" t="s">
        <v>4332</v>
      </c>
      <c r="AC19" s="179">
        <v>44764</v>
      </c>
      <c r="AD19" s="188" t="s">
        <v>4337</v>
      </c>
      <c r="AE19" s="186">
        <v>1246000</v>
      </c>
      <c r="AF19" s="186" t="s">
        <v>4335</v>
      </c>
      <c r="AG19" s="186" t="s">
        <v>30</v>
      </c>
      <c r="AH19" s="186">
        <v>2</v>
      </c>
      <c r="AI19" s="186" t="s">
        <v>4319</v>
      </c>
      <c r="AJ19" s="186" t="s">
        <v>4336</v>
      </c>
      <c r="AK19" s="187">
        <v>44764</v>
      </c>
      <c r="AL19" s="188" t="s">
        <v>4341</v>
      </c>
      <c r="AM19" s="178">
        <v>623000</v>
      </c>
      <c r="AN19" s="178" t="s">
        <v>4338</v>
      </c>
      <c r="AO19" s="178" t="s">
        <v>30</v>
      </c>
      <c r="AP19" s="178">
        <v>2</v>
      </c>
      <c r="AQ19" s="178" t="s">
        <v>4340</v>
      </c>
      <c r="AR19" s="178" t="s">
        <v>4339</v>
      </c>
      <c r="AS19" s="179">
        <v>44764</v>
      </c>
      <c r="AT19" s="189" t="s">
        <v>916</v>
      </c>
      <c r="AU19" s="186" t="s">
        <v>14</v>
      </c>
      <c r="AV19" s="186" t="s">
        <v>904</v>
      </c>
      <c r="AW19" s="186" t="s">
        <v>14</v>
      </c>
      <c r="AX19" s="186" t="s">
        <v>14</v>
      </c>
      <c r="AY19" s="186" t="s">
        <v>915</v>
      </c>
      <c r="AZ19" s="186" t="s">
        <v>904</v>
      </c>
      <c r="BA19" s="187">
        <v>43697</v>
      </c>
      <c r="BB19" s="188" t="s">
        <v>914</v>
      </c>
      <c r="BC19" s="178" t="s">
        <v>14</v>
      </c>
      <c r="BD19" s="178" t="s">
        <v>904</v>
      </c>
      <c r="BE19" s="178" t="s">
        <v>14</v>
      </c>
      <c r="BF19" s="178" t="s">
        <v>14</v>
      </c>
      <c r="BG19" s="178" t="s">
        <v>913</v>
      </c>
      <c r="BH19" s="178" t="s">
        <v>904</v>
      </c>
      <c r="BI19" s="179">
        <v>43697</v>
      </c>
      <c r="BJ19" s="189" t="s">
        <v>4344</v>
      </c>
      <c r="BK19" s="189">
        <v>208</v>
      </c>
      <c r="BL19" s="189" t="s">
        <v>4342</v>
      </c>
      <c r="BM19" s="189" t="s">
        <v>80</v>
      </c>
      <c r="BN19" s="189">
        <v>1</v>
      </c>
      <c r="BO19" s="189" t="s">
        <v>4343</v>
      </c>
      <c r="BP19" s="186" t="s">
        <v>1511</v>
      </c>
      <c r="BQ19" s="190">
        <v>44764</v>
      </c>
      <c r="BR19" s="188" t="s">
        <v>238</v>
      </c>
      <c r="BS19" s="182" t="s">
        <v>14</v>
      </c>
      <c r="BT19" s="182">
        <v>0</v>
      </c>
      <c r="BU19" s="182" t="s">
        <v>30</v>
      </c>
      <c r="BV19" s="182">
        <v>2</v>
      </c>
      <c r="BW19" s="182">
        <v>0</v>
      </c>
      <c r="BX19" s="182">
        <v>0</v>
      </c>
      <c r="BY19" s="179">
        <v>43509</v>
      </c>
      <c r="BZ19" s="189" t="s">
        <v>239</v>
      </c>
      <c r="CA19" s="189" t="s">
        <v>14</v>
      </c>
      <c r="CB19" s="189">
        <v>0</v>
      </c>
      <c r="CC19" s="189" t="s">
        <v>14</v>
      </c>
      <c r="CD19" s="189" t="s">
        <v>14</v>
      </c>
      <c r="CE19" s="189">
        <v>0</v>
      </c>
      <c r="CF19" s="189">
        <v>0</v>
      </c>
      <c r="CG19" s="190">
        <v>43509</v>
      </c>
      <c r="CH19" s="188" t="s">
        <v>9816</v>
      </c>
      <c r="CI19" s="189" t="e">
        <v>#N/A</v>
      </c>
      <c r="CJ19" s="189" t="e">
        <v>#N/A</v>
      </c>
      <c r="CK19" s="189" t="e">
        <v>#N/A</v>
      </c>
      <c r="CL19" s="189" t="e">
        <v>#N/A</v>
      </c>
      <c r="CM19" s="189" t="e">
        <v>#N/A</v>
      </c>
      <c r="CN19" s="189" t="e">
        <v>#N/A</v>
      </c>
      <c r="CO19" s="191" t="e">
        <v>#N/A</v>
      </c>
      <c r="CP19" s="189" t="s">
        <v>243</v>
      </c>
      <c r="CQ19" s="182">
        <v>5.2</v>
      </c>
      <c r="CR19" s="182" t="s">
        <v>240</v>
      </c>
      <c r="CS19" s="182" t="s">
        <v>30</v>
      </c>
      <c r="CT19" s="182">
        <v>2</v>
      </c>
      <c r="CU19" s="182" t="s">
        <v>242</v>
      </c>
      <c r="CV19" s="182" t="s">
        <v>241</v>
      </c>
      <c r="CW19" s="179">
        <v>43509</v>
      </c>
      <c r="CX19" s="189" t="s">
        <v>4346</v>
      </c>
      <c r="CY19" s="186">
        <v>1246000</v>
      </c>
      <c r="CZ19" s="186" t="s">
        <v>4335</v>
      </c>
      <c r="DA19" s="186" t="s">
        <v>30</v>
      </c>
      <c r="DB19" s="186">
        <v>2</v>
      </c>
      <c r="DC19" s="186" t="s">
        <v>4345</v>
      </c>
      <c r="DD19" s="186" t="s">
        <v>4336</v>
      </c>
      <c r="DE19" s="192">
        <v>44764</v>
      </c>
      <c r="DF19" s="188" t="s">
        <v>4347</v>
      </c>
      <c r="DG19" s="178">
        <v>2557000</v>
      </c>
      <c r="DH19" s="182" t="s">
        <v>4335</v>
      </c>
      <c r="DI19" s="182" t="s">
        <v>30</v>
      </c>
      <c r="DJ19" s="182">
        <v>2</v>
      </c>
      <c r="DK19" s="182" t="s">
        <v>4345</v>
      </c>
      <c r="DL19" s="182" t="s">
        <v>4336</v>
      </c>
      <c r="DM19" s="179">
        <v>44764</v>
      </c>
      <c r="DN19" s="189" t="s">
        <v>4348</v>
      </c>
      <c r="DO19" s="186">
        <v>0</v>
      </c>
      <c r="DP19" s="189" t="s">
        <v>4335</v>
      </c>
      <c r="DQ19" s="189" t="s">
        <v>30</v>
      </c>
      <c r="DR19" s="189">
        <v>2</v>
      </c>
      <c r="DS19" s="189" t="s">
        <v>4345</v>
      </c>
      <c r="DT19" s="189" t="s">
        <v>4336</v>
      </c>
      <c r="DU19" s="190">
        <v>44764</v>
      </c>
      <c r="DV19" s="188" t="s">
        <v>4349</v>
      </c>
      <c r="DW19" s="178">
        <v>166000</v>
      </c>
      <c r="DX19" s="182" t="s">
        <v>4335</v>
      </c>
      <c r="DY19" s="182" t="s">
        <v>30</v>
      </c>
      <c r="DZ19" s="182">
        <v>2</v>
      </c>
      <c r="EA19" s="182" t="s">
        <v>4345</v>
      </c>
      <c r="EB19" s="182" t="s">
        <v>4336</v>
      </c>
      <c r="EC19" s="179">
        <v>44764</v>
      </c>
      <c r="ED19" s="189" t="s">
        <v>4350</v>
      </c>
      <c r="EE19" s="186">
        <v>1080000</v>
      </c>
      <c r="EF19" s="189" t="s">
        <v>4335</v>
      </c>
      <c r="EG19" s="189" t="s">
        <v>30</v>
      </c>
      <c r="EH19" s="189">
        <v>2</v>
      </c>
      <c r="EI19" s="189" t="s">
        <v>4345</v>
      </c>
      <c r="EJ19" s="189" t="s">
        <v>4336</v>
      </c>
      <c r="EK19" s="190">
        <v>44764</v>
      </c>
      <c r="EL19" s="188" t="s">
        <v>4351</v>
      </c>
      <c r="EM19" s="178">
        <v>0</v>
      </c>
      <c r="EN19" s="182" t="s">
        <v>4335</v>
      </c>
      <c r="EO19" s="182" t="s">
        <v>30</v>
      </c>
      <c r="EP19" s="182">
        <v>2</v>
      </c>
      <c r="EQ19" s="182" t="s">
        <v>4345</v>
      </c>
      <c r="ER19" s="182" t="s">
        <v>4336</v>
      </c>
      <c r="ES19" s="179">
        <v>44764</v>
      </c>
      <c r="ET19" s="189" t="s">
        <v>1503</v>
      </c>
      <c r="EU19" s="189">
        <v>530</v>
      </c>
      <c r="EV19" s="189" t="s">
        <v>1500</v>
      </c>
      <c r="EW19" s="189" t="s">
        <v>30</v>
      </c>
      <c r="EX19" s="189">
        <v>2</v>
      </c>
      <c r="EY19" s="189" t="s">
        <v>1501</v>
      </c>
      <c r="EZ19" s="189" t="s">
        <v>158</v>
      </c>
      <c r="FA19" s="190">
        <v>44281</v>
      </c>
      <c r="FB19" s="188" t="s">
        <v>5005</v>
      </c>
      <c r="FC19" s="182">
        <v>3</v>
      </c>
      <c r="FD19" s="182" t="s">
        <v>4335</v>
      </c>
      <c r="FE19" s="182" t="s">
        <v>80</v>
      </c>
      <c r="FF19" s="182">
        <v>1</v>
      </c>
      <c r="FG19" s="182" t="s">
        <v>5003</v>
      </c>
      <c r="FH19" s="182" t="s">
        <v>4336</v>
      </c>
      <c r="FI19" s="179">
        <v>44803</v>
      </c>
      <c r="FJ19" s="188" t="s">
        <v>244</v>
      </c>
      <c r="FK19" s="189" t="s">
        <v>14</v>
      </c>
      <c r="FL19" s="189">
        <v>0</v>
      </c>
      <c r="FM19" s="189" t="s">
        <v>30</v>
      </c>
      <c r="FN19" s="189">
        <v>2</v>
      </c>
      <c r="FO19" s="189">
        <v>0</v>
      </c>
      <c r="FP19" s="186">
        <v>0</v>
      </c>
      <c r="FQ19" s="187">
        <v>43509</v>
      </c>
      <c r="FR19" s="188" t="s">
        <v>245</v>
      </c>
      <c r="FS19" s="182" t="s">
        <v>14</v>
      </c>
      <c r="FT19" s="182">
        <v>0</v>
      </c>
      <c r="FU19" s="182" t="s">
        <v>30</v>
      </c>
      <c r="FV19" s="182">
        <v>2</v>
      </c>
      <c r="FW19" s="182">
        <v>0</v>
      </c>
      <c r="FX19" s="182">
        <v>0</v>
      </c>
      <c r="FY19" s="179">
        <v>43509</v>
      </c>
      <c r="FZ19" s="189" t="s">
        <v>2651</v>
      </c>
      <c r="GA19" s="189">
        <v>1</v>
      </c>
      <c r="GB19" s="189" t="s">
        <v>2247</v>
      </c>
      <c r="GC19" s="189" t="s">
        <v>30</v>
      </c>
      <c r="GD19" s="189">
        <v>2</v>
      </c>
      <c r="GE19" s="189" t="s">
        <v>14</v>
      </c>
      <c r="GF19" s="189" t="s">
        <v>14</v>
      </c>
      <c r="GG19" s="190">
        <v>44691</v>
      </c>
      <c r="GH19" s="188" t="s">
        <v>2657</v>
      </c>
      <c r="GI19" s="182">
        <v>3</v>
      </c>
      <c r="GJ19" s="182" t="s">
        <v>2247</v>
      </c>
      <c r="GK19" s="182" t="s">
        <v>30</v>
      </c>
      <c r="GL19" s="182">
        <v>2</v>
      </c>
      <c r="GM19" s="182" t="s">
        <v>14</v>
      </c>
      <c r="GN19" s="182" t="s">
        <v>14</v>
      </c>
      <c r="GO19" s="179">
        <v>44691</v>
      </c>
      <c r="GP19" s="189" t="s">
        <v>2652</v>
      </c>
      <c r="GQ19" s="189">
        <v>1</v>
      </c>
      <c r="GR19" s="189" t="s">
        <v>2247</v>
      </c>
      <c r="GS19" s="189" t="s">
        <v>30</v>
      </c>
      <c r="GT19" s="189">
        <v>2</v>
      </c>
      <c r="GU19" s="189" t="s">
        <v>14</v>
      </c>
      <c r="GV19" s="189" t="s">
        <v>14</v>
      </c>
      <c r="GW19" s="190">
        <v>44691</v>
      </c>
      <c r="GX19" s="188" t="s">
        <v>2658</v>
      </c>
      <c r="GY19" s="182">
        <v>2</v>
      </c>
      <c r="GZ19" s="182" t="s">
        <v>2247</v>
      </c>
      <c r="HA19" s="182" t="s">
        <v>30</v>
      </c>
      <c r="HB19" s="182">
        <v>2</v>
      </c>
      <c r="HC19" s="182" t="s">
        <v>14</v>
      </c>
      <c r="HD19" s="182" t="s">
        <v>14</v>
      </c>
      <c r="HE19" s="179">
        <v>44691</v>
      </c>
      <c r="HF19" s="189" t="s">
        <v>2650</v>
      </c>
      <c r="HG19" s="189">
        <v>0</v>
      </c>
      <c r="HH19" s="189" t="s">
        <v>2247</v>
      </c>
      <c r="HI19" s="189" t="s">
        <v>30</v>
      </c>
      <c r="HJ19" s="189">
        <v>2</v>
      </c>
      <c r="HK19" s="189" t="s">
        <v>14</v>
      </c>
      <c r="HL19" s="189" t="s">
        <v>14</v>
      </c>
      <c r="HM19" s="190">
        <v>44691</v>
      </c>
      <c r="HN19" s="188" t="s">
        <v>2656</v>
      </c>
      <c r="HO19" s="182">
        <v>3</v>
      </c>
      <c r="HP19" s="182" t="s">
        <v>2247</v>
      </c>
      <c r="HQ19" s="182" t="s">
        <v>30</v>
      </c>
      <c r="HR19" s="182">
        <v>2</v>
      </c>
      <c r="HS19" s="182" t="s">
        <v>14</v>
      </c>
      <c r="HT19" s="182" t="s">
        <v>14</v>
      </c>
      <c r="HU19" s="179">
        <v>44691</v>
      </c>
      <c r="HV19" s="189" t="s">
        <v>2653</v>
      </c>
      <c r="HW19" s="189">
        <v>3</v>
      </c>
      <c r="HX19" s="189" t="s">
        <v>2247</v>
      </c>
      <c r="HY19" s="189" t="s">
        <v>30</v>
      </c>
      <c r="HZ19" s="189">
        <v>2</v>
      </c>
      <c r="IA19" s="189" t="s">
        <v>14</v>
      </c>
      <c r="IB19" s="189" t="s">
        <v>14</v>
      </c>
      <c r="IC19" s="190">
        <v>44691</v>
      </c>
      <c r="ID19" s="188" t="s">
        <v>2655</v>
      </c>
      <c r="IE19" s="182">
        <v>1</v>
      </c>
      <c r="IF19" s="182" t="s">
        <v>2247</v>
      </c>
      <c r="IG19" s="182" t="s">
        <v>30</v>
      </c>
      <c r="IH19" s="182">
        <v>2</v>
      </c>
      <c r="II19" s="182" t="s">
        <v>14</v>
      </c>
      <c r="IJ19" s="182" t="s">
        <v>14</v>
      </c>
      <c r="IK19" s="179">
        <v>44691</v>
      </c>
      <c r="IL19" s="189" t="s">
        <v>2654</v>
      </c>
      <c r="IM19" s="189">
        <v>3</v>
      </c>
      <c r="IN19" s="189" t="s">
        <v>2247</v>
      </c>
      <c r="IO19" s="189" t="s">
        <v>30</v>
      </c>
      <c r="IP19" s="189">
        <v>2</v>
      </c>
      <c r="IQ19" s="189" t="s">
        <v>14</v>
      </c>
      <c r="IR19" s="189" t="s">
        <v>14</v>
      </c>
      <c r="IS19" s="190">
        <v>44691</v>
      </c>
    </row>
    <row r="20" spans="1:253" s="282" customFormat="1" ht="12.95" customHeight="1" x14ac:dyDescent="0.2">
      <c r="A20" s="282" t="s">
        <v>246</v>
      </c>
      <c r="B20" s="282" t="s">
        <v>9217</v>
      </c>
      <c r="C20" s="282" t="s">
        <v>247</v>
      </c>
      <c r="D20" s="282" t="s">
        <v>234</v>
      </c>
      <c r="E20" s="282" t="s">
        <v>8689</v>
      </c>
      <c r="F20" s="282" t="s">
        <v>5027</v>
      </c>
      <c r="G20" s="177">
        <v>27600000</v>
      </c>
      <c r="H20" s="178" t="s">
        <v>4335</v>
      </c>
      <c r="I20" s="178" t="s">
        <v>30</v>
      </c>
      <c r="J20" s="178">
        <v>2</v>
      </c>
      <c r="K20" s="178" t="s">
        <v>5025</v>
      </c>
      <c r="L20" s="178" t="s">
        <v>4336</v>
      </c>
      <c r="M20" s="179">
        <v>44803</v>
      </c>
      <c r="N20" s="188" t="s">
        <v>2022</v>
      </c>
      <c r="O20" s="180">
        <v>89005</v>
      </c>
      <c r="P20" s="180" t="s">
        <v>2018</v>
      </c>
      <c r="Q20" s="180" t="s">
        <v>30</v>
      </c>
      <c r="R20" s="180">
        <v>2</v>
      </c>
      <c r="S20" s="180" t="s">
        <v>2021</v>
      </c>
      <c r="T20" s="180" t="s">
        <v>918</v>
      </c>
      <c r="U20" s="181">
        <v>44641</v>
      </c>
      <c r="V20" s="188" t="s">
        <v>4353</v>
      </c>
      <c r="W20" s="178">
        <v>13474000</v>
      </c>
      <c r="X20" s="178" t="s">
        <v>4331</v>
      </c>
      <c r="Y20" s="178" t="s">
        <v>30</v>
      </c>
      <c r="Z20" s="178">
        <v>2</v>
      </c>
      <c r="AA20" s="178" t="s">
        <v>4352</v>
      </c>
      <c r="AB20" s="178" t="s">
        <v>4332</v>
      </c>
      <c r="AC20" s="179">
        <v>44764</v>
      </c>
      <c r="AD20" s="188" t="s">
        <v>4354</v>
      </c>
      <c r="AE20" s="186">
        <v>2034000</v>
      </c>
      <c r="AF20" s="186" t="s">
        <v>4335</v>
      </c>
      <c r="AG20" s="186" t="s">
        <v>30</v>
      </c>
      <c r="AH20" s="186">
        <v>2</v>
      </c>
      <c r="AI20" s="186" t="s">
        <v>4319</v>
      </c>
      <c r="AJ20" s="186" t="s">
        <v>4336</v>
      </c>
      <c r="AK20" s="187">
        <v>44764</v>
      </c>
      <c r="AL20" s="188" t="s">
        <v>4356</v>
      </c>
      <c r="AM20" s="178">
        <v>974000</v>
      </c>
      <c r="AN20" s="178" t="s">
        <v>4338</v>
      </c>
      <c r="AO20" s="178" t="s">
        <v>30</v>
      </c>
      <c r="AP20" s="178">
        <v>2</v>
      </c>
      <c r="AQ20" s="178" t="s">
        <v>4355</v>
      </c>
      <c r="AR20" s="178" t="s">
        <v>4339</v>
      </c>
      <c r="AS20" s="179">
        <v>44764</v>
      </c>
      <c r="AT20" s="189" t="s">
        <v>925</v>
      </c>
      <c r="AU20" s="186" t="s">
        <v>14</v>
      </c>
      <c r="AV20" s="186" t="s">
        <v>904</v>
      </c>
      <c r="AW20" s="186" t="s">
        <v>14</v>
      </c>
      <c r="AX20" s="186" t="s">
        <v>14</v>
      </c>
      <c r="AY20" s="186" t="s">
        <v>915</v>
      </c>
      <c r="AZ20" s="186" t="s">
        <v>904</v>
      </c>
      <c r="BA20" s="187">
        <v>43697</v>
      </c>
      <c r="BB20" s="188" t="s">
        <v>821</v>
      </c>
      <c r="BC20" s="178" t="s">
        <v>14</v>
      </c>
      <c r="BD20" s="178" t="s">
        <v>817</v>
      </c>
      <c r="BE20" s="178" t="s">
        <v>14</v>
      </c>
      <c r="BF20" s="178" t="s">
        <v>14</v>
      </c>
      <c r="BG20" s="178" t="s">
        <v>819</v>
      </c>
      <c r="BH20" s="178" t="s">
        <v>818</v>
      </c>
      <c r="BI20" s="179">
        <v>43642</v>
      </c>
      <c r="BJ20" s="189" t="s">
        <v>4359</v>
      </c>
      <c r="BK20" s="189">
        <v>254</v>
      </c>
      <c r="BL20" s="189" t="s">
        <v>4357</v>
      </c>
      <c r="BM20" s="189" t="s">
        <v>80</v>
      </c>
      <c r="BN20" s="189">
        <v>1</v>
      </c>
      <c r="BO20" s="189" t="s">
        <v>4358</v>
      </c>
      <c r="BP20" s="186" t="s">
        <v>1511</v>
      </c>
      <c r="BQ20" s="190">
        <v>44764</v>
      </c>
      <c r="BR20" s="188" t="s">
        <v>922</v>
      </c>
      <c r="BS20" s="182" t="s">
        <v>14</v>
      </c>
      <c r="BT20" s="182" t="s">
        <v>904</v>
      </c>
      <c r="BU20" s="182" t="s">
        <v>14</v>
      </c>
      <c r="BV20" s="182" t="s">
        <v>14</v>
      </c>
      <c r="BW20" s="182" t="s">
        <v>921</v>
      </c>
      <c r="BX20" s="182" t="s">
        <v>904</v>
      </c>
      <c r="BY20" s="179">
        <v>43697</v>
      </c>
      <c r="BZ20" s="189" t="s">
        <v>923</v>
      </c>
      <c r="CA20" s="189" t="s">
        <v>14</v>
      </c>
      <c r="CB20" s="189" t="s">
        <v>904</v>
      </c>
      <c r="CC20" s="189" t="s">
        <v>14</v>
      </c>
      <c r="CD20" s="189" t="s">
        <v>14</v>
      </c>
      <c r="CE20" s="189" t="s">
        <v>921</v>
      </c>
      <c r="CF20" s="189" t="s">
        <v>904</v>
      </c>
      <c r="CG20" s="190">
        <v>43697</v>
      </c>
      <c r="CH20" s="188" t="s">
        <v>9817</v>
      </c>
      <c r="CI20" s="189" t="e">
        <v>#N/A</v>
      </c>
      <c r="CJ20" s="189" t="e">
        <v>#N/A</v>
      </c>
      <c r="CK20" s="189" t="e">
        <v>#N/A</v>
      </c>
      <c r="CL20" s="189" t="e">
        <v>#N/A</v>
      </c>
      <c r="CM20" s="189" t="e">
        <v>#N/A</v>
      </c>
      <c r="CN20" s="189" t="e">
        <v>#N/A</v>
      </c>
      <c r="CO20" s="191" t="e">
        <v>#N/A</v>
      </c>
      <c r="CP20" s="189" t="s">
        <v>924</v>
      </c>
      <c r="CQ20" s="182" t="s">
        <v>14</v>
      </c>
      <c r="CR20" s="182" t="s">
        <v>904</v>
      </c>
      <c r="CS20" s="182" t="s">
        <v>14</v>
      </c>
      <c r="CT20" s="182" t="s">
        <v>14</v>
      </c>
      <c r="CU20" s="182" t="s">
        <v>921</v>
      </c>
      <c r="CV20" s="182" t="s">
        <v>904</v>
      </c>
      <c r="CW20" s="179">
        <v>43697</v>
      </c>
      <c r="CX20" s="189" t="s">
        <v>4360</v>
      </c>
      <c r="CY20" s="186">
        <v>2034000</v>
      </c>
      <c r="CZ20" s="186" t="s">
        <v>4335</v>
      </c>
      <c r="DA20" s="186" t="s">
        <v>30</v>
      </c>
      <c r="DB20" s="186">
        <v>2</v>
      </c>
      <c r="DC20" s="186" t="s">
        <v>4345</v>
      </c>
      <c r="DD20" s="186" t="s">
        <v>4336</v>
      </c>
      <c r="DE20" s="192">
        <v>44764</v>
      </c>
      <c r="DF20" s="188" t="s">
        <v>4361</v>
      </c>
      <c r="DG20" s="178">
        <v>11439000</v>
      </c>
      <c r="DH20" s="182" t="s">
        <v>4335</v>
      </c>
      <c r="DI20" s="182" t="s">
        <v>30</v>
      </c>
      <c r="DJ20" s="182">
        <v>2</v>
      </c>
      <c r="DK20" s="182" t="s">
        <v>4345</v>
      </c>
      <c r="DL20" s="182" t="s">
        <v>4336</v>
      </c>
      <c r="DM20" s="179">
        <v>44764</v>
      </c>
      <c r="DN20" s="189" t="s">
        <v>4362</v>
      </c>
      <c r="DO20" s="186">
        <v>0</v>
      </c>
      <c r="DP20" s="189" t="s">
        <v>4335</v>
      </c>
      <c r="DQ20" s="189" t="s">
        <v>30</v>
      </c>
      <c r="DR20" s="189">
        <v>2</v>
      </c>
      <c r="DS20" s="189" t="s">
        <v>4345</v>
      </c>
      <c r="DT20" s="189" t="s">
        <v>4336</v>
      </c>
      <c r="DU20" s="190">
        <v>44764</v>
      </c>
      <c r="DV20" s="188" t="s">
        <v>4363</v>
      </c>
      <c r="DW20" s="178">
        <v>1431000</v>
      </c>
      <c r="DX20" s="182" t="s">
        <v>4335</v>
      </c>
      <c r="DY20" s="182" t="s">
        <v>30</v>
      </c>
      <c r="DZ20" s="182">
        <v>2</v>
      </c>
      <c r="EA20" s="182" t="s">
        <v>4345</v>
      </c>
      <c r="EB20" s="182" t="s">
        <v>4336</v>
      </c>
      <c r="EC20" s="179">
        <v>44764</v>
      </c>
      <c r="ED20" s="189" t="s">
        <v>4364</v>
      </c>
      <c r="EE20" s="186">
        <v>603000</v>
      </c>
      <c r="EF20" s="189" t="s">
        <v>4335</v>
      </c>
      <c r="EG20" s="189" t="s">
        <v>30</v>
      </c>
      <c r="EH20" s="189">
        <v>2</v>
      </c>
      <c r="EI20" s="189" t="s">
        <v>4345</v>
      </c>
      <c r="EJ20" s="189" t="s">
        <v>4336</v>
      </c>
      <c r="EK20" s="190">
        <v>44764</v>
      </c>
      <c r="EL20" s="188" t="s">
        <v>4365</v>
      </c>
      <c r="EM20" s="178">
        <v>0</v>
      </c>
      <c r="EN20" s="182" t="s">
        <v>4335</v>
      </c>
      <c r="EO20" s="182" t="s">
        <v>30</v>
      </c>
      <c r="EP20" s="182">
        <v>2</v>
      </c>
      <c r="EQ20" s="182" t="s">
        <v>4345</v>
      </c>
      <c r="ER20" s="182" t="s">
        <v>4336</v>
      </c>
      <c r="ES20" s="179">
        <v>44764</v>
      </c>
      <c r="ET20" s="189" t="s">
        <v>1504</v>
      </c>
      <c r="EU20" s="189">
        <v>530</v>
      </c>
      <c r="EV20" s="189" t="s">
        <v>1500</v>
      </c>
      <c r="EW20" s="189" t="s">
        <v>30</v>
      </c>
      <c r="EX20" s="189">
        <v>2</v>
      </c>
      <c r="EY20" s="189" t="s">
        <v>1501</v>
      </c>
      <c r="EZ20" s="189" t="s">
        <v>158</v>
      </c>
      <c r="FA20" s="190">
        <v>44281</v>
      </c>
      <c r="FB20" s="188" t="s">
        <v>5006</v>
      </c>
      <c r="FC20" s="182">
        <v>3</v>
      </c>
      <c r="FD20" s="182" t="s">
        <v>4335</v>
      </c>
      <c r="FE20" s="182" t="s">
        <v>80</v>
      </c>
      <c r="FF20" s="182">
        <v>1</v>
      </c>
      <c r="FG20" s="182" t="s">
        <v>5003</v>
      </c>
      <c r="FH20" s="182" t="s">
        <v>4336</v>
      </c>
      <c r="FI20" s="179">
        <v>44803</v>
      </c>
      <c r="FJ20" s="188" t="s">
        <v>248</v>
      </c>
      <c r="FK20" s="189" t="s">
        <v>14</v>
      </c>
      <c r="FL20" s="189">
        <v>0</v>
      </c>
      <c r="FM20" s="189" t="s">
        <v>30</v>
      </c>
      <c r="FN20" s="189">
        <v>2</v>
      </c>
      <c r="FO20" s="189">
        <v>0</v>
      </c>
      <c r="FP20" s="186">
        <v>0</v>
      </c>
      <c r="FQ20" s="187">
        <v>43509</v>
      </c>
      <c r="FR20" s="188" t="s">
        <v>252</v>
      </c>
      <c r="FS20" s="182">
        <v>377500</v>
      </c>
      <c r="FT20" s="182" t="s">
        <v>249</v>
      </c>
      <c r="FU20" s="182" t="s">
        <v>30</v>
      </c>
      <c r="FV20" s="182">
        <v>2</v>
      </c>
      <c r="FW20" s="182" t="s">
        <v>251</v>
      </c>
      <c r="FX20" s="182" t="s">
        <v>250</v>
      </c>
      <c r="FY20" s="179">
        <v>43509</v>
      </c>
      <c r="FZ20" s="189" t="s">
        <v>2660</v>
      </c>
      <c r="GA20" s="189">
        <v>1</v>
      </c>
      <c r="GB20" s="189" t="s">
        <v>2247</v>
      </c>
      <c r="GC20" s="189" t="s">
        <v>30</v>
      </c>
      <c r="GD20" s="189">
        <v>2</v>
      </c>
      <c r="GE20" s="189" t="s">
        <v>14</v>
      </c>
      <c r="GF20" s="189" t="s">
        <v>14</v>
      </c>
      <c r="GG20" s="190">
        <v>44691</v>
      </c>
      <c r="GH20" s="188" t="s">
        <v>2666</v>
      </c>
      <c r="GI20" s="182">
        <v>3</v>
      </c>
      <c r="GJ20" s="182" t="s">
        <v>2247</v>
      </c>
      <c r="GK20" s="182" t="s">
        <v>30</v>
      </c>
      <c r="GL20" s="182">
        <v>2</v>
      </c>
      <c r="GM20" s="182" t="s">
        <v>14</v>
      </c>
      <c r="GN20" s="182" t="s">
        <v>14</v>
      </c>
      <c r="GO20" s="179">
        <v>44691</v>
      </c>
      <c r="GP20" s="189" t="s">
        <v>2661</v>
      </c>
      <c r="GQ20" s="189">
        <v>3</v>
      </c>
      <c r="GR20" s="189" t="s">
        <v>2247</v>
      </c>
      <c r="GS20" s="189" t="s">
        <v>30</v>
      </c>
      <c r="GT20" s="189">
        <v>2</v>
      </c>
      <c r="GU20" s="189" t="s">
        <v>14</v>
      </c>
      <c r="GV20" s="189" t="s">
        <v>14</v>
      </c>
      <c r="GW20" s="190">
        <v>44691</v>
      </c>
      <c r="GX20" s="188" t="s">
        <v>2667</v>
      </c>
      <c r="GY20" s="182">
        <v>0</v>
      </c>
      <c r="GZ20" s="182" t="s">
        <v>2247</v>
      </c>
      <c r="HA20" s="182" t="s">
        <v>30</v>
      </c>
      <c r="HB20" s="182">
        <v>2</v>
      </c>
      <c r="HC20" s="182" t="s">
        <v>14</v>
      </c>
      <c r="HD20" s="182" t="s">
        <v>14</v>
      </c>
      <c r="HE20" s="179">
        <v>44691</v>
      </c>
      <c r="HF20" s="189" t="s">
        <v>2659</v>
      </c>
      <c r="HG20" s="189">
        <v>0</v>
      </c>
      <c r="HH20" s="189" t="s">
        <v>2247</v>
      </c>
      <c r="HI20" s="189" t="s">
        <v>30</v>
      </c>
      <c r="HJ20" s="189">
        <v>2</v>
      </c>
      <c r="HK20" s="189" t="s">
        <v>14</v>
      </c>
      <c r="HL20" s="189" t="s">
        <v>14</v>
      </c>
      <c r="HM20" s="190">
        <v>44691</v>
      </c>
      <c r="HN20" s="188" t="s">
        <v>2665</v>
      </c>
      <c r="HO20" s="182">
        <v>3</v>
      </c>
      <c r="HP20" s="182" t="s">
        <v>2247</v>
      </c>
      <c r="HQ20" s="182" t="s">
        <v>30</v>
      </c>
      <c r="HR20" s="182">
        <v>2</v>
      </c>
      <c r="HS20" s="182" t="s">
        <v>14</v>
      </c>
      <c r="HT20" s="182" t="s">
        <v>14</v>
      </c>
      <c r="HU20" s="179">
        <v>44691</v>
      </c>
      <c r="HV20" s="189" t="s">
        <v>2662</v>
      </c>
      <c r="HW20" s="189">
        <v>3</v>
      </c>
      <c r="HX20" s="189" t="s">
        <v>2247</v>
      </c>
      <c r="HY20" s="189" t="s">
        <v>30</v>
      </c>
      <c r="HZ20" s="189">
        <v>2</v>
      </c>
      <c r="IA20" s="189" t="s">
        <v>14</v>
      </c>
      <c r="IB20" s="189" t="s">
        <v>14</v>
      </c>
      <c r="IC20" s="190">
        <v>44691</v>
      </c>
      <c r="ID20" s="188" t="s">
        <v>2664</v>
      </c>
      <c r="IE20" s="182">
        <v>0</v>
      </c>
      <c r="IF20" s="182" t="s">
        <v>2247</v>
      </c>
      <c r="IG20" s="182" t="s">
        <v>30</v>
      </c>
      <c r="IH20" s="182">
        <v>2</v>
      </c>
      <c r="II20" s="182" t="s">
        <v>14</v>
      </c>
      <c r="IJ20" s="182" t="s">
        <v>14</v>
      </c>
      <c r="IK20" s="179">
        <v>44691</v>
      </c>
      <c r="IL20" s="189" t="s">
        <v>2663</v>
      </c>
      <c r="IM20" s="189">
        <v>1</v>
      </c>
      <c r="IN20" s="189" t="s">
        <v>2247</v>
      </c>
      <c r="IO20" s="189" t="s">
        <v>30</v>
      </c>
      <c r="IP20" s="189">
        <v>2</v>
      </c>
      <c r="IQ20" s="189" t="s">
        <v>14</v>
      </c>
      <c r="IR20" s="189" t="s">
        <v>14</v>
      </c>
      <c r="IS20" s="190">
        <v>44691</v>
      </c>
    </row>
    <row r="21" spans="1:253" s="282" customFormat="1" ht="12.95" customHeight="1" x14ac:dyDescent="0.2">
      <c r="A21" s="282" t="s">
        <v>253</v>
      </c>
      <c r="B21" s="282" t="s">
        <v>9204</v>
      </c>
      <c r="C21" s="282" t="s">
        <v>254</v>
      </c>
      <c r="D21" s="282" t="s">
        <v>234</v>
      </c>
      <c r="E21" s="282" t="s">
        <v>8689</v>
      </c>
      <c r="F21" s="282" t="s">
        <v>5028</v>
      </c>
      <c r="G21" s="177">
        <v>27600000</v>
      </c>
      <c r="H21" s="178" t="s">
        <v>4335</v>
      </c>
      <c r="I21" s="178" t="s">
        <v>30</v>
      </c>
      <c r="J21" s="178">
        <v>2</v>
      </c>
      <c r="K21" s="178" t="s">
        <v>5025</v>
      </c>
      <c r="L21" s="178" t="s">
        <v>4336</v>
      </c>
      <c r="M21" s="179">
        <v>44803</v>
      </c>
      <c r="N21" s="188" t="s">
        <v>2020</v>
      </c>
      <c r="O21" s="180">
        <v>201932</v>
      </c>
      <c r="P21" s="180" t="s">
        <v>2018</v>
      </c>
      <c r="Q21" s="180" t="s">
        <v>30</v>
      </c>
      <c r="R21" s="180">
        <v>2</v>
      </c>
      <c r="S21" s="180" t="s">
        <v>2019</v>
      </c>
      <c r="T21" s="180" t="s">
        <v>918</v>
      </c>
      <c r="U21" s="181">
        <v>44641</v>
      </c>
      <c r="V21" s="188" t="s">
        <v>4367</v>
      </c>
      <c r="W21" s="178">
        <v>5658000</v>
      </c>
      <c r="X21" s="178" t="s">
        <v>4335</v>
      </c>
      <c r="Y21" s="178" t="s">
        <v>30</v>
      </c>
      <c r="Z21" s="178">
        <v>2</v>
      </c>
      <c r="AA21" s="178" t="s">
        <v>4366</v>
      </c>
      <c r="AB21" s="178" t="s">
        <v>4336</v>
      </c>
      <c r="AC21" s="179">
        <v>44764</v>
      </c>
      <c r="AD21" s="188" t="s">
        <v>4369</v>
      </c>
      <c r="AE21" s="186">
        <v>475000</v>
      </c>
      <c r="AF21" s="186" t="s">
        <v>4335</v>
      </c>
      <c r="AG21" s="186" t="s">
        <v>30</v>
      </c>
      <c r="AH21" s="186">
        <v>2</v>
      </c>
      <c r="AI21" s="186" t="s">
        <v>4368</v>
      </c>
      <c r="AJ21" s="186" t="s">
        <v>4336</v>
      </c>
      <c r="AK21" s="187">
        <v>44764</v>
      </c>
      <c r="AL21" s="188" t="s">
        <v>4371</v>
      </c>
      <c r="AM21" s="178">
        <v>347000</v>
      </c>
      <c r="AN21" s="178" t="s">
        <v>4338</v>
      </c>
      <c r="AO21" s="178" t="s">
        <v>30</v>
      </c>
      <c r="AP21" s="178">
        <v>2</v>
      </c>
      <c r="AQ21" s="178" t="s">
        <v>4370</v>
      </c>
      <c r="AR21" s="178" t="s">
        <v>4339</v>
      </c>
      <c r="AS21" s="179">
        <v>44764</v>
      </c>
      <c r="AT21" s="189" t="s">
        <v>259</v>
      </c>
      <c r="AU21" s="186">
        <v>0</v>
      </c>
      <c r="AV21" s="186">
        <v>0</v>
      </c>
      <c r="AW21" s="186" t="s">
        <v>30</v>
      </c>
      <c r="AX21" s="186">
        <v>2</v>
      </c>
      <c r="AY21" s="186">
        <v>0</v>
      </c>
      <c r="AZ21" s="186">
        <v>0</v>
      </c>
      <c r="BA21" s="187">
        <v>43509</v>
      </c>
      <c r="BB21" s="188" t="s">
        <v>822</v>
      </c>
      <c r="BC21" s="178" t="s">
        <v>14</v>
      </c>
      <c r="BD21" s="178" t="s">
        <v>817</v>
      </c>
      <c r="BE21" s="178" t="s">
        <v>14</v>
      </c>
      <c r="BF21" s="178" t="s">
        <v>14</v>
      </c>
      <c r="BG21" s="178" t="s">
        <v>819</v>
      </c>
      <c r="BH21" s="178" t="s">
        <v>818</v>
      </c>
      <c r="BI21" s="179">
        <v>43642</v>
      </c>
      <c r="BJ21" s="189" t="s">
        <v>4372</v>
      </c>
      <c r="BK21" s="189">
        <v>17</v>
      </c>
      <c r="BL21" s="189" t="s">
        <v>4342</v>
      </c>
      <c r="BM21" s="189" t="s">
        <v>80</v>
      </c>
      <c r="BN21" s="189">
        <v>1</v>
      </c>
      <c r="BO21" s="189" t="s">
        <v>4358</v>
      </c>
      <c r="BP21" s="186" t="s">
        <v>1511</v>
      </c>
      <c r="BQ21" s="190">
        <v>44764</v>
      </c>
      <c r="BR21" s="188" t="s">
        <v>255</v>
      </c>
      <c r="BS21" s="182">
        <v>0</v>
      </c>
      <c r="BT21" s="182">
        <v>0</v>
      </c>
      <c r="BU21" s="182" t="s">
        <v>30</v>
      </c>
      <c r="BV21" s="182">
        <v>2</v>
      </c>
      <c r="BW21" s="182">
        <v>0</v>
      </c>
      <c r="BX21" s="182">
        <v>0</v>
      </c>
      <c r="BY21" s="179">
        <v>43509</v>
      </c>
      <c r="BZ21" s="189" t="s">
        <v>256</v>
      </c>
      <c r="CA21" s="189">
        <v>0</v>
      </c>
      <c r="CB21" s="189">
        <v>0</v>
      </c>
      <c r="CC21" s="189" t="s">
        <v>30</v>
      </c>
      <c r="CD21" s="189">
        <v>2</v>
      </c>
      <c r="CE21" s="189">
        <v>0</v>
      </c>
      <c r="CF21" s="189">
        <v>0</v>
      </c>
      <c r="CG21" s="190">
        <v>43509</v>
      </c>
      <c r="CH21" s="188" t="s">
        <v>9818</v>
      </c>
      <c r="CI21" s="189" t="e">
        <v>#N/A</v>
      </c>
      <c r="CJ21" s="189" t="e">
        <v>#N/A</v>
      </c>
      <c r="CK21" s="189" t="e">
        <v>#N/A</v>
      </c>
      <c r="CL21" s="189" t="e">
        <v>#N/A</v>
      </c>
      <c r="CM21" s="189" t="e">
        <v>#N/A</v>
      </c>
      <c r="CN21" s="189" t="e">
        <v>#N/A</v>
      </c>
      <c r="CO21" s="191" t="e">
        <v>#N/A</v>
      </c>
      <c r="CP21" s="189" t="s">
        <v>258</v>
      </c>
      <c r="CQ21" s="182" t="s">
        <v>14</v>
      </c>
      <c r="CR21" s="182">
        <v>0</v>
      </c>
      <c r="CS21" s="182" t="s">
        <v>30</v>
      </c>
      <c r="CT21" s="182">
        <v>2</v>
      </c>
      <c r="CU21" s="182">
        <v>0</v>
      </c>
      <c r="CV21" s="182">
        <v>0</v>
      </c>
      <c r="CW21" s="179">
        <v>43509</v>
      </c>
      <c r="CX21" s="189" t="s">
        <v>4373</v>
      </c>
      <c r="CY21" s="186">
        <v>475000</v>
      </c>
      <c r="CZ21" s="186" t="s">
        <v>4335</v>
      </c>
      <c r="DA21" s="186" t="s">
        <v>30</v>
      </c>
      <c r="DB21" s="186">
        <v>2</v>
      </c>
      <c r="DC21" s="186" t="s">
        <v>4345</v>
      </c>
      <c r="DD21" s="186" t="s">
        <v>4336</v>
      </c>
      <c r="DE21" s="192">
        <v>44764</v>
      </c>
      <c r="DF21" s="188" t="s">
        <v>4374</v>
      </c>
      <c r="DG21" s="178">
        <v>5183000</v>
      </c>
      <c r="DH21" s="182" t="s">
        <v>4335</v>
      </c>
      <c r="DI21" s="182" t="s">
        <v>30</v>
      </c>
      <c r="DJ21" s="182">
        <v>2</v>
      </c>
      <c r="DK21" s="182" t="s">
        <v>4345</v>
      </c>
      <c r="DL21" s="182" t="s">
        <v>4336</v>
      </c>
      <c r="DM21" s="179">
        <v>44764</v>
      </c>
      <c r="DN21" s="189" t="s">
        <v>4375</v>
      </c>
      <c r="DO21" s="186">
        <v>0</v>
      </c>
      <c r="DP21" s="189" t="s">
        <v>4335</v>
      </c>
      <c r="DQ21" s="189" t="s">
        <v>30</v>
      </c>
      <c r="DR21" s="189">
        <v>2</v>
      </c>
      <c r="DS21" s="189" t="s">
        <v>4345</v>
      </c>
      <c r="DT21" s="189" t="s">
        <v>4336</v>
      </c>
      <c r="DU21" s="190">
        <v>44764</v>
      </c>
      <c r="DV21" s="188" t="s">
        <v>4376</v>
      </c>
      <c r="DW21" s="178">
        <v>475000</v>
      </c>
      <c r="DX21" s="182" t="s">
        <v>4335</v>
      </c>
      <c r="DY21" s="182" t="s">
        <v>30</v>
      </c>
      <c r="DZ21" s="182">
        <v>2</v>
      </c>
      <c r="EA21" s="182" t="s">
        <v>4345</v>
      </c>
      <c r="EB21" s="182" t="s">
        <v>4336</v>
      </c>
      <c r="EC21" s="179">
        <v>44764</v>
      </c>
      <c r="ED21" s="189" t="s">
        <v>4377</v>
      </c>
      <c r="EE21" s="186">
        <v>0</v>
      </c>
      <c r="EF21" s="189" t="s">
        <v>4335</v>
      </c>
      <c r="EG21" s="189" t="s">
        <v>30</v>
      </c>
      <c r="EH21" s="189">
        <v>2</v>
      </c>
      <c r="EI21" s="189" t="s">
        <v>4345</v>
      </c>
      <c r="EJ21" s="189" t="s">
        <v>4336</v>
      </c>
      <c r="EK21" s="190">
        <v>44764</v>
      </c>
      <c r="EL21" s="188" t="s">
        <v>4378</v>
      </c>
      <c r="EM21" s="178">
        <v>0</v>
      </c>
      <c r="EN21" s="182" t="s">
        <v>4335</v>
      </c>
      <c r="EO21" s="182" t="s">
        <v>30</v>
      </c>
      <c r="EP21" s="182">
        <v>2</v>
      </c>
      <c r="EQ21" s="182" t="s">
        <v>4345</v>
      </c>
      <c r="ER21" s="182" t="s">
        <v>4336</v>
      </c>
      <c r="ES21" s="179">
        <v>44764</v>
      </c>
      <c r="ET21" s="189" t="s">
        <v>1505</v>
      </c>
      <c r="EU21" s="189">
        <v>530</v>
      </c>
      <c r="EV21" s="189" t="s">
        <v>1500</v>
      </c>
      <c r="EW21" s="189" t="s">
        <v>30</v>
      </c>
      <c r="EX21" s="189">
        <v>2</v>
      </c>
      <c r="EY21" s="189" t="s">
        <v>1501</v>
      </c>
      <c r="EZ21" s="189" t="s">
        <v>158</v>
      </c>
      <c r="FA21" s="190">
        <v>44281</v>
      </c>
      <c r="FB21" s="188" t="s">
        <v>257</v>
      </c>
      <c r="FC21" s="182">
        <v>3</v>
      </c>
      <c r="FD21" s="182">
        <v>0</v>
      </c>
      <c r="FE21" s="182" t="s">
        <v>30</v>
      </c>
      <c r="FF21" s="182">
        <v>2</v>
      </c>
      <c r="FG21" s="182">
        <v>0</v>
      </c>
      <c r="FH21" s="182">
        <v>0</v>
      </c>
      <c r="FI21" s="179">
        <v>43509</v>
      </c>
      <c r="FJ21" s="188" t="s">
        <v>260</v>
      </c>
      <c r="FK21" s="189" t="s">
        <v>14</v>
      </c>
      <c r="FL21" s="189">
        <v>0</v>
      </c>
      <c r="FM21" s="189" t="s">
        <v>30</v>
      </c>
      <c r="FN21" s="189">
        <v>2</v>
      </c>
      <c r="FO21" s="189">
        <v>0</v>
      </c>
      <c r="FP21" s="186">
        <v>0</v>
      </c>
      <c r="FQ21" s="187">
        <v>43509</v>
      </c>
      <c r="FR21" s="188" t="s">
        <v>261</v>
      </c>
      <c r="FS21" s="182" t="s">
        <v>14</v>
      </c>
      <c r="FT21" s="182">
        <v>0</v>
      </c>
      <c r="FU21" s="182" t="s">
        <v>30</v>
      </c>
      <c r="FV21" s="182">
        <v>2</v>
      </c>
      <c r="FW21" s="182">
        <v>0</v>
      </c>
      <c r="FX21" s="182">
        <v>0</v>
      </c>
      <c r="FY21" s="179">
        <v>43509</v>
      </c>
      <c r="FZ21" s="189" t="s">
        <v>2669</v>
      </c>
      <c r="GA21" s="189">
        <v>1</v>
      </c>
      <c r="GB21" s="189" t="s">
        <v>2247</v>
      </c>
      <c r="GC21" s="189" t="s">
        <v>30</v>
      </c>
      <c r="GD21" s="189">
        <v>2</v>
      </c>
      <c r="GE21" s="189" t="s">
        <v>14</v>
      </c>
      <c r="GF21" s="189" t="s">
        <v>14</v>
      </c>
      <c r="GG21" s="190">
        <v>44691</v>
      </c>
      <c r="GH21" s="188" t="s">
        <v>2675</v>
      </c>
      <c r="GI21" s="182">
        <v>2</v>
      </c>
      <c r="GJ21" s="182" t="s">
        <v>2247</v>
      </c>
      <c r="GK21" s="182" t="s">
        <v>30</v>
      </c>
      <c r="GL21" s="182">
        <v>2</v>
      </c>
      <c r="GM21" s="182" t="s">
        <v>14</v>
      </c>
      <c r="GN21" s="182" t="s">
        <v>14</v>
      </c>
      <c r="GO21" s="179">
        <v>44691</v>
      </c>
      <c r="GP21" s="189" t="s">
        <v>2670</v>
      </c>
      <c r="GQ21" s="189">
        <v>1</v>
      </c>
      <c r="GR21" s="189" t="s">
        <v>2247</v>
      </c>
      <c r="GS21" s="189" t="s">
        <v>30</v>
      </c>
      <c r="GT21" s="189">
        <v>2</v>
      </c>
      <c r="GU21" s="189" t="s">
        <v>14</v>
      </c>
      <c r="GV21" s="189" t="s">
        <v>14</v>
      </c>
      <c r="GW21" s="190">
        <v>44691</v>
      </c>
      <c r="GX21" s="188" t="s">
        <v>2676</v>
      </c>
      <c r="GY21" s="182">
        <v>0</v>
      </c>
      <c r="GZ21" s="182" t="s">
        <v>2247</v>
      </c>
      <c r="HA21" s="182" t="s">
        <v>30</v>
      </c>
      <c r="HB21" s="182">
        <v>2</v>
      </c>
      <c r="HC21" s="182" t="s">
        <v>14</v>
      </c>
      <c r="HD21" s="182" t="s">
        <v>14</v>
      </c>
      <c r="HE21" s="179">
        <v>44691</v>
      </c>
      <c r="HF21" s="189" t="s">
        <v>2668</v>
      </c>
      <c r="HG21" s="189">
        <v>0</v>
      </c>
      <c r="HH21" s="189" t="s">
        <v>2247</v>
      </c>
      <c r="HI21" s="189" t="s">
        <v>30</v>
      </c>
      <c r="HJ21" s="189">
        <v>2</v>
      </c>
      <c r="HK21" s="189" t="s">
        <v>14</v>
      </c>
      <c r="HL21" s="189" t="s">
        <v>14</v>
      </c>
      <c r="HM21" s="190">
        <v>44691</v>
      </c>
      <c r="HN21" s="188" t="s">
        <v>2674</v>
      </c>
      <c r="HO21" s="182">
        <v>1</v>
      </c>
      <c r="HP21" s="182" t="s">
        <v>2247</v>
      </c>
      <c r="HQ21" s="182" t="s">
        <v>30</v>
      </c>
      <c r="HR21" s="182">
        <v>2</v>
      </c>
      <c r="HS21" s="182" t="s">
        <v>14</v>
      </c>
      <c r="HT21" s="182" t="s">
        <v>14</v>
      </c>
      <c r="HU21" s="179">
        <v>44691</v>
      </c>
      <c r="HV21" s="189" t="s">
        <v>2671</v>
      </c>
      <c r="HW21" s="189">
        <v>1</v>
      </c>
      <c r="HX21" s="189" t="s">
        <v>2247</v>
      </c>
      <c r="HY21" s="189" t="s">
        <v>30</v>
      </c>
      <c r="HZ21" s="189">
        <v>2</v>
      </c>
      <c r="IA21" s="189" t="s">
        <v>14</v>
      </c>
      <c r="IB21" s="189" t="s">
        <v>14</v>
      </c>
      <c r="IC21" s="190">
        <v>44691</v>
      </c>
      <c r="ID21" s="188" t="s">
        <v>2673</v>
      </c>
      <c r="IE21" s="182">
        <v>0</v>
      </c>
      <c r="IF21" s="182" t="s">
        <v>2247</v>
      </c>
      <c r="IG21" s="182" t="s">
        <v>30</v>
      </c>
      <c r="IH21" s="182">
        <v>2</v>
      </c>
      <c r="II21" s="182" t="s">
        <v>14</v>
      </c>
      <c r="IJ21" s="182" t="s">
        <v>14</v>
      </c>
      <c r="IK21" s="179">
        <v>44691</v>
      </c>
      <c r="IL21" s="189" t="s">
        <v>2672</v>
      </c>
      <c r="IM21" s="189">
        <v>1</v>
      </c>
      <c r="IN21" s="189" t="s">
        <v>2247</v>
      </c>
      <c r="IO21" s="189" t="s">
        <v>30</v>
      </c>
      <c r="IP21" s="189">
        <v>2</v>
      </c>
      <c r="IQ21" s="189" t="s">
        <v>14</v>
      </c>
      <c r="IR21" s="189" t="s">
        <v>14</v>
      </c>
      <c r="IS21" s="190">
        <v>44691</v>
      </c>
    </row>
    <row r="22" spans="1:253" s="282" customFormat="1" ht="12.95" customHeight="1" x14ac:dyDescent="0.2">
      <c r="A22" s="282" t="s">
        <v>262</v>
      </c>
      <c r="B22" s="282" t="s">
        <v>9265</v>
      </c>
      <c r="C22" s="282" t="s">
        <v>263</v>
      </c>
      <c r="D22" s="282" t="s">
        <v>264</v>
      </c>
      <c r="E22" s="282" t="s">
        <v>8690</v>
      </c>
      <c r="F22" s="282" t="s">
        <v>4317</v>
      </c>
      <c r="G22" s="177">
        <v>106200000</v>
      </c>
      <c r="H22" s="178" t="s">
        <v>4314</v>
      </c>
      <c r="I22" s="178" t="s">
        <v>30</v>
      </c>
      <c r="J22" s="178">
        <v>2</v>
      </c>
      <c r="K22" s="178" t="s">
        <v>4316</v>
      </c>
      <c r="L22" s="178" t="s">
        <v>4315</v>
      </c>
      <c r="M22" s="179">
        <v>44763</v>
      </c>
      <c r="N22" s="188" t="s">
        <v>1313</v>
      </c>
      <c r="O22" s="180">
        <v>2267048</v>
      </c>
      <c r="P22" s="180" t="s">
        <v>1310</v>
      </c>
      <c r="Q22" s="180" t="s">
        <v>80</v>
      </c>
      <c r="R22" s="180">
        <v>1</v>
      </c>
      <c r="S22" s="180" t="s">
        <v>1312</v>
      </c>
      <c r="T22" s="180" t="s">
        <v>1311</v>
      </c>
      <c r="U22" s="181">
        <v>44109</v>
      </c>
      <c r="V22" s="188" t="s">
        <v>4318</v>
      </c>
      <c r="W22" s="178">
        <v>106200000</v>
      </c>
      <c r="X22" s="178" t="s">
        <v>4314</v>
      </c>
      <c r="Y22" s="178" t="s">
        <v>30</v>
      </c>
      <c r="Z22" s="178">
        <v>2</v>
      </c>
      <c r="AA22" s="178" t="s">
        <v>4316</v>
      </c>
      <c r="AB22" s="178" t="s">
        <v>4315</v>
      </c>
      <c r="AC22" s="179">
        <v>44763</v>
      </c>
      <c r="AD22" s="188" t="s">
        <v>4320</v>
      </c>
      <c r="AE22" s="186">
        <v>25500000</v>
      </c>
      <c r="AF22" s="186" t="s">
        <v>4281</v>
      </c>
      <c r="AG22" s="186" t="s">
        <v>80</v>
      </c>
      <c r="AH22" s="186">
        <v>1</v>
      </c>
      <c r="AI22" s="186" t="s">
        <v>4319</v>
      </c>
      <c r="AJ22" s="186" t="s">
        <v>4282</v>
      </c>
      <c r="AK22" s="187">
        <v>44763</v>
      </c>
      <c r="AL22" s="188" t="s">
        <v>4324</v>
      </c>
      <c r="AM22" s="178">
        <v>10103000</v>
      </c>
      <c r="AN22" s="178" t="s">
        <v>4321</v>
      </c>
      <c r="AO22" s="178" t="s">
        <v>30</v>
      </c>
      <c r="AP22" s="178">
        <v>2</v>
      </c>
      <c r="AQ22" s="178" t="s">
        <v>4323</v>
      </c>
      <c r="AR22" s="178" t="s">
        <v>4322</v>
      </c>
      <c r="AS22" s="179">
        <v>44763</v>
      </c>
      <c r="AT22" s="189" t="s">
        <v>954</v>
      </c>
      <c r="AU22" s="186" t="s">
        <v>14</v>
      </c>
      <c r="AV22" s="186" t="s">
        <v>14</v>
      </c>
      <c r="AW22" s="186" t="s">
        <v>14</v>
      </c>
      <c r="AX22" s="186" t="s">
        <v>14</v>
      </c>
      <c r="AY22" s="186" t="s">
        <v>14</v>
      </c>
      <c r="AZ22" s="186" t="s">
        <v>14</v>
      </c>
      <c r="BA22" s="187">
        <v>43770</v>
      </c>
      <c r="BB22" s="188" t="s">
        <v>1029</v>
      </c>
      <c r="BC22" s="178" t="s">
        <v>14</v>
      </c>
      <c r="BD22" s="178" t="s">
        <v>14</v>
      </c>
      <c r="BE22" s="178" t="s">
        <v>14</v>
      </c>
      <c r="BF22" s="178" t="s">
        <v>14</v>
      </c>
      <c r="BG22" s="178" t="s">
        <v>1028</v>
      </c>
      <c r="BH22" s="178" t="s">
        <v>14</v>
      </c>
      <c r="BI22" s="179">
        <v>43819</v>
      </c>
      <c r="BJ22" s="189" t="s">
        <v>4327</v>
      </c>
      <c r="BK22" s="189">
        <v>3311</v>
      </c>
      <c r="BL22" s="189" t="s">
        <v>4325</v>
      </c>
      <c r="BM22" s="189" t="s">
        <v>30</v>
      </c>
      <c r="BN22" s="189">
        <v>2</v>
      </c>
      <c r="BO22" s="189" t="s">
        <v>4326</v>
      </c>
      <c r="BP22" s="186" t="s">
        <v>501</v>
      </c>
      <c r="BQ22" s="190">
        <v>44763</v>
      </c>
      <c r="BR22" s="188" t="s">
        <v>265</v>
      </c>
      <c r="BS22" s="182" t="s">
        <v>14</v>
      </c>
      <c r="BT22" s="182">
        <v>0</v>
      </c>
      <c r="BU22" s="182" t="s">
        <v>30</v>
      </c>
      <c r="BV22" s="182">
        <v>2</v>
      </c>
      <c r="BW22" s="182">
        <v>0</v>
      </c>
      <c r="BX22" s="182">
        <v>0</v>
      </c>
      <c r="BY22" s="179">
        <v>43509</v>
      </c>
      <c r="BZ22" s="189" t="s">
        <v>266</v>
      </c>
      <c r="CA22" s="189" t="s">
        <v>14</v>
      </c>
      <c r="CB22" s="189">
        <v>0</v>
      </c>
      <c r="CC22" s="189" t="s">
        <v>14</v>
      </c>
      <c r="CD22" s="189" t="s">
        <v>14</v>
      </c>
      <c r="CE22" s="189">
        <v>0</v>
      </c>
      <c r="CF22" s="189">
        <v>0</v>
      </c>
      <c r="CG22" s="190">
        <v>43509</v>
      </c>
      <c r="CH22" s="188" t="s">
        <v>9819</v>
      </c>
      <c r="CI22" s="189" t="e">
        <v>#N/A</v>
      </c>
      <c r="CJ22" s="189" t="e">
        <v>#N/A</v>
      </c>
      <c r="CK22" s="189" t="e">
        <v>#N/A</v>
      </c>
      <c r="CL22" s="189" t="e">
        <v>#N/A</v>
      </c>
      <c r="CM22" s="189" t="e">
        <v>#N/A</v>
      </c>
      <c r="CN22" s="189" t="e">
        <v>#N/A</v>
      </c>
      <c r="CO22" s="191" t="e">
        <v>#N/A</v>
      </c>
      <c r="CP22" s="189" t="s">
        <v>271</v>
      </c>
      <c r="CQ22" s="182">
        <v>1700</v>
      </c>
      <c r="CR22" s="182" t="s">
        <v>268</v>
      </c>
      <c r="CS22" s="182" t="s">
        <v>30</v>
      </c>
      <c r="CT22" s="182">
        <v>2</v>
      </c>
      <c r="CU22" s="182" t="s">
        <v>270</v>
      </c>
      <c r="CV22" s="182" t="s">
        <v>269</v>
      </c>
      <c r="CW22" s="179">
        <v>43509</v>
      </c>
      <c r="CX22" s="189" t="s">
        <v>4288</v>
      </c>
      <c r="CY22" s="186">
        <v>16000000</v>
      </c>
      <c r="CZ22" s="186" t="s">
        <v>4281</v>
      </c>
      <c r="DA22" s="186" t="s">
        <v>80</v>
      </c>
      <c r="DB22" s="186">
        <v>1</v>
      </c>
      <c r="DC22" s="186" t="s">
        <v>4283</v>
      </c>
      <c r="DD22" s="186" t="s">
        <v>4282</v>
      </c>
      <c r="DE22" s="192">
        <v>44747</v>
      </c>
      <c r="DF22" s="188" t="s">
        <v>4330</v>
      </c>
      <c r="DG22" s="178">
        <v>80700000</v>
      </c>
      <c r="DH22" s="182" t="s">
        <v>4281</v>
      </c>
      <c r="DI22" s="182" t="s">
        <v>30</v>
      </c>
      <c r="DJ22" s="182">
        <v>2</v>
      </c>
      <c r="DK22" s="182" t="s">
        <v>4329</v>
      </c>
      <c r="DL22" s="182" t="s">
        <v>4282</v>
      </c>
      <c r="DM22" s="179">
        <v>44763</v>
      </c>
      <c r="DN22" s="189" t="s">
        <v>4284</v>
      </c>
      <c r="DO22" s="186">
        <v>9500000</v>
      </c>
      <c r="DP22" s="189" t="s">
        <v>4281</v>
      </c>
      <c r="DQ22" s="189" t="s">
        <v>80</v>
      </c>
      <c r="DR22" s="189">
        <v>1</v>
      </c>
      <c r="DS22" s="189" t="s">
        <v>4283</v>
      </c>
      <c r="DT22" s="189" t="s">
        <v>4282</v>
      </c>
      <c r="DU22" s="190">
        <v>44747</v>
      </c>
      <c r="DV22" s="188" t="s">
        <v>4285</v>
      </c>
      <c r="DW22" s="178">
        <v>12500000</v>
      </c>
      <c r="DX22" s="182" t="s">
        <v>4281</v>
      </c>
      <c r="DY22" s="182" t="s">
        <v>80</v>
      </c>
      <c r="DZ22" s="182">
        <v>1</v>
      </c>
      <c r="EA22" s="182" t="s">
        <v>4283</v>
      </c>
      <c r="EB22" s="182" t="s">
        <v>4282</v>
      </c>
      <c r="EC22" s="179">
        <v>44747</v>
      </c>
      <c r="ED22" s="189" t="s">
        <v>4286</v>
      </c>
      <c r="EE22" s="186">
        <v>2900000</v>
      </c>
      <c r="EF22" s="189" t="s">
        <v>4281</v>
      </c>
      <c r="EG22" s="189" t="s">
        <v>80</v>
      </c>
      <c r="EH22" s="189">
        <v>1</v>
      </c>
      <c r="EI22" s="189" t="s">
        <v>4283</v>
      </c>
      <c r="EJ22" s="189" t="s">
        <v>4282</v>
      </c>
      <c r="EK22" s="190">
        <v>44747</v>
      </c>
      <c r="EL22" s="188" t="s">
        <v>4287</v>
      </c>
      <c r="EM22" s="178">
        <v>600000</v>
      </c>
      <c r="EN22" s="182" t="s">
        <v>4281</v>
      </c>
      <c r="EO22" s="182" t="s">
        <v>80</v>
      </c>
      <c r="EP22" s="182">
        <v>1</v>
      </c>
      <c r="EQ22" s="182" t="s">
        <v>4283</v>
      </c>
      <c r="ER22" s="182" t="s">
        <v>4282</v>
      </c>
      <c r="ES22" s="179">
        <v>44747</v>
      </c>
      <c r="ET22" s="189" t="s">
        <v>4328</v>
      </c>
      <c r="EU22" s="189">
        <v>3311</v>
      </c>
      <c r="EV22" s="189" t="s">
        <v>4325</v>
      </c>
      <c r="EW22" s="189" t="s">
        <v>30</v>
      </c>
      <c r="EX22" s="189">
        <v>2</v>
      </c>
      <c r="EY22" s="189" t="s">
        <v>4326</v>
      </c>
      <c r="EZ22" s="189" t="s">
        <v>501</v>
      </c>
      <c r="FA22" s="190">
        <v>44763</v>
      </c>
      <c r="FB22" s="188" t="s">
        <v>267</v>
      </c>
      <c r="FC22" s="182">
        <v>5</v>
      </c>
      <c r="FD22" s="182">
        <v>0</v>
      </c>
      <c r="FE22" s="182" t="s">
        <v>30</v>
      </c>
      <c r="FF22" s="182">
        <v>2</v>
      </c>
      <c r="FG22" s="182">
        <v>0</v>
      </c>
      <c r="FH22" s="182">
        <v>0</v>
      </c>
      <c r="FI22" s="179">
        <v>43509</v>
      </c>
      <c r="FJ22" s="188" t="s">
        <v>927</v>
      </c>
      <c r="FK22" s="189" t="s">
        <v>14</v>
      </c>
      <c r="FL22" s="189" t="s">
        <v>14</v>
      </c>
      <c r="FM22" s="189" t="s">
        <v>14</v>
      </c>
      <c r="FN22" s="189" t="s">
        <v>14</v>
      </c>
      <c r="FO22" s="189" t="s">
        <v>926</v>
      </c>
      <c r="FP22" s="186" t="s">
        <v>14</v>
      </c>
      <c r="FQ22" s="187">
        <v>43698</v>
      </c>
      <c r="FR22" s="188" t="s">
        <v>928</v>
      </c>
      <c r="FS22" s="182" t="s">
        <v>14</v>
      </c>
      <c r="FT22" s="182" t="s">
        <v>14</v>
      </c>
      <c r="FU22" s="182" t="s">
        <v>14</v>
      </c>
      <c r="FV22" s="182" t="s">
        <v>14</v>
      </c>
      <c r="FW22" s="182" t="s">
        <v>926</v>
      </c>
      <c r="FX22" s="182" t="s">
        <v>14</v>
      </c>
      <c r="FY22" s="179">
        <v>43698</v>
      </c>
      <c r="FZ22" s="189" t="s">
        <v>2384</v>
      </c>
      <c r="GA22" s="189">
        <v>1</v>
      </c>
      <c r="GB22" s="189" t="s">
        <v>2247</v>
      </c>
      <c r="GC22" s="189" t="s">
        <v>30</v>
      </c>
      <c r="GD22" s="189">
        <v>2</v>
      </c>
      <c r="GE22" s="189" t="s">
        <v>14</v>
      </c>
      <c r="GF22" s="189" t="s">
        <v>14</v>
      </c>
      <c r="GG22" s="190">
        <v>44678</v>
      </c>
      <c r="GH22" s="188" t="s">
        <v>2390</v>
      </c>
      <c r="GI22" s="182">
        <v>3</v>
      </c>
      <c r="GJ22" s="182" t="s">
        <v>2247</v>
      </c>
      <c r="GK22" s="182" t="s">
        <v>30</v>
      </c>
      <c r="GL22" s="182">
        <v>2</v>
      </c>
      <c r="GM22" s="182" t="s">
        <v>14</v>
      </c>
      <c r="GN22" s="182" t="s">
        <v>14</v>
      </c>
      <c r="GO22" s="179">
        <v>44678</v>
      </c>
      <c r="GP22" s="189" t="s">
        <v>2385</v>
      </c>
      <c r="GQ22" s="189">
        <v>2</v>
      </c>
      <c r="GR22" s="189" t="s">
        <v>2247</v>
      </c>
      <c r="GS22" s="189" t="s">
        <v>30</v>
      </c>
      <c r="GT22" s="189">
        <v>2</v>
      </c>
      <c r="GU22" s="189" t="s">
        <v>14</v>
      </c>
      <c r="GV22" s="189" t="s">
        <v>14</v>
      </c>
      <c r="GW22" s="190">
        <v>44678</v>
      </c>
      <c r="GX22" s="188" t="s">
        <v>2391</v>
      </c>
      <c r="GY22" s="182">
        <v>3</v>
      </c>
      <c r="GZ22" s="182" t="s">
        <v>2247</v>
      </c>
      <c r="HA22" s="182" t="s">
        <v>30</v>
      </c>
      <c r="HB22" s="182">
        <v>2</v>
      </c>
      <c r="HC22" s="182" t="s">
        <v>14</v>
      </c>
      <c r="HD22" s="182" t="s">
        <v>14</v>
      </c>
      <c r="HE22" s="179">
        <v>44678</v>
      </c>
      <c r="HF22" s="189" t="s">
        <v>2383</v>
      </c>
      <c r="HG22" s="189">
        <v>0</v>
      </c>
      <c r="HH22" s="189" t="s">
        <v>2247</v>
      </c>
      <c r="HI22" s="189" t="s">
        <v>30</v>
      </c>
      <c r="HJ22" s="189">
        <v>2</v>
      </c>
      <c r="HK22" s="189" t="s">
        <v>14</v>
      </c>
      <c r="HL22" s="189" t="s">
        <v>14</v>
      </c>
      <c r="HM22" s="190">
        <v>44678</v>
      </c>
      <c r="HN22" s="188" t="s">
        <v>2389</v>
      </c>
      <c r="HO22" s="182">
        <v>2</v>
      </c>
      <c r="HP22" s="182" t="s">
        <v>2247</v>
      </c>
      <c r="HQ22" s="182" t="s">
        <v>30</v>
      </c>
      <c r="HR22" s="182">
        <v>2</v>
      </c>
      <c r="HS22" s="182" t="s">
        <v>14</v>
      </c>
      <c r="HT22" s="182" t="s">
        <v>14</v>
      </c>
      <c r="HU22" s="179">
        <v>44678</v>
      </c>
      <c r="HV22" s="189" t="s">
        <v>2386</v>
      </c>
      <c r="HW22" s="189">
        <v>3</v>
      </c>
      <c r="HX22" s="189" t="s">
        <v>2247</v>
      </c>
      <c r="HY22" s="189" t="s">
        <v>30</v>
      </c>
      <c r="HZ22" s="189">
        <v>2</v>
      </c>
      <c r="IA22" s="189" t="s">
        <v>14</v>
      </c>
      <c r="IB22" s="189" t="s">
        <v>14</v>
      </c>
      <c r="IC22" s="190">
        <v>44678</v>
      </c>
      <c r="ID22" s="188" t="s">
        <v>2388</v>
      </c>
      <c r="IE22" s="182">
        <v>1</v>
      </c>
      <c r="IF22" s="182" t="s">
        <v>2247</v>
      </c>
      <c r="IG22" s="182" t="s">
        <v>30</v>
      </c>
      <c r="IH22" s="182">
        <v>2</v>
      </c>
      <c r="II22" s="182" t="s">
        <v>14</v>
      </c>
      <c r="IJ22" s="182" t="s">
        <v>14</v>
      </c>
      <c r="IK22" s="179">
        <v>44678</v>
      </c>
      <c r="IL22" s="189" t="s">
        <v>2387</v>
      </c>
      <c r="IM22" s="189">
        <v>3</v>
      </c>
      <c r="IN22" s="189" t="s">
        <v>2247</v>
      </c>
      <c r="IO22" s="189" t="s">
        <v>30</v>
      </c>
      <c r="IP22" s="189">
        <v>2</v>
      </c>
      <c r="IQ22" s="189" t="s">
        <v>14</v>
      </c>
      <c r="IR22" s="189" t="s">
        <v>14</v>
      </c>
      <c r="IS22" s="190">
        <v>44678</v>
      </c>
    </row>
    <row r="23" spans="1:253" s="282" customFormat="1" ht="12.95" customHeight="1" x14ac:dyDescent="0.2">
      <c r="A23" s="282" t="s">
        <v>1380</v>
      </c>
      <c r="B23" s="282" t="s">
        <v>9217</v>
      </c>
      <c r="C23" s="282" t="s">
        <v>1381</v>
      </c>
      <c r="D23" s="282" t="s">
        <v>1382</v>
      </c>
      <c r="E23" s="282" t="s">
        <v>8691</v>
      </c>
      <c r="F23" s="282" t="s">
        <v>5139</v>
      </c>
      <c r="G23" s="177">
        <v>5700000</v>
      </c>
      <c r="H23" s="178" t="s">
        <v>5136</v>
      </c>
      <c r="I23" s="178" t="s">
        <v>30</v>
      </c>
      <c r="J23" s="178">
        <v>2</v>
      </c>
      <c r="K23" s="178" t="s">
        <v>5138</v>
      </c>
      <c r="L23" s="178" t="s">
        <v>5137</v>
      </c>
      <c r="M23" s="179">
        <v>44804</v>
      </c>
      <c r="N23" s="188" t="s">
        <v>5141</v>
      </c>
      <c r="O23" s="180">
        <v>341500</v>
      </c>
      <c r="P23" s="180" t="s">
        <v>5136</v>
      </c>
      <c r="Q23" s="180" t="s">
        <v>30</v>
      </c>
      <c r="R23" s="180">
        <v>2</v>
      </c>
      <c r="S23" s="180" t="s">
        <v>5140</v>
      </c>
      <c r="T23" s="180" t="s">
        <v>5137</v>
      </c>
      <c r="U23" s="181">
        <v>44804</v>
      </c>
      <c r="V23" s="188" t="s">
        <v>4201</v>
      </c>
      <c r="W23" s="178">
        <v>655000</v>
      </c>
      <c r="X23" s="178" t="s">
        <v>4198</v>
      </c>
      <c r="Y23" s="178" t="s">
        <v>30</v>
      </c>
      <c r="Z23" s="178">
        <v>2</v>
      </c>
      <c r="AA23" s="178" t="s">
        <v>4200</v>
      </c>
      <c r="AB23" s="178" t="s">
        <v>4199</v>
      </c>
      <c r="AC23" s="179">
        <v>44741</v>
      </c>
      <c r="AD23" s="188" t="s">
        <v>4203</v>
      </c>
      <c r="AE23" s="186">
        <v>280000</v>
      </c>
      <c r="AF23" s="186" t="s">
        <v>4198</v>
      </c>
      <c r="AG23" s="186" t="s">
        <v>30</v>
      </c>
      <c r="AH23" s="186">
        <v>2</v>
      </c>
      <c r="AI23" s="186" t="s">
        <v>4202</v>
      </c>
      <c r="AJ23" s="186" t="s">
        <v>4199</v>
      </c>
      <c r="AK23" s="187">
        <v>44741</v>
      </c>
      <c r="AL23" s="188" t="s">
        <v>5145</v>
      </c>
      <c r="AM23" s="178">
        <v>26000</v>
      </c>
      <c r="AN23" s="178" t="s">
        <v>5142</v>
      </c>
      <c r="AO23" s="178" t="s">
        <v>80</v>
      </c>
      <c r="AP23" s="178">
        <v>1</v>
      </c>
      <c r="AQ23" s="178" t="s">
        <v>5144</v>
      </c>
      <c r="AR23" s="178" t="s">
        <v>5143</v>
      </c>
      <c r="AS23" s="179">
        <v>44804</v>
      </c>
      <c r="AT23" s="189" t="s">
        <v>1383</v>
      </c>
      <c r="AU23" s="186" t="s">
        <v>14</v>
      </c>
      <c r="AV23" s="186" t="s">
        <v>14</v>
      </c>
      <c r="AW23" s="186" t="s">
        <v>14</v>
      </c>
      <c r="AX23" s="186" t="s">
        <v>14</v>
      </c>
      <c r="AY23" s="186" t="s">
        <v>14</v>
      </c>
      <c r="AZ23" s="186" t="s">
        <v>14</v>
      </c>
      <c r="BA23" s="187">
        <v>44203</v>
      </c>
      <c r="BB23" s="188" t="s">
        <v>1384</v>
      </c>
      <c r="BC23" s="178" t="s">
        <v>14</v>
      </c>
      <c r="BD23" s="178" t="s">
        <v>14</v>
      </c>
      <c r="BE23" s="178" t="s">
        <v>14</v>
      </c>
      <c r="BF23" s="178" t="s">
        <v>14</v>
      </c>
      <c r="BG23" s="178" t="s">
        <v>14</v>
      </c>
      <c r="BH23" s="178" t="s">
        <v>14</v>
      </c>
      <c r="BI23" s="179">
        <v>44203</v>
      </c>
      <c r="BJ23" s="189" t="s">
        <v>6320</v>
      </c>
      <c r="BK23" s="189">
        <v>3</v>
      </c>
      <c r="BL23" s="189" t="s">
        <v>6306</v>
      </c>
      <c r="BM23" s="189" t="s">
        <v>80</v>
      </c>
      <c r="BN23" s="189">
        <v>1</v>
      </c>
      <c r="BO23" s="189" t="s">
        <v>6319</v>
      </c>
      <c r="BP23" s="186" t="s">
        <v>1511</v>
      </c>
      <c r="BQ23" s="190">
        <v>44838</v>
      </c>
      <c r="BR23" s="188" t="s">
        <v>1385</v>
      </c>
      <c r="BS23" s="182" t="s">
        <v>14</v>
      </c>
      <c r="BT23" s="182" t="s">
        <v>14</v>
      </c>
      <c r="BU23" s="182" t="s">
        <v>14</v>
      </c>
      <c r="BV23" s="182" t="s">
        <v>14</v>
      </c>
      <c r="BW23" s="182" t="s">
        <v>14</v>
      </c>
      <c r="BX23" s="182" t="s">
        <v>14</v>
      </c>
      <c r="BY23" s="179">
        <v>44203</v>
      </c>
      <c r="BZ23" s="189" t="s">
        <v>1386</v>
      </c>
      <c r="CA23" s="189" t="s">
        <v>14</v>
      </c>
      <c r="CB23" s="189" t="s">
        <v>14</v>
      </c>
      <c r="CC23" s="189" t="s">
        <v>14</v>
      </c>
      <c r="CD23" s="189" t="s">
        <v>14</v>
      </c>
      <c r="CE23" s="189" t="s">
        <v>14</v>
      </c>
      <c r="CF23" s="189" t="s">
        <v>14</v>
      </c>
      <c r="CG23" s="190">
        <v>44203</v>
      </c>
      <c r="CH23" s="188" t="s">
        <v>9820</v>
      </c>
      <c r="CI23" s="189" t="e">
        <v>#N/A</v>
      </c>
      <c r="CJ23" s="189" t="e">
        <v>#N/A</v>
      </c>
      <c r="CK23" s="189" t="e">
        <v>#N/A</v>
      </c>
      <c r="CL23" s="189" t="e">
        <v>#N/A</v>
      </c>
      <c r="CM23" s="189" t="e">
        <v>#N/A</v>
      </c>
      <c r="CN23" s="189" t="e">
        <v>#N/A</v>
      </c>
      <c r="CO23" s="191" t="e">
        <v>#N/A</v>
      </c>
      <c r="CP23" s="189" t="s">
        <v>1387</v>
      </c>
      <c r="CQ23" s="182" t="s">
        <v>14</v>
      </c>
      <c r="CR23" s="182" t="s">
        <v>14</v>
      </c>
      <c r="CS23" s="182" t="s">
        <v>14</v>
      </c>
      <c r="CT23" s="182" t="s">
        <v>14</v>
      </c>
      <c r="CU23" s="182" t="s">
        <v>14</v>
      </c>
      <c r="CV23" s="182" t="s">
        <v>14</v>
      </c>
      <c r="CW23" s="179">
        <v>44203</v>
      </c>
      <c r="CX23" s="189" t="s">
        <v>4204</v>
      </c>
      <c r="CY23" s="186">
        <v>40000</v>
      </c>
      <c r="CZ23" s="186" t="s">
        <v>4198</v>
      </c>
      <c r="DA23" s="186" t="s">
        <v>30</v>
      </c>
      <c r="DB23" s="186">
        <v>2</v>
      </c>
      <c r="DC23" s="186" t="s">
        <v>4209</v>
      </c>
      <c r="DD23" s="186" t="s">
        <v>4199</v>
      </c>
      <c r="DE23" s="192">
        <v>44741</v>
      </c>
      <c r="DF23" s="188" t="s">
        <v>4206</v>
      </c>
      <c r="DG23" s="178">
        <v>375000</v>
      </c>
      <c r="DH23" s="182" t="s">
        <v>4198</v>
      </c>
      <c r="DI23" s="182" t="s">
        <v>30</v>
      </c>
      <c r="DJ23" s="182">
        <v>2</v>
      </c>
      <c r="DK23" s="182" t="s">
        <v>4205</v>
      </c>
      <c r="DL23" s="182" t="s">
        <v>4199</v>
      </c>
      <c r="DM23" s="179">
        <v>44741</v>
      </c>
      <c r="DN23" s="189" t="s">
        <v>4208</v>
      </c>
      <c r="DO23" s="186">
        <v>239000</v>
      </c>
      <c r="DP23" s="189" t="s">
        <v>4198</v>
      </c>
      <c r="DQ23" s="189" t="s">
        <v>30</v>
      </c>
      <c r="DR23" s="189">
        <v>2</v>
      </c>
      <c r="DS23" s="189" t="s">
        <v>4207</v>
      </c>
      <c r="DT23" s="189" t="s">
        <v>4199</v>
      </c>
      <c r="DU23" s="190">
        <v>44741</v>
      </c>
      <c r="DV23" s="188" t="s">
        <v>4210</v>
      </c>
      <c r="DW23" s="178">
        <v>36000</v>
      </c>
      <c r="DX23" s="182" t="s">
        <v>4198</v>
      </c>
      <c r="DY23" s="182" t="s">
        <v>30</v>
      </c>
      <c r="DZ23" s="182">
        <v>2</v>
      </c>
      <c r="EA23" s="182" t="s">
        <v>4209</v>
      </c>
      <c r="EB23" s="182" t="s">
        <v>4199</v>
      </c>
      <c r="EC23" s="179">
        <v>44741</v>
      </c>
      <c r="ED23" s="189" t="s">
        <v>4212</v>
      </c>
      <c r="EE23" s="186">
        <v>4000</v>
      </c>
      <c r="EF23" s="189" t="s">
        <v>4198</v>
      </c>
      <c r="EG23" s="189" t="s">
        <v>30</v>
      </c>
      <c r="EH23" s="189">
        <v>2</v>
      </c>
      <c r="EI23" s="189" t="s">
        <v>4211</v>
      </c>
      <c r="EJ23" s="189" t="s">
        <v>4199</v>
      </c>
      <c r="EK23" s="190">
        <v>44741</v>
      </c>
      <c r="EL23" s="188" t="s">
        <v>1391</v>
      </c>
      <c r="EM23" s="178">
        <v>0</v>
      </c>
      <c r="EN23" s="182" t="s">
        <v>1388</v>
      </c>
      <c r="EO23" s="182" t="s">
        <v>19</v>
      </c>
      <c r="EP23" s="182">
        <v>3</v>
      </c>
      <c r="EQ23" s="182" t="s">
        <v>1390</v>
      </c>
      <c r="ER23" s="182" t="s">
        <v>1389</v>
      </c>
      <c r="ES23" s="179">
        <v>44203</v>
      </c>
      <c r="ET23" s="189" t="s">
        <v>6321</v>
      </c>
      <c r="EU23" s="189">
        <v>3</v>
      </c>
      <c r="EV23" s="189" t="s">
        <v>6306</v>
      </c>
      <c r="EW23" s="189" t="s">
        <v>80</v>
      </c>
      <c r="EX23" s="189">
        <v>1</v>
      </c>
      <c r="EY23" s="189" t="s">
        <v>6319</v>
      </c>
      <c r="EZ23" s="189" t="s">
        <v>1511</v>
      </c>
      <c r="FA23" s="190">
        <v>44838</v>
      </c>
      <c r="FB23" s="188" t="s">
        <v>5147</v>
      </c>
      <c r="FC23" s="182">
        <v>2</v>
      </c>
      <c r="FD23" s="182" t="s">
        <v>5142</v>
      </c>
      <c r="FE23" s="182" t="s">
        <v>80</v>
      </c>
      <c r="FF23" s="182">
        <v>1</v>
      </c>
      <c r="FG23" s="182" t="s">
        <v>5146</v>
      </c>
      <c r="FH23" s="182" t="s">
        <v>5143</v>
      </c>
      <c r="FI23" s="179">
        <v>44804</v>
      </c>
      <c r="FJ23" s="188" t="s">
        <v>1392</v>
      </c>
      <c r="FK23" s="189" t="s">
        <v>14</v>
      </c>
      <c r="FL23" s="189" t="s">
        <v>14</v>
      </c>
      <c r="FM23" s="189" t="s">
        <v>14</v>
      </c>
      <c r="FN23" s="189" t="s">
        <v>14</v>
      </c>
      <c r="FO23" s="189" t="s">
        <v>14</v>
      </c>
      <c r="FP23" s="186" t="s">
        <v>14</v>
      </c>
      <c r="FQ23" s="187">
        <v>44203</v>
      </c>
      <c r="FR23" s="188" t="s">
        <v>1393</v>
      </c>
      <c r="FS23" s="182" t="s">
        <v>14</v>
      </c>
      <c r="FT23" s="182" t="s">
        <v>14</v>
      </c>
      <c r="FU23" s="182" t="s">
        <v>14</v>
      </c>
      <c r="FV23" s="182" t="s">
        <v>14</v>
      </c>
      <c r="FW23" s="182" t="s">
        <v>14</v>
      </c>
      <c r="FX23" s="182" t="s">
        <v>14</v>
      </c>
      <c r="FY23" s="179">
        <v>44203</v>
      </c>
      <c r="FZ23" s="189" t="s">
        <v>2904</v>
      </c>
      <c r="GA23" s="189">
        <v>0</v>
      </c>
      <c r="GB23" s="189" t="s">
        <v>2247</v>
      </c>
      <c r="GC23" s="189" t="s">
        <v>30</v>
      </c>
      <c r="GD23" s="189">
        <v>2</v>
      </c>
      <c r="GE23" s="189" t="s">
        <v>14</v>
      </c>
      <c r="GF23" s="189" t="s">
        <v>14</v>
      </c>
      <c r="GG23" s="190">
        <v>44693</v>
      </c>
      <c r="GH23" s="188" t="s">
        <v>2910</v>
      </c>
      <c r="GI23" s="182">
        <v>1</v>
      </c>
      <c r="GJ23" s="182" t="s">
        <v>2247</v>
      </c>
      <c r="GK23" s="182" t="s">
        <v>30</v>
      </c>
      <c r="GL23" s="182">
        <v>2</v>
      </c>
      <c r="GM23" s="182" t="s">
        <v>14</v>
      </c>
      <c r="GN23" s="182" t="s">
        <v>14</v>
      </c>
      <c r="GO23" s="179">
        <v>44693</v>
      </c>
      <c r="GP23" s="189" t="s">
        <v>2905</v>
      </c>
      <c r="GQ23" s="189">
        <v>0</v>
      </c>
      <c r="GR23" s="189" t="s">
        <v>2247</v>
      </c>
      <c r="GS23" s="189" t="s">
        <v>30</v>
      </c>
      <c r="GT23" s="189">
        <v>2</v>
      </c>
      <c r="GU23" s="189" t="s">
        <v>14</v>
      </c>
      <c r="GV23" s="189" t="s">
        <v>14</v>
      </c>
      <c r="GW23" s="190">
        <v>44693</v>
      </c>
      <c r="GX23" s="188" t="s">
        <v>2911</v>
      </c>
      <c r="GY23" s="182">
        <v>0</v>
      </c>
      <c r="GZ23" s="182" t="s">
        <v>2247</v>
      </c>
      <c r="HA23" s="182" t="s">
        <v>30</v>
      </c>
      <c r="HB23" s="182">
        <v>2</v>
      </c>
      <c r="HC23" s="182" t="s">
        <v>14</v>
      </c>
      <c r="HD23" s="182" t="s">
        <v>14</v>
      </c>
      <c r="HE23" s="179">
        <v>44693</v>
      </c>
      <c r="HF23" s="189" t="s">
        <v>2903</v>
      </c>
      <c r="HG23" s="189">
        <v>0</v>
      </c>
      <c r="HH23" s="189" t="s">
        <v>2247</v>
      </c>
      <c r="HI23" s="189" t="s">
        <v>30</v>
      </c>
      <c r="HJ23" s="189">
        <v>2</v>
      </c>
      <c r="HK23" s="189" t="s">
        <v>14</v>
      </c>
      <c r="HL23" s="189" t="s">
        <v>14</v>
      </c>
      <c r="HM23" s="190">
        <v>44693</v>
      </c>
      <c r="HN23" s="188" t="s">
        <v>2909</v>
      </c>
      <c r="HO23" s="182">
        <v>1</v>
      </c>
      <c r="HP23" s="182" t="s">
        <v>2247</v>
      </c>
      <c r="HQ23" s="182" t="s">
        <v>30</v>
      </c>
      <c r="HR23" s="182">
        <v>2</v>
      </c>
      <c r="HS23" s="182" t="s">
        <v>14</v>
      </c>
      <c r="HT23" s="182" t="s">
        <v>14</v>
      </c>
      <c r="HU23" s="179">
        <v>44693</v>
      </c>
      <c r="HV23" s="189" t="s">
        <v>2906</v>
      </c>
      <c r="HW23" s="189">
        <v>0</v>
      </c>
      <c r="HX23" s="189" t="s">
        <v>2247</v>
      </c>
      <c r="HY23" s="189" t="s">
        <v>30</v>
      </c>
      <c r="HZ23" s="189">
        <v>2</v>
      </c>
      <c r="IA23" s="189" t="s">
        <v>14</v>
      </c>
      <c r="IB23" s="189" t="s">
        <v>14</v>
      </c>
      <c r="IC23" s="190">
        <v>44693</v>
      </c>
      <c r="ID23" s="188" t="s">
        <v>2908</v>
      </c>
      <c r="IE23" s="182">
        <v>0</v>
      </c>
      <c r="IF23" s="182" t="s">
        <v>2247</v>
      </c>
      <c r="IG23" s="182" t="s">
        <v>30</v>
      </c>
      <c r="IH23" s="182">
        <v>2</v>
      </c>
      <c r="II23" s="182" t="s">
        <v>14</v>
      </c>
      <c r="IJ23" s="182" t="s">
        <v>14</v>
      </c>
      <c r="IK23" s="179">
        <v>44693</v>
      </c>
      <c r="IL23" s="189" t="s">
        <v>2907</v>
      </c>
      <c r="IM23" s="189">
        <v>1</v>
      </c>
      <c r="IN23" s="189" t="s">
        <v>2247</v>
      </c>
      <c r="IO23" s="189" t="s">
        <v>30</v>
      </c>
      <c r="IP23" s="189">
        <v>2</v>
      </c>
      <c r="IQ23" s="189" t="s">
        <v>14</v>
      </c>
      <c r="IR23" s="189" t="s">
        <v>14</v>
      </c>
      <c r="IS23" s="190">
        <v>44693</v>
      </c>
    </row>
    <row r="24" spans="1:253" s="282" customFormat="1" ht="12.95" customHeight="1" x14ac:dyDescent="0.2">
      <c r="A24" s="282" t="s">
        <v>2677</v>
      </c>
      <c r="B24" s="282" t="s">
        <v>9269</v>
      </c>
      <c r="C24" s="282" t="s">
        <v>2678</v>
      </c>
      <c r="D24" s="282" t="s">
        <v>2679</v>
      </c>
      <c r="E24" s="282" t="s">
        <v>8692</v>
      </c>
      <c r="F24" s="282" t="s">
        <v>8093</v>
      </c>
      <c r="G24" s="177">
        <v>51000000</v>
      </c>
      <c r="H24" s="178" t="s">
        <v>4723</v>
      </c>
      <c r="I24" s="178" t="s">
        <v>30</v>
      </c>
      <c r="J24" s="178">
        <v>2</v>
      </c>
      <c r="K24" s="178" t="s">
        <v>8092</v>
      </c>
      <c r="L24" s="178" t="s">
        <v>8091</v>
      </c>
      <c r="M24" s="179">
        <v>44865</v>
      </c>
      <c r="N24" s="188" t="s">
        <v>8095</v>
      </c>
      <c r="O24" s="180">
        <v>1109500</v>
      </c>
      <c r="P24" s="180" t="s">
        <v>4723</v>
      </c>
      <c r="Q24" s="180" t="s">
        <v>80</v>
      </c>
      <c r="R24" s="180">
        <v>1</v>
      </c>
      <c r="S24" s="180" t="s">
        <v>8094</v>
      </c>
      <c r="T24" s="180" t="s">
        <v>8091</v>
      </c>
      <c r="U24" s="181">
        <v>44865</v>
      </c>
      <c r="V24" s="188" t="s">
        <v>8097</v>
      </c>
      <c r="W24" s="178">
        <v>51000000</v>
      </c>
      <c r="X24" s="178" t="s">
        <v>4723</v>
      </c>
      <c r="Y24" s="178" t="s">
        <v>30</v>
      </c>
      <c r="Z24" s="178">
        <v>2</v>
      </c>
      <c r="AA24" s="178" t="s">
        <v>8096</v>
      </c>
      <c r="AB24" s="178" t="s">
        <v>8091</v>
      </c>
      <c r="AC24" s="179">
        <v>44865</v>
      </c>
      <c r="AD24" s="188" t="s">
        <v>8100</v>
      </c>
      <c r="AE24" s="186">
        <v>11100000</v>
      </c>
      <c r="AF24" s="186" t="s">
        <v>2587</v>
      </c>
      <c r="AG24" s="186" t="s">
        <v>80</v>
      </c>
      <c r="AH24" s="186">
        <v>1</v>
      </c>
      <c r="AI24" s="186" t="s">
        <v>8099</v>
      </c>
      <c r="AJ24" s="186" t="s">
        <v>8098</v>
      </c>
      <c r="AK24" s="187">
        <v>44865</v>
      </c>
      <c r="AL24" s="188" t="s">
        <v>8103</v>
      </c>
      <c r="AM24" s="178">
        <v>5235000</v>
      </c>
      <c r="AN24" s="178" t="s">
        <v>6972</v>
      </c>
      <c r="AO24" s="178" t="s">
        <v>80</v>
      </c>
      <c r="AP24" s="178">
        <v>1</v>
      </c>
      <c r="AQ24" s="178" t="s">
        <v>8102</v>
      </c>
      <c r="AR24" s="178" t="s">
        <v>8101</v>
      </c>
      <c r="AS24" s="179">
        <v>44865</v>
      </c>
      <c r="AT24" s="189" t="s">
        <v>8105</v>
      </c>
      <c r="AU24" s="186">
        <v>155</v>
      </c>
      <c r="AV24" s="186" t="s">
        <v>2587</v>
      </c>
      <c r="AW24" s="186" t="s">
        <v>80</v>
      </c>
      <c r="AX24" s="186">
        <v>1</v>
      </c>
      <c r="AY24" s="186" t="s">
        <v>8104</v>
      </c>
      <c r="AZ24" s="186" t="s">
        <v>8098</v>
      </c>
      <c r="BA24" s="187">
        <v>44865</v>
      </c>
      <c r="BB24" s="188" t="s">
        <v>8127</v>
      </c>
      <c r="BC24" s="178" t="s">
        <v>14</v>
      </c>
      <c r="BD24" s="178" t="s">
        <v>14</v>
      </c>
      <c r="BE24" s="178" t="s">
        <v>14</v>
      </c>
      <c r="BF24" s="178" t="s">
        <v>14</v>
      </c>
      <c r="BG24" s="178" t="s">
        <v>15</v>
      </c>
      <c r="BH24" s="178" t="s">
        <v>14</v>
      </c>
      <c r="BI24" s="179">
        <v>44865</v>
      </c>
      <c r="BJ24" s="189" t="s">
        <v>8109</v>
      </c>
      <c r="BK24" s="189">
        <v>629</v>
      </c>
      <c r="BL24" s="189" t="s">
        <v>8106</v>
      </c>
      <c r="BM24" s="189" t="s">
        <v>4515</v>
      </c>
      <c r="BN24" s="189">
        <v>2</v>
      </c>
      <c r="BO24" s="189" t="s">
        <v>8108</v>
      </c>
      <c r="BP24" s="186" t="s">
        <v>8107</v>
      </c>
      <c r="BQ24" s="190">
        <v>44865</v>
      </c>
      <c r="BR24" s="188" t="s">
        <v>8128</v>
      </c>
      <c r="BS24" s="182" t="s">
        <v>14</v>
      </c>
      <c r="BT24" s="182" t="s">
        <v>14</v>
      </c>
      <c r="BU24" s="182" t="s">
        <v>14</v>
      </c>
      <c r="BV24" s="182" t="s">
        <v>14</v>
      </c>
      <c r="BW24" s="182" t="s">
        <v>15</v>
      </c>
      <c r="BX24" s="182" t="s">
        <v>14</v>
      </c>
      <c r="BY24" s="179">
        <v>44865</v>
      </c>
      <c r="BZ24" s="189" t="s">
        <v>8129</v>
      </c>
      <c r="CA24" s="189" t="s">
        <v>14</v>
      </c>
      <c r="CB24" s="189" t="s">
        <v>14</v>
      </c>
      <c r="CC24" s="189" t="s">
        <v>14</v>
      </c>
      <c r="CD24" s="189" t="s">
        <v>14</v>
      </c>
      <c r="CE24" s="189" t="s">
        <v>15</v>
      </c>
      <c r="CF24" s="189" t="s">
        <v>14</v>
      </c>
      <c r="CG24" s="190">
        <v>44865</v>
      </c>
      <c r="CH24" s="188" t="s">
        <v>9821</v>
      </c>
      <c r="CI24" s="189" t="e">
        <v>#N/A</v>
      </c>
      <c r="CJ24" s="189" t="e">
        <v>#N/A</v>
      </c>
      <c r="CK24" s="189" t="e">
        <v>#N/A</v>
      </c>
      <c r="CL24" s="189" t="e">
        <v>#N/A</v>
      </c>
      <c r="CM24" s="189" t="e">
        <v>#N/A</v>
      </c>
      <c r="CN24" s="189" t="e">
        <v>#N/A</v>
      </c>
      <c r="CO24" s="191" t="e">
        <v>#N/A</v>
      </c>
      <c r="CP24" s="189" t="s">
        <v>8130</v>
      </c>
      <c r="CQ24" s="182" t="s">
        <v>14</v>
      </c>
      <c r="CR24" s="182" t="s">
        <v>14</v>
      </c>
      <c r="CS24" s="182" t="s">
        <v>14</v>
      </c>
      <c r="CT24" s="182" t="s">
        <v>14</v>
      </c>
      <c r="CU24" s="182" t="s">
        <v>15</v>
      </c>
      <c r="CV24" s="182" t="s">
        <v>14</v>
      </c>
      <c r="CW24" s="179">
        <v>44865</v>
      </c>
      <c r="CX24" s="189" t="s">
        <v>8113</v>
      </c>
      <c r="CY24" s="186">
        <v>7700000</v>
      </c>
      <c r="CZ24" s="186" t="s">
        <v>8112</v>
      </c>
      <c r="DA24" s="186" t="s">
        <v>80</v>
      </c>
      <c r="DB24" s="186">
        <v>1</v>
      </c>
      <c r="DC24" s="186" t="s">
        <v>8118</v>
      </c>
      <c r="DD24" s="186" t="s">
        <v>8098</v>
      </c>
      <c r="DE24" s="192">
        <v>44865</v>
      </c>
      <c r="DF24" s="188" t="s">
        <v>8115</v>
      </c>
      <c r="DG24" s="178">
        <v>39900000</v>
      </c>
      <c r="DH24" s="182" t="s">
        <v>8112</v>
      </c>
      <c r="DI24" s="182" t="s">
        <v>80</v>
      </c>
      <c r="DJ24" s="182">
        <v>1</v>
      </c>
      <c r="DK24" s="182" t="s">
        <v>8114</v>
      </c>
      <c r="DL24" s="182" t="s">
        <v>8098</v>
      </c>
      <c r="DM24" s="179">
        <v>44865</v>
      </c>
      <c r="DN24" s="189" t="s">
        <v>8117</v>
      </c>
      <c r="DO24" s="186">
        <v>3400000</v>
      </c>
      <c r="DP24" s="189" t="s">
        <v>8112</v>
      </c>
      <c r="DQ24" s="189" t="s">
        <v>80</v>
      </c>
      <c r="DR24" s="189">
        <v>1</v>
      </c>
      <c r="DS24" s="189" t="s">
        <v>8116</v>
      </c>
      <c r="DT24" s="189" t="s">
        <v>8098</v>
      </c>
      <c r="DU24" s="190">
        <v>44865</v>
      </c>
      <c r="DV24" s="188" t="s">
        <v>8119</v>
      </c>
      <c r="DW24" s="178">
        <v>4507000</v>
      </c>
      <c r="DX24" s="182" t="s">
        <v>8112</v>
      </c>
      <c r="DY24" s="182" t="s">
        <v>80</v>
      </c>
      <c r="DZ24" s="182">
        <v>1</v>
      </c>
      <c r="EA24" s="182" t="s">
        <v>8118</v>
      </c>
      <c r="EB24" s="182" t="s">
        <v>8098</v>
      </c>
      <c r="EC24" s="179">
        <v>44865</v>
      </c>
      <c r="ED24" s="189" t="s">
        <v>8121</v>
      </c>
      <c r="EE24" s="186">
        <v>2900000</v>
      </c>
      <c r="EF24" s="189" t="s">
        <v>8112</v>
      </c>
      <c r="EG24" s="189" t="s">
        <v>80</v>
      </c>
      <c r="EH24" s="189">
        <v>1</v>
      </c>
      <c r="EI24" s="189" t="s">
        <v>8120</v>
      </c>
      <c r="EJ24" s="189" t="s">
        <v>8098</v>
      </c>
      <c r="EK24" s="190">
        <v>44865</v>
      </c>
      <c r="EL24" s="188" t="s">
        <v>8123</v>
      </c>
      <c r="EM24" s="178">
        <v>293000</v>
      </c>
      <c r="EN24" s="182" t="s">
        <v>8112</v>
      </c>
      <c r="EO24" s="182" t="s">
        <v>80</v>
      </c>
      <c r="EP24" s="182">
        <v>1</v>
      </c>
      <c r="EQ24" s="182" t="s">
        <v>8122</v>
      </c>
      <c r="ER24" s="182" t="s">
        <v>8098</v>
      </c>
      <c r="ES24" s="179">
        <v>44865</v>
      </c>
      <c r="ET24" s="189" t="s">
        <v>8111</v>
      </c>
      <c r="EU24" s="189">
        <v>996</v>
      </c>
      <c r="EV24" s="189" t="s">
        <v>8106</v>
      </c>
      <c r="EW24" s="189" t="s">
        <v>4515</v>
      </c>
      <c r="EX24" s="189">
        <v>2</v>
      </c>
      <c r="EY24" s="189" t="s">
        <v>8110</v>
      </c>
      <c r="EZ24" s="189" t="s">
        <v>8107</v>
      </c>
      <c r="FA24" s="190">
        <v>44865</v>
      </c>
      <c r="FB24" s="188" t="s">
        <v>8124</v>
      </c>
      <c r="FC24" s="182">
        <v>3</v>
      </c>
      <c r="FD24" s="182" t="s">
        <v>8112</v>
      </c>
      <c r="FE24" s="182" t="s">
        <v>80</v>
      </c>
      <c r="FF24" s="182">
        <v>1</v>
      </c>
      <c r="FG24" s="182" t="s">
        <v>8122</v>
      </c>
      <c r="FH24" s="182" t="s">
        <v>8098</v>
      </c>
      <c r="FI24" s="179">
        <v>44865</v>
      </c>
      <c r="FJ24" s="188" t="s">
        <v>8125</v>
      </c>
      <c r="FK24" s="189" t="s">
        <v>14</v>
      </c>
      <c r="FL24" s="189" t="s">
        <v>14</v>
      </c>
      <c r="FM24" s="189" t="s">
        <v>14</v>
      </c>
      <c r="FN24" s="189" t="s">
        <v>14</v>
      </c>
      <c r="FO24" s="189" t="s">
        <v>15</v>
      </c>
      <c r="FP24" s="186" t="s">
        <v>14</v>
      </c>
      <c r="FQ24" s="187">
        <v>44865</v>
      </c>
      <c r="FR24" s="188" t="s">
        <v>8126</v>
      </c>
      <c r="FS24" s="182" t="s">
        <v>14</v>
      </c>
      <c r="FT24" s="182" t="s">
        <v>14</v>
      </c>
      <c r="FU24" s="182" t="s">
        <v>14</v>
      </c>
      <c r="FV24" s="182" t="s">
        <v>14</v>
      </c>
      <c r="FW24" s="182" t="s">
        <v>15</v>
      </c>
      <c r="FX24" s="182" t="s">
        <v>14</v>
      </c>
      <c r="FY24" s="179">
        <v>44865</v>
      </c>
      <c r="FZ24" s="189" t="s">
        <v>2681</v>
      </c>
      <c r="GA24" s="189">
        <v>0</v>
      </c>
      <c r="GB24" s="189" t="s">
        <v>2247</v>
      </c>
      <c r="GC24" s="189" t="s">
        <v>30</v>
      </c>
      <c r="GD24" s="189">
        <v>2</v>
      </c>
      <c r="GE24" s="189" t="s">
        <v>14</v>
      </c>
      <c r="GF24" s="189" t="s">
        <v>14</v>
      </c>
      <c r="GG24" s="190">
        <v>44691</v>
      </c>
      <c r="GH24" s="188" t="s">
        <v>2687</v>
      </c>
      <c r="GI24" s="182">
        <v>2</v>
      </c>
      <c r="GJ24" s="182" t="s">
        <v>2247</v>
      </c>
      <c r="GK24" s="182" t="s">
        <v>30</v>
      </c>
      <c r="GL24" s="182">
        <v>2</v>
      </c>
      <c r="GM24" s="182" t="s">
        <v>14</v>
      </c>
      <c r="GN24" s="182" t="s">
        <v>14</v>
      </c>
      <c r="GO24" s="179">
        <v>44691</v>
      </c>
      <c r="GP24" s="189" t="s">
        <v>2682</v>
      </c>
      <c r="GQ24" s="189">
        <v>1</v>
      </c>
      <c r="GR24" s="189" t="s">
        <v>2247</v>
      </c>
      <c r="GS24" s="189" t="s">
        <v>30</v>
      </c>
      <c r="GT24" s="189">
        <v>2</v>
      </c>
      <c r="GU24" s="189" t="s">
        <v>14</v>
      </c>
      <c r="GV24" s="189" t="s">
        <v>14</v>
      </c>
      <c r="GW24" s="190">
        <v>44691</v>
      </c>
      <c r="GX24" s="188" t="s">
        <v>2688</v>
      </c>
      <c r="GY24" s="182">
        <v>0</v>
      </c>
      <c r="GZ24" s="182" t="s">
        <v>2247</v>
      </c>
      <c r="HA24" s="182" t="s">
        <v>30</v>
      </c>
      <c r="HB24" s="182">
        <v>2</v>
      </c>
      <c r="HC24" s="182" t="s">
        <v>14</v>
      </c>
      <c r="HD24" s="182" t="s">
        <v>14</v>
      </c>
      <c r="HE24" s="179">
        <v>44691</v>
      </c>
      <c r="HF24" s="189" t="s">
        <v>2680</v>
      </c>
      <c r="HG24" s="189">
        <v>2</v>
      </c>
      <c r="HH24" s="189" t="s">
        <v>2247</v>
      </c>
      <c r="HI24" s="189" t="s">
        <v>30</v>
      </c>
      <c r="HJ24" s="189">
        <v>2</v>
      </c>
      <c r="HK24" s="189" t="s">
        <v>14</v>
      </c>
      <c r="HL24" s="189" t="s">
        <v>14</v>
      </c>
      <c r="HM24" s="190">
        <v>44691</v>
      </c>
      <c r="HN24" s="188" t="s">
        <v>2686</v>
      </c>
      <c r="HO24" s="182">
        <v>2</v>
      </c>
      <c r="HP24" s="182" t="s">
        <v>2247</v>
      </c>
      <c r="HQ24" s="182" t="s">
        <v>30</v>
      </c>
      <c r="HR24" s="182">
        <v>2</v>
      </c>
      <c r="HS24" s="182" t="s">
        <v>14</v>
      </c>
      <c r="HT24" s="182" t="s">
        <v>14</v>
      </c>
      <c r="HU24" s="179">
        <v>44691</v>
      </c>
      <c r="HV24" s="189" t="s">
        <v>2683</v>
      </c>
      <c r="HW24" s="189">
        <v>3</v>
      </c>
      <c r="HX24" s="189" t="s">
        <v>2247</v>
      </c>
      <c r="HY24" s="189" t="s">
        <v>30</v>
      </c>
      <c r="HZ24" s="189">
        <v>2</v>
      </c>
      <c r="IA24" s="189" t="s">
        <v>14</v>
      </c>
      <c r="IB24" s="189" t="s">
        <v>14</v>
      </c>
      <c r="IC24" s="190">
        <v>44691</v>
      </c>
      <c r="ID24" s="188" t="s">
        <v>2685</v>
      </c>
      <c r="IE24" s="182">
        <v>2</v>
      </c>
      <c r="IF24" s="182" t="s">
        <v>2247</v>
      </c>
      <c r="IG24" s="182" t="s">
        <v>30</v>
      </c>
      <c r="IH24" s="182">
        <v>2</v>
      </c>
      <c r="II24" s="182" t="s">
        <v>14</v>
      </c>
      <c r="IJ24" s="182" t="s">
        <v>14</v>
      </c>
      <c r="IK24" s="179">
        <v>44691</v>
      </c>
      <c r="IL24" s="189" t="s">
        <v>2684</v>
      </c>
      <c r="IM24" s="189">
        <v>3</v>
      </c>
      <c r="IN24" s="189" t="s">
        <v>2247</v>
      </c>
      <c r="IO24" s="189" t="s">
        <v>30</v>
      </c>
      <c r="IP24" s="189">
        <v>2</v>
      </c>
      <c r="IQ24" s="189" t="s">
        <v>14</v>
      </c>
      <c r="IR24" s="189" t="s">
        <v>14</v>
      </c>
      <c r="IS24" s="190">
        <v>44691</v>
      </c>
    </row>
    <row r="25" spans="1:253" s="282" customFormat="1" ht="12.95" customHeight="1" x14ac:dyDescent="0.2">
      <c r="A25" s="282" t="s">
        <v>2689</v>
      </c>
      <c r="B25" s="282" t="s">
        <v>9241</v>
      </c>
      <c r="C25" s="282" t="s">
        <v>2690</v>
      </c>
      <c r="D25" s="282" t="s">
        <v>2679</v>
      </c>
      <c r="E25" s="282" t="s">
        <v>8692</v>
      </c>
      <c r="F25" s="282" t="s">
        <v>8131</v>
      </c>
      <c r="G25" s="177">
        <v>51000000</v>
      </c>
      <c r="H25" s="178" t="s">
        <v>4723</v>
      </c>
      <c r="I25" s="178" t="s">
        <v>30</v>
      </c>
      <c r="J25" s="178">
        <v>2</v>
      </c>
      <c r="K25" s="178" t="s">
        <v>8092</v>
      </c>
      <c r="L25" s="178" t="s">
        <v>8091</v>
      </c>
      <c r="M25" s="179">
        <v>44865</v>
      </c>
      <c r="N25" s="188" t="s">
        <v>8133</v>
      </c>
      <c r="O25" s="180">
        <v>1.109</v>
      </c>
      <c r="P25" s="180" t="s">
        <v>8132</v>
      </c>
      <c r="Q25" s="180" t="s">
        <v>80</v>
      </c>
      <c r="R25" s="180">
        <v>1</v>
      </c>
      <c r="S25" s="180" t="s">
        <v>8094</v>
      </c>
      <c r="T25" s="180" t="s">
        <v>8091</v>
      </c>
      <c r="U25" s="181">
        <v>44865</v>
      </c>
      <c r="V25" s="188" t="s">
        <v>8137</v>
      </c>
      <c r="W25" s="178">
        <v>26262000</v>
      </c>
      <c r="X25" s="178" t="s">
        <v>8134</v>
      </c>
      <c r="Y25" s="178" t="s">
        <v>80</v>
      </c>
      <c r="Z25" s="178">
        <v>1</v>
      </c>
      <c r="AA25" s="178" t="s">
        <v>8136</v>
      </c>
      <c r="AB25" s="178" t="s">
        <v>8135</v>
      </c>
      <c r="AC25" s="179">
        <v>44865</v>
      </c>
      <c r="AD25" s="188" t="s">
        <v>8141</v>
      </c>
      <c r="AE25" s="186">
        <v>5554000</v>
      </c>
      <c r="AF25" s="186" t="s">
        <v>8138</v>
      </c>
      <c r="AG25" s="186" t="s">
        <v>4515</v>
      </c>
      <c r="AH25" s="186">
        <v>2</v>
      </c>
      <c r="AI25" s="186" t="s">
        <v>8140</v>
      </c>
      <c r="AJ25" s="186" t="s">
        <v>8139</v>
      </c>
      <c r="AK25" s="187">
        <v>44865</v>
      </c>
      <c r="AL25" s="188" t="s">
        <v>8143</v>
      </c>
      <c r="AM25" s="178">
        <v>2478000</v>
      </c>
      <c r="AN25" s="178" t="s">
        <v>8134</v>
      </c>
      <c r="AO25" s="178" t="s">
        <v>80</v>
      </c>
      <c r="AP25" s="178">
        <v>1</v>
      </c>
      <c r="AQ25" s="178" t="s">
        <v>8142</v>
      </c>
      <c r="AR25" s="178" t="s">
        <v>8135</v>
      </c>
      <c r="AS25" s="179">
        <v>44865</v>
      </c>
      <c r="AT25" s="189" t="s">
        <v>8144</v>
      </c>
      <c r="AU25" s="186" t="s">
        <v>14</v>
      </c>
      <c r="AV25" s="186" t="s">
        <v>14</v>
      </c>
      <c r="AW25" s="186" t="s">
        <v>14</v>
      </c>
      <c r="AX25" s="186" t="s">
        <v>14</v>
      </c>
      <c r="AY25" s="186" t="s">
        <v>15</v>
      </c>
      <c r="AZ25" s="186" t="s">
        <v>14</v>
      </c>
      <c r="BA25" s="187">
        <v>44865</v>
      </c>
      <c r="BB25" s="188" t="s">
        <v>8166</v>
      </c>
      <c r="BC25" s="178" t="s">
        <v>14</v>
      </c>
      <c r="BD25" s="178" t="s">
        <v>1416</v>
      </c>
      <c r="BE25" s="178" t="s">
        <v>14</v>
      </c>
      <c r="BF25" s="178" t="s">
        <v>14</v>
      </c>
      <c r="BG25" s="178" t="s">
        <v>420</v>
      </c>
      <c r="BH25" s="178" t="s">
        <v>14</v>
      </c>
      <c r="BI25" s="179">
        <v>44865</v>
      </c>
      <c r="BJ25" s="189" t="s">
        <v>8148</v>
      </c>
      <c r="BK25" s="189">
        <v>367</v>
      </c>
      <c r="BL25" s="189" t="s">
        <v>8145</v>
      </c>
      <c r="BM25" s="189" t="s">
        <v>4515</v>
      </c>
      <c r="BN25" s="189">
        <v>2</v>
      </c>
      <c r="BO25" s="189" t="s">
        <v>8147</v>
      </c>
      <c r="BP25" s="186" t="s">
        <v>8146</v>
      </c>
      <c r="BQ25" s="190">
        <v>44865</v>
      </c>
      <c r="BR25" s="188" t="s">
        <v>8167</v>
      </c>
      <c r="BS25" s="182" t="s">
        <v>14</v>
      </c>
      <c r="BT25" s="182" t="s">
        <v>1416</v>
      </c>
      <c r="BU25" s="182" t="s">
        <v>14</v>
      </c>
      <c r="BV25" s="182" t="s">
        <v>14</v>
      </c>
      <c r="BW25" s="182" t="s">
        <v>420</v>
      </c>
      <c r="BX25" s="182" t="s">
        <v>14</v>
      </c>
      <c r="BY25" s="179">
        <v>44865</v>
      </c>
      <c r="BZ25" s="189" t="s">
        <v>8168</v>
      </c>
      <c r="CA25" s="189" t="s">
        <v>14</v>
      </c>
      <c r="CB25" s="189" t="s">
        <v>1416</v>
      </c>
      <c r="CC25" s="189" t="s">
        <v>14</v>
      </c>
      <c r="CD25" s="189" t="s">
        <v>14</v>
      </c>
      <c r="CE25" s="189" t="s">
        <v>420</v>
      </c>
      <c r="CF25" s="189" t="s">
        <v>14</v>
      </c>
      <c r="CG25" s="190">
        <v>44865</v>
      </c>
      <c r="CH25" s="188" t="s">
        <v>9822</v>
      </c>
      <c r="CI25" s="189" t="e">
        <v>#N/A</v>
      </c>
      <c r="CJ25" s="189" t="e">
        <v>#N/A</v>
      </c>
      <c r="CK25" s="189" t="e">
        <v>#N/A</v>
      </c>
      <c r="CL25" s="189" t="e">
        <v>#N/A</v>
      </c>
      <c r="CM25" s="189" t="e">
        <v>#N/A</v>
      </c>
      <c r="CN25" s="189" t="e">
        <v>#N/A</v>
      </c>
      <c r="CO25" s="191" t="e">
        <v>#N/A</v>
      </c>
      <c r="CP25" s="189" t="s">
        <v>8169</v>
      </c>
      <c r="CQ25" s="182" t="s">
        <v>14</v>
      </c>
      <c r="CR25" s="182" t="s">
        <v>1416</v>
      </c>
      <c r="CS25" s="182" t="s">
        <v>14</v>
      </c>
      <c r="CT25" s="182" t="s">
        <v>14</v>
      </c>
      <c r="CU25" s="182" t="s">
        <v>420</v>
      </c>
      <c r="CV25" s="182" t="s">
        <v>14</v>
      </c>
      <c r="CW25" s="179">
        <v>44865</v>
      </c>
      <c r="CX25" s="189" t="s">
        <v>8153</v>
      </c>
      <c r="CY25" s="186">
        <v>4831000</v>
      </c>
      <c r="CZ25" s="186" t="s">
        <v>8151</v>
      </c>
      <c r="DA25" s="186" t="s">
        <v>4515</v>
      </c>
      <c r="DB25" s="186">
        <v>2</v>
      </c>
      <c r="DC25" s="186" t="s">
        <v>8152</v>
      </c>
      <c r="DD25" s="186" t="s">
        <v>5262</v>
      </c>
      <c r="DE25" s="192">
        <v>44865</v>
      </c>
      <c r="DF25" s="188" t="s">
        <v>8156</v>
      </c>
      <c r="DG25" s="178">
        <v>20708000</v>
      </c>
      <c r="DH25" s="182" t="s">
        <v>8154</v>
      </c>
      <c r="DI25" s="182" t="s">
        <v>4515</v>
      </c>
      <c r="DJ25" s="182">
        <v>2</v>
      </c>
      <c r="DK25" s="182" t="s">
        <v>8155</v>
      </c>
      <c r="DL25" s="182" t="s">
        <v>5262</v>
      </c>
      <c r="DM25" s="179">
        <v>44865</v>
      </c>
      <c r="DN25" s="189" t="s">
        <v>8158</v>
      </c>
      <c r="DO25" s="186">
        <v>722000</v>
      </c>
      <c r="DP25" s="189" t="s">
        <v>8151</v>
      </c>
      <c r="DQ25" s="189" t="s">
        <v>4515</v>
      </c>
      <c r="DR25" s="189">
        <v>2</v>
      </c>
      <c r="DS25" s="189" t="s">
        <v>8157</v>
      </c>
      <c r="DT25" s="189" t="s">
        <v>5262</v>
      </c>
      <c r="DU25" s="190">
        <v>44865</v>
      </c>
      <c r="DV25" s="188" t="s">
        <v>8159</v>
      </c>
      <c r="DW25" s="178">
        <v>4831000</v>
      </c>
      <c r="DX25" s="182" t="s">
        <v>8151</v>
      </c>
      <c r="DY25" s="182" t="s">
        <v>4515</v>
      </c>
      <c r="DZ25" s="182">
        <v>2</v>
      </c>
      <c r="EA25" s="182" t="s">
        <v>8152</v>
      </c>
      <c r="EB25" s="182" t="s">
        <v>5262</v>
      </c>
      <c r="EC25" s="179">
        <v>44865</v>
      </c>
      <c r="ED25" s="189" t="s">
        <v>8160</v>
      </c>
      <c r="EE25" s="186">
        <v>0</v>
      </c>
      <c r="EF25" s="189" t="s">
        <v>1416</v>
      </c>
      <c r="EG25" s="189" t="s">
        <v>14</v>
      </c>
      <c r="EH25" s="189" t="s">
        <v>14</v>
      </c>
      <c r="EI25" s="189" t="s">
        <v>15</v>
      </c>
      <c r="EJ25" s="189" t="s">
        <v>14</v>
      </c>
      <c r="EK25" s="190">
        <v>44865</v>
      </c>
      <c r="EL25" s="188" t="s">
        <v>8161</v>
      </c>
      <c r="EM25" s="178">
        <v>0</v>
      </c>
      <c r="EN25" s="182" t="s">
        <v>1416</v>
      </c>
      <c r="EO25" s="182" t="s">
        <v>14</v>
      </c>
      <c r="EP25" s="182" t="s">
        <v>14</v>
      </c>
      <c r="EQ25" s="182" t="s">
        <v>15</v>
      </c>
      <c r="ER25" s="182" t="s">
        <v>14</v>
      </c>
      <c r="ES25" s="179">
        <v>44865</v>
      </c>
      <c r="ET25" s="189" t="s">
        <v>8150</v>
      </c>
      <c r="EU25" s="189">
        <v>996</v>
      </c>
      <c r="EV25" s="189" t="s">
        <v>8106</v>
      </c>
      <c r="EW25" s="189" t="s">
        <v>4515</v>
      </c>
      <c r="EX25" s="189">
        <v>2</v>
      </c>
      <c r="EY25" s="189" t="s">
        <v>8149</v>
      </c>
      <c r="EZ25" s="189" t="s">
        <v>8107</v>
      </c>
      <c r="FA25" s="190">
        <v>44865</v>
      </c>
      <c r="FB25" s="188" t="s">
        <v>8163</v>
      </c>
      <c r="FC25" s="182">
        <v>3</v>
      </c>
      <c r="FD25" s="182" t="s">
        <v>8151</v>
      </c>
      <c r="FE25" s="182" t="s">
        <v>80</v>
      </c>
      <c r="FF25" s="182">
        <v>1</v>
      </c>
      <c r="FG25" s="182" t="s">
        <v>8162</v>
      </c>
      <c r="FH25" s="182" t="s">
        <v>5262</v>
      </c>
      <c r="FI25" s="179">
        <v>44865</v>
      </c>
      <c r="FJ25" s="188" t="s">
        <v>8164</v>
      </c>
      <c r="FK25" s="189" t="s">
        <v>14</v>
      </c>
      <c r="FL25" s="189" t="s">
        <v>1416</v>
      </c>
      <c r="FM25" s="189" t="s">
        <v>14</v>
      </c>
      <c r="FN25" s="189" t="s">
        <v>14</v>
      </c>
      <c r="FO25" s="189" t="s">
        <v>420</v>
      </c>
      <c r="FP25" s="186" t="s">
        <v>14</v>
      </c>
      <c r="FQ25" s="187">
        <v>44865</v>
      </c>
      <c r="FR25" s="188" t="s">
        <v>8165</v>
      </c>
      <c r="FS25" s="182" t="s">
        <v>14</v>
      </c>
      <c r="FT25" s="182" t="s">
        <v>1416</v>
      </c>
      <c r="FU25" s="182" t="s">
        <v>14</v>
      </c>
      <c r="FV25" s="182" t="s">
        <v>14</v>
      </c>
      <c r="FW25" s="182" t="s">
        <v>420</v>
      </c>
      <c r="FX25" s="182" t="s">
        <v>14</v>
      </c>
      <c r="FY25" s="179">
        <v>44865</v>
      </c>
      <c r="FZ25" s="189" t="s">
        <v>2692</v>
      </c>
      <c r="GA25" s="189">
        <v>0</v>
      </c>
      <c r="GB25" s="189" t="s">
        <v>2247</v>
      </c>
      <c r="GC25" s="189" t="s">
        <v>30</v>
      </c>
      <c r="GD25" s="189">
        <v>2</v>
      </c>
      <c r="GE25" s="189" t="s">
        <v>14</v>
      </c>
      <c r="GF25" s="189" t="s">
        <v>14</v>
      </c>
      <c r="GG25" s="190">
        <v>44691</v>
      </c>
      <c r="GH25" s="188" t="s">
        <v>2698</v>
      </c>
      <c r="GI25" s="182">
        <v>2</v>
      </c>
      <c r="GJ25" s="182" t="s">
        <v>2247</v>
      </c>
      <c r="GK25" s="182" t="s">
        <v>30</v>
      </c>
      <c r="GL25" s="182">
        <v>2</v>
      </c>
      <c r="GM25" s="182" t="s">
        <v>14</v>
      </c>
      <c r="GN25" s="182" t="s">
        <v>14</v>
      </c>
      <c r="GO25" s="179">
        <v>44691</v>
      </c>
      <c r="GP25" s="189" t="s">
        <v>2693</v>
      </c>
      <c r="GQ25" s="189">
        <v>1</v>
      </c>
      <c r="GR25" s="189" t="s">
        <v>2247</v>
      </c>
      <c r="GS25" s="189" t="s">
        <v>30</v>
      </c>
      <c r="GT25" s="189">
        <v>2</v>
      </c>
      <c r="GU25" s="189" t="s">
        <v>14</v>
      </c>
      <c r="GV25" s="189" t="s">
        <v>14</v>
      </c>
      <c r="GW25" s="190">
        <v>44691</v>
      </c>
      <c r="GX25" s="188" t="s">
        <v>2699</v>
      </c>
      <c r="GY25" s="182">
        <v>0</v>
      </c>
      <c r="GZ25" s="182" t="s">
        <v>2247</v>
      </c>
      <c r="HA25" s="182" t="s">
        <v>30</v>
      </c>
      <c r="HB25" s="182">
        <v>2</v>
      </c>
      <c r="HC25" s="182" t="s">
        <v>14</v>
      </c>
      <c r="HD25" s="182" t="s">
        <v>14</v>
      </c>
      <c r="HE25" s="179">
        <v>44691</v>
      </c>
      <c r="HF25" s="189" t="s">
        <v>2691</v>
      </c>
      <c r="HG25" s="189">
        <v>2</v>
      </c>
      <c r="HH25" s="189" t="s">
        <v>2247</v>
      </c>
      <c r="HI25" s="189" t="s">
        <v>30</v>
      </c>
      <c r="HJ25" s="189">
        <v>2</v>
      </c>
      <c r="HK25" s="189" t="s">
        <v>14</v>
      </c>
      <c r="HL25" s="189" t="s">
        <v>14</v>
      </c>
      <c r="HM25" s="190">
        <v>44691</v>
      </c>
      <c r="HN25" s="188" t="s">
        <v>2697</v>
      </c>
      <c r="HO25" s="182">
        <v>2</v>
      </c>
      <c r="HP25" s="182" t="s">
        <v>2247</v>
      </c>
      <c r="HQ25" s="182" t="s">
        <v>30</v>
      </c>
      <c r="HR25" s="182">
        <v>2</v>
      </c>
      <c r="HS25" s="182" t="s">
        <v>14</v>
      </c>
      <c r="HT25" s="182" t="s">
        <v>14</v>
      </c>
      <c r="HU25" s="179">
        <v>44691</v>
      </c>
      <c r="HV25" s="189" t="s">
        <v>2694</v>
      </c>
      <c r="HW25" s="189">
        <v>3</v>
      </c>
      <c r="HX25" s="189" t="s">
        <v>2247</v>
      </c>
      <c r="HY25" s="189" t="s">
        <v>30</v>
      </c>
      <c r="HZ25" s="189">
        <v>2</v>
      </c>
      <c r="IA25" s="189" t="s">
        <v>14</v>
      </c>
      <c r="IB25" s="189" t="s">
        <v>14</v>
      </c>
      <c r="IC25" s="190">
        <v>44691</v>
      </c>
      <c r="ID25" s="188" t="s">
        <v>2696</v>
      </c>
      <c r="IE25" s="182">
        <v>2</v>
      </c>
      <c r="IF25" s="182" t="s">
        <v>2247</v>
      </c>
      <c r="IG25" s="182" t="s">
        <v>30</v>
      </c>
      <c r="IH25" s="182">
        <v>2</v>
      </c>
      <c r="II25" s="182" t="s">
        <v>14</v>
      </c>
      <c r="IJ25" s="182" t="s">
        <v>14</v>
      </c>
      <c r="IK25" s="179">
        <v>44691</v>
      </c>
      <c r="IL25" s="189" t="s">
        <v>2695</v>
      </c>
      <c r="IM25" s="189">
        <v>3</v>
      </c>
      <c r="IN25" s="189" t="s">
        <v>2247</v>
      </c>
      <c r="IO25" s="189" t="s">
        <v>30</v>
      </c>
      <c r="IP25" s="189">
        <v>2</v>
      </c>
      <c r="IQ25" s="189" t="s">
        <v>14</v>
      </c>
      <c r="IR25" s="189" t="s">
        <v>14</v>
      </c>
      <c r="IS25" s="190">
        <v>44691</v>
      </c>
    </row>
    <row r="26" spans="1:253" s="282" customFormat="1" ht="12.95" customHeight="1" x14ac:dyDescent="0.2">
      <c r="A26" s="282" t="s">
        <v>2392</v>
      </c>
      <c r="B26" s="282" t="s">
        <v>9241</v>
      </c>
      <c r="C26" s="282" t="s">
        <v>2393</v>
      </c>
      <c r="D26" s="282" t="s">
        <v>2394</v>
      </c>
      <c r="E26" s="282" t="s">
        <v>8697</v>
      </c>
      <c r="F26" s="282" t="s">
        <v>7040</v>
      </c>
      <c r="G26" s="177">
        <v>5365000</v>
      </c>
      <c r="H26" s="178" t="s">
        <v>1645</v>
      </c>
      <c r="I26" s="178" t="s">
        <v>4515</v>
      </c>
      <c r="J26" s="178">
        <v>2</v>
      </c>
      <c r="K26" s="178" t="s">
        <v>7039</v>
      </c>
      <c r="L26" s="178" t="s">
        <v>7038</v>
      </c>
      <c r="M26" s="179">
        <v>44858</v>
      </c>
      <c r="N26" s="188" t="s">
        <v>7044</v>
      </c>
      <c r="O26" s="180">
        <v>4462</v>
      </c>
      <c r="P26" s="180" t="s">
        <v>7041</v>
      </c>
      <c r="Q26" s="180" t="s">
        <v>4515</v>
      </c>
      <c r="R26" s="180">
        <v>2</v>
      </c>
      <c r="S26" s="180" t="s">
        <v>7043</v>
      </c>
      <c r="T26" s="180" t="s">
        <v>7042</v>
      </c>
      <c r="U26" s="181">
        <v>44858</v>
      </c>
      <c r="V26" s="188" t="s">
        <v>7048</v>
      </c>
      <c r="W26" s="178">
        <v>1133000</v>
      </c>
      <c r="X26" s="178" t="s">
        <v>7045</v>
      </c>
      <c r="Y26" s="178" t="s">
        <v>19</v>
      </c>
      <c r="Z26" s="178">
        <v>3</v>
      </c>
      <c r="AA26" s="178" t="s">
        <v>7047</v>
      </c>
      <c r="AB26" s="178" t="s">
        <v>7046</v>
      </c>
      <c r="AC26" s="179">
        <v>44858</v>
      </c>
      <c r="AD26" s="188" t="s">
        <v>7052</v>
      </c>
      <c r="AE26" s="186">
        <v>227000</v>
      </c>
      <c r="AF26" s="186" t="s">
        <v>7049</v>
      </c>
      <c r="AG26" s="186" t="s">
        <v>4515</v>
      </c>
      <c r="AH26" s="186">
        <v>2</v>
      </c>
      <c r="AI26" s="186" t="s">
        <v>7051</v>
      </c>
      <c r="AJ26" s="186" t="s">
        <v>7050</v>
      </c>
      <c r="AK26" s="187">
        <v>44858</v>
      </c>
      <c r="AL26" s="188" t="s">
        <v>7056</v>
      </c>
      <c r="AM26" s="178">
        <v>180000</v>
      </c>
      <c r="AN26" s="178" t="s">
        <v>7053</v>
      </c>
      <c r="AO26" s="178" t="s">
        <v>4515</v>
      </c>
      <c r="AP26" s="178">
        <v>2</v>
      </c>
      <c r="AQ26" s="178" t="s">
        <v>7055</v>
      </c>
      <c r="AR26" s="178" t="s">
        <v>7054</v>
      </c>
      <c r="AS26" s="179">
        <v>44858</v>
      </c>
      <c r="AT26" s="189" t="s">
        <v>7057</v>
      </c>
      <c r="AU26" s="186" t="s">
        <v>14</v>
      </c>
      <c r="AV26" s="186" t="s">
        <v>14</v>
      </c>
      <c r="AW26" s="186">
        <v>0</v>
      </c>
      <c r="AX26" s="186">
        <v>0</v>
      </c>
      <c r="AY26" s="186" t="s">
        <v>6799</v>
      </c>
      <c r="AZ26" s="186" t="s">
        <v>14</v>
      </c>
      <c r="BA26" s="187">
        <v>44858</v>
      </c>
      <c r="BB26" s="188" t="s">
        <v>7072</v>
      </c>
      <c r="BC26" s="178" t="s">
        <v>14</v>
      </c>
      <c r="BD26" s="178" t="s">
        <v>14</v>
      </c>
      <c r="BE26" s="178">
        <v>0</v>
      </c>
      <c r="BF26" s="178">
        <v>0</v>
      </c>
      <c r="BG26" s="178" t="s">
        <v>6947</v>
      </c>
      <c r="BH26" s="178" t="s">
        <v>14</v>
      </c>
      <c r="BI26" s="179">
        <v>44858</v>
      </c>
      <c r="BJ26" s="189" t="s">
        <v>7059</v>
      </c>
      <c r="BK26" s="189" t="s">
        <v>14</v>
      </c>
      <c r="BL26" s="189" t="s">
        <v>14</v>
      </c>
      <c r="BM26" s="189">
        <v>0</v>
      </c>
      <c r="BN26" s="189">
        <v>0</v>
      </c>
      <c r="BO26" s="189" t="s">
        <v>7058</v>
      </c>
      <c r="BP26" s="186" t="s">
        <v>14</v>
      </c>
      <c r="BQ26" s="190">
        <v>44858</v>
      </c>
      <c r="BR26" s="188" t="s">
        <v>7073</v>
      </c>
      <c r="BS26" s="182" t="s">
        <v>14</v>
      </c>
      <c r="BT26" s="182" t="s">
        <v>14</v>
      </c>
      <c r="BU26" s="182">
        <v>0</v>
      </c>
      <c r="BV26" s="182">
        <v>0</v>
      </c>
      <c r="BW26" s="182" t="s">
        <v>6827</v>
      </c>
      <c r="BX26" s="182" t="s">
        <v>14</v>
      </c>
      <c r="BY26" s="179">
        <v>44858</v>
      </c>
      <c r="BZ26" s="189" t="s">
        <v>7074</v>
      </c>
      <c r="CA26" s="189" t="s">
        <v>14</v>
      </c>
      <c r="CB26" s="189" t="s">
        <v>14</v>
      </c>
      <c r="CC26" s="189">
        <v>0</v>
      </c>
      <c r="CD26" s="189">
        <v>0</v>
      </c>
      <c r="CE26" s="189" t="s">
        <v>6829</v>
      </c>
      <c r="CF26" s="189" t="s">
        <v>14</v>
      </c>
      <c r="CG26" s="190">
        <v>44858</v>
      </c>
      <c r="CH26" s="188" t="s">
        <v>9823</v>
      </c>
      <c r="CI26" s="189" t="e">
        <v>#N/A</v>
      </c>
      <c r="CJ26" s="189" t="e">
        <v>#N/A</v>
      </c>
      <c r="CK26" s="189" t="e">
        <v>#N/A</v>
      </c>
      <c r="CL26" s="189" t="e">
        <v>#N/A</v>
      </c>
      <c r="CM26" s="189" t="e">
        <v>#N/A</v>
      </c>
      <c r="CN26" s="189" t="e">
        <v>#N/A</v>
      </c>
      <c r="CO26" s="191" t="e">
        <v>#N/A</v>
      </c>
      <c r="CP26" s="189" t="s">
        <v>7075</v>
      </c>
      <c r="CQ26" s="182" t="s">
        <v>14</v>
      </c>
      <c r="CR26" s="182" t="s">
        <v>14</v>
      </c>
      <c r="CS26" s="182">
        <v>0</v>
      </c>
      <c r="CT26" s="182">
        <v>0</v>
      </c>
      <c r="CU26" s="182" t="s">
        <v>6831</v>
      </c>
      <c r="CV26" s="182" t="s">
        <v>14</v>
      </c>
      <c r="CW26" s="179">
        <v>44858</v>
      </c>
      <c r="CX26" s="189" t="s">
        <v>7061</v>
      </c>
      <c r="CY26" s="186">
        <v>180000</v>
      </c>
      <c r="CZ26" s="186" t="s">
        <v>7053</v>
      </c>
      <c r="DA26" s="186" t="s">
        <v>4515</v>
      </c>
      <c r="DB26" s="186">
        <v>2</v>
      </c>
      <c r="DC26" s="186" t="s">
        <v>7020</v>
      </c>
      <c r="DD26" s="186" t="s">
        <v>7054</v>
      </c>
      <c r="DE26" s="192">
        <v>44858</v>
      </c>
      <c r="DF26" s="188" t="s">
        <v>7063</v>
      </c>
      <c r="DG26" s="178">
        <v>906000</v>
      </c>
      <c r="DH26" s="182" t="s">
        <v>7053</v>
      </c>
      <c r="DI26" s="182" t="s">
        <v>4515</v>
      </c>
      <c r="DJ26" s="182">
        <v>2</v>
      </c>
      <c r="DK26" s="182" t="s">
        <v>4579</v>
      </c>
      <c r="DL26" s="182" t="s">
        <v>7062</v>
      </c>
      <c r="DM26" s="179">
        <v>44858</v>
      </c>
      <c r="DN26" s="189" t="s">
        <v>7064</v>
      </c>
      <c r="DO26" s="186">
        <v>47000</v>
      </c>
      <c r="DP26" s="189" t="s">
        <v>7053</v>
      </c>
      <c r="DQ26" s="189" t="s">
        <v>4515</v>
      </c>
      <c r="DR26" s="189">
        <v>2</v>
      </c>
      <c r="DS26" s="189" t="s">
        <v>6813</v>
      </c>
      <c r="DT26" s="189" t="s">
        <v>7062</v>
      </c>
      <c r="DU26" s="190">
        <v>44858</v>
      </c>
      <c r="DV26" s="188" t="s">
        <v>7065</v>
      </c>
      <c r="DW26" s="178">
        <v>180000</v>
      </c>
      <c r="DX26" s="182" t="s">
        <v>7053</v>
      </c>
      <c r="DY26" s="182" t="s">
        <v>4515</v>
      </c>
      <c r="DZ26" s="182">
        <v>2</v>
      </c>
      <c r="EA26" s="182" t="s">
        <v>7020</v>
      </c>
      <c r="EB26" s="182" t="s">
        <v>7054</v>
      </c>
      <c r="EC26" s="179">
        <v>44858</v>
      </c>
      <c r="ED26" s="189" t="s">
        <v>7066</v>
      </c>
      <c r="EE26" s="186">
        <v>0</v>
      </c>
      <c r="EF26" s="189" t="s">
        <v>14</v>
      </c>
      <c r="EG26" s="189">
        <v>0</v>
      </c>
      <c r="EH26" s="189">
        <v>0</v>
      </c>
      <c r="EI26" s="189" t="s">
        <v>6816</v>
      </c>
      <c r="EJ26" s="189" t="s">
        <v>14</v>
      </c>
      <c r="EK26" s="190">
        <v>44858</v>
      </c>
      <c r="EL26" s="188" t="s">
        <v>7067</v>
      </c>
      <c r="EM26" s="178">
        <v>0</v>
      </c>
      <c r="EN26" s="182" t="s">
        <v>14</v>
      </c>
      <c r="EO26" s="182">
        <v>0</v>
      </c>
      <c r="EP26" s="182">
        <v>0</v>
      </c>
      <c r="EQ26" s="182" t="s">
        <v>6818</v>
      </c>
      <c r="ER26" s="182" t="s">
        <v>14</v>
      </c>
      <c r="ES26" s="179">
        <v>44858</v>
      </c>
      <c r="ET26" s="189" t="s">
        <v>7060</v>
      </c>
      <c r="EU26" s="189" t="s">
        <v>14</v>
      </c>
      <c r="EV26" s="189" t="s">
        <v>14</v>
      </c>
      <c r="EW26" s="189">
        <v>0</v>
      </c>
      <c r="EX26" s="189">
        <v>0</v>
      </c>
      <c r="EY26" s="189" t="s">
        <v>7058</v>
      </c>
      <c r="EZ26" s="189" t="s">
        <v>14</v>
      </c>
      <c r="FA26" s="190">
        <v>44858</v>
      </c>
      <c r="FB26" s="188" t="s">
        <v>7069</v>
      </c>
      <c r="FC26" s="182">
        <v>2</v>
      </c>
      <c r="FD26" s="182" t="s">
        <v>7053</v>
      </c>
      <c r="FE26" s="182" t="s">
        <v>4515</v>
      </c>
      <c r="FF26" s="182">
        <v>2</v>
      </c>
      <c r="FG26" s="182" t="s">
        <v>7068</v>
      </c>
      <c r="FH26" s="182" t="s">
        <v>7054</v>
      </c>
      <c r="FI26" s="179">
        <v>44858</v>
      </c>
      <c r="FJ26" s="188" t="s">
        <v>7070</v>
      </c>
      <c r="FK26" s="189" t="s">
        <v>14</v>
      </c>
      <c r="FL26" s="189" t="s">
        <v>14</v>
      </c>
      <c r="FM26" s="189">
        <v>0</v>
      </c>
      <c r="FN26" s="189">
        <v>0</v>
      </c>
      <c r="FO26" s="189" t="s">
        <v>6900</v>
      </c>
      <c r="FP26" s="186" t="s">
        <v>14</v>
      </c>
      <c r="FQ26" s="187">
        <v>44858</v>
      </c>
      <c r="FR26" s="188" t="s">
        <v>7071</v>
      </c>
      <c r="FS26" s="182" t="s">
        <v>14</v>
      </c>
      <c r="FT26" s="182" t="s">
        <v>14</v>
      </c>
      <c r="FU26" s="182">
        <v>0</v>
      </c>
      <c r="FV26" s="182">
        <v>0</v>
      </c>
      <c r="FW26" s="182" t="s">
        <v>6902</v>
      </c>
      <c r="FX26" s="182" t="s">
        <v>14</v>
      </c>
      <c r="FY26" s="179">
        <v>44858</v>
      </c>
      <c r="FZ26" s="189" t="s">
        <v>2396</v>
      </c>
      <c r="GA26" s="189">
        <v>0</v>
      </c>
      <c r="GB26" s="189" t="s">
        <v>2247</v>
      </c>
      <c r="GC26" s="189" t="s">
        <v>30</v>
      </c>
      <c r="GD26" s="189">
        <v>2</v>
      </c>
      <c r="GE26" s="189" t="s">
        <v>14</v>
      </c>
      <c r="GF26" s="189" t="s">
        <v>14</v>
      </c>
      <c r="GG26" s="190">
        <v>44678</v>
      </c>
      <c r="GH26" s="188" t="s">
        <v>2402</v>
      </c>
      <c r="GI26" s="182">
        <v>0</v>
      </c>
      <c r="GJ26" s="182" t="s">
        <v>2247</v>
      </c>
      <c r="GK26" s="182" t="s">
        <v>30</v>
      </c>
      <c r="GL26" s="182">
        <v>2</v>
      </c>
      <c r="GM26" s="182" t="s">
        <v>14</v>
      </c>
      <c r="GN26" s="182" t="s">
        <v>14</v>
      </c>
      <c r="GO26" s="179">
        <v>44678</v>
      </c>
      <c r="GP26" s="189" t="s">
        <v>2397</v>
      </c>
      <c r="GQ26" s="189">
        <v>0</v>
      </c>
      <c r="GR26" s="189" t="s">
        <v>2247</v>
      </c>
      <c r="GS26" s="189" t="s">
        <v>30</v>
      </c>
      <c r="GT26" s="189">
        <v>2</v>
      </c>
      <c r="GU26" s="189" t="s">
        <v>14</v>
      </c>
      <c r="GV26" s="189" t="s">
        <v>14</v>
      </c>
      <c r="GW26" s="190">
        <v>44678</v>
      </c>
      <c r="GX26" s="188" t="s">
        <v>2403</v>
      </c>
      <c r="GY26" s="182">
        <v>0</v>
      </c>
      <c r="GZ26" s="182" t="s">
        <v>2247</v>
      </c>
      <c r="HA26" s="182" t="s">
        <v>30</v>
      </c>
      <c r="HB26" s="182">
        <v>2</v>
      </c>
      <c r="HC26" s="182" t="s">
        <v>14</v>
      </c>
      <c r="HD26" s="182" t="s">
        <v>14</v>
      </c>
      <c r="HE26" s="179">
        <v>44678</v>
      </c>
      <c r="HF26" s="189" t="s">
        <v>2395</v>
      </c>
      <c r="HG26" s="189">
        <v>0</v>
      </c>
      <c r="HH26" s="189" t="s">
        <v>2247</v>
      </c>
      <c r="HI26" s="189" t="s">
        <v>30</v>
      </c>
      <c r="HJ26" s="189">
        <v>2</v>
      </c>
      <c r="HK26" s="189" t="s">
        <v>14</v>
      </c>
      <c r="HL26" s="189" t="s">
        <v>14</v>
      </c>
      <c r="HM26" s="190">
        <v>44678</v>
      </c>
      <c r="HN26" s="188" t="s">
        <v>2401</v>
      </c>
      <c r="HO26" s="182">
        <v>0</v>
      </c>
      <c r="HP26" s="182" t="s">
        <v>2247</v>
      </c>
      <c r="HQ26" s="182" t="s">
        <v>30</v>
      </c>
      <c r="HR26" s="182">
        <v>2</v>
      </c>
      <c r="HS26" s="182" t="s">
        <v>14</v>
      </c>
      <c r="HT26" s="182" t="s">
        <v>14</v>
      </c>
      <c r="HU26" s="179">
        <v>44678</v>
      </c>
      <c r="HV26" s="189" t="s">
        <v>2398</v>
      </c>
      <c r="HW26" s="189">
        <v>0</v>
      </c>
      <c r="HX26" s="189" t="s">
        <v>2247</v>
      </c>
      <c r="HY26" s="189" t="s">
        <v>30</v>
      </c>
      <c r="HZ26" s="189">
        <v>2</v>
      </c>
      <c r="IA26" s="189" t="s">
        <v>14</v>
      </c>
      <c r="IB26" s="189" t="s">
        <v>14</v>
      </c>
      <c r="IC26" s="190">
        <v>44678</v>
      </c>
      <c r="ID26" s="188" t="s">
        <v>2400</v>
      </c>
      <c r="IE26" s="182">
        <v>0</v>
      </c>
      <c r="IF26" s="182" t="s">
        <v>2247</v>
      </c>
      <c r="IG26" s="182" t="s">
        <v>30</v>
      </c>
      <c r="IH26" s="182">
        <v>2</v>
      </c>
      <c r="II26" s="182" t="s">
        <v>14</v>
      </c>
      <c r="IJ26" s="182" t="s">
        <v>14</v>
      </c>
      <c r="IK26" s="179">
        <v>44678</v>
      </c>
      <c r="IL26" s="189" t="s">
        <v>2399</v>
      </c>
      <c r="IM26" s="189">
        <v>0</v>
      </c>
      <c r="IN26" s="189" t="s">
        <v>2247</v>
      </c>
      <c r="IO26" s="189" t="s">
        <v>30</v>
      </c>
      <c r="IP26" s="189">
        <v>2</v>
      </c>
      <c r="IQ26" s="189" t="s">
        <v>14</v>
      </c>
      <c r="IR26" s="189" t="s">
        <v>14</v>
      </c>
      <c r="IS26" s="190">
        <v>44678</v>
      </c>
    </row>
    <row r="27" spans="1:253" s="282" customFormat="1" ht="12.95" customHeight="1" x14ac:dyDescent="0.2">
      <c r="A27" s="282" t="s">
        <v>1014</v>
      </c>
      <c r="B27" s="282" t="s">
        <v>9276</v>
      </c>
      <c r="C27" s="282" t="s">
        <v>1015</v>
      </c>
      <c r="D27" s="282" t="s">
        <v>321</v>
      </c>
      <c r="E27" s="282" t="s">
        <v>8706</v>
      </c>
      <c r="F27" s="282" t="s">
        <v>8028</v>
      </c>
      <c r="G27" s="177">
        <v>1182000</v>
      </c>
      <c r="H27" s="178" t="s">
        <v>8013</v>
      </c>
      <c r="I27" s="178" t="s">
        <v>4515</v>
      </c>
      <c r="J27" s="178">
        <v>2</v>
      </c>
      <c r="K27" s="178" t="s">
        <v>8015</v>
      </c>
      <c r="L27" s="178" t="s">
        <v>8014</v>
      </c>
      <c r="M27" s="179">
        <v>44865</v>
      </c>
      <c r="N27" s="188" t="s">
        <v>1639</v>
      </c>
      <c r="O27" s="180">
        <v>23180</v>
      </c>
      <c r="P27" s="180" t="s">
        <v>1636</v>
      </c>
      <c r="Q27" s="180" t="s">
        <v>30</v>
      </c>
      <c r="R27" s="180">
        <v>2</v>
      </c>
      <c r="S27" s="180" t="s">
        <v>1638</v>
      </c>
      <c r="T27" s="180" t="s">
        <v>1637</v>
      </c>
      <c r="U27" s="181">
        <v>44451</v>
      </c>
      <c r="V27" s="188" t="s">
        <v>8037</v>
      </c>
      <c r="W27" s="178">
        <v>1182000</v>
      </c>
      <c r="X27" s="178" t="s">
        <v>8013</v>
      </c>
      <c r="Y27" s="178" t="s">
        <v>4515</v>
      </c>
      <c r="Z27" s="178">
        <v>2</v>
      </c>
      <c r="AA27" s="178" t="s">
        <v>8036</v>
      </c>
      <c r="AB27" s="178" t="s">
        <v>8014</v>
      </c>
      <c r="AC27" s="179">
        <v>44865</v>
      </c>
      <c r="AD27" s="188" t="s">
        <v>8032</v>
      </c>
      <c r="AE27" s="186">
        <v>643000</v>
      </c>
      <c r="AF27" s="186" t="s">
        <v>8029</v>
      </c>
      <c r="AG27" s="186" t="s">
        <v>4515</v>
      </c>
      <c r="AH27" s="186">
        <v>2</v>
      </c>
      <c r="AI27" s="186" t="s">
        <v>8031</v>
      </c>
      <c r="AJ27" s="186" t="s">
        <v>8030</v>
      </c>
      <c r="AK27" s="187">
        <v>44865</v>
      </c>
      <c r="AL27" s="188" t="s">
        <v>8035</v>
      </c>
      <c r="AM27" s="178">
        <v>36000</v>
      </c>
      <c r="AN27" s="178" t="s">
        <v>8033</v>
      </c>
      <c r="AO27" s="178" t="s">
        <v>4515</v>
      </c>
      <c r="AP27" s="178">
        <v>2</v>
      </c>
      <c r="AQ27" s="178" t="s">
        <v>8020</v>
      </c>
      <c r="AR27" s="178" t="s">
        <v>8034</v>
      </c>
      <c r="AS27" s="179">
        <v>44865</v>
      </c>
      <c r="AT27" s="189" t="s">
        <v>1019</v>
      </c>
      <c r="AU27" s="186" t="s">
        <v>14</v>
      </c>
      <c r="AV27" s="186" t="s">
        <v>14</v>
      </c>
      <c r="AW27" s="186" t="s">
        <v>14</v>
      </c>
      <c r="AX27" s="186" t="s">
        <v>14</v>
      </c>
      <c r="AY27" s="186" t="s">
        <v>908</v>
      </c>
      <c r="AZ27" s="186" t="s">
        <v>14</v>
      </c>
      <c r="BA27" s="187">
        <v>43816</v>
      </c>
      <c r="BB27" s="188" t="s">
        <v>5070</v>
      </c>
      <c r="BC27" s="178" t="s">
        <v>14</v>
      </c>
      <c r="BD27" s="178" t="s">
        <v>14</v>
      </c>
      <c r="BE27" s="178" t="s">
        <v>14</v>
      </c>
      <c r="BF27" s="178" t="s">
        <v>14</v>
      </c>
      <c r="BG27" s="178" t="s">
        <v>5068</v>
      </c>
      <c r="BH27" s="178" t="s">
        <v>14</v>
      </c>
      <c r="BI27" s="179">
        <v>44803</v>
      </c>
      <c r="BJ27" s="189" t="s">
        <v>4395</v>
      </c>
      <c r="BK27" s="189">
        <v>3</v>
      </c>
      <c r="BL27" s="189" t="s">
        <v>4392</v>
      </c>
      <c r="BM27" s="189" t="s">
        <v>30</v>
      </c>
      <c r="BN27" s="189">
        <v>2</v>
      </c>
      <c r="BO27" s="189" t="s">
        <v>4394</v>
      </c>
      <c r="BP27" s="186" t="s">
        <v>4393</v>
      </c>
      <c r="BQ27" s="190">
        <v>44768</v>
      </c>
      <c r="BR27" s="188" t="s">
        <v>1016</v>
      </c>
      <c r="BS27" s="182" t="s">
        <v>14</v>
      </c>
      <c r="BT27" s="182" t="s">
        <v>14</v>
      </c>
      <c r="BU27" s="182" t="s">
        <v>14</v>
      </c>
      <c r="BV27" s="182" t="s">
        <v>14</v>
      </c>
      <c r="BW27" s="182" t="s">
        <v>908</v>
      </c>
      <c r="BX27" s="182" t="s">
        <v>14</v>
      </c>
      <c r="BY27" s="179">
        <v>43816</v>
      </c>
      <c r="BZ27" s="189" t="s">
        <v>1017</v>
      </c>
      <c r="CA27" s="189" t="s">
        <v>14</v>
      </c>
      <c r="CB27" s="189" t="s">
        <v>14</v>
      </c>
      <c r="CC27" s="189" t="s">
        <v>14</v>
      </c>
      <c r="CD27" s="189" t="s">
        <v>14</v>
      </c>
      <c r="CE27" s="189" t="s">
        <v>908</v>
      </c>
      <c r="CF27" s="189" t="s">
        <v>14</v>
      </c>
      <c r="CG27" s="190">
        <v>43816</v>
      </c>
      <c r="CH27" s="188" t="s">
        <v>9824</v>
      </c>
      <c r="CI27" s="189" t="e">
        <v>#N/A</v>
      </c>
      <c r="CJ27" s="189" t="e">
        <v>#N/A</v>
      </c>
      <c r="CK27" s="189" t="e">
        <v>#N/A</v>
      </c>
      <c r="CL27" s="189" t="e">
        <v>#N/A</v>
      </c>
      <c r="CM27" s="189" t="e">
        <v>#N/A</v>
      </c>
      <c r="CN27" s="189" t="e">
        <v>#N/A</v>
      </c>
      <c r="CO27" s="191" t="e">
        <v>#N/A</v>
      </c>
      <c r="CP27" s="189" t="s">
        <v>1018</v>
      </c>
      <c r="CQ27" s="182" t="s">
        <v>14</v>
      </c>
      <c r="CR27" s="182" t="s">
        <v>14</v>
      </c>
      <c r="CS27" s="182" t="s">
        <v>14</v>
      </c>
      <c r="CT27" s="182" t="s">
        <v>14</v>
      </c>
      <c r="CU27" s="182" t="s">
        <v>908</v>
      </c>
      <c r="CV27" s="182" t="s">
        <v>14</v>
      </c>
      <c r="CW27" s="179">
        <v>43816</v>
      </c>
      <c r="CX27" s="189" t="s">
        <v>8038</v>
      </c>
      <c r="CY27" s="186">
        <v>228000</v>
      </c>
      <c r="CZ27" s="186" t="s">
        <v>8029</v>
      </c>
      <c r="DA27" s="186" t="s">
        <v>4515</v>
      </c>
      <c r="DB27" s="186">
        <v>2</v>
      </c>
      <c r="DC27" s="186" t="s">
        <v>8041</v>
      </c>
      <c r="DD27" s="186" t="s">
        <v>8030</v>
      </c>
      <c r="DE27" s="192">
        <v>44865</v>
      </c>
      <c r="DF27" s="188" t="s">
        <v>8039</v>
      </c>
      <c r="DG27" s="178">
        <v>538000</v>
      </c>
      <c r="DH27" s="182" t="s">
        <v>8029</v>
      </c>
      <c r="DI27" s="182" t="s">
        <v>4515</v>
      </c>
      <c r="DJ27" s="182">
        <v>2</v>
      </c>
      <c r="DK27" s="182" t="s">
        <v>4419</v>
      </c>
      <c r="DL27" s="182" t="s">
        <v>8030</v>
      </c>
      <c r="DM27" s="179">
        <v>44865</v>
      </c>
      <c r="DN27" s="189" t="s">
        <v>8040</v>
      </c>
      <c r="DO27" s="186">
        <v>415000</v>
      </c>
      <c r="DP27" s="189" t="s">
        <v>8029</v>
      </c>
      <c r="DQ27" s="189" t="s">
        <v>4515</v>
      </c>
      <c r="DR27" s="189">
        <v>2</v>
      </c>
      <c r="DS27" s="189" t="s">
        <v>4421</v>
      </c>
      <c r="DT27" s="189" t="s">
        <v>8030</v>
      </c>
      <c r="DU27" s="190">
        <v>44865</v>
      </c>
      <c r="DV27" s="188" t="s">
        <v>8042</v>
      </c>
      <c r="DW27" s="178">
        <v>216000</v>
      </c>
      <c r="DX27" s="182" t="s">
        <v>8029</v>
      </c>
      <c r="DY27" s="182" t="s">
        <v>4515</v>
      </c>
      <c r="DZ27" s="182">
        <v>2</v>
      </c>
      <c r="EA27" s="182" t="s">
        <v>8041</v>
      </c>
      <c r="EB27" s="182" t="s">
        <v>8030</v>
      </c>
      <c r="EC27" s="179">
        <v>44865</v>
      </c>
      <c r="ED27" s="189" t="s">
        <v>8044</v>
      </c>
      <c r="EE27" s="186">
        <v>12000</v>
      </c>
      <c r="EF27" s="189" t="s">
        <v>8043</v>
      </c>
      <c r="EG27" s="189" t="s">
        <v>4515</v>
      </c>
      <c r="EH27" s="189">
        <v>2</v>
      </c>
      <c r="EI27" s="189" t="s">
        <v>4432</v>
      </c>
      <c r="EJ27" s="189" t="s">
        <v>4408</v>
      </c>
      <c r="EK27" s="190">
        <v>44865</v>
      </c>
      <c r="EL27" s="188" t="s">
        <v>8046</v>
      </c>
      <c r="EM27" s="178">
        <v>0</v>
      </c>
      <c r="EN27" s="182" t="s">
        <v>8043</v>
      </c>
      <c r="EO27" s="182" t="s">
        <v>4515</v>
      </c>
      <c r="EP27" s="182">
        <v>2</v>
      </c>
      <c r="EQ27" s="182" t="s">
        <v>8045</v>
      </c>
      <c r="ER27" s="182" t="s">
        <v>4408</v>
      </c>
      <c r="ES27" s="179">
        <v>44865</v>
      </c>
      <c r="ET27" s="189" t="s">
        <v>4396</v>
      </c>
      <c r="EU27" s="189">
        <v>3</v>
      </c>
      <c r="EV27" s="189" t="s">
        <v>4392</v>
      </c>
      <c r="EW27" s="189" t="s">
        <v>30</v>
      </c>
      <c r="EX27" s="189">
        <v>2</v>
      </c>
      <c r="EY27" s="189" t="s">
        <v>4394</v>
      </c>
      <c r="EZ27" s="189" t="s">
        <v>4393</v>
      </c>
      <c r="FA27" s="190">
        <v>44768</v>
      </c>
      <c r="FB27" s="188" t="s">
        <v>1641</v>
      </c>
      <c r="FC27" s="182">
        <v>5</v>
      </c>
      <c r="FD27" s="182" t="s">
        <v>14</v>
      </c>
      <c r="FE27" s="182" t="s">
        <v>30</v>
      </c>
      <c r="FF27" s="182">
        <v>2</v>
      </c>
      <c r="FG27" s="182" t="s">
        <v>1640</v>
      </c>
      <c r="FH27" s="182" t="s">
        <v>14</v>
      </c>
      <c r="FI27" s="179">
        <v>44451</v>
      </c>
      <c r="FJ27" s="188" t="s">
        <v>1020</v>
      </c>
      <c r="FK27" s="189" t="s">
        <v>14</v>
      </c>
      <c r="FL27" s="189" t="s">
        <v>14</v>
      </c>
      <c r="FM27" s="189" t="s">
        <v>14</v>
      </c>
      <c r="FN27" s="189" t="s">
        <v>14</v>
      </c>
      <c r="FO27" s="189" t="s">
        <v>908</v>
      </c>
      <c r="FP27" s="186" t="s">
        <v>14</v>
      </c>
      <c r="FQ27" s="187">
        <v>43816</v>
      </c>
      <c r="FR27" s="188" t="s">
        <v>1021</v>
      </c>
      <c r="FS27" s="182" t="s">
        <v>14</v>
      </c>
      <c r="FT27" s="182" t="s">
        <v>14</v>
      </c>
      <c r="FU27" s="182" t="s">
        <v>14</v>
      </c>
      <c r="FV27" s="182" t="s">
        <v>14</v>
      </c>
      <c r="FW27" s="182" t="s">
        <v>908</v>
      </c>
      <c r="FX27" s="182" t="s">
        <v>14</v>
      </c>
      <c r="FY27" s="179">
        <v>43816</v>
      </c>
      <c r="FZ27" s="189" t="s">
        <v>3160</v>
      </c>
      <c r="GA27" s="189">
        <v>0</v>
      </c>
      <c r="GB27" s="189" t="s">
        <v>2247</v>
      </c>
      <c r="GC27" s="189" t="s">
        <v>30</v>
      </c>
      <c r="GD27" s="189">
        <v>2</v>
      </c>
      <c r="GE27" s="189" t="s">
        <v>14</v>
      </c>
      <c r="GF27" s="189" t="s">
        <v>14</v>
      </c>
      <c r="GG27" s="190">
        <v>44695</v>
      </c>
      <c r="GH27" s="188" t="s">
        <v>3166</v>
      </c>
      <c r="GI27" s="182">
        <v>0</v>
      </c>
      <c r="GJ27" s="182" t="s">
        <v>2247</v>
      </c>
      <c r="GK27" s="182" t="s">
        <v>30</v>
      </c>
      <c r="GL27" s="182">
        <v>2</v>
      </c>
      <c r="GM27" s="182" t="s">
        <v>14</v>
      </c>
      <c r="GN27" s="182" t="s">
        <v>14</v>
      </c>
      <c r="GO27" s="179">
        <v>44695</v>
      </c>
      <c r="GP27" s="189" t="s">
        <v>3161</v>
      </c>
      <c r="GQ27" s="189">
        <v>0</v>
      </c>
      <c r="GR27" s="189" t="s">
        <v>2247</v>
      </c>
      <c r="GS27" s="189" t="s">
        <v>30</v>
      </c>
      <c r="GT27" s="189">
        <v>2</v>
      </c>
      <c r="GU27" s="189" t="s">
        <v>14</v>
      </c>
      <c r="GV27" s="189" t="s">
        <v>14</v>
      </c>
      <c r="GW27" s="190">
        <v>44695</v>
      </c>
      <c r="GX27" s="188" t="s">
        <v>3167</v>
      </c>
      <c r="GY27" s="182">
        <v>0</v>
      </c>
      <c r="GZ27" s="182" t="s">
        <v>2247</v>
      </c>
      <c r="HA27" s="182" t="s">
        <v>30</v>
      </c>
      <c r="HB27" s="182">
        <v>2</v>
      </c>
      <c r="HC27" s="182" t="s">
        <v>14</v>
      </c>
      <c r="HD27" s="182" t="s">
        <v>14</v>
      </c>
      <c r="HE27" s="179">
        <v>44695</v>
      </c>
      <c r="HF27" s="189" t="s">
        <v>3159</v>
      </c>
      <c r="HG27" s="189">
        <v>0</v>
      </c>
      <c r="HH27" s="189" t="s">
        <v>2247</v>
      </c>
      <c r="HI27" s="189" t="s">
        <v>30</v>
      </c>
      <c r="HJ27" s="189">
        <v>2</v>
      </c>
      <c r="HK27" s="189" t="s">
        <v>14</v>
      </c>
      <c r="HL27" s="189" t="s">
        <v>14</v>
      </c>
      <c r="HM27" s="190">
        <v>44695</v>
      </c>
      <c r="HN27" s="188" t="s">
        <v>3165</v>
      </c>
      <c r="HO27" s="182">
        <v>0</v>
      </c>
      <c r="HP27" s="182" t="s">
        <v>2247</v>
      </c>
      <c r="HQ27" s="182" t="s">
        <v>30</v>
      </c>
      <c r="HR27" s="182">
        <v>2</v>
      </c>
      <c r="HS27" s="182" t="s">
        <v>14</v>
      </c>
      <c r="HT27" s="182" t="s">
        <v>14</v>
      </c>
      <c r="HU27" s="179">
        <v>44695</v>
      </c>
      <c r="HV27" s="189" t="s">
        <v>3162</v>
      </c>
      <c r="HW27" s="189">
        <v>0</v>
      </c>
      <c r="HX27" s="189" t="s">
        <v>2247</v>
      </c>
      <c r="HY27" s="189" t="s">
        <v>30</v>
      </c>
      <c r="HZ27" s="189">
        <v>2</v>
      </c>
      <c r="IA27" s="189" t="s">
        <v>14</v>
      </c>
      <c r="IB27" s="189" t="s">
        <v>14</v>
      </c>
      <c r="IC27" s="190">
        <v>44695</v>
      </c>
      <c r="ID27" s="188" t="s">
        <v>3164</v>
      </c>
      <c r="IE27" s="182">
        <v>0</v>
      </c>
      <c r="IF27" s="182" t="s">
        <v>2247</v>
      </c>
      <c r="IG27" s="182" t="s">
        <v>30</v>
      </c>
      <c r="IH27" s="182">
        <v>2</v>
      </c>
      <c r="II27" s="182" t="s">
        <v>14</v>
      </c>
      <c r="IJ27" s="182" t="s">
        <v>14</v>
      </c>
      <c r="IK27" s="179">
        <v>44695</v>
      </c>
      <c r="IL27" s="189" t="s">
        <v>3163</v>
      </c>
      <c r="IM27" s="189">
        <v>0</v>
      </c>
      <c r="IN27" s="189" t="s">
        <v>2247</v>
      </c>
      <c r="IO27" s="189" t="s">
        <v>30</v>
      </c>
      <c r="IP27" s="189">
        <v>2</v>
      </c>
      <c r="IQ27" s="189" t="s">
        <v>14</v>
      </c>
      <c r="IR27" s="189" t="s">
        <v>14</v>
      </c>
      <c r="IS27" s="190">
        <v>44695</v>
      </c>
    </row>
    <row r="28" spans="1:253" s="282" customFormat="1" ht="12.95" customHeight="1" x14ac:dyDescent="0.2">
      <c r="A28" s="282" t="s">
        <v>319</v>
      </c>
      <c r="B28" s="282" t="s">
        <v>9241</v>
      </c>
      <c r="C28" s="282" t="s">
        <v>320</v>
      </c>
      <c r="D28" s="282" t="s">
        <v>321</v>
      </c>
      <c r="E28" s="282" t="s">
        <v>8706</v>
      </c>
      <c r="F28" s="282" t="s">
        <v>8017</v>
      </c>
      <c r="G28" s="177">
        <v>1182000</v>
      </c>
      <c r="H28" s="178" t="s">
        <v>8013</v>
      </c>
      <c r="I28" s="178" t="s">
        <v>4515</v>
      </c>
      <c r="J28" s="178">
        <v>2</v>
      </c>
      <c r="K28" s="178" t="s">
        <v>8015</v>
      </c>
      <c r="L28" s="178" t="s">
        <v>8014</v>
      </c>
      <c r="M28" s="179">
        <v>44865</v>
      </c>
      <c r="N28" s="188" t="s">
        <v>4437</v>
      </c>
      <c r="O28" s="180">
        <v>7300</v>
      </c>
      <c r="P28" s="180" t="s">
        <v>1636</v>
      </c>
      <c r="Q28" s="180" t="s">
        <v>30</v>
      </c>
      <c r="R28" s="180">
        <v>2</v>
      </c>
      <c r="S28" s="180" t="s">
        <v>4436</v>
      </c>
      <c r="T28" s="180" t="s">
        <v>1637</v>
      </c>
      <c r="U28" s="181">
        <v>44768</v>
      </c>
      <c r="V28" s="188" t="s">
        <v>4400</v>
      </c>
      <c r="W28" s="178">
        <v>681000</v>
      </c>
      <c r="X28" s="178" t="s">
        <v>4397</v>
      </c>
      <c r="Y28" s="178" t="s">
        <v>30</v>
      </c>
      <c r="Z28" s="178">
        <v>2</v>
      </c>
      <c r="AA28" s="178" t="s">
        <v>4399</v>
      </c>
      <c r="AB28" s="178" t="s">
        <v>4398</v>
      </c>
      <c r="AC28" s="179">
        <v>44768</v>
      </c>
      <c r="AD28" s="188" t="s">
        <v>8021</v>
      </c>
      <c r="AE28" s="186">
        <v>36000</v>
      </c>
      <c r="AF28" s="186" t="s">
        <v>8018</v>
      </c>
      <c r="AG28" s="186" t="s">
        <v>4515</v>
      </c>
      <c r="AH28" s="186">
        <v>2</v>
      </c>
      <c r="AI28" s="186" t="s">
        <v>8020</v>
      </c>
      <c r="AJ28" s="186" t="s">
        <v>8019</v>
      </c>
      <c r="AK28" s="187">
        <v>44865</v>
      </c>
      <c r="AL28" s="188" t="s">
        <v>8023</v>
      </c>
      <c r="AM28" s="178">
        <v>36000</v>
      </c>
      <c r="AN28" s="178" t="s">
        <v>8018</v>
      </c>
      <c r="AO28" s="178" t="s">
        <v>4515</v>
      </c>
      <c r="AP28" s="178">
        <v>2</v>
      </c>
      <c r="AQ28" s="178" t="s">
        <v>8022</v>
      </c>
      <c r="AR28" s="178" t="s">
        <v>8019</v>
      </c>
      <c r="AS28" s="179">
        <v>44865</v>
      </c>
      <c r="AT28" s="189" t="s">
        <v>325</v>
      </c>
      <c r="AU28" s="186" t="s">
        <v>14</v>
      </c>
      <c r="AV28" s="186">
        <v>0</v>
      </c>
      <c r="AW28" s="186" t="s">
        <v>30</v>
      </c>
      <c r="AX28" s="186">
        <v>2</v>
      </c>
      <c r="AY28" s="186">
        <v>0</v>
      </c>
      <c r="AZ28" s="186">
        <v>0</v>
      </c>
      <c r="BA28" s="187">
        <v>43510</v>
      </c>
      <c r="BB28" s="188" t="s">
        <v>873</v>
      </c>
      <c r="BC28" s="178" t="s">
        <v>14</v>
      </c>
      <c r="BD28" s="178" t="s">
        <v>14</v>
      </c>
      <c r="BE28" s="178" t="s">
        <v>14</v>
      </c>
      <c r="BF28" s="178" t="s">
        <v>14</v>
      </c>
      <c r="BG28" s="178" t="s">
        <v>14</v>
      </c>
      <c r="BH28" s="178" t="s">
        <v>14</v>
      </c>
      <c r="BI28" s="179">
        <v>43675</v>
      </c>
      <c r="BJ28" s="189" t="s">
        <v>4401</v>
      </c>
      <c r="BK28" s="189">
        <v>3</v>
      </c>
      <c r="BL28" s="189" t="s">
        <v>4392</v>
      </c>
      <c r="BM28" s="189" t="s">
        <v>30</v>
      </c>
      <c r="BN28" s="189">
        <v>2</v>
      </c>
      <c r="BO28" s="189" t="s">
        <v>4394</v>
      </c>
      <c r="BP28" s="186" t="s">
        <v>4393</v>
      </c>
      <c r="BQ28" s="190">
        <v>44768</v>
      </c>
      <c r="BR28" s="188" t="s">
        <v>322</v>
      </c>
      <c r="BS28" s="182">
        <v>0</v>
      </c>
      <c r="BT28" s="182">
        <v>0</v>
      </c>
      <c r="BU28" s="182" t="s">
        <v>30</v>
      </c>
      <c r="BV28" s="182">
        <v>2</v>
      </c>
      <c r="BW28" s="182">
        <v>0</v>
      </c>
      <c r="BX28" s="182">
        <v>0</v>
      </c>
      <c r="BY28" s="179">
        <v>43510</v>
      </c>
      <c r="BZ28" s="189" t="s">
        <v>323</v>
      </c>
      <c r="CA28" s="189">
        <v>0</v>
      </c>
      <c r="CB28" s="189">
        <v>0</v>
      </c>
      <c r="CC28" s="189" t="s">
        <v>30</v>
      </c>
      <c r="CD28" s="189">
        <v>2</v>
      </c>
      <c r="CE28" s="189">
        <v>0</v>
      </c>
      <c r="CF28" s="189">
        <v>0</v>
      </c>
      <c r="CG28" s="190">
        <v>43510</v>
      </c>
      <c r="CH28" s="188" t="s">
        <v>9825</v>
      </c>
      <c r="CI28" s="189" t="e">
        <v>#N/A</v>
      </c>
      <c r="CJ28" s="189" t="e">
        <v>#N/A</v>
      </c>
      <c r="CK28" s="189" t="e">
        <v>#N/A</v>
      </c>
      <c r="CL28" s="189" t="e">
        <v>#N/A</v>
      </c>
      <c r="CM28" s="189" t="e">
        <v>#N/A</v>
      </c>
      <c r="CN28" s="189" t="e">
        <v>#N/A</v>
      </c>
      <c r="CO28" s="191" t="e">
        <v>#N/A</v>
      </c>
      <c r="CP28" s="189" t="s">
        <v>324</v>
      </c>
      <c r="CQ28" s="182">
        <v>0</v>
      </c>
      <c r="CR28" s="182">
        <v>0</v>
      </c>
      <c r="CS28" s="182" t="s">
        <v>30</v>
      </c>
      <c r="CT28" s="182">
        <v>2</v>
      </c>
      <c r="CU28" s="182">
        <v>0</v>
      </c>
      <c r="CV28" s="182">
        <v>0</v>
      </c>
      <c r="CW28" s="179">
        <v>43510</v>
      </c>
      <c r="CX28" s="189" t="s">
        <v>8024</v>
      </c>
      <c r="CY28" s="186">
        <v>36000</v>
      </c>
      <c r="CZ28" s="186" t="s">
        <v>8018</v>
      </c>
      <c r="DA28" s="186" t="s">
        <v>4515</v>
      </c>
      <c r="DB28" s="186">
        <v>2</v>
      </c>
      <c r="DC28" s="186" t="s">
        <v>8020</v>
      </c>
      <c r="DD28" s="186" t="s">
        <v>8019</v>
      </c>
      <c r="DE28" s="192">
        <v>44865</v>
      </c>
      <c r="DF28" s="188" t="s">
        <v>8025</v>
      </c>
      <c r="DG28" s="178">
        <v>644000</v>
      </c>
      <c r="DH28" s="182" t="s">
        <v>8018</v>
      </c>
      <c r="DI28" s="182" t="s">
        <v>4515</v>
      </c>
      <c r="DJ28" s="182">
        <v>2</v>
      </c>
      <c r="DK28" s="182" t="s">
        <v>4419</v>
      </c>
      <c r="DL28" s="182" t="s">
        <v>8019</v>
      </c>
      <c r="DM28" s="179">
        <v>44865</v>
      </c>
      <c r="DN28" s="189" t="s">
        <v>8026</v>
      </c>
      <c r="DO28" s="186">
        <v>0</v>
      </c>
      <c r="DP28" s="189" t="s">
        <v>8018</v>
      </c>
      <c r="DQ28" s="189" t="s">
        <v>4515</v>
      </c>
      <c r="DR28" s="189">
        <v>2</v>
      </c>
      <c r="DS28" s="189" t="s">
        <v>4421</v>
      </c>
      <c r="DT28" s="189" t="s">
        <v>8019</v>
      </c>
      <c r="DU28" s="190">
        <v>44865</v>
      </c>
      <c r="DV28" s="188" t="s">
        <v>8027</v>
      </c>
      <c r="DW28" s="178">
        <v>36000</v>
      </c>
      <c r="DX28" s="182" t="s">
        <v>8018</v>
      </c>
      <c r="DY28" s="182" t="s">
        <v>4515</v>
      </c>
      <c r="DZ28" s="182">
        <v>2</v>
      </c>
      <c r="EA28" s="182" t="s">
        <v>8020</v>
      </c>
      <c r="EB28" s="182" t="s">
        <v>8019</v>
      </c>
      <c r="EC28" s="179">
        <v>44865</v>
      </c>
      <c r="ED28" s="189" t="s">
        <v>4428</v>
      </c>
      <c r="EE28" s="186">
        <v>0</v>
      </c>
      <c r="EF28" s="189" t="s">
        <v>4425</v>
      </c>
      <c r="EG28" s="189" t="s">
        <v>30</v>
      </c>
      <c r="EH28" s="189">
        <v>2</v>
      </c>
      <c r="EI28" s="189" t="s">
        <v>4427</v>
      </c>
      <c r="EJ28" s="189" t="s">
        <v>4426</v>
      </c>
      <c r="EK28" s="190">
        <v>44768</v>
      </c>
      <c r="EL28" s="188" t="s">
        <v>4431</v>
      </c>
      <c r="EM28" s="178">
        <v>0</v>
      </c>
      <c r="EN28" s="182" t="s">
        <v>4425</v>
      </c>
      <c r="EO28" s="182" t="s">
        <v>30</v>
      </c>
      <c r="EP28" s="182">
        <v>2</v>
      </c>
      <c r="EQ28" s="182" t="s">
        <v>4427</v>
      </c>
      <c r="ER28" s="182" t="s">
        <v>4426</v>
      </c>
      <c r="ES28" s="179">
        <v>44768</v>
      </c>
      <c r="ET28" s="189" t="s">
        <v>4402</v>
      </c>
      <c r="EU28" s="189">
        <v>3</v>
      </c>
      <c r="EV28" s="189" t="s">
        <v>4392</v>
      </c>
      <c r="EW28" s="189" t="s">
        <v>30</v>
      </c>
      <c r="EX28" s="189">
        <v>2</v>
      </c>
      <c r="EY28" s="189" t="s">
        <v>4394</v>
      </c>
      <c r="EZ28" s="189" t="s">
        <v>4393</v>
      </c>
      <c r="FA28" s="190">
        <v>44768</v>
      </c>
      <c r="FB28" s="188" t="s">
        <v>4430</v>
      </c>
      <c r="FC28" s="182">
        <v>1</v>
      </c>
      <c r="FD28" s="182" t="s">
        <v>4425</v>
      </c>
      <c r="FE28" s="182" t="s">
        <v>30</v>
      </c>
      <c r="FF28" s="182">
        <v>2</v>
      </c>
      <c r="FG28" s="182" t="s">
        <v>4429</v>
      </c>
      <c r="FH28" s="182" t="s">
        <v>4426</v>
      </c>
      <c r="FI28" s="179">
        <v>44768</v>
      </c>
      <c r="FJ28" s="188" t="s">
        <v>326</v>
      </c>
      <c r="FK28" s="189">
        <v>0</v>
      </c>
      <c r="FL28" s="189">
        <v>0</v>
      </c>
      <c r="FM28" s="189" t="s">
        <v>30</v>
      </c>
      <c r="FN28" s="189">
        <v>2</v>
      </c>
      <c r="FO28" s="189">
        <v>0</v>
      </c>
      <c r="FP28" s="186">
        <v>0</v>
      </c>
      <c r="FQ28" s="187">
        <v>43510</v>
      </c>
      <c r="FR28" s="188" t="s">
        <v>327</v>
      </c>
      <c r="FS28" s="182">
        <v>0</v>
      </c>
      <c r="FT28" s="182">
        <v>0</v>
      </c>
      <c r="FU28" s="182" t="s">
        <v>30</v>
      </c>
      <c r="FV28" s="182">
        <v>2</v>
      </c>
      <c r="FW28" s="182">
        <v>0</v>
      </c>
      <c r="FX28" s="182">
        <v>0</v>
      </c>
      <c r="FY28" s="179">
        <v>43510</v>
      </c>
      <c r="FZ28" s="189" t="s">
        <v>3169</v>
      </c>
      <c r="GA28" s="189">
        <v>0</v>
      </c>
      <c r="GB28" s="189" t="s">
        <v>2247</v>
      </c>
      <c r="GC28" s="189" t="s">
        <v>30</v>
      </c>
      <c r="GD28" s="189">
        <v>2</v>
      </c>
      <c r="GE28" s="189" t="s">
        <v>14</v>
      </c>
      <c r="GF28" s="189" t="s">
        <v>14</v>
      </c>
      <c r="GG28" s="190">
        <v>44695</v>
      </c>
      <c r="GH28" s="188" t="s">
        <v>3175</v>
      </c>
      <c r="GI28" s="182">
        <v>0</v>
      </c>
      <c r="GJ28" s="182" t="s">
        <v>2247</v>
      </c>
      <c r="GK28" s="182" t="s">
        <v>30</v>
      </c>
      <c r="GL28" s="182">
        <v>2</v>
      </c>
      <c r="GM28" s="182" t="s">
        <v>14</v>
      </c>
      <c r="GN28" s="182" t="s">
        <v>14</v>
      </c>
      <c r="GO28" s="179">
        <v>44695</v>
      </c>
      <c r="GP28" s="189" t="s">
        <v>3170</v>
      </c>
      <c r="GQ28" s="189">
        <v>0</v>
      </c>
      <c r="GR28" s="189" t="s">
        <v>2247</v>
      </c>
      <c r="GS28" s="189" t="s">
        <v>30</v>
      </c>
      <c r="GT28" s="189">
        <v>2</v>
      </c>
      <c r="GU28" s="189" t="s">
        <v>14</v>
      </c>
      <c r="GV28" s="189" t="s">
        <v>14</v>
      </c>
      <c r="GW28" s="190">
        <v>44695</v>
      </c>
      <c r="GX28" s="188" t="s">
        <v>3176</v>
      </c>
      <c r="GY28" s="182">
        <v>0</v>
      </c>
      <c r="GZ28" s="182" t="s">
        <v>2247</v>
      </c>
      <c r="HA28" s="182" t="s">
        <v>30</v>
      </c>
      <c r="HB28" s="182">
        <v>2</v>
      </c>
      <c r="HC28" s="182" t="s">
        <v>14</v>
      </c>
      <c r="HD28" s="182" t="s">
        <v>14</v>
      </c>
      <c r="HE28" s="179">
        <v>44695</v>
      </c>
      <c r="HF28" s="189" t="s">
        <v>3168</v>
      </c>
      <c r="HG28" s="189">
        <v>0</v>
      </c>
      <c r="HH28" s="189" t="s">
        <v>2247</v>
      </c>
      <c r="HI28" s="189" t="s">
        <v>30</v>
      </c>
      <c r="HJ28" s="189">
        <v>2</v>
      </c>
      <c r="HK28" s="189" t="s">
        <v>14</v>
      </c>
      <c r="HL28" s="189" t="s">
        <v>14</v>
      </c>
      <c r="HM28" s="190">
        <v>44695</v>
      </c>
      <c r="HN28" s="188" t="s">
        <v>3174</v>
      </c>
      <c r="HO28" s="182">
        <v>0</v>
      </c>
      <c r="HP28" s="182" t="s">
        <v>2247</v>
      </c>
      <c r="HQ28" s="182" t="s">
        <v>30</v>
      </c>
      <c r="HR28" s="182">
        <v>2</v>
      </c>
      <c r="HS28" s="182" t="s">
        <v>14</v>
      </c>
      <c r="HT28" s="182" t="s">
        <v>14</v>
      </c>
      <c r="HU28" s="179">
        <v>44695</v>
      </c>
      <c r="HV28" s="189" t="s">
        <v>3171</v>
      </c>
      <c r="HW28" s="189">
        <v>0</v>
      </c>
      <c r="HX28" s="189" t="s">
        <v>2247</v>
      </c>
      <c r="HY28" s="189" t="s">
        <v>30</v>
      </c>
      <c r="HZ28" s="189">
        <v>2</v>
      </c>
      <c r="IA28" s="189" t="s">
        <v>14</v>
      </c>
      <c r="IB28" s="189" t="s">
        <v>14</v>
      </c>
      <c r="IC28" s="190">
        <v>44695</v>
      </c>
      <c r="ID28" s="188" t="s">
        <v>3173</v>
      </c>
      <c r="IE28" s="182">
        <v>0</v>
      </c>
      <c r="IF28" s="182" t="s">
        <v>2247</v>
      </c>
      <c r="IG28" s="182" t="s">
        <v>30</v>
      </c>
      <c r="IH28" s="182">
        <v>2</v>
      </c>
      <c r="II28" s="182" t="s">
        <v>14</v>
      </c>
      <c r="IJ28" s="182" t="s">
        <v>14</v>
      </c>
      <c r="IK28" s="179">
        <v>44695</v>
      </c>
      <c r="IL28" s="189" t="s">
        <v>3172</v>
      </c>
      <c r="IM28" s="189">
        <v>0</v>
      </c>
      <c r="IN28" s="189" t="s">
        <v>2247</v>
      </c>
      <c r="IO28" s="189" t="s">
        <v>30</v>
      </c>
      <c r="IP28" s="189">
        <v>2</v>
      </c>
      <c r="IQ28" s="189" t="s">
        <v>14</v>
      </c>
      <c r="IR28" s="189" t="s">
        <v>14</v>
      </c>
      <c r="IS28" s="190">
        <v>44695</v>
      </c>
    </row>
    <row r="29" spans="1:253" s="282" customFormat="1" ht="12.95" customHeight="1" x14ac:dyDescent="0.2">
      <c r="A29" s="282" t="s">
        <v>328</v>
      </c>
      <c r="B29" s="282" t="s">
        <v>9197</v>
      </c>
      <c r="C29" s="282" t="s">
        <v>329</v>
      </c>
      <c r="D29" s="282" t="s">
        <v>321</v>
      </c>
      <c r="E29" s="282" t="s">
        <v>8706</v>
      </c>
      <c r="F29" s="282" t="s">
        <v>8016</v>
      </c>
      <c r="G29" s="177">
        <v>1182000</v>
      </c>
      <c r="H29" s="178" t="s">
        <v>8013</v>
      </c>
      <c r="I29" s="178" t="s">
        <v>4515</v>
      </c>
      <c r="J29" s="178">
        <v>2</v>
      </c>
      <c r="K29" s="178" t="s">
        <v>8015</v>
      </c>
      <c r="L29" s="178" t="s">
        <v>8014</v>
      </c>
      <c r="M29" s="179">
        <v>44865</v>
      </c>
      <c r="N29" s="188" t="s">
        <v>1643</v>
      </c>
      <c r="O29" s="180">
        <v>23180</v>
      </c>
      <c r="P29" s="180" t="s">
        <v>1636</v>
      </c>
      <c r="Q29" s="180" t="s">
        <v>30</v>
      </c>
      <c r="R29" s="180">
        <v>2</v>
      </c>
      <c r="S29" s="180" t="s">
        <v>1642</v>
      </c>
      <c r="T29" s="180" t="s">
        <v>1637</v>
      </c>
      <c r="U29" s="181">
        <v>44451</v>
      </c>
      <c r="V29" s="188" t="s">
        <v>4406</v>
      </c>
      <c r="W29" s="178">
        <v>1157000</v>
      </c>
      <c r="X29" s="178" t="s">
        <v>4403</v>
      </c>
      <c r="Y29" s="178" t="s">
        <v>30</v>
      </c>
      <c r="Z29" s="178">
        <v>2</v>
      </c>
      <c r="AA29" s="178" t="s">
        <v>4405</v>
      </c>
      <c r="AB29" s="178" t="s">
        <v>4404</v>
      </c>
      <c r="AC29" s="179">
        <v>44768</v>
      </c>
      <c r="AD29" s="188" t="s">
        <v>4410</v>
      </c>
      <c r="AE29" s="186">
        <v>607000</v>
      </c>
      <c r="AF29" s="186" t="s">
        <v>4407</v>
      </c>
      <c r="AG29" s="186" t="s">
        <v>30</v>
      </c>
      <c r="AH29" s="186">
        <v>2</v>
      </c>
      <c r="AI29" s="186" t="s">
        <v>4409</v>
      </c>
      <c r="AJ29" s="186" t="s">
        <v>4408</v>
      </c>
      <c r="AK29" s="187">
        <v>44768</v>
      </c>
      <c r="AL29" s="188" t="s">
        <v>4412</v>
      </c>
      <c r="AM29" s="178" t="s">
        <v>14</v>
      </c>
      <c r="AN29" s="178" t="s">
        <v>14</v>
      </c>
      <c r="AO29" s="178" t="s">
        <v>30</v>
      </c>
      <c r="AP29" s="178">
        <v>2</v>
      </c>
      <c r="AQ29" s="178" t="s">
        <v>4411</v>
      </c>
      <c r="AR29" s="178" t="s">
        <v>14</v>
      </c>
      <c r="AS29" s="179">
        <v>44768</v>
      </c>
      <c r="AT29" s="189" t="s">
        <v>333</v>
      </c>
      <c r="AU29" s="186">
        <v>0</v>
      </c>
      <c r="AV29" s="186">
        <v>0</v>
      </c>
      <c r="AW29" s="186" t="s">
        <v>30</v>
      </c>
      <c r="AX29" s="186">
        <v>2</v>
      </c>
      <c r="AY29" s="186">
        <v>0</v>
      </c>
      <c r="AZ29" s="186">
        <v>0</v>
      </c>
      <c r="BA29" s="187">
        <v>43510</v>
      </c>
      <c r="BB29" s="188" t="s">
        <v>5069</v>
      </c>
      <c r="BC29" s="178" t="s">
        <v>14</v>
      </c>
      <c r="BD29" s="178" t="s">
        <v>14</v>
      </c>
      <c r="BE29" s="178" t="s">
        <v>14</v>
      </c>
      <c r="BF29" s="178" t="s">
        <v>14</v>
      </c>
      <c r="BG29" s="178" t="s">
        <v>5068</v>
      </c>
      <c r="BH29" s="178" t="s">
        <v>14</v>
      </c>
      <c r="BI29" s="179">
        <v>44803</v>
      </c>
      <c r="BJ29" s="189" t="s">
        <v>4414</v>
      </c>
      <c r="BK29" s="189" t="s">
        <v>14</v>
      </c>
      <c r="BL29" s="189" t="s">
        <v>14</v>
      </c>
      <c r="BM29" s="189" t="s">
        <v>30</v>
      </c>
      <c r="BN29" s="189">
        <v>2</v>
      </c>
      <c r="BO29" s="189" t="s">
        <v>4413</v>
      </c>
      <c r="BP29" s="186" t="s">
        <v>14</v>
      </c>
      <c r="BQ29" s="190">
        <v>44768</v>
      </c>
      <c r="BR29" s="188" t="s">
        <v>330</v>
      </c>
      <c r="BS29" s="182">
        <v>0</v>
      </c>
      <c r="BT29" s="182">
        <v>0</v>
      </c>
      <c r="BU29" s="182" t="s">
        <v>30</v>
      </c>
      <c r="BV29" s="182">
        <v>2</v>
      </c>
      <c r="BW29" s="182">
        <v>0</v>
      </c>
      <c r="BX29" s="182">
        <v>0</v>
      </c>
      <c r="BY29" s="179">
        <v>43510</v>
      </c>
      <c r="BZ29" s="189" t="s">
        <v>331</v>
      </c>
      <c r="CA29" s="189">
        <v>0</v>
      </c>
      <c r="CB29" s="189">
        <v>0</v>
      </c>
      <c r="CC29" s="189" t="s">
        <v>30</v>
      </c>
      <c r="CD29" s="189">
        <v>2</v>
      </c>
      <c r="CE29" s="189">
        <v>0</v>
      </c>
      <c r="CF29" s="189">
        <v>0</v>
      </c>
      <c r="CG29" s="190">
        <v>43510</v>
      </c>
      <c r="CH29" s="188" t="s">
        <v>9826</v>
      </c>
      <c r="CI29" s="189" t="e">
        <v>#N/A</v>
      </c>
      <c r="CJ29" s="189" t="e">
        <v>#N/A</v>
      </c>
      <c r="CK29" s="189" t="e">
        <v>#N/A</v>
      </c>
      <c r="CL29" s="189" t="e">
        <v>#N/A</v>
      </c>
      <c r="CM29" s="189" t="e">
        <v>#N/A</v>
      </c>
      <c r="CN29" s="189" t="e">
        <v>#N/A</v>
      </c>
      <c r="CO29" s="191" t="e">
        <v>#N/A</v>
      </c>
      <c r="CP29" s="189" t="s">
        <v>332</v>
      </c>
      <c r="CQ29" s="182" t="s">
        <v>14</v>
      </c>
      <c r="CR29" s="182">
        <v>0</v>
      </c>
      <c r="CS29" s="182" t="s">
        <v>30</v>
      </c>
      <c r="CT29" s="182">
        <v>2</v>
      </c>
      <c r="CU29" s="182">
        <v>0</v>
      </c>
      <c r="CV29" s="182">
        <v>0</v>
      </c>
      <c r="CW29" s="179">
        <v>43510</v>
      </c>
      <c r="CX29" s="189" t="s">
        <v>4416</v>
      </c>
      <c r="CY29" s="186">
        <v>192000</v>
      </c>
      <c r="CZ29" s="186" t="s">
        <v>4407</v>
      </c>
      <c r="DA29" s="186" t="s">
        <v>30</v>
      </c>
      <c r="DB29" s="186">
        <v>2</v>
      </c>
      <c r="DC29" s="186" t="s">
        <v>4423</v>
      </c>
      <c r="DD29" s="186" t="s">
        <v>4408</v>
      </c>
      <c r="DE29" s="192">
        <v>44768</v>
      </c>
      <c r="DF29" s="188" t="s">
        <v>4420</v>
      </c>
      <c r="DG29" s="178">
        <v>550000</v>
      </c>
      <c r="DH29" s="182" t="s">
        <v>4417</v>
      </c>
      <c r="DI29" s="182" t="s">
        <v>30</v>
      </c>
      <c r="DJ29" s="182">
        <v>2</v>
      </c>
      <c r="DK29" s="182" t="s">
        <v>4419</v>
      </c>
      <c r="DL29" s="182" t="s">
        <v>4418</v>
      </c>
      <c r="DM29" s="179">
        <v>44768</v>
      </c>
      <c r="DN29" s="189" t="s">
        <v>4422</v>
      </c>
      <c r="DO29" s="186">
        <v>415000</v>
      </c>
      <c r="DP29" s="189" t="s">
        <v>4407</v>
      </c>
      <c r="DQ29" s="189" t="s">
        <v>30</v>
      </c>
      <c r="DR29" s="189">
        <v>2</v>
      </c>
      <c r="DS29" s="189" t="s">
        <v>4421</v>
      </c>
      <c r="DT29" s="189" t="s">
        <v>4408</v>
      </c>
      <c r="DU29" s="190">
        <v>44768</v>
      </c>
      <c r="DV29" s="188" t="s">
        <v>4424</v>
      </c>
      <c r="DW29" s="178">
        <v>180000</v>
      </c>
      <c r="DX29" s="182" t="s">
        <v>4407</v>
      </c>
      <c r="DY29" s="182" t="s">
        <v>30</v>
      </c>
      <c r="DZ29" s="182">
        <v>2</v>
      </c>
      <c r="EA29" s="182" t="s">
        <v>4423</v>
      </c>
      <c r="EB29" s="182" t="s">
        <v>4408</v>
      </c>
      <c r="EC29" s="179">
        <v>44768</v>
      </c>
      <c r="ED29" s="189" t="s">
        <v>4433</v>
      </c>
      <c r="EE29" s="186">
        <v>12000</v>
      </c>
      <c r="EF29" s="189" t="s">
        <v>4407</v>
      </c>
      <c r="EG29" s="189" t="s">
        <v>30</v>
      </c>
      <c r="EH29" s="189">
        <v>2</v>
      </c>
      <c r="EI29" s="189" t="s">
        <v>4432</v>
      </c>
      <c r="EJ29" s="189" t="s">
        <v>4408</v>
      </c>
      <c r="EK29" s="190">
        <v>44768</v>
      </c>
      <c r="EL29" s="188" t="s">
        <v>4435</v>
      </c>
      <c r="EM29" s="178">
        <v>0</v>
      </c>
      <c r="EN29" s="182" t="s">
        <v>14</v>
      </c>
      <c r="EO29" s="182" t="s">
        <v>30</v>
      </c>
      <c r="EP29" s="182">
        <v>2</v>
      </c>
      <c r="EQ29" s="182" t="s">
        <v>4434</v>
      </c>
      <c r="ER29" s="182" t="s">
        <v>14</v>
      </c>
      <c r="ES29" s="179">
        <v>44768</v>
      </c>
      <c r="ET29" s="189" t="s">
        <v>4415</v>
      </c>
      <c r="EU29" s="189">
        <v>3</v>
      </c>
      <c r="EV29" s="189" t="s">
        <v>4392</v>
      </c>
      <c r="EW29" s="189" t="s">
        <v>30</v>
      </c>
      <c r="EX29" s="189">
        <v>2</v>
      </c>
      <c r="EY29" s="189" t="s">
        <v>4394</v>
      </c>
      <c r="EZ29" s="189" t="s">
        <v>4393</v>
      </c>
      <c r="FA29" s="190">
        <v>44768</v>
      </c>
      <c r="FB29" s="188" t="s">
        <v>1644</v>
      </c>
      <c r="FC29" s="182">
        <v>5</v>
      </c>
      <c r="FD29" s="182" t="s">
        <v>14</v>
      </c>
      <c r="FE29" s="182" t="s">
        <v>30</v>
      </c>
      <c r="FF29" s="182">
        <v>2</v>
      </c>
      <c r="FG29" s="182" t="s">
        <v>1640</v>
      </c>
      <c r="FH29" s="182" t="s">
        <v>14</v>
      </c>
      <c r="FI29" s="179">
        <v>44451</v>
      </c>
      <c r="FJ29" s="188" t="s">
        <v>334</v>
      </c>
      <c r="FK29" s="189">
        <v>0</v>
      </c>
      <c r="FL29" s="189">
        <v>0</v>
      </c>
      <c r="FM29" s="189" t="s">
        <v>30</v>
      </c>
      <c r="FN29" s="189">
        <v>2</v>
      </c>
      <c r="FO29" s="189">
        <v>0</v>
      </c>
      <c r="FP29" s="186">
        <v>0</v>
      </c>
      <c r="FQ29" s="187">
        <v>43510</v>
      </c>
      <c r="FR29" s="188" t="s">
        <v>335</v>
      </c>
      <c r="FS29" s="182">
        <v>0</v>
      </c>
      <c r="FT29" s="182">
        <v>0</v>
      </c>
      <c r="FU29" s="182" t="s">
        <v>30</v>
      </c>
      <c r="FV29" s="182">
        <v>2</v>
      </c>
      <c r="FW29" s="182">
        <v>0</v>
      </c>
      <c r="FX29" s="182">
        <v>0</v>
      </c>
      <c r="FY29" s="179">
        <v>43510</v>
      </c>
      <c r="FZ29" s="189" t="s">
        <v>3178</v>
      </c>
      <c r="GA29" s="189">
        <v>0</v>
      </c>
      <c r="GB29" s="189" t="s">
        <v>2247</v>
      </c>
      <c r="GC29" s="189" t="s">
        <v>30</v>
      </c>
      <c r="GD29" s="189">
        <v>2</v>
      </c>
      <c r="GE29" s="189" t="s">
        <v>14</v>
      </c>
      <c r="GF29" s="189" t="s">
        <v>14</v>
      </c>
      <c r="GG29" s="190">
        <v>44695</v>
      </c>
      <c r="GH29" s="188" t="s">
        <v>3184</v>
      </c>
      <c r="GI29" s="182">
        <v>0</v>
      </c>
      <c r="GJ29" s="182" t="s">
        <v>2247</v>
      </c>
      <c r="GK29" s="182" t="s">
        <v>30</v>
      </c>
      <c r="GL29" s="182">
        <v>2</v>
      </c>
      <c r="GM29" s="182" t="s">
        <v>14</v>
      </c>
      <c r="GN29" s="182" t="s">
        <v>14</v>
      </c>
      <c r="GO29" s="179">
        <v>44695</v>
      </c>
      <c r="GP29" s="189" t="s">
        <v>3179</v>
      </c>
      <c r="GQ29" s="189">
        <v>0</v>
      </c>
      <c r="GR29" s="189" t="s">
        <v>2247</v>
      </c>
      <c r="GS29" s="189" t="s">
        <v>30</v>
      </c>
      <c r="GT29" s="189">
        <v>2</v>
      </c>
      <c r="GU29" s="189" t="s">
        <v>14</v>
      </c>
      <c r="GV29" s="189" t="s">
        <v>14</v>
      </c>
      <c r="GW29" s="190">
        <v>44695</v>
      </c>
      <c r="GX29" s="188" t="s">
        <v>3185</v>
      </c>
      <c r="GY29" s="182">
        <v>0</v>
      </c>
      <c r="GZ29" s="182" t="s">
        <v>2247</v>
      </c>
      <c r="HA29" s="182" t="s">
        <v>30</v>
      </c>
      <c r="HB29" s="182">
        <v>2</v>
      </c>
      <c r="HC29" s="182" t="s">
        <v>14</v>
      </c>
      <c r="HD29" s="182" t="s">
        <v>14</v>
      </c>
      <c r="HE29" s="179">
        <v>44695</v>
      </c>
      <c r="HF29" s="189" t="s">
        <v>3177</v>
      </c>
      <c r="HG29" s="189">
        <v>0</v>
      </c>
      <c r="HH29" s="189" t="s">
        <v>2247</v>
      </c>
      <c r="HI29" s="189" t="s">
        <v>30</v>
      </c>
      <c r="HJ29" s="189">
        <v>2</v>
      </c>
      <c r="HK29" s="189" t="s">
        <v>14</v>
      </c>
      <c r="HL29" s="189" t="s">
        <v>14</v>
      </c>
      <c r="HM29" s="190">
        <v>44695</v>
      </c>
      <c r="HN29" s="188" t="s">
        <v>3183</v>
      </c>
      <c r="HO29" s="182">
        <v>0</v>
      </c>
      <c r="HP29" s="182" t="s">
        <v>2247</v>
      </c>
      <c r="HQ29" s="182" t="s">
        <v>30</v>
      </c>
      <c r="HR29" s="182">
        <v>2</v>
      </c>
      <c r="HS29" s="182" t="s">
        <v>14</v>
      </c>
      <c r="HT29" s="182" t="s">
        <v>14</v>
      </c>
      <c r="HU29" s="179">
        <v>44695</v>
      </c>
      <c r="HV29" s="189" t="s">
        <v>3180</v>
      </c>
      <c r="HW29" s="189">
        <v>0</v>
      </c>
      <c r="HX29" s="189" t="s">
        <v>2247</v>
      </c>
      <c r="HY29" s="189" t="s">
        <v>30</v>
      </c>
      <c r="HZ29" s="189">
        <v>2</v>
      </c>
      <c r="IA29" s="189" t="s">
        <v>14</v>
      </c>
      <c r="IB29" s="189" t="s">
        <v>14</v>
      </c>
      <c r="IC29" s="190">
        <v>44695</v>
      </c>
      <c r="ID29" s="188" t="s">
        <v>3182</v>
      </c>
      <c r="IE29" s="182">
        <v>0</v>
      </c>
      <c r="IF29" s="182" t="s">
        <v>2247</v>
      </c>
      <c r="IG29" s="182" t="s">
        <v>30</v>
      </c>
      <c r="IH29" s="182">
        <v>2</v>
      </c>
      <c r="II29" s="182" t="s">
        <v>14</v>
      </c>
      <c r="IJ29" s="182" t="s">
        <v>14</v>
      </c>
      <c r="IK29" s="179">
        <v>44695</v>
      </c>
      <c r="IL29" s="189" t="s">
        <v>3181</v>
      </c>
      <c r="IM29" s="189">
        <v>0</v>
      </c>
      <c r="IN29" s="189" t="s">
        <v>2247</v>
      </c>
      <c r="IO29" s="189" t="s">
        <v>30</v>
      </c>
      <c r="IP29" s="189">
        <v>2</v>
      </c>
      <c r="IQ29" s="189" t="s">
        <v>14</v>
      </c>
      <c r="IR29" s="189" t="s">
        <v>14</v>
      </c>
      <c r="IS29" s="190">
        <v>44695</v>
      </c>
    </row>
    <row r="30" spans="1:253" s="282" customFormat="1" ht="12.95" customHeight="1" x14ac:dyDescent="0.2">
      <c r="A30" s="282" t="s">
        <v>2404</v>
      </c>
      <c r="B30" s="282" t="s">
        <v>9241</v>
      </c>
      <c r="C30" s="282" t="s">
        <v>2405</v>
      </c>
      <c r="D30" s="282" t="s">
        <v>2406</v>
      </c>
      <c r="E30" s="282" t="s">
        <v>8711</v>
      </c>
      <c r="F30" s="282" t="s">
        <v>7173</v>
      </c>
      <c r="G30" s="177">
        <v>10074000</v>
      </c>
      <c r="H30" s="178" t="s">
        <v>7170</v>
      </c>
      <c r="I30" s="178" t="s">
        <v>4515</v>
      </c>
      <c r="J30" s="178">
        <v>2</v>
      </c>
      <c r="K30" s="178" t="s">
        <v>7172</v>
      </c>
      <c r="L30" s="178" t="s">
        <v>7171</v>
      </c>
      <c r="M30" s="179">
        <v>44858</v>
      </c>
      <c r="N30" s="188" t="s">
        <v>7175</v>
      </c>
      <c r="O30" s="180">
        <v>48310</v>
      </c>
      <c r="P30" s="180" t="s">
        <v>4723</v>
      </c>
      <c r="Q30" s="180" t="s">
        <v>4515</v>
      </c>
      <c r="R30" s="180">
        <v>2</v>
      </c>
      <c r="S30" s="180" t="s">
        <v>7079</v>
      </c>
      <c r="T30" s="180" t="s">
        <v>7174</v>
      </c>
      <c r="U30" s="181">
        <v>44858</v>
      </c>
      <c r="V30" s="188" t="s">
        <v>7176</v>
      </c>
      <c r="W30" s="178">
        <v>10074000</v>
      </c>
      <c r="X30" s="178" t="s">
        <v>7170</v>
      </c>
      <c r="Y30" s="178" t="s">
        <v>4515</v>
      </c>
      <c r="Z30" s="178">
        <v>2</v>
      </c>
      <c r="AA30" s="178" t="s">
        <v>7172</v>
      </c>
      <c r="AB30" s="178" t="s">
        <v>7171</v>
      </c>
      <c r="AC30" s="179">
        <v>44858</v>
      </c>
      <c r="AD30" s="188" t="s">
        <v>7179</v>
      </c>
      <c r="AE30" s="186">
        <v>9510000</v>
      </c>
      <c r="AF30" s="186" t="s">
        <v>7170</v>
      </c>
      <c r="AG30" s="186" t="s">
        <v>4515</v>
      </c>
      <c r="AH30" s="186">
        <v>2</v>
      </c>
      <c r="AI30" s="186" t="s">
        <v>7178</v>
      </c>
      <c r="AJ30" s="186" t="s">
        <v>7177</v>
      </c>
      <c r="AK30" s="187">
        <v>44858</v>
      </c>
      <c r="AL30" s="188" t="s">
        <v>7182</v>
      </c>
      <c r="AM30" s="178">
        <v>115000</v>
      </c>
      <c r="AN30" s="178" t="s">
        <v>4966</v>
      </c>
      <c r="AO30" s="178" t="s">
        <v>4515</v>
      </c>
      <c r="AP30" s="178">
        <v>2</v>
      </c>
      <c r="AQ30" s="178" t="s">
        <v>7181</v>
      </c>
      <c r="AR30" s="178" t="s">
        <v>7180</v>
      </c>
      <c r="AS30" s="179">
        <v>44858</v>
      </c>
      <c r="AT30" s="189" t="s">
        <v>7183</v>
      </c>
      <c r="AU30" s="186" t="s">
        <v>14</v>
      </c>
      <c r="AV30" s="186" t="s">
        <v>14</v>
      </c>
      <c r="AW30" s="186">
        <v>0</v>
      </c>
      <c r="AX30" s="186">
        <v>0</v>
      </c>
      <c r="AY30" s="186" t="s">
        <v>6799</v>
      </c>
      <c r="AZ30" s="186" t="s">
        <v>14</v>
      </c>
      <c r="BA30" s="187">
        <v>44858</v>
      </c>
      <c r="BB30" s="188" t="s">
        <v>7200</v>
      </c>
      <c r="BC30" s="178" t="s">
        <v>14</v>
      </c>
      <c r="BD30" s="178" t="s">
        <v>14</v>
      </c>
      <c r="BE30" s="178">
        <v>0</v>
      </c>
      <c r="BF30" s="178">
        <v>0</v>
      </c>
      <c r="BG30" s="178" t="s">
        <v>6825</v>
      </c>
      <c r="BH30" s="178" t="s">
        <v>14</v>
      </c>
      <c r="BI30" s="179">
        <v>44858</v>
      </c>
      <c r="BJ30" s="189" t="s">
        <v>7185</v>
      </c>
      <c r="BK30" s="189" t="s">
        <v>14</v>
      </c>
      <c r="BL30" s="189" t="s">
        <v>14</v>
      </c>
      <c r="BM30" s="189">
        <v>0</v>
      </c>
      <c r="BN30" s="189">
        <v>0</v>
      </c>
      <c r="BO30" s="189" t="s">
        <v>7184</v>
      </c>
      <c r="BP30" s="186" t="s">
        <v>14</v>
      </c>
      <c r="BQ30" s="190">
        <v>44858</v>
      </c>
      <c r="BR30" s="188" t="s">
        <v>7201</v>
      </c>
      <c r="BS30" s="182" t="s">
        <v>14</v>
      </c>
      <c r="BT30" s="182" t="s">
        <v>14</v>
      </c>
      <c r="BU30" s="182">
        <v>0</v>
      </c>
      <c r="BV30" s="182">
        <v>0</v>
      </c>
      <c r="BW30" s="182" t="s">
        <v>6827</v>
      </c>
      <c r="BX30" s="182" t="s">
        <v>14</v>
      </c>
      <c r="BY30" s="179">
        <v>44858</v>
      </c>
      <c r="BZ30" s="189" t="s">
        <v>7202</v>
      </c>
      <c r="CA30" s="189" t="s">
        <v>14</v>
      </c>
      <c r="CB30" s="189" t="s">
        <v>14</v>
      </c>
      <c r="CC30" s="189">
        <v>0</v>
      </c>
      <c r="CD30" s="189">
        <v>0</v>
      </c>
      <c r="CE30" s="189" t="s">
        <v>6829</v>
      </c>
      <c r="CF30" s="189" t="s">
        <v>14</v>
      </c>
      <c r="CG30" s="190">
        <v>44858</v>
      </c>
      <c r="CH30" s="188" t="s">
        <v>9827</v>
      </c>
      <c r="CI30" s="189" t="e">
        <v>#N/A</v>
      </c>
      <c r="CJ30" s="189" t="e">
        <v>#N/A</v>
      </c>
      <c r="CK30" s="189" t="e">
        <v>#N/A</v>
      </c>
      <c r="CL30" s="189" t="e">
        <v>#N/A</v>
      </c>
      <c r="CM30" s="189" t="e">
        <v>#N/A</v>
      </c>
      <c r="CN30" s="189" t="e">
        <v>#N/A</v>
      </c>
      <c r="CO30" s="191" t="e">
        <v>#N/A</v>
      </c>
      <c r="CP30" s="189" t="s">
        <v>7203</v>
      </c>
      <c r="CQ30" s="182" t="s">
        <v>14</v>
      </c>
      <c r="CR30" s="182" t="s">
        <v>14</v>
      </c>
      <c r="CS30" s="182">
        <v>0</v>
      </c>
      <c r="CT30" s="182">
        <v>0</v>
      </c>
      <c r="CU30" s="182" t="s">
        <v>6831</v>
      </c>
      <c r="CV30" s="182" t="s">
        <v>14</v>
      </c>
      <c r="CW30" s="179">
        <v>44858</v>
      </c>
      <c r="CX30" s="189" t="s">
        <v>7188</v>
      </c>
      <c r="CY30" s="186">
        <v>99000</v>
      </c>
      <c r="CZ30" s="186" t="s">
        <v>4966</v>
      </c>
      <c r="DA30" s="186" t="s">
        <v>4515</v>
      </c>
      <c r="DB30" s="186">
        <v>2</v>
      </c>
      <c r="DC30" s="186" t="s">
        <v>7192</v>
      </c>
      <c r="DD30" s="186" t="s">
        <v>7187</v>
      </c>
      <c r="DE30" s="192">
        <v>44858</v>
      </c>
      <c r="DF30" s="188" t="s">
        <v>7190</v>
      </c>
      <c r="DG30" s="178">
        <v>564000</v>
      </c>
      <c r="DH30" s="182" t="s">
        <v>7189</v>
      </c>
      <c r="DI30" s="182" t="s">
        <v>4515</v>
      </c>
      <c r="DJ30" s="182">
        <v>2</v>
      </c>
      <c r="DK30" s="182" t="s">
        <v>4579</v>
      </c>
      <c r="DL30" s="182" t="s">
        <v>7171</v>
      </c>
      <c r="DM30" s="179">
        <v>44858</v>
      </c>
      <c r="DN30" s="189" t="s">
        <v>7191</v>
      </c>
      <c r="DO30" s="186">
        <v>9411000</v>
      </c>
      <c r="DP30" s="189" t="s">
        <v>7189</v>
      </c>
      <c r="DQ30" s="189" t="s">
        <v>4515</v>
      </c>
      <c r="DR30" s="189">
        <v>2</v>
      </c>
      <c r="DS30" s="189" t="s">
        <v>6813</v>
      </c>
      <c r="DT30" s="189" t="s">
        <v>7171</v>
      </c>
      <c r="DU30" s="190">
        <v>44858</v>
      </c>
      <c r="DV30" s="188" t="s">
        <v>7193</v>
      </c>
      <c r="DW30" s="178">
        <v>99000</v>
      </c>
      <c r="DX30" s="182" t="s">
        <v>4966</v>
      </c>
      <c r="DY30" s="182" t="s">
        <v>4515</v>
      </c>
      <c r="DZ30" s="182">
        <v>2</v>
      </c>
      <c r="EA30" s="182" t="s">
        <v>7192</v>
      </c>
      <c r="EB30" s="182" t="s">
        <v>7187</v>
      </c>
      <c r="EC30" s="179">
        <v>44858</v>
      </c>
      <c r="ED30" s="189" t="s">
        <v>7194</v>
      </c>
      <c r="EE30" s="186">
        <v>0</v>
      </c>
      <c r="EF30" s="189" t="s">
        <v>14</v>
      </c>
      <c r="EG30" s="189">
        <v>0</v>
      </c>
      <c r="EH30" s="189">
        <v>0</v>
      </c>
      <c r="EI30" s="189" t="s">
        <v>6816</v>
      </c>
      <c r="EJ30" s="189" t="s">
        <v>14</v>
      </c>
      <c r="EK30" s="190">
        <v>44858</v>
      </c>
      <c r="EL30" s="188" t="s">
        <v>7195</v>
      </c>
      <c r="EM30" s="178">
        <v>0</v>
      </c>
      <c r="EN30" s="182" t="s">
        <v>14</v>
      </c>
      <c r="EO30" s="182" t="s">
        <v>14</v>
      </c>
      <c r="EP30" s="182" t="s">
        <v>14</v>
      </c>
      <c r="EQ30" s="182" t="s">
        <v>6818</v>
      </c>
      <c r="ER30" s="182" t="s">
        <v>14</v>
      </c>
      <c r="ES30" s="179">
        <v>44858</v>
      </c>
      <c r="ET30" s="189" t="s">
        <v>7186</v>
      </c>
      <c r="EU30" s="189" t="s">
        <v>14</v>
      </c>
      <c r="EV30" s="189" t="s">
        <v>14</v>
      </c>
      <c r="EW30" s="189">
        <v>0</v>
      </c>
      <c r="EX30" s="189">
        <v>0</v>
      </c>
      <c r="EY30" s="189" t="s">
        <v>7184</v>
      </c>
      <c r="EZ30" s="189" t="s">
        <v>14</v>
      </c>
      <c r="FA30" s="190">
        <v>44858</v>
      </c>
      <c r="FB30" s="188" t="s">
        <v>7197</v>
      </c>
      <c r="FC30" s="182">
        <v>2</v>
      </c>
      <c r="FD30" s="182" t="s">
        <v>4966</v>
      </c>
      <c r="FE30" s="182" t="s">
        <v>4515</v>
      </c>
      <c r="FF30" s="182">
        <v>2</v>
      </c>
      <c r="FG30" s="182" t="s">
        <v>7196</v>
      </c>
      <c r="FH30" s="182" t="s">
        <v>7187</v>
      </c>
      <c r="FI30" s="179">
        <v>44858</v>
      </c>
      <c r="FJ30" s="188" t="s">
        <v>7198</v>
      </c>
      <c r="FK30" s="189" t="s">
        <v>14</v>
      </c>
      <c r="FL30" s="189" t="s">
        <v>14</v>
      </c>
      <c r="FM30" s="189">
        <v>0</v>
      </c>
      <c r="FN30" s="189">
        <v>0</v>
      </c>
      <c r="FO30" s="189" t="s">
        <v>6821</v>
      </c>
      <c r="FP30" s="186" t="s">
        <v>14</v>
      </c>
      <c r="FQ30" s="187">
        <v>44858</v>
      </c>
      <c r="FR30" s="188" t="s">
        <v>7199</v>
      </c>
      <c r="FS30" s="182" t="s">
        <v>14</v>
      </c>
      <c r="FT30" s="182" t="s">
        <v>14</v>
      </c>
      <c r="FU30" s="182">
        <v>0</v>
      </c>
      <c r="FV30" s="182">
        <v>0</v>
      </c>
      <c r="FW30" s="182" t="s">
        <v>6823</v>
      </c>
      <c r="FX30" s="182" t="s">
        <v>14</v>
      </c>
      <c r="FY30" s="179">
        <v>44858</v>
      </c>
      <c r="FZ30" s="189" t="s">
        <v>2408</v>
      </c>
      <c r="GA30" s="189">
        <v>0</v>
      </c>
      <c r="GB30" s="189" t="s">
        <v>2247</v>
      </c>
      <c r="GC30" s="189" t="s">
        <v>30</v>
      </c>
      <c r="GD30" s="189">
        <v>2</v>
      </c>
      <c r="GE30" s="189" t="s">
        <v>14</v>
      </c>
      <c r="GF30" s="189" t="s">
        <v>14</v>
      </c>
      <c r="GG30" s="190">
        <v>44678</v>
      </c>
      <c r="GH30" s="188" t="s">
        <v>2414</v>
      </c>
      <c r="GI30" s="182">
        <v>0</v>
      </c>
      <c r="GJ30" s="182" t="s">
        <v>2247</v>
      </c>
      <c r="GK30" s="182" t="s">
        <v>30</v>
      </c>
      <c r="GL30" s="182">
        <v>2</v>
      </c>
      <c r="GM30" s="182" t="s">
        <v>14</v>
      </c>
      <c r="GN30" s="182" t="s">
        <v>14</v>
      </c>
      <c r="GO30" s="179">
        <v>44678</v>
      </c>
      <c r="GP30" s="189" t="s">
        <v>2409</v>
      </c>
      <c r="GQ30" s="189">
        <v>0</v>
      </c>
      <c r="GR30" s="189" t="s">
        <v>2247</v>
      </c>
      <c r="GS30" s="189" t="s">
        <v>30</v>
      </c>
      <c r="GT30" s="189">
        <v>2</v>
      </c>
      <c r="GU30" s="189" t="s">
        <v>14</v>
      </c>
      <c r="GV30" s="189" t="s">
        <v>14</v>
      </c>
      <c r="GW30" s="190">
        <v>44678</v>
      </c>
      <c r="GX30" s="188" t="s">
        <v>2415</v>
      </c>
      <c r="GY30" s="182">
        <v>0</v>
      </c>
      <c r="GZ30" s="182" t="s">
        <v>2247</v>
      </c>
      <c r="HA30" s="182" t="s">
        <v>30</v>
      </c>
      <c r="HB30" s="182">
        <v>2</v>
      </c>
      <c r="HC30" s="182" t="s">
        <v>14</v>
      </c>
      <c r="HD30" s="182" t="s">
        <v>14</v>
      </c>
      <c r="HE30" s="179">
        <v>44678</v>
      </c>
      <c r="HF30" s="189" t="s">
        <v>2407</v>
      </c>
      <c r="HG30" s="189">
        <v>0</v>
      </c>
      <c r="HH30" s="189" t="s">
        <v>2247</v>
      </c>
      <c r="HI30" s="189" t="s">
        <v>30</v>
      </c>
      <c r="HJ30" s="189">
        <v>2</v>
      </c>
      <c r="HK30" s="189" t="s">
        <v>14</v>
      </c>
      <c r="HL30" s="189" t="s">
        <v>14</v>
      </c>
      <c r="HM30" s="190">
        <v>44678</v>
      </c>
      <c r="HN30" s="188" t="s">
        <v>2413</v>
      </c>
      <c r="HO30" s="182">
        <v>0</v>
      </c>
      <c r="HP30" s="182" t="s">
        <v>2247</v>
      </c>
      <c r="HQ30" s="182" t="s">
        <v>30</v>
      </c>
      <c r="HR30" s="182">
        <v>2</v>
      </c>
      <c r="HS30" s="182" t="s">
        <v>14</v>
      </c>
      <c r="HT30" s="182" t="s">
        <v>14</v>
      </c>
      <c r="HU30" s="179">
        <v>44678</v>
      </c>
      <c r="HV30" s="189" t="s">
        <v>2410</v>
      </c>
      <c r="HW30" s="189">
        <v>0</v>
      </c>
      <c r="HX30" s="189" t="s">
        <v>2247</v>
      </c>
      <c r="HY30" s="189" t="s">
        <v>30</v>
      </c>
      <c r="HZ30" s="189">
        <v>2</v>
      </c>
      <c r="IA30" s="189" t="s">
        <v>14</v>
      </c>
      <c r="IB30" s="189" t="s">
        <v>14</v>
      </c>
      <c r="IC30" s="190">
        <v>44678</v>
      </c>
      <c r="ID30" s="188" t="s">
        <v>2412</v>
      </c>
      <c r="IE30" s="182">
        <v>0</v>
      </c>
      <c r="IF30" s="182" t="s">
        <v>2247</v>
      </c>
      <c r="IG30" s="182" t="s">
        <v>30</v>
      </c>
      <c r="IH30" s="182">
        <v>2</v>
      </c>
      <c r="II30" s="182" t="s">
        <v>14</v>
      </c>
      <c r="IJ30" s="182" t="s">
        <v>14</v>
      </c>
      <c r="IK30" s="179">
        <v>44678</v>
      </c>
      <c r="IL30" s="189" t="s">
        <v>2411</v>
      </c>
      <c r="IM30" s="189">
        <v>0</v>
      </c>
      <c r="IN30" s="189" t="s">
        <v>2247</v>
      </c>
      <c r="IO30" s="189" t="s">
        <v>30</v>
      </c>
      <c r="IP30" s="189">
        <v>2</v>
      </c>
      <c r="IQ30" s="189" t="s">
        <v>14</v>
      </c>
      <c r="IR30" s="189" t="s">
        <v>14</v>
      </c>
      <c r="IS30" s="190">
        <v>44678</v>
      </c>
    </row>
    <row r="31" spans="1:253" s="282" customFormat="1" ht="12.95" customHeight="1" x14ac:dyDescent="0.2">
      <c r="A31" s="282" t="s">
        <v>393</v>
      </c>
      <c r="B31" s="282" t="s">
        <v>9241</v>
      </c>
      <c r="C31" s="282" t="s">
        <v>394</v>
      </c>
      <c r="D31" s="282" t="s">
        <v>395</v>
      </c>
      <c r="E31" s="282" t="s">
        <v>8712</v>
      </c>
      <c r="F31" s="282" t="s">
        <v>6388</v>
      </c>
      <c r="G31" s="177">
        <v>44945000</v>
      </c>
      <c r="H31" s="178" t="s">
        <v>6378</v>
      </c>
      <c r="I31" s="178" t="s">
        <v>4515</v>
      </c>
      <c r="J31" s="178">
        <v>2</v>
      </c>
      <c r="K31" s="178" t="s">
        <v>6379</v>
      </c>
      <c r="L31" s="178" t="s">
        <v>4680</v>
      </c>
      <c r="M31" s="179">
        <v>44851</v>
      </c>
      <c r="N31" s="188" t="s">
        <v>4682</v>
      </c>
      <c r="O31" s="180">
        <v>2381741</v>
      </c>
      <c r="P31" s="180" t="s">
        <v>4679</v>
      </c>
      <c r="Q31" s="180" t="s">
        <v>4515</v>
      </c>
      <c r="R31" s="180">
        <v>2</v>
      </c>
      <c r="S31" s="180" t="s">
        <v>4681</v>
      </c>
      <c r="T31" s="180" t="s">
        <v>4680</v>
      </c>
      <c r="U31" s="181">
        <v>44773</v>
      </c>
      <c r="V31" s="188" t="s">
        <v>6390</v>
      </c>
      <c r="W31" s="178">
        <v>44945000</v>
      </c>
      <c r="X31" s="178" t="s">
        <v>6378</v>
      </c>
      <c r="Y31" s="178" t="s">
        <v>4515</v>
      </c>
      <c r="Z31" s="178">
        <v>2</v>
      </c>
      <c r="AA31" s="178" t="s">
        <v>6389</v>
      </c>
      <c r="AB31" s="178" t="s">
        <v>4680</v>
      </c>
      <c r="AC31" s="179">
        <v>44851</v>
      </c>
      <c r="AD31" s="188" t="s">
        <v>4861</v>
      </c>
      <c r="AE31" s="186">
        <v>262000</v>
      </c>
      <c r="AF31" s="186" t="s">
        <v>4858</v>
      </c>
      <c r="AG31" s="186" t="s">
        <v>30</v>
      </c>
      <c r="AH31" s="186">
        <v>2</v>
      </c>
      <c r="AI31" s="186" t="s">
        <v>4860</v>
      </c>
      <c r="AJ31" s="186" t="s">
        <v>4859</v>
      </c>
      <c r="AK31" s="187">
        <v>44797</v>
      </c>
      <c r="AL31" s="188" t="s">
        <v>4862</v>
      </c>
      <c r="AM31" s="178">
        <v>262000</v>
      </c>
      <c r="AN31" s="178" t="s">
        <v>4858</v>
      </c>
      <c r="AO31" s="178" t="s">
        <v>30</v>
      </c>
      <c r="AP31" s="178">
        <v>2</v>
      </c>
      <c r="AQ31" s="178" t="s">
        <v>4860</v>
      </c>
      <c r="AR31" s="178" t="s">
        <v>4859</v>
      </c>
      <c r="AS31" s="179">
        <v>44797</v>
      </c>
      <c r="AT31" s="189" t="s">
        <v>5012</v>
      </c>
      <c r="AU31" s="186" t="s">
        <v>14</v>
      </c>
      <c r="AV31" s="186" t="s">
        <v>14</v>
      </c>
      <c r="AW31" s="186" t="s">
        <v>14</v>
      </c>
      <c r="AX31" s="186" t="s">
        <v>14</v>
      </c>
      <c r="AY31" s="186" t="s">
        <v>14</v>
      </c>
      <c r="AZ31" s="186" t="s">
        <v>14</v>
      </c>
      <c r="BA31" s="187">
        <v>44803</v>
      </c>
      <c r="BB31" s="188" t="s">
        <v>5016</v>
      </c>
      <c r="BC31" s="178" t="s">
        <v>14</v>
      </c>
      <c r="BD31" s="178" t="s">
        <v>14</v>
      </c>
      <c r="BE31" s="178" t="s">
        <v>14</v>
      </c>
      <c r="BF31" s="178" t="s">
        <v>14</v>
      </c>
      <c r="BG31" s="178" t="s">
        <v>14</v>
      </c>
      <c r="BH31" s="178" t="s">
        <v>14</v>
      </c>
      <c r="BI31" s="179">
        <v>44803</v>
      </c>
      <c r="BJ31" s="189" t="s">
        <v>6392</v>
      </c>
      <c r="BK31" s="189">
        <v>248</v>
      </c>
      <c r="BL31" s="189" t="s">
        <v>6384</v>
      </c>
      <c r="BM31" s="189" t="s">
        <v>19</v>
      </c>
      <c r="BN31" s="189">
        <v>3</v>
      </c>
      <c r="BO31" s="189" t="s">
        <v>6391</v>
      </c>
      <c r="BP31" s="186" t="s">
        <v>6385</v>
      </c>
      <c r="BQ31" s="190">
        <v>44851</v>
      </c>
      <c r="BR31" s="188" t="s">
        <v>5013</v>
      </c>
      <c r="BS31" s="182" t="s">
        <v>14</v>
      </c>
      <c r="BT31" s="182" t="s">
        <v>14</v>
      </c>
      <c r="BU31" s="182" t="s">
        <v>14</v>
      </c>
      <c r="BV31" s="182" t="s">
        <v>14</v>
      </c>
      <c r="BW31" s="182" t="s">
        <v>14</v>
      </c>
      <c r="BX31" s="182" t="s">
        <v>14</v>
      </c>
      <c r="BY31" s="179">
        <v>44803</v>
      </c>
      <c r="BZ31" s="189" t="s">
        <v>5015</v>
      </c>
      <c r="CA31" s="189" t="s">
        <v>14</v>
      </c>
      <c r="CB31" s="189" t="s">
        <v>14</v>
      </c>
      <c r="CC31" s="189" t="s">
        <v>14</v>
      </c>
      <c r="CD31" s="189" t="s">
        <v>14</v>
      </c>
      <c r="CE31" s="189" t="s">
        <v>14</v>
      </c>
      <c r="CF31" s="189" t="s">
        <v>14</v>
      </c>
      <c r="CG31" s="190">
        <v>44803</v>
      </c>
      <c r="CH31" s="188" t="s">
        <v>9828</v>
      </c>
      <c r="CI31" s="189" t="e">
        <v>#N/A</v>
      </c>
      <c r="CJ31" s="189" t="e">
        <v>#N/A</v>
      </c>
      <c r="CK31" s="189" t="e">
        <v>#N/A</v>
      </c>
      <c r="CL31" s="189" t="e">
        <v>#N/A</v>
      </c>
      <c r="CM31" s="189" t="e">
        <v>#N/A</v>
      </c>
      <c r="CN31" s="189" t="e">
        <v>#N/A</v>
      </c>
      <c r="CO31" s="191" t="e">
        <v>#N/A</v>
      </c>
      <c r="CP31" s="189" t="s">
        <v>5014</v>
      </c>
      <c r="CQ31" s="182" t="s">
        <v>14</v>
      </c>
      <c r="CR31" s="182" t="s">
        <v>14</v>
      </c>
      <c r="CS31" s="182" t="s">
        <v>14</v>
      </c>
      <c r="CT31" s="182" t="s">
        <v>14</v>
      </c>
      <c r="CU31" s="182" t="s">
        <v>14</v>
      </c>
      <c r="CV31" s="182" t="s">
        <v>14</v>
      </c>
      <c r="CW31" s="179">
        <v>44803</v>
      </c>
      <c r="CX31" s="189" t="s">
        <v>4863</v>
      </c>
      <c r="CY31" s="186">
        <v>262000</v>
      </c>
      <c r="CZ31" s="186" t="s">
        <v>4858</v>
      </c>
      <c r="DA31" s="186" t="s">
        <v>30</v>
      </c>
      <c r="DB31" s="186">
        <v>2</v>
      </c>
      <c r="DC31" s="186" t="s">
        <v>4766</v>
      </c>
      <c r="DD31" s="186" t="s">
        <v>4859</v>
      </c>
      <c r="DE31" s="192">
        <v>44797</v>
      </c>
      <c r="DF31" s="188" t="s">
        <v>6396</v>
      </c>
      <c r="DG31" s="178">
        <v>44683000</v>
      </c>
      <c r="DH31" s="182" t="s">
        <v>6394</v>
      </c>
      <c r="DI31" s="182" t="s">
        <v>4515</v>
      </c>
      <c r="DJ31" s="182">
        <v>2</v>
      </c>
      <c r="DK31" s="182" t="s">
        <v>4850</v>
      </c>
      <c r="DL31" s="182" t="s">
        <v>6395</v>
      </c>
      <c r="DM31" s="179">
        <v>44851</v>
      </c>
      <c r="DN31" s="189" t="s">
        <v>4864</v>
      </c>
      <c r="DO31" s="186">
        <v>0</v>
      </c>
      <c r="DP31" s="189" t="s">
        <v>4858</v>
      </c>
      <c r="DQ31" s="189" t="s">
        <v>30</v>
      </c>
      <c r="DR31" s="189">
        <v>2</v>
      </c>
      <c r="DS31" s="189" t="s">
        <v>4764</v>
      </c>
      <c r="DT31" s="189" t="s">
        <v>4859</v>
      </c>
      <c r="DU31" s="190">
        <v>44797</v>
      </c>
      <c r="DV31" s="188" t="s">
        <v>4865</v>
      </c>
      <c r="DW31" s="178">
        <v>262000</v>
      </c>
      <c r="DX31" s="182" t="s">
        <v>4858</v>
      </c>
      <c r="DY31" s="182" t="s">
        <v>30</v>
      </c>
      <c r="DZ31" s="182">
        <v>2</v>
      </c>
      <c r="EA31" s="182" t="s">
        <v>4766</v>
      </c>
      <c r="EB31" s="182" t="s">
        <v>4859</v>
      </c>
      <c r="EC31" s="179">
        <v>44797</v>
      </c>
      <c r="ED31" s="189" t="s">
        <v>4866</v>
      </c>
      <c r="EE31" s="186">
        <v>0</v>
      </c>
      <c r="EF31" s="189" t="s">
        <v>4858</v>
      </c>
      <c r="EG31" s="189" t="s">
        <v>30</v>
      </c>
      <c r="EH31" s="189">
        <v>2</v>
      </c>
      <c r="EI31" s="189" t="s">
        <v>4768</v>
      </c>
      <c r="EJ31" s="189" t="s">
        <v>4859</v>
      </c>
      <c r="EK31" s="190">
        <v>44797</v>
      </c>
      <c r="EL31" s="188" t="s">
        <v>4867</v>
      </c>
      <c r="EM31" s="178">
        <v>0</v>
      </c>
      <c r="EN31" s="182" t="s">
        <v>4858</v>
      </c>
      <c r="EO31" s="182" t="s">
        <v>30</v>
      </c>
      <c r="EP31" s="182">
        <v>2</v>
      </c>
      <c r="EQ31" s="182" t="s">
        <v>4768</v>
      </c>
      <c r="ER31" s="182" t="s">
        <v>4859</v>
      </c>
      <c r="ES31" s="179">
        <v>44797</v>
      </c>
      <c r="ET31" s="189" t="s">
        <v>6393</v>
      </c>
      <c r="EU31" s="189">
        <v>248</v>
      </c>
      <c r="EV31" s="189" t="s">
        <v>6384</v>
      </c>
      <c r="EW31" s="189" t="s">
        <v>19</v>
      </c>
      <c r="EX31" s="189">
        <v>3</v>
      </c>
      <c r="EY31" s="189" t="s">
        <v>6386</v>
      </c>
      <c r="EZ31" s="189" t="s">
        <v>6385</v>
      </c>
      <c r="FA31" s="190">
        <v>44851</v>
      </c>
      <c r="FB31" s="188" t="s">
        <v>4684</v>
      </c>
      <c r="FC31" s="182">
        <v>4</v>
      </c>
      <c r="FD31" s="182" t="s">
        <v>14</v>
      </c>
      <c r="FE31" s="182" t="s">
        <v>4515</v>
      </c>
      <c r="FF31" s="182">
        <v>2</v>
      </c>
      <c r="FG31" s="182" t="s">
        <v>4683</v>
      </c>
      <c r="FH31" s="182" t="s">
        <v>14</v>
      </c>
      <c r="FI31" s="179">
        <v>44773</v>
      </c>
      <c r="FJ31" s="188" t="s">
        <v>397</v>
      </c>
      <c r="FK31" s="189" t="s">
        <v>14</v>
      </c>
      <c r="FL31" s="189">
        <v>0</v>
      </c>
      <c r="FM31" s="189" t="s">
        <v>30</v>
      </c>
      <c r="FN31" s="189">
        <v>2</v>
      </c>
      <c r="FO31" s="189" t="s">
        <v>396</v>
      </c>
      <c r="FP31" s="186">
        <v>0</v>
      </c>
      <c r="FQ31" s="187">
        <v>43511</v>
      </c>
      <c r="FR31" s="188" t="s">
        <v>398</v>
      </c>
      <c r="FS31" s="182" t="s">
        <v>14</v>
      </c>
      <c r="FT31" s="182">
        <v>0</v>
      </c>
      <c r="FU31" s="182" t="s">
        <v>30</v>
      </c>
      <c r="FV31" s="182">
        <v>2</v>
      </c>
      <c r="FW31" s="182" t="s">
        <v>396</v>
      </c>
      <c r="FX31" s="182">
        <v>0</v>
      </c>
      <c r="FY31" s="179">
        <v>43511</v>
      </c>
      <c r="FZ31" s="189" t="s">
        <v>2701</v>
      </c>
      <c r="GA31" s="189">
        <v>0</v>
      </c>
      <c r="GB31" s="189" t="s">
        <v>2247</v>
      </c>
      <c r="GC31" s="189" t="s">
        <v>30</v>
      </c>
      <c r="GD31" s="189">
        <v>2</v>
      </c>
      <c r="GE31" s="189" t="s">
        <v>14</v>
      </c>
      <c r="GF31" s="189" t="s">
        <v>14</v>
      </c>
      <c r="GG31" s="190">
        <v>44691</v>
      </c>
      <c r="GH31" s="188" t="s">
        <v>2707</v>
      </c>
      <c r="GI31" s="182">
        <v>1</v>
      </c>
      <c r="GJ31" s="182" t="s">
        <v>2247</v>
      </c>
      <c r="GK31" s="182" t="s">
        <v>30</v>
      </c>
      <c r="GL31" s="182">
        <v>2</v>
      </c>
      <c r="GM31" s="182" t="s">
        <v>14</v>
      </c>
      <c r="GN31" s="182" t="s">
        <v>14</v>
      </c>
      <c r="GO31" s="179">
        <v>44691</v>
      </c>
      <c r="GP31" s="189" t="s">
        <v>2702</v>
      </c>
      <c r="GQ31" s="189">
        <v>1</v>
      </c>
      <c r="GR31" s="189" t="s">
        <v>2247</v>
      </c>
      <c r="GS31" s="189" t="s">
        <v>30</v>
      </c>
      <c r="GT31" s="189">
        <v>2</v>
      </c>
      <c r="GU31" s="189" t="s">
        <v>14</v>
      </c>
      <c r="GV31" s="189" t="s">
        <v>14</v>
      </c>
      <c r="GW31" s="190">
        <v>44691</v>
      </c>
      <c r="GX31" s="188" t="s">
        <v>2708</v>
      </c>
      <c r="GY31" s="182">
        <v>0</v>
      </c>
      <c r="GZ31" s="182" t="s">
        <v>2247</v>
      </c>
      <c r="HA31" s="182" t="s">
        <v>30</v>
      </c>
      <c r="HB31" s="182">
        <v>2</v>
      </c>
      <c r="HC31" s="182" t="s">
        <v>14</v>
      </c>
      <c r="HD31" s="182" t="s">
        <v>14</v>
      </c>
      <c r="HE31" s="179">
        <v>44691</v>
      </c>
      <c r="HF31" s="189" t="s">
        <v>2700</v>
      </c>
      <c r="HG31" s="189">
        <v>0</v>
      </c>
      <c r="HH31" s="189" t="s">
        <v>2247</v>
      </c>
      <c r="HI31" s="189" t="s">
        <v>30</v>
      </c>
      <c r="HJ31" s="189">
        <v>2</v>
      </c>
      <c r="HK31" s="189" t="s">
        <v>14</v>
      </c>
      <c r="HL31" s="189" t="s">
        <v>14</v>
      </c>
      <c r="HM31" s="190">
        <v>44691</v>
      </c>
      <c r="HN31" s="188" t="s">
        <v>2706</v>
      </c>
      <c r="HO31" s="182">
        <v>0</v>
      </c>
      <c r="HP31" s="182" t="s">
        <v>2247</v>
      </c>
      <c r="HQ31" s="182" t="s">
        <v>30</v>
      </c>
      <c r="HR31" s="182">
        <v>2</v>
      </c>
      <c r="HS31" s="182" t="s">
        <v>14</v>
      </c>
      <c r="HT31" s="182" t="s">
        <v>14</v>
      </c>
      <c r="HU31" s="179">
        <v>44691</v>
      </c>
      <c r="HV31" s="189" t="s">
        <v>2703</v>
      </c>
      <c r="HW31" s="189">
        <v>0</v>
      </c>
      <c r="HX31" s="189" t="s">
        <v>2247</v>
      </c>
      <c r="HY31" s="189" t="s">
        <v>30</v>
      </c>
      <c r="HZ31" s="189">
        <v>2</v>
      </c>
      <c r="IA31" s="189" t="s">
        <v>14</v>
      </c>
      <c r="IB31" s="189" t="s">
        <v>14</v>
      </c>
      <c r="IC31" s="190">
        <v>44691</v>
      </c>
      <c r="ID31" s="188" t="s">
        <v>2705</v>
      </c>
      <c r="IE31" s="182">
        <v>1</v>
      </c>
      <c r="IF31" s="182" t="s">
        <v>2247</v>
      </c>
      <c r="IG31" s="182" t="s">
        <v>30</v>
      </c>
      <c r="IH31" s="182">
        <v>2</v>
      </c>
      <c r="II31" s="182" t="s">
        <v>14</v>
      </c>
      <c r="IJ31" s="182" t="s">
        <v>14</v>
      </c>
      <c r="IK31" s="179">
        <v>44691</v>
      </c>
      <c r="IL31" s="189" t="s">
        <v>2704</v>
      </c>
      <c r="IM31" s="189">
        <v>0</v>
      </c>
      <c r="IN31" s="189" t="s">
        <v>2247</v>
      </c>
      <c r="IO31" s="189" t="s">
        <v>30</v>
      </c>
      <c r="IP31" s="189">
        <v>2</v>
      </c>
      <c r="IQ31" s="189" t="s">
        <v>14</v>
      </c>
      <c r="IR31" s="189" t="s">
        <v>14</v>
      </c>
      <c r="IS31" s="190">
        <v>44691</v>
      </c>
    </row>
    <row r="32" spans="1:253" s="282" customFormat="1" ht="12.95" customHeight="1" x14ac:dyDescent="0.2">
      <c r="A32" s="282" t="s">
        <v>399</v>
      </c>
      <c r="B32" s="282" t="s">
        <v>9241</v>
      </c>
      <c r="C32" s="282" t="s">
        <v>400</v>
      </c>
      <c r="D32" s="282" t="s">
        <v>395</v>
      </c>
      <c r="E32" s="282" t="s">
        <v>8712</v>
      </c>
      <c r="F32" s="282" t="s">
        <v>6380</v>
      </c>
      <c r="G32" s="177">
        <v>44945000</v>
      </c>
      <c r="H32" s="178" t="s">
        <v>6378</v>
      </c>
      <c r="I32" s="178" t="s">
        <v>4515</v>
      </c>
      <c r="J32" s="178">
        <v>2</v>
      </c>
      <c r="K32" s="178" t="s">
        <v>6379</v>
      </c>
      <c r="L32" s="178" t="s">
        <v>4680</v>
      </c>
      <c r="M32" s="179">
        <v>44851</v>
      </c>
      <c r="N32" s="188" t="s">
        <v>4688</v>
      </c>
      <c r="O32" s="180">
        <v>159000</v>
      </c>
      <c r="P32" s="180" t="s">
        <v>4685</v>
      </c>
      <c r="Q32" s="180" t="s">
        <v>19</v>
      </c>
      <c r="R32" s="180">
        <v>3</v>
      </c>
      <c r="S32" s="180" t="s">
        <v>4687</v>
      </c>
      <c r="T32" s="180" t="s">
        <v>4686</v>
      </c>
      <c r="U32" s="181">
        <v>44773</v>
      </c>
      <c r="V32" s="188" t="s">
        <v>4692</v>
      </c>
      <c r="W32" s="178">
        <v>223000</v>
      </c>
      <c r="X32" s="178" t="s">
        <v>4689</v>
      </c>
      <c r="Y32" s="178" t="s">
        <v>19</v>
      </c>
      <c r="Z32" s="178">
        <v>3</v>
      </c>
      <c r="AA32" s="178" t="s">
        <v>4691</v>
      </c>
      <c r="AB32" s="178" t="s">
        <v>4690</v>
      </c>
      <c r="AC32" s="179">
        <v>44773</v>
      </c>
      <c r="AD32" s="188" t="s">
        <v>4696</v>
      </c>
      <c r="AE32" s="186">
        <v>174000</v>
      </c>
      <c r="AF32" s="186" t="s">
        <v>4693</v>
      </c>
      <c r="AG32" s="186" t="s">
        <v>19</v>
      </c>
      <c r="AH32" s="186">
        <v>3</v>
      </c>
      <c r="AI32" s="186" t="s">
        <v>4695</v>
      </c>
      <c r="AJ32" s="186" t="s">
        <v>4694</v>
      </c>
      <c r="AK32" s="187">
        <v>44773</v>
      </c>
      <c r="AL32" s="188" t="s">
        <v>4845</v>
      </c>
      <c r="AM32" s="178" t="s">
        <v>14</v>
      </c>
      <c r="AN32" s="178" t="s">
        <v>14</v>
      </c>
      <c r="AO32" s="178" t="s">
        <v>14</v>
      </c>
      <c r="AP32" s="178" t="s">
        <v>14</v>
      </c>
      <c r="AQ32" s="178" t="s">
        <v>904</v>
      </c>
      <c r="AR32" s="178" t="s">
        <v>14</v>
      </c>
      <c r="AS32" s="179">
        <v>44797</v>
      </c>
      <c r="AT32" s="189" t="s">
        <v>5029</v>
      </c>
      <c r="AU32" s="186" t="s">
        <v>14</v>
      </c>
      <c r="AV32" s="186" t="s">
        <v>14</v>
      </c>
      <c r="AW32" s="186" t="s">
        <v>14</v>
      </c>
      <c r="AX32" s="186" t="s">
        <v>14</v>
      </c>
      <c r="AY32" s="186" t="s">
        <v>14</v>
      </c>
      <c r="AZ32" s="186" t="s">
        <v>14</v>
      </c>
      <c r="BA32" s="187">
        <v>44803</v>
      </c>
      <c r="BB32" s="188" t="s">
        <v>5033</v>
      </c>
      <c r="BC32" s="178" t="s">
        <v>14</v>
      </c>
      <c r="BD32" s="178" t="s">
        <v>14</v>
      </c>
      <c r="BE32" s="178" t="s">
        <v>14</v>
      </c>
      <c r="BF32" s="178" t="s">
        <v>14</v>
      </c>
      <c r="BG32" s="178" t="s">
        <v>14</v>
      </c>
      <c r="BH32" s="178" t="s">
        <v>14</v>
      </c>
      <c r="BI32" s="179">
        <v>44803</v>
      </c>
      <c r="BJ32" s="189" t="s">
        <v>6383</v>
      </c>
      <c r="BK32" s="189">
        <v>0</v>
      </c>
      <c r="BL32" s="189" t="s">
        <v>6381</v>
      </c>
      <c r="BM32" s="189" t="s">
        <v>19</v>
      </c>
      <c r="BN32" s="189">
        <v>3</v>
      </c>
      <c r="BO32" s="189" t="s">
        <v>6382</v>
      </c>
      <c r="BP32" s="186" t="s">
        <v>1300</v>
      </c>
      <c r="BQ32" s="190">
        <v>44851</v>
      </c>
      <c r="BR32" s="188" t="s">
        <v>5031</v>
      </c>
      <c r="BS32" s="182" t="s">
        <v>14</v>
      </c>
      <c r="BT32" s="182" t="s">
        <v>14</v>
      </c>
      <c r="BU32" s="182" t="s">
        <v>14</v>
      </c>
      <c r="BV32" s="182" t="s">
        <v>14</v>
      </c>
      <c r="BW32" s="182" t="s">
        <v>14</v>
      </c>
      <c r="BX32" s="182" t="s">
        <v>14</v>
      </c>
      <c r="BY32" s="179">
        <v>44803</v>
      </c>
      <c r="BZ32" s="189" t="s">
        <v>5030</v>
      </c>
      <c r="CA32" s="189" t="s">
        <v>14</v>
      </c>
      <c r="CB32" s="189" t="s">
        <v>14</v>
      </c>
      <c r="CC32" s="189" t="s">
        <v>14</v>
      </c>
      <c r="CD32" s="189" t="s">
        <v>14</v>
      </c>
      <c r="CE32" s="189" t="s">
        <v>14</v>
      </c>
      <c r="CF32" s="189" t="s">
        <v>14</v>
      </c>
      <c r="CG32" s="190">
        <v>44803</v>
      </c>
      <c r="CH32" s="188" t="s">
        <v>9829</v>
      </c>
      <c r="CI32" s="189" t="e">
        <v>#N/A</v>
      </c>
      <c r="CJ32" s="189" t="e">
        <v>#N/A</v>
      </c>
      <c r="CK32" s="189" t="e">
        <v>#N/A</v>
      </c>
      <c r="CL32" s="189" t="e">
        <v>#N/A</v>
      </c>
      <c r="CM32" s="189" t="e">
        <v>#N/A</v>
      </c>
      <c r="CN32" s="189" t="e">
        <v>#N/A</v>
      </c>
      <c r="CO32" s="191" t="e">
        <v>#N/A</v>
      </c>
      <c r="CP32" s="189" t="s">
        <v>5032</v>
      </c>
      <c r="CQ32" s="182" t="s">
        <v>14</v>
      </c>
      <c r="CR32" s="182" t="s">
        <v>14</v>
      </c>
      <c r="CS32" s="182" t="s">
        <v>14</v>
      </c>
      <c r="CT32" s="182" t="s">
        <v>14</v>
      </c>
      <c r="CU32" s="182" t="s">
        <v>14</v>
      </c>
      <c r="CV32" s="182" t="s">
        <v>14</v>
      </c>
      <c r="CW32" s="179">
        <v>44803</v>
      </c>
      <c r="CX32" s="189" t="s">
        <v>4848</v>
      </c>
      <c r="CY32" s="186">
        <v>90000</v>
      </c>
      <c r="CZ32" s="186" t="s">
        <v>4846</v>
      </c>
      <c r="DA32" s="186" t="s">
        <v>19</v>
      </c>
      <c r="DB32" s="186">
        <v>3</v>
      </c>
      <c r="DC32" s="186" t="s">
        <v>4766</v>
      </c>
      <c r="DD32" s="186" t="s">
        <v>4847</v>
      </c>
      <c r="DE32" s="192">
        <v>44797</v>
      </c>
      <c r="DF32" s="188" t="s">
        <v>4851</v>
      </c>
      <c r="DG32" s="178">
        <v>49000</v>
      </c>
      <c r="DH32" s="182" t="s">
        <v>4849</v>
      </c>
      <c r="DI32" s="182" t="s">
        <v>19</v>
      </c>
      <c r="DJ32" s="182">
        <v>3</v>
      </c>
      <c r="DK32" s="182" t="s">
        <v>4850</v>
      </c>
      <c r="DL32" s="182" t="s">
        <v>4690</v>
      </c>
      <c r="DM32" s="179">
        <v>44797</v>
      </c>
      <c r="DN32" s="189" t="s">
        <v>4854</v>
      </c>
      <c r="DO32" s="186">
        <v>84000</v>
      </c>
      <c r="DP32" s="189" t="s">
        <v>4852</v>
      </c>
      <c r="DQ32" s="189" t="s">
        <v>19</v>
      </c>
      <c r="DR32" s="189">
        <v>3</v>
      </c>
      <c r="DS32" s="189" t="s">
        <v>4764</v>
      </c>
      <c r="DT32" s="189" t="s">
        <v>4853</v>
      </c>
      <c r="DU32" s="190">
        <v>44797</v>
      </c>
      <c r="DV32" s="188" t="s">
        <v>4855</v>
      </c>
      <c r="DW32" s="178">
        <v>90000</v>
      </c>
      <c r="DX32" s="182" t="s">
        <v>4846</v>
      </c>
      <c r="DY32" s="182" t="s">
        <v>19</v>
      </c>
      <c r="DZ32" s="182">
        <v>3</v>
      </c>
      <c r="EA32" s="182" t="s">
        <v>4766</v>
      </c>
      <c r="EB32" s="182" t="s">
        <v>4847</v>
      </c>
      <c r="EC32" s="179">
        <v>44797</v>
      </c>
      <c r="ED32" s="189" t="s">
        <v>4856</v>
      </c>
      <c r="EE32" s="186">
        <v>0</v>
      </c>
      <c r="EF32" s="189" t="s">
        <v>4846</v>
      </c>
      <c r="EG32" s="189" t="s">
        <v>19</v>
      </c>
      <c r="EH32" s="189">
        <v>3</v>
      </c>
      <c r="EI32" s="189" t="s">
        <v>4768</v>
      </c>
      <c r="EJ32" s="189" t="s">
        <v>4847</v>
      </c>
      <c r="EK32" s="190">
        <v>44797</v>
      </c>
      <c r="EL32" s="188" t="s">
        <v>4857</v>
      </c>
      <c r="EM32" s="178">
        <v>0</v>
      </c>
      <c r="EN32" s="182" t="s">
        <v>4846</v>
      </c>
      <c r="EO32" s="182" t="s">
        <v>19</v>
      </c>
      <c r="EP32" s="182">
        <v>3</v>
      </c>
      <c r="EQ32" s="182" t="s">
        <v>4768</v>
      </c>
      <c r="ER32" s="182" t="s">
        <v>4847</v>
      </c>
      <c r="ES32" s="179">
        <v>44797</v>
      </c>
      <c r="ET32" s="189" t="s">
        <v>6387</v>
      </c>
      <c r="EU32" s="189">
        <v>248</v>
      </c>
      <c r="EV32" s="189" t="s">
        <v>6384</v>
      </c>
      <c r="EW32" s="189" t="s">
        <v>19</v>
      </c>
      <c r="EX32" s="189">
        <v>3</v>
      </c>
      <c r="EY32" s="189" t="s">
        <v>6386</v>
      </c>
      <c r="EZ32" s="189" t="s">
        <v>6385</v>
      </c>
      <c r="FA32" s="190">
        <v>44851</v>
      </c>
      <c r="FB32" s="188" t="s">
        <v>4698</v>
      </c>
      <c r="FC32" s="182">
        <v>2</v>
      </c>
      <c r="FD32" s="182" t="s">
        <v>14</v>
      </c>
      <c r="FE32" s="182" t="s">
        <v>19</v>
      </c>
      <c r="FF32" s="182">
        <v>3</v>
      </c>
      <c r="FG32" s="182" t="s">
        <v>4697</v>
      </c>
      <c r="FH32" s="182" t="s">
        <v>14</v>
      </c>
      <c r="FI32" s="179">
        <v>44773</v>
      </c>
      <c r="FJ32" s="188" t="s">
        <v>402</v>
      </c>
      <c r="FK32" s="189">
        <v>0</v>
      </c>
      <c r="FL32" s="189">
        <v>0</v>
      </c>
      <c r="FM32" s="189" t="s">
        <v>30</v>
      </c>
      <c r="FN32" s="189">
        <v>2</v>
      </c>
      <c r="FO32" s="189" t="s">
        <v>401</v>
      </c>
      <c r="FP32" s="186">
        <v>0</v>
      </c>
      <c r="FQ32" s="187">
        <v>43511</v>
      </c>
      <c r="FR32" s="188" t="s">
        <v>403</v>
      </c>
      <c r="FS32" s="182">
        <v>0</v>
      </c>
      <c r="FT32" s="182">
        <v>0</v>
      </c>
      <c r="FU32" s="182" t="s">
        <v>30</v>
      </c>
      <c r="FV32" s="182">
        <v>2</v>
      </c>
      <c r="FW32" s="182" t="s">
        <v>401</v>
      </c>
      <c r="FX32" s="182">
        <v>0</v>
      </c>
      <c r="FY32" s="179">
        <v>43511</v>
      </c>
      <c r="FZ32" s="189" t="s">
        <v>2710</v>
      </c>
      <c r="GA32" s="189">
        <v>1</v>
      </c>
      <c r="GB32" s="189" t="s">
        <v>2247</v>
      </c>
      <c r="GC32" s="189" t="s">
        <v>30</v>
      </c>
      <c r="GD32" s="189">
        <v>2</v>
      </c>
      <c r="GE32" s="189" t="s">
        <v>14</v>
      </c>
      <c r="GF32" s="189" t="s">
        <v>14</v>
      </c>
      <c r="GG32" s="190">
        <v>44691</v>
      </c>
      <c r="GH32" s="188" t="s">
        <v>2716</v>
      </c>
      <c r="GI32" s="182">
        <v>2</v>
      </c>
      <c r="GJ32" s="182" t="s">
        <v>2247</v>
      </c>
      <c r="GK32" s="182" t="s">
        <v>30</v>
      </c>
      <c r="GL32" s="182">
        <v>2</v>
      </c>
      <c r="GM32" s="182" t="s">
        <v>14</v>
      </c>
      <c r="GN32" s="182" t="s">
        <v>14</v>
      </c>
      <c r="GO32" s="179">
        <v>44691</v>
      </c>
      <c r="GP32" s="189" t="s">
        <v>2711</v>
      </c>
      <c r="GQ32" s="189">
        <v>2</v>
      </c>
      <c r="GR32" s="189" t="s">
        <v>2247</v>
      </c>
      <c r="GS32" s="189" t="s">
        <v>30</v>
      </c>
      <c r="GT32" s="189">
        <v>2</v>
      </c>
      <c r="GU32" s="189" t="s">
        <v>14</v>
      </c>
      <c r="GV32" s="189" t="s">
        <v>14</v>
      </c>
      <c r="GW32" s="190">
        <v>44691</v>
      </c>
      <c r="GX32" s="188" t="s">
        <v>2717</v>
      </c>
      <c r="GY32" s="182">
        <v>0</v>
      </c>
      <c r="GZ32" s="182" t="s">
        <v>2247</v>
      </c>
      <c r="HA32" s="182" t="s">
        <v>30</v>
      </c>
      <c r="HB32" s="182">
        <v>2</v>
      </c>
      <c r="HC32" s="182" t="s">
        <v>14</v>
      </c>
      <c r="HD32" s="182" t="s">
        <v>14</v>
      </c>
      <c r="HE32" s="179">
        <v>44691</v>
      </c>
      <c r="HF32" s="189" t="s">
        <v>2709</v>
      </c>
      <c r="HG32" s="189">
        <v>0</v>
      </c>
      <c r="HH32" s="189" t="s">
        <v>2247</v>
      </c>
      <c r="HI32" s="189" t="s">
        <v>30</v>
      </c>
      <c r="HJ32" s="189">
        <v>2</v>
      </c>
      <c r="HK32" s="189" t="s">
        <v>14</v>
      </c>
      <c r="HL32" s="189" t="s">
        <v>14</v>
      </c>
      <c r="HM32" s="190">
        <v>44691</v>
      </c>
      <c r="HN32" s="188" t="s">
        <v>2715</v>
      </c>
      <c r="HO32" s="182">
        <v>2</v>
      </c>
      <c r="HP32" s="182" t="s">
        <v>2247</v>
      </c>
      <c r="HQ32" s="182" t="s">
        <v>30</v>
      </c>
      <c r="HR32" s="182">
        <v>2</v>
      </c>
      <c r="HS32" s="182" t="s">
        <v>14</v>
      </c>
      <c r="HT32" s="182" t="s">
        <v>14</v>
      </c>
      <c r="HU32" s="179">
        <v>44691</v>
      </c>
      <c r="HV32" s="189" t="s">
        <v>2712</v>
      </c>
      <c r="HW32" s="189">
        <v>0</v>
      </c>
      <c r="HX32" s="189" t="s">
        <v>2247</v>
      </c>
      <c r="HY32" s="189" t="s">
        <v>30</v>
      </c>
      <c r="HZ32" s="189">
        <v>2</v>
      </c>
      <c r="IA32" s="189" t="s">
        <v>14</v>
      </c>
      <c r="IB32" s="189" t="s">
        <v>14</v>
      </c>
      <c r="IC32" s="190">
        <v>44691</v>
      </c>
      <c r="ID32" s="188" t="s">
        <v>2714</v>
      </c>
      <c r="IE32" s="182">
        <v>1</v>
      </c>
      <c r="IF32" s="182" t="s">
        <v>2247</v>
      </c>
      <c r="IG32" s="182" t="s">
        <v>30</v>
      </c>
      <c r="IH32" s="182">
        <v>2</v>
      </c>
      <c r="II32" s="182" t="s">
        <v>14</v>
      </c>
      <c r="IJ32" s="182" t="s">
        <v>14</v>
      </c>
      <c r="IK32" s="179">
        <v>44691</v>
      </c>
      <c r="IL32" s="189" t="s">
        <v>2713</v>
      </c>
      <c r="IM32" s="189">
        <v>0</v>
      </c>
      <c r="IN32" s="189" t="s">
        <v>2247</v>
      </c>
      <c r="IO32" s="189" t="s">
        <v>30</v>
      </c>
      <c r="IP32" s="189">
        <v>2</v>
      </c>
      <c r="IQ32" s="189" t="s">
        <v>14</v>
      </c>
      <c r="IR32" s="189" t="s">
        <v>14</v>
      </c>
      <c r="IS32" s="190">
        <v>44691</v>
      </c>
    </row>
    <row r="33" spans="1:253" s="282" customFormat="1" ht="12.95" customHeight="1" x14ac:dyDescent="0.2">
      <c r="A33" s="282" t="s">
        <v>1213</v>
      </c>
      <c r="B33" s="282" t="s">
        <v>9241</v>
      </c>
      <c r="C33" s="282" t="s">
        <v>1214</v>
      </c>
      <c r="D33" s="282" t="s">
        <v>395</v>
      </c>
      <c r="E33" s="282" t="s">
        <v>8712</v>
      </c>
      <c r="F33" s="282" t="s">
        <v>6397</v>
      </c>
      <c r="G33" s="177">
        <v>44945000</v>
      </c>
      <c r="H33" s="178" t="s">
        <v>6378</v>
      </c>
      <c r="I33" s="178" t="s">
        <v>4515</v>
      </c>
      <c r="J33" s="178">
        <v>2</v>
      </c>
      <c r="K33" s="178" t="s">
        <v>6379</v>
      </c>
      <c r="L33" s="178" t="s">
        <v>4680</v>
      </c>
      <c r="M33" s="179">
        <v>44851</v>
      </c>
      <c r="N33" s="188" t="s">
        <v>3393</v>
      </c>
      <c r="O33" s="180">
        <v>2381000</v>
      </c>
      <c r="P33" s="180" t="s">
        <v>3390</v>
      </c>
      <c r="Q33" s="180" t="s">
        <v>30</v>
      </c>
      <c r="R33" s="180">
        <v>2</v>
      </c>
      <c r="S33" s="180" t="s">
        <v>3392</v>
      </c>
      <c r="T33" s="180" t="s">
        <v>3391</v>
      </c>
      <c r="U33" s="181">
        <v>44696</v>
      </c>
      <c r="V33" s="188" t="s">
        <v>6401</v>
      </c>
      <c r="W33" s="178">
        <v>45168000</v>
      </c>
      <c r="X33" s="178" t="s">
        <v>6398</v>
      </c>
      <c r="Y33" s="178" t="s">
        <v>4515</v>
      </c>
      <c r="Z33" s="178">
        <v>2</v>
      </c>
      <c r="AA33" s="178" t="s">
        <v>6400</v>
      </c>
      <c r="AB33" s="178" t="s">
        <v>6399</v>
      </c>
      <c r="AC33" s="179">
        <v>44851</v>
      </c>
      <c r="AD33" s="188" t="s">
        <v>6405</v>
      </c>
      <c r="AE33" s="186">
        <v>436000</v>
      </c>
      <c r="AF33" s="186" t="s">
        <v>6402</v>
      </c>
      <c r="AG33" s="186" t="s">
        <v>19</v>
      </c>
      <c r="AH33" s="186">
        <v>3</v>
      </c>
      <c r="AI33" s="186" t="s">
        <v>6404</v>
      </c>
      <c r="AJ33" s="186" t="s">
        <v>6403</v>
      </c>
      <c r="AK33" s="187">
        <v>44851</v>
      </c>
      <c r="AL33" s="188" t="s">
        <v>4870</v>
      </c>
      <c r="AM33" s="178">
        <v>262000</v>
      </c>
      <c r="AN33" s="178" t="s">
        <v>4868</v>
      </c>
      <c r="AO33" s="178" t="s">
        <v>30</v>
      </c>
      <c r="AP33" s="178">
        <v>2</v>
      </c>
      <c r="AQ33" s="178" t="s">
        <v>4869</v>
      </c>
      <c r="AR33" s="178" t="s">
        <v>4859</v>
      </c>
      <c r="AS33" s="179">
        <v>44797</v>
      </c>
      <c r="AT33" s="189" t="s">
        <v>1221</v>
      </c>
      <c r="AU33" s="186" t="s">
        <v>14</v>
      </c>
      <c r="AV33" s="186" t="s">
        <v>14</v>
      </c>
      <c r="AW33" s="186" t="s">
        <v>14</v>
      </c>
      <c r="AX33" s="186" t="s">
        <v>14</v>
      </c>
      <c r="AY33" s="186" t="s">
        <v>1220</v>
      </c>
      <c r="AZ33" s="186" t="s">
        <v>14</v>
      </c>
      <c r="BA33" s="187">
        <v>44005</v>
      </c>
      <c r="BB33" s="188" t="s">
        <v>1219</v>
      </c>
      <c r="BC33" s="178" t="s">
        <v>14</v>
      </c>
      <c r="BD33" s="178" t="s">
        <v>14</v>
      </c>
      <c r="BE33" s="178" t="s">
        <v>14</v>
      </c>
      <c r="BF33" s="178" t="s">
        <v>14</v>
      </c>
      <c r="BG33" s="178" t="s">
        <v>15</v>
      </c>
      <c r="BH33" s="178" t="s">
        <v>14</v>
      </c>
      <c r="BI33" s="179">
        <v>44005</v>
      </c>
      <c r="BJ33" s="189" t="s">
        <v>6406</v>
      </c>
      <c r="BK33" s="189">
        <v>248</v>
      </c>
      <c r="BL33" s="189" t="s">
        <v>6384</v>
      </c>
      <c r="BM33" s="189" t="s">
        <v>19</v>
      </c>
      <c r="BN33" s="189">
        <v>3</v>
      </c>
      <c r="BO33" s="189" t="s">
        <v>6386</v>
      </c>
      <c r="BP33" s="186" t="s">
        <v>6385</v>
      </c>
      <c r="BQ33" s="190">
        <v>44851</v>
      </c>
      <c r="BR33" s="188" t="s">
        <v>1216</v>
      </c>
      <c r="BS33" s="182" t="s">
        <v>14</v>
      </c>
      <c r="BT33" s="182" t="s">
        <v>14</v>
      </c>
      <c r="BU33" s="182" t="s">
        <v>14</v>
      </c>
      <c r="BV33" s="182" t="s">
        <v>14</v>
      </c>
      <c r="BW33" s="182" t="s">
        <v>1215</v>
      </c>
      <c r="BX33" s="182" t="s">
        <v>14</v>
      </c>
      <c r="BY33" s="179">
        <v>44005</v>
      </c>
      <c r="BZ33" s="189" t="s">
        <v>1217</v>
      </c>
      <c r="CA33" s="189" t="s">
        <v>14</v>
      </c>
      <c r="CB33" s="189" t="s">
        <v>14</v>
      </c>
      <c r="CC33" s="189" t="s">
        <v>14</v>
      </c>
      <c r="CD33" s="189" t="s">
        <v>14</v>
      </c>
      <c r="CE33" s="189" t="s">
        <v>1215</v>
      </c>
      <c r="CF33" s="189" t="s">
        <v>14</v>
      </c>
      <c r="CG33" s="190">
        <v>44005</v>
      </c>
      <c r="CH33" s="188" t="s">
        <v>9830</v>
      </c>
      <c r="CI33" s="189" t="e">
        <v>#N/A</v>
      </c>
      <c r="CJ33" s="189" t="e">
        <v>#N/A</v>
      </c>
      <c r="CK33" s="189" t="e">
        <v>#N/A</v>
      </c>
      <c r="CL33" s="189" t="e">
        <v>#N/A</v>
      </c>
      <c r="CM33" s="189" t="e">
        <v>#N/A</v>
      </c>
      <c r="CN33" s="189" t="e">
        <v>#N/A</v>
      </c>
      <c r="CO33" s="191" t="e">
        <v>#N/A</v>
      </c>
      <c r="CP33" s="189" t="s">
        <v>1218</v>
      </c>
      <c r="CQ33" s="182" t="s">
        <v>14</v>
      </c>
      <c r="CR33" s="182" t="s">
        <v>14</v>
      </c>
      <c r="CS33" s="182" t="s">
        <v>14</v>
      </c>
      <c r="CT33" s="182" t="s">
        <v>14</v>
      </c>
      <c r="CU33" s="182" t="s">
        <v>15</v>
      </c>
      <c r="CV33" s="182" t="s">
        <v>14</v>
      </c>
      <c r="CW33" s="179">
        <v>44005</v>
      </c>
      <c r="CX33" s="189" t="s">
        <v>6410</v>
      </c>
      <c r="CY33" s="186">
        <v>352000</v>
      </c>
      <c r="CZ33" s="186" t="s">
        <v>6408</v>
      </c>
      <c r="DA33" s="186" t="s">
        <v>19</v>
      </c>
      <c r="DB33" s="186">
        <v>3</v>
      </c>
      <c r="DC33" s="186" t="s">
        <v>6419</v>
      </c>
      <c r="DD33" s="186" t="s">
        <v>6409</v>
      </c>
      <c r="DE33" s="192">
        <v>44851</v>
      </c>
      <c r="DF33" s="188" t="s">
        <v>6414</v>
      </c>
      <c r="DG33" s="178">
        <v>44732000</v>
      </c>
      <c r="DH33" s="182" t="s">
        <v>6411</v>
      </c>
      <c r="DI33" s="182" t="s">
        <v>19</v>
      </c>
      <c r="DJ33" s="182">
        <v>3</v>
      </c>
      <c r="DK33" s="182" t="s">
        <v>6413</v>
      </c>
      <c r="DL33" s="182" t="s">
        <v>6412</v>
      </c>
      <c r="DM33" s="179">
        <v>44851</v>
      </c>
      <c r="DN33" s="189" t="s">
        <v>6418</v>
      </c>
      <c r="DO33" s="186">
        <v>84000</v>
      </c>
      <c r="DP33" s="189" t="s">
        <v>6415</v>
      </c>
      <c r="DQ33" s="189" t="s">
        <v>19</v>
      </c>
      <c r="DR33" s="189">
        <v>3</v>
      </c>
      <c r="DS33" s="189" t="s">
        <v>6417</v>
      </c>
      <c r="DT33" s="189" t="s">
        <v>6416</v>
      </c>
      <c r="DU33" s="190">
        <v>44851</v>
      </c>
      <c r="DV33" s="188" t="s">
        <v>6420</v>
      </c>
      <c r="DW33" s="178">
        <v>352000</v>
      </c>
      <c r="DX33" s="182" t="s">
        <v>6408</v>
      </c>
      <c r="DY33" s="182" t="s">
        <v>19</v>
      </c>
      <c r="DZ33" s="182">
        <v>3</v>
      </c>
      <c r="EA33" s="182" t="s">
        <v>6419</v>
      </c>
      <c r="EB33" s="182" t="s">
        <v>6409</v>
      </c>
      <c r="EC33" s="179">
        <v>44851</v>
      </c>
      <c r="ED33" s="189" t="s">
        <v>6422</v>
      </c>
      <c r="EE33" s="186">
        <v>0</v>
      </c>
      <c r="EF33" s="189" t="s">
        <v>6408</v>
      </c>
      <c r="EG33" s="189" t="s">
        <v>19</v>
      </c>
      <c r="EH33" s="189">
        <v>3</v>
      </c>
      <c r="EI33" s="189" t="s">
        <v>6421</v>
      </c>
      <c r="EJ33" s="189" t="s">
        <v>6409</v>
      </c>
      <c r="EK33" s="190">
        <v>44851</v>
      </c>
      <c r="EL33" s="188" t="s">
        <v>6424</v>
      </c>
      <c r="EM33" s="178">
        <v>0</v>
      </c>
      <c r="EN33" s="182" t="s">
        <v>6408</v>
      </c>
      <c r="EO33" s="182" t="s">
        <v>19</v>
      </c>
      <c r="EP33" s="182">
        <v>3</v>
      </c>
      <c r="EQ33" s="182" t="s">
        <v>6423</v>
      </c>
      <c r="ER33" s="182" t="s">
        <v>6409</v>
      </c>
      <c r="ES33" s="179">
        <v>44851</v>
      </c>
      <c r="ET33" s="189" t="s">
        <v>6407</v>
      </c>
      <c r="EU33" s="189">
        <v>248</v>
      </c>
      <c r="EV33" s="189" t="s">
        <v>6384</v>
      </c>
      <c r="EW33" s="189" t="s">
        <v>19</v>
      </c>
      <c r="EX33" s="189">
        <v>3</v>
      </c>
      <c r="EY33" s="189" t="s">
        <v>6386</v>
      </c>
      <c r="EZ33" s="189" t="s">
        <v>6385</v>
      </c>
      <c r="FA33" s="190">
        <v>44851</v>
      </c>
      <c r="FB33" s="188" t="s">
        <v>3397</v>
      </c>
      <c r="FC33" s="182">
        <v>3</v>
      </c>
      <c r="FD33" s="182" t="s">
        <v>3394</v>
      </c>
      <c r="FE33" s="182" t="s">
        <v>80</v>
      </c>
      <c r="FF33" s="182">
        <v>1</v>
      </c>
      <c r="FG33" s="182" t="s">
        <v>3396</v>
      </c>
      <c r="FH33" s="182" t="s">
        <v>3395</v>
      </c>
      <c r="FI33" s="179">
        <v>44696</v>
      </c>
      <c r="FJ33" s="188" t="s">
        <v>1222</v>
      </c>
      <c r="FK33" s="189" t="s">
        <v>14</v>
      </c>
      <c r="FL33" s="189" t="s">
        <v>14</v>
      </c>
      <c r="FM33" s="189" t="s">
        <v>14</v>
      </c>
      <c r="FN33" s="189" t="s">
        <v>14</v>
      </c>
      <c r="FO33" s="189" t="s">
        <v>15</v>
      </c>
      <c r="FP33" s="186" t="s">
        <v>14</v>
      </c>
      <c r="FQ33" s="187">
        <v>44005</v>
      </c>
      <c r="FR33" s="188" t="s">
        <v>1223</v>
      </c>
      <c r="FS33" s="182" t="s">
        <v>14</v>
      </c>
      <c r="FT33" s="182" t="s">
        <v>14</v>
      </c>
      <c r="FU33" s="182" t="s">
        <v>14</v>
      </c>
      <c r="FV33" s="182" t="s">
        <v>14</v>
      </c>
      <c r="FW33" s="182" t="s">
        <v>15</v>
      </c>
      <c r="FX33" s="182" t="s">
        <v>14</v>
      </c>
      <c r="FY33" s="179">
        <v>44005</v>
      </c>
      <c r="FZ33" s="189" t="s">
        <v>2719</v>
      </c>
      <c r="GA33" s="189">
        <v>1</v>
      </c>
      <c r="GB33" s="189" t="s">
        <v>2247</v>
      </c>
      <c r="GC33" s="189" t="s">
        <v>30</v>
      </c>
      <c r="GD33" s="189">
        <v>2</v>
      </c>
      <c r="GE33" s="189" t="s">
        <v>14</v>
      </c>
      <c r="GF33" s="189" t="s">
        <v>14</v>
      </c>
      <c r="GG33" s="190">
        <v>44691</v>
      </c>
      <c r="GH33" s="188" t="s">
        <v>2725</v>
      </c>
      <c r="GI33" s="182">
        <v>2</v>
      </c>
      <c r="GJ33" s="182" t="s">
        <v>2247</v>
      </c>
      <c r="GK33" s="182" t="s">
        <v>30</v>
      </c>
      <c r="GL33" s="182">
        <v>2</v>
      </c>
      <c r="GM33" s="182" t="s">
        <v>14</v>
      </c>
      <c r="GN33" s="182" t="s">
        <v>14</v>
      </c>
      <c r="GO33" s="179">
        <v>44691</v>
      </c>
      <c r="GP33" s="189" t="s">
        <v>2720</v>
      </c>
      <c r="GQ33" s="189">
        <v>2</v>
      </c>
      <c r="GR33" s="189" t="s">
        <v>2247</v>
      </c>
      <c r="GS33" s="189" t="s">
        <v>30</v>
      </c>
      <c r="GT33" s="189">
        <v>2</v>
      </c>
      <c r="GU33" s="189" t="s">
        <v>14</v>
      </c>
      <c r="GV33" s="189" t="s">
        <v>14</v>
      </c>
      <c r="GW33" s="190">
        <v>44691</v>
      </c>
      <c r="GX33" s="188" t="s">
        <v>2726</v>
      </c>
      <c r="GY33" s="182">
        <v>0</v>
      </c>
      <c r="GZ33" s="182" t="s">
        <v>2247</v>
      </c>
      <c r="HA33" s="182" t="s">
        <v>30</v>
      </c>
      <c r="HB33" s="182">
        <v>2</v>
      </c>
      <c r="HC33" s="182" t="s">
        <v>14</v>
      </c>
      <c r="HD33" s="182" t="s">
        <v>14</v>
      </c>
      <c r="HE33" s="179">
        <v>44691</v>
      </c>
      <c r="HF33" s="189" t="s">
        <v>2718</v>
      </c>
      <c r="HG33" s="189">
        <v>0</v>
      </c>
      <c r="HH33" s="189" t="s">
        <v>2247</v>
      </c>
      <c r="HI33" s="189" t="s">
        <v>30</v>
      </c>
      <c r="HJ33" s="189">
        <v>2</v>
      </c>
      <c r="HK33" s="189" t="s">
        <v>14</v>
      </c>
      <c r="HL33" s="189" t="s">
        <v>14</v>
      </c>
      <c r="HM33" s="190">
        <v>44691</v>
      </c>
      <c r="HN33" s="188" t="s">
        <v>2724</v>
      </c>
      <c r="HO33" s="182">
        <v>2</v>
      </c>
      <c r="HP33" s="182" t="s">
        <v>2247</v>
      </c>
      <c r="HQ33" s="182" t="s">
        <v>30</v>
      </c>
      <c r="HR33" s="182">
        <v>2</v>
      </c>
      <c r="HS33" s="182" t="s">
        <v>14</v>
      </c>
      <c r="HT33" s="182" t="s">
        <v>14</v>
      </c>
      <c r="HU33" s="179">
        <v>44691</v>
      </c>
      <c r="HV33" s="189" t="s">
        <v>2721</v>
      </c>
      <c r="HW33" s="189">
        <v>0</v>
      </c>
      <c r="HX33" s="189" t="s">
        <v>2247</v>
      </c>
      <c r="HY33" s="189" t="s">
        <v>30</v>
      </c>
      <c r="HZ33" s="189">
        <v>2</v>
      </c>
      <c r="IA33" s="189" t="s">
        <v>14</v>
      </c>
      <c r="IB33" s="189" t="s">
        <v>14</v>
      </c>
      <c r="IC33" s="190">
        <v>44691</v>
      </c>
      <c r="ID33" s="188" t="s">
        <v>2723</v>
      </c>
      <c r="IE33" s="182">
        <v>1</v>
      </c>
      <c r="IF33" s="182" t="s">
        <v>2247</v>
      </c>
      <c r="IG33" s="182" t="s">
        <v>30</v>
      </c>
      <c r="IH33" s="182">
        <v>2</v>
      </c>
      <c r="II33" s="182" t="s">
        <v>14</v>
      </c>
      <c r="IJ33" s="182" t="s">
        <v>14</v>
      </c>
      <c r="IK33" s="179">
        <v>44691</v>
      </c>
      <c r="IL33" s="189" t="s">
        <v>2722</v>
      </c>
      <c r="IM33" s="189">
        <v>0</v>
      </c>
      <c r="IN33" s="189" t="s">
        <v>2247</v>
      </c>
      <c r="IO33" s="189" t="s">
        <v>30</v>
      </c>
      <c r="IP33" s="189">
        <v>2</v>
      </c>
      <c r="IQ33" s="189" t="s">
        <v>14</v>
      </c>
      <c r="IR33" s="189" t="s">
        <v>14</v>
      </c>
      <c r="IS33" s="190">
        <v>44691</v>
      </c>
    </row>
    <row r="34" spans="1:253" s="282" customFormat="1" ht="12.95" customHeight="1" x14ac:dyDescent="0.2">
      <c r="A34" s="282" t="s">
        <v>2416</v>
      </c>
      <c r="B34" s="282" t="s">
        <v>9241</v>
      </c>
      <c r="C34" s="282" t="s">
        <v>2417</v>
      </c>
      <c r="D34" s="282" t="s">
        <v>2418</v>
      </c>
      <c r="E34" s="282" t="s">
        <v>8713</v>
      </c>
      <c r="F34" s="282" t="s">
        <v>5251</v>
      </c>
      <c r="G34" s="177">
        <v>17643000</v>
      </c>
      <c r="H34" s="178" t="s">
        <v>5210</v>
      </c>
      <c r="I34" s="178" t="s">
        <v>30</v>
      </c>
      <c r="J34" s="178">
        <v>2</v>
      </c>
      <c r="K34" s="178" t="s">
        <v>5250</v>
      </c>
      <c r="L34" s="178" t="s">
        <v>5249</v>
      </c>
      <c r="M34" s="179">
        <v>44804</v>
      </c>
      <c r="N34" s="188" t="s">
        <v>5254</v>
      </c>
      <c r="O34" s="180">
        <v>248360</v>
      </c>
      <c r="P34" s="180" t="s">
        <v>5252</v>
      </c>
      <c r="Q34" s="180" t="s">
        <v>80</v>
      </c>
      <c r="R34" s="180">
        <v>1</v>
      </c>
      <c r="S34" s="180" t="s">
        <v>5253</v>
      </c>
      <c r="T34" s="180" t="s">
        <v>5249</v>
      </c>
      <c r="U34" s="181">
        <v>44804</v>
      </c>
      <c r="V34" s="188" t="s">
        <v>5256</v>
      </c>
      <c r="W34" s="178">
        <v>17643000</v>
      </c>
      <c r="X34" s="178" t="s">
        <v>5210</v>
      </c>
      <c r="Y34" s="178" t="s">
        <v>4515</v>
      </c>
      <c r="Z34" s="178">
        <v>2</v>
      </c>
      <c r="AA34" s="178" t="s">
        <v>5255</v>
      </c>
      <c r="AB34" s="178" t="s">
        <v>5249</v>
      </c>
      <c r="AC34" s="179">
        <v>44804</v>
      </c>
      <c r="AD34" s="188" t="s">
        <v>5260</v>
      </c>
      <c r="AE34" s="186">
        <v>8304000</v>
      </c>
      <c r="AF34" s="186" t="s">
        <v>5257</v>
      </c>
      <c r="AG34" s="186" t="s">
        <v>4515</v>
      </c>
      <c r="AH34" s="186">
        <v>2</v>
      </c>
      <c r="AI34" s="186" t="s">
        <v>5259</v>
      </c>
      <c r="AJ34" s="186" t="s">
        <v>5258</v>
      </c>
      <c r="AK34" s="187">
        <v>44804</v>
      </c>
      <c r="AL34" s="188" t="s">
        <v>5264</v>
      </c>
      <c r="AM34" s="178">
        <v>803000</v>
      </c>
      <c r="AN34" s="178" t="s">
        <v>5261</v>
      </c>
      <c r="AO34" s="178" t="s">
        <v>4515</v>
      </c>
      <c r="AP34" s="178">
        <v>2</v>
      </c>
      <c r="AQ34" s="178" t="s">
        <v>5263</v>
      </c>
      <c r="AR34" s="178" t="s">
        <v>5262</v>
      </c>
      <c r="AS34" s="179">
        <v>44804</v>
      </c>
      <c r="AT34" s="189" t="s">
        <v>5265</v>
      </c>
      <c r="AU34" s="186" t="s">
        <v>14</v>
      </c>
      <c r="AV34" s="186" t="s">
        <v>14</v>
      </c>
      <c r="AW34" s="186" t="s">
        <v>14</v>
      </c>
      <c r="AX34" s="186" t="s">
        <v>14</v>
      </c>
      <c r="AY34" s="186" t="s">
        <v>15</v>
      </c>
      <c r="AZ34" s="186" t="s">
        <v>14</v>
      </c>
      <c r="BA34" s="187">
        <v>44804</v>
      </c>
      <c r="BB34" s="188" t="s">
        <v>5283</v>
      </c>
      <c r="BC34" s="178" t="s">
        <v>14</v>
      </c>
      <c r="BD34" s="178" t="s">
        <v>14</v>
      </c>
      <c r="BE34" s="178" t="s">
        <v>14</v>
      </c>
      <c r="BF34" s="178" t="s">
        <v>14</v>
      </c>
      <c r="BG34" s="178" t="s">
        <v>15</v>
      </c>
      <c r="BH34" s="178" t="s">
        <v>14</v>
      </c>
      <c r="BI34" s="179">
        <v>44804</v>
      </c>
      <c r="BJ34" s="189" t="s">
        <v>5269</v>
      </c>
      <c r="BK34" s="189">
        <v>4</v>
      </c>
      <c r="BL34" s="189" t="s">
        <v>5266</v>
      </c>
      <c r="BM34" s="189" t="s">
        <v>4515</v>
      </c>
      <c r="BN34" s="189">
        <v>2</v>
      </c>
      <c r="BO34" s="189" t="s">
        <v>5268</v>
      </c>
      <c r="BP34" s="186" t="s">
        <v>5267</v>
      </c>
      <c r="BQ34" s="190">
        <v>44804</v>
      </c>
      <c r="BR34" s="188" t="s">
        <v>5284</v>
      </c>
      <c r="BS34" s="182" t="s">
        <v>14</v>
      </c>
      <c r="BT34" s="182" t="s">
        <v>14</v>
      </c>
      <c r="BU34" s="182" t="s">
        <v>14</v>
      </c>
      <c r="BV34" s="182" t="s">
        <v>14</v>
      </c>
      <c r="BW34" s="182" t="s">
        <v>15</v>
      </c>
      <c r="BX34" s="182" t="s">
        <v>14</v>
      </c>
      <c r="BY34" s="179">
        <v>44804</v>
      </c>
      <c r="BZ34" s="189" t="s">
        <v>5285</v>
      </c>
      <c r="CA34" s="189" t="s">
        <v>14</v>
      </c>
      <c r="CB34" s="189" t="s">
        <v>14</v>
      </c>
      <c r="CC34" s="189" t="s">
        <v>14</v>
      </c>
      <c r="CD34" s="189" t="s">
        <v>14</v>
      </c>
      <c r="CE34" s="189" t="s">
        <v>15</v>
      </c>
      <c r="CF34" s="189" t="s">
        <v>14</v>
      </c>
      <c r="CG34" s="190">
        <v>44804</v>
      </c>
      <c r="CH34" s="188" t="s">
        <v>9831</v>
      </c>
      <c r="CI34" s="189" t="e">
        <v>#N/A</v>
      </c>
      <c r="CJ34" s="189" t="e">
        <v>#N/A</v>
      </c>
      <c r="CK34" s="189" t="e">
        <v>#N/A</v>
      </c>
      <c r="CL34" s="189" t="e">
        <v>#N/A</v>
      </c>
      <c r="CM34" s="189" t="e">
        <v>#N/A</v>
      </c>
      <c r="CN34" s="189" t="e">
        <v>#N/A</v>
      </c>
      <c r="CO34" s="191" t="e">
        <v>#N/A</v>
      </c>
      <c r="CP34" s="189" t="s">
        <v>5286</v>
      </c>
      <c r="CQ34" s="182" t="s">
        <v>14</v>
      </c>
      <c r="CR34" s="182" t="s">
        <v>14</v>
      </c>
      <c r="CS34" s="182" t="s">
        <v>14</v>
      </c>
      <c r="CT34" s="182" t="s">
        <v>14</v>
      </c>
      <c r="CU34" s="182" t="s">
        <v>15</v>
      </c>
      <c r="CV34" s="182" t="s">
        <v>14</v>
      </c>
      <c r="CW34" s="179">
        <v>44804</v>
      </c>
      <c r="CX34" s="189" t="s">
        <v>5271</v>
      </c>
      <c r="CY34" s="186">
        <v>873000</v>
      </c>
      <c r="CZ34" s="186" t="s">
        <v>4966</v>
      </c>
      <c r="DA34" s="186" t="s">
        <v>4515</v>
      </c>
      <c r="DB34" s="186">
        <v>2</v>
      </c>
      <c r="DC34" s="186" t="s">
        <v>5274</v>
      </c>
      <c r="DD34" s="186" t="s">
        <v>5262</v>
      </c>
      <c r="DE34" s="192">
        <v>44804</v>
      </c>
      <c r="DF34" s="188" t="s">
        <v>5275</v>
      </c>
      <c r="DG34" s="178">
        <v>9339000</v>
      </c>
      <c r="DH34" s="182" t="s">
        <v>5272</v>
      </c>
      <c r="DI34" s="182" t="s">
        <v>4515</v>
      </c>
      <c r="DJ34" s="182">
        <v>2</v>
      </c>
      <c r="DK34" s="182" t="s">
        <v>5274</v>
      </c>
      <c r="DL34" s="182" t="s">
        <v>5273</v>
      </c>
      <c r="DM34" s="179">
        <v>44804</v>
      </c>
      <c r="DN34" s="189" t="s">
        <v>5276</v>
      </c>
      <c r="DO34" s="186">
        <v>7431000</v>
      </c>
      <c r="DP34" s="189" t="s">
        <v>5272</v>
      </c>
      <c r="DQ34" s="189" t="s">
        <v>4515</v>
      </c>
      <c r="DR34" s="189">
        <v>2</v>
      </c>
      <c r="DS34" s="189" t="s">
        <v>5274</v>
      </c>
      <c r="DT34" s="189" t="s">
        <v>5273</v>
      </c>
      <c r="DU34" s="190">
        <v>44804</v>
      </c>
      <c r="DV34" s="188" t="s">
        <v>5277</v>
      </c>
      <c r="DW34" s="178">
        <v>873000</v>
      </c>
      <c r="DX34" s="182" t="s">
        <v>4966</v>
      </c>
      <c r="DY34" s="182" t="s">
        <v>4515</v>
      </c>
      <c r="DZ34" s="182">
        <v>2</v>
      </c>
      <c r="EA34" s="182" t="s">
        <v>5274</v>
      </c>
      <c r="EB34" s="182" t="s">
        <v>5262</v>
      </c>
      <c r="EC34" s="179">
        <v>44804</v>
      </c>
      <c r="ED34" s="189" t="s">
        <v>5278</v>
      </c>
      <c r="EE34" s="186">
        <v>0</v>
      </c>
      <c r="EF34" s="189" t="s">
        <v>14</v>
      </c>
      <c r="EG34" s="189" t="s">
        <v>14</v>
      </c>
      <c r="EH34" s="189" t="s">
        <v>14</v>
      </c>
      <c r="EI34" s="189" t="s">
        <v>15</v>
      </c>
      <c r="EJ34" s="189" t="s">
        <v>14</v>
      </c>
      <c r="EK34" s="190">
        <v>44804</v>
      </c>
      <c r="EL34" s="188" t="s">
        <v>5279</v>
      </c>
      <c r="EM34" s="178">
        <v>0</v>
      </c>
      <c r="EN34" s="182" t="s">
        <v>14</v>
      </c>
      <c r="EO34" s="182" t="s">
        <v>14</v>
      </c>
      <c r="EP34" s="182" t="s">
        <v>14</v>
      </c>
      <c r="EQ34" s="182" t="s">
        <v>15</v>
      </c>
      <c r="ER34" s="182" t="s">
        <v>14</v>
      </c>
      <c r="ES34" s="179">
        <v>44804</v>
      </c>
      <c r="ET34" s="189" t="s">
        <v>5270</v>
      </c>
      <c r="EU34" s="189">
        <v>4</v>
      </c>
      <c r="EV34" s="189" t="s">
        <v>5266</v>
      </c>
      <c r="EW34" s="189" t="s">
        <v>4515</v>
      </c>
      <c r="EX34" s="189">
        <v>2</v>
      </c>
      <c r="EY34" s="189" t="s">
        <v>5268</v>
      </c>
      <c r="EZ34" s="189" t="s">
        <v>5267</v>
      </c>
      <c r="FA34" s="190">
        <v>44804</v>
      </c>
      <c r="FB34" s="188" t="s">
        <v>5280</v>
      </c>
      <c r="FC34" s="182">
        <v>3</v>
      </c>
      <c r="FD34" s="182" t="s">
        <v>5237</v>
      </c>
      <c r="FE34" s="182" t="s">
        <v>80</v>
      </c>
      <c r="FF34" s="182">
        <v>1</v>
      </c>
      <c r="FG34" s="182" t="s">
        <v>5241</v>
      </c>
      <c r="FH34" s="182" t="s">
        <v>5262</v>
      </c>
      <c r="FI34" s="179">
        <v>44804</v>
      </c>
      <c r="FJ34" s="188" t="s">
        <v>5281</v>
      </c>
      <c r="FK34" s="189" t="s">
        <v>14</v>
      </c>
      <c r="FL34" s="189" t="s">
        <v>14</v>
      </c>
      <c r="FM34" s="189" t="s">
        <v>14</v>
      </c>
      <c r="FN34" s="189" t="s">
        <v>14</v>
      </c>
      <c r="FO34" s="189" t="s">
        <v>15</v>
      </c>
      <c r="FP34" s="186" t="s">
        <v>14</v>
      </c>
      <c r="FQ34" s="187">
        <v>44804</v>
      </c>
      <c r="FR34" s="188" t="s">
        <v>5282</v>
      </c>
      <c r="FS34" s="182" t="s">
        <v>14</v>
      </c>
      <c r="FT34" s="182" t="s">
        <v>14</v>
      </c>
      <c r="FU34" s="182" t="s">
        <v>14</v>
      </c>
      <c r="FV34" s="182" t="s">
        <v>14</v>
      </c>
      <c r="FW34" s="182" t="s">
        <v>15</v>
      </c>
      <c r="FX34" s="182" t="s">
        <v>14</v>
      </c>
      <c r="FY34" s="179">
        <v>44804</v>
      </c>
      <c r="FZ34" s="189" t="s">
        <v>2420</v>
      </c>
      <c r="GA34" s="189">
        <v>0</v>
      </c>
      <c r="GB34" s="189" t="s">
        <v>2247</v>
      </c>
      <c r="GC34" s="189" t="s">
        <v>30</v>
      </c>
      <c r="GD34" s="189">
        <v>2</v>
      </c>
      <c r="GE34" s="189" t="s">
        <v>14</v>
      </c>
      <c r="GF34" s="189" t="s">
        <v>14</v>
      </c>
      <c r="GG34" s="190">
        <v>44678</v>
      </c>
      <c r="GH34" s="188" t="s">
        <v>2426</v>
      </c>
      <c r="GI34" s="182">
        <v>0</v>
      </c>
      <c r="GJ34" s="182" t="s">
        <v>2247</v>
      </c>
      <c r="GK34" s="182" t="s">
        <v>30</v>
      </c>
      <c r="GL34" s="182">
        <v>2</v>
      </c>
      <c r="GM34" s="182" t="s">
        <v>14</v>
      </c>
      <c r="GN34" s="182" t="s">
        <v>14</v>
      </c>
      <c r="GO34" s="179">
        <v>44678</v>
      </c>
      <c r="GP34" s="189" t="s">
        <v>2421</v>
      </c>
      <c r="GQ34" s="189">
        <v>0</v>
      </c>
      <c r="GR34" s="189" t="s">
        <v>2247</v>
      </c>
      <c r="GS34" s="189" t="s">
        <v>30</v>
      </c>
      <c r="GT34" s="189">
        <v>2</v>
      </c>
      <c r="GU34" s="189" t="s">
        <v>14</v>
      </c>
      <c r="GV34" s="189" t="s">
        <v>14</v>
      </c>
      <c r="GW34" s="190">
        <v>44678</v>
      </c>
      <c r="GX34" s="188" t="s">
        <v>2427</v>
      </c>
      <c r="GY34" s="182">
        <v>0</v>
      </c>
      <c r="GZ34" s="182" t="s">
        <v>2247</v>
      </c>
      <c r="HA34" s="182" t="s">
        <v>30</v>
      </c>
      <c r="HB34" s="182">
        <v>2</v>
      </c>
      <c r="HC34" s="182" t="s">
        <v>14</v>
      </c>
      <c r="HD34" s="182" t="s">
        <v>14</v>
      </c>
      <c r="HE34" s="179">
        <v>44678</v>
      </c>
      <c r="HF34" s="189" t="s">
        <v>2419</v>
      </c>
      <c r="HG34" s="189">
        <v>0</v>
      </c>
      <c r="HH34" s="189" t="s">
        <v>2247</v>
      </c>
      <c r="HI34" s="189" t="s">
        <v>30</v>
      </c>
      <c r="HJ34" s="189">
        <v>2</v>
      </c>
      <c r="HK34" s="189" t="s">
        <v>14</v>
      </c>
      <c r="HL34" s="189" t="s">
        <v>14</v>
      </c>
      <c r="HM34" s="190">
        <v>44678</v>
      </c>
      <c r="HN34" s="188" t="s">
        <v>2425</v>
      </c>
      <c r="HO34" s="182">
        <v>0</v>
      </c>
      <c r="HP34" s="182" t="s">
        <v>2247</v>
      </c>
      <c r="HQ34" s="182" t="s">
        <v>30</v>
      </c>
      <c r="HR34" s="182">
        <v>2</v>
      </c>
      <c r="HS34" s="182" t="s">
        <v>14</v>
      </c>
      <c r="HT34" s="182" t="s">
        <v>14</v>
      </c>
      <c r="HU34" s="179">
        <v>44678</v>
      </c>
      <c r="HV34" s="189" t="s">
        <v>2422</v>
      </c>
      <c r="HW34" s="189">
        <v>1</v>
      </c>
      <c r="HX34" s="189" t="s">
        <v>2247</v>
      </c>
      <c r="HY34" s="189" t="s">
        <v>30</v>
      </c>
      <c r="HZ34" s="189">
        <v>2</v>
      </c>
      <c r="IA34" s="189" t="s">
        <v>14</v>
      </c>
      <c r="IB34" s="189" t="s">
        <v>14</v>
      </c>
      <c r="IC34" s="190">
        <v>44678</v>
      </c>
      <c r="ID34" s="188" t="s">
        <v>2424</v>
      </c>
      <c r="IE34" s="182">
        <v>1</v>
      </c>
      <c r="IF34" s="182" t="s">
        <v>2247</v>
      </c>
      <c r="IG34" s="182" t="s">
        <v>30</v>
      </c>
      <c r="IH34" s="182">
        <v>2</v>
      </c>
      <c r="II34" s="182" t="s">
        <v>14</v>
      </c>
      <c r="IJ34" s="182" t="s">
        <v>14</v>
      </c>
      <c r="IK34" s="179">
        <v>44678</v>
      </c>
      <c r="IL34" s="189" t="s">
        <v>2423</v>
      </c>
      <c r="IM34" s="189">
        <v>2</v>
      </c>
      <c r="IN34" s="189" t="s">
        <v>2247</v>
      </c>
      <c r="IO34" s="189" t="s">
        <v>30</v>
      </c>
      <c r="IP34" s="189">
        <v>2</v>
      </c>
      <c r="IQ34" s="189" t="s">
        <v>14</v>
      </c>
      <c r="IR34" s="189" t="s">
        <v>14</v>
      </c>
      <c r="IS34" s="190">
        <v>44678</v>
      </c>
    </row>
    <row r="35" spans="1:253" s="282" customFormat="1" ht="12.95" customHeight="1" x14ac:dyDescent="0.2">
      <c r="A35" s="282" t="s">
        <v>176</v>
      </c>
      <c r="B35" s="282" t="s">
        <v>9241</v>
      </c>
      <c r="C35" s="282" t="s">
        <v>177</v>
      </c>
      <c r="D35" s="282" t="s">
        <v>178</v>
      </c>
      <c r="E35" s="282" t="s">
        <v>8714</v>
      </c>
      <c r="F35" s="282" t="s">
        <v>7419</v>
      </c>
      <c r="G35" s="177">
        <v>111089000</v>
      </c>
      <c r="H35" s="178" t="s">
        <v>6378</v>
      </c>
      <c r="I35" s="178" t="s">
        <v>4515</v>
      </c>
      <c r="J35" s="178">
        <v>2</v>
      </c>
      <c r="K35" s="178" t="s">
        <v>7418</v>
      </c>
      <c r="L35" s="178" t="s">
        <v>7417</v>
      </c>
      <c r="M35" s="179">
        <v>44860</v>
      </c>
      <c r="N35" s="188" t="s">
        <v>4702</v>
      </c>
      <c r="O35" s="180">
        <v>91071.77</v>
      </c>
      <c r="P35" s="180" t="s">
        <v>4699</v>
      </c>
      <c r="Q35" s="180" t="s">
        <v>30</v>
      </c>
      <c r="R35" s="180">
        <v>2</v>
      </c>
      <c r="S35" s="180" t="s">
        <v>4701</v>
      </c>
      <c r="T35" s="180" t="s">
        <v>4700</v>
      </c>
      <c r="U35" s="181">
        <v>44773</v>
      </c>
      <c r="V35" s="188" t="s">
        <v>7423</v>
      </c>
      <c r="W35" s="178">
        <v>14134000</v>
      </c>
      <c r="X35" s="178" t="s">
        <v>7420</v>
      </c>
      <c r="Y35" s="178" t="s">
        <v>4515</v>
      </c>
      <c r="Z35" s="178">
        <v>2</v>
      </c>
      <c r="AA35" s="178" t="s">
        <v>7422</v>
      </c>
      <c r="AB35" s="178" t="s">
        <v>7421</v>
      </c>
      <c r="AC35" s="179">
        <v>44860</v>
      </c>
      <c r="AD35" s="188" t="s">
        <v>7427</v>
      </c>
      <c r="AE35" s="186">
        <v>145000</v>
      </c>
      <c r="AF35" s="186" t="s">
        <v>7424</v>
      </c>
      <c r="AG35" s="186" t="s">
        <v>4515</v>
      </c>
      <c r="AH35" s="186">
        <v>2</v>
      </c>
      <c r="AI35" s="186" t="s">
        <v>7426</v>
      </c>
      <c r="AJ35" s="186" t="s">
        <v>7425</v>
      </c>
      <c r="AK35" s="187">
        <v>44860</v>
      </c>
      <c r="AL35" s="188" t="s">
        <v>7428</v>
      </c>
      <c r="AM35" s="178">
        <v>145000</v>
      </c>
      <c r="AN35" s="178" t="s">
        <v>7424</v>
      </c>
      <c r="AO35" s="178" t="s">
        <v>4515</v>
      </c>
      <c r="AP35" s="178">
        <v>2</v>
      </c>
      <c r="AQ35" s="178" t="s">
        <v>7426</v>
      </c>
      <c r="AR35" s="178" t="s">
        <v>7425</v>
      </c>
      <c r="AS35" s="179">
        <v>44860</v>
      </c>
      <c r="AT35" s="189" t="s">
        <v>1136</v>
      </c>
      <c r="AU35" s="186" t="s">
        <v>14</v>
      </c>
      <c r="AV35" s="186" t="s">
        <v>14</v>
      </c>
      <c r="AW35" s="186" t="s">
        <v>14</v>
      </c>
      <c r="AX35" s="186" t="s">
        <v>14</v>
      </c>
      <c r="AY35" s="186" t="s">
        <v>134</v>
      </c>
      <c r="AZ35" s="186" t="s">
        <v>14</v>
      </c>
      <c r="BA35" s="187">
        <v>43950</v>
      </c>
      <c r="BB35" s="188" t="s">
        <v>1135</v>
      </c>
      <c r="BC35" s="178" t="s">
        <v>14</v>
      </c>
      <c r="BD35" s="178" t="s">
        <v>14</v>
      </c>
      <c r="BE35" s="178" t="s">
        <v>14</v>
      </c>
      <c r="BF35" s="178" t="s">
        <v>14</v>
      </c>
      <c r="BG35" s="178" t="s">
        <v>134</v>
      </c>
      <c r="BH35" s="178" t="s">
        <v>14</v>
      </c>
      <c r="BI35" s="179">
        <v>43950</v>
      </c>
      <c r="BJ35" s="189" t="s">
        <v>7430</v>
      </c>
      <c r="BK35" s="189">
        <v>0</v>
      </c>
      <c r="BL35" s="189" t="s">
        <v>6381</v>
      </c>
      <c r="BM35" s="189" t="s">
        <v>19</v>
      </c>
      <c r="BN35" s="189">
        <v>3</v>
      </c>
      <c r="BO35" s="189" t="s">
        <v>7429</v>
      </c>
      <c r="BP35" s="186" t="s">
        <v>1300</v>
      </c>
      <c r="BQ35" s="190">
        <v>44860</v>
      </c>
      <c r="BR35" s="188" t="s">
        <v>1132</v>
      </c>
      <c r="BS35" s="182" t="s">
        <v>14</v>
      </c>
      <c r="BT35" s="182" t="s">
        <v>14</v>
      </c>
      <c r="BU35" s="182" t="s">
        <v>14</v>
      </c>
      <c r="BV35" s="182" t="s">
        <v>14</v>
      </c>
      <c r="BW35" s="182" t="s">
        <v>134</v>
      </c>
      <c r="BX35" s="182" t="s">
        <v>14</v>
      </c>
      <c r="BY35" s="179">
        <v>43950</v>
      </c>
      <c r="BZ35" s="189" t="s">
        <v>1133</v>
      </c>
      <c r="CA35" s="189" t="s">
        <v>14</v>
      </c>
      <c r="CB35" s="189" t="s">
        <v>14</v>
      </c>
      <c r="CC35" s="189" t="s">
        <v>14</v>
      </c>
      <c r="CD35" s="189" t="s">
        <v>14</v>
      </c>
      <c r="CE35" s="189" t="s">
        <v>134</v>
      </c>
      <c r="CF35" s="189" t="s">
        <v>14</v>
      </c>
      <c r="CG35" s="190">
        <v>43950</v>
      </c>
      <c r="CH35" s="188" t="s">
        <v>9832</v>
      </c>
      <c r="CI35" s="189" t="e">
        <v>#N/A</v>
      </c>
      <c r="CJ35" s="189" t="e">
        <v>#N/A</v>
      </c>
      <c r="CK35" s="189" t="e">
        <v>#N/A</v>
      </c>
      <c r="CL35" s="189" t="e">
        <v>#N/A</v>
      </c>
      <c r="CM35" s="189" t="e">
        <v>#N/A</v>
      </c>
      <c r="CN35" s="189" t="e">
        <v>#N/A</v>
      </c>
      <c r="CO35" s="191" t="e">
        <v>#N/A</v>
      </c>
      <c r="CP35" s="189" t="s">
        <v>1134</v>
      </c>
      <c r="CQ35" s="182" t="s">
        <v>14</v>
      </c>
      <c r="CR35" s="182" t="s">
        <v>14</v>
      </c>
      <c r="CS35" s="182" t="s">
        <v>14</v>
      </c>
      <c r="CT35" s="182" t="s">
        <v>14</v>
      </c>
      <c r="CU35" s="182" t="s">
        <v>134</v>
      </c>
      <c r="CV35" s="182" t="s">
        <v>14</v>
      </c>
      <c r="CW35" s="179">
        <v>43950</v>
      </c>
      <c r="CX35" s="189" t="s">
        <v>7433</v>
      </c>
      <c r="CY35" s="186">
        <v>145000</v>
      </c>
      <c r="CZ35" s="186" t="s">
        <v>7424</v>
      </c>
      <c r="DA35" s="186" t="s">
        <v>4515</v>
      </c>
      <c r="DB35" s="186">
        <v>2</v>
      </c>
      <c r="DC35" s="186" t="s">
        <v>4766</v>
      </c>
      <c r="DD35" s="186" t="s">
        <v>7425</v>
      </c>
      <c r="DE35" s="192">
        <v>44860</v>
      </c>
      <c r="DF35" s="188" t="s">
        <v>7434</v>
      </c>
      <c r="DG35" s="178">
        <v>13989000</v>
      </c>
      <c r="DH35" s="182" t="s">
        <v>7420</v>
      </c>
      <c r="DI35" s="182" t="s">
        <v>4515</v>
      </c>
      <c r="DJ35" s="182">
        <v>2</v>
      </c>
      <c r="DK35" s="182" t="s">
        <v>4850</v>
      </c>
      <c r="DL35" s="182" t="s">
        <v>7421</v>
      </c>
      <c r="DM35" s="179">
        <v>44860</v>
      </c>
      <c r="DN35" s="189" t="s">
        <v>7435</v>
      </c>
      <c r="DO35" s="186">
        <v>0</v>
      </c>
      <c r="DP35" s="189" t="s">
        <v>7424</v>
      </c>
      <c r="DQ35" s="189" t="s">
        <v>4515</v>
      </c>
      <c r="DR35" s="189">
        <v>2</v>
      </c>
      <c r="DS35" s="189" t="s">
        <v>4764</v>
      </c>
      <c r="DT35" s="189" t="s">
        <v>7425</v>
      </c>
      <c r="DU35" s="190">
        <v>44860</v>
      </c>
      <c r="DV35" s="188" t="s">
        <v>7436</v>
      </c>
      <c r="DW35" s="178">
        <v>145000</v>
      </c>
      <c r="DX35" s="182" t="s">
        <v>7424</v>
      </c>
      <c r="DY35" s="182" t="s">
        <v>4515</v>
      </c>
      <c r="DZ35" s="182">
        <v>2</v>
      </c>
      <c r="EA35" s="182" t="s">
        <v>4766</v>
      </c>
      <c r="EB35" s="182" t="s">
        <v>7425</v>
      </c>
      <c r="EC35" s="179">
        <v>44860</v>
      </c>
      <c r="ED35" s="189" t="s">
        <v>7437</v>
      </c>
      <c r="EE35" s="186">
        <v>0</v>
      </c>
      <c r="EF35" s="189" t="s">
        <v>7424</v>
      </c>
      <c r="EG35" s="189" t="s">
        <v>4515</v>
      </c>
      <c r="EH35" s="189">
        <v>2</v>
      </c>
      <c r="EI35" s="189" t="s">
        <v>4768</v>
      </c>
      <c r="EJ35" s="189" t="s">
        <v>7425</v>
      </c>
      <c r="EK35" s="190">
        <v>44860</v>
      </c>
      <c r="EL35" s="188" t="s">
        <v>7438</v>
      </c>
      <c r="EM35" s="178">
        <v>0</v>
      </c>
      <c r="EN35" s="182" t="s">
        <v>7424</v>
      </c>
      <c r="EO35" s="182" t="s">
        <v>4515</v>
      </c>
      <c r="EP35" s="182">
        <v>2</v>
      </c>
      <c r="EQ35" s="182" t="s">
        <v>4768</v>
      </c>
      <c r="ER35" s="182" t="s">
        <v>7425</v>
      </c>
      <c r="ES35" s="179">
        <v>44860</v>
      </c>
      <c r="ET35" s="189" t="s">
        <v>7432</v>
      </c>
      <c r="EU35" s="189">
        <v>0</v>
      </c>
      <c r="EV35" s="189" t="s">
        <v>6381</v>
      </c>
      <c r="EW35" s="189" t="s">
        <v>19</v>
      </c>
      <c r="EX35" s="189">
        <v>3</v>
      </c>
      <c r="EY35" s="189" t="s">
        <v>7431</v>
      </c>
      <c r="EZ35" s="189" t="s">
        <v>1300</v>
      </c>
      <c r="FA35" s="190">
        <v>44860</v>
      </c>
      <c r="FB35" s="188" t="s">
        <v>4704</v>
      </c>
      <c r="FC35" s="182">
        <v>2</v>
      </c>
      <c r="FD35" s="182" t="s">
        <v>14</v>
      </c>
      <c r="FE35" s="182" t="s">
        <v>19</v>
      </c>
      <c r="FF35" s="182">
        <v>3</v>
      </c>
      <c r="FG35" s="182" t="s">
        <v>4703</v>
      </c>
      <c r="FH35" s="182" t="s">
        <v>14</v>
      </c>
      <c r="FI35" s="179">
        <v>44773</v>
      </c>
      <c r="FJ35" s="188" t="s">
        <v>179</v>
      </c>
      <c r="FK35" s="189" t="s">
        <v>14</v>
      </c>
      <c r="FL35" s="189">
        <v>0</v>
      </c>
      <c r="FM35" s="189" t="s">
        <v>14</v>
      </c>
      <c r="FN35" s="189" t="s">
        <v>14</v>
      </c>
      <c r="FO35" s="189">
        <v>0</v>
      </c>
      <c r="FP35" s="186">
        <v>0</v>
      </c>
      <c r="FQ35" s="187">
        <v>43507</v>
      </c>
      <c r="FR35" s="188" t="s">
        <v>180</v>
      </c>
      <c r="FS35" s="182" t="s">
        <v>14</v>
      </c>
      <c r="FT35" s="182">
        <v>0</v>
      </c>
      <c r="FU35" s="182" t="s">
        <v>14</v>
      </c>
      <c r="FV35" s="182" t="s">
        <v>14</v>
      </c>
      <c r="FW35" s="182">
        <v>0</v>
      </c>
      <c r="FX35" s="182">
        <v>0</v>
      </c>
      <c r="FY35" s="179">
        <v>43507</v>
      </c>
      <c r="FZ35" s="189" t="s">
        <v>2728</v>
      </c>
      <c r="GA35" s="189">
        <v>0</v>
      </c>
      <c r="GB35" s="189" t="s">
        <v>2247</v>
      </c>
      <c r="GC35" s="189" t="s">
        <v>30</v>
      </c>
      <c r="GD35" s="189">
        <v>2</v>
      </c>
      <c r="GE35" s="189" t="s">
        <v>14</v>
      </c>
      <c r="GF35" s="189" t="s">
        <v>14</v>
      </c>
      <c r="GG35" s="190">
        <v>44691</v>
      </c>
      <c r="GH35" s="188" t="s">
        <v>2734</v>
      </c>
      <c r="GI35" s="182">
        <v>0</v>
      </c>
      <c r="GJ35" s="182" t="s">
        <v>2247</v>
      </c>
      <c r="GK35" s="182" t="s">
        <v>30</v>
      </c>
      <c r="GL35" s="182">
        <v>2</v>
      </c>
      <c r="GM35" s="182" t="s">
        <v>14</v>
      </c>
      <c r="GN35" s="182" t="s">
        <v>14</v>
      </c>
      <c r="GO35" s="179">
        <v>44691</v>
      </c>
      <c r="GP35" s="189" t="s">
        <v>2729</v>
      </c>
      <c r="GQ35" s="189">
        <v>0</v>
      </c>
      <c r="GR35" s="189" t="s">
        <v>2247</v>
      </c>
      <c r="GS35" s="189" t="s">
        <v>30</v>
      </c>
      <c r="GT35" s="189">
        <v>2</v>
      </c>
      <c r="GU35" s="189" t="s">
        <v>14</v>
      </c>
      <c r="GV35" s="189" t="s">
        <v>14</v>
      </c>
      <c r="GW35" s="190">
        <v>44691</v>
      </c>
      <c r="GX35" s="188" t="s">
        <v>2735</v>
      </c>
      <c r="GY35" s="182">
        <v>0</v>
      </c>
      <c r="GZ35" s="182" t="s">
        <v>2247</v>
      </c>
      <c r="HA35" s="182" t="s">
        <v>30</v>
      </c>
      <c r="HB35" s="182">
        <v>2</v>
      </c>
      <c r="HC35" s="182" t="s">
        <v>14</v>
      </c>
      <c r="HD35" s="182" t="s">
        <v>14</v>
      </c>
      <c r="HE35" s="179">
        <v>44691</v>
      </c>
      <c r="HF35" s="189" t="s">
        <v>2727</v>
      </c>
      <c r="HG35" s="189">
        <v>0</v>
      </c>
      <c r="HH35" s="189" t="s">
        <v>2247</v>
      </c>
      <c r="HI35" s="189" t="s">
        <v>30</v>
      </c>
      <c r="HJ35" s="189">
        <v>2</v>
      </c>
      <c r="HK35" s="189" t="s">
        <v>14</v>
      </c>
      <c r="HL35" s="189" t="s">
        <v>14</v>
      </c>
      <c r="HM35" s="190">
        <v>44691</v>
      </c>
      <c r="HN35" s="188" t="s">
        <v>2733</v>
      </c>
      <c r="HO35" s="182">
        <v>0</v>
      </c>
      <c r="HP35" s="182" t="s">
        <v>2247</v>
      </c>
      <c r="HQ35" s="182" t="s">
        <v>30</v>
      </c>
      <c r="HR35" s="182">
        <v>2</v>
      </c>
      <c r="HS35" s="182" t="s">
        <v>14</v>
      </c>
      <c r="HT35" s="182" t="s">
        <v>14</v>
      </c>
      <c r="HU35" s="179">
        <v>44691</v>
      </c>
      <c r="HV35" s="189" t="s">
        <v>2730</v>
      </c>
      <c r="HW35" s="189">
        <v>0</v>
      </c>
      <c r="HX35" s="189" t="s">
        <v>2247</v>
      </c>
      <c r="HY35" s="189" t="s">
        <v>30</v>
      </c>
      <c r="HZ35" s="189">
        <v>2</v>
      </c>
      <c r="IA35" s="189" t="s">
        <v>14</v>
      </c>
      <c r="IB35" s="189" t="s">
        <v>14</v>
      </c>
      <c r="IC35" s="190">
        <v>44691</v>
      </c>
      <c r="ID35" s="188" t="s">
        <v>2732</v>
      </c>
      <c r="IE35" s="182">
        <v>3</v>
      </c>
      <c r="IF35" s="182" t="s">
        <v>2247</v>
      </c>
      <c r="IG35" s="182" t="s">
        <v>30</v>
      </c>
      <c r="IH35" s="182">
        <v>2</v>
      </c>
      <c r="II35" s="182" t="s">
        <v>14</v>
      </c>
      <c r="IJ35" s="182" t="s">
        <v>14</v>
      </c>
      <c r="IK35" s="179">
        <v>44691</v>
      </c>
      <c r="IL35" s="189" t="s">
        <v>2731</v>
      </c>
      <c r="IM35" s="189">
        <v>0</v>
      </c>
      <c r="IN35" s="189" t="s">
        <v>2247</v>
      </c>
      <c r="IO35" s="189" t="s">
        <v>30</v>
      </c>
      <c r="IP35" s="189">
        <v>2</v>
      </c>
      <c r="IQ35" s="189" t="s">
        <v>14</v>
      </c>
      <c r="IR35" s="189" t="s">
        <v>14</v>
      </c>
      <c r="IS35" s="190">
        <v>44691</v>
      </c>
    </row>
    <row r="36" spans="1:253" s="282" customFormat="1" ht="12.95" customHeight="1" x14ac:dyDescent="0.2">
      <c r="A36" s="282" t="s">
        <v>272</v>
      </c>
      <c r="B36" s="282" t="s">
        <v>9294</v>
      </c>
      <c r="C36" s="282" t="s">
        <v>273</v>
      </c>
      <c r="D36" s="282" t="s">
        <v>274</v>
      </c>
      <c r="E36" s="282" t="s">
        <v>8715</v>
      </c>
      <c r="F36" s="282" t="s">
        <v>3766</v>
      </c>
      <c r="G36" s="177">
        <v>6209000</v>
      </c>
      <c r="H36" s="178" t="s">
        <v>3763</v>
      </c>
      <c r="I36" s="178" t="s">
        <v>30</v>
      </c>
      <c r="J36" s="178">
        <v>2</v>
      </c>
      <c r="K36" s="178" t="s">
        <v>3765</v>
      </c>
      <c r="L36" s="178" t="s">
        <v>3764</v>
      </c>
      <c r="M36" s="179">
        <v>44699</v>
      </c>
      <c r="N36" s="188" t="s">
        <v>3770</v>
      </c>
      <c r="O36" s="180">
        <v>101000</v>
      </c>
      <c r="P36" s="180" t="s">
        <v>3767</v>
      </c>
      <c r="Q36" s="180" t="s">
        <v>30</v>
      </c>
      <c r="R36" s="180">
        <v>2</v>
      </c>
      <c r="S36" s="180" t="s">
        <v>3769</v>
      </c>
      <c r="T36" s="180" t="s">
        <v>3768</v>
      </c>
      <c r="U36" s="181">
        <v>44699</v>
      </c>
      <c r="V36" s="188" t="s">
        <v>3772</v>
      </c>
      <c r="W36" s="178">
        <v>6209000</v>
      </c>
      <c r="X36" s="178" t="s">
        <v>3763</v>
      </c>
      <c r="Y36" s="178" t="s">
        <v>30</v>
      </c>
      <c r="Z36" s="178">
        <v>2</v>
      </c>
      <c r="AA36" s="178" t="s">
        <v>3771</v>
      </c>
      <c r="AB36" s="178" t="s">
        <v>3764</v>
      </c>
      <c r="AC36" s="179">
        <v>44699</v>
      </c>
      <c r="AD36" s="188" t="s">
        <v>3776</v>
      </c>
      <c r="AE36" s="186">
        <v>1200000</v>
      </c>
      <c r="AF36" s="186" t="s">
        <v>3773</v>
      </c>
      <c r="AG36" s="186" t="s">
        <v>19</v>
      </c>
      <c r="AH36" s="186">
        <v>3</v>
      </c>
      <c r="AI36" s="186" t="s">
        <v>3775</v>
      </c>
      <c r="AJ36" s="186" t="s">
        <v>3774</v>
      </c>
      <c r="AK36" s="187">
        <v>44699</v>
      </c>
      <c r="AL36" s="188" t="s">
        <v>3780</v>
      </c>
      <c r="AM36" s="178">
        <v>321000</v>
      </c>
      <c r="AN36" s="178" t="s">
        <v>3777</v>
      </c>
      <c r="AO36" s="178" t="s">
        <v>19</v>
      </c>
      <c r="AP36" s="178">
        <v>3</v>
      </c>
      <c r="AQ36" s="178" t="s">
        <v>3779</v>
      </c>
      <c r="AR36" s="178" t="s">
        <v>3778</v>
      </c>
      <c r="AS36" s="179">
        <v>44699</v>
      </c>
      <c r="AT36" s="189" t="s">
        <v>3782</v>
      </c>
      <c r="AU36" s="186" t="s">
        <v>14</v>
      </c>
      <c r="AV36" s="186" t="s">
        <v>904</v>
      </c>
      <c r="AW36" s="186" t="s">
        <v>14</v>
      </c>
      <c r="AX36" s="186" t="s">
        <v>14</v>
      </c>
      <c r="AY36" s="186" t="s">
        <v>3781</v>
      </c>
      <c r="AZ36" s="186" t="s">
        <v>904</v>
      </c>
      <c r="BA36" s="187">
        <v>44699</v>
      </c>
      <c r="BB36" s="188" t="s">
        <v>3790</v>
      </c>
      <c r="BC36" s="178" t="s">
        <v>14</v>
      </c>
      <c r="BD36" s="178" t="s">
        <v>904</v>
      </c>
      <c r="BE36" s="178" t="s">
        <v>14</v>
      </c>
      <c r="BF36" s="178" t="s">
        <v>14</v>
      </c>
      <c r="BG36" s="178" t="s">
        <v>3781</v>
      </c>
      <c r="BH36" s="178" t="s">
        <v>904</v>
      </c>
      <c r="BI36" s="179">
        <v>44699</v>
      </c>
      <c r="BJ36" s="189" t="s">
        <v>5771</v>
      </c>
      <c r="BK36" s="189">
        <v>0</v>
      </c>
      <c r="BL36" s="189" t="s">
        <v>5769</v>
      </c>
      <c r="BM36" s="189" t="s">
        <v>19</v>
      </c>
      <c r="BN36" s="189">
        <v>3</v>
      </c>
      <c r="BO36" s="189" t="s">
        <v>5770</v>
      </c>
      <c r="BP36" s="186" t="s">
        <v>1511</v>
      </c>
      <c r="BQ36" s="190">
        <v>44827</v>
      </c>
      <c r="BR36" s="188" t="s">
        <v>276</v>
      </c>
      <c r="BS36" s="182" t="s">
        <v>14</v>
      </c>
      <c r="BT36" s="182">
        <v>0</v>
      </c>
      <c r="BU36" s="182" t="s">
        <v>30</v>
      </c>
      <c r="BV36" s="182">
        <v>2</v>
      </c>
      <c r="BW36" s="182" t="s">
        <v>275</v>
      </c>
      <c r="BX36" s="182">
        <v>0</v>
      </c>
      <c r="BY36" s="179">
        <v>43509</v>
      </c>
      <c r="BZ36" s="189" t="s">
        <v>277</v>
      </c>
      <c r="CA36" s="189" t="s">
        <v>14</v>
      </c>
      <c r="CB36" s="189">
        <v>0</v>
      </c>
      <c r="CC36" s="189" t="s">
        <v>14</v>
      </c>
      <c r="CD36" s="189" t="s">
        <v>14</v>
      </c>
      <c r="CE36" s="189" t="s">
        <v>275</v>
      </c>
      <c r="CF36" s="189">
        <v>0</v>
      </c>
      <c r="CG36" s="190">
        <v>43509</v>
      </c>
      <c r="CH36" s="188" t="s">
        <v>9833</v>
      </c>
      <c r="CI36" s="189" t="e">
        <v>#N/A</v>
      </c>
      <c r="CJ36" s="189" t="e">
        <v>#N/A</v>
      </c>
      <c r="CK36" s="189" t="e">
        <v>#N/A</v>
      </c>
      <c r="CL36" s="189" t="e">
        <v>#N/A</v>
      </c>
      <c r="CM36" s="189" t="e">
        <v>#N/A</v>
      </c>
      <c r="CN36" s="189" t="e">
        <v>#N/A</v>
      </c>
      <c r="CO36" s="191" t="e">
        <v>#N/A</v>
      </c>
      <c r="CP36" s="189" t="s">
        <v>3791</v>
      </c>
      <c r="CQ36" s="182" t="s">
        <v>14</v>
      </c>
      <c r="CR36" s="182" t="s">
        <v>904</v>
      </c>
      <c r="CS36" s="182" t="s">
        <v>14</v>
      </c>
      <c r="CT36" s="182" t="s">
        <v>14</v>
      </c>
      <c r="CU36" s="182" t="s">
        <v>3781</v>
      </c>
      <c r="CV36" s="182" t="s">
        <v>904</v>
      </c>
      <c r="CW36" s="179">
        <v>44699</v>
      </c>
      <c r="CX36" s="189" t="s">
        <v>5773</v>
      </c>
      <c r="CY36" s="186">
        <v>1200000</v>
      </c>
      <c r="CZ36" s="186" t="s">
        <v>3773</v>
      </c>
      <c r="DA36" s="186" t="s">
        <v>19</v>
      </c>
      <c r="DB36" s="186">
        <v>3</v>
      </c>
      <c r="DC36" s="186" t="s">
        <v>2219</v>
      </c>
      <c r="DD36" s="186" t="s">
        <v>3774</v>
      </c>
      <c r="DE36" s="192">
        <v>44699</v>
      </c>
      <c r="DF36" s="188" t="s">
        <v>3783</v>
      </c>
      <c r="DG36" s="178">
        <v>5009000</v>
      </c>
      <c r="DH36" s="182" t="s">
        <v>3763</v>
      </c>
      <c r="DI36" s="182" t="s">
        <v>30</v>
      </c>
      <c r="DJ36" s="182">
        <v>2</v>
      </c>
      <c r="DK36" s="182" t="s">
        <v>2219</v>
      </c>
      <c r="DL36" s="182" t="s">
        <v>3764</v>
      </c>
      <c r="DM36" s="179">
        <v>44699</v>
      </c>
      <c r="DN36" s="189" t="s">
        <v>3784</v>
      </c>
      <c r="DO36" s="186">
        <v>0</v>
      </c>
      <c r="DP36" s="189" t="s">
        <v>3773</v>
      </c>
      <c r="DQ36" s="189" t="s">
        <v>30</v>
      </c>
      <c r="DR36" s="189">
        <v>2</v>
      </c>
      <c r="DS36" s="189" t="s">
        <v>2219</v>
      </c>
      <c r="DT36" s="189" t="s">
        <v>3774</v>
      </c>
      <c r="DU36" s="190">
        <v>44699</v>
      </c>
      <c r="DV36" s="188" t="s">
        <v>3785</v>
      </c>
      <c r="DW36" s="178">
        <v>1200000</v>
      </c>
      <c r="DX36" s="182" t="s">
        <v>3773</v>
      </c>
      <c r="DY36" s="182" t="s">
        <v>19</v>
      </c>
      <c r="DZ36" s="182">
        <v>3</v>
      </c>
      <c r="EA36" s="182" t="s">
        <v>2219</v>
      </c>
      <c r="EB36" s="182" t="s">
        <v>3774</v>
      </c>
      <c r="EC36" s="179">
        <v>44699</v>
      </c>
      <c r="ED36" s="189" t="s">
        <v>3786</v>
      </c>
      <c r="EE36" s="186">
        <v>0</v>
      </c>
      <c r="EF36" s="189" t="s">
        <v>904</v>
      </c>
      <c r="EG36" s="189" t="s">
        <v>14</v>
      </c>
      <c r="EH36" s="189" t="s">
        <v>14</v>
      </c>
      <c r="EI36" s="189" t="s">
        <v>2219</v>
      </c>
      <c r="EJ36" s="189" t="s">
        <v>904</v>
      </c>
      <c r="EK36" s="190">
        <v>44699</v>
      </c>
      <c r="EL36" s="188" t="s">
        <v>3787</v>
      </c>
      <c r="EM36" s="178">
        <v>0</v>
      </c>
      <c r="EN36" s="182" t="s">
        <v>904</v>
      </c>
      <c r="EO36" s="182" t="s">
        <v>14</v>
      </c>
      <c r="EP36" s="182" t="s">
        <v>14</v>
      </c>
      <c r="EQ36" s="182" t="s">
        <v>2219</v>
      </c>
      <c r="ER36" s="182" t="s">
        <v>904</v>
      </c>
      <c r="ES36" s="179">
        <v>44699</v>
      </c>
      <c r="ET36" s="189" t="s">
        <v>5772</v>
      </c>
      <c r="EU36" s="189">
        <v>0</v>
      </c>
      <c r="EV36" s="189" t="s">
        <v>5769</v>
      </c>
      <c r="EW36" s="189" t="s">
        <v>19</v>
      </c>
      <c r="EX36" s="189">
        <v>3</v>
      </c>
      <c r="EY36" s="189" t="s">
        <v>5770</v>
      </c>
      <c r="EZ36" s="189" t="s">
        <v>1511</v>
      </c>
      <c r="FA36" s="190">
        <v>44827</v>
      </c>
      <c r="FB36" s="188" t="s">
        <v>3789</v>
      </c>
      <c r="FC36" s="182">
        <v>5</v>
      </c>
      <c r="FD36" s="182" t="s">
        <v>904</v>
      </c>
      <c r="FE36" s="182" t="s">
        <v>30</v>
      </c>
      <c r="FF36" s="182">
        <v>2</v>
      </c>
      <c r="FG36" s="182" t="s">
        <v>3788</v>
      </c>
      <c r="FH36" s="182" t="s">
        <v>904</v>
      </c>
      <c r="FI36" s="179">
        <v>44699</v>
      </c>
      <c r="FJ36" s="188" t="s">
        <v>278</v>
      </c>
      <c r="FK36" s="189" t="s">
        <v>14</v>
      </c>
      <c r="FL36" s="189">
        <v>0</v>
      </c>
      <c r="FM36" s="189" t="s">
        <v>30</v>
      </c>
      <c r="FN36" s="189">
        <v>2</v>
      </c>
      <c r="FO36" s="189" t="s">
        <v>275</v>
      </c>
      <c r="FP36" s="186">
        <v>0</v>
      </c>
      <c r="FQ36" s="187">
        <v>43509</v>
      </c>
      <c r="FR36" s="188" t="s">
        <v>279</v>
      </c>
      <c r="FS36" s="182" t="s">
        <v>14</v>
      </c>
      <c r="FT36" s="182">
        <v>0</v>
      </c>
      <c r="FU36" s="182" t="s">
        <v>30</v>
      </c>
      <c r="FV36" s="182">
        <v>2</v>
      </c>
      <c r="FW36" s="182" t="s">
        <v>275</v>
      </c>
      <c r="FX36" s="182">
        <v>0</v>
      </c>
      <c r="FY36" s="179">
        <v>43509</v>
      </c>
      <c r="FZ36" s="189" t="s">
        <v>3088</v>
      </c>
      <c r="GA36" s="189">
        <v>3</v>
      </c>
      <c r="GB36" s="189" t="s">
        <v>2247</v>
      </c>
      <c r="GC36" s="189" t="s">
        <v>30</v>
      </c>
      <c r="GD36" s="189">
        <v>2</v>
      </c>
      <c r="GE36" s="189" t="s">
        <v>14</v>
      </c>
      <c r="GF36" s="189" t="s">
        <v>14</v>
      </c>
      <c r="GG36" s="190">
        <v>44694</v>
      </c>
      <c r="GH36" s="188" t="s">
        <v>3094</v>
      </c>
      <c r="GI36" s="182">
        <v>1</v>
      </c>
      <c r="GJ36" s="182" t="s">
        <v>2247</v>
      </c>
      <c r="GK36" s="182" t="s">
        <v>30</v>
      </c>
      <c r="GL36" s="182">
        <v>2</v>
      </c>
      <c r="GM36" s="182" t="s">
        <v>14</v>
      </c>
      <c r="GN36" s="182" t="s">
        <v>14</v>
      </c>
      <c r="GO36" s="179">
        <v>44694</v>
      </c>
      <c r="GP36" s="189" t="s">
        <v>3089</v>
      </c>
      <c r="GQ36" s="189">
        <v>2</v>
      </c>
      <c r="GR36" s="189" t="s">
        <v>2247</v>
      </c>
      <c r="GS36" s="189" t="s">
        <v>30</v>
      </c>
      <c r="GT36" s="189">
        <v>2</v>
      </c>
      <c r="GU36" s="189" t="s">
        <v>14</v>
      </c>
      <c r="GV36" s="189" t="s">
        <v>14</v>
      </c>
      <c r="GW36" s="190">
        <v>44694</v>
      </c>
      <c r="GX36" s="188" t="s">
        <v>3095</v>
      </c>
      <c r="GY36" s="182">
        <v>0</v>
      </c>
      <c r="GZ36" s="182" t="s">
        <v>2247</v>
      </c>
      <c r="HA36" s="182" t="s">
        <v>30</v>
      </c>
      <c r="HB36" s="182">
        <v>2</v>
      </c>
      <c r="HC36" s="182" t="s">
        <v>14</v>
      </c>
      <c r="HD36" s="182" t="s">
        <v>14</v>
      </c>
      <c r="HE36" s="179">
        <v>44694</v>
      </c>
      <c r="HF36" s="189" t="s">
        <v>3087</v>
      </c>
      <c r="HG36" s="189">
        <v>2</v>
      </c>
      <c r="HH36" s="189" t="s">
        <v>2247</v>
      </c>
      <c r="HI36" s="189" t="s">
        <v>30</v>
      </c>
      <c r="HJ36" s="189">
        <v>2</v>
      </c>
      <c r="HK36" s="189" t="s">
        <v>14</v>
      </c>
      <c r="HL36" s="189" t="s">
        <v>14</v>
      </c>
      <c r="HM36" s="190">
        <v>44694</v>
      </c>
      <c r="HN36" s="188" t="s">
        <v>3093</v>
      </c>
      <c r="HO36" s="182">
        <v>2</v>
      </c>
      <c r="HP36" s="182" t="s">
        <v>2247</v>
      </c>
      <c r="HQ36" s="182" t="s">
        <v>30</v>
      </c>
      <c r="HR36" s="182">
        <v>2</v>
      </c>
      <c r="HS36" s="182" t="s">
        <v>14</v>
      </c>
      <c r="HT36" s="182" t="s">
        <v>14</v>
      </c>
      <c r="HU36" s="179">
        <v>44694</v>
      </c>
      <c r="HV36" s="189" t="s">
        <v>3090</v>
      </c>
      <c r="HW36" s="189">
        <v>0</v>
      </c>
      <c r="HX36" s="189" t="s">
        <v>2247</v>
      </c>
      <c r="HY36" s="189" t="s">
        <v>30</v>
      </c>
      <c r="HZ36" s="189">
        <v>2</v>
      </c>
      <c r="IA36" s="189" t="s">
        <v>14</v>
      </c>
      <c r="IB36" s="189" t="s">
        <v>14</v>
      </c>
      <c r="IC36" s="190">
        <v>44694</v>
      </c>
      <c r="ID36" s="188" t="s">
        <v>3092</v>
      </c>
      <c r="IE36" s="182">
        <v>2</v>
      </c>
      <c r="IF36" s="182" t="s">
        <v>2247</v>
      </c>
      <c r="IG36" s="182" t="s">
        <v>30</v>
      </c>
      <c r="IH36" s="182">
        <v>2</v>
      </c>
      <c r="II36" s="182" t="s">
        <v>14</v>
      </c>
      <c r="IJ36" s="182" t="s">
        <v>14</v>
      </c>
      <c r="IK36" s="179">
        <v>44694</v>
      </c>
      <c r="IL36" s="189" t="s">
        <v>3091</v>
      </c>
      <c r="IM36" s="189">
        <v>2</v>
      </c>
      <c r="IN36" s="189" t="s">
        <v>2247</v>
      </c>
      <c r="IO36" s="189" t="s">
        <v>30</v>
      </c>
      <c r="IP36" s="189">
        <v>2</v>
      </c>
      <c r="IQ36" s="189" t="s">
        <v>14</v>
      </c>
      <c r="IR36" s="189" t="s">
        <v>14</v>
      </c>
      <c r="IS36" s="190">
        <v>44694</v>
      </c>
    </row>
    <row r="37" spans="1:253" s="282" customFormat="1" ht="12.95" customHeight="1" x14ac:dyDescent="0.2">
      <c r="A37" s="282" t="s">
        <v>336</v>
      </c>
      <c r="B37" s="282" t="s">
        <v>9241</v>
      </c>
      <c r="C37" s="282" t="s">
        <v>337</v>
      </c>
      <c r="D37" s="282" t="s">
        <v>338</v>
      </c>
      <c r="E37" s="282" t="s">
        <v>8716</v>
      </c>
      <c r="F37" s="282" t="s">
        <v>6441</v>
      </c>
      <c r="G37" s="177">
        <v>47557000</v>
      </c>
      <c r="H37" s="178" t="s">
        <v>6378</v>
      </c>
      <c r="I37" s="178" t="s">
        <v>4515</v>
      </c>
      <c r="J37" s="178">
        <v>2</v>
      </c>
      <c r="K37" s="178" t="s">
        <v>6440</v>
      </c>
      <c r="L37" s="178" t="s">
        <v>6439</v>
      </c>
      <c r="M37" s="179">
        <v>44851</v>
      </c>
      <c r="N37" s="188" t="s">
        <v>4794</v>
      </c>
      <c r="O37" s="180">
        <v>100000</v>
      </c>
      <c r="P37" s="180" t="s">
        <v>4791</v>
      </c>
      <c r="Q37" s="180" t="s">
        <v>30</v>
      </c>
      <c r="R37" s="180">
        <v>2</v>
      </c>
      <c r="S37" s="180" t="s">
        <v>4793</v>
      </c>
      <c r="T37" s="180" t="s">
        <v>4792</v>
      </c>
      <c r="U37" s="181">
        <v>44773</v>
      </c>
      <c r="V37" s="188" t="s">
        <v>6445</v>
      </c>
      <c r="W37" s="178">
        <v>12134000</v>
      </c>
      <c r="X37" s="178" t="s">
        <v>6442</v>
      </c>
      <c r="Y37" s="178" t="s">
        <v>4515</v>
      </c>
      <c r="Z37" s="178">
        <v>2</v>
      </c>
      <c r="AA37" s="178" t="s">
        <v>6444</v>
      </c>
      <c r="AB37" s="178" t="s">
        <v>6443</v>
      </c>
      <c r="AC37" s="179">
        <v>44851</v>
      </c>
      <c r="AD37" s="188" t="s">
        <v>6449</v>
      </c>
      <c r="AE37" s="186">
        <v>146000</v>
      </c>
      <c r="AF37" s="186" t="s">
        <v>6446</v>
      </c>
      <c r="AG37" s="186" t="s">
        <v>4515</v>
      </c>
      <c r="AH37" s="186">
        <v>2</v>
      </c>
      <c r="AI37" s="186" t="s">
        <v>6448</v>
      </c>
      <c r="AJ37" s="186" t="s">
        <v>6447</v>
      </c>
      <c r="AK37" s="187">
        <v>44851</v>
      </c>
      <c r="AL37" s="188" t="s">
        <v>6450</v>
      </c>
      <c r="AM37" s="178">
        <v>146000</v>
      </c>
      <c r="AN37" s="178" t="s">
        <v>6446</v>
      </c>
      <c r="AO37" s="178" t="s">
        <v>4515</v>
      </c>
      <c r="AP37" s="178">
        <v>2</v>
      </c>
      <c r="AQ37" s="178" t="s">
        <v>6448</v>
      </c>
      <c r="AR37" s="178" t="s">
        <v>6447</v>
      </c>
      <c r="AS37" s="179">
        <v>44851</v>
      </c>
      <c r="AT37" s="189" t="s">
        <v>343</v>
      </c>
      <c r="AU37" s="186" t="s">
        <v>14</v>
      </c>
      <c r="AV37" s="186">
        <v>0</v>
      </c>
      <c r="AW37" s="186" t="s">
        <v>30</v>
      </c>
      <c r="AX37" s="186">
        <v>2</v>
      </c>
      <c r="AY37" s="186">
        <v>0</v>
      </c>
      <c r="AZ37" s="186">
        <v>0</v>
      </c>
      <c r="BA37" s="187">
        <v>43510</v>
      </c>
      <c r="BB37" s="188" t="s">
        <v>342</v>
      </c>
      <c r="BC37" s="178" t="s">
        <v>14</v>
      </c>
      <c r="BD37" s="178">
        <v>0</v>
      </c>
      <c r="BE37" s="178" t="s">
        <v>30</v>
      </c>
      <c r="BF37" s="178">
        <v>2</v>
      </c>
      <c r="BG37" s="178">
        <v>0</v>
      </c>
      <c r="BH37" s="178">
        <v>0</v>
      </c>
      <c r="BI37" s="179">
        <v>43510</v>
      </c>
      <c r="BJ37" s="189" t="s">
        <v>6453</v>
      </c>
      <c r="BK37" s="189">
        <v>117</v>
      </c>
      <c r="BL37" s="189" t="s">
        <v>6451</v>
      </c>
      <c r="BM37" s="189" t="s">
        <v>19</v>
      </c>
      <c r="BN37" s="189">
        <v>3</v>
      </c>
      <c r="BO37" s="189" t="s">
        <v>6452</v>
      </c>
      <c r="BP37" s="186" t="s">
        <v>6431</v>
      </c>
      <c r="BQ37" s="190">
        <v>44851</v>
      </c>
      <c r="BR37" s="188" t="s">
        <v>339</v>
      </c>
      <c r="BS37" s="182" t="s">
        <v>14</v>
      </c>
      <c r="BT37" s="182">
        <v>0</v>
      </c>
      <c r="BU37" s="182" t="s">
        <v>30</v>
      </c>
      <c r="BV37" s="182">
        <v>2</v>
      </c>
      <c r="BW37" s="182">
        <v>0</v>
      </c>
      <c r="BX37" s="182">
        <v>0</v>
      </c>
      <c r="BY37" s="179">
        <v>43510</v>
      </c>
      <c r="BZ37" s="189" t="s">
        <v>340</v>
      </c>
      <c r="CA37" s="189" t="s">
        <v>14</v>
      </c>
      <c r="CB37" s="189">
        <v>0</v>
      </c>
      <c r="CC37" s="189" t="s">
        <v>14</v>
      </c>
      <c r="CD37" s="189" t="s">
        <v>14</v>
      </c>
      <c r="CE37" s="189">
        <v>0</v>
      </c>
      <c r="CF37" s="189">
        <v>0</v>
      </c>
      <c r="CG37" s="190">
        <v>43510</v>
      </c>
      <c r="CH37" s="188" t="s">
        <v>9834</v>
      </c>
      <c r="CI37" s="189" t="e">
        <v>#N/A</v>
      </c>
      <c r="CJ37" s="189" t="e">
        <v>#N/A</v>
      </c>
      <c r="CK37" s="189" t="e">
        <v>#N/A</v>
      </c>
      <c r="CL37" s="189" t="e">
        <v>#N/A</v>
      </c>
      <c r="CM37" s="189" t="e">
        <v>#N/A</v>
      </c>
      <c r="CN37" s="189" t="e">
        <v>#N/A</v>
      </c>
      <c r="CO37" s="191" t="e">
        <v>#N/A</v>
      </c>
      <c r="CP37" s="189" t="s">
        <v>341</v>
      </c>
      <c r="CQ37" s="182" t="s">
        <v>14</v>
      </c>
      <c r="CR37" s="182">
        <v>0</v>
      </c>
      <c r="CS37" s="182" t="s">
        <v>30</v>
      </c>
      <c r="CT37" s="182">
        <v>2</v>
      </c>
      <c r="CU37" s="182">
        <v>0</v>
      </c>
      <c r="CV37" s="182">
        <v>0</v>
      </c>
      <c r="CW37" s="179">
        <v>43510</v>
      </c>
      <c r="CX37" s="189" t="s">
        <v>6458</v>
      </c>
      <c r="CY37" s="186">
        <v>146000</v>
      </c>
      <c r="CZ37" s="186" t="s">
        <v>6446</v>
      </c>
      <c r="DA37" s="186" t="s">
        <v>4515</v>
      </c>
      <c r="DB37" s="186">
        <v>2</v>
      </c>
      <c r="DC37" s="186" t="s">
        <v>4766</v>
      </c>
      <c r="DD37" s="186" t="s">
        <v>6447</v>
      </c>
      <c r="DE37" s="192">
        <v>44851</v>
      </c>
      <c r="DF37" s="188" t="s">
        <v>6459</v>
      </c>
      <c r="DG37" s="178">
        <v>11988000</v>
      </c>
      <c r="DH37" s="182" t="s">
        <v>6442</v>
      </c>
      <c r="DI37" s="182" t="s">
        <v>4515</v>
      </c>
      <c r="DJ37" s="182">
        <v>2</v>
      </c>
      <c r="DK37" s="182" t="s">
        <v>4850</v>
      </c>
      <c r="DL37" s="182" t="s">
        <v>6443</v>
      </c>
      <c r="DM37" s="179">
        <v>44851</v>
      </c>
      <c r="DN37" s="189" t="s">
        <v>6460</v>
      </c>
      <c r="DO37" s="186">
        <v>0</v>
      </c>
      <c r="DP37" s="189" t="s">
        <v>6446</v>
      </c>
      <c r="DQ37" s="189" t="s">
        <v>4515</v>
      </c>
      <c r="DR37" s="189">
        <v>2</v>
      </c>
      <c r="DS37" s="189" t="s">
        <v>4764</v>
      </c>
      <c r="DT37" s="189" t="s">
        <v>6447</v>
      </c>
      <c r="DU37" s="190">
        <v>44851</v>
      </c>
      <c r="DV37" s="188" t="s">
        <v>6461</v>
      </c>
      <c r="DW37" s="178">
        <v>146000</v>
      </c>
      <c r="DX37" s="182" t="s">
        <v>6446</v>
      </c>
      <c r="DY37" s="182" t="s">
        <v>4515</v>
      </c>
      <c r="DZ37" s="182">
        <v>2</v>
      </c>
      <c r="EA37" s="182" t="s">
        <v>4766</v>
      </c>
      <c r="EB37" s="182" t="s">
        <v>6447</v>
      </c>
      <c r="EC37" s="179">
        <v>44851</v>
      </c>
      <c r="ED37" s="189" t="s">
        <v>6462</v>
      </c>
      <c r="EE37" s="186">
        <v>0</v>
      </c>
      <c r="EF37" s="189" t="s">
        <v>6446</v>
      </c>
      <c r="EG37" s="189" t="s">
        <v>4515</v>
      </c>
      <c r="EH37" s="189">
        <v>2</v>
      </c>
      <c r="EI37" s="189" t="s">
        <v>4768</v>
      </c>
      <c r="EJ37" s="189" t="s">
        <v>6447</v>
      </c>
      <c r="EK37" s="190">
        <v>44851</v>
      </c>
      <c r="EL37" s="188" t="s">
        <v>6463</v>
      </c>
      <c r="EM37" s="178">
        <v>0</v>
      </c>
      <c r="EN37" s="182" t="s">
        <v>6446</v>
      </c>
      <c r="EO37" s="182" t="s">
        <v>4515</v>
      </c>
      <c r="EP37" s="182">
        <v>2</v>
      </c>
      <c r="EQ37" s="182" t="s">
        <v>4768</v>
      </c>
      <c r="ER37" s="182" t="s">
        <v>6447</v>
      </c>
      <c r="ES37" s="179">
        <v>44851</v>
      </c>
      <c r="ET37" s="189" t="s">
        <v>6457</v>
      </c>
      <c r="EU37" s="189">
        <v>117</v>
      </c>
      <c r="EV37" s="189" t="s">
        <v>6454</v>
      </c>
      <c r="EW37" s="189" t="s">
        <v>19</v>
      </c>
      <c r="EX37" s="189">
        <v>3</v>
      </c>
      <c r="EY37" s="189" t="s">
        <v>6456</v>
      </c>
      <c r="EZ37" s="189" t="s">
        <v>6455</v>
      </c>
      <c r="FA37" s="190">
        <v>44851</v>
      </c>
      <c r="FB37" s="188" t="s">
        <v>4796</v>
      </c>
      <c r="FC37" s="182">
        <v>3</v>
      </c>
      <c r="FD37" s="182" t="s">
        <v>14</v>
      </c>
      <c r="FE37" s="182" t="s">
        <v>19</v>
      </c>
      <c r="FF37" s="182">
        <v>3</v>
      </c>
      <c r="FG37" s="182" t="s">
        <v>4795</v>
      </c>
      <c r="FH37" s="182" t="s">
        <v>14</v>
      </c>
      <c r="FI37" s="179">
        <v>44773</v>
      </c>
      <c r="FJ37" s="188" t="s">
        <v>344</v>
      </c>
      <c r="FK37" s="189" t="s">
        <v>14</v>
      </c>
      <c r="FL37" s="189">
        <v>0</v>
      </c>
      <c r="FM37" s="189" t="s">
        <v>30</v>
      </c>
      <c r="FN37" s="189">
        <v>2</v>
      </c>
      <c r="FO37" s="189">
        <v>0</v>
      </c>
      <c r="FP37" s="186">
        <v>0</v>
      </c>
      <c r="FQ37" s="187">
        <v>43510</v>
      </c>
      <c r="FR37" s="188" t="s">
        <v>345</v>
      </c>
      <c r="FS37" s="182" t="s">
        <v>14</v>
      </c>
      <c r="FT37" s="182">
        <v>0</v>
      </c>
      <c r="FU37" s="182" t="s">
        <v>30</v>
      </c>
      <c r="FV37" s="182">
        <v>2</v>
      </c>
      <c r="FW37" s="182">
        <v>0</v>
      </c>
      <c r="FX37" s="182">
        <v>0</v>
      </c>
      <c r="FY37" s="179">
        <v>43510</v>
      </c>
      <c r="FZ37" s="189" t="s">
        <v>2814</v>
      </c>
      <c r="GA37" s="189">
        <v>0</v>
      </c>
      <c r="GB37" s="189" t="s">
        <v>2247</v>
      </c>
      <c r="GC37" s="189" t="s">
        <v>30</v>
      </c>
      <c r="GD37" s="189">
        <v>2</v>
      </c>
      <c r="GE37" s="189" t="s">
        <v>14</v>
      </c>
      <c r="GF37" s="189" t="s">
        <v>14</v>
      </c>
      <c r="GG37" s="190">
        <v>44692</v>
      </c>
      <c r="GH37" s="188" t="s">
        <v>2820</v>
      </c>
      <c r="GI37" s="182">
        <v>0</v>
      </c>
      <c r="GJ37" s="182" t="s">
        <v>2247</v>
      </c>
      <c r="GK37" s="182" t="s">
        <v>30</v>
      </c>
      <c r="GL37" s="182">
        <v>2</v>
      </c>
      <c r="GM37" s="182" t="s">
        <v>14</v>
      </c>
      <c r="GN37" s="182" t="s">
        <v>14</v>
      </c>
      <c r="GO37" s="179">
        <v>44692</v>
      </c>
      <c r="GP37" s="189" t="s">
        <v>2815</v>
      </c>
      <c r="GQ37" s="189">
        <v>0</v>
      </c>
      <c r="GR37" s="189" t="s">
        <v>2247</v>
      </c>
      <c r="GS37" s="189" t="s">
        <v>30</v>
      </c>
      <c r="GT37" s="189">
        <v>2</v>
      </c>
      <c r="GU37" s="189" t="s">
        <v>14</v>
      </c>
      <c r="GV37" s="189" t="s">
        <v>14</v>
      </c>
      <c r="GW37" s="190">
        <v>44692</v>
      </c>
      <c r="GX37" s="188" t="s">
        <v>2821</v>
      </c>
      <c r="GY37" s="182">
        <v>0</v>
      </c>
      <c r="GZ37" s="182" t="s">
        <v>2247</v>
      </c>
      <c r="HA37" s="182" t="s">
        <v>30</v>
      </c>
      <c r="HB37" s="182">
        <v>2</v>
      </c>
      <c r="HC37" s="182" t="s">
        <v>14</v>
      </c>
      <c r="HD37" s="182" t="s">
        <v>14</v>
      </c>
      <c r="HE37" s="179">
        <v>44692</v>
      </c>
      <c r="HF37" s="189" t="s">
        <v>2813</v>
      </c>
      <c r="HG37" s="189">
        <v>0</v>
      </c>
      <c r="HH37" s="189" t="s">
        <v>2247</v>
      </c>
      <c r="HI37" s="189" t="s">
        <v>30</v>
      </c>
      <c r="HJ37" s="189">
        <v>2</v>
      </c>
      <c r="HK37" s="189" t="s">
        <v>14</v>
      </c>
      <c r="HL37" s="189" t="s">
        <v>14</v>
      </c>
      <c r="HM37" s="190">
        <v>44692</v>
      </c>
      <c r="HN37" s="188" t="s">
        <v>2819</v>
      </c>
      <c r="HO37" s="182">
        <v>0</v>
      </c>
      <c r="HP37" s="182" t="s">
        <v>2247</v>
      </c>
      <c r="HQ37" s="182" t="s">
        <v>30</v>
      </c>
      <c r="HR37" s="182">
        <v>2</v>
      </c>
      <c r="HS37" s="182" t="s">
        <v>14</v>
      </c>
      <c r="HT37" s="182" t="s">
        <v>14</v>
      </c>
      <c r="HU37" s="179">
        <v>44692</v>
      </c>
      <c r="HV37" s="189" t="s">
        <v>2816</v>
      </c>
      <c r="HW37" s="189">
        <v>0</v>
      </c>
      <c r="HX37" s="189" t="s">
        <v>2247</v>
      </c>
      <c r="HY37" s="189" t="s">
        <v>30</v>
      </c>
      <c r="HZ37" s="189">
        <v>2</v>
      </c>
      <c r="IA37" s="189" t="s">
        <v>14</v>
      </c>
      <c r="IB37" s="189" t="s">
        <v>14</v>
      </c>
      <c r="IC37" s="190">
        <v>44692</v>
      </c>
      <c r="ID37" s="188" t="s">
        <v>2818</v>
      </c>
      <c r="IE37" s="182">
        <v>0</v>
      </c>
      <c r="IF37" s="182" t="s">
        <v>2247</v>
      </c>
      <c r="IG37" s="182" t="s">
        <v>30</v>
      </c>
      <c r="IH37" s="182">
        <v>2</v>
      </c>
      <c r="II37" s="182" t="s">
        <v>14</v>
      </c>
      <c r="IJ37" s="182" t="s">
        <v>14</v>
      </c>
      <c r="IK37" s="179">
        <v>44692</v>
      </c>
      <c r="IL37" s="189" t="s">
        <v>2817</v>
      </c>
      <c r="IM37" s="189">
        <v>1</v>
      </c>
      <c r="IN37" s="189" t="s">
        <v>2247</v>
      </c>
      <c r="IO37" s="189" t="s">
        <v>30</v>
      </c>
      <c r="IP37" s="189">
        <v>2</v>
      </c>
      <c r="IQ37" s="189" t="s">
        <v>14</v>
      </c>
      <c r="IR37" s="189" t="s">
        <v>14</v>
      </c>
      <c r="IS37" s="190">
        <v>44692</v>
      </c>
    </row>
    <row r="38" spans="1:253" s="282" customFormat="1" ht="12.95" customHeight="1" x14ac:dyDescent="0.2">
      <c r="A38" s="282" t="s">
        <v>404</v>
      </c>
      <c r="B38" s="282" t="s">
        <v>9301</v>
      </c>
      <c r="C38" s="282" t="s">
        <v>405</v>
      </c>
      <c r="D38" s="282" t="s">
        <v>406</v>
      </c>
      <c r="E38" s="282" t="s">
        <v>8719</v>
      </c>
      <c r="F38" s="282" t="s">
        <v>6056</v>
      </c>
      <c r="G38" s="177">
        <v>123516000</v>
      </c>
      <c r="H38" s="178" t="s">
        <v>5982</v>
      </c>
      <c r="I38" s="178" t="s">
        <v>4515</v>
      </c>
      <c r="J38" s="178">
        <v>2</v>
      </c>
      <c r="K38" s="178" t="s">
        <v>5984</v>
      </c>
      <c r="L38" s="178" t="s">
        <v>5983</v>
      </c>
      <c r="M38" s="179">
        <v>44832</v>
      </c>
      <c r="N38" s="188" t="s">
        <v>6057</v>
      </c>
      <c r="O38" s="180">
        <v>1128571</v>
      </c>
      <c r="P38" s="180" t="s">
        <v>6044</v>
      </c>
      <c r="Q38" s="180" t="s">
        <v>4515</v>
      </c>
      <c r="R38" s="180">
        <v>2</v>
      </c>
      <c r="S38" s="180" t="s">
        <v>6046</v>
      </c>
      <c r="T38" s="180" t="s">
        <v>6045</v>
      </c>
      <c r="U38" s="181">
        <v>44832</v>
      </c>
      <c r="V38" s="188" t="s">
        <v>6059</v>
      </c>
      <c r="W38" s="178">
        <v>123516000</v>
      </c>
      <c r="X38" s="178" t="s">
        <v>5982</v>
      </c>
      <c r="Y38" s="178" t="s">
        <v>4515</v>
      </c>
      <c r="Z38" s="178">
        <v>2</v>
      </c>
      <c r="AA38" s="178" t="s">
        <v>6058</v>
      </c>
      <c r="AB38" s="178" t="s">
        <v>5983</v>
      </c>
      <c r="AC38" s="179">
        <v>44832</v>
      </c>
      <c r="AD38" s="188" t="s">
        <v>6063</v>
      </c>
      <c r="AE38" s="186">
        <v>92413000</v>
      </c>
      <c r="AF38" s="186" t="s">
        <v>6060</v>
      </c>
      <c r="AG38" s="186" t="s">
        <v>4515</v>
      </c>
      <c r="AH38" s="186">
        <v>2</v>
      </c>
      <c r="AI38" s="186" t="s">
        <v>6062</v>
      </c>
      <c r="AJ38" s="186" t="s">
        <v>6061</v>
      </c>
      <c r="AK38" s="187">
        <v>44832</v>
      </c>
      <c r="AL38" s="188" t="s">
        <v>6697</v>
      </c>
      <c r="AM38" s="178">
        <v>4725000</v>
      </c>
      <c r="AN38" s="178" t="s">
        <v>6694</v>
      </c>
      <c r="AO38" s="178" t="s">
        <v>4515</v>
      </c>
      <c r="AP38" s="178">
        <v>2</v>
      </c>
      <c r="AQ38" s="178" t="s">
        <v>6696</v>
      </c>
      <c r="AR38" s="178" t="s">
        <v>6695</v>
      </c>
      <c r="AS38" s="179">
        <v>44854</v>
      </c>
      <c r="AT38" s="189" t="s">
        <v>1555</v>
      </c>
      <c r="AU38" s="186">
        <v>0</v>
      </c>
      <c r="AV38" s="186" t="s">
        <v>14</v>
      </c>
      <c r="AW38" s="186" t="s">
        <v>14</v>
      </c>
      <c r="AX38" s="186" t="s">
        <v>14</v>
      </c>
      <c r="AY38" s="186" t="s">
        <v>1554</v>
      </c>
      <c r="AZ38" s="186" t="s">
        <v>14</v>
      </c>
      <c r="BA38" s="187">
        <v>44363</v>
      </c>
      <c r="BB38" s="188" t="s">
        <v>6066</v>
      </c>
      <c r="BC38" s="178">
        <v>2900000</v>
      </c>
      <c r="BD38" s="178" t="s">
        <v>5410</v>
      </c>
      <c r="BE38" s="178" t="s">
        <v>4515</v>
      </c>
      <c r="BF38" s="178">
        <v>2</v>
      </c>
      <c r="BG38" s="178" t="s">
        <v>6065</v>
      </c>
      <c r="BH38" s="178" t="s">
        <v>6064</v>
      </c>
      <c r="BI38" s="179">
        <v>44832</v>
      </c>
      <c r="BJ38" s="189" t="s">
        <v>6067</v>
      </c>
      <c r="BK38" s="189">
        <v>992</v>
      </c>
      <c r="BL38" s="189" t="s">
        <v>6002</v>
      </c>
      <c r="BM38" s="189" t="s">
        <v>4515</v>
      </c>
      <c r="BN38" s="189">
        <v>2</v>
      </c>
      <c r="BO38" s="189" t="s">
        <v>6003</v>
      </c>
      <c r="BP38" s="186" t="s">
        <v>1300</v>
      </c>
      <c r="BQ38" s="190">
        <v>44832</v>
      </c>
      <c r="BR38" s="188" t="s">
        <v>410</v>
      </c>
      <c r="BS38" s="182" t="s">
        <v>14</v>
      </c>
      <c r="BT38" s="182" t="s">
        <v>407</v>
      </c>
      <c r="BU38" s="182" t="s">
        <v>30</v>
      </c>
      <c r="BV38" s="182">
        <v>2</v>
      </c>
      <c r="BW38" s="182" t="s">
        <v>409</v>
      </c>
      <c r="BX38" s="182" t="s">
        <v>408</v>
      </c>
      <c r="BY38" s="179">
        <v>43511</v>
      </c>
      <c r="BZ38" s="189" t="s">
        <v>411</v>
      </c>
      <c r="CA38" s="189" t="s">
        <v>14</v>
      </c>
      <c r="CB38" s="189" t="s">
        <v>407</v>
      </c>
      <c r="CC38" s="189" t="s">
        <v>30</v>
      </c>
      <c r="CD38" s="189">
        <v>2</v>
      </c>
      <c r="CE38" s="189" t="s">
        <v>409</v>
      </c>
      <c r="CF38" s="189" t="s">
        <v>408</v>
      </c>
      <c r="CG38" s="190">
        <v>43511</v>
      </c>
      <c r="CH38" s="188" t="s">
        <v>9835</v>
      </c>
      <c r="CI38" s="189" t="e">
        <v>#N/A</v>
      </c>
      <c r="CJ38" s="189" t="e">
        <v>#N/A</v>
      </c>
      <c r="CK38" s="189" t="e">
        <v>#N/A</v>
      </c>
      <c r="CL38" s="189" t="e">
        <v>#N/A</v>
      </c>
      <c r="CM38" s="189" t="e">
        <v>#N/A</v>
      </c>
      <c r="CN38" s="189" t="e">
        <v>#N/A</v>
      </c>
      <c r="CO38" s="191" t="e">
        <v>#N/A</v>
      </c>
      <c r="CP38" s="189" t="s">
        <v>6069</v>
      </c>
      <c r="CQ38" s="182">
        <v>3500000</v>
      </c>
      <c r="CR38" s="182" t="s">
        <v>5994</v>
      </c>
      <c r="CS38" s="182" t="s">
        <v>4515</v>
      </c>
      <c r="CT38" s="182">
        <v>2</v>
      </c>
      <c r="CU38" s="182" t="s">
        <v>6005</v>
      </c>
      <c r="CV38" s="182" t="s">
        <v>5995</v>
      </c>
      <c r="CW38" s="179">
        <v>44832</v>
      </c>
      <c r="CX38" s="189" t="s">
        <v>6700</v>
      </c>
      <c r="CY38" s="186">
        <v>25900000</v>
      </c>
      <c r="CZ38" s="186" t="s">
        <v>6698</v>
      </c>
      <c r="DA38" s="186" t="s">
        <v>4515</v>
      </c>
      <c r="DB38" s="186">
        <v>2</v>
      </c>
      <c r="DC38" s="186" t="s">
        <v>6701</v>
      </c>
      <c r="DD38" s="186" t="s">
        <v>6699</v>
      </c>
      <c r="DE38" s="192">
        <v>44854</v>
      </c>
      <c r="DF38" s="188" t="s">
        <v>6702</v>
      </c>
      <c r="DG38" s="178">
        <v>26782000</v>
      </c>
      <c r="DH38" s="182" t="s">
        <v>5982</v>
      </c>
      <c r="DI38" s="182" t="s">
        <v>4515</v>
      </c>
      <c r="DJ38" s="182">
        <v>2</v>
      </c>
      <c r="DK38" s="182" t="s">
        <v>6701</v>
      </c>
      <c r="DL38" s="182" t="s">
        <v>5983</v>
      </c>
      <c r="DM38" s="179">
        <v>44854</v>
      </c>
      <c r="DN38" s="189" t="s">
        <v>6703</v>
      </c>
      <c r="DO38" s="186">
        <v>70834000</v>
      </c>
      <c r="DP38" s="189" t="s">
        <v>5982</v>
      </c>
      <c r="DQ38" s="189" t="s">
        <v>4515</v>
      </c>
      <c r="DR38" s="189">
        <v>2</v>
      </c>
      <c r="DS38" s="189" t="s">
        <v>6701</v>
      </c>
      <c r="DT38" s="189" t="s">
        <v>5983</v>
      </c>
      <c r="DU38" s="190">
        <v>44854</v>
      </c>
      <c r="DV38" s="188" t="s">
        <v>6704</v>
      </c>
      <c r="DW38" s="178">
        <v>25900000</v>
      </c>
      <c r="DX38" s="182" t="s">
        <v>6698</v>
      </c>
      <c r="DY38" s="182" t="s">
        <v>4515</v>
      </c>
      <c r="DZ38" s="182">
        <v>2</v>
      </c>
      <c r="EA38" s="182" t="s">
        <v>6701</v>
      </c>
      <c r="EB38" s="182" t="s">
        <v>6699</v>
      </c>
      <c r="EC38" s="179">
        <v>44854</v>
      </c>
      <c r="ED38" s="189" t="s">
        <v>6705</v>
      </c>
      <c r="EE38" s="186">
        <v>0</v>
      </c>
      <c r="EF38" s="189" t="s">
        <v>6698</v>
      </c>
      <c r="EG38" s="189" t="s">
        <v>4515</v>
      </c>
      <c r="EH38" s="189">
        <v>2</v>
      </c>
      <c r="EI38" s="189" t="s">
        <v>6701</v>
      </c>
      <c r="EJ38" s="189" t="s">
        <v>6699</v>
      </c>
      <c r="EK38" s="190">
        <v>44854</v>
      </c>
      <c r="EL38" s="188" t="s">
        <v>6706</v>
      </c>
      <c r="EM38" s="178">
        <v>0</v>
      </c>
      <c r="EN38" s="182" t="s">
        <v>6698</v>
      </c>
      <c r="EO38" s="182" t="s">
        <v>4515</v>
      </c>
      <c r="EP38" s="182">
        <v>2</v>
      </c>
      <c r="EQ38" s="182" t="s">
        <v>6701</v>
      </c>
      <c r="ER38" s="182" t="s">
        <v>6699</v>
      </c>
      <c r="ES38" s="179">
        <v>44854</v>
      </c>
      <c r="ET38" s="189" t="s">
        <v>6068</v>
      </c>
      <c r="EU38" s="189">
        <v>992</v>
      </c>
      <c r="EV38" s="189" t="s">
        <v>6002</v>
      </c>
      <c r="EW38" s="189" t="s">
        <v>4515</v>
      </c>
      <c r="EX38" s="189">
        <v>2</v>
      </c>
      <c r="EY38" s="189" t="s">
        <v>6003</v>
      </c>
      <c r="EZ38" s="189" t="s">
        <v>1300</v>
      </c>
      <c r="FA38" s="190">
        <v>44832</v>
      </c>
      <c r="FB38" s="188" t="s">
        <v>4023</v>
      </c>
      <c r="FC38" s="182">
        <v>4</v>
      </c>
      <c r="FD38" s="182" t="s">
        <v>1690</v>
      </c>
      <c r="FE38" s="182" t="s">
        <v>80</v>
      </c>
      <c r="FF38" s="182">
        <v>1</v>
      </c>
      <c r="FG38" s="182" t="s">
        <v>1692</v>
      </c>
      <c r="FH38" s="182" t="s">
        <v>1691</v>
      </c>
      <c r="FI38" s="179">
        <v>44736</v>
      </c>
      <c r="FJ38" s="188" t="s">
        <v>4024</v>
      </c>
      <c r="FK38" s="189" t="s">
        <v>14</v>
      </c>
      <c r="FL38" s="189" t="s">
        <v>14</v>
      </c>
      <c r="FM38" s="189" t="s">
        <v>14</v>
      </c>
      <c r="FN38" s="189" t="s">
        <v>14</v>
      </c>
      <c r="FO38" s="189" t="s">
        <v>14</v>
      </c>
      <c r="FP38" s="186" t="s">
        <v>14</v>
      </c>
      <c r="FQ38" s="187">
        <v>44736</v>
      </c>
      <c r="FR38" s="188" t="s">
        <v>4028</v>
      </c>
      <c r="FS38" s="182">
        <v>10000</v>
      </c>
      <c r="FT38" s="182" t="s">
        <v>4025</v>
      </c>
      <c r="FU38" s="182" t="s">
        <v>19</v>
      </c>
      <c r="FV38" s="182">
        <v>3</v>
      </c>
      <c r="FW38" s="182" t="s">
        <v>4027</v>
      </c>
      <c r="FX38" s="182" t="s">
        <v>4026</v>
      </c>
      <c r="FY38" s="179">
        <v>44736</v>
      </c>
      <c r="FZ38" s="189" t="s">
        <v>3187</v>
      </c>
      <c r="GA38" s="189">
        <v>2</v>
      </c>
      <c r="GB38" s="189" t="s">
        <v>2247</v>
      </c>
      <c r="GC38" s="189" t="s">
        <v>30</v>
      </c>
      <c r="GD38" s="189">
        <v>2</v>
      </c>
      <c r="GE38" s="189" t="s">
        <v>14</v>
      </c>
      <c r="GF38" s="189" t="s">
        <v>14</v>
      </c>
      <c r="GG38" s="190">
        <v>44695</v>
      </c>
      <c r="GH38" s="188" t="s">
        <v>3193</v>
      </c>
      <c r="GI38" s="182">
        <v>3</v>
      </c>
      <c r="GJ38" s="182" t="s">
        <v>2247</v>
      </c>
      <c r="GK38" s="182" t="s">
        <v>30</v>
      </c>
      <c r="GL38" s="182">
        <v>2</v>
      </c>
      <c r="GM38" s="182" t="s">
        <v>14</v>
      </c>
      <c r="GN38" s="182" t="s">
        <v>14</v>
      </c>
      <c r="GO38" s="179">
        <v>44695</v>
      </c>
      <c r="GP38" s="189" t="s">
        <v>3188</v>
      </c>
      <c r="GQ38" s="189">
        <v>3</v>
      </c>
      <c r="GR38" s="189" t="s">
        <v>2247</v>
      </c>
      <c r="GS38" s="189" t="s">
        <v>30</v>
      </c>
      <c r="GT38" s="189">
        <v>2</v>
      </c>
      <c r="GU38" s="189" t="s">
        <v>14</v>
      </c>
      <c r="GV38" s="189" t="s">
        <v>14</v>
      </c>
      <c r="GW38" s="190">
        <v>44695</v>
      </c>
      <c r="GX38" s="188" t="s">
        <v>3194</v>
      </c>
      <c r="GY38" s="182">
        <v>0</v>
      </c>
      <c r="GZ38" s="182" t="s">
        <v>2247</v>
      </c>
      <c r="HA38" s="182" t="s">
        <v>30</v>
      </c>
      <c r="HB38" s="182">
        <v>2</v>
      </c>
      <c r="HC38" s="182" t="s">
        <v>14</v>
      </c>
      <c r="HD38" s="182" t="s">
        <v>14</v>
      </c>
      <c r="HE38" s="179">
        <v>44695</v>
      </c>
      <c r="HF38" s="189" t="s">
        <v>3186</v>
      </c>
      <c r="HG38" s="189">
        <v>2</v>
      </c>
      <c r="HH38" s="189" t="s">
        <v>2247</v>
      </c>
      <c r="HI38" s="189" t="s">
        <v>30</v>
      </c>
      <c r="HJ38" s="189">
        <v>2</v>
      </c>
      <c r="HK38" s="189" t="s">
        <v>14</v>
      </c>
      <c r="HL38" s="189" t="s">
        <v>14</v>
      </c>
      <c r="HM38" s="190">
        <v>44695</v>
      </c>
      <c r="HN38" s="188" t="s">
        <v>3192</v>
      </c>
      <c r="HO38" s="182">
        <v>2</v>
      </c>
      <c r="HP38" s="182" t="s">
        <v>2247</v>
      </c>
      <c r="HQ38" s="182" t="s">
        <v>30</v>
      </c>
      <c r="HR38" s="182">
        <v>2</v>
      </c>
      <c r="HS38" s="182" t="s">
        <v>14</v>
      </c>
      <c r="HT38" s="182" t="s">
        <v>14</v>
      </c>
      <c r="HU38" s="179">
        <v>44695</v>
      </c>
      <c r="HV38" s="189" t="s">
        <v>3189</v>
      </c>
      <c r="HW38" s="189">
        <v>3</v>
      </c>
      <c r="HX38" s="189" t="s">
        <v>2247</v>
      </c>
      <c r="HY38" s="189" t="s">
        <v>30</v>
      </c>
      <c r="HZ38" s="189">
        <v>2</v>
      </c>
      <c r="IA38" s="189" t="s">
        <v>14</v>
      </c>
      <c r="IB38" s="189" t="s">
        <v>14</v>
      </c>
      <c r="IC38" s="190">
        <v>44695</v>
      </c>
      <c r="ID38" s="188" t="s">
        <v>3191</v>
      </c>
      <c r="IE38" s="182">
        <v>3</v>
      </c>
      <c r="IF38" s="182" t="s">
        <v>2247</v>
      </c>
      <c r="IG38" s="182" t="s">
        <v>30</v>
      </c>
      <c r="IH38" s="182">
        <v>2</v>
      </c>
      <c r="II38" s="182" t="s">
        <v>14</v>
      </c>
      <c r="IJ38" s="182" t="s">
        <v>14</v>
      </c>
      <c r="IK38" s="179">
        <v>44695</v>
      </c>
      <c r="IL38" s="189" t="s">
        <v>3190</v>
      </c>
      <c r="IM38" s="189">
        <v>3</v>
      </c>
      <c r="IN38" s="189" t="s">
        <v>2247</v>
      </c>
      <c r="IO38" s="189" t="s">
        <v>30</v>
      </c>
      <c r="IP38" s="189">
        <v>2</v>
      </c>
      <c r="IQ38" s="189" t="s">
        <v>14</v>
      </c>
      <c r="IR38" s="189" t="s">
        <v>14</v>
      </c>
      <c r="IS38" s="190">
        <v>44695</v>
      </c>
    </row>
    <row r="39" spans="1:253" s="282" customFormat="1" ht="12.95" customHeight="1" x14ac:dyDescent="0.2">
      <c r="A39" s="282" t="s">
        <v>1224</v>
      </c>
      <c r="B39" s="282" t="s">
        <v>9241</v>
      </c>
      <c r="C39" s="282" t="s">
        <v>1225</v>
      </c>
      <c r="D39" s="282" t="s">
        <v>406</v>
      </c>
      <c r="E39" s="282" t="s">
        <v>8719</v>
      </c>
      <c r="F39" s="282" t="s">
        <v>6043</v>
      </c>
      <c r="G39" s="177">
        <v>123516000</v>
      </c>
      <c r="H39" s="178" t="s">
        <v>5982</v>
      </c>
      <c r="I39" s="178" t="s">
        <v>4515</v>
      </c>
      <c r="J39" s="178">
        <v>2</v>
      </c>
      <c r="K39" s="178" t="s">
        <v>5984</v>
      </c>
      <c r="L39" s="178" t="s">
        <v>5983</v>
      </c>
      <c r="M39" s="179">
        <v>44832</v>
      </c>
      <c r="N39" s="188" t="s">
        <v>6047</v>
      </c>
      <c r="O39" s="180">
        <v>1128571</v>
      </c>
      <c r="P39" s="180" t="s">
        <v>6044</v>
      </c>
      <c r="Q39" s="180" t="s">
        <v>4515</v>
      </c>
      <c r="R39" s="180">
        <v>2</v>
      </c>
      <c r="S39" s="180" t="s">
        <v>6046</v>
      </c>
      <c r="T39" s="180" t="s">
        <v>6045</v>
      </c>
      <c r="U39" s="181">
        <v>44832</v>
      </c>
      <c r="V39" s="188" t="s">
        <v>6049</v>
      </c>
      <c r="W39" s="178">
        <v>123516000</v>
      </c>
      <c r="X39" s="178" t="s">
        <v>5982</v>
      </c>
      <c r="Y39" s="178" t="s">
        <v>4515</v>
      </c>
      <c r="Z39" s="178">
        <v>2</v>
      </c>
      <c r="AA39" s="178" t="s">
        <v>6048</v>
      </c>
      <c r="AB39" s="178" t="s">
        <v>5983</v>
      </c>
      <c r="AC39" s="179">
        <v>44832</v>
      </c>
      <c r="AD39" s="188" t="s">
        <v>6052</v>
      </c>
      <c r="AE39" s="186">
        <v>38213000</v>
      </c>
      <c r="AF39" s="186" t="s">
        <v>5990</v>
      </c>
      <c r="AG39" s="186" t="s">
        <v>4515</v>
      </c>
      <c r="AH39" s="186">
        <v>2</v>
      </c>
      <c r="AI39" s="186" t="s">
        <v>6051</v>
      </c>
      <c r="AJ39" s="186" t="s">
        <v>6050</v>
      </c>
      <c r="AK39" s="187">
        <v>44832</v>
      </c>
      <c r="AL39" s="188" t="s">
        <v>6679</v>
      </c>
      <c r="AM39" s="178">
        <v>876000</v>
      </c>
      <c r="AN39" s="178" t="s">
        <v>6676</v>
      </c>
      <c r="AO39" s="178" t="s">
        <v>4515</v>
      </c>
      <c r="AP39" s="178">
        <v>2</v>
      </c>
      <c r="AQ39" s="178" t="s">
        <v>6678</v>
      </c>
      <c r="AR39" s="178" t="s">
        <v>6677</v>
      </c>
      <c r="AS39" s="179">
        <v>44854</v>
      </c>
      <c r="AT39" s="189" t="s">
        <v>1557</v>
      </c>
      <c r="AU39" s="186">
        <v>0</v>
      </c>
      <c r="AV39" s="186" t="s">
        <v>14</v>
      </c>
      <c r="AW39" s="186" t="s">
        <v>14</v>
      </c>
      <c r="AX39" s="186" t="s">
        <v>14</v>
      </c>
      <c r="AY39" s="186" t="s">
        <v>14</v>
      </c>
      <c r="AZ39" s="186" t="s">
        <v>14</v>
      </c>
      <c r="BA39" s="187">
        <v>44363</v>
      </c>
      <c r="BB39" s="188" t="s">
        <v>1556</v>
      </c>
      <c r="BC39" s="178">
        <v>0</v>
      </c>
      <c r="BD39" s="178" t="s">
        <v>14</v>
      </c>
      <c r="BE39" s="178" t="s">
        <v>14</v>
      </c>
      <c r="BF39" s="178" t="s">
        <v>14</v>
      </c>
      <c r="BG39" s="178" t="s">
        <v>14</v>
      </c>
      <c r="BH39" s="178" t="s">
        <v>14</v>
      </c>
      <c r="BI39" s="179">
        <v>44363</v>
      </c>
      <c r="BJ39" s="189" t="s">
        <v>6054</v>
      </c>
      <c r="BK39" s="189">
        <v>0</v>
      </c>
      <c r="BL39" s="189" t="s">
        <v>14</v>
      </c>
      <c r="BM39" s="189" t="s">
        <v>4515</v>
      </c>
      <c r="BN39" s="189">
        <v>2</v>
      </c>
      <c r="BO39" s="189" t="s">
        <v>6053</v>
      </c>
      <c r="BP39" s="186" t="s">
        <v>1300</v>
      </c>
      <c r="BQ39" s="190">
        <v>44832</v>
      </c>
      <c r="BR39" s="188" t="s">
        <v>1227</v>
      </c>
      <c r="BS39" s="182" t="s">
        <v>14</v>
      </c>
      <c r="BT39" s="182" t="s">
        <v>14</v>
      </c>
      <c r="BU39" s="182" t="s">
        <v>14</v>
      </c>
      <c r="BV39" s="182" t="s">
        <v>14</v>
      </c>
      <c r="BW39" s="182" t="s">
        <v>1226</v>
      </c>
      <c r="BX39" s="182" t="s">
        <v>14</v>
      </c>
      <c r="BY39" s="179">
        <v>44013</v>
      </c>
      <c r="BZ39" s="189" t="s">
        <v>1228</v>
      </c>
      <c r="CA39" s="189" t="s">
        <v>14</v>
      </c>
      <c r="CB39" s="189" t="s">
        <v>14</v>
      </c>
      <c r="CC39" s="189" t="s">
        <v>14</v>
      </c>
      <c r="CD39" s="189" t="s">
        <v>14</v>
      </c>
      <c r="CE39" s="189" t="s">
        <v>1226</v>
      </c>
      <c r="CF39" s="189" t="s">
        <v>14</v>
      </c>
      <c r="CG39" s="190">
        <v>44013</v>
      </c>
      <c r="CH39" s="188" t="s">
        <v>9836</v>
      </c>
      <c r="CI39" s="189" t="e">
        <v>#N/A</v>
      </c>
      <c r="CJ39" s="189" t="e">
        <v>#N/A</v>
      </c>
      <c r="CK39" s="189" t="e">
        <v>#N/A</v>
      </c>
      <c r="CL39" s="189" t="e">
        <v>#N/A</v>
      </c>
      <c r="CM39" s="189" t="e">
        <v>#N/A</v>
      </c>
      <c r="CN39" s="189" t="e">
        <v>#N/A</v>
      </c>
      <c r="CO39" s="191" t="e">
        <v>#N/A</v>
      </c>
      <c r="CP39" s="189" t="s">
        <v>1230</v>
      </c>
      <c r="CQ39" s="182" t="s">
        <v>14</v>
      </c>
      <c r="CR39" s="182" t="s">
        <v>14</v>
      </c>
      <c r="CS39" s="182" t="s">
        <v>14</v>
      </c>
      <c r="CT39" s="182" t="s">
        <v>14</v>
      </c>
      <c r="CU39" s="182" t="s">
        <v>1229</v>
      </c>
      <c r="CV39" s="182" t="s">
        <v>14</v>
      </c>
      <c r="CW39" s="179">
        <v>44013</v>
      </c>
      <c r="CX39" s="189" t="s">
        <v>6681</v>
      </c>
      <c r="CY39" s="186">
        <v>876000</v>
      </c>
      <c r="CZ39" s="186" t="s">
        <v>6689</v>
      </c>
      <c r="DA39" s="186" t="s">
        <v>4515</v>
      </c>
      <c r="DB39" s="186">
        <v>2</v>
      </c>
      <c r="DC39" s="186" t="s">
        <v>6684</v>
      </c>
      <c r="DD39" s="186" t="s">
        <v>6677</v>
      </c>
      <c r="DE39" s="192">
        <v>44854</v>
      </c>
      <c r="DF39" s="188" t="s">
        <v>6685</v>
      </c>
      <c r="DG39" s="178">
        <v>85303000</v>
      </c>
      <c r="DH39" s="182" t="s">
        <v>6682</v>
      </c>
      <c r="DI39" s="182" t="s">
        <v>4515</v>
      </c>
      <c r="DJ39" s="182">
        <v>2</v>
      </c>
      <c r="DK39" s="182" t="s">
        <v>6684</v>
      </c>
      <c r="DL39" s="182" t="s">
        <v>6683</v>
      </c>
      <c r="DM39" s="179">
        <v>44854</v>
      </c>
      <c r="DN39" s="189" t="s">
        <v>6688</v>
      </c>
      <c r="DO39" s="186">
        <v>37337000</v>
      </c>
      <c r="DP39" s="189" t="s">
        <v>6686</v>
      </c>
      <c r="DQ39" s="189" t="s">
        <v>4515</v>
      </c>
      <c r="DR39" s="189">
        <v>2</v>
      </c>
      <c r="DS39" s="189" t="s">
        <v>6684</v>
      </c>
      <c r="DT39" s="189" t="s">
        <v>6687</v>
      </c>
      <c r="DU39" s="190">
        <v>44854</v>
      </c>
      <c r="DV39" s="188" t="s">
        <v>6690</v>
      </c>
      <c r="DW39" s="178">
        <v>876000</v>
      </c>
      <c r="DX39" s="182" t="s">
        <v>6689</v>
      </c>
      <c r="DY39" s="182" t="s">
        <v>4515</v>
      </c>
      <c r="DZ39" s="182">
        <v>2</v>
      </c>
      <c r="EA39" s="182" t="s">
        <v>6684</v>
      </c>
      <c r="EB39" s="182" t="s">
        <v>6677</v>
      </c>
      <c r="EC39" s="179">
        <v>44854</v>
      </c>
      <c r="ED39" s="189" t="s">
        <v>6692</v>
      </c>
      <c r="EE39" s="186">
        <v>0</v>
      </c>
      <c r="EF39" s="189" t="s">
        <v>6691</v>
      </c>
      <c r="EG39" s="189" t="s">
        <v>19</v>
      </c>
      <c r="EH39" s="189">
        <v>3</v>
      </c>
      <c r="EI39" s="189" t="s">
        <v>6684</v>
      </c>
      <c r="EJ39" s="189" t="s">
        <v>6680</v>
      </c>
      <c r="EK39" s="190">
        <v>44854</v>
      </c>
      <c r="EL39" s="188" t="s">
        <v>6693</v>
      </c>
      <c r="EM39" s="178">
        <v>0</v>
      </c>
      <c r="EN39" s="182" t="s">
        <v>6691</v>
      </c>
      <c r="EO39" s="182" t="s">
        <v>19</v>
      </c>
      <c r="EP39" s="182">
        <v>3</v>
      </c>
      <c r="EQ39" s="182" t="s">
        <v>6684</v>
      </c>
      <c r="ER39" s="182" t="s">
        <v>6680</v>
      </c>
      <c r="ES39" s="179">
        <v>44854</v>
      </c>
      <c r="ET39" s="189" t="s">
        <v>6055</v>
      </c>
      <c r="EU39" s="189">
        <v>992</v>
      </c>
      <c r="EV39" s="189" t="s">
        <v>6002</v>
      </c>
      <c r="EW39" s="189" t="s">
        <v>4515</v>
      </c>
      <c r="EX39" s="189">
        <v>2</v>
      </c>
      <c r="EY39" s="189" t="s">
        <v>6003</v>
      </c>
      <c r="EZ39" s="189" t="s">
        <v>1300</v>
      </c>
      <c r="FA39" s="190">
        <v>44832</v>
      </c>
      <c r="FB39" s="188" t="s">
        <v>1561</v>
      </c>
      <c r="FC39" s="182">
        <v>3</v>
      </c>
      <c r="FD39" s="182" t="s">
        <v>1558</v>
      </c>
      <c r="FE39" s="182" t="s">
        <v>80</v>
      </c>
      <c r="FF39" s="182">
        <v>1</v>
      </c>
      <c r="FG39" s="182" t="s">
        <v>1560</v>
      </c>
      <c r="FH39" s="182" t="s">
        <v>1559</v>
      </c>
      <c r="FI39" s="179">
        <v>44363</v>
      </c>
      <c r="FJ39" s="188" t="s">
        <v>1563</v>
      </c>
      <c r="FK39" s="189">
        <v>0</v>
      </c>
      <c r="FL39" s="189" t="s">
        <v>14</v>
      </c>
      <c r="FM39" s="189" t="s">
        <v>14</v>
      </c>
      <c r="FN39" s="189" t="s">
        <v>14</v>
      </c>
      <c r="FO39" s="189" t="s">
        <v>1562</v>
      </c>
      <c r="FP39" s="186" t="s">
        <v>14</v>
      </c>
      <c r="FQ39" s="187">
        <v>44363</v>
      </c>
      <c r="FR39" s="188" t="s">
        <v>1564</v>
      </c>
      <c r="FS39" s="182">
        <v>0</v>
      </c>
      <c r="FT39" s="182" t="s">
        <v>14</v>
      </c>
      <c r="FU39" s="182" t="s">
        <v>14</v>
      </c>
      <c r="FV39" s="182" t="s">
        <v>14</v>
      </c>
      <c r="FW39" s="182" t="s">
        <v>1562</v>
      </c>
      <c r="FX39" s="182" t="s">
        <v>14</v>
      </c>
      <c r="FY39" s="179">
        <v>44363</v>
      </c>
      <c r="FZ39" s="189" t="s">
        <v>3196</v>
      </c>
      <c r="GA39" s="189">
        <v>2</v>
      </c>
      <c r="GB39" s="189" t="s">
        <v>2247</v>
      </c>
      <c r="GC39" s="189" t="s">
        <v>30</v>
      </c>
      <c r="GD39" s="189">
        <v>2</v>
      </c>
      <c r="GE39" s="189" t="s">
        <v>14</v>
      </c>
      <c r="GF39" s="189" t="s">
        <v>14</v>
      </c>
      <c r="GG39" s="190">
        <v>44695</v>
      </c>
      <c r="GH39" s="188" t="s">
        <v>3202</v>
      </c>
      <c r="GI39" s="182">
        <v>2</v>
      </c>
      <c r="GJ39" s="182" t="s">
        <v>2247</v>
      </c>
      <c r="GK39" s="182" t="s">
        <v>30</v>
      </c>
      <c r="GL39" s="182">
        <v>2</v>
      </c>
      <c r="GM39" s="182" t="s">
        <v>14</v>
      </c>
      <c r="GN39" s="182" t="s">
        <v>14</v>
      </c>
      <c r="GO39" s="179">
        <v>44695</v>
      </c>
      <c r="GP39" s="189" t="s">
        <v>3197</v>
      </c>
      <c r="GQ39" s="189">
        <v>1</v>
      </c>
      <c r="GR39" s="189" t="s">
        <v>2247</v>
      </c>
      <c r="GS39" s="189" t="s">
        <v>30</v>
      </c>
      <c r="GT39" s="189">
        <v>2</v>
      </c>
      <c r="GU39" s="189" t="s">
        <v>14</v>
      </c>
      <c r="GV39" s="189" t="s">
        <v>14</v>
      </c>
      <c r="GW39" s="190">
        <v>44695</v>
      </c>
      <c r="GX39" s="188" t="s">
        <v>3203</v>
      </c>
      <c r="GY39" s="182">
        <v>0</v>
      </c>
      <c r="GZ39" s="182" t="s">
        <v>2247</v>
      </c>
      <c r="HA39" s="182" t="s">
        <v>30</v>
      </c>
      <c r="HB39" s="182">
        <v>2</v>
      </c>
      <c r="HC39" s="182" t="s">
        <v>14</v>
      </c>
      <c r="HD39" s="182" t="s">
        <v>14</v>
      </c>
      <c r="HE39" s="179">
        <v>44695</v>
      </c>
      <c r="HF39" s="189" t="s">
        <v>3195</v>
      </c>
      <c r="HG39" s="189">
        <v>0</v>
      </c>
      <c r="HH39" s="189" t="s">
        <v>2247</v>
      </c>
      <c r="HI39" s="189" t="s">
        <v>30</v>
      </c>
      <c r="HJ39" s="189">
        <v>2</v>
      </c>
      <c r="HK39" s="189" t="s">
        <v>14</v>
      </c>
      <c r="HL39" s="189" t="s">
        <v>14</v>
      </c>
      <c r="HM39" s="190">
        <v>44695</v>
      </c>
      <c r="HN39" s="188" t="s">
        <v>3201</v>
      </c>
      <c r="HO39" s="182">
        <v>1</v>
      </c>
      <c r="HP39" s="182" t="s">
        <v>2247</v>
      </c>
      <c r="HQ39" s="182" t="s">
        <v>30</v>
      </c>
      <c r="HR39" s="182">
        <v>2</v>
      </c>
      <c r="HS39" s="182" t="s">
        <v>14</v>
      </c>
      <c r="HT39" s="182" t="s">
        <v>14</v>
      </c>
      <c r="HU39" s="179">
        <v>44695</v>
      </c>
      <c r="HV39" s="189" t="s">
        <v>3198</v>
      </c>
      <c r="HW39" s="189">
        <v>3</v>
      </c>
      <c r="HX39" s="189" t="s">
        <v>2247</v>
      </c>
      <c r="HY39" s="189" t="s">
        <v>30</v>
      </c>
      <c r="HZ39" s="189">
        <v>2</v>
      </c>
      <c r="IA39" s="189" t="s">
        <v>14</v>
      </c>
      <c r="IB39" s="189" t="s">
        <v>14</v>
      </c>
      <c r="IC39" s="190">
        <v>44695</v>
      </c>
      <c r="ID39" s="188" t="s">
        <v>3200</v>
      </c>
      <c r="IE39" s="182">
        <v>3</v>
      </c>
      <c r="IF39" s="182" t="s">
        <v>2247</v>
      </c>
      <c r="IG39" s="182" t="s">
        <v>30</v>
      </c>
      <c r="IH39" s="182">
        <v>2</v>
      </c>
      <c r="II39" s="182" t="s">
        <v>14</v>
      </c>
      <c r="IJ39" s="182" t="s">
        <v>14</v>
      </c>
      <c r="IK39" s="179">
        <v>44695</v>
      </c>
      <c r="IL39" s="189" t="s">
        <v>3199</v>
      </c>
      <c r="IM39" s="189">
        <v>0</v>
      </c>
      <c r="IN39" s="189" t="s">
        <v>2247</v>
      </c>
      <c r="IO39" s="189" t="s">
        <v>30</v>
      </c>
      <c r="IP39" s="189">
        <v>2</v>
      </c>
      <c r="IQ39" s="189" t="s">
        <v>14</v>
      </c>
      <c r="IR39" s="189" t="s">
        <v>14</v>
      </c>
      <c r="IS39" s="190">
        <v>44695</v>
      </c>
    </row>
    <row r="40" spans="1:253" s="282" customFormat="1" ht="12.95" customHeight="1" x14ac:dyDescent="0.2">
      <c r="A40" s="282" t="s">
        <v>1565</v>
      </c>
      <c r="B40" s="282" t="s">
        <v>9204</v>
      </c>
      <c r="C40" s="282" t="s">
        <v>1566</v>
      </c>
      <c r="D40" s="282" t="s">
        <v>406</v>
      </c>
      <c r="E40" s="282" t="s">
        <v>8719</v>
      </c>
      <c r="F40" s="282" t="s">
        <v>6027</v>
      </c>
      <c r="G40" s="177">
        <v>123516000</v>
      </c>
      <c r="H40" s="178" t="s">
        <v>6026</v>
      </c>
      <c r="I40" s="178" t="s">
        <v>4515</v>
      </c>
      <c r="J40" s="178">
        <v>2</v>
      </c>
      <c r="K40" s="178" t="s">
        <v>5984</v>
      </c>
      <c r="L40" s="178" t="s">
        <v>5983</v>
      </c>
      <c r="M40" s="179">
        <v>44832</v>
      </c>
      <c r="N40" s="188" t="s">
        <v>6029</v>
      </c>
      <c r="O40" s="180">
        <v>299000</v>
      </c>
      <c r="P40" s="180" t="s">
        <v>5986</v>
      </c>
      <c r="Q40" s="180" t="s">
        <v>19</v>
      </c>
      <c r="R40" s="180">
        <v>3</v>
      </c>
      <c r="S40" s="180" t="s">
        <v>6028</v>
      </c>
      <c r="T40" s="180" t="s">
        <v>5987</v>
      </c>
      <c r="U40" s="181">
        <v>44832</v>
      </c>
      <c r="V40" s="188" t="s">
        <v>6032</v>
      </c>
      <c r="W40" s="178">
        <v>30100000</v>
      </c>
      <c r="X40" s="178" t="s">
        <v>5990</v>
      </c>
      <c r="Y40" s="178" t="s">
        <v>4515</v>
      </c>
      <c r="Z40" s="178">
        <v>2</v>
      </c>
      <c r="AA40" s="178" t="s">
        <v>6031</v>
      </c>
      <c r="AB40" s="178" t="s">
        <v>6030</v>
      </c>
      <c r="AC40" s="179">
        <v>44832</v>
      </c>
      <c r="AD40" s="188" t="s">
        <v>6034</v>
      </c>
      <c r="AE40" s="186">
        <v>30100000</v>
      </c>
      <c r="AF40" s="186" t="s">
        <v>5990</v>
      </c>
      <c r="AG40" s="186" t="s">
        <v>4515</v>
      </c>
      <c r="AH40" s="186">
        <v>2</v>
      </c>
      <c r="AI40" s="186" t="s">
        <v>6033</v>
      </c>
      <c r="AJ40" s="186" t="s">
        <v>5991</v>
      </c>
      <c r="AK40" s="187">
        <v>44832</v>
      </c>
      <c r="AL40" s="188" t="s">
        <v>6038</v>
      </c>
      <c r="AM40" s="178">
        <v>2549000</v>
      </c>
      <c r="AN40" s="178" t="s">
        <v>6035</v>
      </c>
      <c r="AO40" s="178" t="s">
        <v>4515</v>
      </c>
      <c r="AP40" s="178">
        <v>2</v>
      </c>
      <c r="AQ40" s="178" t="s">
        <v>6037</v>
      </c>
      <c r="AR40" s="178" t="s">
        <v>6036</v>
      </c>
      <c r="AS40" s="179">
        <v>44832</v>
      </c>
      <c r="AT40" s="189" t="s">
        <v>1568</v>
      </c>
      <c r="AU40" s="186">
        <v>0</v>
      </c>
      <c r="AV40" s="186" t="s">
        <v>14</v>
      </c>
      <c r="AW40" s="186" t="s">
        <v>14</v>
      </c>
      <c r="AX40" s="186" t="s">
        <v>14</v>
      </c>
      <c r="AY40" s="186" t="s">
        <v>15</v>
      </c>
      <c r="AZ40" s="186" t="s">
        <v>14</v>
      </c>
      <c r="BA40" s="187">
        <v>44363</v>
      </c>
      <c r="BB40" s="188" t="s">
        <v>1567</v>
      </c>
      <c r="BC40" s="178">
        <v>0</v>
      </c>
      <c r="BD40" s="178" t="s">
        <v>14</v>
      </c>
      <c r="BE40" s="178" t="s">
        <v>14</v>
      </c>
      <c r="BF40" s="178" t="s">
        <v>14</v>
      </c>
      <c r="BG40" s="178" t="s">
        <v>15</v>
      </c>
      <c r="BH40" s="178" t="s">
        <v>14</v>
      </c>
      <c r="BI40" s="179">
        <v>44363</v>
      </c>
      <c r="BJ40" s="189" t="s">
        <v>6041</v>
      </c>
      <c r="BK40" s="189">
        <v>957</v>
      </c>
      <c r="BL40" s="189" t="s">
        <v>6039</v>
      </c>
      <c r="BM40" s="189" t="s">
        <v>4515</v>
      </c>
      <c r="BN40" s="189">
        <v>2</v>
      </c>
      <c r="BO40" s="189" t="s">
        <v>6040</v>
      </c>
      <c r="BP40" s="186" t="s">
        <v>1300</v>
      </c>
      <c r="BQ40" s="190">
        <v>44832</v>
      </c>
      <c r="BR40" s="188" t="s">
        <v>9837</v>
      </c>
      <c r="BS40" s="182" t="e">
        <v>#N/A</v>
      </c>
      <c r="BT40" s="182" t="e">
        <v>#N/A</v>
      </c>
      <c r="BU40" s="182" t="e">
        <v>#N/A</v>
      </c>
      <c r="BV40" s="182" t="e">
        <v>#N/A</v>
      </c>
      <c r="BW40" s="182" t="e">
        <v>#N/A</v>
      </c>
      <c r="BX40" s="182" t="e">
        <v>#N/A</v>
      </c>
      <c r="BY40" s="179" t="e">
        <v>#N/A</v>
      </c>
      <c r="BZ40" s="189" t="s">
        <v>9838</v>
      </c>
      <c r="CA40" s="189" t="e">
        <v>#N/A</v>
      </c>
      <c r="CB40" s="189" t="e">
        <v>#N/A</v>
      </c>
      <c r="CC40" s="189" t="e">
        <v>#N/A</v>
      </c>
      <c r="CD40" s="189" t="e">
        <v>#N/A</v>
      </c>
      <c r="CE40" s="189" t="e">
        <v>#N/A</v>
      </c>
      <c r="CF40" s="189" t="e">
        <v>#N/A</v>
      </c>
      <c r="CG40" s="190" t="e">
        <v>#N/A</v>
      </c>
      <c r="CH40" s="188" t="s">
        <v>9839</v>
      </c>
      <c r="CI40" s="189" t="e">
        <v>#N/A</v>
      </c>
      <c r="CJ40" s="189" t="e">
        <v>#N/A</v>
      </c>
      <c r="CK40" s="189" t="e">
        <v>#N/A</v>
      </c>
      <c r="CL40" s="189" t="e">
        <v>#N/A</v>
      </c>
      <c r="CM40" s="189" t="e">
        <v>#N/A</v>
      </c>
      <c r="CN40" s="189" t="e">
        <v>#N/A</v>
      </c>
      <c r="CO40" s="191" t="e">
        <v>#N/A</v>
      </c>
      <c r="CP40" s="189" t="s">
        <v>9840</v>
      </c>
      <c r="CQ40" s="182" t="e">
        <v>#N/A</v>
      </c>
      <c r="CR40" s="182" t="e">
        <v>#N/A</v>
      </c>
      <c r="CS40" s="182" t="e">
        <v>#N/A</v>
      </c>
      <c r="CT40" s="182" t="e">
        <v>#N/A</v>
      </c>
      <c r="CU40" s="182" t="e">
        <v>#N/A</v>
      </c>
      <c r="CV40" s="182" t="e">
        <v>#N/A</v>
      </c>
      <c r="CW40" s="179" t="e">
        <v>#N/A</v>
      </c>
      <c r="CX40" s="189" t="s">
        <v>6668</v>
      </c>
      <c r="CY40" s="186">
        <v>9400000</v>
      </c>
      <c r="CZ40" s="186" t="s">
        <v>6666</v>
      </c>
      <c r="DA40" s="186" t="s">
        <v>4515</v>
      </c>
      <c r="DB40" s="186">
        <v>2</v>
      </c>
      <c r="DC40" s="186" t="s">
        <v>6669</v>
      </c>
      <c r="DD40" s="186" t="s">
        <v>6667</v>
      </c>
      <c r="DE40" s="192">
        <v>44854</v>
      </c>
      <c r="DF40" s="188" t="s">
        <v>6670</v>
      </c>
      <c r="DG40" s="178">
        <v>0</v>
      </c>
      <c r="DH40" s="182" t="s">
        <v>5990</v>
      </c>
      <c r="DI40" s="182" t="s">
        <v>4515</v>
      </c>
      <c r="DJ40" s="182">
        <v>2</v>
      </c>
      <c r="DK40" s="182" t="s">
        <v>6669</v>
      </c>
      <c r="DL40" s="182" t="s">
        <v>6030</v>
      </c>
      <c r="DM40" s="179">
        <v>44854</v>
      </c>
      <c r="DN40" s="189" t="s">
        <v>6671</v>
      </c>
      <c r="DO40" s="186">
        <v>20700000</v>
      </c>
      <c r="DP40" s="189" t="s">
        <v>5990</v>
      </c>
      <c r="DQ40" s="189" t="s">
        <v>4515</v>
      </c>
      <c r="DR40" s="189">
        <v>2</v>
      </c>
      <c r="DS40" s="189" t="s">
        <v>6669</v>
      </c>
      <c r="DT40" s="189" t="s">
        <v>6030</v>
      </c>
      <c r="DU40" s="190">
        <v>44854</v>
      </c>
      <c r="DV40" s="188" t="s">
        <v>6672</v>
      </c>
      <c r="DW40" s="178">
        <v>7000000</v>
      </c>
      <c r="DX40" s="182" t="s">
        <v>6666</v>
      </c>
      <c r="DY40" s="182" t="s">
        <v>4515</v>
      </c>
      <c r="DZ40" s="182">
        <v>2</v>
      </c>
      <c r="EA40" s="182" t="s">
        <v>6669</v>
      </c>
      <c r="EB40" s="182" t="s">
        <v>6667</v>
      </c>
      <c r="EC40" s="179">
        <v>44854</v>
      </c>
      <c r="ED40" s="189" t="s">
        <v>6673</v>
      </c>
      <c r="EE40" s="186">
        <v>1900000</v>
      </c>
      <c r="EF40" s="189" t="s">
        <v>6666</v>
      </c>
      <c r="EG40" s="189" t="s">
        <v>4515</v>
      </c>
      <c r="EH40" s="189">
        <v>2</v>
      </c>
      <c r="EI40" s="189" t="s">
        <v>6669</v>
      </c>
      <c r="EJ40" s="189" t="s">
        <v>6667</v>
      </c>
      <c r="EK40" s="190">
        <v>44854</v>
      </c>
      <c r="EL40" s="188" t="s">
        <v>6675</v>
      </c>
      <c r="EM40" s="178">
        <v>500000</v>
      </c>
      <c r="EN40" s="182" t="s">
        <v>6666</v>
      </c>
      <c r="EO40" s="182" t="s">
        <v>4515</v>
      </c>
      <c r="EP40" s="182">
        <v>2</v>
      </c>
      <c r="EQ40" s="182" t="s">
        <v>6669</v>
      </c>
      <c r="ER40" s="182" t="s">
        <v>6674</v>
      </c>
      <c r="ES40" s="179">
        <v>44854</v>
      </c>
      <c r="ET40" s="189" t="s">
        <v>6042</v>
      </c>
      <c r="EU40" s="189">
        <v>992</v>
      </c>
      <c r="EV40" s="189" t="s">
        <v>6002</v>
      </c>
      <c r="EW40" s="189" t="s">
        <v>4515</v>
      </c>
      <c r="EX40" s="189">
        <v>2</v>
      </c>
      <c r="EY40" s="189" t="s">
        <v>6003</v>
      </c>
      <c r="EZ40" s="189" t="s">
        <v>1300</v>
      </c>
      <c r="FA40" s="190">
        <v>44832</v>
      </c>
      <c r="FB40" s="188" t="s">
        <v>1693</v>
      </c>
      <c r="FC40" s="182">
        <v>4</v>
      </c>
      <c r="FD40" s="182" t="s">
        <v>1690</v>
      </c>
      <c r="FE40" s="182" t="s">
        <v>80</v>
      </c>
      <c r="FF40" s="182">
        <v>1</v>
      </c>
      <c r="FG40" s="182" t="s">
        <v>1692</v>
      </c>
      <c r="FH40" s="182" t="s">
        <v>1691</v>
      </c>
      <c r="FI40" s="179">
        <v>44514</v>
      </c>
      <c r="FJ40" s="188" t="s">
        <v>1569</v>
      </c>
      <c r="FK40" s="189">
        <v>0</v>
      </c>
      <c r="FL40" s="189" t="s">
        <v>14</v>
      </c>
      <c r="FM40" s="189" t="s">
        <v>14</v>
      </c>
      <c r="FN40" s="189" t="s">
        <v>14</v>
      </c>
      <c r="FO40" s="189" t="s">
        <v>1554</v>
      </c>
      <c r="FP40" s="186" t="s">
        <v>14</v>
      </c>
      <c r="FQ40" s="187">
        <v>44363</v>
      </c>
      <c r="FR40" s="188" t="s">
        <v>2057</v>
      </c>
      <c r="FS40" s="182">
        <v>210000</v>
      </c>
      <c r="FT40" s="182" t="s">
        <v>2054</v>
      </c>
      <c r="FU40" s="182" t="s">
        <v>19</v>
      </c>
      <c r="FV40" s="182">
        <v>3</v>
      </c>
      <c r="FW40" s="182" t="s">
        <v>2056</v>
      </c>
      <c r="FX40" s="182" t="s">
        <v>2055</v>
      </c>
      <c r="FY40" s="179">
        <v>44648</v>
      </c>
      <c r="FZ40" s="189" t="s">
        <v>3205</v>
      </c>
      <c r="GA40" s="189">
        <v>2</v>
      </c>
      <c r="GB40" s="189" t="s">
        <v>2247</v>
      </c>
      <c r="GC40" s="189" t="s">
        <v>30</v>
      </c>
      <c r="GD40" s="189">
        <v>2</v>
      </c>
      <c r="GE40" s="189" t="s">
        <v>14</v>
      </c>
      <c r="GF40" s="189" t="s">
        <v>14</v>
      </c>
      <c r="GG40" s="190">
        <v>44695</v>
      </c>
      <c r="GH40" s="188" t="s">
        <v>3211</v>
      </c>
      <c r="GI40" s="182">
        <v>3</v>
      </c>
      <c r="GJ40" s="182" t="s">
        <v>2247</v>
      </c>
      <c r="GK40" s="182" t="s">
        <v>30</v>
      </c>
      <c r="GL40" s="182">
        <v>2</v>
      </c>
      <c r="GM40" s="182" t="s">
        <v>14</v>
      </c>
      <c r="GN40" s="182" t="s">
        <v>14</v>
      </c>
      <c r="GO40" s="179">
        <v>44695</v>
      </c>
      <c r="GP40" s="189" t="s">
        <v>3206</v>
      </c>
      <c r="GQ40" s="189">
        <v>3</v>
      </c>
      <c r="GR40" s="189" t="s">
        <v>2247</v>
      </c>
      <c r="GS40" s="189" t="s">
        <v>30</v>
      </c>
      <c r="GT40" s="189">
        <v>2</v>
      </c>
      <c r="GU40" s="189" t="s">
        <v>14</v>
      </c>
      <c r="GV40" s="189" t="s">
        <v>14</v>
      </c>
      <c r="GW40" s="190">
        <v>44695</v>
      </c>
      <c r="GX40" s="188" t="s">
        <v>3212</v>
      </c>
      <c r="GY40" s="182">
        <v>0</v>
      </c>
      <c r="GZ40" s="182" t="s">
        <v>2247</v>
      </c>
      <c r="HA40" s="182" t="s">
        <v>30</v>
      </c>
      <c r="HB40" s="182">
        <v>2</v>
      </c>
      <c r="HC40" s="182" t="s">
        <v>14</v>
      </c>
      <c r="HD40" s="182" t="s">
        <v>14</v>
      </c>
      <c r="HE40" s="179">
        <v>44695</v>
      </c>
      <c r="HF40" s="189" t="s">
        <v>3204</v>
      </c>
      <c r="HG40" s="189">
        <v>2</v>
      </c>
      <c r="HH40" s="189" t="s">
        <v>2247</v>
      </c>
      <c r="HI40" s="189" t="s">
        <v>30</v>
      </c>
      <c r="HJ40" s="189">
        <v>2</v>
      </c>
      <c r="HK40" s="189" t="s">
        <v>14</v>
      </c>
      <c r="HL40" s="189" t="s">
        <v>14</v>
      </c>
      <c r="HM40" s="190">
        <v>44695</v>
      </c>
      <c r="HN40" s="188" t="s">
        <v>3210</v>
      </c>
      <c r="HO40" s="182">
        <v>2</v>
      </c>
      <c r="HP40" s="182" t="s">
        <v>2247</v>
      </c>
      <c r="HQ40" s="182" t="s">
        <v>30</v>
      </c>
      <c r="HR40" s="182">
        <v>2</v>
      </c>
      <c r="HS40" s="182" t="s">
        <v>14</v>
      </c>
      <c r="HT40" s="182" t="s">
        <v>14</v>
      </c>
      <c r="HU40" s="179">
        <v>44695</v>
      </c>
      <c r="HV40" s="189" t="s">
        <v>3207</v>
      </c>
      <c r="HW40" s="189">
        <v>3</v>
      </c>
      <c r="HX40" s="189" t="s">
        <v>2247</v>
      </c>
      <c r="HY40" s="189" t="s">
        <v>30</v>
      </c>
      <c r="HZ40" s="189">
        <v>2</v>
      </c>
      <c r="IA40" s="189" t="s">
        <v>14</v>
      </c>
      <c r="IB40" s="189" t="s">
        <v>14</v>
      </c>
      <c r="IC40" s="190">
        <v>44695</v>
      </c>
      <c r="ID40" s="188" t="s">
        <v>3209</v>
      </c>
      <c r="IE40" s="182">
        <v>3</v>
      </c>
      <c r="IF40" s="182" t="s">
        <v>2247</v>
      </c>
      <c r="IG40" s="182" t="s">
        <v>30</v>
      </c>
      <c r="IH40" s="182">
        <v>2</v>
      </c>
      <c r="II40" s="182" t="s">
        <v>14</v>
      </c>
      <c r="IJ40" s="182" t="s">
        <v>14</v>
      </c>
      <c r="IK40" s="179">
        <v>44695</v>
      </c>
      <c r="IL40" s="189" t="s">
        <v>3208</v>
      </c>
      <c r="IM40" s="189">
        <v>3</v>
      </c>
      <c r="IN40" s="189" t="s">
        <v>2247</v>
      </c>
      <c r="IO40" s="189" t="s">
        <v>30</v>
      </c>
      <c r="IP40" s="189">
        <v>2</v>
      </c>
      <c r="IQ40" s="189" t="s">
        <v>14</v>
      </c>
      <c r="IR40" s="189" t="s">
        <v>14</v>
      </c>
      <c r="IS40" s="190">
        <v>44695</v>
      </c>
    </row>
    <row r="41" spans="1:253" s="282" customFormat="1" ht="12.95" customHeight="1" x14ac:dyDescent="0.2">
      <c r="A41" s="282" t="s">
        <v>1945</v>
      </c>
      <c r="B41" s="282" t="s">
        <v>9197</v>
      </c>
      <c r="C41" s="282" t="s">
        <v>1946</v>
      </c>
      <c r="D41" s="282" t="s">
        <v>406</v>
      </c>
      <c r="E41" s="282" t="s">
        <v>8719</v>
      </c>
      <c r="F41" s="282" t="s">
        <v>5985</v>
      </c>
      <c r="G41" s="177">
        <v>123516000</v>
      </c>
      <c r="H41" s="178" t="s">
        <v>5982</v>
      </c>
      <c r="I41" s="178" t="s">
        <v>4515</v>
      </c>
      <c r="J41" s="178">
        <v>2</v>
      </c>
      <c r="K41" s="178" t="s">
        <v>5984</v>
      </c>
      <c r="L41" s="178" t="s">
        <v>5983</v>
      </c>
      <c r="M41" s="179">
        <v>44832</v>
      </c>
      <c r="N41" s="188" t="s">
        <v>5989</v>
      </c>
      <c r="O41" s="180">
        <v>784300</v>
      </c>
      <c r="P41" s="180" t="s">
        <v>5986</v>
      </c>
      <c r="Q41" s="180" t="s">
        <v>19</v>
      </c>
      <c r="R41" s="180">
        <v>3</v>
      </c>
      <c r="S41" s="180" t="s">
        <v>5988</v>
      </c>
      <c r="T41" s="180" t="s">
        <v>5987</v>
      </c>
      <c r="U41" s="181">
        <v>44832</v>
      </c>
      <c r="V41" s="188" t="s">
        <v>5993</v>
      </c>
      <c r="W41" s="178">
        <v>60000000</v>
      </c>
      <c r="X41" s="178" t="s">
        <v>5990</v>
      </c>
      <c r="Y41" s="178" t="s">
        <v>4515</v>
      </c>
      <c r="Z41" s="178">
        <v>2</v>
      </c>
      <c r="AA41" s="178" t="s">
        <v>5992</v>
      </c>
      <c r="AB41" s="178" t="s">
        <v>5991</v>
      </c>
      <c r="AC41" s="179">
        <v>44832</v>
      </c>
      <c r="AD41" s="188" t="s">
        <v>5997</v>
      </c>
      <c r="AE41" s="186">
        <v>24100000</v>
      </c>
      <c r="AF41" s="186" t="s">
        <v>5994</v>
      </c>
      <c r="AG41" s="186" t="s">
        <v>80</v>
      </c>
      <c r="AH41" s="186">
        <v>1</v>
      </c>
      <c r="AI41" s="186" t="s">
        <v>5996</v>
      </c>
      <c r="AJ41" s="186" t="s">
        <v>5995</v>
      </c>
      <c r="AK41" s="187">
        <v>44832</v>
      </c>
      <c r="AL41" s="188" t="s">
        <v>6665</v>
      </c>
      <c r="AM41" s="178">
        <v>1300000</v>
      </c>
      <c r="AN41" s="178" t="s">
        <v>6662</v>
      </c>
      <c r="AO41" s="178" t="s">
        <v>4515</v>
      </c>
      <c r="AP41" s="178">
        <v>2</v>
      </c>
      <c r="AQ41" s="178" t="s">
        <v>6664</v>
      </c>
      <c r="AR41" s="178" t="s">
        <v>6663</v>
      </c>
      <c r="AS41" s="179">
        <v>44854</v>
      </c>
      <c r="AT41" s="189" t="s">
        <v>5419</v>
      </c>
      <c r="AU41" s="186" t="s">
        <v>14</v>
      </c>
      <c r="AV41" s="186" t="s">
        <v>14</v>
      </c>
      <c r="AW41" s="186" t="s">
        <v>14</v>
      </c>
      <c r="AX41" s="186" t="s">
        <v>14</v>
      </c>
      <c r="AY41" s="186" t="s">
        <v>5418</v>
      </c>
      <c r="AZ41" s="186" t="s">
        <v>14</v>
      </c>
      <c r="BA41" s="187">
        <v>44805</v>
      </c>
      <c r="BB41" s="188" t="s">
        <v>5417</v>
      </c>
      <c r="BC41" s="178">
        <v>2893008</v>
      </c>
      <c r="BD41" s="178" t="s">
        <v>5410</v>
      </c>
      <c r="BE41" s="178" t="s">
        <v>4515</v>
      </c>
      <c r="BF41" s="178">
        <v>2</v>
      </c>
      <c r="BG41" s="178" t="s">
        <v>5416</v>
      </c>
      <c r="BH41" s="178" t="s">
        <v>5411</v>
      </c>
      <c r="BI41" s="179">
        <v>44805</v>
      </c>
      <c r="BJ41" s="189" t="s">
        <v>6001</v>
      </c>
      <c r="BK41" s="189">
        <v>35</v>
      </c>
      <c r="BL41" s="189" t="s">
        <v>5998</v>
      </c>
      <c r="BM41" s="189" t="s">
        <v>4515</v>
      </c>
      <c r="BN41" s="189">
        <v>2</v>
      </c>
      <c r="BO41" s="189" t="s">
        <v>6000</v>
      </c>
      <c r="BP41" s="186" t="s">
        <v>5999</v>
      </c>
      <c r="BQ41" s="190">
        <v>44832</v>
      </c>
      <c r="BR41" s="188" t="s">
        <v>1947</v>
      </c>
      <c r="BS41" s="182" t="s">
        <v>14</v>
      </c>
      <c r="BT41" s="182" t="s">
        <v>14</v>
      </c>
      <c r="BU41" s="182">
        <v>0</v>
      </c>
      <c r="BV41" s="182">
        <v>0</v>
      </c>
      <c r="BW41" s="182" t="s">
        <v>14</v>
      </c>
      <c r="BX41" s="182" t="s">
        <v>14</v>
      </c>
      <c r="BY41" s="179">
        <v>44600</v>
      </c>
      <c r="BZ41" s="189" t="s">
        <v>1948</v>
      </c>
      <c r="CA41" s="189" t="s">
        <v>14</v>
      </c>
      <c r="CB41" s="189" t="s">
        <v>14</v>
      </c>
      <c r="CC41" s="189">
        <v>0</v>
      </c>
      <c r="CD41" s="189">
        <v>0</v>
      </c>
      <c r="CE41" s="189" t="s">
        <v>14</v>
      </c>
      <c r="CF41" s="189" t="s">
        <v>14</v>
      </c>
      <c r="CG41" s="190">
        <v>44600</v>
      </c>
      <c r="CH41" s="188" t="s">
        <v>9841</v>
      </c>
      <c r="CI41" s="189" t="e">
        <v>#N/A</v>
      </c>
      <c r="CJ41" s="189" t="e">
        <v>#N/A</v>
      </c>
      <c r="CK41" s="189" t="e">
        <v>#N/A</v>
      </c>
      <c r="CL41" s="189" t="e">
        <v>#N/A</v>
      </c>
      <c r="CM41" s="189" t="e">
        <v>#N/A</v>
      </c>
      <c r="CN41" s="189" t="e">
        <v>#N/A</v>
      </c>
      <c r="CO41" s="191" t="e">
        <v>#N/A</v>
      </c>
      <c r="CP41" s="189" t="s">
        <v>6006</v>
      </c>
      <c r="CQ41" s="182">
        <v>3500000</v>
      </c>
      <c r="CR41" s="182" t="s">
        <v>5994</v>
      </c>
      <c r="CS41" s="182" t="s">
        <v>4515</v>
      </c>
      <c r="CT41" s="182">
        <v>2</v>
      </c>
      <c r="CU41" s="182" t="s">
        <v>6005</v>
      </c>
      <c r="CV41" s="182" t="s">
        <v>5995</v>
      </c>
      <c r="CW41" s="179">
        <v>44832</v>
      </c>
      <c r="CX41" s="189" t="s">
        <v>6007</v>
      </c>
      <c r="CY41" s="186">
        <v>9900000</v>
      </c>
      <c r="CZ41" s="186" t="s">
        <v>5994</v>
      </c>
      <c r="DA41" s="186" t="s">
        <v>4515</v>
      </c>
      <c r="DB41" s="186">
        <v>2</v>
      </c>
      <c r="DC41" s="186" t="s">
        <v>6016</v>
      </c>
      <c r="DD41" s="186" t="s">
        <v>6015</v>
      </c>
      <c r="DE41" s="192">
        <v>44832</v>
      </c>
      <c r="DF41" s="188" t="s">
        <v>6011</v>
      </c>
      <c r="DG41" s="178">
        <v>35900000</v>
      </c>
      <c r="DH41" s="182" t="s">
        <v>6008</v>
      </c>
      <c r="DI41" s="182" t="s">
        <v>19</v>
      </c>
      <c r="DJ41" s="182">
        <v>3</v>
      </c>
      <c r="DK41" s="182" t="s">
        <v>6010</v>
      </c>
      <c r="DL41" s="182" t="s">
        <v>6009</v>
      </c>
      <c r="DM41" s="179">
        <v>44832</v>
      </c>
      <c r="DN41" s="189" t="s">
        <v>6014</v>
      </c>
      <c r="DO41" s="186">
        <v>14200000</v>
      </c>
      <c r="DP41" s="189" t="s">
        <v>6012</v>
      </c>
      <c r="DQ41" s="189" t="s">
        <v>19</v>
      </c>
      <c r="DR41" s="189">
        <v>3</v>
      </c>
      <c r="DS41" s="189" t="s">
        <v>5752</v>
      </c>
      <c r="DT41" s="189" t="s">
        <v>6013</v>
      </c>
      <c r="DU41" s="190">
        <v>44832</v>
      </c>
      <c r="DV41" s="188" t="s">
        <v>6017</v>
      </c>
      <c r="DW41" s="178">
        <v>7136000</v>
      </c>
      <c r="DX41" s="182" t="s">
        <v>5994</v>
      </c>
      <c r="DY41" s="182" t="s">
        <v>4515</v>
      </c>
      <c r="DZ41" s="182">
        <v>2</v>
      </c>
      <c r="EA41" s="182" t="s">
        <v>6016</v>
      </c>
      <c r="EB41" s="182" t="s">
        <v>6015</v>
      </c>
      <c r="EC41" s="179">
        <v>44832</v>
      </c>
      <c r="ED41" s="189" t="s">
        <v>6021</v>
      </c>
      <c r="EE41" s="186">
        <v>2363000</v>
      </c>
      <c r="EF41" s="189" t="s">
        <v>6018</v>
      </c>
      <c r="EG41" s="189" t="s">
        <v>4515</v>
      </c>
      <c r="EH41" s="189">
        <v>2</v>
      </c>
      <c r="EI41" s="189" t="s">
        <v>6020</v>
      </c>
      <c r="EJ41" s="189" t="s">
        <v>6019</v>
      </c>
      <c r="EK41" s="190">
        <v>44832</v>
      </c>
      <c r="EL41" s="188" t="s">
        <v>6025</v>
      </c>
      <c r="EM41" s="178">
        <v>401000</v>
      </c>
      <c r="EN41" s="182" t="s">
        <v>6022</v>
      </c>
      <c r="EO41" s="182" t="s">
        <v>19</v>
      </c>
      <c r="EP41" s="182">
        <v>3</v>
      </c>
      <c r="EQ41" s="182" t="s">
        <v>6024</v>
      </c>
      <c r="ER41" s="182" t="s">
        <v>6023</v>
      </c>
      <c r="ES41" s="179">
        <v>44832</v>
      </c>
      <c r="ET41" s="189" t="s">
        <v>6004</v>
      </c>
      <c r="EU41" s="189">
        <v>992</v>
      </c>
      <c r="EV41" s="189" t="s">
        <v>6002</v>
      </c>
      <c r="EW41" s="189" t="s">
        <v>4515</v>
      </c>
      <c r="EX41" s="189">
        <v>2</v>
      </c>
      <c r="EY41" s="189" t="s">
        <v>6003</v>
      </c>
      <c r="EZ41" s="189" t="s">
        <v>1300</v>
      </c>
      <c r="FA41" s="190">
        <v>44832</v>
      </c>
      <c r="FB41" s="188" t="s">
        <v>1950</v>
      </c>
      <c r="FC41" s="182">
        <v>3</v>
      </c>
      <c r="FD41" s="182" t="s">
        <v>14</v>
      </c>
      <c r="FE41" s="182" t="s">
        <v>30</v>
      </c>
      <c r="FF41" s="182">
        <v>2</v>
      </c>
      <c r="FG41" s="182" t="s">
        <v>1949</v>
      </c>
      <c r="FH41" s="182" t="s">
        <v>14</v>
      </c>
      <c r="FI41" s="179">
        <v>44600</v>
      </c>
      <c r="FJ41" s="188" t="s">
        <v>1951</v>
      </c>
      <c r="FK41" s="189" t="s">
        <v>14</v>
      </c>
      <c r="FL41" s="189" t="s">
        <v>14</v>
      </c>
      <c r="FM41" s="189">
        <v>0</v>
      </c>
      <c r="FN41" s="189">
        <v>0</v>
      </c>
      <c r="FO41" s="189" t="s">
        <v>14</v>
      </c>
      <c r="FP41" s="186" t="s">
        <v>14</v>
      </c>
      <c r="FQ41" s="187">
        <v>44600</v>
      </c>
      <c r="FR41" s="188" t="s">
        <v>1952</v>
      </c>
      <c r="FS41" s="182" t="s">
        <v>14</v>
      </c>
      <c r="FT41" s="182" t="s">
        <v>14</v>
      </c>
      <c r="FU41" s="182">
        <v>0</v>
      </c>
      <c r="FV41" s="182">
        <v>0</v>
      </c>
      <c r="FW41" s="182" t="s">
        <v>14</v>
      </c>
      <c r="FX41" s="182" t="s">
        <v>14</v>
      </c>
      <c r="FY41" s="179">
        <v>44600</v>
      </c>
      <c r="FZ41" s="189" t="s">
        <v>3214</v>
      </c>
      <c r="GA41" s="189">
        <v>2</v>
      </c>
      <c r="GB41" s="189" t="s">
        <v>2247</v>
      </c>
      <c r="GC41" s="189" t="s">
        <v>30</v>
      </c>
      <c r="GD41" s="189">
        <v>2</v>
      </c>
      <c r="GE41" s="189" t="s">
        <v>14</v>
      </c>
      <c r="GF41" s="189" t="s">
        <v>14</v>
      </c>
      <c r="GG41" s="190">
        <v>44695</v>
      </c>
      <c r="GH41" s="188" t="s">
        <v>3220</v>
      </c>
      <c r="GI41" s="182">
        <v>1</v>
      </c>
      <c r="GJ41" s="182" t="s">
        <v>2247</v>
      </c>
      <c r="GK41" s="182" t="s">
        <v>30</v>
      </c>
      <c r="GL41" s="182">
        <v>2</v>
      </c>
      <c r="GM41" s="182" t="s">
        <v>14</v>
      </c>
      <c r="GN41" s="182" t="s">
        <v>14</v>
      </c>
      <c r="GO41" s="179">
        <v>44695</v>
      </c>
      <c r="GP41" s="189" t="s">
        <v>3215</v>
      </c>
      <c r="GQ41" s="189">
        <v>1</v>
      </c>
      <c r="GR41" s="189" t="s">
        <v>2247</v>
      </c>
      <c r="GS41" s="189" t="s">
        <v>30</v>
      </c>
      <c r="GT41" s="189">
        <v>2</v>
      </c>
      <c r="GU41" s="189" t="s">
        <v>14</v>
      </c>
      <c r="GV41" s="189" t="s">
        <v>14</v>
      </c>
      <c r="GW41" s="190">
        <v>44695</v>
      </c>
      <c r="GX41" s="188" t="s">
        <v>3221</v>
      </c>
      <c r="GY41" s="182">
        <v>0</v>
      </c>
      <c r="GZ41" s="182" t="s">
        <v>2247</v>
      </c>
      <c r="HA41" s="182" t="s">
        <v>30</v>
      </c>
      <c r="HB41" s="182">
        <v>2</v>
      </c>
      <c r="HC41" s="182" t="s">
        <v>14</v>
      </c>
      <c r="HD41" s="182" t="s">
        <v>14</v>
      </c>
      <c r="HE41" s="179">
        <v>44695</v>
      </c>
      <c r="HF41" s="189" t="s">
        <v>3213</v>
      </c>
      <c r="HG41" s="189">
        <v>0</v>
      </c>
      <c r="HH41" s="189" t="s">
        <v>2247</v>
      </c>
      <c r="HI41" s="189" t="s">
        <v>30</v>
      </c>
      <c r="HJ41" s="189">
        <v>2</v>
      </c>
      <c r="HK41" s="189" t="s">
        <v>14</v>
      </c>
      <c r="HL41" s="189" t="s">
        <v>14</v>
      </c>
      <c r="HM41" s="190">
        <v>44695</v>
      </c>
      <c r="HN41" s="188" t="s">
        <v>3219</v>
      </c>
      <c r="HO41" s="182">
        <v>1</v>
      </c>
      <c r="HP41" s="182" t="s">
        <v>2247</v>
      </c>
      <c r="HQ41" s="182" t="s">
        <v>30</v>
      </c>
      <c r="HR41" s="182">
        <v>2</v>
      </c>
      <c r="HS41" s="182" t="s">
        <v>14</v>
      </c>
      <c r="HT41" s="182" t="s">
        <v>14</v>
      </c>
      <c r="HU41" s="179">
        <v>44695</v>
      </c>
      <c r="HV41" s="189" t="s">
        <v>3216</v>
      </c>
      <c r="HW41" s="189">
        <v>3</v>
      </c>
      <c r="HX41" s="189" t="s">
        <v>2247</v>
      </c>
      <c r="HY41" s="189" t="s">
        <v>30</v>
      </c>
      <c r="HZ41" s="189">
        <v>2</v>
      </c>
      <c r="IA41" s="189" t="s">
        <v>14</v>
      </c>
      <c r="IB41" s="189" t="s">
        <v>14</v>
      </c>
      <c r="IC41" s="190">
        <v>44695</v>
      </c>
      <c r="ID41" s="188" t="s">
        <v>3218</v>
      </c>
      <c r="IE41" s="182">
        <v>3</v>
      </c>
      <c r="IF41" s="182" t="s">
        <v>2247</v>
      </c>
      <c r="IG41" s="182" t="s">
        <v>30</v>
      </c>
      <c r="IH41" s="182">
        <v>2</v>
      </c>
      <c r="II41" s="182" t="s">
        <v>14</v>
      </c>
      <c r="IJ41" s="182" t="s">
        <v>14</v>
      </c>
      <c r="IK41" s="179">
        <v>44695</v>
      </c>
      <c r="IL41" s="189" t="s">
        <v>3217</v>
      </c>
      <c r="IM41" s="189">
        <v>2</v>
      </c>
      <c r="IN41" s="189" t="s">
        <v>2247</v>
      </c>
      <c r="IO41" s="189" t="s">
        <v>30</v>
      </c>
      <c r="IP41" s="189">
        <v>2</v>
      </c>
      <c r="IQ41" s="189" t="s">
        <v>14</v>
      </c>
      <c r="IR41" s="189" t="s">
        <v>14</v>
      </c>
      <c r="IS41" s="190">
        <v>44695</v>
      </c>
    </row>
    <row r="42" spans="1:253" s="282" customFormat="1" ht="12.95" customHeight="1" x14ac:dyDescent="0.2">
      <c r="A42" s="282" t="s">
        <v>5157</v>
      </c>
      <c r="B42" s="282" t="s">
        <v>9232</v>
      </c>
      <c r="C42" s="282" t="s">
        <v>5158</v>
      </c>
      <c r="D42" s="282" t="s">
        <v>5159</v>
      </c>
      <c r="E42" s="282" t="s">
        <v>8738</v>
      </c>
      <c r="F42" s="282" t="s">
        <v>5163</v>
      </c>
      <c r="G42" s="177">
        <v>2492000</v>
      </c>
      <c r="H42" s="178" t="s">
        <v>5160</v>
      </c>
      <c r="I42" s="178" t="s">
        <v>30</v>
      </c>
      <c r="J42" s="178">
        <v>2</v>
      </c>
      <c r="K42" s="178" t="s">
        <v>5162</v>
      </c>
      <c r="L42" s="178" t="s">
        <v>5161</v>
      </c>
      <c r="M42" s="179">
        <v>44804</v>
      </c>
      <c r="N42" s="188" t="s">
        <v>5166</v>
      </c>
      <c r="O42" s="180">
        <v>10120</v>
      </c>
      <c r="P42" s="180" t="s">
        <v>4723</v>
      </c>
      <c r="Q42" s="180" t="s">
        <v>80</v>
      </c>
      <c r="R42" s="180">
        <v>1</v>
      </c>
      <c r="S42" s="180" t="s">
        <v>5165</v>
      </c>
      <c r="T42" s="180" t="s">
        <v>5164</v>
      </c>
      <c r="U42" s="181">
        <v>44804</v>
      </c>
      <c r="V42" s="188" t="s">
        <v>5168</v>
      </c>
      <c r="W42" s="178">
        <v>2492000</v>
      </c>
      <c r="X42" s="178" t="s">
        <v>5160</v>
      </c>
      <c r="Y42" s="178" t="s">
        <v>30</v>
      </c>
      <c r="Z42" s="178">
        <v>2</v>
      </c>
      <c r="AA42" s="178" t="s">
        <v>5167</v>
      </c>
      <c r="AB42" s="178" t="s">
        <v>5161</v>
      </c>
      <c r="AC42" s="179">
        <v>44804</v>
      </c>
      <c r="AD42" s="188" t="s">
        <v>5171</v>
      </c>
      <c r="AE42" s="186">
        <v>44000</v>
      </c>
      <c r="AF42" s="186" t="s">
        <v>5169</v>
      </c>
      <c r="AG42" s="186" t="s">
        <v>30</v>
      </c>
      <c r="AH42" s="186">
        <v>2</v>
      </c>
      <c r="AI42" s="186" t="s">
        <v>4319</v>
      </c>
      <c r="AJ42" s="186" t="s">
        <v>5170</v>
      </c>
      <c r="AK42" s="187">
        <v>44804</v>
      </c>
      <c r="AL42" s="188" t="s">
        <v>5173</v>
      </c>
      <c r="AM42" s="178">
        <v>6000</v>
      </c>
      <c r="AN42" s="178" t="s">
        <v>5169</v>
      </c>
      <c r="AO42" s="178" t="s">
        <v>30</v>
      </c>
      <c r="AP42" s="178">
        <v>2</v>
      </c>
      <c r="AQ42" s="178" t="s">
        <v>5172</v>
      </c>
      <c r="AR42" s="178" t="s">
        <v>5170</v>
      </c>
      <c r="AS42" s="179">
        <v>44804</v>
      </c>
      <c r="AT42" s="189" t="s">
        <v>5174</v>
      </c>
      <c r="AU42" s="186" t="s">
        <v>14</v>
      </c>
      <c r="AV42" s="186" t="s">
        <v>14</v>
      </c>
      <c r="AW42" s="186" t="s">
        <v>14</v>
      </c>
      <c r="AX42" s="186" t="s">
        <v>14</v>
      </c>
      <c r="AY42" s="186" t="s">
        <v>14</v>
      </c>
      <c r="AZ42" s="186" t="s">
        <v>14</v>
      </c>
      <c r="BA42" s="187">
        <v>44804</v>
      </c>
      <c r="BB42" s="188" t="s">
        <v>5175</v>
      </c>
      <c r="BC42" s="178" t="s">
        <v>14</v>
      </c>
      <c r="BD42" s="178" t="s">
        <v>14</v>
      </c>
      <c r="BE42" s="178" t="s">
        <v>14</v>
      </c>
      <c r="BF42" s="178" t="s">
        <v>14</v>
      </c>
      <c r="BG42" s="178" t="s">
        <v>14</v>
      </c>
      <c r="BH42" s="178" t="s">
        <v>14</v>
      </c>
      <c r="BI42" s="179">
        <v>44804</v>
      </c>
      <c r="BJ42" s="189" t="s">
        <v>5177</v>
      </c>
      <c r="BK42" s="189">
        <v>11</v>
      </c>
      <c r="BL42" s="189" t="s">
        <v>5169</v>
      </c>
      <c r="BM42" s="189" t="s">
        <v>30</v>
      </c>
      <c r="BN42" s="189">
        <v>2</v>
      </c>
      <c r="BO42" s="189" t="s">
        <v>5176</v>
      </c>
      <c r="BP42" s="186" t="s">
        <v>5170</v>
      </c>
      <c r="BQ42" s="190">
        <v>44804</v>
      </c>
      <c r="BR42" s="188" t="s">
        <v>5178</v>
      </c>
      <c r="BS42" s="182" t="s">
        <v>14</v>
      </c>
      <c r="BT42" s="182" t="s">
        <v>14</v>
      </c>
      <c r="BU42" s="182" t="s">
        <v>14</v>
      </c>
      <c r="BV42" s="182" t="s">
        <v>14</v>
      </c>
      <c r="BW42" s="182" t="s">
        <v>14</v>
      </c>
      <c r="BX42" s="182" t="s">
        <v>14</v>
      </c>
      <c r="BY42" s="179">
        <v>44804</v>
      </c>
      <c r="BZ42" s="189" t="s">
        <v>5179</v>
      </c>
      <c r="CA42" s="189" t="s">
        <v>14</v>
      </c>
      <c r="CB42" s="189" t="s">
        <v>14</v>
      </c>
      <c r="CC42" s="189" t="s">
        <v>14</v>
      </c>
      <c r="CD42" s="189" t="s">
        <v>14</v>
      </c>
      <c r="CE42" s="189" t="s">
        <v>14</v>
      </c>
      <c r="CF42" s="189" t="s">
        <v>14</v>
      </c>
      <c r="CG42" s="190">
        <v>44804</v>
      </c>
      <c r="CH42" s="188" t="s">
        <v>9842</v>
      </c>
      <c r="CI42" s="189" t="e">
        <v>#N/A</v>
      </c>
      <c r="CJ42" s="189" t="e">
        <v>#N/A</v>
      </c>
      <c r="CK42" s="189" t="e">
        <v>#N/A</v>
      </c>
      <c r="CL42" s="189" t="e">
        <v>#N/A</v>
      </c>
      <c r="CM42" s="189" t="e">
        <v>#N/A</v>
      </c>
      <c r="CN42" s="189" t="e">
        <v>#N/A</v>
      </c>
      <c r="CO42" s="191" t="e">
        <v>#N/A</v>
      </c>
      <c r="CP42" s="189" t="s">
        <v>5180</v>
      </c>
      <c r="CQ42" s="182" t="s">
        <v>14</v>
      </c>
      <c r="CR42" s="182" t="s">
        <v>14</v>
      </c>
      <c r="CS42" s="182" t="s">
        <v>14</v>
      </c>
      <c r="CT42" s="182" t="s">
        <v>14</v>
      </c>
      <c r="CU42" s="182" t="s">
        <v>14</v>
      </c>
      <c r="CV42" s="182" t="s">
        <v>14</v>
      </c>
      <c r="CW42" s="179">
        <v>44804</v>
      </c>
      <c r="CX42" s="189" t="s">
        <v>5181</v>
      </c>
      <c r="CY42" s="186">
        <v>44000</v>
      </c>
      <c r="CZ42" s="186" t="s">
        <v>5169</v>
      </c>
      <c r="DA42" s="186" t="s">
        <v>30</v>
      </c>
      <c r="DB42" s="186">
        <v>2</v>
      </c>
      <c r="DC42" s="186" t="s">
        <v>5185</v>
      </c>
      <c r="DD42" s="186" t="s">
        <v>5170</v>
      </c>
      <c r="DE42" s="192">
        <v>44804</v>
      </c>
      <c r="DF42" s="188" t="s">
        <v>5183</v>
      </c>
      <c r="DG42" s="178">
        <v>2448000</v>
      </c>
      <c r="DH42" s="182" t="s">
        <v>5169</v>
      </c>
      <c r="DI42" s="182" t="s">
        <v>30</v>
      </c>
      <c r="DJ42" s="182">
        <v>2</v>
      </c>
      <c r="DK42" s="182" t="s">
        <v>5182</v>
      </c>
      <c r="DL42" s="182" t="s">
        <v>5170</v>
      </c>
      <c r="DM42" s="179">
        <v>44804</v>
      </c>
      <c r="DN42" s="189" t="s">
        <v>5184</v>
      </c>
      <c r="DO42" s="186">
        <v>0</v>
      </c>
      <c r="DP42" s="189" t="s">
        <v>5169</v>
      </c>
      <c r="DQ42" s="189" t="s">
        <v>30</v>
      </c>
      <c r="DR42" s="189">
        <v>2</v>
      </c>
      <c r="DS42" s="189" t="s">
        <v>5182</v>
      </c>
      <c r="DT42" s="189" t="s">
        <v>5170</v>
      </c>
      <c r="DU42" s="190">
        <v>44804</v>
      </c>
      <c r="DV42" s="188" t="s">
        <v>5186</v>
      </c>
      <c r="DW42" s="178">
        <v>38000</v>
      </c>
      <c r="DX42" s="182" t="s">
        <v>5169</v>
      </c>
      <c r="DY42" s="182" t="s">
        <v>30</v>
      </c>
      <c r="DZ42" s="182">
        <v>2</v>
      </c>
      <c r="EA42" s="182" t="s">
        <v>5185</v>
      </c>
      <c r="EB42" s="182" t="s">
        <v>5170</v>
      </c>
      <c r="EC42" s="179">
        <v>44804</v>
      </c>
      <c r="ED42" s="189" t="s">
        <v>5188</v>
      </c>
      <c r="EE42" s="186">
        <v>6000</v>
      </c>
      <c r="EF42" s="189" t="s">
        <v>5169</v>
      </c>
      <c r="EG42" s="189" t="s">
        <v>30</v>
      </c>
      <c r="EH42" s="189">
        <v>2</v>
      </c>
      <c r="EI42" s="189" t="s">
        <v>5187</v>
      </c>
      <c r="EJ42" s="189" t="s">
        <v>5170</v>
      </c>
      <c r="EK42" s="190">
        <v>44804</v>
      </c>
      <c r="EL42" s="188" t="s">
        <v>5189</v>
      </c>
      <c r="EM42" s="178">
        <v>0</v>
      </c>
      <c r="EN42" s="182" t="s">
        <v>5169</v>
      </c>
      <c r="EO42" s="182" t="s">
        <v>30</v>
      </c>
      <c r="EP42" s="182">
        <v>2</v>
      </c>
      <c r="EQ42" s="182" t="s">
        <v>5182</v>
      </c>
      <c r="ER42" s="182" t="s">
        <v>5170</v>
      </c>
      <c r="ES42" s="179">
        <v>44804</v>
      </c>
      <c r="ET42" s="189" t="s">
        <v>5190</v>
      </c>
      <c r="EU42" s="189">
        <v>11</v>
      </c>
      <c r="EV42" s="189" t="s">
        <v>5169</v>
      </c>
      <c r="EW42" s="189" t="s">
        <v>30</v>
      </c>
      <c r="EX42" s="189">
        <v>2</v>
      </c>
      <c r="EY42" s="189" t="s">
        <v>5176</v>
      </c>
      <c r="EZ42" s="189" t="s">
        <v>5170</v>
      </c>
      <c r="FA42" s="190">
        <v>44804</v>
      </c>
      <c r="FB42" s="188" t="s">
        <v>5194</v>
      </c>
      <c r="FC42" s="182">
        <v>4</v>
      </c>
      <c r="FD42" s="182" t="s">
        <v>5191</v>
      </c>
      <c r="FE42" s="182" t="s">
        <v>30</v>
      </c>
      <c r="FF42" s="182">
        <v>2</v>
      </c>
      <c r="FG42" s="182" t="s">
        <v>5193</v>
      </c>
      <c r="FH42" s="182" t="s">
        <v>5192</v>
      </c>
      <c r="FI42" s="179">
        <v>44804</v>
      </c>
      <c r="FJ42" s="188" t="s">
        <v>5195</v>
      </c>
      <c r="FK42" s="189" t="s">
        <v>14</v>
      </c>
      <c r="FL42" s="189" t="s">
        <v>14</v>
      </c>
      <c r="FM42" s="189" t="s">
        <v>14</v>
      </c>
      <c r="FN42" s="189" t="s">
        <v>14</v>
      </c>
      <c r="FO42" s="189" t="s">
        <v>14</v>
      </c>
      <c r="FP42" s="186" t="s">
        <v>14</v>
      </c>
      <c r="FQ42" s="187">
        <v>44804</v>
      </c>
      <c r="FR42" s="188" t="s">
        <v>5196</v>
      </c>
      <c r="FS42" s="182" t="s">
        <v>14</v>
      </c>
      <c r="FT42" s="182" t="s">
        <v>14</v>
      </c>
      <c r="FU42" s="182" t="s">
        <v>14</v>
      </c>
      <c r="FV42" s="182" t="s">
        <v>14</v>
      </c>
      <c r="FW42" s="182" t="s">
        <v>14</v>
      </c>
      <c r="FX42" s="182" t="s">
        <v>14</v>
      </c>
      <c r="FY42" s="179">
        <v>44804</v>
      </c>
      <c r="FZ42" s="189" t="s">
        <v>5384</v>
      </c>
      <c r="GA42" s="189">
        <v>0</v>
      </c>
      <c r="GB42" s="189" t="s">
        <v>2247</v>
      </c>
      <c r="GC42" s="189" t="s">
        <v>30</v>
      </c>
      <c r="GD42" s="189">
        <v>2</v>
      </c>
      <c r="GE42" s="189" t="s">
        <v>14</v>
      </c>
      <c r="GF42" s="189" t="s">
        <v>14</v>
      </c>
      <c r="GG42" s="190">
        <v>44804</v>
      </c>
      <c r="GH42" s="188" t="s">
        <v>5390</v>
      </c>
      <c r="GI42" s="182">
        <v>0</v>
      </c>
      <c r="GJ42" s="182" t="s">
        <v>2247</v>
      </c>
      <c r="GK42" s="182" t="s">
        <v>30</v>
      </c>
      <c r="GL42" s="182">
        <v>2</v>
      </c>
      <c r="GM42" s="182" t="s">
        <v>14</v>
      </c>
      <c r="GN42" s="182" t="s">
        <v>14</v>
      </c>
      <c r="GO42" s="179">
        <v>44804</v>
      </c>
      <c r="GP42" s="189" t="s">
        <v>5385</v>
      </c>
      <c r="GQ42" s="189">
        <v>0</v>
      </c>
      <c r="GR42" s="189" t="s">
        <v>2247</v>
      </c>
      <c r="GS42" s="189" t="s">
        <v>30</v>
      </c>
      <c r="GT42" s="189">
        <v>2</v>
      </c>
      <c r="GU42" s="189" t="s">
        <v>14</v>
      </c>
      <c r="GV42" s="189" t="s">
        <v>14</v>
      </c>
      <c r="GW42" s="190">
        <v>44804</v>
      </c>
      <c r="GX42" s="188" t="s">
        <v>5391</v>
      </c>
      <c r="GY42" s="182">
        <v>0</v>
      </c>
      <c r="GZ42" s="182" t="s">
        <v>2247</v>
      </c>
      <c r="HA42" s="182" t="s">
        <v>30</v>
      </c>
      <c r="HB42" s="182">
        <v>2</v>
      </c>
      <c r="HC42" s="182" t="s">
        <v>14</v>
      </c>
      <c r="HD42" s="182" t="s">
        <v>14</v>
      </c>
      <c r="HE42" s="179">
        <v>44804</v>
      </c>
      <c r="HF42" s="189" t="s">
        <v>5383</v>
      </c>
      <c r="HG42" s="189">
        <v>0</v>
      </c>
      <c r="HH42" s="189" t="s">
        <v>2247</v>
      </c>
      <c r="HI42" s="189" t="s">
        <v>30</v>
      </c>
      <c r="HJ42" s="189">
        <v>2</v>
      </c>
      <c r="HK42" s="189" t="s">
        <v>14</v>
      </c>
      <c r="HL42" s="189" t="s">
        <v>14</v>
      </c>
      <c r="HM42" s="190">
        <v>44804</v>
      </c>
      <c r="HN42" s="188" t="s">
        <v>5389</v>
      </c>
      <c r="HO42" s="182">
        <v>0</v>
      </c>
      <c r="HP42" s="182" t="s">
        <v>2247</v>
      </c>
      <c r="HQ42" s="182" t="s">
        <v>30</v>
      </c>
      <c r="HR42" s="182">
        <v>2</v>
      </c>
      <c r="HS42" s="182" t="s">
        <v>14</v>
      </c>
      <c r="HT42" s="182" t="s">
        <v>14</v>
      </c>
      <c r="HU42" s="179">
        <v>44804</v>
      </c>
      <c r="HV42" s="189" t="s">
        <v>5386</v>
      </c>
      <c r="HW42" s="189">
        <v>0</v>
      </c>
      <c r="HX42" s="189" t="s">
        <v>2247</v>
      </c>
      <c r="HY42" s="189" t="s">
        <v>30</v>
      </c>
      <c r="HZ42" s="189">
        <v>2</v>
      </c>
      <c r="IA42" s="189" t="s">
        <v>14</v>
      </c>
      <c r="IB42" s="189" t="s">
        <v>14</v>
      </c>
      <c r="IC42" s="190">
        <v>44804</v>
      </c>
      <c r="ID42" s="188" t="s">
        <v>5388</v>
      </c>
      <c r="IE42" s="182">
        <v>0</v>
      </c>
      <c r="IF42" s="182" t="s">
        <v>2247</v>
      </c>
      <c r="IG42" s="182" t="s">
        <v>30</v>
      </c>
      <c r="IH42" s="182">
        <v>2</v>
      </c>
      <c r="II42" s="182" t="s">
        <v>14</v>
      </c>
      <c r="IJ42" s="182" t="s">
        <v>14</v>
      </c>
      <c r="IK42" s="179">
        <v>44804</v>
      </c>
      <c r="IL42" s="189" t="s">
        <v>5387</v>
      </c>
      <c r="IM42" s="189">
        <v>1</v>
      </c>
      <c r="IN42" s="189" t="s">
        <v>2247</v>
      </c>
      <c r="IO42" s="189" t="s">
        <v>30</v>
      </c>
      <c r="IP42" s="189">
        <v>2</v>
      </c>
      <c r="IQ42" s="189" t="s">
        <v>14</v>
      </c>
      <c r="IR42" s="189" t="s">
        <v>14</v>
      </c>
      <c r="IS42" s="190">
        <v>44804</v>
      </c>
    </row>
    <row r="43" spans="1:253" s="282" customFormat="1" ht="12.95" customHeight="1" x14ac:dyDescent="0.2">
      <c r="A43" s="282" t="s">
        <v>107</v>
      </c>
      <c r="B43" s="282" t="s">
        <v>9241</v>
      </c>
      <c r="C43" s="282" t="s">
        <v>108</v>
      </c>
      <c r="D43" s="282" t="s">
        <v>109</v>
      </c>
      <c r="E43" s="282" t="s">
        <v>8743</v>
      </c>
      <c r="F43" s="282" t="s">
        <v>4992</v>
      </c>
      <c r="G43" s="177">
        <v>10432000</v>
      </c>
      <c r="H43" s="178" t="s">
        <v>4989</v>
      </c>
      <c r="I43" s="178" t="s">
        <v>80</v>
      </c>
      <c r="J43" s="178">
        <v>1</v>
      </c>
      <c r="K43" s="178" t="s">
        <v>4991</v>
      </c>
      <c r="L43" s="178" t="s">
        <v>4990</v>
      </c>
      <c r="M43" s="179">
        <v>44802</v>
      </c>
      <c r="N43" s="188" t="s">
        <v>766</v>
      </c>
      <c r="O43" s="180">
        <v>3364.07</v>
      </c>
      <c r="P43" s="180" t="s">
        <v>763</v>
      </c>
      <c r="Q43" s="180" t="s">
        <v>30</v>
      </c>
      <c r="R43" s="180">
        <v>2</v>
      </c>
      <c r="S43" s="180" t="s">
        <v>765</v>
      </c>
      <c r="T43" s="180" t="s">
        <v>764</v>
      </c>
      <c r="U43" s="181">
        <v>43585</v>
      </c>
      <c r="V43" s="188" t="s">
        <v>4996</v>
      </c>
      <c r="W43" s="178">
        <v>405000</v>
      </c>
      <c r="X43" s="178" t="s">
        <v>4993</v>
      </c>
      <c r="Y43" s="178" t="s">
        <v>4515</v>
      </c>
      <c r="Z43" s="178">
        <v>2</v>
      </c>
      <c r="AA43" s="178" t="s">
        <v>4995</v>
      </c>
      <c r="AB43" s="178" t="s">
        <v>4994</v>
      </c>
      <c r="AC43" s="179">
        <v>44802</v>
      </c>
      <c r="AD43" s="188" t="s">
        <v>4998</v>
      </c>
      <c r="AE43" s="186">
        <v>160000</v>
      </c>
      <c r="AF43" s="186" t="s">
        <v>4993</v>
      </c>
      <c r="AG43" s="186" t="s">
        <v>4515</v>
      </c>
      <c r="AH43" s="186">
        <v>2</v>
      </c>
      <c r="AI43" s="186" t="s">
        <v>4997</v>
      </c>
      <c r="AJ43" s="186" t="s">
        <v>4994</v>
      </c>
      <c r="AK43" s="187">
        <v>44802</v>
      </c>
      <c r="AL43" s="188" t="s">
        <v>5000</v>
      </c>
      <c r="AM43" s="178">
        <v>160000</v>
      </c>
      <c r="AN43" s="178" t="s">
        <v>4993</v>
      </c>
      <c r="AO43" s="178" t="s">
        <v>4515</v>
      </c>
      <c r="AP43" s="178">
        <v>2</v>
      </c>
      <c r="AQ43" s="178" t="s">
        <v>4999</v>
      </c>
      <c r="AR43" s="178" t="s">
        <v>4994</v>
      </c>
      <c r="AS43" s="179">
        <v>44802</v>
      </c>
      <c r="AT43" s="189" t="s">
        <v>762</v>
      </c>
      <c r="AU43" s="186">
        <v>0</v>
      </c>
      <c r="AV43" s="186" t="s">
        <v>14</v>
      </c>
      <c r="AW43" s="186" t="s">
        <v>14</v>
      </c>
      <c r="AX43" s="186" t="s">
        <v>14</v>
      </c>
      <c r="AY43" s="186" t="s">
        <v>14</v>
      </c>
      <c r="AZ43" s="186" t="s">
        <v>14</v>
      </c>
      <c r="BA43" s="187">
        <v>43585</v>
      </c>
      <c r="BB43" s="188" t="s">
        <v>115</v>
      </c>
      <c r="BC43" s="178" t="s">
        <v>14</v>
      </c>
      <c r="BD43" s="178">
        <v>0</v>
      </c>
      <c r="BE43" s="178" t="s">
        <v>14</v>
      </c>
      <c r="BF43" s="178" t="s">
        <v>14</v>
      </c>
      <c r="BG43" s="178">
        <v>0</v>
      </c>
      <c r="BH43" s="178">
        <v>0</v>
      </c>
      <c r="BI43" s="179">
        <v>43501</v>
      </c>
      <c r="BJ43" s="189" t="s">
        <v>8011</v>
      </c>
      <c r="BK43" s="189">
        <v>2</v>
      </c>
      <c r="BL43" s="189" t="s">
        <v>8009</v>
      </c>
      <c r="BM43" s="189" t="s">
        <v>19</v>
      </c>
      <c r="BN43" s="189">
        <v>3</v>
      </c>
      <c r="BO43" s="189" t="s">
        <v>8010</v>
      </c>
      <c r="BP43" s="186" t="s">
        <v>6074</v>
      </c>
      <c r="BQ43" s="190">
        <v>44862</v>
      </c>
      <c r="BR43" s="188" t="s">
        <v>110</v>
      </c>
      <c r="BS43" s="182" t="s">
        <v>14</v>
      </c>
      <c r="BT43" s="182">
        <v>0</v>
      </c>
      <c r="BU43" s="182" t="s">
        <v>14</v>
      </c>
      <c r="BV43" s="182" t="s">
        <v>14</v>
      </c>
      <c r="BW43" s="182">
        <v>0</v>
      </c>
      <c r="BX43" s="182">
        <v>0</v>
      </c>
      <c r="BY43" s="179">
        <v>43501</v>
      </c>
      <c r="BZ43" s="189" t="s">
        <v>111</v>
      </c>
      <c r="CA43" s="189" t="s">
        <v>14</v>
      </c>
      <c r="CB43" s="189">
        <v>0</v>
      </c>
      <c r="CC43" s="189" t="s">
        <v>14</v>
      </c>
      <c r="CD43" s="189" t="s">
        <v>14</v>
      </c>
      <c r="CE43" s="189">
        <v>0</v>
      </c>
      <c r="CF43" s="189">
        <v>0</v>
      </c>
      <c r="CG43" s="190">
        <v>43501</v>
      </c>
      <c r="CH43" s="188" t="s">
        <v>9843</v>
      </c>
      <c r="CI43" s="189" t="e">
        <v>#N/A</v>
      </c>
      <c r="CJ43" s="189" t="e">
        <v>#N/A</v>
      </c>
      <c r="CK43" s="189" t="e">
        <v>#N/A</v>
      </c>
      <c r="CL43" s="189" t="e">
        <v>#N/A</v>
      </c>
      <c r="CM43" s="189" t="e">
        <v>#N/A</v>
      </c>
      <c r="CN43" s="189" t="e">
        <v>#N/A</v>
      </c>
      <c r="CO43" s="191" t="e">
        <v>#N/A</v>
      </c>
      <c r="CP43" s="189" t="s">
        <v>114</v>
      </c>
      <c r="CQ43" s="182" t="s">
        <v>14</v>
      </c>
      <c r="CR43" s="182">
        <v>0</v>
      </c>
      <c r="CS43" s="182" t="s">
        <v>14</v>
      </c>
      <c r="CT43" s="182" t="s">
        <v>14</v>
      </c>
      <c r="CU43" s="182">
        <v>0</v>
      </c>
      <c r="CV43" s="182">
        <v>0</v>
      </c>
      <c r="CW43" s="179">
        <v>43501</v>
      </c>
      <c r="CX43" s="189" t="s">
        <v>2195</v>
      </c>
      <c r="CY43" s="186">
        <v>19000</v>
      </c>
      <c r="CZ43" s="186" t="s">
        <v>2192</v>
      </c>
      <c r="DA43" s="186" t="s">
        <v>19</v>
      </c>
      <c r="DB43" s="186">
        <v>3</v>
      </c>
      <c r="DC43" s="186" t="s">
        <v>2194</v>
      </c>
      <c r="DD43" s="186" t="s">
        <v>2193</v>
      </c>
      <c r="DE43" s="192">
        <v>44671</v>
      </c>
      <c r="DF43" s="188" t="s">
        <v>2196</v>
      </c>
      <c r="DG43" s="178">
        <v>245000</v>
      </c>
      <c r="DH43" s="182" t="s">
        <v>2192</v>
      </c>
      <c r="DI43" s="182" t="s">
        <v>19</v>
      </c>
      <c r="DJ43" s="182">
        <v>3</v>
      </c>
      <c r="DK43" s="182" t="s">
        <v>2194</v>
      </c>
      <c r="DL43" s="182" t="s">
        <v>2193</v>
      </c>
      <c r="DM43" s="179">
        <v>44671</v>
      </c>
      <c r="DN43" s="189" t="s">
        <v>5209</v>
      </c>
      <c r="DO43" s="186">
        <v>141000</v>
      </c>
      <c r="DP43" s="189" t="s">
        <v>5207</v>
      </c>
      <c r="DQ43" s="189" t="s">
        <v>19</v>
      </c>
      <c r="DR43" s="189">
        <v>3</v>
      </c>
      <c r="DS43" s="189" t="s">
        <v>2194</v>
      </c>
      <c r="DT43" s="189" t="s">
        <v>5208</v>
      </c>
      <c r="DU43" s="190">
        <v>44804</v>
      </c>
      <c r="DV43" s="188" t="s">
        <v>2197</v>
      </c>
      <c r="DW43" s="178">
        <v>19000</v>
      </c>
      <c r="DX43" s="182" t="s">
        <v>2192</v>
      </c>
      <c r="DY43" s="182" t="s">
        <v>19</v>
      </c>
      <c r="DZ43" s="182">
        <v>3</v>
      </c>
      <c r="EA43" s="182" t="s">
        <v>2194</v>
      </c>
      <c r="EB43" s="182" t="s">
        <v>2193</v>
      </c>
      <c r="EC43" s="179">
        <v>44671</v>
      </c>
      <c r="ED43" s="189" t="s">
        <v>2198</v>
      </c>
      <c r="EE43" s="186">
        <v>0</v>
      </c>
      <c r="EF43" s="189" t="s">
        <v>2192</v>
      </c>
      <c r="EG43" s="189" t="s">
        <v>19</v>
      </c>
      <c r="EH43" s="189">
        <v>3</v>
      </c>
      <c r="EI43" s="189" t="s">
        <v>2194</v>
      </c>
      <c r="EJ43" s="189" t="s">
        <v>2193</v>
      </c>
      <c r="EK43" s="190">
        <v>44671</v>
      </c>
      <c r="EL43" s="188" t="s">
        <v>2199</v>
      </c>
      <c r="EM43" s="178">
        <v>0</v>
      </c>
      <c r="EN43" s="182" t="s">
        <v>2192</v>
      </c>
      <c r="EO43" s="182" t="s">
        <v>19</v>
      </c>
      <c r="EP43" s="182">
        <v>3</v>
      </c>
      <c r="EQ43" s="182" t="s">
        <v>2194</v>
      </c>
      <c r="ER43" s="182" t="s">
        <v>2193</v>
      </c>
      <c r="ES43" s="179">
        <v>44671</v>
      </c>
      <c r="ET43" s="189" t="s">
        <v>8012</v>
      </c>
      <c r="EU43" s="189">
        <v>2</v>
      </c>
      <c r="EV43" s="189" t="s">
        <v>8009</v>
      </c>
      <c r="EW43" s="189" t="s">
        <v>19</v>
      </c>
      <c r="EX43" s="189">
        <v>3</v>
      </c>
      <c r="EY43" s="189" t="s">
        <v>8010</v>
      </c>
      <c r="EZ43" s="189" t="s">
        <v>6074</v>
      </c>
      <c r="FA43" s="190">
        <v>44862</v>
      </c>
      <c r="FB43" s="188" t="s">
        <v>113</v>
      </c>
      <c r="FC43" s="182">
        <v>2</v>
      </c>
      <c r="FD43" s="182">
        <v>0</v>
      </c>
      <c r="FE43" s="182" t="s">
        <v>30</v>
      </c>
      <c r="FF43" s="182">
        <v>2</v>
      </c>
      <c r="FG43" s="182" t="s">
        <v>112</v>
      </c>
      <c r="FH43" s="182">
        <v>0</v>
      </c>
      <c r="FI43" s="179">
        <v>43501</v>
      </c>
      <c r="FJ43" s="188" t="s">
        <v>116</v>
      </c>
      <c r="FK43" s="189" t="s">
        <v>14</v>
      </c>
      <c r="FL43" s="189">
        <v>0</v>
      </c>
      <c r="FM43" s="189" t="s">
        <v>14</v>
      </c>
      <c r="FN43" s="189" t="s">
        <v>14</v>
      </c>
      <c r="FO43" s="189">
        <v>0</v>
      </c>
      <c r="FP43" s="186">
        <v>0</v>
      </c>
      <c r="FQ43" s="187">
        <v>43501</v>
      </c>
      <c r="FR43" s="188" t="s">
        <v>117</v>
      </c>
      <c r="FS43" s="182" t="s">
        <v>14</v>
      </c>
      <c r="FT43" s="182">
        <v>0</v>
      </c>
      <c r="FU43" s="182" t="s">
        <v>14</v>
      </c>
      <c r="FV43" s="182" t="s">
        <v>14</v>
      </c>
      <c r="FW43" s="182">
        <v>0</v>
      </c>
      <c r="FX43" s="182">
        <v>0</v>
      </c>
      <c r="FY43" s="179">
        <v>43501</v>
      </c>
      <c r="FZ43" s="189" t="s">
        <v>2320</v>
      </c>
      <c r="GA43" s="189">
        <v>0</v>
      </c>
      <c r="GB43" s="189" t="s">
        <v>2247</v>
      </c>
      <c r="GC43" s="189" t="s">
        <v>30</v>
      </c>
      <c r="GD43" s="189">
        <v>2</v>
      </c>
      <c r="GE43" s="189" t="s">
        <v>14</v>
      </c>
      <c r="GF43" s="189" t="s">
        <v>14</v>
      </c>
      <c r="GG43" s="190">
        <v>44677</v>
      </c>
      <c r="GH43" s="188" t="s">
        <v>2326</v>
      </c>
      <c r="GI43" s="182">
        <v>0</v>
      </c>
      <c r="GJ43" s="182" t="s">
        <v>2247</v>
      </c>
      <c r="GK43" s="182" t="s">
        <v>30</v>
      </c>
      <c r="GL43" s="182">
        <v>2</v>
      </c>
      <c r="GM43" s="182" t="s">
        <v>14</v>
      </c>
      <c r="GN43" s="182" t="s">
        <v>14</v>
      </c>
      <c r="GO43" s="179">
        <v>44677</v>
      </c>
      <c r="GP43" s="189" t="s">
        <v>2321</v>
      </c>
      <c r="GQ43" s="189">
        <v>1</v>
      </c>
      <c r="GR43" s="189" t="s">
        <v>2247</v>
      </c>
      <c r="GS43" s="189" t="s">
        <v>30</v>
      </c>
      <c r="GT43" s="189">
        <v>2</v>
      </c>
      <c r="GU43" s="189" t="s">
        <v>14</v>
      </c>
      <c r="GV43" s="189" t="s">
        <v>14</v>
      </c>
      <c r="GW43" s="190">
        <v>44677</v>
      </c>
      <c r="GX43" s="188" t="s">
        <v>2327</v>
      </c>
      <c r="GY43" s="182">
        <v>0</v>
      </c>
      <c r="GZ43" s="182" t="s">
        <v>2247</v>
      </c>
      <c r="HA43" s="182" t="s">
        <v>30</v>
      </c>
      <c r="HB43" s="182">
        <v>2</v>
      </c>
      <c r="HC43" s="182" t="s">
        <v>14</v>
      </c>
      <c r="HD43" s="182" t="s">
        <v>14</v>
      </c>
      <c r="HE43" s="179">
        <v>44677</v>
      </c>
      <c r="HF43" s="189" t="s">
        <v>2319</v>
      </c>
      <c r="HG43" s="189">
        <v>2</v>
      </c>
      <c r="HH43" s="189" t="s">
        <v>2247</v>
      </c>
      <c r="HI43" s="189" t="s">
        <v>30</v>
      </c>
      <c r="HJ43" s="189">
        <v>2</v>
      </c>
      <c r="HK43" s="189" t="s">
        <v>14</v>
      </c>
      <c r="HL43" s="189" t="s">
        <v>14</v>
      </c>
      <c r="HM43" s="190">
        <v>44677</v>
      </c>
      <c r="HN43" s="188" t="s">
        <v>2325</v>
      </c>
      <c r="HO43" s="182">
        <v>0</v>
      </c>
      <c r="HP43" s="182" t="s">
        <v>2247</v>
      </c>
      <c r="HQ43" s="182" t="s">
        <v>30</v>
      </c>
      <c r="HR43" s="182">
        <v>2</v>
      </c>
      <c r="HS43" s="182" t="s">
        <v>14</v>
      </c>
      <c r="HT43" s="182" t="s">
        <v>14</v>
      </c>
      <c r="HU43" s="179">
        <v>44677</v>
      </c>
      <c r="HV43" s="189" t="s">
        <v>2322</v>
      </c>
      <c r="HW43" s="189">
        <v>0</v>
      </c>
      <c r="HX43" s="189" t="s">
        <v>2247</v>
      </c>
      <c r="HY43" s="189" t="s">
        <v>30</v>
      </c>
      <c r="HZ43" s="189">
        <v>2</v>
      </c>
      <c r="IA43" s="189" t="s">
        <v>14</v>
      </c>
      <c r="IB43" s="189" t="s">
        <v>14</v>
      </c>
      <c r="IC43" s="190">
        <v>44677</v>
      </c>
      <c r="ID43" s="188" t="s">
        <v>2324</v>
      </c>
      <c r="IE43" s="182">
        <v>0</v>
      </c>
      <c r="IF43" s="182" t="s">
        <v>2247</v>
      </c>
      <c r="IG43" s="182" t="s">
        <v>30</v>
      </c>
      <c r="IH43" s="182">
        <v>2</v>
      </c>
      <c r="II43" s="182" t="s">
        <v>14</v>
      </c>
      <c r="IJ43" s="182" t="s">
        <v>14</v>
      </c>
      <c r="IK43" s="179">
        <v>44677</v>
      </c>
      <c r="IL43" s="189" t="s">
        <v>2323</v>
      </c>
      <c r="IM43" s="189">
        <v>0</v>
      </c>
      <c r="IN43" s="189" t="s">
        <v>2247</v>
      </c>
      <c r="IO43" s="189" t="s">
        <v>30</v>
      </c>
      <c r="IP43" s="189">
        <v>2</v>
      </c>
      <c r="IQ43" s="189" t="s">
        <v>14</v>
      </c>
      <c r="IR43" s="189" t="s">
        <v>14</v>
      </c>
      <c r="IS43" s="190">
        <v>44677</v>
      </c>
    </row>
    <row r="44" spans="1:253" s="282" customFormat="1" ht="12.95" customHeight="1" x14ac:dyDescent="0.2">
      <c r="A44" s="282" t="s">
        <v>2526</v>
      </c>
      <c r="B44" s="282" t="s">
        <v>9319</v>
      </c>
      <c r="C44" s="282" t="s">
        <v>2527</v>
      </c>
      <c r="D44" s="282" t="s">
        <v>2528</v>
      </c>
      <c r="E44" s="282" t="s">
        <v>8746</v>
      </c>
      <c r="F44" s="282" t="s">
        <v>7077</v>
      </c>
      <c r="G44" s="177">
        <v>17100000</v>
      </c>
      <c r="H44" s="178" t="s">
        <v>6931</v>
      </c>
      <c r="I44" s="178" t="s">
        <v>4515</v>
      </c>
      <c r="J44" s="178">
        <v>2</v>
      </c>
      <c r="K44" s="178" t="s">
        <v>7076</v>
      </c>
      <c r="L44" s="178" t="s">
        <v>7002</v>
      </c>
      <c r="M44" s="179">
        <v>44858</v>
      </c>
      <c r="N44" s="188" t="s">
        <v>7080</v>
      </c>
      <c r="O44" s="180">
        <v>107160</v>
      </c>
      <c r="P44" s="180" t="s">
        <v>4723</v>
      </c>
      <c r="Q44" s="180" t="s">
        <v>4515</v>
      </c>
      <c r="R44" s="180">
        <v>2</v>
      </c>
      <c r="S44" s="180" t="s">
        <v>7079</v>
      </c>
      <c r="T44" s="180" t="s">
        <v>7078</v>
      </c>
      <c r="U44" s="181">
        <v>44858</v>
      </c>
      <c r="V44" s="188" t="s">
        <v>7081</v>
      </c>
      <c r="W44" s="178">
        <v>17100000</v>
      </c>
      <c r="X44" s="178" t="s">
        <v>6931</v>
      </c>
      <c r="Y44" s="178" t="s">
        <v>4515</v>
      </c>
      <c r="Z44" s="178">
        <v>2</v>
      </c>
      <c r="AA44" s="178" t="s">
        <v>7076</v>
      </c>
      <c r="AB44" s="178" t="s">
        <v>7002</v>
      </c>
      <c r="AC44" s="179">
        <v>44858</v>
      </c>
      <c r="AD44" s="188" t="s">
        <v>7083</v>
      </c>
      <c r="AE44" s="186">
        <v>5700000</v>
      </c>
      <c r="AF44" s="186" t="s">
        <v>6931</v>
      </c>
      <c r="AG44" s="186" t="s">
        <v>4515</v>
      </c>
      <c r="AH44" s="186">
        <v>2</v>
      </c>
      <c r="AI44" s="186" t="s">
        <v>7082</v>
      </c>
      <c r="AJ44" s="186" t="s">
        <v>7002</v>
      </c>
      <c r="AK44" s="187">
        <v>44858</v>
      </c>
      <c r="AL44" s="188" t="s">
        <v>7086</v>
      </c>
      <c r="AM44" s="178">
        <v>242000</v>
      </c>
      <c r="AN44" s="178" t="s">
        <v>6931</v>
      </c>
      <c r="AO44" s="178" t="s">
        <v>4515</v>
      </c>
      <c r="AP44" s="178">
        <v>2</v>
      </c>
      <c r="AQ44" s="178" t="s">
        <v>7085</v>
      </c>
      <c r="AR44" s="178" t="s">
        <v>7084</v>
      </c>
      <c r="AS44" s="179">
        <v>44858</v>
      </c>
      <c r="AT44" s="189" t="s">
        <v>7087</v>
      </c>
      <c r="AU44" s="186" t="s">
        <v>14</v>
      </c>
      <c r="AV44" s="186" t="s">
        <v>14</v>
      </c>
      <c r="AW44" s="186">
        <v>0</v>
      </c>
      <c r="AX44" s="186">
        <v>0</v>
      </c>
      <c r="AY44" s="186" t="s">
        <v>6799</v>
      </c>
      <c r="AZ44" s="186" t="s">
        <v>14</v>
      </c>
      <c r="BA44" s="187">
        <v>44858</v>
      </c>
      <c r="BB44" s="188" t="s">
        <v>7103</v>
      </c>
      <c r="BC44" s="178">
        <v>7505</v>
      </c>
      <c r="BD44" s="178" t="s">
        <v>7100</v>
      </c>
      <c r="BE44" s="178" t="s">
        <v>4515</v>
      </c>
      <c r="BF44" s="178">
        <v>2</v>
      </c>
      <c r="BG44" s="178" t="s">
        <v>7102</v>
      </c>
      <c r="BH44" s="178" t="s">
        <v>7101</v>
      </c>
      <c r="BI44" s="179">
        <v>44858</v>
      </c>
      <c r="BJ44" s="189" t="s">
        <v>7088</v>
      </c>
      <c r="BK44" s="189">
        <v>416</v>
      </c>
      <c r="BL44" s="189" t="s">
        <v>6847</v>
      </c>
      <c r="BM44" s="189" t="s">
        <v>4515</v>
      </c>
      <c r="BN44" s="189">
        <v>2</v>
      </c>
      <c r="BO44" s="189" t="s">
        <v>6848</v>
      </c>
      <c r="BP44" s="186" t="s">
        <v>1511</v>
      </c>
      <c r="BQ44" s="190">
        <v>44858</v>
      </c>
      <c r="BR44" s="188" t="s">
        <v>7105</v>
      </c>
      <c r="BS44" s="182">
        <v>56769</v>
      </c>
      <c r="BT44" s="182" t="s">
        <v>6931</v>
      </c>
      <c r="BU44" s="182" t="s">
        <v>4515</v>
      </c>
      <c r="BV44" s="182">
        <v>2</v>
      </c>
      <c r="BW44" s="182" t="s">
        <v>7104</v>
      </c>
      <c r="BX44" s="182" t="s">
        <v>7084</v>
      </c>
      <c r="BY44" s="179">
        <v>44858</v>
      </c>
      <c r="BZ44" s="189" t="s">
        <v>7107</v>
      </c>
      <c r="CA44" s="189">
        <v>33</v>
      </c>
      <c r="CB44" s="189" t="s">
        <v>6931</v>
      </c>
      <c r="CC44" s="189" t="s">
        <v>4515</v>
      </c>
      <c r="CD44" s="189">
        <v>2</v>
      </c>
      <c r="CE44" s="189" t="s">
        <v>7106</v>
      </c>
      <c r="CF44" s="189" t="s">
        <v>7084</v>
      </c>
      <c r="CG44" s="190">
        <v>44858</v>
      </c>
      <c r="CH44" s="188" t="s">
        <v>9844</v>
      </c>
      <c r="CI44" s="189" t="e">
        <v>#N/A</v>
      </c>
      <c r="CJ44" s="189" t="e">
        <v>#N/A</v>
      </c>
      <c r="CK44" s="189" t="e">
        <v>#N/A</v>
      </c>
      <c r="CL44" s="189" t="e">
        <v>#N/A</v>
      </c>
      <c r="CM44" s="189" t="e">
        <v>#N/A</v>
      </c>
      <c r="CN44" s="189" t="e">
        <v>#N/A</v>
      </c>
      <c r="CO44" s="191" t="e">
        <v>#N/A</v>
      </c>
      <c r="CP44" s="189" t="s">
        <v>7109</v>
      </c>
      <c r="CQ44" s="182">
        <v>367600000</v>
      </c>
      <c r="CR44" s="182" t="s">
        <v>6931</v>
      </c>
      <c r="CS44" s="182" t="s">
        <v>4515</v>
      </c>
      <c r="CT44" s="182">
        <v>2</v>
      </c>
      <c r="CU44" s="182" t="s">
        <v>7108</v>
      </c>
      <c r="CV44" s="182" t="s">
        <v>7084</v>
      </c>
      <c r="CW44" s="179">
        <v>44858</v>
      </c>
      <c r="CX44" s="189" t="s">
        <v>7090</v>
      </c>
      <c r="CY44" s="186">
        <v>3800000</v>
      </c>
      <c r="CZ44" s="186" t="s">
        <v>6931</v>
      </c>
      <c r="DA44" s="186" t="s">
        <v>4515</v>
      </c>
      <c r="DB44" s="186">
        <v>2</v>
      </c>
      <c r="DC44" s="186" t="s">
        <v>7020</v>
      </c>
      <c r="DD44" s="186" t="s">
        <v>7084</v>
      </c>
      <c r="DE44" s="192">
        <v>44858</v>
      </c>
      <c r="DF44" s="188" t="s">
        <v>7091</v>
      </c>
      <c r="DG44" s="178">
        <v>11400000</v>
      </c>
      <c r="DH44" s="182" t="s">
        <v>6931</v>
      </c>
      <c r="DI44" s="182" t="s">
        <v>4515</v>
      </c>
      <c r="DJ44" s="182">
        <v>2</v>
      </c>
      <c r="DK44" s="182" t="s">
        <v>4579</v>
      </c>
      <c r="DL44" s="182" t="s">
        <v>7084</v>
      </c>
      <c r="DM44" s="179">
        <v>44858</v>
      </c>
      <c r="DN44" s="189" t="s">
        <v>7092</v>
      </c>
      <c r="DO44" s="186">
        <v>1900000</v>
      </c>
      <c r="DP44" s="189" t="s">
        <v>6931</v>
      </c>
      <c r="DQ44" s="189" t="s">
        <v>4515</v>
      </c>
      <c r="DR44" s="189">
        <v>2</v>
      </c>
      <c r="DS44" s="189" t="s">
        <v>6856</v>
      </c>
      <c r="DT44" s="189" t="s">
        <v>7084</v>
      </c>
      <c r="DU44" s="190">
        <v>44858</v>
      </c>
      <c r="DV44" s="188" t="s">
        <v>7093</v>
      </c>
      <c r="DW44" s="178">
        <v>3800000</v>
      </c>
      <c r="DX44" s="182" t="s">
        <v>6931</v>
      </c>
      <c r="DY44" s="182" t="s">
        <v>4515</v>
      </c>
      <c r="DZ44" s="182">
        <v>2</v>
      </c>
      <c r="EA44" s="182" t="s">
        <v>7020</v>
      </c>
      <c r="EB44" s="182" t="s">
        <v>7084</v>
      </c>
      <c r="EC44" s="179">
        <v>44858</v>
      </c>
      <c r="ED44" s="189" t="s">
        <v>7094</v>
      </c>
      <c r="EE44" s="186">
        <v>0</v>
      </c>
      <c r="EF44" s="189" t="s">
        <v>14</v>
      </c>
      <c r="EG44" s="189" t="s">
        <v>14</v>
      </c>
      <c r="EH44" s="189" t="s">
        <v>14</v>
      </c>
      <c r="EI44" s="189" t="s">
        <v>6816</v>
      </c>
      <c r="EJ44" s="189" t="s">
        <v>14</v>
      </c>
      <c r="EK44" s="190">
        <v>44858</v>
      </c>
      <c r="EL44" s="188" t="s">
        <v>7095</v>
      </c>
      <c r="EM44" s="178">
        <v>0</v>
      </c>
      <c r="EN44" s="182" t="s">
        <v>14</v>
      </c>
      <c r="EO44" s="182">
        <v>0</v>
      </c>
      <c r="EP44" s="182">
        <v>0</v>
      </c>
      <c r="EQ44" s="182" t="s">
        <v>6818</v>
      </c>
      <c r="ER44" s="182" t="s">
        <v>14</v>
      </c>
      <c r="ES44" s="179">
        <v>44858</v>
      </c>
      <c r="ET44" s="189" t="s">
        <v>7089</v>
      </c>
      <c r="EU44" s="189">
        <v>416</v>
      </c>
      <c r="EV44" s="189" t="s">
        <v>6847</v>
      </c>
      <c r="EW44" s="189" t="s">
        <v>4515</v>
      </c>
      <c r="EX44" s="189">
        <v>2</v>
      </c>
      <c r="EY44" s="189" t="s">
        <v>6848</v>
      </c>
      <c r="EZ44" s="189" t="s">
        <v>1511</v>
      </c>
      <c r="FA44" s="190">
        <v>44858</v>
      </c>
      <c r="FB44" s="188" t="s">
        <v>7097</v>
      </c>
      <c r="FC44" s="182">
        <v>5</v>
      </c>
      <c r="FD44" s="182" t="s">
        <v>6931</v>
      </c>
      <c r="FE44" s="182" t="s">
        <v>4515</v>
      </c>
      <c r="FF44" s="182">
        <v>2</v>
      </c>
      <c r="FG44" s="182" t="s">
        <v>7096</v>
      </c>
      <c r="FH44" s="182" t="s">
        <v>7084</v>
      </c>
      <c r="FI44" s="179">
        <v>44858</v>
      </c>
      <c r="FJ44" s="188" t="s">
        <v>7098</v>
      </c>
      <c r="FK44" s="189" t="s">
        <v>14</v>
      </c>
      <c r="FL44" s="189" t="s">
        <v>14</v>
      </c>
      <c r="FM44" s="189">
        <v>0</v>
      </c>
      <c r="FN44" s="189">
        <v>0</v>
      </c>
      <c r="FO44" s="189" t="s">
        <v>6900</v>
      </c>
      <c r="FP44" s="186" t="s">
        <v>14</v>
      </c>
      <c r="FQ44" s="187">
        <v>44858</v>
      </c>
      <c r="FR44" s="188" t="s">
        <v>7099</v>
      </c>
      <c r="FS44" s="182" t="s">
        <v>14</v>
      </c>
      <c r="FT44" s="182" t="s">
        <v>14</v>
      </c>
      <c r="FU44" s="182" t="s">
        <v>14</v>
      </c>
      <c r="FV44" s="182" t="s">
        <v>14</v>
      </c>
      <c r="FW44" s="182" t="s">
        <v>6902</v>
      </c>
      <c r="FX44" s="182" t="s">
        <v>14</v>
      </c>
      <c r="FY44" s="179">
        <v>44858</v>
      </c>
      <c r="FZ44" s="189" t="s">
        <v>2530</v>
      </c>
      <c r="GA44" s="189">
        <v>0</v>
      </c>
      <c r="GB44" s="189" t="s">
        <v>2247</v>
      </c>
      <c r="GC44" s="189" t="s">
        <v>30</v>
      </c>
      <c r="GD44" s="189">
        <v>2</v>
      </c>
      <c r="GE44" s="189" t="s">
        <v>14</v>
      </c>
      <c r="GF44" s="189" t="s">
        <v>14</v>
      </c>
      <c r="GG44" s="190">
        <v>44686</v>
      </c>
      <c r="GH44" s="188" t="s">
        <v>2536</v>
      </c>
      <c r="GI44" s="182">
        <v>1</v>
      </c>
      <c r="GJ44" s="182" t="s">
        <v>2247</v>
      </c>
      <c r="GK44" s="182" t="s">
        <v>30</v>
      </c>
      <c r="GL44" s="182">
        <v>2</v>
      </c>
      <c r="GM44" s="182" t="s">
        <v>14</v>
      </c>
      <c r="GN44" s="182" t="s">
        <v>14</v>
      </c>
      <c r="GO44" s="179">
        <v>44686</v>
      </c>
      <c r="GP44" s="189" t="s">
        <v>2531</v>
      </c>
      <c r="GQ44" s="189">
        <v>0</v>
      </c>
      <c r="GR44" s="189" t="s">
        <v>2247</v>
      </c>
      <c r="GS44" s="189" t="s">
        <v>30</v>
      </c>
      <c r="GT44" s="189">
        <v>2</v>
      </c>
      <c r="GU44" s="189" t="s">
        <v>14</v>
      </c>
      <c r="GV44" s="189" t="s">
        <v>14</v>
      </c>
      <c r="GW44" s="190">
        <v>44686</v>
      </c>
      <c r="GX44" s="188" t="s">
        <v>2537</v>
      </c>
      <c r="GY44" s="182">
        <v>0</v>
      </c>
      <c r="GZ44" s="182" t="s">
        <v>2247</v>
      </c>
      <c r="HA44" s="182" t="s">
        <v>30</v>
      </c>
      <c r="HB44" s="182">
        <v>2</v>
      </c>
      <c r="HC44" s="182" t="s">
        <v>14</v>
      </c>
      <c r="HD44" s="182" t="s">
        <v>14</v>
      </c>
      <c r="HE44" s="179">
        <v>44686</v>
      </c>
      <c r="HF44" s="189" t="s">
        <v>2529</v>
      </c>
      <c r="HG44" s="189">
        <v>0</v>
      </c>
      <c r="HH44" s="189" t="s">
        <v>2247</v>
      </c>
      <c r="HI44" s="189" t="s">
        <v>30</v>
      </c>
      <c r="HJ44" s="189">
        <v>2</v>
      </c>
      <c r="HK44" s="189" t="s">
        <v>14</v>
      </c>
      <c r="HL44" s="189" t="s">
        <v>14</v>
      </c>
      <c r="HM44" s="190">
        <v>44686</v>
      </c>
      <c r="HN44" s="188" t="s">
        <v>2535</v>
      </c>
      <c r="HO44" s="182">
        <v>1</v>
      </c>
      <c r="HP44" s="182" t="s">
        <v>2247</v>
      </c>
      <c r="HQ44" s="182" t="s">
        <v>30</v>
      </c>
      <c r="HR44" s="182">
        <v>2</v>
      </c>
      <c r="HS44" s="182" t="s">
        <v>14</v>
      </c>
      <c r="HT44" s="182" t="s">
        <v>14</v>
      </c>
      <c r="HU44" s="179">
        <v>44686</v>
      </c>
      <c r="HV44" s="189" t="s">
        <v>2532</v>
      </c>
      <c r="HW44" s="189">
        <v>1</v>
      </c>
      <c r="HX44" s="189" t="s">
        <v>2247</v>
      </c>
      <c r="HY44" s="189" t="s">
        <v>30</v>
      </c>
      <c r="HZ44" s="189">
        <v>2</v>
      </c>
      <c r="IA44" s="189" t="s">
        <v>14</v>
      </c>
      <c r="IB44" s="189" t="s">
        <v>14</v>
      </c>
      <c r="IC44" s="190">
        <v>44686</v>
      </c>
      <c r="ID44" s="188" t="s">
        <v>2534</v>
      </c>
      <c r="IE44" s="182">
        <v>0</v>
      </c>
      <c r="IF44" s="182" t="s">
        <v>2247</v>
      </c>
      <c r="IG44" s="182" t="s">
        <v>30</v>
      </c>
      <c r="IH44" s="182">
        <v>2</v>
      </c>
      <c r="II44" s="182" t="s">
        <v>14</v>
      </c>
      <c r="IJ44" s="182" t="s">
        <v>14</v>
      </c>
      <c r="IK44" s="179">
        <v>44686</v>
      </c>
      <c r="IL44" s="189" t="s">
        <v>2533</v>
      </c>
      <c r="IM44" s="189">
        <v>2</v>
      </c>
      <c r="IN44" s="189" t="s">
        <v>2247</v>
      </c>
      <c r="IO44" s="189" t="s">
        <v>30</v>
      </c>
      <c r="IP44" s="189">
        <v>2</v>
      </c>
      <c r="IQ44" s="189" t="s">
        <v>14</v>
      </c>
      <c r="IR44" s="189" t="s">
        <v>14</v>
      </c>
      <c r="IS44" s="190">
        <v>44686</v>
      </c>
    </row>
    <row r="45" spans="1:253" s="282" customFormat="1" ht="12.95" customHeight="1" x14ac:dyDescent="0.2">
      <c r="A45" s="282" t="s">
        <v>2538</v>
      </c>
      <c r="B45" s="282" t="s">
        <v>9321</v>
      </c>
      <c r="C45" s="282" t="s">
        <v>2539</v>
      </c>
      <c r="D45" s="282" t="s">
        <v>2540</v>
      </c>
      <c r="E45" s="282" t="s">
        <v>8749</v>
      </c>
      <c r="F45" s="282" t="s">
        <v>7110</v>
      </c>
      <c r="G45" s="177">
        <v>9400000</v>
      </c>
      <c r="H45" s="178" t="s">
        <v>6931</v>
      </c>
      <c r="I45" s="178" t="s">
        <v>4515</v>
      </c>
      <c r="J45" s="178">
        <v>2</v>
      </c>
      <c r="K45" s="178" t="s">
        <v>7076</v>
      </c>
      <c r="L45" s="178" t="s">
        <v>7002</v>
      </c>
      <c r="M45" s="179">
        <v>44858</v>
      </c>
      <c r="N45" s="188" t="s">
        <v>7112</v>
      </c>
      <c r="O45" s="180">
        <v>111890</v>
      </c>
      <c r="P45" s="180" t="s">
        <v>4723</v>
      </c>
      <c r="Q45" s="180" t="s">
        <v>4515</v>
      </c>
      <c r="R45" s="180">
        <v>2</v>
      </c>
      <c r="S45" s="180" t="s">
        <v>7079</v>
      </c>
      <c r="T45" s="180" t="s">
        <v>7111</v>
      </c>
      <c r="U45" s="181">
        <v>44858</v>
      </c>
      <c r="V45" s="188" t="s">
        <v>7113</v>
      </c>
      <c r="W45" s="178">
        <v>9400000</v>
      </c>
      <c r="X45" s="178" t="s">
        <v>6931</v>
      </c>
      <c r="Y45" s="178" t="s">
        <v>4515</v>
      </c>
      <c r="Z45" s="178">
        <v>2</v>
      </c>
      <c r="AA45" s="178" t="s">
        <v>7076</v>
      </c>
      <c r="AB45" s="178" t="s">
        <v>7002</v>
      </c>
      <c r="AC45" s="179">
        <v>44858</v>
      </c>
      <c r="AD45" s="188" t="s">
        <v>7115</v>
      </c>
      <c r="AE45" s="186">
        <v>4000000</v>
      </c>
      <c r="AF45" s="186" t="s">
        <v>6931</v>
      </c>
      <c r="AG45" s="186" t="s">
        <v>4515</v>
      </c>
      <c r="AH45" s="186">
        <v>2</v>
      </c>
      <c r="AI45" s="186" t="s">
        <v>7114</v>
      </c>
      <c r="AJ45" s="186" t="s">
        <v>7002</v>
      </c>
      <c r="AK45" s="187">
        <v>44858</v>
      </c>
      <c r="AL45" s="188" t="s">
        <v>7117</v>
      </c>
      <c r="AM45" s="178">
        <v>247000</v>
      </c>
      <c r="AN45" s="178" t="s">
        <v>7011</v>
      </c>
      <c r="AO45" s="178" t="s">
        <v>4515</v>
      </c>
      <c r="AP45" s="178">
        <v>2</v>
      </c>
      <c r="AQ45" s="178" t="s">
        <v>7116</v>
      </c>
      <c r="AR45" s="178" t="s">
        <v>6841</v>
      </c>
      <c r="AS45" s="179">
        <v>44858</v>
      </c>
      <c r="AT45" s="189" t="s">
        <v>7118</v>
      </c>
      <c r="AU45" s="186" t="s">
        <v>14</v>
      </c>
      <c r="AV45" s="186" t="s">
        <v>14</v>
      </c>
      <c r="AW45" s="186" t="s">
        <v>14</v>
      </c>
      <c r="AX45" s="186" t="s">
        <v>14</v>
      </c>
      <c r="AY45" s="186" t="s">
        <v>6799</v>
      </c>
      <c r="AZ45" s="186" t="s">
        <v>14</v>
      </c>
      <c r="BA45" s="187">
        <v>44858</v>
      </c>
      <c r="BB45" s="188" t="s">
        <v>7135</v>
      </c>
      <c r="BC45" s="178">
        <v>3232</v>
      </c>
      <c r="BD45" s="178" t="s">
        <v>7132</v>
      </c>
      <c r="BE45" s="178" t="s">
        <v>4515</v>
      </c>
      <c r="BF45" s="178">
        <v>2</v>
      </c>
      <c r="BG45" s="178" t="s">
        <v>7134</v>
      </c>
      <c r="BH45" s="178" t="s">
        <v>7133</v>
      </c>
      <c r="BI45" s="179">
        <v>44858</v>
      </c>
      <c r="BJ45" s="189" t="s">
        <v>7119</v>
      </c>
      <c r="BK45" s="189">
        <v>551</v>
      </c>
      <c r="BL45" s="189" t="s">
        <v>6847</v>
      </c>
      <c r="BM45" s="189" t="s">
        <v>4515</v>
      </c>
      <c r="BN45" s="189">
        <v>2</v>
      </c>
      <c r="BO45" s="189" t="s">
        <v>6848</v>
      </c>
      <c r="BP45" s="186" t="s">
        <v>1511</v>
      </c>
      <c r="BQ45" s="190">
        <v>44858</v>
      </c>
      <c r="BR45" s="188" t="s">
        <v>7137</v>
      </c>
      <c r="BS45" s="182">
        <v>414</v>
      </c>
      <c r="BT45" s="182" t="s">
        <v>6931</v>
      </c>
      <c r="BU45" s="182" t="s">
        <v>4515</v>
      </c>
      <c r="BV45" s="182">
        <v>2</v>
      </c>
      <c r="BW45" s="182" t="s">
        <v>7136</v>
      </c>
      <c r="BX45" s="182" t="s">
        <v>7127</v>
      </c>
      <c r="BY45" s="179">
        <v>44858</v>
      </c>
      <c r="BZ45" s="189" t="s">
        <v>7138</v>
      </c>
      <c r="CA45" s="189">
        <v>414</v>
      </c>
      <c r="CB45" s="189" t="s">
        <v>6931</v>
      </c>
      <c r="CC45" s="189" t="s">
        <v>4515</v>
      </c>
      <c r="CD45" s="189">
        <v>2</v>
      </c>
      <c r="CE45" s="189" t="s">
        <v>7136</v>
      </c>
      <c r="CF45" s="189" t="s">
        <v>7127</v>
      </c>
      <c r="CG45" s="190">
        <v>44858</v>
      </c>
      <c r="CH45" s="188" t="s">
        <v>9845</v>
      </c>
      <c r="CI45" s="189" t="e">
        <v>#N/A</v>
      </c>
      <c r="CJ45" s="189" t="e">
        <v>#N/A</v>
      </c>
      <c r="CK45" s="189" t="e">
        <v>#N/A</v>
      </c>
      <c r="CL45" s="189" t="e">
        <v>#N/A</v>
      </c>
      <c r="CM45" s="189" t="e">
        <v>#N/A</v>
      </c>
      <c r="CN45" s="189" t="e">
        <v>#N/A</v>
      </c>
      <c r="CO45" s="191" t="e">
        <v>#N/A</v>
      </c>
      <c r="CP45" s="189" t="s">
        <v>7140</v>
      </c>
      <c r="CQ45" s="182">
        <v>2258000000</v>
      </c>
      <c r="CR45" s="182" t="s">
        <v>6931</v>
      </c>
      <c r="CS45" s="182" t="s">
        <v>4515</v>
      </c>
      <c r="CT45" s="182">
        <v>2</v>
      </c>
      <c r="CU45" s="182" t="s">
        <v>7139</v>
      </c>
      <c r="CV45" s="182" t="s">
        <v>7127</v>
      </c>
      <c r="CW45" s="179">
        <v>44858</v>
      </c>
      <c r="CX45" s="189" t="s">
        <v>7121</v>
      </c>
      <c r="CY45" s="186">
        <v>2800000</v>
      </c>
      <c r="CZ45" s="186" t="s">
        <v>6931</v>
      </c>
      <c r="DA45" s="186" t="s">
        <v>4515</v>
      </c>
      <c r="DB45" s="186">
        <v>2</v>
      </c>
      <c r="DC45" s="186" t="s">
        <v>7020</v>
      </c>
      <c r="DD45" s="186" t="s">
        <v>7002</v>
      </c>
      <c r="DE45" s="192">
        <v>44858</v>
      </c>
      <c r="DF45" s="188" t="s">
        <v>7122</v>
      </c>
      <c r="DG45" s="178">
        <v>5400000</v>
      </c>
      <c r="DH45" s="182" t="s">
        <v>6931</v>
      </c>
      <c r="DI45" s="182" t="s">
        <v>4515</v>
      </c>
      <c r="DJ45" s="182">
        <v>2</v>
      </c>
      <c r="DK45" s="182" t="s">
        <v>4579</v>
      </c>
      <c r="DL45" s="182" t="s">
        <v>7002</v>
      </c>
      <c r="DM45" s="179">
        <v>44858</v>
      </c>
      <c r="DN45" s="189" t="s">
        <v>7123</v>
      </c>
      <c r="DO45" s="186">
        <v>1200000</v>
      </c>
      <c r="DP45" s="189" t="s">
        <v>6931</v>
      </c>
      <c r="DQ45" s="189" t="s">
        <v>4515</v>
      </c>
      <c r="DR45" s="189">
        <v>2</v>
      </c>
      <c r="DS45" s="189" t="s">
        <v>6856</v>
      </c>
      <c r="DT45" s="189" t="s">
        <v>7002</v>
      </c>
      <c r="DU45" s="190">
        <v>44858</v>
      </c>
      <c r="DV45" s="188" t="s">
        <v>7124</v>
      </c>
      <c r="DW45" s="178">
        <v>2800000</v>
      </c>
      <c r="DX45" s="182" t="s">
        <v>6931</v>
      </c>
      <c r="DY45" s="182" t="s">
        <v>4515</v>
      </c>
      <c r="DZ45" s="182">
        <v>2</v>
      </c>
      <c r="EA45" s="182" t="s">
        <v>7020</v>
      </c>
      <c r="EB45" s="182" t="s">
        <v>7002</v>
      </c>
      <c r="EC45" s="179">
        <v>44858</v>
      </c>
      <c r="ED45" s="189" t="s">
        <v>7125</v>
      </c>
      <c r="EE45" s="186">
        <v>0</v>
      </c>
      <c r="EF45" s="189" t="s">
        <v>14</v>
      </c>
      <c r="EG45" s="189" t="s">
        <v>14</v>
      </c>
      <c r="EH45" s="189" t="s">
        <v>14</v>
      </c>
      <c r="EI45" s="189" t="s">
        <v>6816</v>
      </c>
      <c r="EJ45" s="189" t="s">
        <v>14</v>
      </c>
      <c r="EK45" s="190">
        <v>44858</v>
      </c>
      <c r="EL45" s="188" t="s">
        <v>7126</v>
      </c>
      <c r="EM45" s="178">
        <v>0</v>
      </c>
      <c r="EN45" s="182" t="s">
        <v>14</v>
      </c>
      <c r="EO45" s="182" t="s">
        <v>14</v>
      </c>
      <c r="EP45" s="182" t="s">
        <v>14</v>
      </c>
      <c r="EQ45" s="182" t="s">
        <v>6818</v>
      </c>
      <c r="ER45" s="182" t="s">
        <v>14</v>
      </c>
      <c r="ES45" s="179">
        <v>44858</v>
      </c>
      <c r="ET45" s="189" t="s">
        <v>7120</v>
      </c>
      <c r="EU45" s="189">
        <v>551</v>
      </c>
      <c r="EV45" s="189" t="s">
        <v>6847</v>
      </c>
      <c r="EW45" s="189" t="s">
        <v>4515</v>
      </c>
      <c r="EX45" s="189">
        <v>2</v>
      </c>
      <c r="EY45" s="189" t="s">
        <v>6848</v>
      </c>
      <c r="EZ45" s="189" t="s">
        <v>1511</v>
      </c>
      <c r="FA45" s="190">
        <v>44858</v>
      </c>
      <c r="FB45" s="188" t="s">
        <v>7129</v>
      </c>
      <c r="FC45" s="182">
        <v>3</v>
      </c>
      <c r="FD45" s="182" t="s">
        <v>6931</v>
      </c>
      <c r="FE45" s="182" t="s">
        <v>4515</v>
      </c>
      <c r="FF45" s="182">
        <v>2</v>
      </c>
      <c r="FG45" s="182" t="s">
        <v>7128</v>
      </c>
      <c r="FH45" s="182" t="s">
        <v>7127</v>
      </c>
      <c r="FI45" s="179">
        <v>44858</v>
      </c>
      <c r="FJ45" s="188" t="s">
        <v>7130</v>
      </c>
      <c r="FK45" s="189" t="s">
        <v>14</v>
      </c>
      <c r="FL45" s="189" t="s">
        <v>14</v>
      </c>
      <c r="FM45" s="189">
        <v>0</v>
      </c>
      <c r="FN45" s="189">
        <v>0</v>
      </c>
      <c r="FO45" s="189" t="s">
        <v>6900</v>
      </c>
      <c r="FP45" s="186" t="s">
        <v>14</v>
      </c>
      <c r="FQ45" s="187">
        <v>44858</v>
      </c>
      <c r="FR45" s="188" t="s">
        <v>7131</v>
      </c>
      <c r="FS45" s="182" t="s">
        <v>14</v>
      </c>
      <c r="FT45" s="182" t="s">
        <v>14</v>
      </c>
      <c r="FU45" s="182" t="s">
        <v>14</v>
      </c>
      <c r="FV45" s="182" t="s">
        <v>14</v>
      </c>
      <c r="FW45" s="182" t="s">
        <v>6902</v>
      </c>
      <c r="FX45" s="182" t="s">
        <v>14</v>
      </c>
      <c r="FY45" s="179">
        <v>44858</v>
      </c>
      <c r="FZ45" s="189" t="s">
        <v>2542</v>
      </c>
      <c r="GA45" s="189">
        <v>0</v>
      </c>
      <c r="GB45" s="189" t="s">
        <v>2247</v>
      </c>
      <c r="GC45" s="189" t="s">
        <v>30</v>
      </c>
      <c r="GD45" s="189">
        <v>2</v>
      </c>
      <c r="GE45" s="189" t="s">
        <v>14</v>
      </c>
      <c r="GF45" s="189" t="s">
        <v>14</v>
      </c>
      <c r="GG45" s="190">
        <v>44686</v>
      </c>
      <c r="GH45" s="188" t="s">
        <v>2548</v>
      </c>
      <c r="GI45" s="182">
        <v>1</v>
      </c>
      <c r="GJ45" s="182" t="s">
        <v>2247</v>
      </c>
      <c r="GK45" s="182" t="s">
        <v>30</v>
      </c>
      <c r="GL45" s="182">
        <v>2</v>
      </c>
      <c r="GM45" s="182" t="s">
        <v>14</v>
      </c>
      <c r="GN45" s="182" t="s">
        <v>14</v>
      </c>
      <c r="GO45" s="179">
        <v>44686</v>
      </c>
      <c r="GP45" s="189" t="s">
        <v>2543</v>
      </c>
      <c r="GQ45" s="189">
        <v>0</v>
      </c>
      <c r="GR45" s="189" t="s">
        <v>2247</v>
      </c>
      <c r="GS45" s="189" t="s">
        <v>30</v>
      </c>
      <c r="GT45" s="189">
        <v>2</v>
      </c>
      <c r="GU45" s="189" t="s">
        <v>14</v>
      </c>
      <c r="GV45" s="189" t="s">
        <v>14</v>
      </c>
      <c r="GW45" s="190">
        <v>44686</v>
      </c>
      <c r="GX45" s="188" t="s">
        <v>2549</v>
      </c>
      <c r="GY45" s="182">
        <v>0</v>
      </c>
      <c r="GZ45" s="182" t="s">
        <v>2247</v>
      </c>
      <c r="HA45" s="182" t="s">
        <v>30</v>
      </c>
      <c r="HB45" s="182">
        <v>2</v>
      </c>
      <c r="HC45" s="182" t="s">
        <v>14</v>
      </c>
      <c r="HD45" s="182" t="s">
        <v>14</v>
      </c>
      <c r="HE45" s="179">
        <v>44686</v>
      </c>
      <c r="HF45" s="189" t="s">
        <v>2541</v>
      </c>
      <c r="HG45" s="189">
        <v>0</v>
      </c>
      <c r="HH45" s="189" t="s">
        <v>2247</v>
      </c>
      <c r="HI45" s="189" t="s">
        <v>30</v>
      </c>
      <c r="HJ45" s="189">
        <v>2</v>
      </c>
      <c r="HK45" s="189" t="s">
        <v>14</v>
      </c>
      <c r="HL45" s="189" t="s">
        <v>14</v>
      </c>
      <c r="HM45" s="190">
        <v>44686</v>
      </c>
      <c r="HN45" s="188" t="s">
        <v>2547</v>
      </c>
      <c r="HO45" s="182">
        <v>2</v>
      </c>
      <c r="HP45" s="182" t="s">
        <v>2247</v>
      </c>
      <c r="HQ45" s="182" t="s">
        <v>30</v>
      </c>
      <c r="HR45" s="182">
        <v>2</v>
      </c>
      <c r="HS45" s="182" t="s">
        <v>14</v>
      </c>
      <c r="HT45" s="182" t="s">
        <v>14</v>
      </c>
      <c r="HU45" s="179">
        <v>44686</v>
      </c>
      <c r="HV45" s="189" t="s">
        <v>2544</v>
      </c>
      <c r="HW45" s="189">
        <v>2</v>
      </c>
      <c r="HX45" s="189" t="s">
        <v>2247</v>
      </c>
      <c r="HY45" s="189" t="s">
        <v>30</v>
      </c>
      <c r="HZ45" s="189">
        <v>2</v>
      </c>
      <c r="IA45" s="189" t="s">
        <v>14</v>
      </c>
      <c r="IB45" s="189" t="s">
        <v>14</v>
      </c>
      <c r="IC45" s="190">
        <v>44686</v>
      </c>
      <c r="ID45" s="188" t="s">
        <v>2546</v>
      </c>
      <c r="IE45" s="182">
        <v>0</v>
      </c>
      <c r="IF45" s="182" t="s">
        <v>2247</v>
      </c>
      <c r="IG45" s="182" t="s">
        <v>30</v>
      </c>
      <c r="IH45" s="182">
        <v>2</v>
      </c>
      <c r="II45" s="182" t="s">
        <v>14</v>
      </c>
      <c r="IJ45" s="182" t="s">
        <v>14</v>
      </c>
      <c r="IK45" s="179">
        <v>44686</v>
      </c>
      <c r="IL45" s="189" t="s">
        <v>2545</v>
      </c>
      <c r="IM45" s="189">
        <v>3</v>
      </c>
      <c r="IN45" s="189" t="s">
        <v>2247</v>
      </c>
      <c r="IO45" s="189" t="s">
        <v>30</v>
      </c>
      <c r="IP45" s="189">
        <v>2</v>
      </c>
      <c r="IQ45" s="189" t="s">
        <v>14</v>
      </c>
      <c r="IR45" s="189" t="s">
        <v>14</v>
      </c>
      <c r="IS45" s="190">
        <v>44686</v>
      </c>
    </row>
    <row r="46" spans="1:253" s="282" customFormat="1" ht="12.95" customHeight="1" x14ac:dyDescent="0.2">
      <c r="A46" s="282" t="s">
        <v>2736</v>
      </c>
      <c r="B46" s="282" t="s">
        <v>9323</v>
      </c>
      <c r="C46" s="282" t="s">
        <v>2737</v>
      </c>
      <c r="D46" s="282" t="s">
        <v>2738</v>
      </c>
      <c r="E46" s="282" t="s">
        <v>8752</v>
      </c>
      <c r="F46" s="282" t="s">
        <v>6911</v>
      </c>
      <c r="G46" s="177">
        <v>11400000</v>
      </c>
      <c r="H46" s="178" t="s">
        <v>6908</v>
      </c>
      <c r="I46" s="178" t="s">
        <v>4515</v>
      </c>
      <c r="J46" s="178">
        <v>2</v>
      </c>
      <c r="K46" s="178" t="s">
        <v>6910</v>
      </c>
      <c r="L46" s="178" t="s">
        <v>6909</v>
      </c>
      <c r="M46" s="179">
        <v>44858</v>
      </c>
      <c r="N46" s="188" t="s">
        <v>6914</v>
      </c>
      <c r="O46" s="180">
        <v>27560</v>
      </c>
      <c r="P46" s="180" t="s">
        <v>1645</v>
      </c>
      <c r="Q46" s="180" t="s">
        <v>4515</v>
      </c>
      <c r="R46" s="180">
        <v>2</v>
      </c>
      <c r="S46" s="180" t="s">
        <v>6913</v>
      </c>
      <c r="T46" s="180" t="s">
        <v>6912</v>
      </c>
      <c r="U46" s="181">
        <v>44858</v>
      </c>
      <c r="V46" s="188" t="s">
        <v>6915</v>
      </c>
      <c r="W46" s="178">
        <v>11400000</v>
      </c>
      <c r="X46" s="178" t="s">
        <v>6908</v>
      </c>
      <c r="Y46" s="178" t="s">
        <v>4515</v>
      </c>
      <c r="Z46" s="178">
        <v>2</v>
      </c>
      <c r="AA46" s="178" t="s">
        <v>6910</v>
      </c>
      <c r="AB46" s="178" t="s">
        <v>6909</v>
      </c>
      <c r="AC46" s="179">
        <v>44858</v>
      </c>
      <c r="AD46" s="188" t="s">
        <v>6917</v>
      </c>
      <c r="AE46" s="186">
        <v>8200000</v>
      </c>
      <c r="AF46" s="186" t="s">
        <v>6908</v>
      </c>
      <c r="AG46" s="186" t="s">
        <v>4515</v>
      </c>
      <c r="AH46" s="186">
        <v>2</v>
      </c>
      <c r="AI46" s="186" t="s">
        <v>6916</v>
      </c>
      <c r="AJ46" s="186" t="s">
        <v>6909</v>
      </c>
      <c r="AK46" s="187">
        <v>44858</v>
      </c>
      <c r="AL46" s="188" t="s">
        <v>6921</v>
      </c>
      <c r="AM46" s="178">
        <v>24000</v>
      </c>
      <c r="AN46" s="178" t="s">
        <v>6918</v>
      </c>
      <c r="AO46" s="178" t="s">
        <v>4515</v>
      </c>
      <c r="AP46" s="178">
        <v>2</v>
      </c>
      <c r="AQ46" s="178" t="s">
        <v>6920</v>
      </c>
      <c r="AR46" s="178" t="s">
        <v>6919</v>
      </c>
      <c r="AS46" s="179">
        <v>44858</v>
      </c>
      <c r="AT46" s="189" t="s">
        <v>6924</v>
      </c>
      <c r="AU46" s="186">
        <v>13017</v>
      </c>
      <c r="AV46" s="186" t="s">
        <v>6908</v>
      </c>
      <c r="AW46" s="186" t="s">
        <v>4515</v>
      </c>
      <c r="AX46" s="186">
        <v>2</v>
      </c>
      <c r="AY46" s="186" t="s">
        <v>6923</v>
      </c>
      <c r="AZ46" s="186" t="s">
        <v>6922</v>
      </c>
      <c r="BA46" s="187">
        <v>44858</v>
      </c>
      <c r="BB46" s="188" t="s">
        <v>6948</v>
      </c>
      <c r="BC46" s="178" t="s">
        <v>14</v>
      </c>
      <c r="BD46" s="178" t="s">
        <v>14</v>
      </c>
      <c r="BE46" s="178" t="s">
        <v>14</v>
      </c>
      <c r="BF46" s="178" t="s">
        <v>14</v>
      </c>
      <c r="BG46" s="178" t="s">
        <v>6947</v>
      </c>
      <c r="BH46" s="178" t="s">
        <v>14</v>
      </c>
      <c r="BI46" s="179">
        <v>44858</v>
      </c>
      <c r="BJ46" s="189" t="s">
        <v>6926</v>
      </c>
      <c r="BK46" s="189">
        <v>2457</v>
      </c>
      <c r="BL46" s="189" t="s">
        <v>6908</v>
      </c>
      <c r="BM46" s="189" t="s">
        <v>4515</v>
      </c>
      <c r="BN46" s="189">
        <v>2</v>
      </c>
      <c r="BO46" s="189" t="s">
        <v>6925</v>
      </c>
      <c r="BP46" s="186" t="s">
        <v>6922</v>
      </c>
      <c r="BQ46" s="190">
        <v>44858</v>
      </c>
      <c r="BR46" s="188" t="s">
        <v>6951</v>
      </c>
      <c r="BS46" s="182">
        <v>77006</v>
      </c>
      <c r="BT46" s="182" t="s">
        <v>6931</v>
      </c>
      <c r="BU46" s="182" t="s">
        <v>4515</v>
      </c>
      <c r="BV46" s="182">
        <v>2</v>
      </c>
      <c r="BW46" s="182" t="s">
        <v>6950</v>
      </c>
      <c r="BX46" s="182" t="s">
        <v>6949</v>
      </c>
      <c r="BY46" s="179">
        <v>44858</v>
      </c>
      <c r="BZ46" s="189" t="s">
        <v>6955</v>
      </c>
      <c r="CA46" s="189">
        <v>53093</v>
      </c>
      <c r="CB46" s="189" t="s">
        <v>6952</v>
      </c>
      <c r="CC46" s="189" t="s">
        <v>4515</v>
      </c>
      <c r="CD46" s="189">
        <v>2</v>
      </c>
      <c r="CE46" s="189" t="s">
        <v>6954</v>
      </c>
      <c r="CF46" s="189" t="s">
        <v>6953</v>
      </c>
      <c r="CG46" s="190">
        <v>44858</v>
      </c>
      <c r="CH46" s="188" t="s">
        <v>9846</v>
      </c>
      <c r="CI46" s="189" t="e">
        <v>#N/A</v>
      </c>
      <c r="CJ46" s="189" t="e">
        <v>#N/A</v>
      </c>
      <c r="CK46" s="189" t="e">
        <v>#N/A</v>
      </c>
      <c r="CL46" s="189" t="e">
        <v>#N/A</v>
      </c>
      <c r="CM46" s="189" t="e">
        <v>#N/A</v>
      </c>
      <c r="CN46" s="189" t="e">
        <v>#N/A</v>
      </c>
      <c r="CO46" s="191" t="e">
        <v>#N/A</v>
      </c>
      <c r="CP46" s="189" t="s">
        <v>6958</v>
      </c>
      <c r="CQ46" s="182">
        <v>1500000000</v>
      </c>
      <c r="CR46" s="182" t="s">
        <v>6931</v>
      </c>
      <c r="CS46" s="182" t="s">
        <v>19</v>
      </c>
      <c r="CT46" s="182">
        <v>3</v>
      </c>
      <c r="CU46" s="182" t="s">
        <v>6957</v>
      </c>
      <c r="CV46" s="182" t="s">
        <v>6956</v>
      </c>
      <c r="CW46" s="179">
        <v>44858</v>
      </c>
      <c r="CX46" s="189" t="s">
        <v>6932</v>
      </c>
      <c r="CY46" s="186">
        <v>4400000</v>
      </c>
      <c r="CZ46" s="186" t="s">
        <v>6908</v>
      </c>
      <c r="DA46" s="186" t="s">
        <v>4515</v>
      </c>
      <c r="DB46" s="186">
        <v>2</v>
      </c>
      <c r="DC46" s="186" t="s">
        <v>6937</v>
      </c>
      <c r="DD46" s="186" t="s">
        <v>6909</v>
      </c>
      <c r="DE46" s="192">
        <v>44858</v>
      </c>
      <c r="DF46" s="188" t="s">
        <v>6934</v>
      </c>
      <c r="DG46" s="178">
        <v>3200000</v>
      </c>
      <c r="DH46" s="182" t="s">
        <v>6908</v>
      </c>
      <c r="DI46" s="182" t="s">
        <v>4515</v>
      </c>
      <c r="DJ46" s="182">
        <v>2</v>
      </c>
      <c r="DK46" s="182" t="s">
        <v>6933</v>
      </c>
      <c r="DL46" s="182" t="s">
        <v>6909</v>
      </c>
      <c r="DM46" s="179">
        <v>44858</v>
      </c>
      <c r="DN46" s="189" t="s">
        <v>6936</v>
      </c>
      <c r="DO46" s="183">
        <v>3800000</v>
      </c>
      <c r="DP46" s="189" t="s">
        <v>6908</v>
      </c>
      <c r="DQ46" s="189" t="s">
        <v>4515</v>
      </c>
      <c r="DR46" s="189">
        <v>2</v>
      </c>
      <c r="DS46" s="189" t="s">
        <v>6935</v>
      </c>
      <c r="DT46" s="189" t="s">
        <v>6909</v>
      </c>
      <c r="DU46" s="190">
        <v>44858</v>
      </c>
      <c r="DV46" s="188" t="s">
        <v>6938</v>
      </c>
      <c r="DW46" s="178">
        <v>1900000</v>
      </c>
      <c r="DX46" s="182" t="s">
        <v>6908</v>
      </c>
      <c r="DY46" s="182" t="s">
        <v>4515</v>
      </c>
      <c r="DZ46" s="182">
        <v>2</v>
      </c>
      <c r="EA46" s="182" t="s">
        <v>6937</v>
      </c>
      <c r="EB46" s="182" t="s">
        <v>6909</v>
      </c>
      <c r="EC46" s="179">
        <v>44858</v>
      </c>
      <c r="ED46" s="189" t="s">
        <v>6940</v>
      </c>
      <c r="EE46" s="186">
        <v>1500000</v>
      </c>
      <c r="EF46" s="189" t="s">
        <v>6908</v>
      </c>
      <c r="EG46" s="189" t="s">
        <v>4515</v>
      </c>
      <c r="EH46" s="189">
        <v>2</v>
      </c>
      <c r="EI46" s="189" t="s">
        <v>6939</v>
      </c>
      <c r="EJ46" s="189" t="s">
        <v>6909</v>
      </c>
      <c r="EK46" s="190">
        <v>44858</v>
      </c>
      <c r="EL46" s="188" t="s">
        <v>6942</v>
      </c>
      <c r="EM46" s="178">
        <v>1000000</v>
      </c>
      <c r="EN46" s="182" t="s">
        <v>6908</v>
      </c>
      <c r="EO46" s="182" t="s">
        <v>4515</v>
      </c>
      <c r="EP46" s="182">
        <v>2</v>
      </c>
      <c r="EQ46" s="182" t="s">
        <v>6941</v>
      </c>
      <c r="ER46" s="182" t="s">
        <v>6909</v>
      </c>
      <c r="ES46" s="179">
        <v>44858</v>
      </c>
      <c r="ET46" s="189" t="s">
        <v>6930</v>
      </c>
      <c r="EU46" s="189">
        <v>4705</v>
      </c>
      <c r="EV46" s="189" t="s">
        <v>6927</v>
      </c>
      <c r="EW46" s="189" t="s">
        <v>4515</v>
      </c>
      <c r="EX46" s="189">
        <v>2</v>
      </c>
      <c r="EY46" s="189" t="s">
        <v>6929</v>
      </c>
      <c r="EZ46" s="189" t="s">
        <v>6928</v>
      </c>
      <c r="FA46" s="190">
        <v>44858</v>
      </c>
      <c r="FB46" s="188" t="s">
        <v>6944</v>
      </c>
      <c r="FC46" s="182">
        <v>5</v>
      </c>
      <c r="FD46" s="182" t="s">
        <v>14</v>
      </c>
      <c r="FE46" s="182" t="s">
        <v>14</v>
      </c>
      <c r="FF46" s="182" t="s">
        <v>14</v>
      </c>
      <c r="FG46" s="182" t="s">
        <v>6943</v>
      </c>
      <c r="FH46" s="182" t="s">
        <v>14</v>
      </c>
      <c r="FI46" s="179">
        <v>44858</v>
      </c>
      <c r="FJ46" s="188" t="s">
        <v>6945</v>
      </c>
      <c r="FK46" s="189" t="s">
        <v>14</v>
      </c>
      <c r="FL46" s="189" t="s">
        <v>14</v>
      </c>
      <c r="FM46" s="189" t="s">
        <v>14</v>
      </c>
      <c r="FN46" s="189" t="s">
        <v>14</v>
      </c>
      <c r="FO46" s="189" t="s">
        <v>6900</v>
      </c>
      <c r="FP46" s="186" t="s">
        <v>14</v>
      </c>
      <c r="FQ46" s="187">
        <v>44858</v>
      </c>
      <c r="FR46" s="188" t="s">
        <v>6946</v>
      </c>
      <c r="FS46" s="182" t="s">
        <v>14</v>
      </c>
      <c r="FT46" s="182" t="s">
        <v>14</v>
      </c>
      <c r="FU46" s="182" t="s">
        <v>14</v>
      </c>
      <c r="FV46" s="182" t="s">
        <v>14</v>
      </c>
      <c r="FW46" s="182" t="s">
        <v>6902</v>
      </c>
      <c r="FX46" s="182" t="s">
        <v>14</v>
      </c>
      <c r="FY46" s="179">
        <v>44858</v>
      </c>
      <c r="FZ46" s="189" t="s">
        <v>2740</v>
      </c>
      <c r="GA46" s="189">
        <v>0</v>
      </c>
      <c r="GB46" s="189" t="s">
        <v>2247</v>
      </c>
      <c r="GC46" s="189" t="s">
        <v>30</v>
      </c>
      <c r="GD46" s="189">
        <v>2</v>
      </c>
      <c r="GE46" s="189" t="s">
        <v>14</v>
      </c>
      <c r="GF46" s="189" t="s">
        <v>14</v>
      </c>
      <c r="GG46" s="190">
        <v>44691</v>
      </c>
      <c r="GH46" s="188" t="s">
        <v>2746</v>
      </c>
      <c r="GI46" s="182">
        <v>2</v>
      </c>
      <c r="GJ46" s="182" t="s">
        <v>2247</v>
      </c>
      <c r="GK46" s="182" t="s">
        <v>30</v>
      </c>
      <c r="GL46" s="182">
        <v>2</v>
      </c>
      <c r="GM46" s="182" t="s">
        <v>14</v>
      </c>
      <c r="GN46" s="182" t="s">
        <v>14</v>
      </c>
      <c r="GO46" s="179">
        <v>44691</v>
      </c>
      <c r="GP46" s="189" t="s">
        <v>2741</v>
      </c>
      <c r="GQ46" s="189">
        <v>2</v>
      </c>
      <c r="GR46" s="189" t="s">
        <v>2247</v>
      </c>
      <c r="GS46" s="189" t="s">
        <v>30</v>
      </c>
      <c r="GT46" s="189">
        <v>2</v>
      </c>
      <c r="GU46" s="189" t="s">
        <v>14</v>
      </c>
      <c r="GV46" s="189" t="s">
        <v>14</v>
      </c>
      <c r="GW46" s="190">
        <v>44691</v>
      </c>
      <c r="GX46" s="188" t="s">
        <v>2747</v>
      </c>
      <c r="GY46" s="182">
        <v>3</v>
      </c>
      <c r="GZ46" s="182" t="s">
        <v>2247</v>
      </c>
      <c r="HA46" s="182" t="s">
        <v>30</v>
      </c>
      <c r="HB46" s="182">
        <v>2</v>
      </c>
      <c r="HC46" s="182" t="s">
        <v>14</v>
      </c>
      <c r="HD46" s="182" t="s">
        <v>14</v>
      </c>
      <c r="HE46" s="179">
        <v>44691</v>
      </c>
      <c r="HF46" s="189" t="s">
        <v>2739</v>
      </c>
      <c r="HG46" s="189">
        <v>0</v>
      </c>
      <c r="HH46" s="189" t="s">
        <v>2247</v>
      </c>
      <c r="HI46" s="189" t="s">
        <v>30</v>
      </c>
      <c r="HJ46" s="189">
        <v>2</v>
      </c>
      <c r="HK46" s="189" t="s">
        <v>14</v>
      </c>
      <c r="HL46" s="189" t="s">
        <v>14</v>
      </c>
      <c r="HM46" s="190">
        <v>44691</v>
      </c>
      <c r="HN46" s="188" t="s">
        <v>2745</v>
      </c>
      <c r="HO46" s="182">
        <v>2</v>
      </c>
      <c r="HP46" s="182" t="s">
        <v>2247</v>
      </c>
      <c r="HQ46" s="182" t="s">
        <v>30</v>
      </c>
      <c r="HR46" s="182">
        <v>2</v>
      </c>
      <c r="HS46" s="182" t="s">
        <v>14</v>
      </c>
      <c r="HT46" s="182" t="s">
        <v>14</v>
      </c>
      <c r="HU46" s="179">
        <v>44691</v>
      </c>
      <c r="HV46" s="189" t="s">
        <v>2742</v>
      </c>
      <c r="HW46" s="189">
        <v>3</v>
      </c>
      <c r="HX46" s="189" t="s">
        <v>2247</v>
      </c>
      <c r="HY46" s="189" t="s">
        <v>30</v>
      </c>
      <c r="HZ46" s="189">
        <v>2</v>
      </c>
      <c r="IA46" s="189" t="s">
        <v>14</v>
      </c>
      <c r="IB46" s="189" t="s">
        <v>14</v>
      </c>
      <c r="IC46" s="190">
        <v>44691</v>
      </c>
      <c r="ID46" s="188" t="s">
        <v>2744</v>
      </c>
      <c r="IE46" s="182">
        <v>0</v>
      </c>
      <c r="IF46" s="182" t="s">
        <v>2247</v>
      </c>
      <c r="IG46" s="182" t="s">
        <v>30</v>
      </c>
      <c r="IH46" s="182">
        <v>2</v>
      </c>
      <c r="II46" s="182" t="s">
        <v>14</v>
      </c>
      <c r="IJ46" s="182" t="s">
        <v>14</v>
      </c>
      <c r="IK46" s="179">
        <v>44691</v>
      </c>
      <c r="IL46" s="189" t="s">
        <v>2743</v>
      </c>
      <c r="IM46" s="189">
        <v>3</v>
      </c>
      <c r="IN46" s="189" t="s">
        <v>2247</v>
      </c>
      <c r="IO46" s="189" t="s">
        <v>30</v>
      </c>
      <c r="IP46" s="189">
        <v>2</v>
      </c>
      <c r="IQ46" s="189" t="s">
        <v>14</v>
      </c>
      <c r="IR46" s="189" t="s">
        <v>14</v>
      </c>
      <c r="IS46" s="190">
        <v>44691</v>
      </c>
    </row>
    <row r="47" spans="1:253" s="282" customFormat="1" ht="12.95" customHeight="1" x14ac:dyDescent="0.2">
      <c r="A47" s="282" t="s">
        <v>2748</v>
      </c>
      <c r="B47" s="282" t="s">
        <v>9190</v>
      </c>
      <c r="C47" s="282" t="s">
        <v>2749</v>
      </c>
      <c r="D47" s="282" t="s">
        <v>2738</v>
      </c>
      <c r="E47" s="282" t="s">
        <v>8752</v>
      </c>
      <c r="F47" s="282" t="s">
        <v>6959</v>
      </c>
      <c r="G47" s="177">
        <v>11400000</v>
      </c>
      <c r="H47" s="178" t="s">
        <v>6908</v>
      </c>
      <c r="I47" s="178" t="s">
        <v>4515</v>
      </c>
      <c r="J47" s="178">
        <v>2</v>
      </c>
      <c r="K47" s="178" t="s">
        <v>6910</v>
      </c>
      <c r="L47" s="178" t="s">
        <v>6909</v>
      </c>
      <c r="M47" s="179">
        <v>44858</v>
      </c>
      <c r="N47" s="188" t="s">
        <v>6963</v>
      </c>
      <c r="O47" s="180">
        <v>12851</v>
      </c>
      <c r="P47" s="180" t="s">
        <v>6960</v>
      </c>
      <c r="Q47" s="180" t="s">
        <v>4515</v>
      </c>
      <c r="R47" s="180">
        <v>2</v>
      </c>
      <c r="S47" s="180" t="s">
        <v>6962</v>
      </c>
      <c r="T47" s="180" t="s">
        <v>6961</v>
      </c>
      <c r="U47" s="181">
        <v>44858</v>
      </c>
      <c r="V47" s="188" t="s">
        <v>6967</v>
      </c>
      <c r="W47" s="178">
        <v>6429000</v>
      </c>
      <c r="X47" s="178" t="s">
        <v>6964</v>
      </c>
      <c r="Y47" s="178" t="s">
        <v>4515</v>
      </c>
      <c r="Z47" s="178">
        <v>2</v>
      </c>
      <c r="AA47" s="178" t="s">
        <v>6966</v>
      </c>
      <c r="AB47" s="178" t="s">
        <v>6965</v>
      </c>
      <c r="AC47" s="179">
        <v>44858</v>
      </c>
      <c r="AD47" s="188" t="s">
        <v>6971</v>
      </c>
      <c r="AE47" s="186">
        <v>690000</v>
      </c>
      <c r="AF47" s="186" t="s">
        <v>6968</v>
      </c>
      <c r="AG47" s="186" t="s">
        <v>4515</v>
      </c>
      <c r="AH47" s="186">
        <v>2</v>
      </c>
      <c r="AI47" s="186" t="s">
        <v>6970</v>
      </c>
      <c r="AJ47" s="186" t="s">
        <v>6969</v>
      </c>
      <c r="AK47" s="187">
        <v>44858</v>
      </c>
      <c r="AL47" s="188" t="s">
        <v>6974</v>
      </c>
      <c r="AM47" s="178">
        <v>220000</v>
      </c>
      <c r="AN47" s="178" t="s">
        <v>6972</v>
      </c>
      <c r="AO47" s="178" t="s">
        <v>4515</v>
      </c>
      <c r="AP47" s="178">
        <v>2</v>
      </c>
      <c r="AQ47" s="178" t="s">
        <v>6973</v>
      </c>
      <c r="AR47" s="178" t="s">
        <v>6841</v>
      </c>
      <c r="AS47" s="179">
        <v>44858</v>
      </c>
      <c r="AT47" s="189" t="s">
        <v>6976</v>
      </c>
      <c r="AU47" s="186">
        <v>12763</v>
      </c>
      <c r="AV47" s="186" t="s">
        <v>6968</v>
      </c>
      <c r="AW47" s="186" t="s">
        <v>4515</v>
      </c>
      <c r="AX47" s="186">
        <v>2</v>
      </c>
      <c r="AY47" s="186" t="s">
        <v>6975</v>
      </c>
      <c r="AZ47" s="186" t="s">
        <v>6969</v>
      </c>
      <c r="BA47" s="187">
        <v>44858</v>
      </c>
      <c r="BB47" s="188" t="s">
        <v>6995</v>
      </c>
      <c r="BC47" s="178" t="s">
        <v>14</v>
      </c>
      <c r="BD47" s="178" t="s">
        <v>14</v>
      </c>
      <c r="BE47" s="178" t="s">
        <v>14</v>
      </c>
      <c r="BF47" s="178" t="s">
        <v>14</v>
      </c>
      <c r="BG47" s="178" t="s">
        <v>6947</v>
      </c>
      <c r="BH47" s="178" t="s">
        <v>14</v>
      </c>
      <c r="BI47" s="179">
        <v>44858</v>
      </c>
      <c r="BJ47" s="189" t="s">
        <v>6977</v>
      </c>
      <c r="BK47" s="189">
        <v>2248</v>
      </c>
      <c r="BL47" s="189" t="s">
        <v>6968</v>
      </c>
      <c r="BM47" s="189" t="s">
        <v>4515</v>
      </c>
      <c r="BN47" s="189">
        <v>2</v>
      </c>
      <c r="BO47" s="189" t="s">
        <v>6975</v>
      </c>
      <c r="BP47" s="186" t="s">
        <v>6969</v>
      </c>
      <c r="BQ47" s="190">
        <v>44858</v>
      </c>
      <c r="BR47" s="188" t="s">
        <v>6997</v>
      </c>
      <c r="BS47" s="182">
        <v>83858</v>
      </c>
      <c r="BT47" s="182" t="s">
        <v>6968</v>
      </c>
      <c r="BU47" s="182" t="s">
        <v>4515</v>
      </c>
      <c r="BV47" s="182">
        <v>2</v>
      </c>
      <c r="BW47" s="182" t="s">
        <v>6996</v>
      </c>
      <c r="BX47" s="182" t="s">
        <v>6969</v>
      </c>
      <c r="BY47" s="179">
        <v>44858</v>
      </c>
      <c r="BZ47" s="189" t="s">
        <v>6999</v>
      </c>
      <c r="CA47" s="189">
        <v>53815</v>
      </c>
      <c r="CB47" s="189" t="s">
        <v>6968</v>
      </c>
      <c r="CC47" s="189" t="s">
        <v>4515</v>
      </c>
      <c r="CD47" s="189">
        <v>2</v>
      </c>
      <c r="CE47" s="189" t="s">
        <v>6998</v>
      </c>
      <c r="CF47" s="189" t="s">
        <v>6969</v>
      </c>
      <c r="CG47" s="190">
        <v>44858</v>
      </c>
      <c r="CH47" s="188" t="s">
        <v>9847</v>
      </c>
      <c r="CI47" s="189" t="e">
        <v>#N/A</v>
      </c>
      <c r="CJ47" s="189" t="e">
        <v>#N/A</v>
      </c>
      <c r="CK47" s="189" t="e">
        <v>#N/A</v>
      </c>
      <c r="CL47" s="189" t="e">
        <v>#N/A</v>
      </c>
      <c r="CM47" s="189" t="e">
        <v>#N/A</v>
      </c>
      <c r="CN47" s="189" t="e">
        <v>#N/A</v>
      </c>
      <c r="CO47" s="191" t="e">
        <v>#N/A</v>
      </c>
      <c r="CP47" s="189" t="s">
        <v>7001</v>
      </c>
      <c r="CQ47" s="182">
        <v>1500000000</v>
      </c>
      <c r="CR47" s="182" t="s">
        <v>6968</v>
      </c>
      <c r="CS47" s="182" t="s">
        <v>4515</v>
      </c>
      <c r="CT47" s="182">
        <v>2</v>
      </c>
      <c r="CU47" s="182" t="s">
        <v>7000</v>
      </c>
      <c r="CV47" s="182" t="s">
        <v>6969</v>
      </c>
      <c r="CW47" s="179">
        <v>44858</v>
      </c>
      <c r="CX47" s="189" t="s">
        <v>6983</v>
      </c>
      <c r="CY47" s="186">
        <v>650000</v>
      </c>
      <c r="CZ47" s="186" t="s">
        <v>6931</v>
      </c>
      <c r="DA47" s="186" t="s">
        <v>4515</v>
      </c>
      <c r="DB47" s="186">
        <v>2</v>
      </c>
      <c r="DC47" s="186" t="s">
        <v>6982</v>
      </c>
      <c r="DD47" s="186" t="s">
        <v>6981</v>
      </c>
      <c r="DE47" s="192">
        <v>44858</v>
      </c>
      <c r="DF47" s="188" t="s">
        <v>6985</v>
      </c>
      <c r="DG47" s="178">
        <v>5739000</v>
      </c>
      <c r="DH47" s="182" t="s">
        <v>6931</v>
      </c>
      <c r="DI47" s="182" t="s">
        <v>4515</v>
      </c>
      <c r="DJ47" s="182">
        <v>2</v>
      </c>
      <c r="DK47" s="182" t="s">
        <v>6984</v>
      </c>
      <c r="DL47" s="182" t="s">
        <v>6981</v>
      </c>
      <c r="DM47" s="179">
        <v>44858</v>
      </c>
      <c r="DN47" s="189" t="s">
        <v>6987</v>
      </c>
      <c r="DO47" s="186">
        <v>40000</v>
      </c>
      <c r="DP47" s="189" t="s">
        <v>6931</v>
      </c>
      <c r="DQ47" s="189" t="s">
        <v>4515</v>
      </c>
      <c r="DR47" s="189">
        <v>2</v>
      </c>
      <c r="DS47" s="189" t="s">
        <v>6986</v>
      </c>
      <c r="DT47" s="189" t="s">
        <v>6981</v>
      </c>
      <c r="DU47" s="190">
        <v>44858</v>
      </c>
      <c r="DV47" s="188" t="s">
        <v>6988</v>
      </c>
      <c r="DW47" s="178">
        <v>650000</v>
      </c>
      <c r="DX47" s="182" t="s">
        <v>6931</v>
      </c>
      <c r="DY47" s="182" t="s">
        <v>4515</v>
      </c>
      <c r="DZ47" s="182">
        <v>2</v>
      </c>
      <c r="EA47" s="182" t="s">
        <v>6982</v>
      </c>
      <c r="EB47" s="182" t="s">
        <v>6981</v>
      </c>
      <c r="EC47" s="179">
        <v>44858</v>
      </c>
      <c r="ED47" s="189" t="s">
        <v>6989</v>
      </c>
      <c r="EE47" s="186">
        <v>0</v>
      </c>
      <c r="EF47" s="189" t="s">
        <v>14</v>
      </c>
      <c r="EG47" s="189" t="s">
        <v>14</v>
      </c>
      <c r="EH47" s="189" t="s">
        <v>14</v>
      </c>
      <c r="EI47" s="189" t="s">
        <v>6816</v>
      </c>
      <c r="EJ47" s="189" t="s">
        <v>14</v>
      </c>
      <c r="EK47" s="190">
        <v>44858</v>
      </c>
      <c r="EL47" s="188" t="s">
        <v>6990</v>
      </c>
      <c r="EM47" s="178">
        <v>0</v>
      </c>
      <c r="EN47" s="182" t="s">
        <v>14</v>
      </c>
      <c r="EO47" s="182" t="s">
        <v>14</v>
      </c>
      <c r="EP47" s="182" t="s">
        <v>14</v>
      </c>
      <c r="EQ47" s="182" t="s">
        <v>6818</v>
      </c>
      <c r="ER47" s="182" t="s">
        <v>14</v>
      </c>
      <c r="ES47" s="179">
        <v>44858</v>
      </c>
      <c r="ET47" s="189" t="s">
        <v>6980</v>
      </c>
      <c r="EU47" s="189">
        <v>4705</v>
      </c>
      <c r="EV47" s="189" t="s">
        <v>6978</v>
      </c>
      <c r="EW47" s="189" t="s">
        <v>4515</v>
      </c>
      <c r="EX47" s="189">
        <v>2</v>
      </c>
      <c r="EY47" s="189" t="s">
        <v>6979</v>
      </c>
      <c r="EZ47" s="189" t="s">
        <v>6969</v>
      </c>
      <c r="FA47" s="190">
        <v>44858</v>
      </c>
      <c r="FB47" s="188" t="s">
        <v>6992</v>
      </c>
      <c r="FC47" s="182">
        <v>3</v>
      </c>
      <c r="FD47" s="182" t="s">
        <v>6931</v>
      </c>
      <c r="FE47" s="182" t="s">
        <v>4515</v>
      </c>
      <c r="FF47" s="182">
        <v>2</v>
      </c>
      <c r="FG47" s="182" t="s">
        <v>6991</v>
      </c>
      <c r="FH47" s="182" t="s">
        <v>6981</v>
      </c>
      <c r="FI47" s="179">
        <v>44858</v>
      </c>
      <c r="FJ47" s="188" t="s">
        <v>6993</v>
      </c>
      <c r="FK47" s="189" t="s">
        <v>14</v>
      </c>
      <c r="FL47" s="189" t="s">
        <v>14</v>
      </c>
      <c r="FM47" s="189" t="s">
        <v>14</v>
      </c>
      <c r="FN47" s="189" t="s">
        <v>14</v>
      </c>
      <c r="FO47" s="189" t="s">
        <v>6900</v>
      </c>
      <c r="FP47" s="186" t="s">
        <v>14</v>
      </c>
      <c r="FQ47" s="187">
        <v>44858</v>
      </c>
      <c r="FR47" s="188" t="s">
        <v>6994</v>
      </c>
      <c r="FS47" s="182" t="s">
        <v>14</v>
      </c>
      <c r="FT47" s="182" t="s">
        <v>14</v>
      </c>
      <c r="FU47" s="182" t="s">
        <v>14</v>
      </c>
      <c r="FV47" s="182" t="s">
        <v>14</v>
      </c>
      <c r="FW47" s="182" t="s">
        <v>6902</v>
      </c>
      <c r="FX47" s="182" t="s">
        <v>14</v>
      </c>
      <c r="FY47" s="179">
        <v>44858</v>
      </c>
      <c r="FZ47" s="189" t="s">
        <v>2751</v>
      </c>
      <c r="GA47" s="189">
        <v>0</v>
      </c>
      <c r="GB47" s="189" t="s">
        <v>2247</v>
      </c>
      <c r="GC47" s="189" t="s">
        <v>30</v>
      </c>
      <c r="GD47" s="189">
        <v>2</v>
      </c>
      <c r="GE47" s="189" t="s">
        <v>14</v>
      </c>
      <c r="GF47" s="189" t="s">
        <v>14</v>
      </c>
      <c r="GG47" s="190">
        <v>44691</v>
      </c>
      <c r="GH47" s="188" t="s">
        <v>2757</v>
      </c>
      <c r="GI47" s="182">
        <v>2</v>
      </c>
      <c r="GJ47" s="182" t="s">
        <v>2247</v>
      </c>
      <c r="GK47" s="182" t="s">
        <v>30</v>
      </c>
      <c r="GL47" s="182">
        <v>2</v>
      </c>
      <c r="GM47" s="182" t="s">
        <v>14</v>
      </c>
      <c r="GN47" s="182" t="s">
        <v>14</v>
      </c>
      <c r="GO47" s="179">
        <v>44691</v>
      </c>
      <c r="GP47" s="189" t="s">
        <v>2752</v>
      </c>
      <c r="GQ47" s="189">
        <v>2</v>
      </c>
      <c r="GR47" s="189" t="s">
        <v>2247</v>
      </c>
      <c r="GS47" s="189" t="s">
        <v>30</v>
      </c>
      <c r="GT47" s="189">
        <v>2</v>
      </c>
      <c r="GU47" s="189" t="s">
        <v>14</v>
      </c>
      <c r="GV47" s="189" t="s">
        <v>14</v>
      </c>
      <c r="GW47" s="190">
        <v>44691</v>
      </c>
      <c r="GX47" s="188" t="s">
        <v>2758</v>
      </c>
      <c r="GY47" s="182">
        <v>3</v>
      </c>
      <c r="GZ47" s="182" t="s">
        <v>2247</v>
      </c>
      <c r="HA47" s="182" t="s">
        <v>30</v>
      </c>
      <c r="HB47" s="182">
        <v>2</v>
      </c>
      <c r="HC47" s="182" t="s">
        <v>14</v>
      </c>
      <c r="HD47" s="182" t="s">
        <v>14</v>
      </c>
      <c r="HE47" s="179">
        <v>44691</v>
      </c>
      <c r="HF47" s="189" t="s">
        <v>2750</v>
      </c>
      <c r="HG47" s="189">
        <v>0</v>
      </c>
      <c r="HH47" s="189" t="s">
        <v>2247</v>
      </c>
      <c r="HI47" s="189" t="s">
        <v>30</v>
      </c>
      <c r="HJ47" s="189">
        <v>2</v>
      </c>
      <c r="HK47" s="189" t="s">
        <v>14</v>
      </c>
      <c r="HL47" s="189" t="s">
        <v>14</v>
      </c>
      <c r="HM47" s="190">
        <v>44691</v>
      </c>
      <c r="HN47" s="188" t="s">
        <v>2756</v>
      </c>
      <c r="HO47" s="182">
        <v>2</v>
      </c>
      <c r="HP47" s="182" t="s">
        <v>2247</v>
      </c>
      <c r="HQ47" s="182" t="s">
        <v>30</v>
      </c>
      <c r="HR47" s="182">
        <v>2</v>
      </c>
      <c r="HS47" s="182" t="s">
        <v>14</v>
      </c>
      <c r="HT47" s="182" t="s">
        <v>14</v>
      </c>
      <c r="HU47" s="179">
        <v>44691</v>
      </c>
      <c r="HV47" s="189" t="s">
        <v>2753</v>
      </c>
      <c r="HW47" s="189">
        <v>3</v>
      </c>
      <c r="HX47" s="189" t="s">
        <v>2247</v>
      </c>
      <c r="HY47" s="189" t="s">
        <v>30</v>
      </c>
      <c r="HZ47" s="189">
        <v>2</v>
      </c>
      <c r="IA47" s="189" t="s">
        <v>14</v>
      </c>
      <c r="IB47" s="189" t="s">
        <v>14</v>
      </c>
      <c r="IC47" s="190">
        <v>44691</v>
      </c>
      <c r="ID47" s="188" t="s">
        <v>2755</v>
      </c>
      <c r="IE47" s="182">
        <v>0</v>
      </c>
      <c r="IF47" s="182" t="s">
        <v>2247</v>
      </c>
      <c r="IG47" s="182" t="s">
        <v>30</v>
      </c>
      <c r="IH47" s="182">
        <v>2</v>
      </c>
      <c r="II47" s="182" t="s">
        <v>14</v>
      </c>
      <c r="IJ47" s="182" t="s">
        <v>14</v>
      </c>
      <c r="IK47" s="179">
        <v>44691</v>
      </c>
      <c r="IL47" s="189" t="s">
        <v>2754</v>
      </c>
      <c r="IM47" s="189">
        <v>3</v>
      </c>
      <c r="IN47" s="189" t="s">
        <v>2247</v>
      </c>
      <c r="IO47" s="189" t="s">
        <v>30</v>
      </c>
      <c r="IP47" s="189">
        <v>2</v>
      </c>
      <c r="IQ47" s="189" t="s">
        <v>14</v>
      </c>
      <c r="IR47" s="189" t="s">
        <v>14</v>
      </c>
      <c r="IS47" s="190">
        <v>44691</v>
      </c>
    </row>
    <row r="48" spans="1:253" s="282" customFormat="1" ht="12.95" customHeight="1" x14ac:dyDescent="0.2">
      <c r="A48" s="282" t="s">
        <v>2912</v>
      </c>
      <c r="B48" s="282" t="s">
        <v>9204</v>
      </c>
      <c r="C48" s="282" t="s">
        <v>2913</v>
      </c>
      <c r="D48" s="282" t="s">
        <v>2914</v>
      </c>
      <c r="E48" s="282" t="s">
        <v>8753</v>
      </c>
      <c r="F48" s="282" t="s">
        <v>7602</v>
      </c>
      <c r="G48" s="177">
        <v>999000</v>
      </c>
      <c r="H48" s="178" t="s">
        <v>6378</v>
      </c>
      <c r="I48" s="178" t="s">
        <v>80</v>
      </c>
      <c r="J48" s="178">
        <v>1</v>
      </c>
      <c r="K48" s="178" t="s">
        <v>7601</v>
      </c>
      <c r="L48" s="178" t="s">
        <v>7600</v>
      </c>
      <c r="M48" s="179">
        <v>44860</v>
      </c>
      <c r="N48" s="188" t="s">
        <v>4708</v>
      </c>
      <c r="O48" s="180">
        <v>5936</v>
      </c>
      <c r="P48" s="180" t="s">
        <v>4705</v>
      </c>
      <c r="Q48" s="180" t="s">
        <v>30</v>
      </c>
      <c r="R48" s="180">
        <v>2</v>
      </c>
      <c r="S48" s="180" t="s">
        <v>4707</v>
      </c>
      <c r="T48" s="180" t="s">
        <v>4706</v>
      </c>
      <c r="U48" s="181">
        <v>44773</v>
      </c>
      <c r="V48" s="188" t="s">
        <v>7639</v>
      </c>
      <c r="W48" s="178">
        <v>2143000</v>
      </c>
      <c r="X48" s="178" t="s">
        <v>7636</v>
      </c>
      <c r="Y48" s="178" t="s">
        <v>4515</v>
      </c>
      <c r="Z48" s="178">
        <v>2</v>
      </c>
      <c r="AA48" s="178" t="s">
        <v>7638</v>
      </c>
      <c r="AB48" s="178" t="s">
        <v>7637</v>
      </c>
      <c r="AC48" s="179">
        <v>44860</v>
      </c>
      <c r="AD48" s="188" t="s">
        <v>7641</v>
      </c>
      <c r="AE48" s="186">
        <v>1590000</v>
      </c>
      <c r="AF48" s="186" t="s">
        <v>7543</v>
      </c>
      <c r="AG48" s="186" t="s">
        <v>4515</v>
      </c>
      <c r="AH48" s="186">
        <v>2</v>
      </c>
      <c r="AI48" s="186" t="s">
        <v>7640</v>
      </c>
      <c r="AJ48" s="186" t="s">
        <v>4706</v>
      </c>
      <c r="AK48" s="187">
        <v>44860</v>
      </c>
      <c r="AL48" s="188" t="s">
        <v>7642</v>
      </c>
      <c r="AM48" s="178">
        <v>1590000</v>
      </c>
      <c r="AN48" s="178" t="s">
        <v>7543</v>
      </c>
      <c r="AO48" s="178" t="s">
        <v>4515</v>
      </c>
      <c r="AP48" s="178">
        <v>2</v>
      </c>
      <c r="AQ48" s="178" t="s">
        <v>7640</v>
      </c>
      <c r="AR48" s="178" t="s">
        <v>4706</v>
      </c>
      <c r="AS48" s="179">
        <v>44860</v>
      </c>
      <c r="AT48" s="189" t="s">
        <v>9848</v>
      </c>
      <c r="AU48" s="186" t="e">
        <v>#N/A</v>
      </c>
      <c r="AV48" s="186" t="e">
        <v>#N/A</v>
      </c>
      <c r="AW48" s="186" t="e">
        <v>#N/A</v>
      </c>
      <c r="AX48" s="186" t="e">
        <v>#N/A</v>
      </c>
      <c r="AY48" s="186" t="e">
        <v>#N/A</v>
      </c>
      <c r="AZ48" s="186" t="e">
        <v>#N/A</v>
      </c>
      <c r="BA48" s="187" t="e">
        <v>#N/A</v>
      </c>
      <c r="BB48" s="188" t="s">
        <v>9849</v>
      </c>
      <c r="BC48" s="178" t="e">
        <v>#N/A</v>
      </c>
      <c r="BD48" s="178" t="e">
        <v>#N/A</v>
      </c>
      <c r="BE48" s="178" t="e">
        <v>#N/A</v>
      </c>
      <c r="BF48" s="178" t="e">
        <v>#N/A</v>
      </c>
      <c r="BG48" s="178" t="e">
        <v>#N/A</v>
      </c>
      <c r="BH48" s="178" t="e">
        <v>#N/A</v>
      </c>
      <c r="BI48" s="179" t="e">
        <v>#N/A</v>
      </c>
      <c r="BJ48" s="189" t="s">
        <v>7644</v>
      </c>
      <c r="BK48" s="189">
        <v>0</v>
      </c>
      <c r="BL48" s="189" t="s">
        <v>7643</v>
      </c>
      <c r="BM48" s="189" t="s">
        <v>4515</v>
      </c>
      <c r="BN48" s="189">
        <v>2</v>
      </c>
      <c r="BO48" s="189" t="s">
        <v>7526</v>
      </c>
      <c r="BP48" s="186" t="s">
        <v>1300</v>
      </c>
      <c r="BQ48" s="190">
        <v>44860</v>
      </c>
      <c r="BR48" s="188" t="s">
        <v>9850</v>
      </c>
      <c r="BS48" s="182" t="e">
        <v>#N/A</v>
      </c>
      <c r="BT48" s="182" t="e">
        <v>#N/A</v>
      </c>
      <c r="BU48" s="182" t="e">
        <v>#N/A</v>
      </c>
      <c r="BV48" s="182" t="e">
        <v>#N/A</v>
      </c>
      <c r="BW48" s="182" t="e">
        <v>#N/A</v>
      </c>
      <c r="BX48" s="182" t="e">
        <v>#N/A</v>
      </c>
      <c r="BY48" s="179" t="e">
        <v>#N/A</v>
      </c>
      <c r="BZ48" s="189" t="s">
        <v>9851</v>
      </c>
      <c r="CA48" s="189" t="e">
        <v>#N/A</v>
      </c>
      <c r="CB48" s="189" t="e">
        <v>#N/A</v>
      </c>
      <c r="CC48" s="189" t="e">
        <v>#N/A</v>
      </c>
      <c r="CD48" s="189" t="e">
        <v>#N/A</v>
      </c>
      <c r="CE48" s="189" t="e">
        <v>#N/A</v>
      </c>
      <c r="CF48" s="189" t="e">
        <v>#N/A</v>
      </c>
      <c r="CG48" s="190" t="e">
        <v>#N/A</v>
      </c>
      <c r="CH48" s="188" t="s">
        <v>9852</v>
      </c>
      <c r="CI48" s="189" t="e">
        <v>#N/A</v>
      </c>
      <c r="CJ48" s="189" t="e">
        <v>#N/A</v>
      </c>
      <c r="CK48" s="189" t="e">
        <v>#N/A</v>
      </c>
      <c r="CL48" s="189" t="e">
        <v>#N/A</v>
      </c>
      <c r="CM48" s="189" t="e">
        <v>#N/A</v>
      </c>
      <c r="CN48" s="189" t="e">
        <v>#N/A</v>
      </c>
      <c r="CO48" s="191" t="e">
        <v>#N/A</v>
      </c>
      <c r="CP48" s="189" t="s">
        <v>9853</v>
      </c>
      <c r="CQ48" s="182" t="e">
        <v>#N/A</v>
      </c>
      <c r="CR48" s="182" t="e">
        <v>#N/A</v>
      </c>
      <c r="CS48" s="182" t="e">
        <v>#N/A</v>
      </c>
      <c r="CT48" s="182" t="e">
        <v>#N/A</v>
      </c>
      <c r="CU48" s="182" t="e">
        <v>#N/A</v>
      </c>
      <c r="CV48" s="182" t="e">
        <v>#N/A</v>
      </c>
      <c r="CW48" s="179" t="e">
        <v>#N/A</v>
      </c>
      <c r="CX48" s="189" t="s">
        <v>7647</v>
      </c>
      <c r="CY48" s="186">
        <v>1590000</v>
      </c>
      <c r="CZ48" s="186" t="s">
        <v>7543</v>
      </c>
      <c r="DA48" s="186" t="s">
        <v>4515</v>
      </c>
      <c r="DB48" s="186">
        <v>2</v>
      </c>
      <c r="DC48" s="186" t="s">
        <v>4766</v>
      </c>
      <c r="DD48" s="186" t="s">
        <v>4706</v>
      </c>
      <c r="DE48" s="192">
        <v>44860</v>
      </c>
      <c r="DF48" s="188" t="s">
        <v>7648</v>
      </c>
      <c r="DG48" s="178">
        <v>553000</v>
      </c>
      <c r="DH48" s="182" t="s">
        <v>7636</v>
      </c>
      <c r="DI48" s="182" t="s">
        <v>4515</v>
      </c>
      <c r="DJ48" s="182">
        <v>2</v>
      </c>
      <c r="DK48" s="182" t="s">
        <v>7507</v>
      </c>
      <c r="DL48" s="182" t="s">
        <v>7637</v>
      </c>
      <c r="DM48" s="179">
        <v>44860</v>
      </c>
      <c r="DN48" s="189" t="s">
        <v>7649</v>
      </c>
      <c r="DO48" s="186">
        <v>0</v>
      </c>
      <c r="DP48" s="189" t="s">
        <v>7543</v>
      </c>
      <c r="DQ48" s="189" t="s">
        <v>4515</v>
      </c>
      <c r="DR48" s="189">
        <v>2</v>
      </c>
      <c r="DS48" s="189" t="s">
        <v>7509</v>
      </c>
      <c r="DT48" s="189" t="s">
        <v>4706</v>
      </c>
      <c r="DU48" s="190">
        <v>44860</v>
      </c>
      <c r="DV48" s="188" t="s">
        <v>7650</v>
      </c>
      <c r="DW48" s="178">
        <v>1590000</v>
      </c>
      <c r="DX48" s="182" t="s">
        <v>7543</v>
      </c>
      <c r="DY48" s="182" t="s">
        <v>4515</v>
      </c>
      <c r="DZ48" s="182">
        <v>2</v>
      </c>
      <c r="EA48" s="182" t="s">
        <v>4766</v>
      </c>
      <c r="EB48" s="182" t="s">
        <v>4706</v>
      </c>
      <c r="EC48" s="179">
        <v>44860</v>
      </c>
      <c r="ED48" s="189" t="s">
        <v>7651</v>
      </c>
      <c r="EE48" s="186">
        <v>0</v>
      </c>
      <c r="EF48" s="189" t="s">
        <v>7543</v>
      </c>
      <c r="EG48" s="189" t="s">
        <v>4515</v>
      </c>
      <c r="EH48" s="189">
        <v>2</v>
      </c>
      <c r="EI48" s="189" t="s">
        <v>4768</v>
      </c>
      <c r="EJ48" s="189" t="s">
        <v>4706</v>
      </c>
      <c r="EK48" s="190">
        <v>44860</v>
      </c>
      <c r="EL48" s="188" t="s">
        <v>7652</v>
      </c>
      <c r="EM48" s="178">
        <v>0</v>
      </c>
      <c r="EN48" s="182" t="s">
        <v>7543</v>
      </c>
      <c r="EO48" s="182" t="s">
        <v>4515</v>
      </c>
      <c r="EP48" s="182">
        <v>2</v>
      </c>
      <c r="EQ48" s="182" t="s">
        <v>4768</v>
      </c>
      <c r="ER48" s="182" t="s">
        <v>4706</v>
      </c>
      <c r="ES48" s="179">
        <v>44860</v>
      </c>
      <c r="ET48" s="189" t="s">
        <v>7646</v>
      </c>
      <c r="EU48" s="189">
        <v>0</v>
      </c>
      <c r="EV48" s="189" t="s">
        <v>7643</v>
      </c>
      <c r="EW48" s="189" t="s">
        <v>4515</v>
      </c>
      <c r="EX48" s="189">
        <v>2</v>
      </c>
      <c r="EY48" s="189" t="s">
        <v>7645</v>
      </c>
      <c r="EZ48" s="189" t="s">
        <v>1300</v>
      </c>
      <c r="FA48" s="190">
        <v>44860</v>
      </c>
      <c r="FB48" s="188" t="s">
        <v>4710</v>
      </c>
      <c r="FC48" s="182">
        <v>2</v>
      </c>
      <c r="FD48" s="182" t="s">
        <v>14</v>
      </c>
      <c r="FE48" s="182" t="s">
        <v>30</v>
      </c>
      <c r="FF48" s="182">
        <v>2</v>
      </c>
      <c r="FG48" s="182" t="s">
        <v>4709</v>
      </c>
      <c r="FH48" s="182" t="s">
        <v>14</v>
      </c>
      <c r="FI48" s="179">
        <v>44773</v>
      </c>
      <c r="FJ48" s="188" t="s">
        <v>9854</v>
      </c>
      <c r="FK48" s="189" t="e">
        <v>#N/A</v>
      </c>
      <c r="FL48" s="189" t="e">
        <v>#N/A</v>
      </c>
      <c r="FM48" s="189" t="e">
        <v>#N/A</v>
      </c>
      <c r="FN48" s="189" t="e">
        <v>#N/A</v>
      </c>
      <c r="FO48" s="189" t="e">
        <v>#N/A</v>
      </c>
      <c r="FP48" s="186" t="e">
        <v>#N/A</v>
      </c>
      <c r="FQ48" s="187" t="e">
        <v>#N/A</v>
      </c>
      <c r="FR48" s="188" t="s">
        <v>9855</v>
      </c>
      <c r="FS48" s="182" t="e">
        <v>#N/A</v>
      </c>
      <c r="FT48" s="182" t="e">
        <v>#N/A</v>
      </c>
      <c r="FU48" s="182" t="e">
        <v>#N/A</v>
      </c>
      <c r="FV48" s="182" t="e">
        <v>#N/A</v>
      </c>
      <c r="FW48" s="182" t="e">
        <v>#N/A</v>
      </c>
      <c r="FX48" s="182" t="e">
        <v>#N/A</v>
      </c>
      <c r="FY48" s="179" t="e">
        <v>#N/A</v>
      </c>
      <c r="FZ48" s="189" t="s">
        <v>2916</v>
      </c>
      <c r="GA48" s="189">
        <v>0</v>
      </c>
      <c r="GB48" s="189" t="s">
        <v>2247</v>
      </c>
      <c r="GC48" s="189" t="s">
        <v>30</v>
      </c>
      <c r="GD48" s="189">
        <v>2</v>
      </c>
      <c r="GE48" s="189" t="s">
        <v>14</v>
      </c>
      <c r="GF48" s="189" t="s">
        <v>14</v>
      </c>
      <c r="GG48" s="190">
        <v>44693</v>
      </c>
      <c r="GH48" s="188" t="s">
        <v>2922</v>
      </c>
      <c r="GI48" s="182">
        <v>0</v>
      </c>
      <c r="GJ48" s="182" t="s">
        <v>2247</v>
      </c>
      <c r="GK48" s="182" t="s">
        <v>30</v>
      </c>
      <c r="GL48" s="182">
        <v>2</v>
      </c>
      <c r="GM48" s="182" t="s">
        <v>14</v>
      </c>
      <c r="GN48" s="182" t="s">
        <v>14</v>
      </c>
      <c r="GO48" s="179">
        <v>44693</v>
      </c>
      <c r="GP48" s="189" t="s">
        <v>2917</v>
      </c>
      <c r="GQ48" s="189">
        <v>1</v>
      </c>
      <c r="GR48" s="189" t="s">
        <v>2247</v>
      </c>
      <c r="GS48" s="189" t="s">
        <v>30</v>
      </c>
      <c r="GT48" s="189">
        <v>2</v>
      </c>
      <c r="GU48" s="189" t="s">
        <v>14</v>
      </c>
      <c r="GV48" s="189" t="s">
        <v>14</v>
      </c>
      <c r="GW48" s="190">
        <v>44693</v>
      </c>
      <c r="GX48" s="188" t="s">
        <v>2923</v>
      </c>
      <c r="GY48" s="182">
        <v>0</v>
      </c>
      <c r="GZ48" s="182" t="s">
        <v>2247</v>
      </c>
      <c r="HA48" s="182" t="s">
        <v>30</v>
      </c>
      <c r="HB48" s="182">
        <v>2</v>
      </c>
      <c r="HC48" s="182" t="s">
        <v>14</v>
      </c>
      <c r="HD48" s="182" t="s">
        <v>14</v>
      </c>
      <c r="HE48" s="179">
        <v>44693</v>
      </c>
      <c r="HF48" s="189" t="s">
        <v>2915</v>
      </c>
      <c r="HG48" s="189">
        <v>2</v>
      </c>
      <c r="HH48" s="189" t="s">
        <v>2247</v>
      </c>
      <c r="HI48" s="189" t="s">
        <v>30</v>
      </c>
      <c r="HJ48" s="189">
        <v>2</v>
      </c>
      <c r="HK48" s="189" t="s">
        <v>14</v>
      </c>
      <c r="HL48" s="189" t="s">
        <v>14</v>
      </c>
      <c r="HM48" s="190">
        <v>44693</v>
      </c>
      <c r="HN48" s="188" t="s">
        <v>2921</v>
      </c>
      <c r="HO48" s="182">
        <v>0</v>
      </c>
      <c r="HP48" s="182" t="s">
        <v>2247</v>
      </c>
      <c r="HQ48" s="182" t="s">
        <v>30</v>
      </c>
      <c r="HR48" s="182">
        <v>2</v>
      </c>
      <c r="HS48" s="182" t="s">
        <v>14</v>
      </c>
      <c r="HT48" s="182" t="s">
        <v>14</v>
      </c>
      <c r="HU48" s="179">
        <v>44693</v>
      </c>
      <c r="HV48" s="189" t="s">
        <v>2918</v>
      </c>
      <c r="HW48" s="189">
        <v>0</v>
      </c>
      <c r="HX48" s="189" t="s">
        <v>2247</v>
      </c>
      <c r="HY48" s="189" t="s">
        <v>30</v>
      </c>
      <c r="HZ48" s="189">
        <v>2</v>
      </c>
      <c r="IA48" s="189" t="s">
        <v>14</v>
      </c>
      <c r="IB48" s="189" t="s">
        <v>14</v>
      </c>
      <c r="IC48" s="190">
        <v>44693</v>
      </c>
      <c r="ID48" s="188" t="s">
        <v>2920</v>
      </c>
      <c r="IE48" s="182">
        <v>0</v>
      </c>
      <c r="IF48" s="182" t="s">
        <v>2247</v>
      </c>
      <c r="IG48" s="182" t="s">
        <v>30</v>
      </c>
      <c r="IH48" s="182">
        <v>2</v>
      </c>
      <c r="II48" s="182" t="s">
        <v>14</v>
      </c>
      <c r="IJ48" s="182" t="s">
        <v>14</v>
      </c>
      <c r="IK48" s="179">
        <v>44693</v>
      </c>
      <c r="IL48" s="189" t="s">
        <v>2919</v>
      </c>
      <c r="IM48" s="189">
        <v>0</v>
      </c>
      <c r="IN48" s="189" t="s">
        <v>2247</v>
      </c>
      <c r="IO48" s="189" t="s">
        <v>30</v>
      </c>
      <c r="IP48" s="189">
        <v>2</v>
      </c>
      <c r="IQ48" s="189" t="s">
        <v>14</v>
      </c>
      <c r="IR48" s="189" t="s">
        <v>14</v>
      </c>
      <c r="IS48" s="190">
        <v>44693</v>
      </c>
    </row>
    <row r="49" spans="1:253" s="282" customFormat="1" ht="12.95" customHeight="1" x14ac:dyDescent="0.2">
      <c r="A49" s="282" t="s">
        <v>874</v>
      </c>
      <c r="B49" s="282" t="s">
        <v>9335</v>
      </c>
      <c r="C49" s="282" t="s">
        <v>875</v>
      </c>
      <c r="D49" s="282" t="s">
        <v>876</v>
      </c>
      <c r="E49" s="282" t="s">
        <v>8754</v>
      </c>
      <c r="F49" s="282" t="s">
        <v>2495</v>
      </c>
      <c r="G49" s="177">
        <v>270213000</v>
      </c>
      <c r="H49" s="178" t="s">
        <v>2492</v>
      </c>
      <c r="I49" s="178" t="s">
        <v>30</v>
      </c>
      <c r="J49" s="178">
        <v>2</v>
      </c>
      <c r="K49" s="178" t="s">
        <v>2494</v>
      </c>
      <c r="L49" s="178" t="s">
        <v>2493</v>
      </c>
      <c r="M49" s="179">
        <v>44683</v>
      </c>
      <c r="N49" s="188" t="s">
        <v>2499</v>
      </c>
      <c r="O49" s="180">
        <v>421991</v>
      </c>
      <c r="P49" s="180" t="s">
        <v>2496</v>
      </c>
      <c r="Q49" s="180" t="s">
        <v>80</v>
      </c>
      <c r="R49" s="180">
        <v>1</v>
      </c>
      <c r="S49" s="180" t="s">
        <v>2498</v>
      </c>
      <c r="T49" s="180" t="s">
        <v>2497</v>
      </c>
      <c r="U49" s="181">
        <v>44683</v>
      </c>
      <c r="V49" s="188" t="s">
        <v>2501</v>
      </c>
      <c r="W49" s="178">
        <v>5438000</v>
      </c>
      <c r="X49" s="178" t="s">
        <v>2496</v>
      </c>
      <c r="Y49" s="178" t="s">
        <v>30</v>
      </c>
      <c r="Z49" s="178">
        <v>2</v>
      </c>
      <c r="AA49" s="178" t="s">
        <v>2500</v>
      </c>
      <c r="AB49" s="178" t="s">
        <v>2497</v>
      </c>
      <c r="AC49" s="179">
        <v>44683</v>
      </c>
      <c r="AD49" s="188" t="s">
        <v>2503</v>
      </c>
      <c r="AE49" s="186">
        <v>5438000</v>
      </c>
      <c r="AF49" s="186" t="s">
        <v>2496</v>
      </c>
      <c r="AG49" s="186" t="s">
        <v>30</v>
      </c>
      <c r="AH49" s="186">
        <v>2</v>
      </c>
      <c r="AI49" s="186" t="s">
        <v>2502</v>
      </c>
      <c r="AJ49" s="186" t="s">
        <v>2497</v>
      </c>
      <c r="AK49" s="187">
        <v>44683</v>
      </c>
      <c r="AL49" s="188" t="s">
        <v>1986</v>
      </c>
      <c r="AM49" s="178">
        <v>100000</v>
      </c>
      <c r="AN49" s="178" t="s">
        <v>1983</v>
      </c>
      <c r="AO49" s="178" t="s">
        <v>19</v>
      </c>
      <c r="AP49" s="178">
        <v>3</v>
      </c>
      <c r="AQ49" s="178" t="s">
        <v>1985</v>
      </c>
      <c r="AR49" s="178" t="s">
        <v>1984</v>
      </c>
      <c r="AS49" s="179">
        <v>44628</v>
      </c>
      <c r="AT49" s="189" t="s">
        <v>883</v>
      </c>
      <c r="AU49" s="186" t="s">
        <v>14</v>
      </c>
      <c r="AV49" s="186" t="s">
        <v>14</v>
      </c>
      <c r="AW49" s="186" t="s">
        <v>14</v>
      </c>
      <c r="AX49" s="186" t="s">
        <v>14</v>
      </c>
      <c r="AY49" s="186" t="s">
        <v>869</v>
      </c>
      <c r="AZ49" s="186" t="s">
        <v>14</v>
      </c>
      <c r="BA49" s="187">
        <v>43676</v>
      </c>
      <c r="BB49" s="188" t="s">
        <v>882</v>
      </c>
      <c r="BC49" s="178" t="s">
        <v>14</v>
      </c>
      <c r="BD49" s="178" t="s">
        <v>14</v>
      </c>
      <c r="BE49" s="178" t="s">
        <v>14</v>
      </c>
      <c r="BF49" s="178" t="s">
        <v>14</v>
      </c>
      <c r="BG49" s="178" t="s">
        <v>869</v>
      </c>
      <c r="BH49" s="178" t="s">
        <v>14</v>
      </c>
      <c r="BI49" s="179">
        <v>43676</v>
      </c>
      <c r="BJ49" s="189" t="s">
        <v>7781</v>
      </c>
      <c r="BK49" s="189">
        <v>41</v>
      </c>
      <c r="BL49" s="189" t="s">
        <v>7695</v>
      </c>
      <c r="BM49" s="189" t="s">
        <v>19</v>
      </c>
      <c r="BN49" s="189">
        <v>3</v>
      </c>
      <c r="BO49" s="189" t="s">
        <v>7778</v>
      </c>
      <c r="BP49" s="186" t="s">
        <v>1300</v>
      </c>
      <c r="BQ49" s="190">
        <v>44861</v>
      </c>
      <c r="BR49" s="188" t="s">
        <v>877</v>
      </c>
      <c r="BS49" s="182" t="s">
        <v>14</v>
      </c>
      <c r="BT49" s="182" t="s">
        <v>14</v>
      </c>
      <c r="BU49" s="182" t="s">
        <v>14</v>
      </c>
      <c r="BV49" s="182" t="s">
        <v>14</v>
      </c>
      <c r="BW49" s="182" t="s">
        <v>869</v>
      </c>
      <c r="BX49" s="182" t="s">
        <v>14</v>
      </c>
      <c r="BY49" s="179">
        <v>43676</v>
      </c>
      <c r="BZ49" s="189" t="s">
        <v>878</v>
      </c>
      <c r="CA49" s="189" t="s">
        <v>14</v>
      </c>
      <c r="CB49" s="189" t="s">
        <v>14</v>
      </c>
      <c r="CC49" s="189" t="s">
        <v>14</v>
      </c>
      <c r="CD49" s="189" t="s">
        <v>14</v>
      </c>
      <c r="CE49" s="189" t="s">
        <v>869</v>
      </c>
      <c r="CF49" s="189" t="s">
        <v>14</v>
      </c>
      <c r="CG49" s="190">
        <v>43676</v>
      </c>
      <c r="CH49" s="188" t="s">
        <v>9856</v>
      </c>
      <c r="CI49" s="189" t="e">
        <v>#N/A</v>
      </c>
      <c r="CJ49" s="189" t="e">
        <v>#N/A</v>
      </c>
      <c r="CK49" s="189" t="e">
        <v>#N/A</v>
      </c>
      <c r="CL49" s="189" t="e">
        <v>#N/A</v>
      </c>
      <c r="CM49" s="189" t="e">
        <v>#N/A</v>
      </c>
      <c r="CN49" s="189" t="e">
        <v>#N/A</v>
      </c>
      <c r="CO49" s="191" t="e">
        <v>#N/A</v>
      </c>
      <c r="CP49" s="189" t="s">
        <v>881</v>
      </c>
      <c r="CQ49" s="182" t="s">
        <v>14</v>
      </c>
      <c r="CR49" s="182" t="s">
        <v>14</v>
      </c>
      <c r="CS49" s="182" t="s">
        <v>14</v>
      </c>
      <c r="CT49" s="182" t="s">
        <v>14</v>
      </c>
      <c r="CU49" s="182" t="s">
        <v>869</v>
      </c>
      <c r="CV49" s="182" t="s">
        <v>14</v>
      </c>
      <c r="CW49" s="179">
        <v>43676</v>
      </c>
      <c r="CX49" s="189" t="s">
        <v>2504</v>
      </c>
      <c r="CY49" s="186">
        <v>100000</v>
      </c>
      <c r="CZ49" s="186" t="s">
        <v>1983</v>
      </c>
      <c r="DA49" s="186" t="s">
        <v>19</v>
      </c>
      <c r="DB49" s="186">
        <v>3</v>
      </c>
      <c r="DC49" s="186" t="s">
        <v>2505</v>
      </c>
      <c r="DD49" s="186" t="s">
        <v>1984</v>
      </c>
      <c r="DE49" s="192">
        <v>44683</v>
      </c>
      <c r="DF49" s="188" t="s">
        <v>3858</v>
      </c>
      <c r="DG49" s="178">
        <v>0</v>
      </c>
      <c r="DH49" s="182" t="s">
        <v>14</v>
      </c>
      <c r="DI49" s="182" t="s">
        <v>19</v>
      </c>
      <c r="DJ49" s="182">
        <v>3</v>
      </c>
      <c r="DK49" s="182" t="s">
        <v>3857</v>
      </c>
      <c r="DL49" s="182" t="s">
        <v>14</v>
      </c>
      <c r="DM49" s="179">
        <v>44718</v>
      </c>
      <c r="DN49" s="189" t="s">
        <v>3856</v>
      </c>
      <c r="DO49" s="186">
        <v>5338000</v>
      </c>
      <c r="DP49" s="189" t="s">
        <v>3853</v>
      </c>
      <c r="DQ49" s="189" t="s">
        <v>30</v>
      </c>
      <c r="DR49" s="189">
        <v>2</v>
      </c>
      <c r="DS49" s="189" t="s">
        <v>3855</v>
      </c>
      <c r="DT49" s="189" t="s">
        <v>3854</v>
      </c>
      <c r="DU49" s="190">
        <v>44712</v>
      </c>
      <c r="DV49" s="188" t="s">
        <v>2506</v>
      </c>
      <c r="DW49" s="178">
        <v>100000</v>
      </c>
      <c r="DX49" s="182" t="s">
        <v>1983</v>
      </c>
      <c r="DY49" s="182" t="s">
        <v>19</v>
      </c>
      <c r="DZ49" s="182">
        <v>3</v>
      </c>
      <c r="EA49" s="182" t="s">
        <v>2505</v>
      </c>
      <c r="EB49" s="182" t="s">
        <v>1984</v>
      </c>
      <c r="EC49" s="179">
        <v>44683</v>
      </c>
      <c r="ED49" s="189" t="s">
        <v>2508</v>
      </c>
      <c r="EE49" s="186">
        <v>0</v>
      </c>
      <c r="EF49" s="189" t="s">
        <v>14</v>
      </c>
      <c r="EG49" s="189" t="s">
        <v>19</v>
      </c>
      <c r="EH49" s="189">
        <v>3</v>
      </c>
      <c r="EI49" s="189" t="s">
        <v>2507</v>
      </c>
      <c r="EJ49" s="189" t="s">
        <v>14</v>
      </c>
      <c r="EK49" s="190">
        <v>44683</v>
      </c>
      <c r="EL49" s="188" t="s">
        <v>2509</v>
      </c>
      <c r="EM49" s="178">
        <v>0</v>
      </c>
      <c r="EN49" s="182" t="s">
        <v>14</v>
      </c>
      <c r="EO49" s="182" t="s">
        <v>19</v>
      </c>
      <c r="EP49" s="182">
        <v>3</v>
      </c>
      <c r="EQ49" s="182" t="s">
        <v>2507</v>
      </c>
      <c r="ER49" s="182" t="s">
        <v>14</v>
      </c>
      <c r="ES49" s="179">
        <v>44683</v>
      </c>
      <c r="ET49" s="189" t="s">
        <v>7782</v>
      </c>
      <c r="EU49" s="189">
        <v>41</v>
      </c>
      <c r="EV49" s="189" t="s">
        <v>7695</v>
      </c>
      <c r="EW49" s="189" t="s">
        <v>19</v>
      </c>
      <c r="EX49" s="189">
        <v>3</v>
      </c>
      <c r="EY49" s="189" t="s">
        <v>7778</v>
      </c>
      <c r="EZ49" s="189" t="s">
        <v>1300</v>
      </c>
      <c r="FA49" s="190">
        <v>44861</v>
      </c>
      <c r="FB49" s="188" t="s">
        <v>880</v>
      </c>
      <c r="FC49" s="182">
        <v>4</v>
      </c>
      <c r="FD49" s="182" t="s">
        <v>14</v>
      </c>
      <c r="FE49" s="182" t="s">
        <v>80</v>
      </c>
      <c r="FF49" s="182">
        <v>1</v>
      </c>
      <c r="FG49" s="182" t="s">
        <v>879</v>
      </c>
      <c r="FH49" s="182" t="s">
        <v>14</v>
      </c>
      <c r="FI49" s="179">
        <v>43676</v>
      </c>
      <c r="FJ49" s="188" t="s">
        <v>884</v>
      </c>
      <c r="FK49" s="189" t="s">
        <v>14</v>
      </c>
      <c r="FL49" s="189" t="s">
        <v>14</v>
      </c>
      <c r="FM49" s="189" t="s">
        <v>14</v>
      </c>
      <c r="FN49" s="189" t="s">
        <v>14</v>
      </c>
      <c r="FO49" s="189" t="s">
        <v>869</v>
      </c>
      <c r="FP49" s="186" t="s">
        <v>14</v>
      </c>
      <c r="FQ49" s="187">
        <v>43676</v>
      </c>
      <c r="FR49" s="188" t="s">
        <v>885</v>
      </c>
      <c r="FS49" s="182" t="s">
        <v>14</v>
      </c>
      <c r="FT49" s="182" t="s">
        <v>14</v>
      </c>
      <c r="FU49" s="182" t="s">
        <v>14</v>
      </c>
      <c r="FV49" s="182" t="s">
        <v>14</v>
      </c>
      <c r="FW49" s="182" t="s">
        <v>869</v>
      </c>
      <c r="FX49" s="182" t="s">
        <v>14</v>
      </c>
      <c r="FY49" s="179">
        <v>43676</v>
      </c>
      <c r="FZ49" s="189" t="s">
        <v>3584</v>
      </c>
      <c r="GA49" s="189">
        <v>1</v>
      </c>
      <c r="GB49" s="189" t="s">
        <v>2247</v>
      </c>
      <c r="GC49" s="189" t="s">
        <v>30</v>
      </c>
      <c r="GD49" s="189">
        <v>2</v>
      </c>
      <c r="GE49" s="189" t="s">
        <v>14</v>
      </c>
      <c r="GF49" s="189" t="s">
        <v>14</v>
      </c>
      <c r="GG49" s="190">
        <v>44697</v>
      </c>
      <c r="GH49" s="188" t="s">
        <v>3590</v>
      </c>
      <c r="GI49" s="182">
        <v>3</v>
      </c>
      <c r="GJ49" s="182" t="s">
        <v>2247</v>
      </c>
      <c r="GK49" s="182" t="s">
        <v>30</v>
      </c>
      <c r="GL49" s="182">
        <v>2</v>
      </c>
      <c r="GM49" s="182" t="s">
        <v>14</v>
      </c>
      <c r="GN49" s="182" t="s">
        <v>14</v>
      </c>
      <c r="GO49" s="179">
        <v>44697</v>
      </c>
      <c r="GP49" s="189" t="s">
        <v>3585</v>
      </c>
      <c r="GQ49" s="189">
        <v>2</v>
      </c>
      <c r="GR49" s="189" t="s">
        <v>2247</v>
      </c>
      <c r="GS49" s="189" t="s">
        <v>30</v>
      </c>
      <c r="GT49" s="189">
        <v>2</v>
      </c>
      <c r="GU49" s="189" t="s">
        <v>14</v>
      </c>
      <c r="GV49" s="189" t="s">
        <v>14</v>
      </c>
      <c r="GW49" s="190">
        <v>44697</v>
      </c>
      <c r="GX49" s="188" t="s">
        <v>3591</v>
      </c>
      <c r="GY49" s="182">
        <v>0</v>
      </c>
      <c r="GZ49" s="182" t="s">
        <v>2247</v>
      </c>
      <c r="HA49" s="182" t="s">
        <v>30</v>
      </c>
      <c r="HB49" s="182">
        <v>2</v>
      </c>
      <c r="HC49" s="182" t="s">
        <v>14</v>
      </c>
      <c r="HD49" s="182" t="s">
        <v>14</v>
      </c>
      <c r="HE49" s="179">
        <v>44697</v>
      </c>
      <c r="HF49" s="189" t="s">
        <v>3583</v>
      </c>
      <c r="HG49" s="189">
        <v>2</v>
      </c>
      <c r="HH49" s="189" t="s">
        <v>2247</v>
      </c>
      <c r="HI49" s="189" t="s">
        <v>30</v>
      </c>
      <c r="HJ49" s="189">
        <v>2</v>
      </c>
      <c r="HK49" s="189" t="s">
        <v>14</v>
      </c>
      <c r="HL49" s="189" t="s">
        <v>14</v>
      </c>
      <c r="HM49" s="190">
        <v>44697</v>
      </c>
      <c r="HN49" s="188" t="s">
        <v>3589</v>
      </c>
      <c r="HO49" s="182">
        <v>3</v>
      </c>
      <c r="HP49" s="182" t="s">
        <v>2247</v>
      </c>
      <c r="HQ49" s="182" t="s">
        <v>30</v>
      </c>
      <c r="HR49" s="182">
        <v>2</v>
      </c>
      <c r="HS49" s="182" t="s">
        <v>14</v>
      </c>
      <c r="HT49" s="182" t="s">
        <v>14</v>
      </c>
      <c r="HU49" s="179">
        <v>44697</v>
      </c>
      <c r="HV49" s="189" t="s">
        <v>3586</v>
      </c>
      <c r="HW49" s="189">
        <v>1</v>
      </c>
      <c r="HX49" s="189" t="s">
        <v>2247</v>
      </c>
      <c r="HY49" s="189" t="s">
        <v>30</v>
      </c>
      <c r="HZ49" s="189">
        <v>2</v>
      </c>
      <c r="IA49" s="189" t="s">
        <v>14</v>
      </c>
      <c r="IB49" s="189" t="s">
        <v>14</v>
      </c>
      <c r="IC49" s="190">
        <v>44697</v>
      </c>
      <c r="ID49" s="188" t="s">
        <v>3588</v>
      </c>
      <c r="IE49" s="182">
        <v>1</v>
      </c>
      <c r="IF49" s="182" t="s">
        <v>2247</v>
      </c>
      <c r="IG49" s="182" t="s">
        <v>30</v>
      </c>
      <c r="IH49" s="182">
        <v>2</v>
      </c>
      <c r="II49" s="182" t="s">
        <v>14</v>
      </c>
      <c r="IJ49" s="182" t="s">
        <v>14</v>
      </c>
      <c r="IK49" s="179">
        <v>44697</v>
      </c>
      <c r="IL49" s="189" t="s">
        <v>3587</v>
      </c>
      <c r="IM49" s="189">
        <v>2</v>
      </c>
      <c r="IN49" s="189" t="s">
        <v>2247</v>
      </c>
      <c r="IO49" s="189" t="s">
        <v>30</v>
      </c>
      <c r="IP49" s="189">
        <v>2</v>
      </c>
      <c r="IQ49" s="189" t="s">
        <v>14</v>
      </c>
      <c r="IR49" s="189" t="s">
        <v>14</v>
      </c>
      <c r="IS49" s="190">
        <v>44697</v>
      </c>
    </row>
    <row r="50" spans="1:253" s="282" customFormat="1" ht="12.95" customHeight="1" x14ac:dyDescent="0.2">
      <c r="A50" s="282" t="s">
        <v>704</v>
      </c>
      <c r="B50" s="282" t="s">
        <v>9340</v>
      </c>
      <c r="C50" s="282" t="s">
        <v>705</v>
      </c>
      <c r="D50" s="282" t="s">
        <v>706</v>
      </c>
      <c r="E50" s="282" t="s">
        <v>8755</v>
      </c>
      <c r="F50" s="282" t="s">
        <v>1402</v>
      </c>
      <c r="G50" s="177">
        <v>1353520000</v>
      </c>
      <c r="H50" s="178" t="s">
        <v>1399</v>
      </c>
      <c r="I50" s="178" t="s">
        <v>30</v>
      </c>
      <c r="J50" s="178">
        <v>2</v>
      </c>
      <c r="K50" s="178" t="s">
        <v>1401</v>
      </c>
      <c r="L50" s="178" t="s">
        <v>1400</v>
      </c>
      <c r="M50" s="179">
        <v>44223</v>
      </c>
      <c r="N50" s="188" t="s">
        <v>1406</v>
      </c>
      <c r="O50" s="180">
        <v>222236</v>
      </c>
      <c r="P50" s="180" t="s">
        <v>1403</v>
      </c>
      <c r="Q50" s="180" t="s">
        <v>30</v>
      </c>
      <c r="R50" s="180">
        <v>2</v>
      </c>
      <c r="S50" s="180" t="s">
        <v>1405</v>
      </c>
      <c r="T50" s="180" t="s">
        <v>1404</v>
      </c>
      <c r="U50" s="181">
        <v>44223</v>
      </c>
      <c r="V50" s="188" t="s">
        <v>1408</v>
      </c>
      <c r="W50" s="178">
        <v>12541000</v>
      </c>
      <c r="X50" s="178" t="s">
        <v>1403</v>
      </c>
      <c r="Y50" s="178" t="s">
        <v>30</v>
      </c>
      <c r="Z50" s="178">
        <v>2</v>
      </c>
      <c r="AA50" s="178" t="s">
        <v>1407</v>
      </c>
      <c r="AB50" s="178" t="s">
        <v>1404</v>
      </c>
      <c r="AC50" s="179">
        <v>44223</v>
      </c>
      <c r="AD50" s="188" t="s">
        <v>1410</v>
      </c>
      <c r="AE50" s="186" t="s">
        <v>14</v>
      </c>
      <c r="AF50" s="186" t="s">
        <v>14</v>
      </c>
      <c r="AG50" s="186" t="s">
        <v>14</v>
      </c>
      <c r="AH50" s="186" t="s">
        <v>14</v>
      </c>
      <c r="AI50" s="186" t="s">
        <v>1409</v>
      </c>
      <c r="AJ50" s="186" t="s">
        <v>14</v>
      </c>
      <c r="AK50" s="187">
        <v>44223</v>
      </c>
      <c r="AL50" s="188" t="s">
        <v>1420</v>
      </c>
      <c r="AM50" s="178" t="s">
        <v>14</v>
      </c>
      <c r="AN50" s="178" t="s">
        <v>14</v>
      </c>
      <c r="AO50" s="178" t="s">
        <v>14</v>
      </c>
      <c r="AP50" s="178" t="s">
        <v>14</v>
      </c>
      <c r="AQ50" s="178" t="s">
        <v>1419</v>
      </c>
      <c r="AR50" s="178" t="s">
        <v>14</v>
      </c>
      <c r="AS50" s="179">
        <v>44223</v>
      </c>
      <c r="AT50" s="189" t="s">
        <v>713</v>
      </c>
      <c r="AU50" s="186" t="s">
        <v>14</v>
      </c>
      <c r="AV50" s="186" t="s">
        <v>14</v>
      </c>
      <c r="AW50" s="186" t="s">
        <v>14</v>
      </c>
      <c r="AX50" s="186" t="s">
        <v>14</v>
      </c>
      <c r="AY50" s="186" t="s">
        <v>14</v>
      </c>
      <c r="AZ50" s="186" t="s">
        <v>14</v>
      </c>
      <c r="BA50" s="187">
        <v>43553</v>
      </c>
      <c r="BB50" s="188" t="s">
        <v>712</v>
      </c>
      <c r="BC50" s="178" t="s">
        <v>14</v>
      </c>
      <c r="BD50" s="178">
        <v>0</v>
      </c>
      <c r="BE50" s="178" t="s">
        <v>14</v>
      </c>
      <c r="BF50" s="178" t="s">
        <v>14</v>
      </c>
      <c r="BG50" s="178" t="s">
        <v>711</v>
      </c>
      <c r="BH50" s="178" t="s">
        <v>14</v>
      </c>
      <c r="BI50" s="179">
        <v>43553</v>
      </c>
      <c r="BJ50" s="189" t="s">
        <v>7779</v>
      </c>
      <c r="BK50" s="189">
        <v>178</v>
      </c>
      <c r="BL50" s="189" t="s">
        <v>7695</v>
      </c>
      <c r="BM50" s="189" t="s">
        <v>19</v>
      </c>
      <c r="BN50" s="189">
        <v>3</v>
      </c>
      <c r="BO50" s="189" t="s">
        <v>7778</v>
      </c>
      <c r="BP50" s="186" t="s">
        <v>1300</v>
      </c>
      <c r="BQ50" s="190">
        <v>44861</v>
      </c>
      <c r="BR50" s="188" t="s">
        <v>707</v>
      </c>
      <c r="BS50" s="182" t="s">
        <v>14</v>
      </c>
      <c r="BT50" s="182">
        <v>0</v>
      </c>
      <c r="BU50" s="182" t="s">
        <v>14</v>
      </c>
      <c r="BV50" s="182" t="s">
        <v>14</v>
      </c>
      <c r="BW50" s="182">
        <v>0</v>
      </c>
      <c r="BX50" s="182">
        <v>0</v>
      </c>
      <c r="BY50" s="179">
        <v>43553</v>
      </c>
      <c r="BZ50" s="189" t="s">
        <v>709</v>
      </c>
      <c r="CA50" s="189" t="s">
        <v>14</v>
      </c>
      <c r="CB50" s="189" t="s">
        <v>14</v>
      </c>
      <c r="CC50" s="189" t="s">
        <v>14</v>
      </c>
      <c r="CD50" s="189" t="s">
        <v>14</v>
      </c>
      <c r="CE50" s="189" t="s">
        <v>14</v>
      </c>
      <c r="CF50" s="189" t="s">
        <v>14</v>
      </c>
      <c r="CG50" s="190">
        <v>43553</v>
      </c>
      <c r="CH50" s="188" t="s">
        <v>9857</v>
      </c>
      <c r="CI50" s="189" t="e">
        <v>#N/A</v>
      </c>
      <c r="CJ50" s="189" t="e">
        <v>#N/A</v>
      </c>
      <c r="CK50" s="189" t="e">
        <v>#N/A</v>
      </c>
      <c r="CL50" s="189" t="e">
        <v>#N/A</v>
      </c>
      <c r="CM50" s="189" t="e">
        <v>#N/A</v>
      </c>
      <c r="CN50" s="189" t="e">
        <v>#N/A</v>
      </c>
      <c r="CO50" s="191" t="e">
        <v>#N/A</v>
      </c>
      <c r="CP50" s="189" t="s">
        <v>710</v>
      </c>
      <c r="CQ50" s="182" t="s">
        <v>14</v>
      </c>
      <c r="CR50" s="182">
        <v>0</v>
      </c>
      <c r="CS50" s="182" t="s">
        <v>14</v>
      </c>
      <c r="CT50" s="182" t="s">
        <v>14</v>
      </c>
      <c r="CU50" s="182">
        <v>0</v>
      </c>
      <c r="CV50" s="182">
        <v>0</v>
      </c>
      <c r="CW50" s="179">
        <v>43553</v>
      </c>
      <c r="CX50" s="189" t="s">
        <v>1413</v>
      </c>
      <c r="CY50" s="186" t="s">
        <v>14</v>
      </c>
      <c r="CZ50" s="186" t="s">
        <v>14</v>
      </c>
      <c r="DA50" s="186" t="s">
        <v>14</v>
      </c>
      <c r="DB50" s="186" t="s">
        <v>14</v>
      </c>
      <c r="DC50" s="186" t="s">
        <v>1411</v>
      </c>
      <c r="DD50" s="186" t="s">
        <v>14</v>
      </c>
      <c r="DE50" s="192">
        <v>44223</v>
      </c>
      <c r="DF50" s="188" t="s">
        <v>1414</v>
      </c>
      <c r="DG50" s="178">
        <v>12541000</v>
      </c>
      <c r="DH50" s="182" t="s">
        <v>1403</v>
      </c>
      <c r="DI50" s="182" t="s">
        <v>30</v>
      </c>
      <c r="DJ50" s="182">
        <v>2</v>
      </c>
      <c r="DK50" s="182" t="s">
        <v>1411</v>
      </c>
      <c r="DL50" s="182" t="s">
        <v>1404</v>
      </c>
      <c r="DM50" s="179">
        <v>44223</v>
      </c>
      <c r="DN50" s="189" t="s">
        <v>1415</v>
      </c>
      <c r="DO50" s="186" t="s">
        <v>14</v>
      </c>
      <c r="DP50" s="189" t="s">
        <v>14</v>
      </c>
      <c r="DQ50" s="189" t="s">
        <v>14</v>
      </c>
      <c r="DR50" s="189" t="s">
        <v>14</v>
      </c>
      <c r="DS50" s="189" t="s">
        <v>1411</v>
      </c>
      <c r="DT50" s="189" t="s">
        <v>14</v>
      </c>
      <c r="DU50" s="190">
        <v>44223</v>
      </c>
      <c r="DV50" s="188" t="s">
        <v>1412</v>
      </c>
      <c r="DW50" s="178" t="s">
        <v>14</v>
      </c>
      <c r="DX50" s="182" t="s">
        <v>14</v>
      </c>
      <c r="DY50" s="182" t="s">
        <v>14</v>
      </c>
      <c r="DZ50" s="182" t="s">
        <v>14</v>
      </c>
      <c r="EA50" s="182" t="s">
        <v>1411</v>
      </c>
      <c r="EB50" s="182" t="s">
        <v>14</v>
      </c>
      <c r="EC50" s="179">
        <v>44223</v>
      </c>
      <c r="ED50" s="189" t="s">
        <v>1417</v>
      </c>
      <c r="EE50" s="186" t="s">
        <v>14</v>
      </c>
      <c r="EF50" s="189" t="s">
        <v>1416</v>
      </c>
      <c r="EG50" s="189" t="s">
        <v>14</v>
      </c>
      <c r="EH50" s="189" t="s">
        <v>14</v>
      </c>
      <c r="EI50" s="189" t="s">
        <v>1411</v>
      </c>
      <c r="EJ50" s="189" t="s">
        <v>14</v>
      </c>
      <c r="EK50" s="190">
        <v>44223</v>
      </c>
      <c r="EL50" s="188" t="s">
        <v>1418</v>
      </c>
      <c r="EM50" s="178" t="s">
        <v>14</v>
      </c>
      <c r="EN50" s="182" t="s">
        <v>14</v>
      </c>
      <c r="EO50" s="182" t="s">
        <v>14</v>
      </c>
      <c r="EP50" s="182" t="s">
        <v>14</v>
      </c>
      <c r="EQ50" s="182" t="s">
        <v>1411</v>
      </c>
      <c r="ER50" s="182" t="s">
        <v>14</v>
      </c>
      <c r="ES50" s="179">
        <v>44223</v>
      </c>
      <c r="ET50" s="189" t="s">
        <v>7780</v>
      </c>
      <c r="EU50" s="189">
        <v>178</v>
      </c>
      <c r="EV50" s="189" t="s">
        <v>7695</v>
      </c>
      <c r="EW50" s="189" t="s">
        <v>19</v>
      </c>
      <c r="EX50" s="189">
        <v>3</v>
      </c>
      <c r="EY50" s="189" t="s">
        <v>7778</v>
      </c>
      <c r="EZ50" s="189" t="s">
        <v>1300</v>
      </c>
      <c r="FA50" s="190">
        <v>44861</v>
      </c>
      <c r="FB50" s="188" t="s">
        <v>967</v>
      </c>
      <c r="FC50" s="182" t="s">
        <v>14</v>
      </c>
      <c r="FD50" s="182" t="s">
        <v>14</v>
      </c>
      <c r="FE50" s="182" t="s">
        <v>14</v>
      </c>
      <c r="FF50" s="182" t="s">
        <v>14</v>
      </c>
      <c r="FG50" s="182" t="s">
        <v>966</v>
      </c>
      <c r="FH50" s="182" t="s">
        <v>14</v>
      </c>
      <c r="FI50" s="179">
        <v>43796</v>
      </c>
      <c r="FJ50" s="188" t="s">
        <v>714</v>
      </c>
      <c r="FK50" s="189" t="s">
        <v>14</v>
      </c>
      <c r="FL50" s="189">
        <v>0</v>
      </c>
      <c r="FM50" s="189" t="s">
        <v>30</v>
      </c>
      <c r="FN50" s="189">
        <v>2</v>
      </c>
      <c r="FO50" s="189">
        <v>0</v>
      </c>
      <c r="FP50" s="186">
        <v>0</v>
      </c>
      <c r="FQ50" s="187">
        <v>43553</v>
      </c>
      <c r="FR50" s="188" t="s">
        <v>715</v>
      </c>
      <c r="FS50" s="182" t="s">
        <v>14</v>
      </c>
      <c r="FT50" s="182">
        <v>0</v>
      </c>
      <c r="FU50" s="182" t="s">
        <v>30</v>
      </c>
      <c r="FV50" s="182">
        <v>2</v>
      </c>
      <c r="FW50" s="182">
        <v>0</v>
      </c>
      <c r="FX50" s="182">
        <v>0</v>
      </c>
      <c r="FY50" s="179">
        <v>43553</v>
      </c>
      <c r="FZ50" s="189" t="s">
        <v>3593</v>
      </c>
      <c r="GA50" s="189">
        <v>1</v>
      </c>
      <c r="GB50" s="189" t="s">
        <v>2247</v>
      </c>
      <c r="GC50" s="189" t="s">
        <v>30</v>
      </c>
      <c r="GD50" s="189">
        <v>2</v>
      </c>
      <c r="GE50" s="189" t="s">
        <v>14</v>
      </c>
      <c r="GF50" s="189" t="s">
        <v>14</v>
      </c>
      <c r="GG50" s="190">
        <v>44697</v>
      </c>
      <c r="GH50" s="188" t="s">
        <v>3599</v>
      </c>
      <c r="GI50" s="182">
        <v>1</v>
      </c>
      <c r="GJ50" s="182" t="s">
        <v>2247</v>
      </c>
      <c r="GK50" s="182" t="s">
        <v>30</v>
      </c>
      <c r="GL50" s="182">
        <v>2</v>
      </c>
      <c r="GM50" s="182" t="s">
        <v>14</v>
      </c>
      <c r="GN50" s="182" t="s">
        <v>14</v>
      </c>
      <c r="GO50" s="179">
        <v>44697</v>
      </c>
      <c r="GP50" s="189" t="s">
        <v>3594</v>
      </c>
      <c r="GQ50" s="189">
        <v>1</v>
      </c>
      <c r="GR50" s="189" t="s">
        <v>2247</v>
      </c>
      <c r="GS50" s="189" t="s">
        <v>30</v>
      </c>
      <c r="GT50" s="189">
        <v>2</v>
      </c>
      <c r="GU50" s="189" t="s">
        <v>14</v>
      </c>
      <c r="GV50" s="189" t="s">
        <v>14</v>
      </c>
      <c r="GW50" s="190">
        <v>44697</v>
      </c>
      <c r="GX50" s="188" t="s">
        <v>3600</v>
      </c>
      <c r="GY50" s="182">
        <v>0</v>
      </c>
      <c r="GZ50" s="182" t="s">
        <v>2247</v>
      </c>
      <c r="HA50" s="182" t="s">
        <v>30</v>
      </c>
      <c r="HB50" s="182">
        <v>2</v>
      </c>
      <c r="HC50" s="182" t="s">
        <v>14</v>
      </c>
      <c r="HD50" s="182" t="s">
        <v>14</v>
      </c>
      <c r="HE50" s="179">
        <v>44697</v>
      </c>
      <c r="HF50" s="189" t="s">
        <v>3592</v>
      </c>
      <c r="HG50" s="189">
        <v>0</v>
      </c>
      <c r="HH50" s="189" t="s">
        <v>2247</v>
      </c>
      <c r="HI50" s="189" t="s">
        <v>30</v>
      </c>
      <c r="HJ50" s="189">
        <v>2</v>
      </c>
      <c r="HK50" s="189" t="s">
        <v>14</v>
      </c>
      <c r="HL50" s="189" t="s">
        <v>14</v>
      </c>
      <c r="HM50" s="190">
        <v>44697</v>
      </c>
      <c r="HN50" s="188" t="s">
        <v>3598</v>
      </c>
      <c r="HO50" s="182">
        <v>2</v>
      </c>
      <c r="HP50" s="182" t="s">
        <v>2247</v>
      </c>
      <c r="HQ50" s="182" t="s">
        <v>30</v>
      </c>
      <c r="HR50" s="182">
        <v>2</v>
      </c>
      <c r="HS50" s="182" t="s">
        <v>14</v>
      </c>
      <c r="HT50" s="182" t="s">
        <v>14</v>
      </c>
      <c r="HU50" s="179">
        <v>44697</v>
      </c>
      <c r="HV50" s="189" t="s">
        <v>3595</v>
      </c>
      <c r="HW50" s="189">
        <v>0</v>
      </c>
      <c r="HX50" s="189" t="s">
        <v>2247</v>
      </c>
      <c r="HY50" s="189" t="s">
        <v>30</v>
      </c>
      <c r="HZ50" s="189">
        <v>2</v>
      </c>
      <c r="IA50" s="189" t="s">
        <v>14</v>
      </c>
      <c r="IB50" s="189" t="s">
        <v>14</v>
      </c>
      <c r="IC50" s="190">
        <v>44697</v>
      </c>
      <c r="ID50" s="188" t="s">
        <v>3597</v>
      </c>
      <c r="IE50" s="182">
        <v>1</v>
      </c>
      <c r="IF50" s="182" t="s">
        <v>2247</v>
      </c>
      <c r="IG50" s="182" t="s">
        <v>30</v>
      </c>
      <c r="IH50" s="182">
        <v>2</v>
      </c>
      <c r="II50" s="182" t="s">
        <v>14</v>
      </c>
      <c r="IJ50" s="182" t="s">
        <v>14</v>
      </c>
      <c r="IK50" s="179">
        <v>44697</v>
      </c>
      <c r="IL50" s="189" t="s">
        <v>3596</v>
      </c>
      <c r="IM50" s="189">
        <v>1</v>
      </c>
      <c r="IN50" s="189" t="s">
        <v>2247</v>
      </c>
      <c r="IO50" s="189" t="s">
        <v>30</v>
      </c>
      <c r="IP50" s="189">
        <v>2</v>
      </c>
      <c r="IQ50" s="189" t="s">
        <v>14</v>
      </c>
      <c r="IR50" s="189" t="s">
        <v>14</v>
      </c>
      <c r="IS50" s="190">
        <v>44697</v>
      </c>
    </row>
    <row r="51" spans="1:253" s="282" customFormat="1" ht="12.95" customHeight="1" x14ac:dyDescent="0.2">
      <c r="A51" s="282" t="s">
        <v>1098</v>
      </c>
      <c r="B51" s="282" t="s">
        <v>9241</v>
      </c>
      <c r="C51" s="282" t="s">
        <v>1099</v>
      </c>
      <c r="D51" s="282" t="s">
        <v>1100</v>
      </c>
      <c r="E51" s="282" t="s">
        <v>8758</v>
      </c>
      <c r="F51" s="282" t="s">
        <v>3967</v>
      </c>
      <c r="G51" s="177">
        <v>86023000</v>
      </c>
      <c r="H51" s="178" t="s">
        <v>3964</v>
      </c>
      <c r="I51" s="178" t="s">
        <v>80</v>
      </c>
      <c r="J51" s="178">
        <v>1</v>
      </c>
      <c r="K51" s="178" t="s">
        <v>3966</v>
      </c>
      <c r="L51" s="178" t="s">
        <v>3965</v>
      </c>
      <c r="M51" s="179">
        <v>44733</v>
      </c>
      <c r="N51" s="188" t="s">
        <v>1477</v>
      </c>
      <c r="O51" s="180">
        <v>239561</v>
      </c>
      <c r="P51" s="180" t="s">
        <v>1474</v>
      </c>
      <c r="Q51" s="180" t="s">
        <v>19</v>
      </c>
      <c r="R51" s="180">
        <v>3</v>
      </c>
      <c r="S51" s="180" t="s">
        <v>1476</v>
      </c>
      <c r="T51" s="180" t="s">
        <v>1475</v>
      </c>
      <c r="U51" s="181">
        <v>44270</v>
      </c>
      <c r="V51" s="188" t="s">
        <v>1479</v>
      </c>
      <c r="W51" s="178">
        <v>24823000</v>
      </c>
      <c r="X51" s="178" t="s">
        <v>1474</v>
      </c>
      <c r="Y51" s="178" t="s">
        <v>19</v>
      </c>
      <c r="Z51" s="178">
        <v>3</v>
      </c>
      <c r="AA51" s="178" t="s">
        <v>1478</v>
      </c>
      <c r="AB51" s="178" t="s">
        <v>1475</v>
      </c>
      <c r="AC51" s="179">
        <v>44270</v>
      </c>
      <c r="AD51" s="188" t="s">
        <v>3971</v>
      </c>
      <c r="AE51" s="186">
        <v>2880000</v>
      </c>
      <c r="AF51" s="186" t="s">
        <v>3968</v>
      </c>
      <c r="AG51" s="186" t="s">
        <v>19</v>
      </c>
      <c r="AH51" s="186">
        <v>3</v>
      </c>
      <c r="AI51" s="186" t="s">
        <v>3970</v>
      </c>
      <c r="AJ51" s="186" t="s">
        <v>3969</v>
      </c>
      <c r="AK51" s="187">
        <v>44733</v>
      </c>
      <c r="AL51" s="188" t="s">
        <v>3973</v>
      </c>
      <c r="AM51" s="178">
        <v>2880000</v>
      </c>
      <c r="AN51" s="178" t="s">
        <v>3968</v>
      </c>
      <c r="AO51" s="178" t="s">
        <v>19</v>
      </c>
      <c r="AP51" s="178">
        <v>3</v>
      </c>
      <c r="AQ51" s="178" t="s">
        <v>3972</v>
      </c>
      <c r="AR51" s="178" t="s">
        <v>3969</v>
      </c>
      <c r="AS51" s="179">
        <v>44733</v>
      </c>
      <c r="AT51" s="189" t="s">
        <v>1105</v>
      </c>
      <c r="AU51" s="186" t="s">
        <v>14</v>
      </c>
      <c r="AV51" s="186" t="s">
        <v>14</v>
      </c>
      <c r="AW51" s="186" t="s">
        <v>14</v>
      </c>
      <c r="AX51" s="186" t="s">
        <v>14</v>
      </c>
      <c r="AY51" s="186" t="s">
        <v>14</v>
      </c>
      <c r="AZ51" s="186" t="s">
        <v>14</v>
      </c>
      <c r="BA51" s="187">
        <v>43920</v>
      </c>
      <c r="BB51" s="188" t="s">
        <v>1104</v>
      </c>
      <c r="BC51" s="178" t="s">
        <v>14</v>
      </c>
      <c r="BD51" s="178" t="s">
        <v>14</v>
      </c>
      <c r="BE51" s="178" t="s">
        <v>14</v>
      </c>
      <c r="BF51" s="178" t="s">
        <v>14</v>
      </c>
      <c r="BG51" s="178" t="s">
        <v>14</v>
      </c>
      <c r="BH51" s="178" t="s">
        <v>14</v>
      </c>
      <c r="BI51" s="179">
        <v>43920</v>
      </c>
      <c r="BJ51" s="189" t="s">
        <v>2131</v>
      </c>
      <c r="BK51" s="189" t="s">
        <v>14</v>
      </c>
      <c r="BL51" s="189" t="s">
        <v>904</v>
      </c>
      <c r="BM51" s="189" t="s">
        <v>14</v>
      </c>
      <c r="BN51" s="189" t="s">
        <v>14</v>
      </c>
      <c r="BO51" s="189" t="s">
        <v>2130</v>
      </c>
      <c r="BP51" s="186" t="s">
        <v>904</v>
      </c>
      <c r="BQ51" s="190">
        <v>44657</v>
      </c>
      <c r="BR51" s="188" t="s">
        <v>1101</v>
      </c>
      <c r="BS51" s="182" t="s">
        <v>14</v>
      </c>
      <c r="BT51" s="182" t="s">
        <v>14</v>
      </c>
      <c r="BU51" s="182" t="s">
        <v>14</v>
      </c>
      <c r="BV51" s="182" t="s">
        <v>14</v>
      </c>
      <c r="BW51" s="182" t="s">
        <v>14</v>
      </c>
      <c r="BX51" s="182" t="s">
        <v>14</v>
      </c>
      <c r="BY51" s="179">
        <v>43920</v>
      </c>
      <c r="BZ51" s="189" t="s">
        <v>1102</v>
      </c>
      <c r="CA51" s="189" t="s">
        <v>14</v>
      </c>
      <c r="CB51" s="189" t="s">
        <v>14</v>
      </c>
      <c r="CC51" s="189" t="s">
        <v>14</v>
      </c>
      <c r="CD51" s="189" t="s">
        <v>14</v>
      </c>
      <c r="CE51" s="189" t="s">
        <v>14</v>
      </c>
      <c r="CF51" s="189" t="s">
        <v>14</v>
      </c>
      <c r="CG51" s="190">
        <v>43920</v>
      </c>
      <c r="CH51" s="188" t="s">
        <v>9858</v>
      </c>
      <c r="CI51" s="189" t="e">
        <v>#N/A</v>
      </c>
      <c r="CJ51" s="189" t="e">
        <v>#N/A</v>
      </c>
      <c r="CK51" s="189" t="e">
        <v>#N/A</v>
      </c>
      <c r="CL51" s="189" t="e">
        <v>#N/A</v>
      </c>
      <c r="CM51" s="189" t="e">
        <v>#N/A</v>
      </c>
      <c r="CN51" s="189" t="e">
        <v>#N/A</v>
      </c>
      <c r="CO51" s="191" t="e">
        <v>#N/A</v>
      </c>
      <c r="CP51" s="189" t="s">
        <v>1103</v>
      </c>
      <c r="CQ51" s="182" t="s">
        <v>14</v>
      </c>
      <c r="CR51" s="182" t="s">
        <v>14</v>
      </c>
      <c r="CS51" s="182" t="s">
        <v>14</v>
      </c>
      <c r="CT51" s="182" t="s">
        <v>14</v>
      </c>
      <c r="CU51" s="182" t="s">
        <v>14</v>
      </c>
      <c r="CV51" s="182" t="s">
        <v>14</v>
      </c>
      <c r="CW51" s="179">
        <v>43920</v>
      </c>
      <c r="CX51" s="189" t="s">
        <v>3974</v>
      </c>
      <c r="CY51" s="186">
        <v>2880000</v>
      </c>
      <c r="CZ51" s="186" t="s">
        <v>3968</v>
      </c>
      <c r="DA51" s="186" t="s">
        <v>19</v>
      </c>
      <c r="DB51" s="186">
        <v>3</v>
      </c>
      <c r="DC51" s="186" t="s">
        <v>2134</v>
      </c>
      <c r="DD51" s="186" t="s">
        <v>2133</v>
      </c>
      <c r="DE51" s="192">
        <v>44733</v>
      </c>
      <c r="DF51" s="188" t="s">
        <v>3975</v>
      </c>
      <c r="DG51" s="178">
        <v>21943000</v>
      </c>
      <c r="DH51" s="182" t="s">
        <v>3968</v>
      </c>
      <c r="DI51" s="182" t="s">
        <v>19</v>
      </c>
      <c r="DJ51" s="182">
        <v>3</v>
      </c>
      <c r="DK51" s="182" t="s">
        <v>2134</v>
      </c>
      <c r="DL51" s="182" t="s">
        <v>2133</v>
      </c>
      <c r="DM51" s="179">
        <v>44733</v>
      </c>
      <c r="DN51" s="189" t="s">
        <v>2135</v>
      </c>
      <c r="DO51" s="186">
        <v>0</v>
      </c>
      <c r="DP51" s="189" t="s">
        <v>2132</v>
      </c>
      <c r="DQ51" s="189" t="s">
        <v>19</v>
      </c>
      <c r="DR51" s="189">
        <v>3</v>
      </c>
      <c r="DS51" s="189" t="s">
        <v>2134</v>
      </c>
      <c r="DT51" s="189" t="s">
        <v>2133</v>
      </c>
      <c r="DU51" s="190">
        <v>44657</v>
      </c>
      <c r="DV51" s="188" t="s">
        <v>3976</v>
      </c>
      <c r="DW51" s="178">
        <v>780000</v>
      </c>
      <c r="DX51" s="182" t="s">
        <v>3968</v>
      </c>
      <c r="DY51" s="182" t="s">
        <v>19</v>
      </c>
      <c r="DZ51" s="182">
        <v>3</v>
      </c>
      <c r="EA51" s="182" t="s">
        <v>2134</v>
      </c>
      <c r="EB51" s="182" t="s">
        <v>2133</v>
      </c>
      <c r="EC51" s="179">
        <v>44733</v>
      </c>
      <c r="ED51" s="189" t="s">
        <v>3977</v>
      </c>
      <c r="EE51" s="186">
        <v>2100000</v>
      </c>
      <c r="EF51" s="189" t="s">
        <v>3968</v>
      </c>
      <c r="EG51" s="189" t="s">
        <v>19</v>
      </c>
      <c r="EH51" s="189">
        <v>3</v>
      </c>
      <c r="EI51" s="189" t="s">
        <v>2134</v>
      </c>
      <c r="EJ51" s="189" t="s">
        <v>2133</v>
      </c>
      <c r="EK51" s="190">
        <v>44733</v>
      </c>
      <c r="EL51" s="188" t="s">
        <v>2136</v>
      </c>
      <c r="EM51" s="178">
        <v>0</v>
      </c>
      <c r="EN51" s="182" t="s">
        <v>2132</v>
      </c>
      <c r="EO51" s="182" t="s">
        <v>19</v>
      </c>
      <c r="EP51" s="182">
        <v>3</v>
      </c>
      <c r="EQ51" s="182" t="s">
        <v>2134</v>
      </c>
      <c r="ER51" s="182" t="s">
        <v>2133</v>
      </c>
      <c r="ES51" s="179">
        <v>44657</v>
      </c>
      <c r="ET51" s="189" t="s">
        <v>7737</v>
      </c>
      <c r="EU51" s="189">
        <v>95</v>
      </c>
      <c r="EV51" s="189" t="s">
        <v>7695</v>
      </c>
      <c r="EW51" s="189" t="s">
        <v>4515</v>
      </c>
      <c r="EX51" s="189">
        <v>2</v>
      </c>
      <c r="EY51" s="189" t="s">
        <v>7710</v>
      </c>
      <c r="EZ51" s="189" t="s">
        <v>1300</v>
      </c>
      <c r="FA51" s="190">
        <v>44861</v>
      </c>
      <c r="FB51" s="188" t="s">
        <v>1483</v>
      </c>
      <c r="FC51" s="182">
        <v>2</v>
      </c>
      <c r="FD51" s="182" t="s">
        <v>1480</v>
      </c>
      <c r="FE51" s="182" t="s">
        <v>19</v>
      </c>
      <c r="FF51" s="182">
        <v>3</v>
      </c>
      <c r="FG51" s="182" t="s">
        <v>1482</v>
      </c>
      <c r="FH51" s="182" t="s">
        <v>1481</v>
      </c>
      <c r="FI51" s="179">
        <v>44270</v>
      </c>
      <c r="FJ51" s="188" t="s">
        <v>1106</v>
      </c>
      <c r="FK51" s="189" t="s">
        <v>14</v>
      </c>
      <c r="FL51" s="189" t="s">
        <v>14</v>
      </c>
      <c r="FM51" s="189" t="s">
        <v>14</v>
      </c>
      <c r="FN51" s="189" t="s">
        <v>14</v>
      </c>
      <c r="FO51" s="189" t="s">
        <v>14</v>
      </c>
      <c r="FP51" s="186" t="s">
        <v>14</v>
      </c>
      <c r="FQ51" s="187">
        <v>43920</v>
      </c>
      <c r="FR51" s="188" t="s">
        <v>1107</v>
      </c>
      <c r="FS51" s="182" t="s">
        <v>14</v>
      </c>
      <c r="FT51" s="182" t="s">
        <v>14</v>
      </c>
      <c r="FU51" s="182" t="s">
        <v>14</v>
      </c>
      <c r="FV51" s="182" t="s">
        <v>14</v>
      </c>
      <c r="FW51" s="182" t="s">
        <v>14</v>
      </c>
      <c r="FX51" s="182" t="s">
        <v>14</v>
      </c>
      <c r="FY51" s="179">
        <v>43920</v>
      </c>
      <c r="FZ51" s="189" t="s">
        <v>2575</v>
      </c>
      <c r="GA51" s="189">
        <v>1</v>
      </c>
      <c r="GB51" s="189" t="s">
        <v>2247</v>
      </c>
      <c r="GC51" s="189" t="s">
        <v>30</v>
      </c>
      <c r="GD51" s="189">
        <v>2</v>
      </c>
      <c r="GE51" s="189" t="s">
        <v>14</v>
      </c>
      <c r="GF51" s="189" t="s">
        <v>14</v>
      </c>
      <c r="GG51" s="190">
        <v>44689</v>
      </c>
      <c r="GH51" s="188" t="s">
        <v>2581</v>
      </c>
      <c r="GI51" s="182">
        <v>1</v>
      </c>
      <c r="GJ51" s="182" t="s">
        <v>2247</v>
      </c>
      <c r="GK51" s="182" t="s">
        <v>30</v>
      </c>
      <c r="GL51" s="182">
        <v>2</v>
      </c>
      <c r="GM51" s="182" t="s">
        <v>14</v>
      </c>
      <c r="GN51" s="182" t="s">
        <v>14</v>
      </c>
      <c r="GO51" s="179">
        <v>44689</v>
      </c>
      <c r="GP51" s="189" t="s">
        <v>2576</v>
      </c>
      <c r="GQ51" s="189">
        <v>1</v>
      </c>
      <c r="GR51" s="189" t="s">
        <v>2247</v>
      </c>
      <c r="GS51" s="189" t="s">
        <v>30</v>
      </c>
      <c r="GT51" s="189">
        <v>2</v>
      </c>
      <c r="GU51" s="189" t="s">
        <v>14</v>
      </c>
      <c r="GV51" s="189" t="s">
        <v>14</v>
      </c>
      <c r="GW51" s="190">
        <v>44689</v>
      </c>
      <c r="GX51" s="188" t="s">
        <v>2582</v>
      </c>
      <c r="GY51" s="182">
        <v>0</v>
      </c>
      <c r="GZ51" s="182" t="s">
        <v>2247</v>
      </c>
      <c r="HA51" s="182" t="s">
        <v>30</v>
      </c>
      <c r="HB51" s="182">
        <v>2</v>
      </c>
      <c r="HC51" s="182" t="s">
        <v>14</v>
      </c>
      <c r="HD51" s="182" t="s">
        <v>14</v>
      </c>
      <c r="HE51" s="179">
        <v>44689</v>
      </c>
      <c r="HF51" s="189" t="s">
        <v>2574</v>
      </c>
      <c r="HG51" s="189">
        <v>2</v>
      </c>
      <c r="HH51" s="189" t="s">
        <v>2247</v>
      </c>
      <c r="HI51" s="189" t="s">
        <v>30</v>
      </c>
      <c r="HJ51" s="189">
        <v>2</v>
      </c>
      <c r="HK51" s="189" t="s">
        <v>14</v>
      </c>
      <c r="HL51" s="189" t="s">
        <v>14</v>
      </c>
      <c r="HM51" s="190">
        <v>44689</v>
      </c>
      <c r="HN51" s="188" t="s">
        <v>2580</v>
      </c>
      <c r="HO51" s="182">
        <v>2</v>
      </c>
      <c r="HP51" s="182" t="s">
        <v>2247</v>
      </c>
      <c r="HQ51" s="182" t="s">
        <v>30</v>
      </c>
      <c r="HR51" s="182">
        <v>2</v>
      </c>
      <c r="HS51" s="182" t="s">
        <v>14</v>
      </c>
      <c r="HT51" s="182" t="s">
        <v>14</v>
      </c>
      <c r="HU51" s="179">
        <v>44689</v>
      </c>
      <c r="HV51" s="189" t="s">
        <v>2577</v>
      </c>
      <c r="HW51" s="189">
        <v>0</v>
      </c>
      <c r="HX51" s="189" t="s">
        <v>2247</v>
      </c>
      <c r="HY51" s="189" t="s">
        <v>30</v>
      </c>
      <c r="HZ51" s="189">
        <v>2</v>
      </c>
      <c r="IA51" s="189" t="s">
        <v>14</v>
      </c>
      <c r="IB51" s="189" t="s">
        <v>14</v>
      </c>
      <c r="IC51" s="190">
        <v>44689</v>
      </c>
      <c r="ID51" s="188" t="s">
        <v>2579</v>
      </c>
      <c r="IE51" s="182">
        <v>3</v>
      </c>
      <c r="IF51" s="182" t="s">
        <v>2247</v>
      </c>
      <c r="IG51" s="182" t="s">
        <v>30</v>
      </c>
      <c r="IH51" s="182">
        <v>2</v>
      </c>
      <c r="II51" s="182" t="s">
        <v>14</v>
      </c>
      <c r="IJ51" s="182" t="s">
        <v>14</v>
      </c>
      <c r="IK51" s="179">
        <v>44689</v>
      </c>
      <c r="IL51" s="189" t="s">
        <v>2578</v>
      </c>
      <c r="IM51" s="189">
        <v>1</v>
      </c>
      <c r="IN51" s="189" t="s">
        <v>2247</v>
      </c>
      <c r="IO51" s="189" t="s">
        <v>30</v>
      </c>
      <c r="IP51" s="189">
        <v>2</v>
      </c>
      <c r="IQ51" s="189" t="s">
        <v>14</v>
      </c>
      <c r="IR51" s="189" t="s">
        <v>14</v>
      </c>
      <c r="IS51" s="190">
        <v>44689</v>
      </c>
    </row>
    <row r="52" spans="1:253" s="282" customFormat="1" ht="12.95" customHeight="1" x14ac:dyDescent="0.2">
      <c r="A52" s="282" t="s">
        <v>1137</v>
      </c>
      <c r="B52" s="282" t="s">
        <v>9351</v>
      </c>
      <c r="C52" s="282" t="s">
        <v>1138</v>
      </c>
      <c r="D52" s="282" t="s">
        <v>414</v>
      </c>
      <c r="E52" s="282" t="s">
        <v>8759</v>
      </c>
      <c r="F52" s="282" t="s">
        <v>2089</v>
      </c>
      <c r="G52" s="177">
        <v>41191000</v>
      </c>
      <c r="H52" s="178" t="s">
        <v>2086</v>
      </c>
      <c r="I52" s="178" t="s">
        <v>80</v>
      </c>
      <c r="J52" s="178">
        <v>1</v>
      </c>
      <c r="K52" s="178" t="s">
        <v>2088</v>
      </c>
      <c r="L52" s="178" t="s">
        <v>2087</v>
      </c>
      <c r="M52" s="179">
        <v>44656</v>
      </c>
      <c r="N52" s="188" t="s">
        <v>2093</v>
      </c>
      <c r="O52" s="180">
        <v>383312</v>
      </c>
      <c r="P52" s="180" t="s">
        <v>2090</v>
      </c>
      <c r="Q52" s="180" t="s">
        <v>30</v>
      </c>
      <c r="R52" s="180">
        <v>2</v>
      </c>
      <c r="S52" s="180" t="s">
        <v>2092</v>
      </c>
      <c r="T52" s="180" t="s">
        <v>2091</v>
      </c>
      <c r="U52" s="181">
        <v>44656</v>
      </c>
      <c r="V52" s="188" t="s">
        <v>8431</v>
      </c>
      <c r="W52" s="178">
        <v>45731000</v>
      </c>
      <c r="X52" s="178" t="s">
        <v>2096</v>
      </c>
      <c r="Y52" s="178" t="s">
        <v>19</v>
      </c>
      <c r="Z52" s="178">
        <v>3</v>
      </c>
      <c r="AA52" s="178" t="s">
        <v>8430</v>
      </c>
      <c r="AB52" s="178" t="s">
        <v>2097</v>
      </c>
      <c r="AC52" s="179">
        <v>44865</v>
      </c>
      <c r="AD52" s="188" t="s">
        <v>8435</v>
      </c>
      <c r="AE52" s="186">
        <v>5822000</v>
      </c>
      <c r="AF52" s="186" t="s">
        <v>8432</v>
      </c>
      <c r="AG52" s="186" t="s">
        <v>19</v>
      </c>
      <c r="AH52" s="186">
        <v>3</v>
      </c>
      <c r="AI52" s="186" t="s">
        <v>8434</v>
      </c>
      <c r="AJ52" s="186" t="s">
        <v>8433</v>
      </c>
      <c r="AK52" s="187">
        <v>44865</v>
      </c>
      <c r="AL52" s="188" t="s">
        <v>8439</v>
      </c>
      <c r="AM52" s="178">
        <v>8515000</v>
      </c>
      <c r="AN52" s="178" t="s">
        <v>8436</v>
      </c>
      <c r="AO52" s="178" t="s">
        <v>19</v>
      </c>
      <c r="AP52" s="178">
        <v>3</v>
      </c>
      <c r="AQ52" s="178" t="s">
        <v>8438</v>
      </c>
      <c r="AR52" s="178" t="s">
        <v>8437</v>
      </c>
      <c r="AS52" s="179">
        <v>44865</v>
      </c>
      <c r="AT52" s="189" t="s">
        <v>1150</v>
      </c>
      <c r="AU52" s="186" t="s">
        <v>14</v>
      </c>
      <c r="AV52" s="186" t="s">
        <v>14</v>
      </c>
      <c r="AW52" s="186" t="s">
        <v>14</v>
      </c>
      <c r="AX52" s="186" t="s">
        <v>14</v>
      </c>
      <c r="AY52" s="186" t="s">
        <v>1149</v>
      </c>
      <c r="AZ52" s="186" t="s">
        <v>14</v>
      </c>
      <c r="BA52" s="187">
        <v>43950</v>
      </c>
      <c r="BB52" s="188" t="s">
        <v>1148</v>
      </c>
      <c r="BC52" s="178" t="s">
        <v>14</v>
      </c>
      <c r="BD52" s="178" t="s">
        <v>14</v>
      </c>
      <c r="BE52" s="178" t="s">
        <v>14</v>
      </c>
      <c r="BF52" s="178" t="s">
        <v>14</v>
      </c>
      <c r="BG52" s="178" t="s">
        <v>14</v>
      </c>
      <c r="BH52" s="178" t="s">
        <v>14</v>
      </c>
      <c r="BI52" s="179">
        <v>43950</v>
      </c>
      <c r="BJ52" s="189" t="s">
        <v>7920</v>
      </c>
      <c r="BK52" s="189">
        <v>3096</v>
      </c>
      <c r="BL52" s="189" t="s">
        <v>7918</v>
      </c>
      <c r="BM52" s="189" t="s">
        <v>4515</v>
      </c>
      <c r="BN52" s="189">
        <v>2</v>
      </c>
      <c r="BO52" s="189" t="s">
        <v>7919</v>
      </c>
      <c r="BP52" s="186" t="s">
        <v>501</v>
      </c>
      <c r="BQ52" s="190">
        <v>44862</v>
      </c>
      <c r="BR52" s="188" t="s">
        <v>1140</v>
      </c>
      <c r="BS52" s="182" t="s">
        <v>14</v>
      </c>
      <c r="BT52" s="182" t="s">
        <v>14</v>
      </c>
      <c r="BU52" s="182" t="s">
        <v>14</v>
      </c>
      <c r="BV52" s="182" t="s">
        <v>14</v>
      </c>
      <c r="BW52" s="182" t="s">
        <v>1139</v>
      </c>
      <c r="BX52" s="182" t="s">
        <v>14</v>
      </c>
      <c r="BY52" s="179">
        <v>43950</v>
      </c>
      <c r="BZ52" s="189" t="s">
        <v>1141</v>
      </c>
      <c r="CA52" s="189" t="s">
        <v>14</v>
      </c>
      <c r="CB52" s="189" t="s">
        <v>14</v>
      </c>
      <c r="CC52" s="189" t="s">
        <v>14</v>
      </c>
      <c r="CD52" s="189" t="s">
        <v>14</v>
      </c>
      <c r="CE52" s="189" t="s">
        <v>1139</v>
      </c>
      <c r="CF52" s="189" t="s">
        <v>14</v>
      </c>
      <c r="CG52" s="190">
        <v>43950</v>
      </c>
      <c r="CH52" s="188" t="s">
        <v>9859</v>
      </c>
      <c r="CI52" s="189" t="e">
        <v>#N/A</v>
      </c>
      <c r="CJ52" s="189" t="e">
        <v>#N/A</v>
      </c>
      <c r="CK52" s="189" t="e">
        <v>#N/A</v>
      </c>
      <c r="CL52" s="189" t="e">
        <v>#N/A</v>
      </c>
      <c r="CM52" s="189" t="e">
        <v>#N/A</v>
      </c>
      <c r="CN52" s="189" t="e">
        <v>#N/A</v>
      </c>
      <c r="CO52" s="191" t="e">
        <v>#N/A</v>
      </c>
      <c r="CP52" s="189" t="s">
        <v>1147</v>
      </c>
      <c r="CQ52" s="182">
        <v>133900</v>
      </c>
      <c r="CR52" s="182" t="s">
        <v>1144</v>
      </c>
      <c r="CS52" s="182" t="s">
        <v>19</v>
      </c>
      <c r="CT52" s="182">
        <v>3</v>
      </c>
      <c r="CU52" s="182" t="s">
        <v>1146</v>
      </c>
      <c r="CV52" s="182" t="s">
        <v>1145</v>
      </c>
      <c r="CW52" s="179">
        <v>43950</v>
      </c>
      <c r="CX52" s="189" t="s">
        <v>8442</v>
      </c>
      <c r="CY52" s="186">
        <v>2762000</v>
      </c>
      <c r="CZ52" s="186" t="s">
        <v>8440</v>
      </c>
      <c r="DA52" s="186" t="s">
        <v>19</v>
      </c>
      <c r="DB52" s="186">
        <v>3</v>
      </c>
      <c r="DC52" s="186" t="s">
        <v>8447</v>
      </c>
      <c r="DD52" s="186" t="s">
        <v>8441</v>
      </c>
      <c r="DE52" s="192">
        <v>44865</v>
      </c>
      <c r="DF52" s="188" t="s">
        <v>8444</v>
      </c>
      <c r="DG52" s="178">
        <v>39909000</v>
      </c>
      <c r="DH52" s="182" t="s">
        <v>8440</v>
      </c>
      <c r="DI52" s="182" t="s">
        <v>19</v>
      </c>
      <c r="DJ52" s="182">
        <v>3</v>
      </c>
      <c r="DK52" s="182" t="s">
        <v>8443</v>
      </c>
      <c r="DL52" s="182" t="s">
        <v>8441</v>
      </c>
      <c r="DM52" s="179">
        <v>44865</v>
      </c>
      <c r="DN52" s="189" t="s">
        <v>8446</v>
      </c>
      <c r="DO52" s="186">
        <v>3059000</v>
      </c>
      <c r="DP52" s="189" t="s">
        <v>8440</v>
      </c>
      <c r="DQ52" s="189" t="s">
        <v>19</v>
      </c>
      <c r="DR52" s="189">
        <v>3</v>
      </c>
      <c r="DS52" s="189" t="s">
        <v>8445</v>
      </c>
      <c r="DT52" s="189" t="s">
        <v>8441</v>
      </c>
      <c r="DU52" s="190">
        <v>44865</v>
      </c>
      <c r="DV52" s="188" t="s">
        <v>8448</v>
      </c>
      <c r="DW52" s="178">
        <v>2234000</v>
      </c>
      <c r="DX52" s="182" t="s">
        <v>8440</v>
      </c>
      <c r="DY52" s="182" t="s">
        <v>19</v>
      </c>
      <c r="DZ52" s="182">
        <v>3</v>
      </c>
      <c r="EA52" s="182" t="s">
        <v>8447</v>
      </c>
      <c r="EB52" s="182" t="s">
        <v>8441</v>
      </c>
      <c r="EC52" s="179">
        <v>44865</v>
      </c>
      <c r="ED52" s="189" t="s">
        <v>8449</v>
      </c>
      <c r="EE52" s="186">
        <v>382000</v>
      </c>
      <c r="EF52" s="189" t="s">
        <v>8440</v>
      </c>
      <c r="EG52" s="189" t="s">
        <v>19</v>
      </c>
      <c r="EH52" s="189">
        <v>3</v>
      </c>
      <c r="EI52" s="189" t="s">
        <v>8447</v>
      </c>
      <c r="EJ52" s="189" t="s">
        <v>8441</v>
      </c>
      <c r="EK52" s="190">
        <v>44865</v>
      </c>
      <c r="EL52" s="188" t="s">
        <v>8450</v>
      </c>
      <c r="EM52" s="178">
        <v>146000</v>
      </c>
      <c r="EN52" s="182" t="s">
        <v>8440</v>
      </c>
      <c r="EO52" s="182" t="s">
        <v>19</v>
      </c>
      <c r="EP52" s="182">
        <v>3</v>
      </c>
      <c r="EQ52" s="182" t="s">
        <v>8447</v>
      </c>
      <c r="ER52" s="182" t="s">
        <v>8441</v>
      </c>
      <c r="ES52" s="179">
        <v>44865</v>
      </c>
      <c r="ET52" s="189" t="s">
        <v>7922</v>
      </c>
      <c r="EU52" s="189">
        <v>3096</v>
      </c>
      <c r="EV52" s="189" t="s">
        <v>7918</v>
      </c>
      <c r="EW52" s="189" t="s">
        <v>30</v>
      </c>
      <c r="EX52" s="189">
        <v>2</v>
      </c>
      <c r="EY52" s="189" t="s">
        <v>7921</v>
      </c>
      <c r="EZ52" s="189" t="s">
        <v>501</v>
      </c>
      <c r="FA52" s="190">
        <v>44862</v>
      </c>
      <c r="FB52" s="188" t="s">
        <v>1143</v>
      </c>
      <c r="FC52" s="182">
        <v>5</v>
      </c>
      <c r="FD52" s="182" t="s">
        <v>1047</v>
      </c>
      <c r="FE52" s="182" t="s">
        <v>80</v>
      </c>
      <c r="FF52" s="182">
        <v>1</v>
      </c>
      <c r="FG52" s="182" t="s">
        <v>1142</v>
      </c>
      <c r="FH52" s="182" t="s">
        <v>1048</v>
      </c>
      <c r="FI52" s="179">
        <v>43950</v>
      </c>
      <c r="FJ52" s="188" t="s">
        <v>1234</v>
      </c>
      <c r="FK52" s="189">
        <v>1500000</v>
      </c>
      <c r="FL52" s="189" t="s">
        <v>1231</v>
      </c>
      <c r="FM52" s="189" t="s">
        <v>19</v>
      </c>
      <c r="FN52" s="189">
        <v>3</v>
      </c>
      <c r="FO52" s="189" t="s">
        <v>1233</v>
      </c>
      <c r="FP52" s="186" t="s">
        <v>1232</v>
      </c>
      <c r="FQ52" s="187">
        <v>44015</v>
      </c>
      <c r="FR52" s="188" t="s">
        <v>1236</v>
      </c>
      <c r="FS52" s="182">
        <v>300000</v>
      </c>
      <c r="FT52" s="182" t="s">
        <v>1231</v>
      </c>
      <c r="FU52" s="182" t="s">
        <v>19</v>
      </c>
      <c r="FV52" s="182">
        <v>3</v>
      </c>
      <c r="FW52" s="182" t="s">
        <v>1235</v>
      </c>
      <c r="FX52" s="182" t="s">
        <v>1232</v>
      </c>
      <c r="FY52" s="179">
        <v>44015</v>
      </c>
      <c r="FZ52" s="189" t="s">
        <v>2925</v>
      </c>
      <c r="GA52" s="189">
        <v>1</v>
      </c>
      <c r="GB52" s="189" t="s">
        <v>2247</v>
      </c>
      <c r="GC52" s="189" t="s">
        <v>30</v>
      </c>
      <c r="GD52" s="189">
        <v>2</v>
      </c>
      <c r="GE52" s="189" t="s">
        <v>14</v>
      </c>
      <c r="GF52" s="189" t="s">
        <v>14</v>
      </c>
      <c r="GG52" s="190">
        <v>44693</v>
      </c>
      <c r="GH52" s="188" t="s">
        <v>2931</v>
      </c>
      <c r="GI52" s="182">
        <v>2</v>
      </c>
      <c r="GJ52" s="182" t="s">
        <v>2247</v>
      </c>
      <c r="GK52" s="182" t="s">
        <v>30</v>
      </c>
      <c r="GL52" s="182">
        <v>2</v>
      </c>
      <c r="GM52" s="182" t="s">
        <v>14</v>
      </c>
      <c r="GN52" s="182" t="s">
        <v>14</v>
      </c>
      <c r="GO52" s="179">
        <v>44693</v>
      </c>
      <c r="GP52" s="189" t="s">
        <v>2926</v>
      </c>
      <c r="GQ52" s="189">
        <v>2</v>
      </c>
      <c r="GR52" s="189" t="s">
        <v>2247</v>
      </c>
      <c r="GS52" s="189" t="s">
        <v>30</v>
      </c>
      <c r="GT52" s="189">
        <v>2</v>
      </c>
      <c r="GU52" s="189" t="s">
        <v>14</v>
      </c>
      <c r="GV52" s="189" t="s">
        <v>14</v>
      </c>
      <c r="GW52" s="190">
        <v>44693</v>
      </c>
      <c r="GX52" s="188" t="s">
        <v>2932</v>
      </c>
      <c r="GY52" s="182">
        <v>0</v>
      </c>
      <c r="GZ52" s="182" t="s">
        <v>2247</v>
      </c>
      <c r="HA52" s="182" t="s">
        <v>30</v>
      </c>
      <c r="HB52" s="182">
        <v>2</v>
      </c>
      <c r="HC52" s="182" t="s">
        <v>14</v>
      </c>
      <c r="HD52" s="182" t="s">
        <v>14</v>
      </c>
      <c r="HE52" s="179">
        <v>44693</v>
      </c>
      <c r="HF52" s="189" t="s">
        <v>2924</v>
      </c>
      <c r="HG52" s="189">
        <v>3</v>
      </c>
      <c r="HH52" s="189" t="s">
        <v>2247</v>
      </c>
      <c r="HI52" s="189" t="s">
        <v>30</v>
      </c>
      <c r="HJ52" s="189">
        <v>2</v>
      </c>
      <c r="HK52" s="189" t="s">
        <v>14</v>
      </c>
      <c r="HL52" s="189" t="s">
        <v>14</v>
      </c>
      <c r="HM52" s="190">
        <v>44693</v>
      </c>
      <c r="HN52" s="188" t="s">
        <v>2930</v>
      </c>
      <c r="HO52" s="182">
        <v>3</v>
      </c>
      <c r="HP52" s="182" t="s">
        <v>2247</v>
      </c>
      <c r="HQ52" s="182" t="s">
        <v>30</v>
      </c>
      <c r="HR52" s="182">
        <v>2</v>
      </c>
      <c r="HS52" s="182" t="s">
        <v>14</v>
      </c>
      <c r="HT52" s="182" t="s">
        <v>14</v>
      </c>
      <c r="HU52" s="179">
        <v>44693</v>
      </c>
      <c r="HV52" s="189" t="s">
        <v>2927</v>
      </c>
      <c r="HW52" s="189">
        <v>2</v>
      </c>
      <c r="HX52" s="189" t="s">
        <v>2247</v>
      </c>
      <c r="HY52" s="189" t="s">
        <v>30</v>
      </c>
      <c r="HZ52" s="189">
        <v>2</v>
      </c>
      <c r="IA52" s="189" t="s">
        <v>14</v>
      </c>
      <c r="IB52" s="189" t="s">
        <v>14</v>
      </c>
      <c r="IC52" s="190">
        <v>44693</v>
      </c>
      <c r="ID52" s="188" t="s">
        <v>2929</v>
      </c>
      <c r="IE52" s="182">
        <v>3</v>
      </c>
      <c r="IF52" s="182" t="s">
        <v>2247</v>
      </c>
      <c r="IG52" s="182" t="s">
        <v>30</v>
      </c>
      <c r="IH52" s="182">
        <v>2</v>
      </c>
      <c r="II52" s="182" t="s">
        <v>14</v>
      </c>
      <c r="IJ52" s="182" t="s">
        <v>14</v>
      </c>
      <c r="IK52" s="179">
        <v>44693</v>
      </c>
      <c r="IL52" s="189" t="s">
        <v>2928</v>
      </c>
      <c r="IM52" s="189">
        <v>1</v>
      </c>
      <c r="IN52" s="189" t="s">
        <v>2247</v>
      </c>
      <c r="IO52" s="189" t="s">
        <v>30</v>
      </c>
      <c r="IP52" s="189">
        <v>2</v>
      </c>
      <c r="IQ52" s="189" t="s">
        <v>14</v>
      </c>
      <c r="IR52" s="189" t="s">
        <v>14</v>
      </c>
      <c r="IS52" s="190">
        <v>44693</v>
      </c>
    </row>
    <row r="53" spans="1:253" s="282" customFormat="1" ht="12.95" customHeight="1" x14ac:dyDescent="0.2">
      <c r="A53" s="282" t="s">
        <v>412</v>
      </c>
      <c r="B53" s="282" t="s">
        <v>9355</v>
      </c>
      <c r="C53" s="282" t="s">
        <v>413</v>
      </c>
      <c r="D53" s="282" t="s">
        <v>414</v>
      </c>
      <c r="E53" s="282" t="s">
        <v>8759</v>
      </c>
      <c r="F53" s="282" t="s">
        <v>2094</v>
      </c>
      <c r="G53" s="177">
        <v>41191000</v>
      </c>
      <c r="H53" s="178" t="s">
        <v>2086</v>
      </c>
      <c r="I53" s="178" t="s">
        <v>80</v>
      </c>
      <c r="J53" s="178">
        <v>1</v>
      </c>
      <c r="K53" s="178" t="s">
        <v>2088</v>
      </c>
      <c r="L53" s="178" t="s">
        <v>2087</v>
      </c>
      <c r="M53" s="179">
        <v>44656</v>
      </c>
      <c r="N53" s="188" t="s">
        <v>2095</v>
      </c>
      <c r="O53" s="180">
        <v>383312</v>
      </c>
      <c r="P53" s="180" t="s">
        <v>2090</v>
      </c>
      <c r="Q53" s="180" t="s">
        <v>30</v>
      </c>
      <c r="R53" s="180">
        <v>2</v>
      </c>
      <c r="S53" s="180" t="s">
        <v>2092</v>
      </c>
      <c r="T53" s="180" t="s">
        <v>2091</v>
      </c>
      <c r="U53" s="181">
        <v>44656</v>
      </c>
      <c r="V53" s="188" t="s">
        <v>2099</v>
      </c>
      <c r="W53" s="178">
        <v>40576000</v>
      </c>
      <c r="X53" s="178" t="s">
        <v>2096</v>
      </c>
      <c r="Y53" s="178" t="s">
        <v>19</v>
      </c>
      <c r="Z53" s="178">
        <v>3</v>
      </c>
      <c r="AA53" s="178" t="s">
        <v>2098</v>
      </c>
      <c r="AB53" s="178" t="s">
        <v>2097</v>
      </c>
      <c r="AC53" s="179">
        <v>44656</v>
      </c>
      <c r="AD53" s="188" t="s">
        <v>2103</v>
      </c>
      <c r="AE53" s="186">
        <v>5300000</v>
      </c>
      <c r="AF53" s="186" t="s">
        <v>2100</v>
      </c>
      <c r="AG53" s="186" t="s">
        <v>19</v>
      </c>
      <c r="AH53" s="186">
        <v>3</v>
      </c>
      <c r="AI53" s="186" t="s">
        <v>2102</v>
      </c>
      <c r="AJ53" s="186" t="s">
        <v>2101</v>
      </c>
      <c r="AK53" s="187">
        <v>44656</v>
      </c>
      <c r="AL53" s="188" t="s">
        <v>2107</v>
      </c>
      <c r="AM53" s="178">
        <v>8239000</v>
      </c>
      <c r="AN53" s="178" t="s">
        <v>2104</v>
      </c>
      <c r="AO53" s="178" t="s">
        <v>30</v>
      </c>
      <c r="AP53" s="178">
        <v>2</v>
      </c>
      <c r="AQ53" s="178" t="s">
        <v>2106</v>
      </c>
      <c r="AR53" s="178" t="s">
        <v>2105</v>
      </c>
      <c r="AS53" s="179">
        <v>44656</v>
      </c>
      <c r="AT53" s="189" t="s">
        <v>679</v>
      </c>
      <c r="AU53" s="186" t="s">
        <v>14</v>
      </c>
      <c r="AV53" s="186" t="s">
        <v>14</v>
      </c>
      <c r="AW53" s="186" t="s">
        <v>30</v>
      </c>
      <c r="AX53" s="186">
        <v>2</v>
      </c>
      <c r="AY53" s="186" t="s">
        <v>678</v>
      </c>
      <c r="AZ53" s="186" t="s">
        <v>14</v>
      </c>
      <c r="BA53" s="187">
        <v>43524</v>
      </c>
      <c r="BB53" s="188" t="s">
        <v>417</v>
      </c>
      <c r="BC53" s="178" t="s">
        <v>14</v>
      </c>
      <c r="BD53" s="178">
        <v>0</v>
      </c>
      <c r="BE53" s="178" t="s">
        <v>30</v>
      </c>
      <c r="BF53" s="178">
        <v>2</v>
      </c>
      <c r="BG53" s="178">
        <v>0</v>
      </c>
      <c r="BH53" s="178">
        <v>0</v>
      </c>
      <c r="BI53" s="179">
        <v>43511</v>
      </c>
      <c r="BJ53" s="189" t="s">
        <v>7924</v>
      </c>
      <c r="BK53" s="189">
        <v>3096</v>
      </c>
      <c r="BL53" s="189" t="s">
        <v>7923</v>
      </c>
      <c r="BM53" s="189" t="s">
        <v>30</v>
      </c>
      <c r="BN53" s="189">
        <v>2</v>
      </c>
      <c r="BO53" s="189" t="s">
        <v>7919</v>
      </c>
      <c r="BP53" s="186" t="s">
        <v>501</v>
      </c>
      <c r="BQ53" s="190">
        <v>44862</v>
      </c>
      <c r="BR53" s="188" t="s">
        <v>415</v>
      </c>
      <c r="BS53" s="182" t="s">
        <v>14</v>
      </c>
      <c r="BT53" s="182">
        <v>0</v>
      </c>
      <c r="BU53" s="182" t="s">
        <v>30</v>
      </c>
      <c r="BV53" s="182">
        <v>2</v>
      </c>
      <c r="BW53" s="182">
        <v>0</v>
      </c>
      <c r="BX53" s="182">
        <v>0</v>
      </c>
      <c r="BY53" s="179">
        <v>43511</v>
      </c>
      <c r="BZ53" s="189" t="s">
        <v>416</v>
      </c>
      <c r="CA53" s="189" t="s">
        <v>14</v>
      </c>
      <c r="CB53" s="189" t="s">
        <v>14</v>
      </c>
      <c r="CC53" s="189" t="s">
        <v>14</v>
      </c>
      <c r="CD53" s="189" t="s">
        <v>14</v>
      </c>
      <c r="CE53" s="189" t="s">
        <v>14</v>
      </c>
      <c r="CF53" s="189" t="s">
        <v>14</v>
      </c>
      <c r="CG53" s="190">
        <v>43511</v>
      </c>
      <c r="CH53" s="188" t="s">
        <v>9860</v>
      </c>
      <c r="CI53" s="189" t="e">
        <v>#N/A</v>
      </c>
      <c r="CJ53" s="189" t="e">
        <v>#N/A</v>
      </c>
      <c r="CK53" s="189" t="e">
        <v>#N/A</v>
      </c>
      <c r="CL53" s="189" t="e">
        <v>#N/A</v>
      </c>
      <c r="CM53" s="189" t="e">
        <v>#N/A</v>
      </c>
      <c r="CN53" s="189" t="e">
        <v>#N/A</v>
      </c>
      <c r="CO53" s="191" t="e">
        <v>#N/A</v>
      </c>
      <c r="CP53" s="189" t="s">
        <v>1153</v>
      </c>
      <c r="CQ53" s="182">
        <v>133900</v>
      </c>
      <c r="CR53" s="182" t="s">
        <v>1151</v>
      </c>
      <c r="CS53" s="182" t="s">
        <v>19</v>
      </c>
      <c r="CT53" s="182">
        <v>3</v>
      </c>
      <c r="CU53" s="182" t="s">
        <v>1146</v>
      </c>
      <c r="CV53" s="182" t="s">
        <v>1152</v>
      </c>
      <c r="CW53" s="179">
        <v>43950</v>
      </c>
      <c r="CX53" s="189" t="s">
        <v>2108</v>
      </c>
      <c r="CY53" s="186">
        <v>2500000</v>
      </c>
      <c r="CZ53" s="186" t="s">
        <v>2100</v>
      </c>
      <c r="DA53" s="186" t="s">
        <v>80</v>
      </c>
      <c r="DB53" s="186">
        <v>1</v>
      </c>
      <c r="DC53" s="186" t="s">
        <v>2113</v>
      </c>
      <c r="DD53" s="186" t="s">
        <v>2101</v>
      </c>
      <c r="DE53" s="192">
        <v>44656</v>
      </c>
      <c r="DF53" s="188" t="s">
        <v>2110</v>
      </c>
      <c r="DG53" s="178">
        <v>35276000</v>
      </c>
      <c r="DH53" s="182" t="s">
        <v>2100</v>
      </c>
      <c r="DI53" s="182" t="s">
        <v>80</v>
      </c>
      <c r="DJ53" s="182">
        <v>1</v>
      </c>
      <c r="DK53" s="182" t="s">
        <v>2109</v>
      </c>
      <c r="DL53" s="182" t="s">
        <v>2101</v>
      </c>
      <c r="DM53" s="179">
        <v>44656</v>
      </c>
      <c r="DN53" s="189" t="s">
        <v>2112</v>
      </c>
      <c r="DO53" s="186">
        <v>2800000</v>
      </c>
      <c r="DP53" s="189" t="s">
        <v>2100</v>
      </c>
      <c r="DQ53" s="189" t="s">
        <v>80</v>
      </c>
      <c r="DR53" s="189">
        <v>1</v>
      </c>
      <c r="DS53" s="189" t="s">
        <v>2111</v>
      </c>
      <c r="DT53" s="189" t="s">
        <v>2101</v>
      </c>
      <c r="DU53" s="190">
        <v>44656</v>
      </c>
      <c r="DV53" s="188" t="s">
        <v>2114</v>
      </c>
      <c r="DW53" s="178">
        <v>2150000</v>
      </c>
      <c r="DX53" s="182" t="s">
        <v>2100</v>
      </c>
      <c r="DY53" s="182" t="s">
        <v>80</v>
      </c>
      <c r="DZ53" s="182">
        <v>1</v>
      </c>
      <c r="EA53" s="182" t="s">
        <v>2113</v>
      </c>
      <c r="EB53" s="182" t="s">
        <v>2101</v>
      </c>
      <c r="EC53" s="179">
        <v>44656</v>
      </c>
      <c r="ED53" s="189" t="s">
        <v>2115</v>
      </c>
      <c r="EE53" s="186">
        <v>225000</v>
      </c>
      <c r="EF53" s="189" t="s">
        <v>2100</v>
      </c>
      <c r="EG53" s="189" t="s">
        <v>80</v>
      </c>
      <c r="EH53" s="189">
        <v>1</v>
      </c>
      <c r="EI53" s="189" t="s">
        <v>2113</v>
      </c>
      <c r="EJ53" s="189" t="s">
        <v>2101</v>
      </c>
      <c r="EK53" s="190">
        <v>44656</v>
      </c>
      <c r="EL53" s="188" t="s">
        <v>2116</v>
      </c>
      <c r="EM53" s="178">
        <v>125000</v>
      </c>
      <c r="EN53" s="182" t="s">
        <v>2100</v>
      </c>
      <c r="EO53" s="182" t="s">
        <v>80</v>
      </c>
      <c r="EP53" s="182">
        <v>1</v>
      </c>
      <c r="EQ53" s="182" t="s">
        <v>2113</v>
      </c>
      <c r="ER53" s="182" t="s">
        <v>2101</v>
      </c>
      <c r="ES53" s="179">
        <v>44656</v>
      </c>
      <c r="ET53" s="189" t="s">
        <v>7926</v>
      </c>
      <c r="EU53" s="189">
        <v>3096</v>
      </c>
      <c r="EV53" s="189" t="s">
        <v>7923</v>
      </c>
      <c r="EW53" s="189" t="s">
        <v>30</v>
      </c>
      <c r="EX53" s="189">
        <v>2</v>
      </c>
      <c r="EY53" s="189" t="s">
        <v>7925</v>
      </c>
      <c r="EZ53" s="189" t="s">
        <v>501</v>
      </c>
      <c r="FA53" s="190">
        <v>44862</v>
      </c>
      <c r="FB53" s="188" t="s">
        <v>1050</v>
      </c>
      <c r="FC53" s="182">
        <v>5</v>
      </c>
      <c r="FD53" s="182" t="s">
        <v>1047</v>
      </c>
      <c r="FE53" s="182" t="s">
        <v>80</v>
      </c>
      <c r="FF53" s="182">
        <v>1</v>
      </c>
      <c r="FG53" s="182" t="s">
        <v>1049</v>
      </c>
      <c r="FH53" s="182" t="s">
        <v>1048</v>
      </c>
      <c r="FI53" s="179">
        <v>43867</v>
      </c>
      <c r="FJ53" s="188" t="s">
        <v>1238</v>
      </c>
      <c r="FK53" s="189">
        <v>1500000</v>
      </c>
      <c r="FL53" s="189" t="s">
        <v>1231</v>
      </c>
      <c r="FM53" s="189" t="s">
        <v>19</v>
      </c>
      <c r="FN53" s="189">
        <v>3</v>
      </c>
      <c r="FO53" s="189" t="s">
        <v>1237</v>
      </c>
      <c r="FP53" s="186" t="s">
        <v>1232</v>
      </c>
      <c r="FQ53" s="187">
        <v>44015</v>
      </c>
      <c r="FR53" s="188" t="s">
        <v>1240</v>
      </c>
      <c r="FS53" s="182">
        <v>300000</v>
      </c>
      <c r="FT53" s="182" t="s">
        <v>1231</v>
      </c>
      <c r="FU53" s="182" t="s">
        <v>19</v>
      </c>
      <c r="FV53" s="182">
        <v>3</v>
      </c>
      <c r="FW53" s="182" t="s">
        <v>1239</v>
      </c>
      <c r="FX53" s="182" t="s">
        <v>1232</v>
      </c>
      <c r="FY53" s="179">
        <v>44015</v>
      </c>
      <c r="FZ53" s="189" t="s">
        <v>2934</v>
      </c>
      <c r="GA53" s="189">
        <v>1</v>
      </c>
      <c r="GB53" s="189" t="s">
        <v>2247</v>
      </c>
      <c r="GC53" s="189" t="s">
        <v>30</v>
      </c>
      <c r="GD53" s="189">
        <v>2</v>
      </c>
      <c r="GE53" s="189" t="s">
        <v>14</v>
      </c>
      <c r="GF53" s="189" t="s">
        <v>14</v>
      </c>
      <c r="GG53" s="190">
        <v>44693</v>
      </c>
      <c r="GH53" s="188" t="s">
        <v>2940</v>
      </c>
      <c r="GI53" s="182">
        <v>2</v>
      </c>
      <c r="GJ53" s="182" t="s">
        <v>2247</v>
      </c>
      <c r="GK53" s="182" t="s">
        <v>30</v>
      </c>
      <c r="GL53" s="182">
        <v>2</v>
      </c>
      <c r="GM53" s="182" t="s">
        <v>14</v>
      </c>
      <c r="GN53" s="182" t="s">
        <v>14</v>
      </c>
      <c r="GO53" s="179">
        <v>44693</v>
      </c>
      <c r="GP53" s="189" t="s">
        <v>2935</v>
      </c>
      <c r="GQ53" s="189">
        <v>2</v>
      </c>
      <c r="GR53" s="189" t="s">
        <v>2247</v>
      </c>
      <c r="GS53" s="189" t="s">
        <v>30</v>
      </c>
      <c r="GT53" s="189">
        <v>2</v>
      </c>
      <c r="GU53" s="189" t="s">
        <v>14</v>
      </c>
      <c r="GV53" s="189" t="s">
        <v>14</v>
      </c>
      <c r="GW53" s="190">
        <v>44693</v>
      </c>
      <c r="GX53" s="188" t="s">
        <v>2941</v>
      </c>
      <c r="GY53" s="182">
        <v>0</v>
      </c>
      <c r="GZ53" s="182" t="s">
        <v>2247</v>
      </c>
      <c r="HA53" s="182" t="s">
        <v>30</v>
      </c>
      <c r="HB53" s="182">
        <v>2</v>
      </c>
      <c r="HC53" s="182" t="s">
        <v>14</v>
      </c>
      <c r="HD53" s="182" t="s">
        <v>14</v>
      </c>
      <c r="HE53" s="179">
        <v>44693</v>
      </c>
      <c r="HF53" s="189" t="s">
        <v>2933</v>
      </c>
      <c r="HG53" s="189">
        <v>3</v>
      </c>
      <c r="HH53" s="189" t="s">
        <v>2247</v>
      </c>
      <c r="HI53" s="189" t="s">
        <v>30</v>
      </c>
      <c r="HJ53" s="189">
        <v>2</v>
      </c>
      <c r="HK53" s="189" t="s">
        <v>14</v>
      </c>
      <c r="HL53" s="189" t="s">
        <v>14</v>
      </c>
      <c r="HM53" s="190">
        <v>44693</v>
      </c>
      <c r="HN53" s="188" t="s">
        <v>2939</v>
      </c>
      <c r="HO53" s="182">
        <v>3</v>
      </c>
      <c r="HP53" s="182" t="s">
        <v>2247</v>
      </c>
      <c r="HQ53" s="182" t="s">
        <v>30</v>
      </c>
      <c r="HR53" s="182">
        <v>2</v>
      </c>
      <c r="HS53" s="182" t="s">
        <v>14</v>
      </c>
      <c r="HT53" s="182" t="s">
        <v>14</v>
      </c>
      <c r="HU53" s="179">
        <v>44693</v>
      </c>
      <c r="HV53" s="189" t="s">
        <v>2936</v>
      </c>
      <c r="HW53" s="189">
        <v>2</v>
      </c>
      <c r="HX53" s="189" t="s">
        <v>2247</v>
      </c>
      <c r="HY53" s="189" t="s">
        <v>30</v>
      </c>
      <c r="HZ53" s="189">
        <v>2</v>
      </c>
      <c r="IA53" s="189" t="s">
        <v>14</v>
      </c>
      <c r="IB53" s="189" t="s">
        <v>14</v>
      </c>
      <c r="IC53" s="190">
        <v>44693</v>
      </c>
      <c r="ID53" s="188" t="s">
        <v>2938</v>
      </c>
      <c r="IE53" s="182">
        <v>3</v>
      </c>
      <c r="IF53" s="182" t="s">
        <v>2247</v>
      </c>
      <c r="IG53" s="182" t="s">
        <v>30</v>
      </c>
      <c r="IH53" s="182">
        <v>2</v>
      </c>
      <c r="II53" s="182" t="s">
        <v>14</v>
      </c>
      <c r="IJ53" s="182" t="s">
        <v>14</v>
      </c>
      <c r="IK53" s="179">
        <v>44693</v>
      </c>
      <c r="IL53" s="189" t="s">
        <v>2937</v>
      </c>
      <c r="IM53" s="189">
        <v>1</v>
      </c>
      <c r="IN53" s="189" t="s">
        <v>2247</v>
      </c>
      <c r="IO53" s="189" t="s">
        <v>30</v>
      </c>
      <c r="IP53" s="189">
        <v>2</v>
      </c>
      <c r="IQ53" s="189" t="s">
        <v>14</v>
      </c>
      <c r="IR53" s="189" t="s">
        <v>14</v>
      </c>
      <c r="IS53" s="190">
        <v>44693</v>
      </c>
    </row>
    <row r="54" spans="1:253" s="282" customFormat="1" ht="12.95" customHeight="1" x14ac:dyDescent="0.2">
      <c r="A54" s="282" t="s">
        <v>418</v>
      </c>
      <c r="B54" s="282" t="s">
        <v>9241</v>
      </c>
      <c r="C54" s="282" t="s">
        <v>419</v>
      </c>
      <c r="D54" s="282" t="s">
        <v>414</v>
      </c>
      <c r="E54" s="282" t="s">
        <v>8759</v>
      </c>
      <c r="F54" s="282" t="s">
        <v>2117</v>
      </c>
      <c r="G54" s="177">
        <v>41191000</v>
      </c>
      <c r="H54" s="178" t="s">
        <v>2086</v>
      </c>
      <c r="I54" s="178" t="s">
        <v>80</v>
      </c>
      <c r="J54" s="178">
        <v>1</v>
      </c>
      <c r="K54" s="178" t="s">
        <v>2088</v>
      </c>
      <c r="L54" s="178" t="s">
        <v>2087</v>
      </c>
      <c r="M54" s="179">
        <v>44656</v>
      </c>
      <c r="N54" s="188" t="s">
        <v>2121</v>
      </c>
      <c r="O54" s="180">
        <v>40643</v>
      </c>
      <c r="P54" s="180" t="s">
        <v>2118</v>
      </c>
      <c r="Q54" s="180" t="s">
        <v>30</v>
      </c>
      <c r="R54" s="180">
        <v>2</v>
      </c>
      <c r="S54" s="180" t="s">
        <v>2120</v>
      </c>
      <c r="T54" s="180" t="s">
        <v>2119</v>
      </c>
      <c r="U54" s="181">
        <v>44656</v>
      </c>
      <c r="V54" s="188" t="s">
        <v>5670</v>
      </c>
      <c r="W54" s="178">
        <v>5158000</v>
      </c>
      <c r="X54" s="178" t="s">
        <v>5667</v>
      </c>
      <c r="Y54" s="178" t="s">
        <v>19</v>
      </c>
      <c r="Z54" s="178">
        <v>3</v>
      </c>
      <c r="AA54" s="178" t="s">
        <v>5669</v>
      </c>
      <c r="AB54" s="178" t="s">
        <v>5668</v>
      </c>
      <c r="AC54" s="179">
        <v>44823</v>
      </c>
      <c r="AD54" s="188" t="s">
        <v>2125</v>
      </c>
      <c r="AE54" s="186">
        <v>522000</v>
      </c>
      <c r="AF54" s="186" t="s">
        <v>2122</v>
      </c>
      <c r="AG54" s="186" t="s">
        <v>30</v>
      </c>
      <c r="AH54" s="186">
        <v>2</v>
      </c>
      <c r="AI54" s="186" t="s">
        <v>2124</v>
      </c>
      <c r="AJ54" s="186" t="s">
        <v>2123</v>
      </c>
      <c r="AK54" s="187">
        <v>44656</v>
      </c>
      <c r="AL54" s="188" t="s">
        <v>7932</v>
      </c>
      <c r="AM54" s="178">
        <v>262000</v>
      </c>
      <c r="AN54" s="178" t="s">
        <v>7929</v>
      </c>
      <c r="AO54" s="178" t="s">
        <v>4515</v>
      </c>
      <c r="AP54" s="178">
        <v>2</v>
      </c>
      <c r="AQ54" s="178" t="s">
        <v>7931</v>
      </c>
      <c r="AR54" s="178" t="s">
        <v>7930</v>
      </c>
      <c r="AS54" s="179">
        <v>44862</v>
      </c>
      <c r="AT54" s="189" t="s">
        <v>429</v>
      </c>
      <c r="AU54" s="186" t="s">
        <v>14</v>
      </c>
      <c r="AV54" s="186">
        <v>0</v>
      </c>
      <c r="AW54" s="186" t="s">
        <v>30</v>
      </c>
      <c r="AX54" s="186">
        <v>2</v>
      </c>
      <c r="AY54" s="186">
        <v>0</v>
      </c>
      <c r="AZ54" s="186">
        <v>0</v>
      </c>
      <c r="BA54" s="187">
        <v>43511</v>
      </c>
      <c r="BB54" s="188" t="s">
        <v>428</v>
      </c>
      <c r="BC54" s="178" t="s">
        <v>14</v>
      </c>
      <c r="BD54" s="178">
        <v>0</v>
      </c>
      <c r="BE54" s="178" t="s">
        <v>30</v>
      </c>
      <c r="BF54" s="178">
        <v>2</v>
      </c>
      <c r="BG54" s="178">
        <v>0</v>
      </c>
      <c r="BH54" s="178">
        <v>0</v>
      </c>
      <c r="BI54" s="179">
        <v>43511</v>
      </c>
      <c r="BJ54" s="189" t="s">
        <v>2126</v>
      </c>
      <c r="BK54" s="189" t="s">
        <v>14</v>
      </c>
      <c r="BL54" s="189" t="s">
        <v>904</v>
      </c>
      <c r="BM54" s="189" t="s">
        <v>14</v>
      </c>
      <c r="BN54" s="189" t="s">
        <v>14</v>
      </c>
      <c r="BO54" s="189" t="s">
        <v>904</v>
      </c>
      <c r="BP54" s="186" t="s">
        <v>904</v>
      </c>
      <c r="BQ54" s="190">
        <v>44656</v>
      </c>
      <c r="BR54" s="188" t="s">
        <v>421</v>
      </c>
      <c r="BS54" s="182" t="s">
        <v>14</v>
      </c>
      <c r="BT54" s="182">
        <v>0</v>
      </c>
      <c r="BU54" s="182" t="s">
        <v>30</v>
      </c>
      <c r="BV54" s="182">
        <v>2</v>
      </c>
      <c r="BW54" s="182" t="s">
        <v>420</v>
      </c>
      <c r="BX54" s="182">
        <v>0</v>
      </c>
      <c r="BY54" s="179">
        <v>43511</v>
      </c>
      <c r="BZ54" s="189" t="s">
        <v>422</v>
      </c>
      <c r="CA54" s="189">
        <v>0</v>
      </c>
      <c r="CB54" s="189" t="s">
        <v>14</v>
      </c>
      <c r="CC54" s="189" t="s">
        <v>30</v>
      </c>
      <c r="CD54" s="189">
        <v>2</v>
      </c>
      <c r="CE54" s="189" t="s">
        <v>14</v>
      </c>
      <c r="CF54" s="189" t="s">
        <v>14</v>
      </c>
      <c r="CG54" s="190">
        <v>43511</v>
      </c>
      <c r="CH54" s="188" t="s">
        <v>9861</v>
      </c>
      <c r="CI54" s="189" t="e">
        <v>#N/A</v>
      </c>
      <c r="CJ54" s="189" t="e">
        <v>#N/A</v>
      </c>
      <c r="CK54" s="189" t="e">
        <v>#N/A</v>
      </c>
      <c r="CL54" s="189" t="e">
        <v>#N/A</v>
      </c>
      <c r="CM54" s="189" t="e">
        <v>#N/A</v>
      </c>
      <c r="CN54" s="189" t="e">
        <v>#N/A</v>
      </c>
      <c r="CO54" s="191" t="e">
        <v>#N/A</v>
      </c>
      <c r="CP54" s="189" t="s">
        <v>427</v>
      </c>
      <c r="CQ54" s="182" t="s">
        <v>14</v>
      </c>
      <c r="CR54" s="182">
        <v>0</v>
      </c>
      <c r="CS54" s="182" t="s">
        <v>30</v>
      </c>
      <c r="CT54" s="182">
        <v>2</v>
      </c>
      <c r="CU54" s="182" t="s">
        <v>420</v>
      </c>
      <c r="CV54" s="182">
        <v>0</v>
      </c>
      <c r="CW54" s="179">
        <v>43511</v>
      </c>
      <c r="CX54" s="189" t="s">
        <v>7933</v>
      </c>
      <c r="CY54" s="186">
        <v>494000</v>
      </c>
      <c r="CZ54" s="186" t="s">
        <v>7937</v>
      </c>
      <c r="DA54" s="186" t="s">
        <v>19</v>
      </c>
      <c r="DB54" s="186">
        <v>3</v>
      </c>
      <c r="DC54" s="186" t="s">
        <v>7940</v>
      </c>
      <c r="DD54" s="186" t="s">
        <v>7934</v>
      </c>
      <c r="DE54" s="192">
        <v>44862</v>
      </c>
      <c r="DF54" s="188" t="s">
        <v>7936</v>
      </c>
      <c r="DG54" s="178">
        <v>4634000</v>
      </c>
      <c r="DH54" s="182" t="s">
        <v>614</v>
      </c>
      <c r="DI54" s="182" t="s">
        <v>19</v>
      </c>
      <c r="DJ54" s="182">
        <v>3</v>
      </c>
      <c r="DK54" s="182" t="s">
        <v>7935</v>
      </c>
      <c r="DL54" s="182" t="s">
        <v>7934</v>
      </c>
      <c r="DM54" s="179">
        <v>44862</v>
      </c>
      <c r="DN54" s="189" t="s">
        <v>7939</v>
      </c>
      <c r="DO54" s="186">
        <v>27000</v>
      </c>
      <c r="DP54" s="189" t="s">
        <v>7937</v>
      </c>
      <c r="DQ54" s="189" t="s">
        <v>19</v>
      </c>
      <c r="DR54" s="189">
        <v>3</v>
      </c>
      <c r="DS54" s="189" t="s">
        <v>7938</v>
      </c>
      <c r="DT54" s="189" t="s">
        <v>7934</v>
      </c>
      <c r="DU54" s="190">
        <v>44862</v>
      </c>
      <c r="DV54" s="188" t="s">
        <v>7941</v>
      </c>
      <c r="DW54" s="178">
        <v>316000</v>
      </c>
      <c r="DX54" s="182" t="s">
        <v>7937</v>
      </c>
      <c r="DY54" s="182" t="s">
        <v>19</v>
      </c>
      <c r="DZ54" s="182">
        <v>3</v>
      </c>
      <c r="EA54" s="182" t="s">
        <v>7940</v>
      </c>
      <c r="EB54" s="182" t="s">
        <v>7934</v>
      </c>
      <c r="EC54" s="179">
        <v>44862</v>
      </c>
      <c r="ED54" s="189" t="s">
        <v>7942</v>
      </c>
      <c r="EE54" s="186">
        <v>157000</v>
      </c>
      <c r="EF54" s="189" t="s">
        <v>7937</v>
      </c>
      <c r="EG54" s="189" t="s">
        <v>19</v>
      </c>
      <c r="EH54" s="189">
        <v>3</v>
      </c>
      <c r="EI54" s="189" t="s">
        <v>7940</v>
      </c>
      <c r="EJ54" s="189" t="s">
        <v>7934</v>
      </c>
      <c r="EK54" s="190">
        <v>44862</v>
      </c>
      <c r="EL54" s="188" t="s">
        <v>7943</v>
      </c>
      <c r="EM54" s="178">
        <v>21000</v>
      </c>
      <c r="EN54" s="182" t="s">
        <v>7937</v>
      </c>
      <c r="EO54" s="182" t="s">
        <v>19</v>
      </c>
      <c r="EP54" s="182">
        <v>3</v>
      </c>
      <c r="EQ54" s="182" t="s">
        <v>7940</v>
      </c>
      <c r="ER54" s="182" t="s">
        <v>7934</v>
      </c>
      <c r="ES54" s="179">
        <v>44862</v>
      </c>
      <c r="ET54" s="189" t="s">
        <v>7928</v>
      </c>
      <c r="EU54" s="189">
        <v>3096</v>
      </c>
      <c r="EV54" s="189" t="s">
        <v>7927</v>
      </c>
      <c r="EW54" s="189" t="s">
        <v>4515</v>
      </c>
      <c r="EX54" s="189">
        <v>2</v>
      </c>
      <c r="EY54" s="189" t="s">
        <v>7925</v>
      </c>
      <c r="EZ54" s="189" t="s">
        <v>501</v>
      </c>
      <c r="FA54" s="190">
        <v>44862</v>
      </c>
      <c r="FB54" s="188" t="s">
        <v>426</v>
      </c>
      <c r="FC54" s="182">
        <v>5</v>
      </c>
      <c r="FD54" s="182" t="s">
        <v>423</v>
      </c>
      <c r="FE54" s="182" t="s">
        <v>30</v>
      </c>
      <c r="FF54" s="182">
        <v>2</v>
      </c>
      <c r="FG54" s="182" t="s">
        <v>425</v>
      </c>
      <c r="FH54" s="182" t="s">
        <v>424</v>
      </c>
      <c r="FI54" s="179">
        <v>43511</v>
      </c>
      <c r="FJ54" s="188" t="s">
        <v>1244</v>
      </c>
      <c r="FK54" s="189" t="s">
        <v>14</v>
      </c>
      <c r="FL54" s="189" t="s">
        <v>1241</v>
      </c>
      <c r="FM54" s="189" t="s">
        <v>14</v>
      </c>
      <c r="FN54" s="189" t="s">
        <v>14</v>
      </c>
      <c r="FO54" s="189" t="s">
        <v>1243</v>
      </c>
      <c r="FP54" s="186" t="s">
        <v>1242</v>
      </c>
      <c r="FQ54" s="187">
        <v>44015</v>
      </c>
      <c r="FR54" s="188" t="s">
        <v>1246</v>
      </c>
      <c r="FS54" s="182">
        <v>0</v>
      </c>
      <c r="FT54" s="182" t="s">
        <v>1241</v>
      </c>
      <c r="FU54" s="182" t="s">
        <v>30</v>
      </c>
      <c r="FV54" s="182">
        <v>2</v>
      </c>
      <c r="FW54" s="182" t="s">
        <v>1245</v>
      </c>
      <c r="FX54" s="182" t="s">
        <v>1242</v>
      </c>
      <c r="FY54" s="179">
        <v>44015</v>
      </c>
      <c r="FZ54" s="189" t="s">
        <v>2943</v>
      </c>
      <c r="GA54" s="189">
        <v>1</v>
      </c>
      <c r="GB54" s="189" t="s">
        <v>2247</v>
      </c>
      <c r="GC54" s="189" t="s">
        <v>30</v>
      </c>
      <c r="GD54" s="189">
        <v>2</v>
      </c>
      <c r="GE54" s="189" t="s">
        <v>14</v>
      </c>
      <c r="GF54" s="189" t="s">
        <v>14</v>
      </c>
      <c r="GG54" s="190">
        <v>44693</v>
      </c>
      <c r="GH54" s="188" t="s">
        <v>2949</v>
      </c>
      <c r="GI54" s="182">
        <v>2</v>
      </c>
      <c r="GJ54" s="182" t="s">
        <v>2247</v>
      </c>
      <c r="GK54" s="182" t="s">
        <v>30</v>
      </c>
      <c r="GL54" s="182">
        <v>2</v>
      </c>
      <c r="GM54" s="182" t="s">
        <v>14</v>
      </c>
      <c r="GN54" s="182" t="s">
        <v>14</v>
      </c>
      <c r="GO54" s="179">
        <v>44693</v>
      </c>
      <c r="GP54" s="189" t="s">
        <v>2944</v>
      </c>
      <c r="GQ54" s="189">
        <v>2</v>
      </c>
      <c r="GR54" s="189" t="s">
        <v>2247</v>
      </c>
      <c r="GS54" s="189" t="s">
        <v>30</v>
      </c>
      <c r="GT54" s="189">
        <v>2</v>
      </c>
      <c r="GU54" s="189" t="s">
        <v>14</v>
      </c>
      <c r="GV54" s="189" t="s">
        <v>14</v>
      </c>
      <c r="GW54" s="190">
        <v>44693</v>
      </c>
      <c r="GX54" s="188" t="s">
        <v>2950</v>
      </c>
      <c r="GY54" s="182">
        <v>0</v>
      </c>
      <c r="GZ54" s="182" t="s">
        <v>2247</v>
      </c>
      <c r="HA54" s="182" t="s">
        <v>30</v>
      </c>
      <c r="HB54" s="182">
        <v>2</v>
      </c>
      <c r="HC54" s="182" t="s">
        <v>14</v>
      </c>
      <c r="HD54" s="182" t="s">
        <v>14</v>
      </c>
      <c r="HE54" s="179">
        <v>44693</v>
      </c>
      <c r="HF54" s="189" t="s">
        <v>2942</v>
      </c>
      <c r="HG54" s="189">
        <v>0</v>
      </c>
      <c r="HH54" s="189" t="s">
        <v>2247</v>
      </c>
      <c r="HI54" s="189" t="s">
        <v>30</v>
      </c>
      <c r="HJ54" s="189">
        <v>2</v>
      </c>
      <c r="HK54" s="189" t="s">
        <v>14</v>
      </c>
      <c r="HL54" s="189" t="s">
        <v>14</v>
      </c>
      <c r="HM54" s="190">
        <v>44693</v>
      </c>
      <c r="HN54" s="188" t="s">
        <v>2948</v>
      </c>
      <c r="HO54" s="182">
        <v>2</v>
      </c>
      <c r="HP54" s="182" t="s">
        <v>2247</v>
      </c>
      <c r="HQ54" s="182" t="s">
        <v>30</v>
      </c>
      <c r="HR54" s="182">
        <v>2</v>
      </c>
      <c r="HS54" s="182" t="s">
        <v>14</v>
      </c>
      <c r="HT54" s="182" t="s">
        <v>14</v>
      </c>
      <c r="HU54" s="179">
        <v>44693</v>
      </c>
      <c r="HV54" s="189" t="s">
        <v>2945</v>
      </c>
      <c r="HW54" s="189">
        <v>0</v>
      </c>
      <c r="HX54" s="189" t="s">
        <v>2247</v>
      </c>
      <c r="HY54" s="189" t="s">
        <v>30</v>
      </c>
      <c r="HZ54" s="189">
        <v>2</v>
      </c>
      <c r="IA54" s="189" t="s">
        <v>14</v>
      </c>
      <c r="IB54" s="189" t="s">
        <v>14</v>
      </c>
      <c r="IC54" s="190">
        <v>44693</v>
      </c>
      <c r="ID54" s="188" t="s">
        <v>2947</v>
      </c>
      <c r="IE54" s="182">
        <v>3</v>
      </c>
      <c r="IF54" s="182" t="s">
        <v>2247</v>
      </c>
      <c r="IG54" s="182" t="s">
        <v>30</v>
      </c>
      <c r="IH54" s="182">
        <v>2</v>
      </c>
      <c r="II54" s="182" t="s">
        <v>14</v>
      </c>
      <c r="IJ54" s="182" t="s">
        <v>14</v>
      </c>
      <c r="IK54" s="179">
        <v>44693</v>
      </c>
      <c r="IL54" s="189" t="s">
        <v>2946</v>
      </c>
      <c r="IM54" s="189">
        <v>0</v>
      </c>
      <c r="IN54" s="189" t="s">
        <v>2247</v>
      </c>
      <c r="IO54" s="189" t="s">
        <v>30</v>
      </c>
      <c r="IP54" s="189">
        <v>2</v>
      </c>
      <c r="IQ54" s="189" t="s">
        <v>14</v>
      </c>
      <c r="IR54" s="189" t="s">
        <v>14</v>
      </c>
      <c r="IS54" s="190">
        <v>44693</v>
      </c>
    </row>
    <row r="55" spans="1:253" s="282" customFormat="1" ht="12.95" customHeight="1" x14ac:dyDescent="0.2">
      <c r="A55" s="282" t="s">
        <v>430</v>
      </c>
      <c r="B55" s="282" t="s">
        <v>9241</v>
      </c>
      <c r="C55" s="282" t="s">
        <v>431</v>
      </c>
      <c r="D55" s="282" t="s">
        <v>432</v>
      </c>
      <c r="E55" s="282" t="s">
        <v>8764</v>
      </c>
      <c r="F55" s="282" t="s">
        <v>7442</v>
      </c>
      <c r="G55" s="177">
        <v>60259000</v>
      </c>
      <c r="H55" s="178" t="s">
        <v>7439</v>
      </c>
      <c r="I55" s="178" t="s">
        <v>4515</v>
      </c>
      <c r="J55" s="178">
        <v>2</v>
      </c>
      <c r="K55" s="178" t="s">
        <v>7441</v>
      </c>
      <c r="L55" s="178" t="s">
        <v>7440</v>
      </c>
      <c r="M55" s="179">
        <v>44860</v>
      </c>
      <c r="N55" s="188" t="s">
        <v>4714</v>
      </c>
      <c r="O55" s="180">
        <v>41055</v>
      </c>
      <c r="P55" s="180" t="s">
        <v>4711</v>
      </c>
      <c r="Q55" s="180" t="s">
        <v>30</v>
      </c>
      <c r="R55" s="180">
        <v>2</v>
      </c>
      <c r="S55" s="180" t="s">
        <v>4713</v>
      </c>
      <c r="T55" s="180" t="s">
        <v>4712</v>
      </c>
      <c r="U55" s="181">
        <v>44773</v>
      </c>
      <c r="V55" s="188" t="s">
        <v>7445</v>
      </c>
      <c r="W55" s="178">
        <v>6714000</v>
      </c>
      <c r="X55" s="178" t="s">
        <v>7443</v>
      </c>
      <c r="Y55" s="178" t="s">
        <v>4515</v>
      </c>
      <c r="Z55" s="178">
        <v>2</v>
      </c>
      <c r="AA55" s="178" t="s">
        <v>7444</v>
      </c>
      <c r="AB55" s="178" t="s">
        <v>4712</v>
      </c>
      <c r="AC55" s="179">
        <v>44860</v>
      </c>
      <c r="AD55" s="188" t="s">
        <v>7448</v>
      </c>
      <c r="AE55" s="186">
        <v>211000</v>
      </c>
      <c r="AF55" s="186" t="s">
        <v>7424</v>
      </c>
      <c r="AG55" s="186" t="s">
        <v>4515</v>
      </c>
      <c r="AH55" s="186">
        <v>2</v>
      </c>
      <c r="AI55" s="186" t="s">
        <v>7447</v>
      </c>
      <c r="AJ55" s="186" t="s">
        <v>7446</v>
      </c>
      <c r="AK55" s="187">
        <v>44860</v>
      </c>
      <c r="AL55" s="188" t="s">
        <v>7450</v>
      </c>
      <c r="AM55" s="178">
        <v>211000</v>
      </c>
      <c r="AN55" s="178" t="s">
        <v>7424</v>
      </c>
      <c r="AO55" s="178" t="s">
        <v>4515</v>
      </c>
      <c r="AP55" s="178">
        <v>2</v>
      </c>
      <c r="AQ55" s="178" t="s">
        <v>7449</v>
      </c>
      <c r="AR55" s="178" t="s">
        <v>7446</v>
      </c>
      <c r="AS55" s="179">
        <v>44860</v>
      </c>
      <c r="AT55" s="189" t="s">
        <v>438</v>
      </c>
      <c r="AU55" s="186" t="s">
        <v>14</v>
      </c>
      <c r="AV55" s="186">
        <v>0</v>
      </c>
      <c r="AW55" s="186" t="s">
        <v>30</v>
      </c>
      <c r="AX55" s="186">
        <v>2</v>
      </c>
      <c r="AY55" s="186" t="s">
        <v>15</v>
      </c>
      <c r="AZ55" s="186">
        <v>0</v>
      </c>
      <c r="BA55" s="187">
        <v>43511</v>
      </c>
      <c r="BB55" s="188" t="s">
        <v>437</v>
      </c>
      <c r="BC55" s="178" t="s">
        <v>14</v>
      </c>
      <c r="BD55" s="178">
        <v>0</v>
      </c>
      <c r="BE55" s="178" t="s">
        <v>30</v>
      </c>
      <c r="BF55" s="178">
        <v>2</v>
      </c>
      <c r="BG55" s="178" t="s">
        <v>15</v>
      </c>
      <c r="BH55" s="178">
        <v>0</v>
      </c>
      <c r="BI55" s="179">
        <v>43511</v>
      </c>
      <c r="BJ55" s="189" t="s">
        <v>7454</v>
      </c>
      <c r="BK55" s="189">
        <v>819</v>
      </c>
      <c r="BL55" s="189" t="s">
        <v>7451</v>
      </c>
      <c r="BM55" s="189" t="s">
        <v>4515</v>
      </c>
      <c r="BN55" s="189">
        <v>2</v>
      </c>
      <c r="BO55" s="189" t="s">
        <v>7453</v>
      </c>
      <c r="BP55" s="186" t="s">
        <v>7452</v>
      </c>
      <c r="BQ55" s="190">
        <v>44860</v>
      </c>
      <c r="BR55" s="188" t="s">
        <v>433</v>
      </c>
      <c r="BS55" s="182" t="s">
        <v>14</v>
      </c>
      <c r="BT55" s="182">
        <v>0</v>
      </c>
      <c r="BU55" s="182" t="s">
        <v>30</v>
      </c>
      <c r="BV55" s="182">
        <v>2</v>
      </c>
      <c r="BW55" s="182" t="s">
        <v>15</v>
      </c>
      <c r="BX55" s="182">
        <v>0</v>
      </c>
      <c r="BY55" s="179">
        <v>43511</v>
      </c>
      <c r="BZ55" s="189" t="s">
        <v>435</v>
      </c>
      <c r="CA55" s="189">
        <v>0</v>
      </c>
      <c r="CB55" s="189" t="s">
        <v>14</v>
      </c>
      <c r="CC55" s="189" t="s">
        <v>30</v>
      </c>
      <c r="CD55" s="189">
        <v>2</v>
      </c>
      <c r="CE55" s="189" t="s">
        <v>434</v>
      </c>
      <c r="CF55" s="189" t="s">
        <v>14</v>
      </c>
      <c r="CG55" s="190">
        <v>43511</v>
      </c>
      <c r="CH55" s="188" t="s">
        <v>9862</v>
      </c>
      <c r="CI55" s="189" t="e">
        <v>#N/A</v>
      </c>
      <c r="CJ55" s="189" t="e">
        <v>#N/A</v>
      </c>
      <c r="CK55" s="189" t="e">
        <v>#N/A</v>
      </c>
      <c r="CL55" s="189" t="e">
        <v>#N/A</v>
      </c>
      <c r="CM55" s="189" t="e">
        <v>#N/A</v>
      </c>
      <c r="CN55" s="189" t="e">
        <v>#N/A</v>
      </c>
      <c r="CO55" s="191" t="e">
        <v>#N/A</v>
      </c>
      <c r="CP55" s="189" t="s">
        <v>436</v>
      </c>
      <c r="CQ55" s="182" t="s">
        <v>14</v>
      </c>
      <c r="CR55" s="182">
        <v>0</v>
      </c>
      <c r="CS55" s="182" t="s">
        <v>30</v>
      </c>
      <c r="CT55" s="182">
        <v>2</v>
      </c>
      <c r="CU55" s="182" t="s">
        <v>15</v>
      </c>
      <c r="CV55" s="182">
        <v>0</v>
      </c>
      <c r="CW55" s="179">
        <v>43511</v>
      </c>
      <c r="CX55" s="189" t="s">
        <v>7458</v>
      </c>
      <c r="CY55" s="186">
        <v>211000</v>
      </c>
      <c r="CZ55" s="186" t="s">
        <v>7424</v>
      </c>
      <c r="DA55" s="186" t="s">
        <v>4515</v>
      </c>
      <c r="DB55" s="186">
        <v>2</v>
      </c>
      <c r="DC55" s="186" t="s">
        <v>4766</v>
      </c>
      <c r="DD55" s="186" t="s">
        <v>7446</v>
      </c>
      <c r="DE55" s="192">
        <v>44860</v>
      </c>
      <c r="DF55" s="188" t="s">
        <v>7462</v>
      </c>
      <c r="DG55" s="178">
        <v>6504000</v>
      </c>
      <c r="DH55" s="182" t="s">
        <v>7459</v>
      </c>
      <c r="DI55" s="182" t="s">
        <v>4515</v>
      </c>
      <c r="DJ55" s="182">
        <v>2</v>
      </c>
      <c r="DK55" s="182" t="s">
        <v>7461</v>
      </c>
      <c r="DL55" s="182" t="s">
        <v>7460</v>
      </c>
      <c r="DM55" s="179">
        <v>44860</v>
      </c>
      <c r="DN55" s="189" t="s">
        <v>7464</v>
      </c>
      <c r="DO55" s="186">
        <v>0</v>
      </c>
      <c r="DP55" s="189" t="s">
        <v>7424</v>
      </c>
      <c r="DQ55" s="189" t="s">
        <v>4515</v>
      </c>
      <c r="DR55" s="189">
        <v>2</v>
      </c>
      <c r="DS55" s="189" t="s">
        <v>7463</v>
      </c>
      <c r="DT55" s="189" t="s">
        <v>7446</v>
      </c>
      <c r="DU55" s="190">
        <v>44860</v>
      </c>
      <c r="DV55" s="188" t="s">
        <v>7465</v>
      </c>
      <c r="DW55" s="178">
        <v>211000</v>
      </c>
      <c r="DX55" s="182" t="s">
        <v>7424</v>
      </c>
      <c r="DY55" s="182" t="s">
        <v>4515</v>
      </c>
      <c r="DZ55" s="182">
        <v>2</v>
      </c>
      <c r="EA55" s="182" t="s">
        <v>4766</v>
      </c>
      <c r="EB55" s="182" t="s">
        <v>7446</v>
      </c>
      <c r="EC55" s="179">
        <v>44860</v>
      </c>
      <c r="ED55" s="189" t="s">
        <v>7466</v>
      </c>
      <c r="EE55" s="186">
        <v>0</v>
      </c>
      <c r="EF55" s="189" t="s">
        <v>7424</v>
      </c>
      <c r="EG55" s="189" t="s">
        <v>4515</v>
      </c>
      <c r="EH55" s="189">
        <v>2</v>
      </c>
      <c r="EI55" s="189" t="s">
        <v>4768</v>
      </c>
      <c r="EJ55" s="189" t="s">
        <v>7446</v>
      </c>
      <c r="EK55" s="190">
        <v>44860</v>
      </c>
      <c r="EL55" s="188" t="s">
        <v>7467</v>
      </c>
      <c r="EM55" s="178">
        <v>0</v>
      </c>
      <c r="EN55" s="182" t="s">
        <v>7424</v>
      </c>
      <c r="EO55" s="182" t="s">
        <v>4515</v>
      </c>
      <c r="EP55" s="182">
        <v>2</v>
      </c>
      <c r="EQ55" s="182" t="s">
        <v>4768</v>
      </c>
      <c r="ER55" s="182" t="s">
        <v>7446</v>
      </c>
      <c r="ES55" s="179">
        <v>44860</v>
      </c>
      <c r="ET55" s="189" t="s">
        <v>7457</v>
      </c>
      <c r="EU55" s="189">
        <v>819</v>
      </c>
      <c r="EV55" s="189" t="s">
        <v>7455</v>
      </c>
      <c r="EW55" s="189" t="s">
        <v>4515</v>
      </c>
      <c r="EX55" s="189">
        <v>2</v>
      </c>
      <c r="EY55" s="189" t="s">
        <v>7456</v>
      </c>
      <c r="EZ55" s="189" t="s">
        <v>7452</v>
      </c>
      <c r="FA55" s="190">
        <v>44860</v>
      </c>
      <c r="FB55" s="188" t="s">
        <v>4718</v>
      </c>
      <c r="FC55" s="182">
        <v>3</v>
      </c>
      <c r="FD55" s="182" t="s">
        <v>4715</v>
      </c>
      <c r="FE55" s="182" t="s">
        <v>30</v>
      </c>
      <c r="FF55" s="182">
        <v>2</v>
      </c>
      <c r="FG55" s="182" t="s">
        <v>4717</v>
      </c>
      <c r="FH55" s="182" t="s">
        <v>4716</v>
      </c>
      <c r="FI55" s="179">
        <v>44773</v>
      </c>
      <c r="FJ55" s="188" t="s">
        <v>439</v>
      </c>
      <c r="FK55" s="189" t="s">
        <v>14</v>
      </c>
      <c r="FL55" s="189">
        <v>0</v>
      </c>
      <c r="FM55" s="189" t="s">
        <v>30</v>
      </c>
      <c r="FN55" s="189">
        <v>2</v>
      </c>
      <c r="FO55" s="189" t="s">
        <v>420</v>
      </c>
      <c r="FP55" s="186">
        <v>0</v>
      </c>
      <c r="FQ55" s="187">
        <v>43511</v>
      </c>
      <c r="FR55" s="188" t="s">
        <v>440</v>
      </c>
      <c r="FS55" s="182" t="s">
        <v>14</v>
      </c>
      <c r="FT55" s="182">
        <v>0</v>
      </c>
      <c r="FU55" s="182" t="s">
        <v>30</v>
      </c>
      <c r="FV55" s="182">
        <v>2</v>
      </c>
      <c r="FW55" s="182" t="s">
        <v>420</v>
      </c>
      <c r="FX55" s="182">
        <v>0</v>
      </c>
      <c r="FY55" s="179">
        <v>43511</v>
      </c>
      <c r="FZ55" s="189" t="s">
        <v>2823</v>
      </c>
      <c r="GA55" s="189">
        <v>0</v>
      </c>
      <c r="GB55" s="189" t="s">
        <v>2247</v>
      </c>
      <c r="GC55" s="189" t="s">
        <v>30</v>
      </c>
      <c r="GD55" s="189">
        <v>2</v>
      </c>
      <c r="GE55" s="189" t="s">
        <v>14</v>
      </c>
      <c r="GF55" s="189" t="s">
        <v>14</v>
      </c>
      <c r="GG55" s="190">
        <v>44692</v>
      </c>
      <c r="GH55" s="188" t="s">
        <v>2829</v>
      </c>
      <c r="GI55" s="182">
        <v>0</v>
      </c>
      <c r="GJ55" s="182" t="s">
        <v>2247</v>
      </c>
      <c r="GK55" s="182" t="s">
        <v>30</v>
      </c>
      <c r="GL55" s="182">
        <v>2</v>
      </c>
      <c r="GM55" s="182" t="s">
        <v>14</v>
      </c>
      <c r="GN55" s="182" t="s">
        <v>14</v>
      </c>
      <c r="GO55" s="179">
        <v>44692</v>
      </c>
      <c r="GP55" s="189" t="s">
        <v>2824</v>
      </c>
      <c r="GQ55" s="189">
        <v>1</v>
      </c>
      <c r="GR55" s="189" t="s">
        <v>2247</v>
      </c>
      <c r="GS55" s="189" t="s">
        <v>30</v>
      </c>
      <c r="GT55" s="189">
        <v>2</v>
      </c>
      <c r="GU55" s="189" t="s">
        <v>14</v>
      </c>
      <c r="GV55" s="189" t="s">
        <v>14</v>
      </c>
      <c r="GW55" s="190">
        <v>44692</v>
      </c>
      <c r="GX55" s="188" t="s">
        <v>2830</v>
      </c>
      <c r="GY55" s="182">
        <v>0</v>
      </c>
      <c r="GZ55" s="182" t="s">
        <v>2247</v>
      </c>
      <c r="HA55" s="182" t="s">
        <v>30</v>
      </c>
      <c r="HB55" s="182">
        <v>2</v>
      </c>
      <c r="HC55" s="182" t="s">
        <v>14</v>
      </c>
      <c r="HD55" s="182" t="s">
        <v>14</v>
      </c>
      <c r="HE55" s="179">
        <v>44692</v>
      </c>
      <c r="HF55" s="189" t="s">
        <v>2822</v>
      </c>
      <c r="HG55" s="189">
        <v>0</v>
      </c>
      <c r="HH55" s="189" t="s">
        <v>2247</v>
      </c>
      <c r="HI55" s="189" t="s">
        <v>30</v>
      </c>
      <c r="HJ55" s="189">
        <v>2</v>
      </c>
      <c r="HK55" s="189" t="s">
        <v>14</v>
      </c>
      <c r="HL55" s="189" t="s">
        <v>14</v>
      </c>
      <c r="HM55" s="190">
        <v>44692</v>
      </c>
      <c r="HN55" s="188" t="s">
        <v>2828</v>
      </c>
      <c r="HO55" s="182">
        <v>0</v>
      </c>
      <c r="HP55" s="182" t="s">
        <v>2247</v>
      </c>
      <c r="HQ55" s="182" t="s">
        <v>30</v>
      </c>
      <c r="HR55" s="182">
        <v>2</v>
      </c>
      <c r="HS55" s="182" t="s">
        <v>14</v>
      </c>
      <c r="HT55" s="182" t="s">
        <v>14</v>
      </c>
      <c r="HU55" s="179">
        <v>44692</v>
      </c>
      <c r="HV55" s="189" t="s">
        <v>2825</v>
      </c>
      <c r="HW55" s="189">
        <v>0</v>
      </c>
      <c r="HX55" s="189" t="s">
        <v>2247</v>
      </c>
      <c r="HY55" s="189" t="s">
        <v>30</v>
      </c>
      <c r="HZ55" s="189">
        <v>2</v>
      </c>
      <c r="IA55" s="189" t="s">
        <v>14</v>
      </c>
      <c r="IB55" s="189" t="s">
        <v>14</v>
      </c>
      <c r="IC55" s="190">
        <v>44692</v>
      </c>
      <c r="ID55" s="188" t="s">
        <v>2827</v>
      </c>
      <c r="IE55" s="182">
        <v>1</v>
      </c>
      <c r="IF55" s="182" t="s">
        <v>2247</v>
      </c>
      <c r="IG55" s="182" t="s">
        <v>30</v>
      </c>
      <c r="IH55" s="182">
        <v>2</v>
      </c>
      <c r="II55" s="182" t="s">
        <v>14</v>
      </c>
      <c r="IJ55" s="182" t="s">
        <v>14</v>
      </c>
      <c r="IK55" s="179">
        <v>44692</v>
      </c>
      <c r="IL55" s="189" t="s">
        <v>2826</v>
      </c>
      <c r="IM55" s="189">
        <v>1</v>
      </c>
      <c r="IN55" s="189" t="s">
        <v>2247</v>
      </c>
      <c r="IO55" s="189" t="s">
        <v>30</v>
      </c>
      <c r="IP55" s="189">
        <v>2</v>
      </c>
      <c r="IQ55" s="189" t="s">
        <v>14</v>
      </c>
      <c r="IR55" s="189" t="s">
        <v>14</v>
      </c>
      <c r="IS55" s="190">
        <v>44692</v>
      </c>
    </row>
    <row r="56" spans="1:253" s="282" customFormat="1" ht="12.95" customHeight="1" x14ac:dyDescent="0.2">
      <c r="A56" s="282" t="s">
        <v>131</v>
      </c>
      <c r="B56" s="282" t="s">
        <v>9241</v>
      </c>
      <c r="C56" s="282" t="s">
        <v>132</v>
      </c>
      <c r="D56" s="282" t="s">
        <v>133</v>
      </c>
      <c r="E56" s="282" t="s">
        <v>8767</v>
      </c>
      <c r="F56" s="282" t="s">
        <v>1438</v>
      </c>
      <c r="G56" s="177">
        <v>10806000</v>
      </c>
      <c r="H56" s="178" t="s">
        <v>1435</v>
      </c>
      <c r="I56" s="178" t="s">
        <v>80</v>
      </c>
      <c r="J56" s="178">
        <v>1</v>
      </c>
      <c r="K56" s="178" t="s">
        <v>1437</v>
      </c>
      <c r="L56" s="178" t="s">
        <v>1436</v>
      </c>
      <c r="M56" s="179">
        <v>44227</v>
      </c>
      <c r="N56" s="188" t="s">
        <v>1606</v>
      </c>
      <c r="O56" s="180">
        <v>40463</v>
      </c>
      <c r="P56" s="180" t="s">
        <v>1603</v>
      </c>
      <c r="Q56" s="180" t="s">
        <v>80</v>
      </c>
      <c r="R56" s="180">
        <v>1</v>
      </c>
      <c r="S56" s="180" t="s">
        <v>1605</v>
      </c>
      <c r="T56" s="180" t="s">
        <v>1604</v>
      </c>
      <c r="U56" s="181">
        <v>44376</v>
      </c>
      <c r="V56" s="188" t="s">
        <v>1608</v>
      </c>
      <c r="W56" s="178">
        <v>8708000</v>
      </c>
      <c r="X56" s="178" t="s">
        <v>1603</v>
      </c>
      <c r="Y56" s="178" t="s">
        <v>30</v>
      </c>
      <c r="Z56" s="178">
        <v>2</v>
      </c>
      <c r="AA56" s="178" t="s">
        <v>1607</v>
      </c>
      <c r="AB56" s="178" t="s">
        <v>1604</v>
      </c>
      <c r="AC56" s="179">
        <v>44376</v>
      </c>
      <c r="AD56" s="188" t="s">
        <v>7947</v>
      </c>
      <c r="AE56" s="186">
        <v>1839000</v>
      </c>
      <c r="AF56" s="186" t="s">
        <v>7944</v>
      </c>
      <c r="AG56" s="186" t="s">
        <v>19</v>
      </c>
      <c r="AH56" s="186">
        <v>3</v>
      </c>
      <c r="AI56" s="186" t="s">
        <v>7946</v>
      </c>
      <c r="AJ56" s="186" t="s">
        <v>7945</v>
      </c>
      <c r="AK56" s="187">
        <v>44862</v>
      </c>
      <c r="AL56" s="188" t="s">
        <v>7949</v>
      </c>
      <c r="AM56" s="178">
        <v>1319000</v>
      </c>
      <c r="AN56" s="178" t="s">
        <v>7944</v>
      </c>
      <c r="AO56" s="178" t="s">
        <v>19</v>
      </c>
      <c r="AP56" s="178">
        <v>3</v>
      </c>
      <c r="AQ56" s="178" t="s">
        <v>7948</v>
      </c>
      <c r="AR56" s="178" t="s">
        <v>7945</v>
      </c>
      <c r="AS56" s="179">
        <v>44862</v>
      </c>
      <c r="AT56" s="189" t="s">
        <v>1302</v>
      </c>
      <c r="AU56" s="186" t="s">
        <v>14</v>
      </c>
      <c r="AV56" s="186" t="s">
        <v>1299</v>
      </c>
      <c r="AW56" s="186" t="s">
        <v>14</v>
      </c>
      <c r="AX56" s="186" t="s">
        <v>14</v>
      </c>
      <c r="AY56" s="186" t="s">
        <v>1301</v>
      </c>
      <c r="AZ56" s="186" t="s">
        <v>1300</v>
      </c>
      <c r="BA56" s="187">
        <v>44102</v>
      </c>
      <c r="BB56" s="188" t="s">
        <v>1158</v>
      </c>
      <c r="BC56" s="178" t="s">
        <v>14</v>
      </c>
      <c r="BD56" s="178" t="s">
        <v>14</v>
      </c>
      <c r="BE56" s="178" t="s">
        <v>14</v>
      </c>
      <c r="BF56" s="178" t="s">
        <v>14</v>
      </c>
      <c r="BG56" s="178" t="s">
        <v>134</v>
      </c>
      <c r="BH56" s="178" t="s">
        <v>14</v>
      </c>
      <c r="BI56" s="179">
        <v>43950</v>
      </c>
      <c r="BJ56" s="189" t="s">
        <v>1357</v>
      </c>
      <c r="BK56" s="189">
        <v>0</v>
      </c>
      <c r="BL56" s="189" t="s">
        <v>1354</v>
      </c>
      <c r="BM56" s="189" t="s">
        <v>19</v>
      </c>
      <c r="BN56" s="189">
        <v>3</v>
      </c>
      <c r="BO56" s="189" t="s">
        <v>1355</v>
      </c>
      <c r="BP56" s="186" t="s">
        <v>1300</v>
      </c>
      <c r="BQ56" s="190">
        <v>44165</v>
      </c>
      <c r="BR56" s="188" t="s">
        <v>1155</v>
      </c>
      <c r="BS56" s="182" t="s">
        <v>14</v>
      </c>
      <c r="BT56" s="182" t="s">
        <v>14</v>
      </c>
      <c r="BU56" s="182" t="s">
        <v>14</v>
      </c>
      <c r="BV56" s="182" t="s">
        <v>14</v>
      </c>
      <c r="BW56" s="182" t="s">
        <v>1154</v>
      </c>
      <c r="BX56" s="182" t="s">
        <v>14</v>
      </c>
      <c r="BY56" s="179">
        <v>43950</v>
      </c>
      <c r="BZ56" s="189" t="s">
        <v>1157</v>
      </c>
      <c r="CA56" s="189" t="s">
        <v>14</v>
      </c>
      <c r="CB56" s="189" t="s">
        <v>14</v>
      </c>
      <c r="CC56" s="189" t="s">
        <v>14</v>
      </c>
      <c r="CD56" s="189" t="s">
        <v>14</v>
      </c>
      <c r="CE56" s="189" t="s">
        <v>1156</v>
      </c>
      <c r="CF56" s="189" t="s">
        <v>14</v>
      </c>
      <c r="CG56" s="190">
        <v>43950</v>
      </c>
      <c r="CH56" s="188" t="s">
        <v>9863</v>
      </c>
      <c r="CI56" s="189" t="e">
        <v>#N/A</v>
      </c>
      <c r="CJ56" s="189" t="e">
        <v>#N/A</v>
      </c>
      <c r="CK56" s="189" t="e">
        <v>#N/A</v>
      </c>
      <c r="CL56" s="189" t="e">
        <v>#N/A</v>
      </c>
      <c r="CM56" s="189" t="e">
        <v>#N/A</v>
      </c>
      <c r="CN56" s="189" t="e">
        <v>#N/A</v>
      </c>
      <c r="CO56" s="191" t="e">
        <v>#N/A</v>
      </c>
      <c r="CP56" s="189" t="s">
        <v>1254</v>
      </c>
      <c r="CQ56" s="182" t="s">
        <v>14</v>
      </c>
      <c r="CR56" s="182" t="s">
        <v>1251</v>
      </c>
      <c r="CS56" s="182" t="s">
        <v>14</v>
      </c>
      <c r="CT56" s="182" t="s">
        <v>14</v>
      </c>
      <c r="CU56" s="182" t="s">
        <v>1253</v>
      </c>
      <c r="CV56" s="182" t="s">
        <v>1252</v>
      </c>
      <c r="CW56" s="179">
        <v>44015</v>
      </c>
      <c r="CX56" s="189" t="s">
        <v>2148</v>
      </c>
      <c r="CY56" s="186">
        <v>777000</v>
      </c>
      <c r="CZ56" s="186" t="s">
        <v>2145</v>
      </c>
      <c r="DA56" s="186" t="s">
        <v>19</v>
      </c>
      <c r="DB56" s="186">
        <v>3</v>
      </c>
      <c r="DC56" s="186" t="s">
        <v>2147</v>
      </c>
      <c r="DD56" s="186" t="s">
        <v>2146</v>
      </c>
      <c r="DE56" s="192">
        <v>44658</v>
      </c>
      <c r="DF56" s="188" t="s">
        <v>4311</v>
      </c>
      <c r="DG56" s="178">
        <v>6869000</v>
      </c>
      <c r="DH56" s="182" t="s">
        <v>2145</v>
      </c>
      <c r="DI56" s="182" t="s">
        <v>19</v>
      </c>
      <c r="DJ56" s="182">
        <v>3</v>
      </c>
      <c r="DK56" s="182" t="s">
        <v>4310</v>
      </c>
      <c r="DL56" s="182" t="s">
        <v>2146</v>
      </c>
      <c r="DM56" s="179">
        <v>44761</v>
      </c>
      <c r="DN56" s="189" t="s">
        <v>4313</v>
      </c>
      <c r="DO56" s="186">
        <v>1062000</v>
      </c>
      <c r="DP56" s="189" t="s">
        <v>2145</v>
      </c>
      <c r="DQ56" s="189" t="s">
        <v>19</v>
      </c>
      <c r="DR56" s="189">
        <v>3</v>
      </c>
      <c r="DS56" s="189" t="s">
        <v>4312</v>
      </c>
      <c r="DT56" s="189" t="s">
        <v>2146</v>
      </c>
      <c r="DU56" s="190">
        <v>44761</v>
      </c>
      <c r="DV56" s="188" t="s">
        <v>2149</v>
      </c>
      <c r="DW56" s="178">
        <v>622000</v>
      </c>
      <c r="DX56" s="182" t="s">
        <v>2145</v>
      </c>
      <c r="DY56" s="182" t="s">
        <v>19</v>
      </c>
      <c r="DZ56" s="182">
        <v>3</v>
      </c>
      <c r="EA56" s="182" t="s">
        <v>2147</v>
      </c>
      <c r="EB56" s="182" t="s">
        <v>2146</v>
      </c>
      <c r="EC56" s="179">
        <v>44658</v>
      </c>
      <c r="ED56" s="189" t="s">
        <v>2150</v>
      </c>
      <c r="EE56" s="186">
        <v>155000</v>
      </c>
      <c r="EF56" s="189" t="s">
        <v>2145</v>
      </c>
      <c r="EG56" s="189" t="s">
        <v>19</v>
      </c>
      <c r="EH56" s="189">
        <v>3</v>
      </c>
      <c r="EI56" s="189" t="s">
        <v>2147</v>
      </c>
      <c r="EJ56" s="189" t="s">
        <v>2146</v>
      </c>
      <c r="EK56" s="190">
        <v>44658</v>
      </c>
      <c r="EL56" s="188" t="s">
        <v>2151</v>
      </c>
      <c r="EM56" s="178">
        <v>0</v>
      </c>
      <c r="EN56" s="182" t="s">
        <v>2145</v>
      </c>
      <c r="EO56" s="182" t="s">
        <v>19</v>
      </c>
      <c r="EP56" s="182">
        <v>3</v>
      </c>
      <c r="EQ56" s="182" t="s">
        <v>2147</v>
      </c>
      <c r="ER56" s="182" t="s">
        <v>2146</v>
      </c>
      <c r="ES56" s="179">
        <v>44658</v>
      </c>
      <c r="ET56" s="189" t="s">
        <v>1356</v>
      </c>
      <c r="EU56" s="189">
        <v>0</v>
      </c>
      <c r="EV56" s="189" t="s">
        <v>1354</v>
      </c>
      <c r="EW56" s="189" t="s">
        <v>19</v>
      </c>
      <c r="EX56" s="189">
        <v>3</v>
      </c>
      <c r="EY56" s="189" t="s">
        <v>1355</v>
      </c>
      <c r="EZ56" s="189" t="s">
        <v>1300</v>
      </c>
      <c r="FA56" s="190">
        <v>44165</v>
      </c>
      <c r="FB56" s="188" t="s">
        <v>1250</v>
      </c>
      <c r="FC56" s="182">
        <v>2</v>
      </c>
      <c r="FD56" s="182" t="s">
        <v>1247</v>
      </c>
      <c r="FE56" s="182" t="s">
        <v>30</v>
      </c>
      <c r="FF56" s="182">
        <v>2</v>
      </c>
      <c r="FG56" s="182" t="s">
        <v>1249</v>
      </c>
      <c r="FH56" s="182" t="s">
        <v>1248</v>
      </c>
      <c r="FI56" s="179">
        <v>44015</v>
      </c>
      <c r="FJ56" s="188" t="s">
        <v>135</v>
      </c>
      <c r="FK56" s="189" t="s">
        <v>14</v>
      </c>
      <c r="FL56" s="189">
        <v>0</v>
      </c>
      <c r="FM56" s="189" t="s">
        <v>14</v>
      </c>
      <c r="FN56" s="189" t="s">
        <v>14</v>
      </c>
      <c r="FO56" s="189" t="s">
        <v>134</v>
      </c>
      <c r="FP56" s="186">
        <v>0</v>
      </c>
      <c r="FQ56" s="187">
        <v>43503</v>
      </c>
      <c r="FR56" s="188" t="s">
        <v>136</v>
      </c>
      <c r="FS56" s="182" t="s">
        <v>14</v>
      </c>
      <c r="FT56" s="182">
        <v>0</v>
      </c>
      <c r="FU56" s="182" t="s">
        <v>14</v>
      </c>
      <c r="FV56" s="182" t="s">
        <v>14</v>
      </c>
      <c r="FW56" s="182" t="s">
        <v>134</v>
      </c>
      <c r="FX56" s="182">
        <v>0</v>
      </c>
      <c r="FY56" s="179">
        <v>43503</v>
      </c>
      <c r="FZ56" s="189" t="s">
        <v>2615</v>
      </c>
      <c r="GA56" s="189">
        <v>0</v>
      </c>
      <c r="GB56" s="189" t="s">
        <v>2247</v>
      </c>
      <c r="GC56" s="189" t="s">
        <v>30</v>
      </c>
      <c r="GD56" s="189">
        <v>2</v>
      </c>
      <c r="GE56" s="189" t="s">
        <v>14</v>
      </c>
      <c r="GF56" s="189" t="s">
        <v>14</v>
      </c>
      <c r="GG56" s="190">
        <v>44690</v>
      </c>
      <c r="GH56" s="188" t="s">
        <v>2621</v>
      </c>
      <c r="GI56" s="182">
        <v>0</v>
      </c>
      <c r="GJ56" s="182" t="s">
        <v>2247</v>
      </c>
      <c r="GK56" s="182" t="s">
        <v>30</v>
      </c>
      <c r="GL56" s="182">
        <v>2</v>
      </c>
      <c r="GM56" s="182" t="s">
        <v>14</v>
      </c>
      <c r="GN56" s="182" t="s">
        <v>14</v>
      </c>
      <c r="GO56" s="179">
        <v>44690</v>
      </c>
      <c r="GP56" s="189" t="s">
        <v>2616</v>
      </c>
      <c r="GQ56" s="189">
        <v>0</v>
      </c>
      <c r="GR56" s="189" t="s">
        <v>2247</v>
      </c>
      <c r="GS56" s="189" t="s">
        <v>30</v>
      </c>
      <c r="GT56" s="189">
        <v>2</v>
      </c>
      <c r="GU56" s="189" t="s">
        <v>14</v>
      </c>
      <c r="GV56" s="189" t="s">
        <v>14</v>
      </c>
      <c r="GW56" s="190">
        <v>44690</v>
      </c>
      <c r="GX56" s="188" t="s">
        <v>2622</v>
      </c>
      <c r="GY56" s="182">
        <v>0</v>
      </c>
      <c r="GZ56" s="182" t="s">
        <v>2247</v>
      </c>
      <c r="HA56" s="182" t="s">
        <v>30</v>
      </c>
      <c r="HB56" s="182">
        <v>2</v>
      </c>
      <c r="HC56" s="182" t="s">
        <v>14</v>
      </c>
      <c r="HD56" s="182" t="s">
        <v>14</v>
      </c>
      <c r="HE56" s="179">
        <v>44690</v>
      </c>
      <c r="HF56" s="189" t="s">
        <v>2614</v>
      </c>
      <c r="HG56" s="189">
        <v>0</v>
      </c>
      <c r="HH56" s="189" t="s">
        <v>2247</v>
      </c>
      <c r="HI56" s="189" t="s">
        <v>30</v>
      </c>
      <c r="HJ56" s="189">
        <v>2</v>
      </c>
      <c r="HK56" s="189" t="s">
        <v>14</v>
      </c>
      <c r="HL56" s="189" t="s">
        <v>14</v>
      </c>
      <c r="HM56" s="190">
        <v>44690</v>
      </c>
      <c r="HN56" s="188" t="s">
        <v>2620</v>
      </c>
      <c r="HO56" s="182">
        <v>1</v>
      </c>
      <c r="HP56" s="182" t="s">
        <v>2247</v>
      </c>
      <c r="HQ56" s="182" t="s">
        <v>30</v>
      </c>
      <c r="HR56" s="182">
        <v>2</v>
      </c>
      <c r="HS56" s="182" t="s">
        <v>14</v>
      </c>
      <c r="HT56" s="182" t="s">
        <v>14</v>
      </c>
      <c r="HU56" s="179">
        <v>44690</v>
      </c>
      <c r="HV56" s="189" t="s">
        <v>2617</v>
      </c>
      <c r="HW56" s="189">
        <v>0</v>
      </c>
      <c r="HX56" s="189" t="s">
        <v>2247</v>
      </c>
      <c r="HY56" s="189" t="s">
        <v>30</v>
      </c>
      <c r="HZ56" s="189">
        <v>2</v>
      </c>
      <c r="IA56" s="189" t="s">
        <v>14</v>
      </c>
      <c r="IB56" s="189" t="s">
        <v>14</v>
      </c>
      <c r="IC56" s="190">
        <v>44690</v>
      </c>
      <c r="ID56" s="188" t="s">
        <v>2619</v>
      </c>
      <c r="IE56" s="182">
        <v>2</v>
      </c>
      <c r="IF56" s="182" t="s">
        <v>2247</v>
      </c>
      <c r="IG56" s="182" t="s">
        <v>30</v>
      </c>
      <c r="IH56" s="182">
        <v>2</v>
      </c>
      <c r="II56" s="182" t="s">
        <v>14</v>
      </c>
      <c r="IJ56" s="182" t="s">
        <v>14</v>
      </c>
      <c r="IK56" s="179">
        <v>44690</v>
      </c>
      <c r="IL56" s="189" t="s">
        <v>2618</v>
      </c>
      <c r="IM56" s="189">
        <v>0</v>
      </c>
      <c r="IN56" s="189" t="s">
        <v>2247</v>
      </c>
      <c r="IO56" s="189" t="s">
        <v>30</v>
      </c>
      <c r="IP56" s="189">
        <v>2</v>
      </c>
      <c r="IQ56" s="189" t="s">
        <v>14</v>
      </c>
      <c r="IR56" s="189" t="s">
        <v>14</v>
      </c>
      <c r="IS56" s="190">
        <v>44690</v>
      </c>
    </row>
    <row r="57" spans="1:253" s="282" customFormat="1" ht="12.95" customHeight="1" x14ac:dyDescent="0.2">
      <c r="A57" s="282" t="s">
        <v>1669</v>
      </c>
      <c r="B57" s="282" t="s">
        <v>9368</v>
      </c>
      <c r="C57" s="282" t="s">
        <v>1670</v>
      </c>
      <c r="D57" s="282" t="s">
        <v>443</v>
      </c>
      <c r="E57" s="282" t="s">
        <v>8772</v>
      </c>
      <c r="F57" s="282" t="s">
        <v>3994</v>
      </c>
      <c r="G57" s="177">
        <v>56168000</v>
      </c>
      <c r="H57" s="178" t="s">
        <v>3991</v>
      </c>
      <c r="I57" s="178" t="s">
        <v>30</v>
      </c>
      <c r="J57" s="178">
        <v>2</v>
      </c>
      <c r="K57" s="178" t="s">
        <v>3993</v>
      </c>
      <c r="L57" s="178" t="s">
        <v>3992</v>
      </c>
      <c r="M57" s="179">
        <v>44736</v>
      </c>
      <c r="N57" s="188" t="s">
        <v>3998</v>
      </c>
      <c r="O57" s="180">
        <v>519240</v>
      </c>
      <c r="P57" s="180" t="s">
        <v>3995</v>
      </c>
      <c r="Q57" s="180" t="s">
        <v>80</v>
      </c>
      <c r="R57" s="180">
        <v>1</v>
      </c>
      <c r="S57" s="180" t="s">
        <v>3997</v>
      </c>
      <c r="T57" s="180" t="s">
        <v>3996</v>
      </c>
      <c r="U57" s="181">
        <v>44736</v>
      </c>
      <c r="V57" s="188" t="s">
        <v>6295</v>
      </c>
      <c r="W57" s="178">
        <v>16922000</v>
      </c>
      <c r="X57" s="178" t="s">
        <v>6292</v>
      </c>
      <c r="Y57" s="178" t="s">
        <v>4515</v>
      </c>
      <c r="Z57" s="178">
        <v>2</v>
      </c>
      <c r="AA57" s="178" t="s">
        <v>6294</v>
      </c>
      <c r="AB57" s="178" t="s">
        <v>6293</v>
      </c>
      <c r="AC57" s="179">
        <v>44837</v>
      </c>
      <c r="AD57" s="188" t="s">
        <v>6299</v>
      </c>
      <c r="AE57" s="186">
        <v>16922000</v>
      </c>
      <c r="AF57" s="186" t="s">
        <v>6296</v>
      </c>
      <c r="AG57" s="186" t="s">
        <v>4515</v>
      </c>
      <c r="AH57" s="186">
        <v>2</v>
      </c>
      <c r="AI57" s="186" t="s">
        <v>6298</v>
      </c>
      <c r="AJ57" s="186" t="s">
        <v>6297</v>
      </c>
      <c r="AK57" s="187">
        <v>44837</v>
      </c>
      <c r="AL57" s="188" t="s">
        <v>5441</v>
      </c>
      <c r="AM57" s="178">
        <v>555000</v>
      </c>
      <c r="AN57" s="178" t="s">
        <v>4591</v>
      </c>
      <c r="AO57" s="178" t="s">
        <v>4515</v>
      </c>
      <c r="AP57" s="178">
        <v>2</v>
      </c>
      <c r="AQ57" s="178" t="s">
        <v>5440</v>
      </c>
      <c r="AR57" s="178" t="s">
        <v>5439</v>
      </c>
      <c r="AS57" s="179">
        <v>44809</v>
      </c>
      <c r="AT57" s="189" t="s">
        <v>4000</v>
      </c>
      <c r="AU57" s="186" t="s">
        <v>14</v>
      </c>
      <c r="AV57" s="186" t="s">
        <v>904</v>
      </c>
      <c r="AW57" s="186" t="s">
        <v>14</v>
      </c>
      <c r="AX57" s="186" t="s">
        <v>14</v>
      </c>
      <c r="AY57" s="186" t="s">
        <v>3999</v>
      </c>
      <c r="AZ57" s="186" t="s">
        <v>904</v>
      </c>
      <c r="BA57" s="187">
        <v>44736</v>
      </c>
      <c r="BB57" s="188" t="s">
        <v>5438</v>
      </c>
      <c r="BC57" s="178">
        <v>1000538</v>
      </c>
      <c r="BD57" s="178" t="s">
        <v>5410</v>
      </c>
      <c r="BE57" s="178" t="s">
        <v>4515</v>
      </c>
      <c r="BF57" s="178">
        <v>2</v>
      </c>
      <c r="BG57" s="178" t="s">
        <v>5416</v>
      </c>
      <c r="BH57" s="178" t="s">
        <v>5411</v>
      </c>
      <c r="BI57" s="179">
        <v>44809</v>
      </c>
      <c r="BJ57" s="189" t="s">
        <v>5436</v>
      </c>
      <c r="BK57" s="189" t="s">
        <v>14</v>
      </c>
      <c r="BL57" s="189" t="s">
        <v>14</v>
      </c>
      <c r="BM57" s="189" t="s">
        <v>14</v>
      </c>
      <c r="BN57" s="189" t="s">
        <v>14</v>
      </c>
      <c r="BO57" s="189" t="s">
        <v>5433</v>
      </c>
      <c r="BP57" s="186" t="s">
        <v>14</v>
      </c>
      <c r="BQ57" s="190">
        <v>44809</v>
      </c>
      <c r="BR57" s="188" t="s">
        <v>1672</v>
      </c>
      <c r="BS57" s="182">
        <v>0</v>
      </c>
      <c r="BT57" s="182" t="s">
        <v>14</v>
      </c>
      <c r="BU57" s="182" t="s">
        <v>14</v>
      </c>
      <c r="BV57" s="182" t="s">
        <v>14</v>
      </c>
      <c r="BW57" s="182" t="s">
        <v>1671</v>
      </c>
      <c r="BX57" s="182" t="s">
        <v>14</v>
      </c>
      <c r="BY57" s="179">
        <v>44456</v>
      </c>
      <c r="BZ57" s="189" t="s">
        <v>1673</v>
      </c>
      <c r="CA57" s="189">
        <v>0</v>
      </c>
      <c r="CB57" s="189" t="s">
        <v>14</v>
      </c>
      <c r="CC57" s="189" t="s">
        <v>14</v>
      </c>
      <c r="CD57" s="189" t="s">
        <v>14</v>
      </c>
      <c r="CE57" s="189" t="s">
        <v>1671</v>
      </c>
      <c r="CF57" s="189" t="s">
        <v>14</v>
      </c>
      <c r="CG57" s="190">
        <v>44456</v>
      </c>
      <c r="CH57" s="188" t="s">
        <v>9864</v>
      </c>
      <c r="CI57" s="189" t="e">
        <v>#N/A</v>
      </c>
      <c r="CJ57" s="189" t="e">
        <v>#N/A</v>
      </c>
      <c r="CK57" s="189" t="e">
        <v>#N/A</v>
      </c>
      <c r="CL57" s="189" t="e">
        <v>#N/A</v>
      </c>
      <c r="CM57" s="189" t="e">
        <v>#N/A</v>
      </c>
      <c r="CN57" s="189" t="e">
        <v>#N/A</v>
      </c>
      <c r="CO57" s="191" t="e">
        <v>#N/A</v>
      </c>
      <c r="CP57" s="189" t="s">
        <v>1674</v>
      </c>
      <c r="CQ57" s="182">
        <v>0</v>
      </c>
      <c r="CR57" s="182" t="s">
        <v>14</v>
      </c>
      <c r="CS57" s="182" t="s">
        <v>14</v>
      </c>
      <c r="CT57" s="182" t="s">
        <v>14</v>
      </c>
      <c r="CU57" s="182" t="s">
        <v>1671</v>
      </c>
      <c r="CV57" s="182" t="s">
        <v>14</v>
      </c>
      <c r="CW57" s="179">
        <v>44456</v>
      </c>
      <c r="CX57" s="189" t="s">
        <v>5835</v>
      </c>
      <c r="CY57" s="186">
        <v>4910000</v>
      </c>
      <c r="CZ57" s="186" t="s">
        <v>5833</v>
      </c>
      <c r="DA57" s="186" t="s">
        <v>4515</v>
      </c>
      <c r="DB57" s="186">
        <v>2</v>
      </c>
      <c r="DC57" s="186" t="s">
        <v>5841</v>
      </c>
      <c r="DD57" s="186" t="s">
        <v>5834</v>
      </c>
      <c r="DE57" s="192">
        <v>44831</v>
      </c>
      <c r="DF57" s="188" t="s">
        <v>5842</v>
      </c>
      <c r="DG57" s="178">
        <v>0</v>
      </c>
      <c r="DH57" s="182" t="s">
        <v>5839</v>
      </c>
      <c r="DI57" s="182" t="s">
        <v>4515</v>
      </c>
      <c r="DJ57" s="182">
        <v>2</v>
      </c>
      <c r="DK57" s="182" t="s">
        <v>5841</v>
      </c>
      <c r="DL57" s="182" t="s">
        <v>5840</v>
      </c>
      <c r="DM57" s="179">
        <v>44831</v>
      </c>
      <c r="DN57" s="189" t="s">
        <v>5844</v>
      </c>
      <c r="DO57" s="186">
        <v>12012000</v>
      </c>
      <c r="DP57" s="189" t="s">
        <v>5839</v>
      </c>
      <c r="DQ57" s="189" t="s">
        <v>4515</v>
      </c>
      <c r="DR57" s="189">
        <v>2</v>
      </c>
      <c r="DS57" s="189" t="s">
        <v>5841</v>
      </c>
      <c r="DT57" s="189" t="s">
        <v>5843</v>
      </c>
      <c r="DU57" s="190">
        <v>44831</v>
      </c>
      <c r="DV57" s="188" t="s">
        <v>5845</v>
      </c>
      <c r="DW57" s="178">
        <v>3698000</v>
      </c>
      <c r="DX57" s="182" t="s">
        <v>5833</v>
      </c>
      <c r="DY57" s="182" t="s">
        <v>4515</v>
      </c>
      <c r="DZ57" s="182">
        <v>2</v>
      </c>
      <c r="EA57" s="182" t="s">
        <v>5841</v>
      </c>
      <c r="EB57" s="182" t="s">
        <v>5834</v>
      </c>
      <c r="EC57" s="179">
        <v>44831</v>
      </c>
      <c r="ED57" s="189" t="s">
        <v>5846</v>
      </c>
      <c r="EE57" s="186">
        <v>1212000</v>
      </c>
      <c r="EF57" s="189" t="s">
        <v>5815</v>
      </c>
      <c r="EG57" s="189" t="s">
        <v>4515</v>
      </c>
      <c r="EH57" s="189">
        <v>2</v>
      </c>
      <c r="EI57" s="189" t="s">
        <v>5841</v>
      </c>
      <c r="EJ57" s="189" t="s">
        <v>5834</v>
      </c>
      <c r="EK57" s="190">
        <v>44831</v>
      </c>
      <c r="EL57" s="188" t="s">
        <v>5847</v>
      </c>
      <c r="EM57" s="178">
        <v>0</v>
      </c>
      <c r="EN57" s="182" t="s">
        <v>5815</v>
      </c>
      <c r="EO57" s="182" t="s">
        <v>19</v>
      </c>
      <c r="EP57" s="182">
        <v>3</v>
      </c>
      <c r="EQ57" s="182" t="s">
        <v>5841</v>
      </c>
      <c r="ER57" s="182" t="s">
        <v>5834</v>
      </c>
      <c r="ES57" s="179">
        <v>44831</v>
      </c>
      <c r="ET57" s="189" t="s">
        <v>5437</v>
      </c>
      <c r="EU57" s="189" t="s">
        <v>14</v>
      </c>
      <c r="EV57" s="189" t="s">
        <v>14</v>
      </c>
      <c r="EW57" s="189" t="s">
        <v>14</v>
      </c>
      <c r="EX57" s="189" t="s">
        <v>14</v>
      </c>
      <c r="EY57" s="189" t="s">
        <v>5433</v>
      </c>
      <c r="EZ57" s="189" t="s">
        <v>14</v>
      </c>
      <c r="FA57" s="190">
        <v>44809</v>
      </c>
      <c r="FB57" s="188" t="s">
        <v>4003</v>
      </c>
      <c r="FC57" s="182">
        <v>2</v>
      </c>
      <c r="FD57" s="182" t="s">
        <v>904</v>
      </c>
      <c r="FE57" s="182" t="s">
        <v>30</v>
      </c>
      <c r="FF57" s="182">
        <v>2</v>
      </c>
      <c r="FG57" s="182" t="s">
        <v>4002</v>
      </c>
      <c r="FH57" s="182" t="s">
        <v>4001</v>
      </c>
      <c r="FI57" s="179">
        <v>44736</v>
      </c>
      <c r="FJ57" s="188" t="s">
        <v>1675</v>
      </c>
      <c r="FK57" s="189">
        <v>0</v>
      </c>
      <c r="FL57" s="189" t="s">
        <v>14</v>
      </c>
      <c r="FM57" s="189" t="s">
        <v>14</v>
      </c>
      <c r="FN57" s="189" t="s">
        <v>14</v>
      </c>
      <c r="FO57" s="189" t="s">
        <v>1671</v>
      </c>
      <c r="FP57" s="186" t="s">
        <v>14</v>
      </c>
      <c r="FQ57" s="187">
        <v>44456</v>
      </c>
      <c r="FR57" s="188" t="s">
        <v>1676</v>
      </c>
      <c r="FS57" s="182">
        <v>0</v>
      </c>
      <c r="FT57" s="182" t="s">
        <v>14</v>
      </c>
      <c r="FU57" s="182" t="s">
        <v>14</v>
      </c>
      <c r="FV57" s="182" t="s">
        <v>14</v>
      </c>
      <c r="FW57" s="182" t="s">
        <v>1671</v>
      </c>
      <c r="FX57" s="182" t="s">
        <v>14</v>
      </c>
      <c r="FY57" s="179">
        <v>44456</v>
      </c>
      <c r="FZ57" s="189" t="s">
        <v>2952</v>
      </c>
      <c r="GA57" s="189">
        <v>1</v>
      </c>
      <c r="GB57" s="189" t="s">
        <v>2247</v>
      </c>
      <c r="GC57" s="189" t="s">
        <v>30</v>
      </c>
      <c r="GD57" s="189">
        <v>2</v>
      </c>
      <c r="GE57" s="189" t="s">
        <v>14</v>
      </c>
      <c r="GF57" s="189" t="s">
        <v>14</v>
      </c>
      <c r="GG57" s="190">
        <v>44693</v>
      </c>
      <c r="GH57" s="188" t="s">
        <v>2958</v>
      </c>
      <c r="GI57" s="182">
        <v>1</v>
      </c>
      <c r="GJ57" s="182" t="s">
        <v>2247</v>
      </c>
      <c r="GK57" s="182" t="s">
        <v>30</v>
      </c>
      <c r="GL57" s="182">
        <v>2</v>
      </c>
      <c r="GM57" s="182" t="s">
        <v>14</v>
      </c>
      <c r="GN57" s="182" t="s">
        <v>14</v>
      </c>
      <c r="GO57" s="179">
        <v>44693</v>
      </c>
      <c r="GP57" s="189" t="s">
        <v>2953</v>
      </c>
      <c r="GQ57" s="189">
        <v>0</v>
      </c>
      <c r="GR57" s="189" t="s">
        <v>2247</v>
      </c>
      <c r="GS57" s="189" t="s">
        <v>30</v>
      </c>
      <c r="GT57" s="189">
        <v>2</v>
      </c>
      <c r="GU57" s="189" t="s">
        <v>14</v>
      </c>
      <c r="GV57" s="189" t="s">
        <v>14</v>
      </c>
      <c r="GW57" s="190">
        <v>44693</v>
      </c>
      <c r="GX57" s="188" t="s">
        <v>2959</v>
      </c>
      <c r="GY57" s="182">
        <v>0</v>
      </c>
      <c r="GZ57" s="182" t="s">
        <v>2247</v>
      </c>
      <c r="HA57" s="182" t="s">
        <v>30</v>
      </c>
      <c r="HB57" s="182">
        <v>2</v>
      </c>
      <c r="HC57" s="182" t="s">
        <v>14</v>
      </c>
      <c r="HD57" s="182" t="s">
        <v>14</v>
      </c>
      <c r="HE57" s="179">
        <v>44693</v>
      </c>
      <c r="HF57" s="189" t="s">
        <v>2951</v>
      </c>
      <c r="HG57" s="189">
        <v>2</v>
      </c>
      <c r="HH57" s="189" t="s">
        <v>2247</v>
      </c>
      <c r="HI57" s="189" t="s">
        <v>30</v>
      </c>
      <c r="HJ57" s="189">
        <v>2</v>
      </c>
      <c r="HK57" s="189" t="s">
        <v>14</v>
      </c>
      <c r="HL57" s="189" t="s">
        <v>14</v>
      </c>
      <c r="HM57" s="190">
        <v>44693</v>
      </c>
      <c r="HN57" s="188" t="s">
        <v>2957</v>
      </c>
      <c r="HO57" s="182">
        <v>2</v>
      </c>
      <c r="HP57" s="182" t="s">
        <v>2247</v>
      </c>
      <c r="HQ57" s="182" t="s">
        <v>30</v>
      </c>
      <c r="HR57" s="182">
        <v>2</v>
      </c>
      <c r="HS57" s="182" t="s">
        <v>14</v>
      </c>
      <c r="HT57" s="182" t="s">
        <v>14</v>
      </c>
      <c r="HU57" s="179">
        <v>44693</v>
      </c>
      <c r="HV57" s="189" t="s">
        <v>2954</v>
      </c>
      <c r="HW57" s="189">
        <v>1</v>
      </c>
      <c r="HX57" s="189" t="s">
        <v>2247</v>
      </c>
      <c r="HY57" s="189" t="s">
        <v>30</v>
      </c>
      <c r="HZ57" s="189">
        <v>2</v>
      </c>
      <c r="IA57" s="189" t="s">
        <v>14</v>
      </c>
      <c r="IB57" s="189" t="s">
        <v>14</v>
      </c>
      <c r="IC57" s="190">
        <v>44693</v>
      </c>
      <c r="ID57" s="188" t="s">
        <v>2956</v>
      </c>
      <c r="IE57" s="182">
        <v>1</v>
      </c>
      <c r="IF57" s="182" t="s">
        <v>2247</v>
      </c>
      <c r="IG57" s="182" t="s">
        <v>30</v>
      </c>
      <c r="IH57" s="182">
        <v>2</v>
      </c>
      <c r="II57" s="182" t="s">
        <v>14</v>
      </c>
      <c r="IJ57" s="182" t="s">
        <v>14</v>
      </c>
      <c r="IK57" s="179">
        <v>44693</v>
      </c>
      <c r="IL57" s="189" t="s">
        <v>2955</v>
      </c>
      <c r="IM57" s="189">
        <v>1</v>
      </c>
      <c r="IN57" s="189" t="s">
        <v>2247</v>
      </c>
      <c r="IO57" s="189" t="s">
        <v>30</v>
      </c>
      <c r="IP57" s="189">
        <v>2</v>
      </c>
      <c r="IQ57" s="189" t="s">
        <v>14</v>
      </c>
      <c r="IR57" s="189" t="s">
        <v>14</v>
      </c>
      <c r="IS57" s="190">
        <v>44693</v>
      </c>
    </row>
    <row r="58" spans="1:253" s="282" customFormat="1" ht="12.95" customHeight="1" x14ac:dyDescent="0.2">
      <c r="A58" s="282" t="s">
        <v>441</v>
      </c>
      <c r="B58" s="282" t="s">
        <v>9241</v>
      </c>
      <c r="C58" s="282" t="s">
        <v>442</v>
      </c>
      <c r="D58" s="282" t="s">
        <v>443</v>
      </c>
      <c r="E58" s="282" t="s">
        <v>8772</v>
      </c>
      <c r="F58" s="282" t="s">
        <v>4012</v>
      </c>
      <c r="G58" s="177">
        <v>56168000</v>
      </c>
      <c r="H58" s="178" t="s">
        <v>3991</v>
      </c>
      <c r="I58" s="178" t="s">
        <v>30</v>
      </c>
      <c r="J58" s="178">
        <v>2</v>
      </c>
      <c r="K58" s="178" t="s">
        <v>3993</v>
      </c>
      <c r="L58" s="178" t="s">
        <v>3992</v>
      </c>
      <c r="M58" s="179">
        <v>44736</v>
      </c>
      <c r="N58" s="188" t="s">
        <v>4016</v>
      </c>
      <c r="O58" s="180">
        <v>38244</v>
      </c>
      <c r="P58" s="180" t="s">
        <v>4013</v>
      </c>
      <c r="Q58" s="180" t="s">
        <v>30</v>
      </c>
      <c r="R58" s="180">
        <v>2</v>
      </c>
      <c r="S58" s="180" t="s">
        <v>4015</v>
      </c>
      <c r="T58" s="180" t="s">
        <v>4014</v>
      </c>
      <c r="U58" s="181">
        <v>44736</v>
      </c>
      <c r="V58" s="188" t="s">
        <v>5445</v>
      </c>
      <c r="W58" s="178">
        <v>1114000</v>
      </c>
      <c r="X58" s="178" t="s">
        <v>5442</v>
      </c>
      <c r="Y58" s="178" t="s">
        <v>4515</v>
      </c>
      <c r="Z58" s="178">
        <v>2</v>
      </c>
      <c r="AA58" s="178" t="s">
        <v>5444</v>
      </c>
      <c r="AB58" s="178" t="s">
        <v>5443</v>
      </c>
      <c r="AC58" s="179">
        <v>44809</v>
      </c>
      <c r="AD58" s="188" t="s">
        <v>5447</v>
      </c>
      <c r="AE58" s="186">
        <v>555000</v>
      </c>
      <c r="AF58" s="186" t="s">
        <v>4591</v>
      </c>
      <c r="AG58" s="186" t="s">
        <v>4515</v>
      </c>
      <c r="AH58" s="186">
        <v>2</v>
      </c>
      <c r="AI58" s="186" t="s">
        <v>5446</v>
      </c>
      <c r="AJ58" s="186" t="s">
        <v>5439</v>
      </c>
      <c r="AK58" s="187">
        <v>44809</v>
      </c>
      <c r="AL58" s="188" t="s">
        <v>5448</v>
      </c>
      <c r="AM58" s="178">
        <v>555000</v>
      </c>
      <c r="AN58" s="178" t="s">
        <v>4591</v>
      </c>
      <c r="AO58" s="178" t="s">
        <v>4515</v>
      </c>
      <c r="AP58" s="178">
        <v>2</v>
      </c>
      <c r="AQ58" s="178" t="s">
        <v>5446</v>
      </c>
      <c r="AR58" s="178" t="s">
        <v>5439</v>
      </c>
      <c r="AS58" s="179">
        <v>44809</v>
      </c>
      <c r="AT58" s="189" t="s">
        <v>4018</v>
      </c>
      <c r="AU58" s="186" t="s">
        <v>14</v>
      </c>
      <c r="AV58" s="186" t="s">
        <v>904</v>
      </c>
      <c r="AW58" s="186" t="s">
        <v>14</v>
      </c>
      <c r="AX58" s="186" t="s">
        <v>14</v>
      </c>
      <c r="AY58" s="186">
        <v>0</v>
      </c>
      <c r="AZ58" s="186" t="s">
        <v>4017</v>
      </c>
      <c r="BA58" s="187">
        <v>44736</v>
      </c>
      <c r="BB58" s="188" t="s">
        <v>5009</v>
      </c>
      <c r="BC58" s="178" t="s">
        <v>14</v>
      </c>
      <c r="BD58" s="178" t="s">
        <v>14</v>
      </c>
      <c r="BE58" s="178" t="s">
        <v>14</v>
      </c>
      <c r="BF58" s="178" t="s">
        <v>14</v>
      </c>
      <c r="BG58" s="178" t="s">
        <v>5008</v>
      </c>
      <c r="BH58" s="178" t="s">
        <v>14</v>
      </c>
      <c r="BI58" s="179">
        <v>44803</v>
      </c>
      <c r="BJ58" s="189" t="s">
        <v>4019</v>
      </c>
      <c r="BK58" s="189" t="s">
        <v>14</v>
      </c>
      <c r="BL58" s="189" t="s">
        <v>904</v>
      </c>
      <c r="BM58" s="189" t="s">
        <v>14</v>
      </c>
      <c r="BN58" s="189" t="s">
        <v>14</v>
      </c>
      <c r="BO58" s="189">
        <v>0</v>
      </c>
      <c r="BP58" s="186" t="s">
        <v>4017</v>
      </c>
      <c r="BQ58" s="190">
        <v>44736</v>
      </c>
      <c r="BR58" s="188" t="s">
        <v>1677</v>
      </c>
      <c r="BS58" s="182">
        <v>0</v>
      </c>
      <c r="BT58" s="182" t="s">
        <v>14</v>
      </c>
      <c r="BU58" s="182" t="s">
        <v>14</v>
      </c>
      <c r="BV58" s="182" t="s">
        <v>14</v>
      </c>
      <c r="BW58" s="182" t="s">
        <v>1671</v>
      </c>
      <c r="BX58" s="182" t="s">
        <v>14</v>
      </c>
      <c r="BY58" s="179">
        <v>44456</v>
      </c>
      <c r="BZ58" s="189" t="s">
        <v>1678</v>
      </c>
      <c r="CA58" s="189">
        <v>0</v>
      </c>
      <c r="CB58" s="189" t="s">
        <v>14</v>
      </c>
      <c r="CC58" s="189" t="s">
        <v>14</v>
      </c>
      <c r="CD58" s="189" t="s">
        <v>14</v>
      </c>
      <c r="CE58" s="189" t="s">
        <v>1671</v>
      </c>
      <c r="CF58" s="189" t="s">
        <v>14</v>
      </c>
      <c r="CG58" s="190">
        <v>44456</v>
      </c>
      <c r="CH58" s="188" t="s">
        <v>9865</v>
      </c>
      <c r="CI58" s="189" t="e">
        <v>#N/A</v>
      </c>
      <c r="CJ58" s="189" t="e">
        <v>#N/A</v>
      </c>
      <c r="CK58" s="189" t="e">
        <v>#N/A</v>
      </c>
      <c r="CL58" s="189" t="e">
        <v>#N/A</v>
      </c>
      <c r="CM58" s="189" t="e">
        <v>#N/A</v>
      </c>
      <c r="CN58" s="189" t="e">
        <v>#N/A</v>
      </c>
      <c r="CO58" s="191" t="e">
        <v>#N/A</v>
      </c>
      <c r="CP58" s="189" t="s">
        <v>1679</v>
      </c>
      <c r="CQ58" s="182">
        <v>0</v>
      </c>
      <c r="CR58" s="182" t="s">
        <v>14</v>
      </c>
      <c r="CS58" s="182" t="s">
        <v>14</v>
      </c>
      <c r="CT58" s="182" t="s">
        <v>14</v>
      </c>
      <c r="CU58" s="182" t="s">
        <v>1671</v>
      </c>
      <c r="CV58" s="182" t="s">
        <v>14</v>
      </c>
      <c r="CW58" s="179">
        <v>44456</v>
      </c>
      <c r="CX58" s="189" t="s">
        <v>5449</v>
      </c>
      <c r="CY58" s="186">
        <v>555000</v>
      </c>
      <c r="CZ58" s="186" t="s">
        <v>4591</v>
      </c>
      <c r="DA58" s="186" t="s">
        <v>4515</v>
      </c>
      <c r="DB58" s="186">
        <v>2</v>
      </c>
      <c r="DC58" s="186" t="s">
        <v>5452</v>
      </c>
      <c r="DD58" s="186" t="s">
        <v>5439</v>
      </c>
      <c r="DE58" s="192">
        <v>44809</v>
      </c>
      <c r="DF58" s="188" t="s">
        <v>5453</v>
      </c>
      <c r="DG58" s="178">
        <v>559000</v>
      </c>
      <c r="DH58" s="182" t="s">
        <v>5450</v>
      </c>
      <c r="DI58" s="182" t="s">
        <v>4515</v>
      </c>
      <c r="DJ58" s="182">
        <v>2</v>
      </c>
      <c r="DK58" s="182" t="s">
        <v>5452</v>
      </c>
      <c r="DL58" s="182" t="s">
        <v>5451</v>
      </c>
      <c r="DM58" s="179">
        <v>44809</v>
      </c>
      <c r="DN58" s="189" t="s">
        <v>5455</v>
      </c>
      <c r="DO58" s="186">
        <v>0</v>
      </c>
      <c r="DP58" s="189" t="s">
        <v>5450</v>
      </c>
      <c r="DQ58" s="189" t="s">
        <v>4515</v>
      </c>
      <c r="DR58" s="189">
        <v>2</v>
      </c>
      <c r="DS58" s="189" t="s">
        <v>5452</v>
      </c>
      <c r="DT58" s="189" t="s">
        <v>5454</v>
      </c>
      <c r="DU58" s="190">
        <v>44809</v>
      </c>
      <c r="DV58" s="188" t="s">
        <v>5456</v>
      </c>
      <c r="DW58" s="178">
        <v>555000</v>
      </c>
      <c r="DX58" s="182" t="s">
        <v>4591</v>
      </c>
      <c r="DY58" s="182" t="s">
        <v>4515</v>
      </c>
      <c r="DZ58" s="182">
        <v>2</v>
      </c>
      <c r="EA58" s="182" t="s">
        <v>5452</v>
      </c>
      <c r="EB58" s="182" t="s">
        <v>5439</v>
      </c>
      <c r="EC58" s="179">
        <v>44809</v>
      </c>
      <c r="ED58" s="189" t="s">
        <v>5457</v>
      </c>
      <c r="EE58" s="186">
        <v>0</v>
      </c>
      <c r="EF58" s="189" t="s">
        <v>904</v>
      </c>
      <c r="EG58" s="189" t="s">
        <v>14</v>
      </c>
      <c r="EH58" s="189" t="s">
        <v>14</v>
      </c>
      <c r="EI58" s="189" t="s">
        <v>5452</v>
      </c>
      <c r="EJ58" s="189" t="s">
        <v>904</v>
      </c>
      <c r="EK58" s="190">
        <v>44809</v>
      </c>
      <c r="EL58" s="188" t="s">
        <v>5458</v>
      </c>
      <c r="EM58" s="178">
        <v>0</v>
      </c>
      <c r="EN58" s="182" t="s">
        <v>904</v>
      </c>
      <c r="EO58" s="182" t="s">
        <v>14</v>
      </c>
      <c r="EP58" s="182" t="s">
        <v>14</v>
      </c>
      <c r="EQ58" s="182" t="s">
        <v>5452</v>
      </c>
      <c r="ER58" s="182" t="s">
        <v>904</v>
      </c>
      <c r="ES58" s="179">
        <v>44809</v>
      </c>
      <c r="ET58" s="189" t="s">
        <v>4020</v>
      </c>
      <c r="EU58" s="189" t="s">
        <v>14</v>
      </c>
      <c r="EV58" s="189" t="s">
        <v>904</v>
      </c>
      <c r="EW58" s="189" t="s">
        <v>14</v>
      </c>
      <c r="EX58" s="189" t="s">
        <v>14</v>
      </c>
      <c r="EY58" s="189">
        <v>0</v>
      </c>
      <c r="EZ58" s="189" t="s">
        <v>4017</v>
      </c>
      <c r="FA58" s="190">
        <v>44736</v>
      </c>
      <c r="FB58" s="188" t="s">
        <v>4022</v>
      </c>
      <c r="FC58" s="182">
        <v>2</v>
      </c>
      <c r="FD58" s="182" t="s">
        <v>904</v>
      </c>
      <c r="FE58" s="182" t="s">
        <v>80</v>
      </c>
      <c r="FF58" s="182">
        <v>1</v>
      </c>
      <c r="FG58" s="182" t="s">
        <v>4021</v>
      </c>
      <c r="FH58" s="182" t="s">
        <v>904</v>
      </c>
      <c r="FI58" s="179">
        <v>44736</v>
      </c>
      <c r="FJ58" s="188" t="s">
        <v>1685</v>
      </c>
      <c r="FK58" s="189">
        <v>0</v>
      </c>
      <c r="FL58" s="189" t="s">
        <v>14</v>
      </c>
      <c r="FM58" s="189" t="s">
        <v>14</v>
      </c>
      <c r="FN58" s="189" t="s">
        <v>14</v>
      </c>
      <c r="FO58" s="189" t="s">
        <v>1671</v>
      </c>
      <c r="FP58" s="186" t="s">
        <v>14</v>
      </c>
      <c r="FQ58" s="187">
        <v>44456</v>
      </c>
      <c r="FR58" s="188" t="s">
        <v>444</v>
      </c>
      <c r="FS58" s="182" t="s">
        <v>14</v>
      </c>
      <c r="FT58" s="182">
        <v>0</v>
      </c>
      <c r="FU58" s="182" t="s">
        <v>14</v>
      </c>
      <c r="FV58" s="182" t="s">
        <v>14</v>
      </c>
      <c r="FW58" s="182" t="s">
        <v>15</v>
      </c>
      <c r="FX58" s="182">
        <v>0</v>
      </c>
      <c r="FY58" s="179">
        <v>43511</v>
      </c>
      <c r="FZ58" s="189" t="s">
        <v>2961</v>
      </c>
      <c r="GA58" s="189">
        <v>1</v>
      </c>
      <c r="GB58" s="189" t="s">
        <v>2247</v>
      </c>
      <c r="GC58" s="189" t="s">
        <v>30</v>
      </c>
      <c r="GD58" s="189">
        <v>2</v>
      </c>
      <c r="GE58" s="189" t="s">
        <v>14</v>
      </c>
      <c r="GF58" s="189" t="s">
        <v>14</v>
      </c>
      <c r="GG58" s="190">
        <v>44693</v>
      </c>
      <c r="GH58" s="188" t="s">
        <v>2967</v>
      </c>
      <c r="GI58" s="182">
        <v>1</v>
      </c>
      <c r="GJ58" s="182" t="s">
        <v>2247</v>
      </c>
      <c r="GK58" s="182" t="s">
        <v>30</v>
      </c>
      <c r="GL58" s="182">
        <v>2</v>
      </c>
      <c r="GM58" s="182" t="s">
        <v>14</v>
      </c>
      <c r="GN58" s="182" t="s">
        <v>14</v>
      </c>
      <c r="GO58" s="179">
        <v>44693</v>
      </c>
      <c r="GP58" s="189" t="s">
        <v>2962</v>
      </c>
      <c r="GQ58" s="189">
        <v>0</v>
      </c>
      <c r="GR58" s="189" t="s">
        <v>2247</v>
      </c>
      <c r="GS58" s="189" t="s">
        <v>30</v>
      </c>
      <c r="GT58" s="189">
        <v>2</v>
      </c>
      <c r="GU58" s="189" t="s">
        <v>14</v>
      </c>
      <c r="GV58" s="189" t="s">
        <v>14</v>
      </c>
      <c r="GW58" s="190">
        <v>44693</v>
      </c>
      <c r="GX58" s="188" t="s">
        <v>2968</v>
      </c>
      <c r="GY58" s="182">
        <v>0</v>
      </c>
      <c r="GZ58" s="182" t="s">
        <v>2247</v>
      </c>
      <c r="HA58" s="182" t="s">
        <v>30</v>
      </c>
      <c r="HB58" s="182">
        <v>2</v>
      </c>
      <c r="HC58" s="182" t="s">
        <v>14</v>
      </c>
      <c r="HD58" s="182" t="s">
        <v>14</v>
      </c>
      <c r="HE58" s="179">
        <v>44693</v>
      </c>
      <c r="HF58" s="189" t="s">
        <v>2960</v>
      </c>
      <c r="HG58" s="189">
        <v>2</v>
      </c>
      <c r="HH58" s="189" t="s">
        <v>2247</v>
      </c>
      <c r="HI58" s="189" t="s">
        <v>30</v>
      </c>
      <c r="HJ58" s="189">
        <v>2</v>
      </c>
      <c r="HK58" s="189" t="s">
        <v>14</v>
      </c>
      <c r="HL58" s="189" t="s">
        <v>14</v>
      </c>
      <c r="HM58" s="190">
        <v>44693</v>
      </c>
      <c r="HN58" s="188" t="s">
        <v>2966</v>
      </c>
      <c r="HO58" s="182">
        <v>0</v>
      </c>
      <c r="HP58" s="182" t="s">
        <v>2247</v>
      </c>
      <c r="HQ58" s="182" t="s">
        <v>30</v>
      </c>
      <c r="HR58" s="182">
        <v>2</v>
      </c>
      <c r="HS58" s="182" t="s">
        <v>14</v>
      </c>
      <c r="HT58" s="182" t="s">
        <v>14</v>
      </c>
      <c r="HU58" s="179">
        <v>44693</v>
      </c>
      <c r="HV58" s="189" t="s">
        <v>2963</v>
      </c>
      <c r="HW58" s="189">
        <v>0</v>
      </c>
      <c r="HX58" s="189" t="s">
        <v>2247</v>
      </c>
      <c r="HY58" s="189" t="s">
        <v>30</v>
      </c>
      <c r="HZ58" s="189">
        <v>2</v>
      </c>
      <c r="IA58" s="189" t="s">
        <v>14</v>
      </c>
      <c r="IB58" s="189" t="s">
        <v>14</v>
      </c>
      <c r="IC58" s="190">
        <v>44693</v>
      </c>
      <c r="ID58" s="188" t="s">
        <v>2965</v>
      </c>
      <c r="IE58" s="182">
        <v>1</v>
      </c>
      <c r="IF58" s="182" t="s">
        <v>2247</v>
      </c>
      <c r="IG58" s="182" t="s">
        <v>30</v>
      </c>
      <c r="IH58" s="182">
        <v>2</v>
      </c>
      <c r="II58" s="182" t="s">
        <v>14</v>
      </c>
      <c r="IJ58" s="182" t="s">
        <v>14</v>
      </c>
      <c r="IK58" s="179">
        <v>44693</v>
      </c>
      <c r="IL58" s="189" t="s">
        <v>2964</v>
      </c>
      <c r="IM58" s="189">
        <v>1</v>
      </c>
      <c r="IN58" s="189" t="s">
        <v>2247</v>
      </c>
      <c r="IO58" s="189" t="s">
        <v>30</v>
      </c>
      <c r="IP58" s="189">
        <v>2</v>
      </c>
      <c r="IQ58" s="189" t="s">
        <v>14</v>
      </c>
      <c r="IR58" s="189" t="s">
        <v>14</v>
      </c>
      <c r="IS58" s="190">
        <v>44693</v>
      </c>
    </row>
    <row r="59" spans="1:253" s="282" customFormat="1" ht="12.95" customHeight="1" x14ac:dyDescent="0.2">
      <c r="A59" s="282" t="s">
        <v>1680</v>
      </c>
      <c r="B59" s="282" t="s">
        <v>9197</v>
      </c>
      <c r="C59" s="282" t="s">
        <v>1681</v>
      </c>
      <c r="D59" s="282" t="s">
        <v>443</v>
      </c>
      <c r="E59" s="282" t="s">
        <v>8772</v>
      </c>
      <c r="F59" s="282" t="s">
        <v>4004</v>
      </c>
      <c r="G59" s="177">
        <v>56168000</v>
      </c>
      <c r="H59" s="178" t="s">
        <v>3991</v>
      </c>
      <c r="I59" s="178" t="s">
        <v>30</v>
      </c>
      <c r="J59" s="178">
        <v>2</v>
      </c>
      <c r="K59" s="178" t="s">
        <v>3993</v>
      </c>
      <c r="L59" s="178" t="s">
        <v>3992</v>
      </c>
      <c r="M59" s="179">
        <v>44736</v>
      </c>
      <c r="N59" s="188" t="s">
        <v>4007</v>
      </c>
      <c r="O59" s="180">
        <v>519240</v>
      </c>
      <c r="P59" s="180" t="s">
        <v>4005</v>
      </c>
      <c r="Q59" s="180" t="s">
        <v>80</v>
      </c>
      <c r="R59" s="180">
        <v>1</v>
      </c>
      <c r="S59" s="180" t="s">
        <v>3997</v>
      </c>
      <c r="T59" s="180" t="s">
        <v>4006</v>
      </c>
      <c r="U59" s="181">
        <v>44736</v>
      </c>
      <c r="V59" s="188" t="s">
        <v>6303</v>
      </c>
      <c r="W59" s="178">
        <v>16834000</v>
      </c>
      <c r="X59" s="178" t="s">
        <v>6300</v>
      </c>
      <c r="Y59" s="178" t="s">
        <v>4515</v>
      </c>
      <c r="Z59" s="178">
        <v>2</v>
      </c>
      <c r="AA59" s="178" t="s">
        <v>6302</v>
      </c>
      <c r="AB59" s="178" t="s">
        <v>6301</v>
      </c>
      <c r="AC59" s="179">
        <v>44837</v>
      </c>
      <c r="AD59" s="188" t="s">
        <v>6305</v>
      </c>
      <c r="AE59" s="186">
        <v>16834000</v>
      </c>
      <c r="AF59" s="186" t="s">
        <v>6296</v>
      </c>
      <c r="AG59" s="186" t="s">
        <v>4515</v>
      </c>
      <c r="AH59" s="186">
        <v>2</v>
      </c>
      <c r="AI59" s="186" t="s">
        <v>6304</v>
      </c>
      <c r="AJ59" s="186" t="s">
        <v>6297</v>
      </c>
      <c r="AK59" s="187">
        <v>44837</v>
      </c>
      <c r="AL59" s="188" t="s">
        <v>4008</v>
      </c>
      <c r="AM59" s="178" t="s">
        <v>14</v>
      </c>
      <c r="AN59" s="178" t="s">
        <v>904</v>
      </c>
      <c r="AO59" s="178" t="s">
        <v>14</v>
      </c>
      <c r="AP59" s="178" t="s">
        <v>14</v>
      </c>
      <c r="AQ59" s="178" t="s">
        <v>3999</v>
      </c>
      <c r="AR59" s="178" t="s">
        <v>904</v>
      </c>
      <c r="AS59" s="179">
        <v>44736</v>
      </c>
      <c r="AT59" s="189" t="s">
        <v>4009</v>
      </c>
      <c r="AU59" s="186" t="s">
        <v>14</v>
      </c>
      <c r="AV59" s="186" t="s">
        <v>904</v>
      </c>
      <c r="AW59" s="186" t="s">
        <v>14</v>
      </c>
      <c r="AX59" s="186" t="s">
        <v>14</v>
      </c>
      <c r="AY59" s="186" t="s">
        <v>3999</v>
      </c>
      <c r="AZ59" s="186" t="s">
        <v>904</v>
      </c>
      <c r="BA59" s="187">
        <v>44736</v>
      </c>
      <c r="BB59" s="188" t="s">
        <v>5420</v>
      </c>
      <c r="BC59" s="178">
        <v>1000538</v>
      </c>
      <c r="BD59" s="178" t="s">
        <v>5410</v>
      </c>
      <c r="BE59" s="178" t="s">
        <v>4515</v>
      </c>
      <c r="BF59" s="178">
        <v>2</v>
      </c>
      <c r="BG59" s="178" t="s">
        <v>5416</v>
      </c>
      <c r="BH59" s="178" t="s">
        <v>5411</v>
      </c>
      <c r="BI59" s="179">
        <v>44805</v>
      </c>
      <c r="BJ59" s="189" t="s">
        <v>5434</v>
      </c>
      <c r="BK59" s="189" t="s">
        <v>14</v>
      </c>
      <c r="BL59" s="189" t="s">
        <v>14</v>
      </c>
      <c r="BM59" s="189" t="s">
        <v>14</v>
      </c>
      <c r="BN59" s="189" t="s">
        <v>14</v>
      </c>
      <c r="BO59" s="189" t="s">
        <v>5433</v>
      </c>
      <c r="BP59" s="186" t="s">
        <v>14</v>
      </c>
      <c r="BQ59" s="190">
        <v>44809</v>
      </c>
      <c r="BR59" s="188" t="s">
        <v>1682</v>
      </c>
      <c r="BS59" s="182">
        <v>0</v>
      </c>
      <c r="BT59" s="182" t="s">
        <v>14</v>
      </c>
      <c r="BU59" s="182" t="s">
        <v>14</v>
      </c>
      <c r="BV59" s="182" t="s">
        <v>14</v>
      </c>
      <c r="BW59" s="182" t="s">
        <v>1671</v>
      </c>
      <c r="BX59" s="182" t="s">
        <v>14</v>
      </c>
      <c r="BY59" s="179">
        <v>44456</v>
      </c>
      <c r="BZ59" s="189" t="s">
        <v>1683</v>
      </c>
      <c r="CA59" s="189">
        <v>0</v>
      </c>
      <c r="CB59" s="189" t="s">
        <v>14</v>
      </c>
      <c r="CC59" s="189" t="s">
        <v>14</v>
      </c>
      <c r="CD59" s="189" t="s">
        <v>14</v>
      </c>
      <c r="CE59" s="189" t="s">
        <v>1671</v>
      </c>
      <c r="CF59" s="189" t="s">
        <v>14</v>
      </c>
      <c r="CG59" s="190">
        <v>44456</v>
      </c>
      <c r="CH59" s="188" t="s">
        <v>9866</v>
      </c>
      <c r="CI59" s="189" t="e">
        <v>#N/A</v>
      </c>
      <c r="CJ59" s="189" t="e">
        <v>#N/A</v>
      </c>
      <c r="CK59" s="189" t="e">
        <v>#N/A</v>
      </c>
      <c r="CL59" s="189" t="e">
        <v>#N/A</v>
      </c>
      <c r="CM59" s="189" t="e">
        <v>#N/A</v>
      </c>
      <c r="CN59" s="189" t="e">
        <v>#N/A</v>
      </c>
      <c r="CO59" s="191" t="e">
        <v>#N/A</v>
      </c>
      <c r="CP59" s="189" t="s">
        <v>1684</v>
      </c>
      <c r="CQ59" s="182">
        <v>0</v>
      </c>
      <c r="CR59" s="182" t="s">
        <v>14</v>
      </c>
      <c r="CS59" s="182" t="s">
        <v>14</v>
      </c>
      <c r="CT59" s="182" t="s">
        <v>14</v>
      </c>
      <c r="CU59" s="182" t="s">
        <v>1671</v>
      </c>
      <c r="CV59" s="182" t="s">
        <v>14</v>
      </c>
      <c r="CW59" s="179">
        <v>44456</v>
      </c>
      <c r="CX59" s="189" t="s">
        <v>5817</v>
      </c>
      <c r="CY59" s="186">
        <v>4355000</v>
      </c>
      <c r="CZ59" s="186" t="s">
        <v>5815</v>
      </c>
      <c r="DA59" s="186" t="s">
        <v>4515</v>
      </c>
      <c r="DB59" s="186">
        <v>2</v>
      </c>
      <c r="DC59" s="186" t="s">
        <v>5816</v>
      </c>
      <c r="DD59" s="186" t="s">
        <v>30</v>
      </c>
      <c r="DE59" s="192">
        <v>44841</v>
      </c>
      <c r="DF59" s="188" t="s">
        <v>6350</v>
      </c>
      <c r="DG59" s="178">
        <v>0</v>
      </c>
      <c r="DH59" s="182" t="s">
        <v>6348</v>
      </c>
      <c r="DI59" s="182" t="s">
        <v>4515</v>
      </c>
      <c r="DJ59" s="182">
        <v>2</v>
      </c>
      <c r="DK59" s="182" t="s">
        <v>6349</v>
      </c>
      <c r="DL59" s="182" t="s">
        <v>30</v>
      </c>
      <c r="DM59" s="179">
        <v>44841</v>
      </c>
      <c r="DN59" s="189" t="s">
        <v>6352</v>
      </c>
      <c r="DO59" s="186">
        <v>12480000</v>
      </c>
      <c r="DP59" s="189" t="s">
        <v>6348</v>
      </c>
      <c r="DQ59" s="189" t="s">
        <v>4515</v>
      </c>
      <c r="DR59" s="189">
        <v>2</v>
      </c>
      <c r="DS59" s="189" t="s">
        <v>6351</v>
      </c>
      <c r="DT59" s="189" t="s">
        <v>30</v>
      </c>
      <c r="DU59" s="190">
        <v>44841</v>
      </c>
      <c r="DV59" s="188" t="s">
        <v>6353</v>
      </c>
      <c r="DW59" s="178">
        <v>3143000</v>
      </c>
      <c r="DX59" s="182" t="s">
        <v>5815</v>
      </c>
      <c r="DY59" s="182" t="s">
        <v>4515</v>
      </c>
      <c r="DZ59" s="182">
        <v>2</v>
      </c>
      <c r="EA59" s="182" t="s">
        <v>5816</v>
      </c>
      <c r="EB59" s="182" t="s">
        <v>30</v>
      </c>
      <c r="EC59" s="179">
        <v>44841</v>
      </c>
      <c r="ED59" s="189" t="s">
        <v>6354</v>
      </c>
      <c r="EE59" s="186">
        <v>1212000</v>
      </c>
      <c r="EF59" s="189" t="s">
        <v>5815</v>
      </c>
      <c r="EG59" s="189" t="s">
        <v>4515</v>
      </c>
      <c r="EH59" s="189">
        <v>2</v>
      </c>
      <c r="EI59" s="189" t="s">
        <v>5816</v>
      </c>
      <c r="EJ59" s="189" t="s">
        <v>30</v>
      </c>
      <c r="EK59" s="190">
        <v>44841</v>
      </c>
      <c r="EL59" s="188" t="s">
        <v>6355</v>
      </c>
      <c r="EM59" s="178">
        <v>0</v>
      </c>
      <c r="EN59" s="182" t="s">
        <v>5815</v>
      </c>
      <c r="EO59" s="182" t="s">
        <v>4515</v>
      </c>
      <c r="EP59" s="182">
        <v>2</v>
      </c>
      <c r="EQ59" s="182" t="s">
        <v>5816</v>
      </c>
      <c r="ER59" s="182" t="s">
        <v>4515</v>
      </c>
      <c r="ES59" s="179">
        <v>44841</v>
      </c>
      <c r="ET59" s="189" t="s">
        <v>5435</v>
      </c>
      <c r="EU59" s="189" t="s">
        <v>14</v>
      </c>
      <c r="EV59" s="189" t="s">
        <v>14</v>
      </c>
      <c r="EW59" s="189" t="s">
        <v>14</v>
      </c>
      <c r="EX59" s="189" t="s">
        <v>14</v>
      </c>
      <c r="EY59" s="189" t="s">
        <v>5433</v>
      </c>
      <c r="EZ59" s="189" t="s">
        <v>14</v>
      </c>
      <c r="FA59" s="190">
        <v>44809</v>
      </c>
      <c r="FB59" s="188" t="s">
        <v>4011</v>
      </c>
      <c r="FC59" s="182">
        <v>2</v>
      </c>
      <c r="FD59" s="182" t="s">
        <v>904</v>
      </c>
      <c r="FE59" s="182" t="s">
        <v>80</v>
      </c>
      <c r="FF59" s="182">
        <v>1</v>
      </c>
      <c r="FG59" s="182" t="s">
        <v>4010</v>
      </c>
      <c r="FH59" s="182" t="s">
        <v>904</v>
      </c>
      <c r="FI59" s="179">
        <v>44736</v>
      </c>
      <c r="FJ59" s="188" t="s">
        <v>1686</v>
      </c>
      <c r="FK59" s="189">
        <v>0</v>
      </c>
      <c r="FL59" s="189" t="s">
        <v>14</v>
      </c>
      <c r="FM59" s="189" t="s">
        <v>14</v>
      </c>
      <c r="FN59" s="189" t="s">
        <v>14</v>
      </c>
      <c r="FO59" s="189" t="s">
        <v>1671</v>
      </c>
      <c r="FP59" s="186" t="s">
        <v>14</v>
      </c>
      <c r="FQ59" s="187">
        <v>44456</v>
      </c>
      <c r="FR59" s="188" t="s">
        <v>1687</v>
      </c>
      <c r="FS59" s="182">
        <v>0</v>
      </c>
      <c r="FT59" s="182" t="s">
        <v>14</v>
      </c>
      <c r="FU59" s="182" t="s">
        <v>14</v>
      </c>
      <c r="FV59" s="182" t="s">
        <v>14</v>
      </c>
      <c r="FW59" s="182" t="s">
        <v>1671</v>
      </c>
      <c r="FX59" s="182" t="s">
        <v>14</v>
      </c>
      <c r="FY59" s="179">
        <v>44456</v>
      </c>
      <c r="FZ59" s="189" t="s">
        <v>2970</v>
      </c>
      <c r="GA59" s="189">
        <v>1</v>
      </c>
      <c r="GB59" s="189" t="s">
        <v>2247</v>
      </c>
      <c r="GC59" s="189" t="s">
        <v>30</v>
      </c>
      <c r="GD59" s="189">
        <v>2</v>
      </c>
      <c r="GE59" s="189" t="s">
        <v>14</v>
      </c>
      <c r="GF59" s="189" t="s">
        <v>14</v>
      </c>
      <c r="GG59" s="190">
        <v>44693</v>
      </c>
      <c r="GH59" s="188" t="s">
        <v>2976</v>
      </c>
      <c r="GI59" s="182">
        <v>1</v>
      </c>
      <c r="GJ59" s="182" t="s">
        <v>2247</v>
      </c>
      <c r="GK59" s="182" t="s">
        <v>30</v>
      </c>
      <c r="GL59" s="182">
        <v>2</v>
      </c>
      <c r="GM59" s="182" t="s">
        <v>14</v>
      </c>
      <c r="GN59" s="182" t="s">
        <v>14</v>
      </c>
      <c r="GO59" s="179">
        <v>44693</v>
      </c>
      <c r="GP59" s="189" t="s">
        <v>2971</v>
      </c>
      <c r="GQ59" s="189">
        <v>0</v>
      </c>
      <c r="GR59" s="189" t="s">
        <v>2247</v>
      </c>
      <c r="GS59" s="189" t="s">
        <v>30</v>
      </c>
      <c r="GT59" s="189">
        <v>2</v>
      </c>
      <c r="GU59" s="189" t="s">
        <v>14</v>
      </c>
      <c r="GV59" s="189" t="s">
        <v>14</v>
      </c>
      <c r="GW59" s="190">
        <v>44693</v>
      </c>
      <c r="GX59" s="188" t="s">
        <v>2977</v>
      </c>
      <c r="GY59" s="182">
        <v>0</v>
      </c>
      <c r="GZ59" s="182" t="s">
        <v>2247</v>
      </c>
      <c r="HA59" s="182" t="s">
        <v>30</v>
      </c>
      <c r="HB59" s="182">
        <v>2</v>
      </c>
      <c r="HC59" s="182" t="s">
        <v>14</v>
      </c>
      <c r="HD59" s="182" t="s">
        <v>14</v>
      </c>
      <c r="HE59" s="179">
        <v>44693</v>
      </c>
      <c r="HF59" s="189" t="s">
        <v>2969</v>
      </c>
      <c r="HG59" s="189">
        <v>0</v>
      </c>
      <c r="HH59" s="189" t="s">
        <v>2247</v>
      </c>
      <c r="HI59" s="189" t="s">
        <v>30</v>
      </c>
      <c r="HJ59" s="189">
        <v>2</v>
      </c>
      <c r="HK59" s="189" t="s">
        <v>14</v>
      </c>
      <c r="HL59" s="189" t="s">
        <v>14</v>
      </c>
      <c r="HM59" s="190">
        <v>44693</v>
      </c>
      <c r="HN59" s="188" t="s">
        <v>2975</v>
      </c>
      <c r="HO59" s="182">
        <v>2</v>
      </c>
      <c r="HP59" s="182" t="s">
        <v>2247</v>
      </c>
      <c r="HQ59" s="182" t="s">
        <v>30</v>
      </c>
      <c r="HR59" s="182">
        <v>2</v>
      </c>
      <c r="HS59" s="182" t="s">
        <v>14</v>
      </c>
      <c r="HT59" s="182" t="s">
        <v>14</v>
      </c>
      <c r="HU59" s="179">
        <v>44693</v>
      </c>
      <c r="HV59" s="189" t="s">
        <v>2972</v>
      </c>
      <c r="HW59" s="189">
        <v>1</v>
      </c>
      <c r="HX59" s="189" t="s">
        <v>2247</v>
      </c>
      <c r="HY59" s="189" t="s">
        <v>30</v>
      </c>
      <c r="HZ59" s="189">
        <v>2</v>
      </c>
      <c r="IA59" s="189" t="s">
        <v>14</v>
      </c>
      <c r="IB59" s="189" t="s">
        <v>14</v>
      </c>
      <c r="IC59" s="190">
        <v>44693</v>
      </c>
      <c r="ID59" s="188" t="s">
        <v>2974</v>
      </c>
      <c r="IE59" s="182">
        <v>1</v>
      </c>
      <c r="IF59" s="182" t="s">
        <v>2247</v>
      </c>
      <c r="IG59" s="182" t="s">
        <v>30</v>
      </c>
      <c r="IH59" s="182">
        <v>2</v>
      </c>
      <c r="II59" s="182" t="s">
        <v>14</v>
      </c>
      <c r="IJ59" s="182" t="s">
        <v>14</v>
      </c>
      <c r="IK59" s="179">
        <v>44693</v>
      </c>
      <c r="IL59" s="189" t="s">
        <v>2973</v>
      </c>
      <c r="IM59" s="189">
        <v>1</v>
      </c>
      <c r="IN59" s="189" t="s">
        <v>2247</v>
      </c>
      <c r="IO59" s="189" t="s">
        <v>30</v>
      </c>
      <c r="IP59" s="189">
        <v>2</v>
      </c>
      <c r="IQ59" s="189" t="s">
        <v>14</v>
      </c>
      <c r="IR59" s="189" t="s">
        <v>14</v>
      </c>
      <c r="IS59" s="190">
        <v>44693</v>
      </c>
    </row>
    <row r="60" spans="1:253" s="282" customFormat="1" ht="12.95" customHeight="1" x14ac:dyDescent="0.2">
      <c r="A60" s="282" t="s">
        <v>1188</v>
      </c>
      <c r="B60" s="282" t="s">
        <v>9241</v>
      </c>
      <c r="C60" s="282" t="s">
        <v>1189</v>
      </c>
      <c r="D60" s="282" t="s">
        <v>1161</v>
      </c>
      <c r="E60" s="282" t="s">
        <v>8787</v>
      </c>
      <c r="F60" s="282" t="s">
        <v>4973</v>
      </c>
      <c r="G60" s="177">
        <v>6769000</v>
      </c>
      <c r="H60" s="178" t="s">
        <v>4970</v>
      </c>
      <c r="I60" s="178" t="s">
        <v>4515</v>
      </c>
      <c r="J60" s="178">
        <v>2</v>
      </c>
      <c r="K60" s="178" t="s">
        <v>4972</v>
      </c>
      <c r="L60" s="178" t="s">
        <v>4971</v>
      </c>
      <c r="M60" s="179">
        <v>44802</v>
      </c>
      <c r="N60" s="188" t="s">
        <v>1634</v>
      </c>
      <c r="O60" s="180">
        <v>10450</v>
      </c>
      <c r="P60" s="180" t="s">
        <v>1631</v>
      </c>
      <c r="Q60" s="180" t="s">
        <v>80</v>
      </c>
      <c r="R60" s="180">
        <v>1</v>
      </c>
      <c r="S60" s="180" t="s">
        <v>1633</v>
      </c>
      <c r="T60" s="180" t="s">
        <v>1632</v>
      </c>
      <c r="U60" s="181">
        <v>44419</v>
      </c>
      <c r="V60" s="188" t="s">
        <v>4975</v>
      </c>
      <c r="W60" s="178">
        <v>6769000</v>
      </c>
      <c r="X60" s="178" t="s">
        <v>4970</v>
      </c>
      <c r="Y60" s="178" t="s">
        <v>4515</v>
      </c>
      <c r="Z60" s="178">
        <v>2</v>
      </c>
      <c r="AA60" s="178" t="s">
        <v>4974</v>
      </c>
      <c r="AB60" s="178" t="s">
        <v>4971</v>
      </c>
      <c r="AC60" s="179">
        <v>44802</v>
      </c>
      <c r="AD60" s="188" t="s">
        <v>4979</v>
      </c>
      <c r="AE60" s="186">
        <v>6244000</v>
      </c>
      <c r="AF60" s="186" t="s">
        <v>4976</v>
      </c>
      <c r="AG60" s="186" t="s">
        <v>19</v>
      </c>
      <c r="AH60" s="186">
        <v>3</v>
      </c>
      <c r="AI60" s="186" t="s">
        <v>4978</v>
      </c>
      <c r="AJ60" s="186" t="s">
        <v>4977</v>
      </c>
      <c r="AK60" s="187">
        <v>44802</v>
      </c>
      <c r="AL60" s="188" t="s">
        <v>2175</v>
      </c>
      <c r="AM60" s="178">
        <v>1529000</v>
      </c>
      <c r="AN60" s="178" t="s">
        <v>2172</v>
      </c>
      <c r="AO60" s="178" t="s">
        <v>19</v>
      </c>
      <c r="AP60" s="178">
        <v>3</v>
      </c>
      <c r="AQ60" s="178" t="s">
        <v>2174</v>
      </c>
      <c r="AR60" s="178" t="s">
        <v>2173</v>
      </c>
      <c r="AS60" s="179">
        <v>44664</v>
      </c>
      <c r="AT60" s="189" t="s">
        <v>1204</v>
      </c>
      <c r="AU60" s="186" t="s">
        <v>14</v>
      </c>
      <c r="AV60" s="186" t="s">
        <v>14</v>
      </c>
      <c r="AW60" s="186" t="s">
        <v>14</v>
      </c>
      <c r="AX60" s="186" t="s">
        <v>14</v>
      </c>
      <c r="AY60" s="186" t="s">
        <v>15</v>
      </c>
      <c r="AZ60" s="186" t="s">
        <v>14</v>
      </c>
      <c r="BA60" s="187">
        <v>43987</v>
      </c>
      <c r="BB60" s="188" t="s">
        <v>1203</v>
      </c>
      <c r="BC60" s="178">
        <v>0</v>
      </c>
      <c r="BD60" s="178" t="s">
        <v>1190</v>
      </c>
      <c r="BE60" s="178" t="s">
        <v>19</v>
      </c>
      <c r="BF60" s="178">
        <v>3</v>
      </c>
      <c r="BG60" s="178" t="s">
        <v>1202</v>
      </c>
      <c r="BH60" s="178" t="s">
        <v>501</v>
      </c>
      <c r="BI60" s="179">
        <v>43987</v>
      </c>
      <c r="BJ60" s="189" t="s">
        <v>2176</v>
      </c>
      <c r="BK60" s="189" t="s">
        <v>14</v>
      </c>
      <c r="BL60" s="189" t="s">
        <v>904</v>
      </c>
      <c r="BM60" s="189" t="s">
        <v>14</v>
      </c>
      <c r="BN60" s="189" t="s">
        <v>14</v>
      </c>
      <c r="BO60" s="189" t="s">
        <v>904</v>
      </c>
      <c r="BP60" s="186" t="s">
        <v>904</v>
      </c>
      <c r="BQ60" s="190">
        <v>44664</v>
      </c>
      <c r="BR60" s="188" t="s">
        <v>1192</v>
      </c>
      <c r="BS60" s="182" t="s">
        <v>14</v>
      </c>
      <c r="BT60" s="182" t="s">
        <v>1190</v>
      </c>
      <c r="BU60" s="182" t="s">
        <v>14</v>
      </c>
      <c r="BV60" s="182" t="s">
        <v>14</v>
      </c>
      <c r="BW60" s="182" t="s">
        <v>1191</v>
      </c>
      <c r="BX60" s="182" t="s">
        <v>501</v>
      </c>
      <c r="BY60" s="179">
        <v>43987</v>
      </c>
      <c r="BZ60" s="189" t="s">
        <v>1193</v>
      </c>
      <c r="CA60" s="189" t="s">
        <v>14</v>
      </c>
      <c r="CB60" s="189" t="s">
        <v>1190</v>
      </c>
      <c r="CC60" s="189" t="s">
        <v>14</v>
      </c>
      <c r="CD60" s="189" t="s">
        <v>14</v>
      </c>
      <c r="CE60" s="189" t="s">
        <v>1191</v>
      </c>
      <c r="CF60" s="189" t="s">
        <v>501</v>
      </c>
      <c r="CG60" s="190">
        <v>43987</v>
      </c>
      <c r="CH60" s="188" t="s">
        <v>9867</v>
      </c>
      <c r="CI60" s="189" t="e">
        <v>#N/A</v>
      </c>
      <c r="CJ60" s="189" t="e">
        <v>#N/A</v>
      </c>
      <c r="CK60" s="189" t="e">
        <v>#N/A</v>
      </c>
      <c r="CL60" s="189" t="e">
        <v>#N/A</v>
      </c>
      <c r="CM60" s="189" t="e">
        <v>#N/A</v>
      </c>
      <c r="CN60" s="189" t="e">
        <v>#N/A</v>
      </c>
      <c r="CO60" s="191" t="e">
        <v>#N/A</v>
      </c>
      <c r="CP60" s="189" t="s">
        <v>1201</v>
      </c>
      <c r="CQ60" s="182" t="s">
        <v>14</v>
      </c>
      <c r="CR60" s="182" t="s">
        <v>1198</v>
      </c>
      <c r="CS60" s="182" t="s">
        <v>14</v>
      </c>
      <c r="CT60" s="182" t="s">
        <v>14</v>
      </c>
      <c r="CU60" s="182" t="s">
        <v>1200</v>
      </c>
      <c r="CV60" s="182" t="s">
        <v>1199</v>
      </c>
      <c r="CW60" s="179">
        <v>43987</v>
      </c>
      <c r="CX60" s="189" t="s">
        <v>2179</v>
      </c>
      <c r="CY60" s="186">
        <v>1529000</v>
      </c>
      <c r="CZ60" s="186" t="s">
        <v>2165</v>
      </c>
      <c r="DA60" s="186" t="s">
        <v>19</v>
      </c>
      <c r="DB60" s="186">
        <v>3</v>
      </c>
      <c r="DC60" s="186" t="s">
        <v>2178</v>
      </c>
      <c r="DD60" s="186" t="s">
        <v>2177</v>
      </c>
      <c r="DE60" s="192">
        <v>44664</v>
      </c>
      <c r="DF60" s="188" t="s">
        <v>4980</v>
      </c>
      <c r="DG60" s="178">
        <v>525000</v>
      </c>
      <c r="DH60" s="182" t="s">
        <v>2165</v>
      </c>
      <c r="DI60" s="182" t="s">
        <v>19</v>
      </c>
      <c r="DJ60" s="182">
        <v>3</v>
      </c>
      <c r="DK60" s="182" t="s">
        <v>2178</v>
      </c>
      <c r="DL60" s="182" t="s">
        <v>2177</v>
      </c>
      <c r="DM60" s="179">
        <v>44802</v>
      </c>
      <c r="DN60" s="189" t="s">
        <v>4981</v>
      </c>
      <c r="DO60" s="186">
        <v>4715000</v>
      </c>
      <c r="DP60" s="189" t="s">
        <v>2165</v>
      </c>
      <c r="DQ60" s="189" t="s">
        <v>19</v>
      </c>
      <c r="DR60" s="189">
        <v>3</v>
      </c>
      <c r="DS60" s="189" t="s">
        <v>2178</v>
      </c>
      <c r="DT60" s="189" t="s">
        <v>2177</v>
      </c>
      <c r="DU60" s="190">
        <v>44802</v>
      </c>
      <c r="DV60" s="188" t="s">
        <v>2180</v>
      </c>
      <c r="DW60" s="178">
        <v>780000</v>
      </c>
      <c r="DX60" s="182" t="s">
        <v>2165</v>
      </c>
      <c r="DY60" s="182" t="s">
        <v>19</v>
      </c>
      <c r="DZ60" s="182">
        <v>3</v>
      </c>
      <c r="EA60" s="182" t="s">
        <v>2178</v>
      </c>
      <c r="EB60" s="182" t="s">
        <v>2177</v>
      </c>
      <c r="EC60" s="179">
        <v>44664</v>
      </c>
      <c r="ED60" s="189" t="s">
        <v>2181</v>
      </c>
      <c r="EE60" s="186">
        <v>703000</v>
      </c>
      <c r="EF60" s="189" t="s">
        <v>2165</v>
      </c>
      <c r="EG60" s="189" t="s">
        <v>19</v>
      </c>
      <c r="EH60" s="189">
        <v>3</v>
      </c>
      <c r="EI60" s="189" t="s">
        <v>2178</v>
      </c>
      <c r="EJ60" s="189" t="s">
        <v>2177</v>
      </c>
      <c r="EK60" s="190">
        <v>44664</v>
      </c>
      <c r="EL60" s="188" t="s">
        <v>2182</v>
      </c>
      <c r="EM60" s="178">
        <v>46000</v>
      </c>
      <c r="EN60" s="182" t="s">
        <v>2165</v>
      </c>
      <c r="EO60" s="182" t="s">
        <v>19</v>
      </c>
      <c r="EP60" s="182">
        <v>3</v>
      </c>
      <c r="EQ60" s="182" t="s">
        <v>2178</v>
      </c>
      <c r="ER60" s="182" t="s">
        <v>2177</v>
      </c>
      <c r="ES60" s="179">
        <v>44664</v>
      </c>
      <c r="ET60" s="189" t="s">
        <v>7953</v>
      </c>
      <c r="EU60" s="189">
        <v>208</v>
      </c>
      <c r="EV60" s="189" t="s">
        <v>7923</v>
      </c>
      <c r="EW60" s="189" t="s">
        <v>19</v>
      </c>
      <c r="EX60" s="189">
        <v>3</v>
      </c>
      <c r="EY60" s="189" t="s">
        <v>7950</v>
      </c>
      <c r="EZ60" s="189" t="s">
        <v>501</v>
      </c>
      <c r="FA60" s="190">
        <v>44862</v>
      </c>
      <c r="FB60" s="188" t="s">
        <v>1197</v>
      </c>
      <c r="FC60" s="182">
        <v>2</v>
      </c>
      <c r="FD60" s="182" t="s">
        <v>1194</v>
      </c>
      <c r="FE60" s="182" t="s">
        <v>80</v>
      </c>
      <c r="FF60" s="182">
        <v>1</v>
      </c>
      <c r="FG60" s="182" t="s">
        <v>1196</v>
      </c>
      <c r="FH60" s="182" t="s">
        <v>1195</v>
      </c>
      <c r="FI60" s="179">
        <v>43987</v>
      </c>
      <c r="FJ60" s="188" t="s">
        <v>1205</v>
      </c>
      <c r="FK60" s="189" t="s">
        <v>14</v>
      </c>
      <c r="FL60" s="189" t="s">
        <v>14</v>
      </c>
      <c r="FM60" s="189" t="s">
        <v>14</v>
      </c>
      <c r="FN60" s="189" t="s">
        <v>14</v>
      </c>
      <c r="FO60" s="189" t="s">
        <v>1170</v>
      </c>
      <c r="FP60" s="186" t="s">
        <v>14</v>
      </c>
      <c r="FQ60" s="187">
        <v>43987</v>
      </c>
      <c r="FR60" s="188" t="s">
        <v>1206</v>
      </c>
      <c r="FS60" s="182" t="s">
        <v>14</v>
      </c>
      <c r="FT60" s="182" t="s">
        <v>14</v>
      </c>
      <c r="FU60" s="182" t="s">
        <v>14</v>
      </c>
      <c r="FV60" s="182" t="s">
        <v>14</v>
      </c>
      <c r="FW60" s="182" t="s">
        <v>1170</v>
      </c>
      <c r="FX60" s="182" t="s">
        <v>14</v>
      </c>
      <c r="FY60" s="179">
        <v>43987</v>
      </c>
      <c r="FZ60" s="189" t="s">
        <v>3399</v>
      </c>
      <c r="GA60" s="189">
        <v>1</v>
      </c>
      <c r="GB60" s="189" t="s">
        <v>2247</v>
      </c>
      <c r="GC60" s="189" t="s">
        <v>30</v>
      </c>
      <c r="GD60" s="189">
        <v>2</v>
      </c>
      <c r="GE60" s="189" t="s">
        <v>14</v>
      </c>
      <c r="GF60" s="189" t="s">
        <v>14</v>
      </c>
      <c r="GG60" s="190">
        <v>44696</v>
      </c>
      <c r="GH60" s="188" t="s">
        <v>3405</v>
      </c>
      <c r="GI60" s="182">
        <v>0</v>
      </c>
      <c r="GJ60" s="182" t="s">
        <v>2247</v>
      </c>
      <c r="GK60" s="182" t="s">
        <v>30</v>
      </c>
      <c r="GL60" s="182">
        <v>2</v>
      </c>
      <c r="GM60" s="182" t="s">
        <v>14</v>
      </c>
      <c r="GN60" s="182" t="s">
        <v>14</v>
      </c>
      <c r="GO60" s="179">
        <v>44696</v>
      </c>
      <c r="GP60" s="189" t="s">
        <v>3400</v>
      </c>
      <c r="GQ60" s="189">
        <v>0</v>
      </c>
      <c r="GR60" s="189" t="s">
        <v>2247</v>
      </c>
      <c r="GS60" s="189" t="s">
        <v>30</v>
      </c>
      <c r="GT60" s="189">
        <v>2</v>
      </c>
      <c r="GU60" s="189" t="s">
        <v>14</v>
      </c>
      <c r="GV60" s="189" t="s">
        <v>14</v>
      </c>
      <c r="GW60" s="190">
        <v>44696</v>
      </c>
      <c r="GX60" s="188" t="s">
        <v>3406</v>
      </c>
      <c r="GY60" s="182">
        <v>0</v>
      </c>
      <c r="GZ60" s="182" t="s">
        <v>2247</v>
      </c>
      <c r="HA60" s="182" t="s">
        <v>30</v>
      </c>
      <c r="HB60" s="182">
        <v>2</v>
      </c>
      <c r="HC60" s="182" t="s">
        <v>14</v>
      </c>
      <c r="HD60" s="182" t="s">
        <v>14</v>
      </c>
      <c r="HE60" s="179">
        <v>44696</v>
      </c>
      <c r="HF60" s="189" t="s">
        <v>3398</v>
      </c>
      <c r="HG60" s="189">
        <v>1</v>
      </c>
      <c r="HH60" s="189" t="s">
        <v>2247</v>
      </c>
      <c r="HI60" s="189" t="s">
        <v>30</v>
      </c>
      <c r="HJ60" s="189">
        <v>2</v>
      </c>
      <c r="HK60" s="189" t="s">
        <v>14</v>
      </c>
      <c r="HL60" s="189" t="s">
        <v>14</v>
      </c>
      <c r="HM60" s="190">
        <v>44696</v>
      </c>
      <c r="HN60" s="188" t="s">
        <v>3404</v>
      </c>
      <c r="HO60" s="182">
        <v>2</v>
      </c>
      <c r="HP60" s="182" t="s">
        <v>2247</v>
      </c>
      <c r="HQ60" s="182" t="s">
        <v>30</v>
      </c>
      <c r="HR60" s="182">
        <v>2</v>
      </c>
      <c r="HS60" s="182" t="s">
        <v>14</v>
      </c>
      <c r="HT60" s="182" t="s">
        <v>14</v>
      </c>
      <c r="HU60" s="179">
        <v>44696</v>
      </c>
      <c r="HV60" s="189" t="s">
        <v>3401</v>
      </c>
      <c r="HW60" s="189">
        <v>0</v>
      </c>
      <c r="HX60" s="189" t="s">
        <v>2247</v>
      </c>
      <c r="HY60" s="189" t="s">
        <v>30</v>
      </c>
      <c r="HZ60" s="189">
        <v>2</v>
      </c>
      <c r="IA60" s="189" t="s">
        <v>14</v>
      </c>
      <c r="IB60" s="189" t="s">
        <v>14</v>
      </c>
      <c r="IC60" s="190">
        <v>44696</v>
      </c>
      <c r="ID60" s="188" t="s">
        <v>3403</v>
      </c>
      <c r="IE60" s="182">
        <v>3</v>
      </c>
      <c r="IF60" s="182" t="s">
        <v>2247</v>
      </c>
      <c r="IG60" s="182" t="s">
        <v>30</v>
      </c>
      <c r="IH60" s="182">
        <v>2</v>
      </c>
      <c r="II60" s="182" t="s">
        <v>14</v>
      </c>
      <c r="IJ60" s="182" t="s">
        <v>14</v>
      </c>
      <c r="IK60" s="179">
        <v>44696</v>
      </c>
      <c r="IL60" s="189" t="s">
        <v>3402</v>
      </c>
      <c r="IM60" s="189">
        <v>2</v>
      </c>
      <c r="IN60" s="189" t="s">
        <v>2247</v>
      </c>
      <c r="IO60" s="189" t="s">
        <v>30</v>
      </c>
      <c r="IP60" s="189">
        <v>2</v>
      </c>
      <c r="IQ60" s="189" t="s">
        <v>14</v>
      </c>
      <c r="IR60" s="189" t="s">
        <v>14</v>
      </c>
      <c r="IS60" s="190">
        <v>44696</v>
      </c>
    </row>
    <row r="61" spans="1:253" s="282" customFormat="1" ht="12.95" customHeight="1" x14ac:dyDescent="0.2">
      <c r="A61" s="282" t="s">
        <v>1159</v>
      </c>
      <c r="B61" s="282" t="s">
        <v>9381</v>
      </c>
      <c r="C61" s="282" t="s">
        <v>1160</v>
      </c>
      <c r="D61" s="282" t="s">
        <v>1161</v>
      </c>
      <c r="E61" s="282" t="s">
        <v>8787</v>
      </c>
      <c r="F61" s="282" t="s">
        <v>4982</v>
      </c>
      <c r="G61" s="177">
        <v>6769000</v>
      </c>
      <c r="H61" s="178" t="s">
        <v>4970</v>
      </c>
      <c r="I61" s="178" t="s">
        <v>4515</v>
      </c>
      <c r="J61" s="178">
        <v>2</v>
      </c>
      <c r="K61" s="178" t="s">
        <v>4972</v>
      </c>
      <c r="L61" s="178" t="s">
        <v>4971</v>
      </c>
      <c r="M61" s="179">
        <v>44802</v>
      </c>
      <c r="N61" s="188" t="s">
        <v>1635</v>
      </c>
      <c r="O61" s="180">
        <v>10450</v>
      </c>
      <c r="P61" s="180" t="s">
        <v>1631</v>
      </c>
      <c r="Q61" s="180" t="s">
        <v>80</v>
      </c>
      <c r="R61" s="180">
        <v>1</v>
      </c>
      <c r="S61" s="180" t="s">
        <v>1633</v>
      </c>
      <c r="T61" s="180" t="s">
        <v>1632</v>
      </c>
      <c r="U61" s="181">
        <v>44419</v>
      </c>
      <c r="V61" s="188" t="s">
        <v>4984</v>
      </c>
      <c r="W61" s="178">
        <v>6769000</v>
      </c>
      <c r="X61" s="178" t="s">
        <v>4970</v>
      </c>
      <c r="Y61" s="178" t="s">
        <v>4515</v>
      </c>
      <c r="Z61" s="178">
        <v>2</v>
      </c>
      <c r="AA61" s="178" t="s">
        <v>4983</v>
      </c>
      <c r="AB61" s="178" t="s">
        <v>4971</v>
      </c>
      <c r="AC61" s="179">
        <v>44802</v>
      </c>
      <c r="AD61" s="188" t="s">
        <v>4986</v>
      </c>
      <c r="AE61" s="186">
        <v>6244000</v>
      </c>
      <c r="AF61" s="186" t="s">
        <v>2165</v>
      </c>
      <c r="AG61" s="186" t="s">
        <v>19</v>
      </c>
      <c r="AH61" s="186">
        <v>3</v>
      </c>
      <c r="AI61" s="186" t="s">
        <v>4985</v>
      </c>
      <c r="AJ61" s="186" t="s">
        <v>2166</v>
      </c>
      <c r="AK61" s="187">
        <v>44802</v>
      </c>
      <c r="AL61" s="188" t="s">
        <v>2164</v>
      </c>
      <c r="AM61" s="178" t="s">
        <v>14</v>
      </c>
      <c r="AN61" s="178" t="s">
        <v>904</v>
      </c>
      <c r="AO61" s="178" t="s">
        <v>14</v>
      </c>
      <c r="AP61" s="178" t="s">
        <v>14</v>
      </c>
      <c r="AQ61" s="178" t="s">
        <v>2163</v>
      </c>
      <c r="AR61" s="178" t="s">
        <v>904</v>
      </c>
      <c r="AS61" s="179">
        <v>44664</v>
      </c>
      <c r="AT61" s="189" t="s">
        <v>1309</v>
      </c>
      <c r="AU61" s="186" t="s">
        <v>14</v>
      </c>
      <c r="AV61" s="186" t="s">
        <v>1307</v>
      </c>
      <c r="AW61" s="186" t="s">
        <v>14</v>
      </c>
      <c r="AX61" s="186" t="s">
        <v>14</v>
      </c>
      <c r="AY61" s="186" t="s">
        <v>1308</v>
      </c>
      <c r="AZ61" s="186" t="s">
        <v>501</v>
      </c>
      <c r="BA61" s="187">
        <v>44104</v>
      </c>
      <c r="BB61" s="188" t="s">
        <v>1169</v>
      </c>
      <c r="BC61" s="178" t="s">
        <v>14</v>
      </c>
      <c r="BD61" s="178" t="s">
        <v>14</v>
      </c>
      <c r="BE61" s="178" t="s">
        <v>14</v>
      </c>
      <c r="BF61" s="178" t="s">
        <v>14</v>
      </c>
      <c r="BG61" s="178" t="s">
        <v>615</v>
      </c>
      <c r="BH61" s="178" t="s">
        <v>615</v>
      </c>
      <c r="BI61" s="179">
        <v>43950</v>
      </c>
      <c r="BJ61" s="189" t="s">
        <v>7951</v>
      </c>
      <c r="BK61" s="189">
        <v>208</v>
      </c>
      <c r="BL61" s="189" t="s">
        <v>7923</v>
      </c>
      <c r="BM61" s="189" t="s">
        <v>19</v>
      </c>
      <c r="BN61" s="189">
        <v>3</v>
      </c>
      <c r="BO61" s="189" t="s">
        <v>7950</v>
      </c>
      <c r="BP61" s="186" t="s">
        <v>501</v>
      </c>
      <c r="BQ61" s="190">
        <v>44862</v>
      </c>
      <c r="BR61" s="188" t="s">
        <v>1258</v>
      </c>
      <c r="BS61" s="182" t="s">
        <v>14</v>
      </c>
      <c r="BT61" s="182" t="s">
        <v>1255</v>
      </c>
      <c r="BU61" s="182" t="s">
        <v>14</v>
      </c>
      <c r="BV61" s="182" t="s">
        <v>14</v>
      </c>
      <c r="BW61" s="182" t="s">
        <v>1257</v>
      </c>
      <c r="BX61" s="182" t="s">
        <v>1256</v>
      </c>
      <c r="BY61" s="179">
        <v>44015</v>
      </c>
      <c r="BZ61" s="189" t="s">
        <v>1260</v>
      </c>
      <c r="CA61" s="189" t="s">
        <v>14</v>
      </c>
      <c r="CB61" s="189" t="s">
        <v>1255</v>
      </c>
      <c r="CC61" s="189" t="s">
        <v>14</v>
      </c>
      <c r="CD61" s="189" t="s">
        <v>14</v>
      </c>
      <c r="CE61" s="189" t="s">
        <v>1259</v>
      </c>
      <c r="CF61" s="189" t="s">
        <v>1256</v>
      </c>
      <c r="CG61" s="190">
        <v>44015</v>
      </c>
      <c r="CH61" s="188" t="s">
        <v>9868</v>
      </c>
      <c r="CI61" s="189" t="e">
        <v>#N/A</v>
      </c>
      <c r="CJ61" s="189" t="e">
        <v>#N/A</v>
      </c>
      <c r="CK61" s="189" t="e">
        <v>#N/A</v>
      </c>
      <c r="CL61" s="189" t="e">
        <v>#N/A</v>
      </c>
      <c r="CM61" s="189" t="e">
        <v>#N/A</v>
      </c>
      <c r="CN61" s="189" t="e">
        <v>#N/A</v>
      </c>
      <c r="CO61" s="191" t="e">
        <v>#N/A</v>
      </c>
      <c r="CP61" s="189" t="s">
        <v>1168</v>
      </c>
      <c r="CQ61" s="182" t="s">
        <v>14</v>
      </c>
      <c r="CR61" s="182" t="s">
        <v>14</v>
      </c>
      <c r="CS61" s="182" t="s">
        <v>14</v>
      </c>
      <c r="CT61" s="182" t="s">
        <v>14</v>
      </c>
      <c r="CU61" s="182" t="s">
        <v>1167</v>
      </c>
      <c r="CV61" s="182" t="s">
        <v>1166</v>
      </c>
      <c r="CW61" s="179">
        <v>43950</v>
      </c>
      <c r="CX61" s="189" t="s">
        <v>2167</v>
      </c>
      <c r="CY61" s="186">
        <v>3210000</v>
      </c>
      <c r="CZ61" s="186" t="s">
        <v>2165</v>
      </c>
      <c r="DA61" s="186" t="s">
        <v>19</v>
      </c>
      <c r="DB61" s="186">
        <v>3</v>
      </c>
      <c r="DC61" s="186" t="s">
        <v>2168</v>
      </c>
      <c r="DD61" s="186" t="s">
        <v>2166</v>
      </c>
      <c r="DE61" s="192">
        <v>44664</v>
      </c>
      <c r="DF61" s="188" t="s">
        <v>4987</v>
      </c>
      <c r="DG61" s="178">
        <v>525000</v>
      </c>
      <c r="DH61" s="182" t="s">
        <v>2165</v>
      </c>
      <c r="DI61" s="182" t="s">
        <v>19</v>
      </c>
      <c r="DJ61" s="182">
        <v>3</v>
      </c>
      <c r="DK61" s="182" t="s">
        <v>2168</v>
      </c>
      <c r="DL61" s="182" t="s">
        <v>2166</v>
      </c>
      <c r="DM61" s="179">
        <v>44802</v>
      </c>
      <c r="DN61" s="189" t="s">
        <v>4988</v>
      </c>
      <c r="DO61" s="186">
        <v>3035000</v>
      </c>
      <c r="DP61" s="189" t="s">
        <v>2165</v>
      </c>
      <c r="DQ61" s="189" t="s">
        <v>19</v>
      </c>
      <c r="DR61" s="189">
        <v>3</v>
      </c>
      <c r="DS61" s="189" t="s">
        <v>2168</v>
      </c>
      <c r="DT61" s="189" t="s">
        <v>2166</v>
      </c>
      <c r="DU61" s="190">
        <v>44802</v>
      </c>
      <c r="DV61" s="188" t="s">
        <v>2169</v>
      </c>
      <c r="DW61" s="178">
        <v>1889000</v>
      </c>
      <c r="DX61" s="182" t="s">
        <v>2165</v>
      </c>
      <c r="DY61" s="182" t="s">
        <v>19</v>
      </c>
      <c r="DZ61" s="182">
        <v>3</v>
      </c>
      <c r="EA61" s="182" t="s">
        <v>2168</v>
      </c>
      <c r="EB61" s="182" t="s">
        <v>2166</v>
      </c>
      <c r="EC61" s="179">
        <v>44664</v>
      </c>
      <c r="ED61" s="189" t="s">
        <v>2170</v>
      </c>
      <c r="EE61" s="186">
        <v>1275000</v>
      </c>
      <c r="EF61" s="189" t="s">
        <v>2165</v>
      </c>
      <c r="EG61" s="189" t="s">
        <v>19</v>
      </c>
      <c r="EH61" s="189">
        <v>3</v>
      </c>
      <c r="EI61" s="189" t="s">
        <v>2168</v>
      </c>
      <c r="EJ61" s="189" t="s">
        <v>2166</v>
      </c>
      <c r="EK61" s="190">
        <v>44664</v>
      </c>
      <c r="EL61" s="188" t="s">
        <v>2171</v>
      </c>
      <c r="EM61" s="178">
        <v>46000</v>
      </c>
      <c r="EN61" s="182" t="s">
        <v>2165</v>
      </c>
      <c r="EO61" s="182" t="s">
        <v>19</v>
      </c>
      <c r="EP61" s="182">
        <v>3</v>
      </c>
      <c r="EQ61" s="182" t="s">
        <v>2168</v>
      </c>
      <c r="ER61" s="182" t="s">
        <v>2166</v>
      </c>
      <c r="ES61" s="179">
        <v>44664</v>
      </c>
      <c r="ET61" s="189" t="s">
        <v>7952</v>
      </c>
      <c r="EU61" s="189">
        <v>208</v>
      </c>
      <c r="EV61" s="189" t="s">
        <v>7923</v>
      </c>
      <c r="EW61" s="189" t="s">
        <v>19</v>
      </c>
      <c r="EX61" s="189">
        <v>3</v>
      </c>
      <c r="EY61" s="189" t="s">
        <v>7950</v>
      </c>
      <c r="EZ61" s="189" t="s">
        <v>501</v>
      </c>
      <c r="FA61" s="190">
        <v>44862</v>
      </c>
      <c r="FB61" s="188" t="s">
        <v>1165</v>
      </c>
      <c r="FC61" s="182">
        <v>3</v>
      </c>
      <c r="FD61" s="182" t="s">
        <v>1162</v>
      </c>
      <c r="FE61" s="182" t="s">
        <v>80</v>
      </c>
      <c r="FF61" s="182">
        <v>1</v>
      </c>
      <c r="FG61" s="182" t="s">
        <v>1164</v>
      </c>
      <c r="FH61" s="182" t="s">
        <v>1163</v>
      </c>
      <c r="FI61" s="179">
        <v>43950</v>
      </c>
      <c r="FJ61" s="188" t="s">
        <v>1171</v>
      </c>
      <c r="FK61" s="189" t="s">
        <v>14</v>
      </c>
      <c r="FL61" s="189" t="s">
        <v>14</v>
      </c>
      <c r="FM61" s="189" t="s">
        <v>14</v>
      </c>
      <c r="FN61" s="189" t="s">
        <v>14</v>
      </c>
      <c r="FO61" s="189" t="s">
        <v>1170</v>
      </c>
      <c r="FP61" s="186" t="s">
        <v>615</v>
      </c>
      <c r="FQ61" s="187">
        <v>43950</v>
      </c>
      <c r="FR61" s="188" t="s">
        <v>1172</v>
      </c>
      <c r="FS61" s="182" t="s">
        <v>14</v>
      </c>
      <c r="FT61" s="182" t="s">
        <v>14</v>
      </c>
      <c r="FU61" s="182" t="s">
        <v>14</v>
      </c>
      <c r="FV61" s="182" t="s">
        <v>14</v>
      </c>
      <c r="FW61" s="182" t="s">
        <v>1170</v>
      </c>
      <c r="FX61" s="182" t="s">
        <v>615</v>
      </c>
      <c r="FY61" s="179">
        <v>43950</v>
      </c>
      <c r="FZ61" s="189" t="s">
        <v>3408</v>
      </c>
      <c r="GA61" s="189">
        <v>1</v>
      </c>
      <c r="GB61" s="189" t="s">
        <v>2247</v>
      </c>
      <c r="GC61" s="189" t="s">
        <v>30</v>
      </c>
      <c r="GD61" s="189">
        <v>2</v>
      </c>
      <c r="GE61" s="189" t="s">
        <v>14</v>
      </c>
      <c r="GF61" s="189" t="s">
        <v>14</v>
      </c>
      <c r="GG61" s="190">
        <v>44696</v>
      </c>
      <c r="GH61" s="188" t="s">
        <v>3414</v>
      </c>
      <c r="GI61" s="182">
        <v>0</v>
      </c>
      <c r="GJ61" s="182" t="s">
        <v>2247</v>
      </c>
      <c r="GK61" s="182" t="s">
        <v>30</v>
      </c>
      <c r="GL61" s="182">
        <v>2</v>
      </c>
      <c r="GM61" s="182" t="s">
        <v>14</v>
      </c>
      <c r="GN61" s="182" t="s">
        <v>14</v>
      </c>
      <c r="GO61" s="179">
        <v>44696</v>
      </c>
      <c r="GP61" s="189" t="s">
        <v>3409</v>
      </c>
      <c r="GQ61" s="189">
        <v>1</v>
      </c>
      <c r="GR61" s="189" t="s">
        <v>2247</v>
      </c>
      <c r="GS61" s="189" t="s">
        <v>30</v>
      </c>
      <c r="GT61" s="189">
        <v>2</v>
      </c>
      <c r="GU61" s="189" t="s">
        <v>14</v>
      </c>
      <c r="GV61" s="189" t="s">
        <v>14</v>
      </c>
      <c r="GW61" s="190">
        <v>44696</v>
      </c>
      <c r="GX61" s="188" t="s">
        <v>3415</v>
      </c>
      <c r="GY61" s="182">
        <v>0</v>
      </c>
      <c r="GZ61" s="182" t="s">
        <v>2247</v>
      </c>
      <c r="HA61" s="182" t="s">
        <v>30</v>
      </c>
      <c r="HB61" s="182">
        <v>2</v>
      </c>
      <c r="HC61" s="182" t="s">
        <v>14</v>
      </c>
      <c r="HD61" s="182" t="s">
        <v>14</v>
      </c>
      <c r="HE61" s="179">
        <v>44696</v>
      </c>
      <c r="HF61" s="189" t="s">
        <v>3407</v>
      </c>
      <c r="HG61" s="189">
        <v>1</v>
      </c>
      <c r="HH61" s="189" t="s">
        <v>2247</v>
      </c>
      <c r="HI61" s="189" t="s">
        <v>30</v>
      </c>
      <c r="HJ61" s="189">
        <v>2</v>
      </c>
      <c r="HK61" s="189" t="s">
        <v>14</v>
      </c>
      <c r="HL61" s="189" t="s">
        <v>14</v>
      </c>
      <c r="HM61" s="190">
        <v>44696</v>
      </c>
      <c r="HN61" s="188" t="s">
        <v>3413</v>
      </c>
      <c r="HO61" s="182">
        <v>1</v>
      </c>
      <c r="HP61" s="182" t="s">
        <v>2247</v>
      </c>
      <c r="HQ61" s="182" t="s">
        <v>30</v>
      </c>
      <c r="HR61" s="182">
        <v>2</v>
      </c>
      <c r="HS61" s="182" t="s">
        <v>14</v>
      </c>
      <c r="HT61" s="182" t="s">
        <v>14</v>
      </c>
      <c r="HU61" s="179">
        <v>44696</v>
      </c>
      <c r="HV61" s="189" t="s">
        <v>3410</v>
      </c>
      <c r="HW61" s="189">
        <v>0</v>
      </c>
      <c r="HX61" s="189" t="s">
        <v>2247</v>
      </c>
      <c r="HY61" s="189" t="s">
        <v>30</v>
      </c>
      <c r="HZ61" s="189">
        <v>2</v>
      </c>
      <c r="IA61" s="189" t="s">
        <v>14</v>
      </c>
      <c r="IB61" s="189" t="s">
        <v>14</v>
      </c>
      <c r="IC61" s="190">
        <v>44696</v>
      </c>
      <c r="ID61" s="188" t="s">
        <v>3412</v>
      </c>
      <c r="IE61" s="182">
        <v>3</v>
      </c>
      <c r="IF61" s="182" t="s">
        <v>2247</v>
      </c>
      <c r="IG61" s="182" t="s">
        <v>30</v>
      </c>
      <c r="IH61" s="182">
        <v>2</v>
      </c>
      <c r="II61" s="182" t="s">
        <v>14</v>
      </c>
      <c r="IJ61" s="182" t="s">
        <v>14</v>
      </c>
      <c r="IK61" s="179">
        <v>44696</v>
      </c>
      <c r="IL61" s="189" t="s">
        <v>3411</v>
      </c>
      <c r="IM61" s="189">
        <v>3</v>
      </c>
      <c r="IN61" s="189" t="s">
        <v>2247</v>
      </c>
      <c r="IO61" s="189" t="s">
        <v>30</v>
      </c>
      <c r="IP61" s="189">
        <v>2</v>
      </c>
      <c r="IQ61" s="189" t="s">
        <v>14</v>
      </c>
      <c r="IR61" s="189" t="s">
        <v>14</v>
      </c>
      <c r="IS61" s="190">
        <v>44696</v>
      </c>
    </row>
    <row r="62" spans="1:253" s="282" customFormat="1" ht="12.95" customHeight="1" x14ac:dyDescent="0.2">
      <c r="A62" s="282" t="s">
        <v>137</v>
      </c>
      <c r="B62" s="282" t="s">
        <v>9265</v>
      </c>
      <c r="C62" s="282" t="s">
        <v>138</v>
      </c>
      <c r="D62" s="282" t="s">
        <v>139</v>
      </c>
      <c r="E62" s="282" t="s">
        <v>8790</v>
      </c>
      <c r="F62" s="282" t="s">
        <v>4722</v>
      </c>
      <c r="G62" s="177">
        <v>8200000</v>
      </c>
      <c r="H62" s="178" t="s">
        <v>4719</v>
      </c>
      <c r="I62" s="178" t="s">
        <v>30</v>
      </c>
      <c r="J62" s="178">
        <v>2</v>
      </c>
      <c r="K62" s="178" t="s">
        <v>4721</v>
      </c>
      <c r="L62" s="178" t="s">
        <v>4720</v>
      </c>
      <c r="M62" s="179">
        <v>44773</v>
      </c>
      <c r="N62" s="188" t="s">
        <v>4726</v>
      </c>
      <c r="O62" s="180">
        <v>1759540</v>
      </c>
      <c r="P62" s="180" t="s">
        <v>4723</v>
      </c>
      <c r="Q62" s="180" t="s">
        <v>80</v>
      </c>
      <c r="R62" s="180">
        <v>1</v>
      </c>
      <c r="S62" s="180" t="s">
        <v>4725</v>
      </c>
      <c r="T62" s="180" t="s">
        <v>4724</v>
      </c>
      <c r="U62" s="181">
        <v>44773</v>
      </c>
      <c r="V62" s="188" t="s">
        <v>4728</v>
      </c>
      <c r="W62" s="178">
        <v>8200000</v>
      </c>
      <c r="X62" s="178" t="s">
        <v>4719</v>
      </c>
      <c r="Y62" s="178" t="s">
        <v>30</v>
      </c>
      <c r="Z62" s="178">
        <v>2</v>
      </c>
      <c r="AA62" s="178" t="s">
        <v>4727</v>
      </c>
      <c r="AB62" s="178" t="s">
        <v>4720</v>
      </c>
      <c r="AC62" s="179">
        <v>44773</v>
      </c>
      <c r="AD62" s="188" t="s">
        <v>4730</v>
      </c>
      <c r="AE62" s="186">
        <v>3772000</v>
      </c>
      <c r="AF62" s="186" t="s">
        <v>4719</v>
      </c>
      <c r="AG62" s="186" t="s">
        <v>80</v>
      </c>
      <c r="AH62" s="186">
        <v>1</v>
      </c>
      <c r="AI62" s="186" t="s">
        <v>4729</v>
      </c>
      <c r="AJ62" s="186" t="s">
        <v>4720</v>
      </c>
      <c r="AK62" s="187">
        <v>44773</v>
      </c>
      <c r="AL62" s="188" t="s">
        <v>7471</v>
      </c>
      <c r="AM62" s="178">
        <v>1551000</v>
      </c>
      <c r="AN62" s="178" t="s">
        <v>7468</v>
      </c>
      <c r="AO62" s="178" t="s">
        <v>4515</v>
      </c>
      <c r="AP62" s="178">
        <v>2</v>
      </c>
      <c r="AQ62" s="178" t="s">
        <v>7470</v>
      </c>
      <c r="AR62" s="178" t="s">
        <v>7469</v>
      </c>
      <c r="AS62" s="179">
        <v>44860</v>
      </c>
      <c r="AT62" s="189" t="s">
        <v>943</v>
      </c>
      <c r="AU62" s="186" t="s">
        <v>14</v>
      </c>
      <c r="AV62" s="186" t="s">
        <v>14</v>
      </c>
      <c r="AW62" s="186" t="s">
        <v>14</v>
      </c>
      <c r="AX62" s="186" t="s">
        <v>14</v>
      </c>
      <c r="AY62" s="186" t="s">
        <v>942</v>
      </c>
      <c r="AZ62" s="186" t="s">
        <v>14</v>
      </c>
      <c r="BA62" s="187">
        <v>43767</v>
      </c>
      <c r="BB62" s="188" t="s">
        <v>143</v>
      </c>
      <c r="BC62" s="178" t="s">
        <v>14</v>
      </c>
      <c r="BD62" s="178">
        <v>0</v>
      </c>
      <c r="BE62" s="178" t="s">
        <v>14</v>
      </c>
      <c r="BF62" s="178" t="s">
        <v>14</v>
      </c>
      <c r="BG62" s="178" t="s">
        <v>15</v>
      </c>
      <c r="BH62" s="178">
        <v>0</v>
      </c>
      <c r="BI62" s="179">
        <v>43503</v>
      </c>
      <c r="BJ62" s="189" t="s">
        <v>7474</v>
      </c>
      <c r="BK62" s="189">
        <v>819</v>
      </c>
      <c r="BL62" s="189" t="s">
        <v>7400</v>
      </c>
      <c r="BM62" s="189" t="s">
        <v>19</v>
      </c>
      <c r="BN62" s="189">
        <v>3</v>
      </c>
      <c r="BO62" s="189" t="s">
        <v>7473</v>
      </c>
      <c r="BP62" s="186" t="s">
        <v>7472</v>
      </c>
      <c r="BQ62" s="190">
        <v>44860</v>
      </c>
      <c r="BR62" s="188" t="s">
        <v>140</v>
      </c>
      <c r="BS62" s="182" t="s">
        <v>14</v>
      </c>
      <c r="BT62" s="182">
        <v>0</v>
      </c>
      <c r="BU62" s="182" t="s">
        <v>14</v>
      </c>
      <c r="BV62" s="182" t="s">
        <v>14</v>
      </c>
      <c r="BW62" s="182" t="s">
        <v>15</v>
      </c>
      <c r="BX62" s="182">
        <v>0</v>
      </c>
      <c r="BY62" s="179">
        <v>43503</v>
      </c>
      <c r="BZ62" s="189" t="s">
        <v>141</v>
      </c>
      <c r="CA62" s="189" t="s">
        <v>14</v>
      </c>
      <c r="CB62" s="189">
        <v>0</v>
      </c>
      <c r="CC62" s="189" t="s">
        <v>14</v>
      </c>
      <c r="CD62" s="189" t="s">
        <v>14</v>
      </c>
      <c r="CE62" s="189" t="s">
        <v>15</v>
      </c>
      <c r="CF62" s="189">
        <v>0</v>
      </c>
      <c r="CG62" s="190">
        <v>43503</v>
      </c>
      <c r="CH62" s="188" t="s">
        <v>9869</v>
      </c>
      <c r="CI62" s="189" t="e">
        <v>#N/A</v>
      </c>
      <c r="CJ62" s="189" t="e">
        <v>#N/A</v>
      </c>
      <c r="CK62" s="189" t="e">
        <v>#N/A</v>
      </c>
      <c r="CL62" s="189" t="e">
        <v>#N/A</v>
      </c>
      <c r="CM62" s="189" t="e">
        <v>#N/A</v>
      </c>
      <c r="CN62" s="189" t="e">
        <v>#N/A</v>
      </c>
      <c r="CO62" s="191" t="e">
        <v>#N/A</v>
      </c>
      <c r="CP62" s="189" t="s">
        <v>142</v>
      </c>
      <c r="CQ62" s="182" t="s">
        <v>14</v>
      </c>
      <c r="CR62" s="182">
        <v>0</v>
      </c>
      <c r="CS62" s="182" t="s">
        <v>14</v>
      </c>
      <c r="CT62" s="182" t="s">
        <v>14</v>
      </c>
      <c r="CU62" s="182" t="s">
        <v>15</v>
      </c>
      <c r="CV62" s="182">
        <v>0</v>
      </c>
      <c r="CW62" s="179">
        <v>43503</v>
      </c>
      <c r="CX62" s="189" t="s">
        <v>4731</v>
      </c>
      <c r="CY62" s="186">
        <v>820000</v>
      </c>
      <c r="CZ62" s="186" t="s">
        <v>4719</v>
      </c>
      <c r="DA62" s="186" t="s">
        <v>80</v>
      </c>
      <c r="DB62" s="186">
        <v>1</v>
      </c>
      <c r="DC62" s="186" t="s">
        <v>4736</v>
      </c>
      <c r="DD62" s="186" t="s">
        <v>4720</v>
      </c>
      <c r="DE62" s="192">
        <v>44773</v>
      </c>
      <c r="DF62" s="188" t="s">
        <v>4733</v>
      </c>
      <c r="DG62" s="178">
        <v>4428000</v>
      </c>
      <c r="DH62" s="182" t="s">
        <v>4719</v>
      </c>
      <c r="DI62" s="182" t="s">
        <v>80</v>
      </c>
      <c r="DJ62" s="182">
        <v>1</v>
      </c>
      <c r="DK62" s="182" t="s">
        <v>4732</v>
      </c>
      <c r="DL62" s="182" t="s">
        <v>4720</v>
      </c>
      <c r="DM62" s="179">
        <v>44773</v>
      </c>
      <c r="DN62" s="189" t="s">
        <v>4735</v>
      </c>
      <c r="DO62" s="186">
        <v>2952000</v>
      </c>
      <c r="DP62" s="189" t="s">
        <v>4719</v>
      </c>
      <c r="DQ62" s="189" t="s">
        <v>80</v>
      </c>
      <c r="DR62" s="189">
        <v>1</v>
      </c>
      <c r="DS62" s="189" t="s">
        <v>4734</v>
      </c>
      <c r="DT62" s="189" t="s">
        <v>4720</v>
      </c>
      <c r="DU62" s="190">
        <v>44773</v>
      </c>
      <c r="DV62" s="188" t="s">
        <v>4737</v>
      </c>
      <c r="DW62" s="178">
        <v>738000</v>
      </c>
      <c r="DX62" s="182" t="s">
        <v>4719</v>
      </c>
      <c r="DY62" s="182" t="s">
        <v>80</v>
      </c>
      <c r="DZ62" s="182">
        <v>1</v>
      </c>
      <c r="EA62" s="182" t="s">
        <v>4736</v>
      </c>
      <c r="EB62" s="182" t="s">
        <v>4720</v>
      </c>
      <c r="EC62" s="179">
        <v>44773</v>
      </c>
      <c r="ED62" s="189" t="s">
        <v>4739</v>
      </c>
      <c r="EE62" s="186">
        <v>82000</v>
      </c>
      <c r="EF62" s="189" t="s">
        <v>4719</v>
      </c>
      <c r="EG62" s="189" t="s">
        <v>80</v>
      </c>
      <c r="EH62" s="189">
        <v>1</v>
      </c>
      <c r="EI62" s="189" t="s">
        <v>4738</v>
      </c>
      <c r="EJ62" s="189" t="s">
        <v>4720</v>
      </c>
      <c r="EK62" s="190">
        <v>44773</v>
      </c>
      <c r="EL62" s="188" t="s">
        <v>4741</v>
      </c>
      <c r="EM62" s="178">
        <v>0</v>
      </c>
      <c r="EN62" s="182" t="s">
        <v>4719</v>
      </c>
      <c r="EO62" s="182" t="s">
        <v>80</v>
      </c>
      <c r="EP62" s="182">
        <v>1</v>
      </c>
      <c r="EQ62" s="182" t="s">
        <v>4740</v>
      </c>
      <c r="ER62" s="182" t="s">
        <v>4720</v>
      </c>
      <c r="ES62" s="179">
        <v>44773</v>
      </c>
      <c r="ET62" s="189" t="s">
        <v>7476</v>
      </c>
      <c r="EU62" s="189">
        <v>819</v>
      </c>
      <c r="EV62" s="189" t="s">
        <v>7400</v>
      </c>
      <c r="EW62" s="189" t="s">
        <v>19</v>
      </c>
      <c r="EX62" s="189">
        <v>3</v>
      </c>
      <c r="EY62" s="189" t="s">
        <v>7475</v>
      </c>
      <c r="EZ62" s="189" t="s">
        <v>7472</v>
      </c>
      <c r="FA62" s="190">
        <v>44860</v>
      </c>
      <c r="FB62" s="188" t="s">
        <v>4743</v>
      </c>
      <c r="FC62" s="182">
        <v>7</v>
      </c>
      <c r="FD62" s="182" t="s">
        <v>14</v>
      </c>
      <c r="FE62" s="182" t="s">
        <v>19</v>
      </c>
      <c r="FF62" s="182">
        <v>3</v>
      </c>
      <c r="FG62" s="182" t="s">
        <v>4742</v>
      </c>
      <c r="FH62" s="182" t="s">
        <v>14</v>
      </c>
      <c r="FI62" s="179">
        <v>44773</v>
      </c>
      <c r="FJ62" s="188" t="s">
        <v>1264</v>
      </c>
      <c r="FK62" s="189">
        <v>198000</v>
      </c>
      <c r="FL62" s="189" t="s">
        <v>1261</v>
      </c>
      <c r="FM62" s="189" t="s">
        <v>19</v>
      </c>
      <c r="FN62" s="189">
        <v>3</v>
      </c>
      <c r="FO62" s="189" t="s">
        <v>1263</v>
      </c>
      <c r="FP62" s="186" t="s">
        <v>1262</v>
      </c>
      <c r="FQ62" s="187">
        <v>44015</v>
      </c>
      <c r="FR62" s="188" t="s">
        <v>1265</v>
      </c>
      <c r="FS62" s="182">
        <v>633000</v>
      </c>
      <c r="FT62" s="182" t="s">
        <v>1261</v>
      </c>
      <c r="FU62" s="182" t="s">
        <v>19</v>
      </c>
      <c r="FV62" s="182">
        <v>3</v>
      </c>
      <c r="FW62" s="182" t="s">
        <v>1263</v>
      </c>
      <c r="FX62" s="182" t="s">
        <v>1262</v>
      </c>
      <c r="FY62" s="179">
        <v>44015</v>
      </c>
      <c r="FZ62" s="189" t="s">
        <v>3417</v>
      </c>
      <c r="GA62" s="189">
        <v>1</v>
      </c>
      <c r="GB62" s="189" t="s">
        <v>2247</v>
      </c>
      <c r="GC62" s="189" t="s">
        <v>30</v>
      </c>
      <c r="GD62" s="189">
        <v>2</v>
      </c>
      <c r="GE62" s="189" t="s">
        <v>14</v>
      </c>
      <c r="GF62" s="189" t="s">
        <v>14</v>
      </c>
      <c r="GG62" s="190">
        <v>44696</v>
      </c>
      <c r="GH62" s="188" t="s">
        <v>3423</v>
      </c>
      <c r="GI62" s="182">
        <v>3</v>
      </c>
      <c r="GJ62" s="182" t="s">
        <v>2247</v>
      </c>
      <c r="GK62" s="182" t="s">
        <v>30</v>
      </c>
      <c r="GL62" s="182">
        <v>2</v>
      </c>
      <c r="GM62" s="182" t="s">
        <v>14</v>
      </c>
      <c r="GN62" s="182" t="s">
        <v>14</v>
      </c>
      <c r="GO62" s="179">
        <v>44696</v>
      </c>
      <c r="GP62" s="189" t="s">
        <v>3418</v>
      </c>
      <c r="GQ62" s="189">
        <v>2</v>
      </c>
      <c r="GR62" s="189" t="s">
        <v>2247</v>
      </c>
      <c r="GS62" s="189" t="s">
        <v>30</v>
      </c>
      <c r="GT62" s="189">
        <v>2</v>
      </c>
      <c r="GU62" s="189" t="s">
        <v>14</v>
      </c>
      <c r="GV62" s="189" t="s">
        <v>14</v>
      </c>
      <c r="GW62" s="190">
        <v>44696</v>
      </c>
      <c r="GX62" s="188" t="s">
        <v>3424</v>
      </c>
      <c r="GY62" s="182">
        <v>0</v>
      </c>
      <c r="GZ62" s="182" t="s">
        <v>2247</v>
      </c>
      <c r="HA62" s="182" t="s">
        <v>30</v>
      </c>
      <c r="HB62" s="182">
        <v>2</v>
      </c>
      <c r="HC62" s="182" t="s">
        <v>14</v>
      </c>
      <c r="HD62" s="182" t="s">
        <v>14</v>
      </c>
      <c r="HE62" s="179">
        <v>44696</v>
      </c>
      <c r="HF62" s="189" t="s">
        <v>3416</v>
      </c>
      <c r="HG62" s="189">
        <v>2</v>
      </c>
      <c r="HH62" s="189" t="s">
        <v>2247</v>
      </c>
      <c r="HI62" s="189" t="s">
        <v>30</v>
      </c>
      <c r="HJ62" s="189">
        <v>2</v>
      </c>
      <c r="HK62" s="189" t="s">
        <v>14</v>
      </c>
      <c r="HL62" s="189" t="s">
        <v>14</v>
      </c>
      <c r="HM62" s="190">
        <v>44696</v>
      </c>
      <c r="HN62" s="188" t="s">
        <v>3422</v>
      </c>
      <c r="HO62" s="182">
        <v>2</v>
      </c>
      <c r="HP62" s="182" t="s">
        <v>2247</v>
      </c>
      <c r="HQ62" s="182" t="s">
        <v>30</v>
      </c>
      <c r="HR62" s="182">
        <v>2</v>
      </c>
      <c r="HS62" s="182" t="s">
        <v>14</v>
      </c>
      <c r="HT62" s="182" t="s">
        <v>14</v>
      </c>
      <c r="HU62" s="179">
        <v>44696</v>
      </c>
      <c r="HV62" s="189" t="s">
        <v>3419</v>
      </c>
      <c r="HW62" s="189">
        <v>2</v>
      </c>
      <c r="HX62" s="189" t="s">
        <v>2247</v>
      </c>
      <c r="HY62" s="189" t="s">
        <v>30</v>
      </c>
      <c r="HZ62" s="189">
        <v>2</v>
      </c>
      <c r="IA62" s="189" t="s">
        <v>14</v>
      </c>
      <c r="IB62" s="189" t="s">
        <v>14</v>
      </c>
      <c r="IC62" s="190">
        <v>44696</v>
      </c>
      <c r="ID62" s="188" t="s">
        <v>3421</v>
      </c>
      <c r="IE62" s="182">
        <v>1</v>
      </c>
      <c r="IF62" s="182" t="s">
        <v>2247</v>
      </c>
      <c r="IG62" s="182" t="s">
        <v>30</v>
      </c>
      <c r="IH62" s="182">
        <v>2</v>
      </c>
      <c r="II62" s="182" t="s">
        <v>14</v>
      </c>
      <c r="IJ62" s="182" t="s">
        <v>14</v>
      </c>
      <c r="IK62" s="179">
        <v>44696</v>
      </c>
      <c r="IL62" s="189" t="s">
        <v>3420</v>
      </c>
      <c r="IM62" s="189">
        <v>1</v>
      </c>
      <c r="IN62" s="189" t="s">
        <v>2247</v>
      </c>
      <c r="IO62" s="189" t="s">
        <v>30</v>
      </c>
      <c r="IP62" s="189">
        <v>2</v>
      </c>
      <c r="IQ62" s="189" t="s">
        <v>14</v>
      </c>
      <c r="IR62" s="189" t="s">
        <v>14</v>
      </c>
      <c r="IS62" s="190">
        <v>44696</v>
      </c>
    </row>
    <row r="63" spans="1:253" s="282" customFormat="1" ht="12.95" customHeight="1" x14ac:dyDescent="0.2">
      <c r="A63" s="282" t="s">
        <v>144</v>
      </c>
      <c r="B63" s="282" t="s">
        <v>9241</v>
      </c>
      <c r="C63" s="282" t="s">
        <v>145</v>
      </c>
      <c r="D63" s="282" t="s">
        <v>139</v>
      </c>
      <c r="E63" s="282" t="s">
        <v>8790</v>
      </c>
      <c r="F63" s="282" t="s">
        <v>4744</v>
      </c>
      <c r="G63" s="177">
        <v>8200000</v>
      </c>
      <c r="H63" s="178" t="s">
        <v>4719</v>
      </c>
      <c r="I63" s="178" t="s">
        <v>30</v>
      </c>
      <c r="J63" s="178">
        <v>2</v>
      </c>
      <c r="K63" s="178" t="s">
        <v>4721</v>
      </c>
      <c r="L63" s="178" t="s">
        <v>4720</v>
      </c>
      <c r="M63" s="179">
        <v>44773</v>
      </c>
      <c r="N63" s="188" t="s">
        <v>4745</v>
      </c>
      <c r="O63" s="180">
        <v>1759540</v>
      </c>
      <c r="P63" s="180" t="s">
        <v>4723</v>
      </c>
      <c r="Q63" s="180" t="s">
        <v>80</v>
      </c>
      <c r="R63" s="180">
        <v>1</v>
      </c>
      <c r="S63" s="180" t="s">
        <v>4725</v>
      </c>
      <c r="T63" s="180" t="s">
        <v>4724</v>
      </c>
      <c r="U63" s="181">
        <v>44773</v>
      </c>
      <c r="V63" s="188" t="s">
        <v>4747</v>
      </c>
      <c r="W63" s="178">
        <v>8200000</v>
      </c>
      <c r="X63" s="178" t="s">
        <v>4719</v>
      </c>
      <c r="Y63" s="178" t="s">
        <v>30</v>
      </c>
      <c r="Z63" s="178">
        <v>2</v>
      </c>
      <c r="AA63" s="178" t="s">
        <v>4746</v>
      </c>
      <c r="AB63" s="178" t="s">
        <v>4720</v>
      </c>
      <c r="AC63" s="179">
        <v>44773</v>
      </c>
      <c r="AD63" s="188" t="s">
        <v>7478</v>
      </c>
      <c r="AE63" s="186">
        <v>710000</v>
      </c>
      <c r="AF63" s="186" t="s">
        <v>7468</v>
      </c>
      <c r="AG63" s="186" t="s">
        <v>4515</v>
      </c>
      <c r="AH63" s="186">
        <v>2</v>
      </c>
      <c r="AI63" s="186" t="s">
        <v>7477</v>
      </c>
      <c r="AJ63" s="186" t="s">
        <v>7469</v>
      </c>
      <c r="AK63" s="187">
        <v>44860</v>
      </c>
      <c r="AL63" s="188" t="s">
        <v>7479</v>
      </c>
      <c r="AM63" s="178">
        <v>710000</v>
      </c>
      <c r="AN63" s="178" t="s">
        <v>7468</v>
      </c>
      <c r="AO63" s="178" t="s">
        <v>4515</v>
      </c>
      <c r="AP63" s="178">
        <v>2</v>
      </c>
      <c r="AQ63" s="178" t="s">
        <v>7477</v>
      </c>
      <c r="AR63" s="178" t="s">
        <v>7469</v>
      </c>
      <c r="AS63" s="179">
        <v>44860</v>
      </c>
      <c r="AT63" s="189" t="s">
        <v>150</v>
      </c>
      <c r="AU63" s="186" t="s">
        <v>14</v>
      </c>
      <c r="AV63" s="186">
        <v>0</v>
      </c>
      <c r="AW63" s="186" t="s">
        <v>14</v>
      </c>
      <c r="AX63" s="186" t="s">
        <v>14</v>
      </c>
      <c r="AY63" s="186" t="s">
        <v>15</v>
      </c>
      <c r="AZ63" s="186">
        <v>0</v>
      </c>
      <c r="BA63" s="187">
        <v>43503</v>
      </c>
      <c r="BB63" s="188" t="s">
        <v>149</v>
      </c>
      <c r="BC63" s="178" t="s">
        <v>14</v>
      </c>
      <c r="BD63" s="178">
        <v>0</v>
      </c>
      <c r="BE63" s="178" t="s">
        <v>14</v>
      </c>
      <c r="BF63" s="178" t="s">
        <v>14</v>
      </c>
      <c r="BG63" s="178" t="s">
        <v>15</v>
      </c>
      <c r="BH63" s="178">
        <v>0</v>
      </c>
      <c r="BI63" s="179">
        <v>43503</v>
      </c>
      <c r="BJ63" s="189" t="s">
        <v>7481</v>
      </c>
      <c r="BK63" s="189">
        <v>819</v>
      </c>
      <c r="BL63" s="189" t="s">
        <v>7396</v>
      </c>
      <c r="BM63" s="189" t="s">
        <v>19</v>
      </c>
      <c r="BN63" s="189">
        <v>3</v>
      </c>
      <c r="BO63" s="189" t="s">
        <v>7480</v>
      </c>
      <c r="BP63" s="186" t="s">
        <v>7452</v>
      </c>
      <c r="BQ63" s="190">
        <v>44860</v>
      </c>
      <c r="BR63" s="188" t="s">
        <v>146</v>
      </c>
      <c r="BS63" s="182" t="s">
        <v>14</v>
      </c>
      <c r="BT63" s="182">
        <v>0</v>
      </c>
      <c r="BU63" s="182" t="s">
        <v>14</v>
      </c>
      <c r="BV63" s="182" t="s">
        <v>14</v>
      </c>
      <c r="BW63" s="182" t="s">
        <v>15</v>
      </c>
      <c r="BX63" s="182">
        <v>0</v>
      </c>
      <c r="BY63" s="179">
        <v>43503</v>
      </c>
      <c r="BZ63" s="189" t="s">
        <v>147</v>
      </c>
      <c r="CA63" s="189" t="s">
        <v>14</v>
      </c>
      <c r="CB63" s="189">
        <v>0</v>
      </c>
      <c r="CC63" s="189" t="s">
        <v>14</v>
      </c>
      <c r="CD63" s="189" t="s">
        <v>14</v>
      </c>
      <c r="CE63" s="189" t="s">
        <v>15</v>
      </c>
      <c r="CF63" s="189">
        <v>0</v>
      </c>
      <c r="CG63" s="190">
        <v>43503</v>
      </c>
      <c r="CH63" s="188" t="s">
        <v>9870</v>
      </c>
      <c r="CI63" s="189" t="e">
        <v>#N/A</v>
      </c>
      <c r="CJ63" s="189" t="e">
        <v>#N/A</v>
      </c>
      <c r="CK63" s="189" t="e">
        <v>#N/A</v>
      </c>
      <c r="CL63" s="189" t="e">
        <v>#N/A</v>
      </c>
      <c r="CM63" s="189" t="e">
        <v>#N/A</v>
      </c>
      <c r="CN63" s="189" t="e">
        <v>#N/A</v>
      </c>
      <c r="CO63" s="191" t="e">
        <v>#N/A</v>
      </c>
      <c r="CP63" s="189" t="s">
        <v>148</v>
      </c>
      <c r="CQ63" s="182" t="s">
        <v>14</v>
      </c>
      <c r="CR63" s="182">
        <v>0</v>
      </c>
      <c r="CS63" s="182" t="s">
        <v>14</v>
      </c>
      <c r="CT63" s="182" t="s">
        <v>14</v>
      </c>
      <c r="CU63" s="182" t="s">
        <v>15</v>
      </c>
      <c r="CV63" s="182">
        <v>0</v>
      </c>
      <c r="CW63" s="179">
        <v>43503</v>
      </c>
      <c r="CX63" s="189" t="s">
        <v>7483</v>
      </c>
      <c r="CY63" s="186">
        <v>710000</v>
      </c>
      <c r="CZ63" s="186" t="s">
        <v>7468</v>
      </c>
      <c r="DA63" s="186" t="s">
        <v>4515</v>
      </c>
      <c r="DB63" s="186">
        <v>2</v>
      </c>
      <c r="DC63" s="186" t="s">
        <v>4766</v>
      </c>
      <c r="DD63" s="186" t="s">
        <v>7469</v>
      </c>
      <c r="DE63" s="192">
        <v>44860</v>
      </c>
      <c r="DF63" s="188" t="s">
        <v>7486</v>
      </c>
      <c r="DG63" s="178">
        <v>7490000</v>
      </c>
      <c r="DH63" s="182" t="s">
        <v>7484</v>
      </c>
      <c r="DI63" s="182" t="s">
        <v>4515</v>
      </c>
      <c r="DJ63" s="182">
        <v>2</v>
      </c>
      <c r="DK63" s="182" t="s">
        <v>4850</v>
      </c>
      <c r="DL63" s="182" t="s">
        <v>7485</v>
      </c>
      <c r="DM63" s="179">
        <v>44860</v>
      </c>
      <c r="DN63" s="189" t="s">
        <v>7487</v>
      </c>
      <c r="DO63" s="186">
        <v>0</v>
      </c>
      <c r="DP63" s="189" t="s">
        <v>7468</v>
      </c>
      <c r="DQ63" s="189" t="s">
        <v>4515</v>
      </c>
      <c r="DR63" s="189">
        <v>2</v>
      </c>
      <c r="DS63" s="189" t="s">
        <v>4764</v>
      </c>
      <c r="DT63" s="189" t="s">
        <v>7469</v>
      </c>
      <c r="DU63" s="190">
        <v>44860</v>
      </c>
      <c r="DV63" s="188" t="s">
        <v>7488</v>
      </c>
      <c r="DW63" s="178">
        <v>710000</v>
      </c>
      <c r="DX63" s="182" t="s">
        <v>7468</v>
      </c>
      <c r="DY63" s="182" t="s">
        <v>4515</v>
      </c>
      <c r="DZ63" s="182">
        <v>2</v>
      </c>
      <c r="EA63" s="182" t="s">
        <v>4766</v>
      </c>
      <c r="EB63" s="182" t="s">
        <v>7469</v>
      </c>
      <c r="EC63" s="179">
        <v>44860</v>
      </c>
      <c r="ED63" s="189" t="s">
        <v>7489</v>
      </c>
      <c r="EE63" s="186">
        <v>0</v>
      </c>
      <c r="EF63" s="189" t="s">
        <v>7468</v>
      </c>
      <c r="EG63" s="189" t="s">
        <v>4515</v>
      </c>
      <c r="EH63" s="189">
        <v>2</v>
      </c>
      <c r="EI63" s="189" t="s">
        <v>4768</v>
      </c>
      <c r="EJ63" s="189" t="s">
        <v>7469</v>
      </c>
      <c r="EK63" s="190">
        <v>44860</v>
      </c>
      <c r="EL63" s="188" t="s">
        <v>7490</v>
      </c>
      <c r="EM63" s="178">
        <v>0</v>
      </c>
      <c r="EN63" s="182" t="s">
        <v>7468</v>
      </c>
      <c r="EO63" s="182" t="s">
        <v>4515</v>
      </c>
      <c r="EP63" s="182">
        <v>2</v>
      </c>
      <c r="EQ63" s="182" t="s">
        <v>4768</v>
      </c>
      <c r="ER63" s="182" t="s">
        <v>7469</v>
      </c>
      <c r="ES63" s="179">
        <v>44860</v>
      </c>
      <c r="ET63" s="189" t="s">
        <v>7482</v>
      </c>
      <c r="EU63" s="189">
        <v>819</v>
      </c>
      <c r="EV63" s="189" t="s">
        <v>7400</v>
      </c>
      <c r="EW63" s="189" t="s">
        <v>19</v>
      </c>
      <c r="EX63" s="189">
        <v>3</v>
      </c>
      <c r="EY63" s="189" t="s">
        <v>7475</v>
      </c>
      <c r="EZ63" s="189" t="s">
        <v>7472</v>
      </c>
      <c r="FA63" s="190">
        <v>44860</v>
      </c>
      <c r="FB63" s="188" t="s">
        <v>4749</v>
      </c>
      <c r="FC63" s="182">
        <v>4</v>
      </c>
      <c r="FD63" s="182" t="s">
        <v>14</v>
      </c>
      <c r="FE63" s="182" t="s">
        <v>80</v>
      </c>
      <c r="FF63" s="182">
        <v>1</v>
      </c>
      <c r="FG63" s="182" t="s">
        <v>4748</v>
      </c>
      <c r="FH63" s="182" t="s">
        <v>14</v>
      </c>
      <c r="FI63" s="179">
        <v>44773</v>
      </c>
      <c r="FJ63" s="188" t="s">
        <v>1267</v>
      </c>
      <c r="FK63" s="189">
        <v>79000</v>
      </c>
      <c r="FL63" s="189" t="s">
        <v>1261</v>
      </c>
      <c r="FM63" s="189" t="s">
        <v>19</v>
      </c>
      <c r="FN63" s="189">
        <v>3</v>
      </c>
      <c r="FO63" s="189" t="s">
        <v>1266</v>
      </c>
      <c r="FP63" s="186" t="s">
        <v>1262</v>
      </c>
      <c r="FQ63" s="187">
        <v>44015</v>
      </c>
      <c r="FR63" s="188" t="s">
        <v>1268</v>
      </c>
      <c r="FS63" s="182">
        <v>229000</v>
      </c>
      <c r="FT63" s="182" t="s">
        <v>1261</v>
      </c>
      <c r="FU63" s="182" t="s">
        <v>19</v>
      </c>
      <c r="FV63" s="182">
        <v>3</v>
      </c>
      <c r="FW63" s="182" t="s">
        <v>1266</v>
      </c>
      <c r="FX63" s="182" t="s">
        <v>1262</v>
      </c>
      <c r="FY63" s="179">
        <v>44015</v>
      </c>
      <c r="FZ63" s="189" t="s">
        <v>3426</v>
      </c>
      <c r="GA63" s="189">
        <v>1</v>
      </c>
      <c r="GB63" s="189" t="s">
        <v>2247</v>
      </c>
      <c r="GC63" s="189" t="s">
        <v>30</v>
      </c>
      <c r="GD63" s="189">
        <v>2</v>
      </c>
      <c r="GE63" s="189" t="s">
        <v>14</v>
      </c>
      <c r="GF63" s="189" t="s">
        <v>14</v>
      </c>
      <c r="GG63" s="190">
        <v>44696</v>
      </c>
      <c r="GH63" s="188" t="s">
        <v>3432</v>
      </c>
      <c r="GI63" s="182">
        <v>3</v>
      </c>
      <c r="GJ63" s="182" t="s">
        <v>2247</v>
      </c>
      <c r="GK63" s="182" t="s">
        <v>30</v>
      </c>
      <c r="GL63" s="182">
        <v>2</v>
      </c>
      <c r="GM63" s="182" t="s">
        <v>14</v>
      </c>
      <c r="GN63" s="182" t="s">
        <v>14</v>
      </c>
      <c r="GO63" s="179">
        <v>44696</v>
      </c>
      <c r="GP63" s="189" t="s">
        <v>3427</v>
      </c>
      <c r="GQ63" s="189">
        <v>2</v>
      </c>
      <c r="GR63" s="189" t="s">
        <v>2247</v>
      </c>
      <c r="GS63" s="189" t="s">
        <v>30</v>
      </c>
      <c r="GT63" s="189">
        <v>2</v>
      </c>
      <c r="GU63" s="189" t="s">
        <v>14</v>
      </c>
      <c r="GV63" s="189" t="s">
        <v>14</v>
      </c>
      <c r="GW63" s="190">
        <v>44696</v>
      </c>
      <c r="GX63" s="188" t="s">
        <v>3433</v>
      </c>
      <c r="GY63" s="182">
        <v>0</v>
      </c>
      <c r="GZ63" s="182" t="s">
        <v>2247</v>
      </c>
      <c r="HA63" s="182" t="s">
        <v>30</v>
      </c>
      <c r="HB63" s="182">
        <v>2</v>
      </c>
      <c r="HC63" s="182" t="s">
        <v>14</v>
      </c>
      <c r="HD63" s="182" t="s">
        <v>14</v>
      </c>
      <c r="HE63" s="179">
        <v>44696</v>
      </c>
      <c r="HF63" s="189" t="s">
        <v>3425</v>
      </c>
      <c r="HG63" s="189">
        <v>2</v>
      </c>
      <c r="HH63" s="189" t="s">
        <v>2247</v>
      </c>
      <c r="HI63" s="189" t="s">
        <v>30</v>
      </c>
      <c r="HJ63" s="189">
        <v>2</v>
      </c>
      <c r="HK63" s="189" t="s">
        <v>14</v>
      </c>
      <c r="HL63" s="189" t="s">
        <v>14</v>
      </c>
      <c r="HM63" s="190">
        <v>44696</v>
      </c>
      <c r="HN63" s="188" t="s">
        <v>3431</v>
      </c>
      <c r="HO63" s="182">
        <v>2</v>
      </c>
      <c r="HP63" s="182" t="s">
        <v>2247</v>
      </c>
      <c r="HQ63" s="182" t="s">
        <v>30</v>
      </c>
      <c r="HR63" s="182">
        <v>2</v>
      </c>
      <c r="HS63" s="182" t="s">
        <v>14</v>
      </c>
      <c r="HT63" s="182" t="s">
        <v>14</v>
      </c>
      <c r="HU63" s="179">
        <v>44696</v>
      </c>
      <c r="HV63" s="189" t="s">
        <v>3428</v>
      </c>
      <c r="HW63" s="189">
        <v>2</v>
      </c>
      <c r="HX63" s="189" t="s">
        <v>2247</v>
      </c>
      <c r="HY63" s="189" t="s">
        <v>30</v>
      </c>
      <c r="HZ63" s="189">
        <v>2</v>
      </c>
      <c r="IA63" s="189" t="s">
        <v>14</v>
      </c>
      <c r="IB63" s="189" t="s">
        <v>14</v>
      </c>
      <c r="IC63" s="190">
        <v>44696</v>
      </c>
      <c r="ID63" s="188" t="s">
        <v>3430</v>
      </c>
      <c r="IE63" s="182">
        <v>1</v>
      </c>
      <c r="IF63" s="182" t="s">
        <v>2247</v>
      </c>
      <c r="IG63" s="182" t="s">
        <v>30</v>
      </c>
      <c r="IH63" s="182">
        <v>2</v>
      </c>
      <c r="II63" s="182" t="s">
        <v>14</v>
      </c>
      <c r="IJ63" s="182" t="s">
        <v>14</v>
      </c>
      <c r="IK63" s="179">
        <v>44696</v>
      </c>
      <c r="IL63" s="189" t="s">
        <v>3429</v>
      </c>
      <c r="IM63" s="189">
        <v>1</v>
      </c>
      <c r="IN63" s="189" t="s">
        <v>2247</v>
      </c>
      <c r="IO63" s="189" t="s">
        <v>30</v>
      </c>
      <c r="IP63" s="189">
        <v>2</v>
      </c>
      <c r="IQ63" s="189" t="s">
        <v>14</v>
      </c>
      <c r="IR63" s="189" t="s">
        <v>14</v>
      </c>
      <c r="IS63" s="190">
        <v>44696</v>
      </c>
    </row>
    <row r="64" spans="1:253" s="282" customFormat="1" ht="12.95" customHeight="1" x14ac:dyDescent="0.2">
      <c r="A64" s="282" t="s">
        <v>3928</v>
      </c>
      <c r="B64" s="282" t="s">
        <v>9387</v>
      </c>
      <c r="C64" s="282" t="s">
        <v>3929</v>
      </c>
      <c r="D64" s="282" t="s">
        <v>3930</v>
      </c>
      <c r="E64" s="282" t="s">
        <v>8795</v>
      </c>
      <c r="F64" s="282" t="s">
        <v>3934</v>
      </c>
      <c r="G64" s="185">
        <v>22156000</v>
      </c>
      <c r="H64" s="186" t="s">
        <v>3931</v>
      </c>
      <c r="I64" s="186" t="s">
        <v>80</v>
      </c>
      <c r="J64" s="186">
        <v>1</v>
      </c>
      <c r="K64" s="186" t="s">
        <v>3933</v>
      </c>
      <c r="L64" s="186" t="s">
        <v>3932</v>
      </c>
      <c r="M64" s="187">
        <v>44732</v>
      </c>
      <c r="N64" s="188" t="s">
        <v>3938</v>
      </c>
      <c r="O64" s="186">
        <v>62705</v>
      </c>
      <c r="P64" s="186" t="s">
        <v>3935</v>
      </c>
      <c r="Q64" s="186" t="s">
        <v>80</v>
      </c>
      <c r="R64" s="186">
        <v>1</v>
      </c>
      <c r="S64" s="186" t="s">
        <v>3937</v>
      </c>
      <c r="T64" s="186" t="s">
        <v>3936</v>
      </c>
      <c r="U64" s="187">
        <v>44732</v>
      </c>
      <c r="V64" s="188" t="s">
        <v>3940</v>
      </c>
      <c r="W64" s="186">
        <v>22156000</v>
      </c>
      <c r="X64" s="186" t="s">
        <v>3931</v>
      </c>
      <c r="Y64" s="186" t="s">
        <v>80</v>
      </c>
      <c r="Z64" s="186">
        <v>1</v>
      </c>
      <c r="AA64" s="186" t="s">
        <v>3939</v>
      </c>
      <c r="AB64" s="186" t="s">
        <v>3932</v>
      </c>
      <c r="AC64" s="187">
        <v>44732</v>
      </c>
      <c r="AD64" s="188" t="s">
        <v>3942</v>
      </c>
      <c r="AE64" s="186">
        <v>22156000</v>
      </c>
      <c r="AF64" s="186" t="s">
        <v>3931</v>
      </c>
      <c r="AG64" s="186" t="s">
        <v>80</v>
      </c>
      <c r="AH64" s="186">
        <v>1</v>
      </c>
      <c r="AI64" s="186" t="s">
        <v>3941</v>
      </c>
      <c r="AJ64" s="186" t="s">
        <v>3932</v>
      </c>
      <c r="AK64" s="187">
        <v>44732</v>
      </c>
      <c r="AL64" s="188" t="s">
        <v>3946</v>
      </c>
      <c r="AM64" s="186">
        <v>0</v>
      </c>
      <c r="AN64" s="186" t="s">
        <v>3943</v>
      </c>
      <c r="AO64" s="186" t="s">
        <v>19</v>
      </c>
      <c r="AP64" s="186">
        <v>3</v>
      </c>
      <c r="AQ64" s="186" t="s">
        <v>3945</v>
      </c>
      <c r="AR64" s="186" t="s">
        <v>3944</v>
      </c>
      <c r="AS64" s="187">
        <v>44732</v>
      </c>
      <c r="AT64" s="189" t="s">
        <v>7861</v>
      </c>
      <c r="AU64" s="186">
        <v>369</v>
      </c>
      <c r="AV64" s="186" t="s">
        <v>7695</v>
      </c>
      <c r="AW64" s="186" t="s">
        <v>4515</v>
      </c>
      <c r="AX64" s="186">
        <v>2</v>
      </c>
      <c r="AY64" s="186" t="s">
        <v>7860</v>
      </c>
      <c r="AZ64" s="186" t="s">
        <v>1300</v>
      </c>
      <c r="BA64" s="187">
        <v>44861</v>
      </c>
      <c r="BB64" s="188" t="s">
        <v>9871</v>
      </c>
      <c r="BC64" s="186" t="e">
        <v>#N/A</v>
      </c>
      <c r="BD64" s="186" t="e">
        <v>#N/A</v>
      </c>
      <c r="BE64" s="186" t="e">
        <v>#N/A</v>
      </c>
      <c r="BF64" s="186" t="e">
        <v>#N/A</v>
      </c>
      <c r="BG64" s="186" t="e">
        <v>#N/A</v>
      </c>
      <c r="BH64" s="186" t="e">
        <v>#N/A</v>
      </c>
      <c r="BI64" s="187" t="e">
        <v>#N/A</v>
      </c>
      <c r="BJ64" s="189" t="s">
        <v>7863</v>
      </c>
      <c r="BK64" s="189">
        <v>10</v>
      </c>
      <c r="BL64" s="189" t="s">
        <v>7695</v>
      </c>
      <c r="BM64" s="189" t="s">
        <v>4515</v>
      </c>
      <c r="BN64" s="189">
        <v>2</v>
      </c>
      <c r="BO64" s="189" t="s">
        <v>7862</v>
      </c>
      <c r="BP64" s="186" t="s">
        <v>1300</v>
      </c>
      <c r="BQ64" s="190">
        <v>44861</v>
      </c>
      <c r="BR64" s="188" t="s">
        <v>9872</v>
      </c>
      <c r="BS64" s="189" t="e">
        <v>#N/A</v>
      </c>
      <c r="BT64" s="189" t="e">
        <v>#N/A</v>
      </c>
      <c r="BU64" s="189" t="e">
        <v>#N/A</v>
      </c>
      <c r="BV64" s="189" t="e">
        <v>#N/A</v>
      </c>
      <c r="BW64" s="189" t="e">
        <v>#N/A</v>
      </c>
      <c r="BX64" s="189" t="e">
        <v>#N/A</v>
      </c>
      <c r="BY64" s="187" t="e">
        <v>#N/A</v>
      </c>
      <c r="BZ64" s="189" t="s">
        <v>9873</v>
      </c>
      <c r="CA64" s="189" t="e">
        <v>#N/A</v>
      </c>
      <c r="CB64" s="189" t="e">
        <v>#N/A</v>
      </c>
      <c r="CC64" s="189" t="e">
        <v>#N/A</v>
      </c>
      <c r="CD64" s="189" t="e">
        <v>#N/A</v>
      </c>
      <c r="CE64" s="189" t="e">
        <v>#N/A</v>
      </c>
      <c r="CF64" s="189" t="e">
        <v>#N/A</v>
      </c>
      <c r="CG64" s="190" t="e">
        <v>#N/A</v>
      </c>
      <c r="CH64" s="188" t="s">
        <v>9874</v>
      </c>
      <c r="CI64" s="189" t="e">
        <v>#N/A</v>
      </c>
      <c r="CJ64" s="189" t="e">
        <v>#N/A</v>
      </c>
      <c r="CK64" s="189" t="e">
        <v>#N/A</v>
      </c>
      <c r="CL64" s="189" t="e">
        <v>#N/A</v>
      </c>
      <c r="CM64" s="189" t="e">
        <v>#N/A</v>
      </c>
      <c r="CN64" s="189" t="e">
        <v>#N/A</v>
      </c>
      <c r="CO64" s="191" t="e">
        <v>#N/A</v>
      </c>
      <c r="CP64" s="189" t="s">
        <v>9875</v>
      </c>
      <c r="CQ64" s="189" t="e">
        <v>#N/A</v>
      </c>
      <c r="CR64" s="189" t="e">
        <v>#N/A</v>
      </c>
      <c r="CS64" s="189" t="e">
        <v>#N/A</v>
      </c>
      <c r="CT64" s="189" t="e">
        <v>#N/A</v>
      </c>
      <c r="CU64" s="189" t="e">
        <v>#N/A</v>
      </c>
      <c r="CV64" s="189" t="e">
        <v>#N/A</v>
      </c>
      <c r="CW64" s="187" t="e">
        <v>#N/A</v>
      </c>
      <c r="CX64" s="189" t="s">
        <v>3949</v>
      </c>
      <c r="CY64" s="186">
        <v>5700000</v>
      </c>
      <c r="CZ64" s="186" t="s">
        <v>3947</v>
      </c>
      <c r="DA64" s="186" t="s">
        <v>30</v>
      </c>
      <c r="DB64" s="186">
        <v>2</v>
      </c>
      <c r="DC64" s="186" t="s">
        <v>3956</v>
      </c>
      <c r="DD64" s="186" t="s">
        <v>3948</v>
      </c>
      <c r="DE64" s="192">
        <v>44732</v>
      </c>
      <c r="DF64" s="188" t="s">
        <v>3953</v>
      </c>
      <c r="DG64" s="186">
        <v>0</v>
      </c>
      <c r="DH64" s="189" t="s">
        <v>3950</v>
      </c>
      <c r="DI64" s="189" t="s">
        <v>30</v>
      </c>
      <c r="DJ64" s="189">
        <v>2</v>
      </c>
      <c r="DK64" s="189" t="s">
        <v>3952</v>
      </c>
      <c r="DL64" s="189" t="s">
        <v>3951</v>
      </c>
      <c r="DM64" s="187">
        <v>44732</v>
      </c>
      <c r="DN64" s="189" t="s">
        <v>3955</v>
      </c>
      <c r="DO64" s="186">
        <v>16456000</v>
      </c>
      <c r="DP64" s="189" t="s">
        <v>3950</v>
      </c>
      <c r="DQ64" s="189" t="s">
        <v>30</v>
      </c>
      <c r="DR64" s="189">
        <v>2</v>
      </c>
      <c r="DS64" s="189" t="s">
        <v>3954</v>
      </c>
      <c r="DT64" s="189" t="s">
        <v>3951</v>
      </c>
      <c r="DU64" s="190">
        <v>44732</v>
      </c>
      <c r="DV64" s="188" t="s">
        <v>3957</v>
      </c>
      <c r="DW64" s="186">
        <v>4000000</v>
      </c>
      <c r="DX64" s="189" t="s">
        <v>3947</v>
      </c>
      <c r="DY64" s="189" t="s">
        <v>30</v>
      </c>
      <c r="DZ64" s="189">
        <v>2</v>
      </c>
      <c r="EA64" s="189" t="s">
        <v>3956</v>
      </c>
      <c r="EB64" s="189" t="s">
        <v>3948</v>
      </c>
      <c r="EC64" s="187">
        <v>44732</v>
      </c>
      <c r="ED64" s="189" t="s">
        <v>3959</v>
      </c>
      <c r="EE64" s="186">
        <v>1644000</v>
      </c>
      <c r="EF64" s="189" t="s">
        <v>3947</v>
      </c>
      <c r="EG64" s="189" t="s">
        <v>30</v>
      </c>
      <c r="EH64" s="189">
        <v>2</v>
      </c>
      <c r="EI64" s="189" t="s">
        <v>3958</v>
      </c>
      <c r="EJ64" s="189" t="s">
        <v>3948</v>
      </c>
      <c r="EK64" s="190">
        <v>44732</v>
      </c>
      <c r="EL64" s="188" t="s">
        <v>3961</v>
      </c>
      <c r="EM64" s="186">
        <v>56000</v>
      </c>
      <c r="EN64" s="189" t="s">
        <v>3947</v>
      </c>
      <c r="EO64" s="189" t="s">
        <v>30</v>
      </c>
      <c r="EP64" s="189">
        <v>2</v>
      </c>
      <c r="EQ64" s="189" t="s">
        <v>3960</v>
      </c>
      <c r="ER64" s="189" t="s">
        <v>3948</v>
      </c>
      <c r="ES64" s="187">
        <v>44732</v>
      </c>
      <c r="ET64" s="189" t="s">
        <v>7864</v>
      </c>
      <c r="EU64" s="189">
        <v>10</v>
      </c>
      <c r="EV64" s="189" t="s">
        <v>7695</v>
      </c>
      <c r="EW64" s="189" t="s">
        <v>4515</v>
      </c>
      <c r="EX64" s="189">
        <v>2</v>
      </c>
      <c r="EY64" s="189" t="s">
        <v>7862</v>
      </c>
      <c r="EZ64" s="189" t="s">
        <v>1300</v>
      </c>
      <c r="FA64" s="190">
        <v>44861</v>
      </c>
      <c r="FB64" s="188" t="s">
        <v>3963</v>
      </c>
      <c r="FC64" s="189">
        <v>1</v>
      </c>
      <c r="FD64" s="189" t="s">
        <v>3947</v>
      </c>
      <c r="FE64" s="189" t="s">
        <v>80</v>
      </c>
      <c r="FF64" s="189">
        <v>1</v>
      </c>
      <c r="FG64" s="189" t="s">
        <v>3962</v>
      </c>
      <c r="FH64" s="189" t="s">
        <v>3948</v>
      </c>
      <c r="FI64" s="187">
        <v>44732</v>
      </c>
      <c r="FJ64" s="188" t="s">
        <v>9876</v>
      </c>
      <c r="FK64" s="189" t="e">
        <v>#N/A</v>
      </c>
      <c r="FL64" s="189" t="e">
        <v>#N/A</v>
      </c>
      <c r="FM64" s="189" t="e">
        <v>#N/A</v>
      </c>
      <c r="FN64" s="189" t="e">
        <v>#N/A</v>
      </c>
      <c r="FO64" s="189" t="e">
        <v>#N/A</v>
      </c>
      <c r="FP64" s="186" t="e">
        <v>#N/A</v>
      </c>
      <c r="FQ64" s="187" t="e">
        <v>#N/A</v>
      </c>
      <c r="FR64" s="188" t="s">
        <v>9877</v>
      </c>
      <c r="FS64" s="189" t="e">
        <v>#N/A</v>
      </c>
      <c r="FT64" s="189" t="e">
        <v>#N/A</v>
      </c>
      <c r="FU64" s="189" t="e">
        <v>#N/A</v>
      </c>
      <c r="FV64" s="189" t="e">
        <v>#N/A</v>
      </c>
      <c r="FW64" s="189" t="e">
        <v>#N/A</v>
      </c>
      <c r="FX64" s="189" t="e">
        <v>#N/A</v>
      </c>
      <c r="FY64" s="187" t="e">
        <v>#N/A</v>
      </c>
      <c r="FZ64" s="189" t="s">
        <v>3979</v>
      </c>
      <c r="GA64" s="189">
        <v>0</v>
      </c>
      <c r="GB64" s="189" t="s">
        <v>2247</v>
      </c>
      <c r="GC64" s="189" t="s">
        <v>30</v>
      </c>
      <c r="GD64" s="189">
        <v>2</v>
      </c>
      <c r="GE64" s="189" t="s">
        <v>14</v>
      </c>
      <c r="GF64" s="189" t="s">
        <v>14</v>
      </c>
      <c r="GG64" s="190">
        <v>44733</v>
      </c>
      <c r="GH64" s="188" t="s">
        <v>3985</v>
      </c>
      <c r="GI64" s="189">
        <v>0</v>
      </c>
      <c r="GJ64" s="189" t="s">
        <v>2247</v>
      </c>
      <c r="GK64" s="189" t="s">
        <v>30</v>
      </c>
      <c r="GL64" s="189">
        <v>2</v>
      </c>
      <c r="GM64" s="189" t="s">
        <v>14</v>
      </c>
      <c r="GN64" s="189" t="s">
        <v>14</v>
      </c>
      <c r="GO64" s="187">
        <v>44733</v>
      </c>
      <c r="GP64" s="189" t="s">
        <v>3980</v>
      </c>
      <c r="GQ64" s="189">
        <v>0</v>
      </c>
      <c r="GR64" s="189" t="s">
        <v>2247</v>
      </c>
      <c r="GS64" s="189" t="s">
        <v>30</v>
      </c>
      <c r="GT64" s="189">
        <v>2</v>
      </c>
      <c r="GU64" s="189" t="s">
        <v>14</v>
      </c>
      <c r="GV64" s="189" t="s">
        <v>14</v>
      </c>
      <c r="GW64" s="190">
        <v>44733</v>
      </c>
      <c r="GX64" s="188" t="s">
        <v>3986</v>
      </c>
      <c r="GY64" s="189">
        <v>0</v>
      </c>
      <c r="GZ64" s="189" t="s">
        <v>2247</v>
      </c>
      <c r="HA64" s="189" t="s">
        <v>30</v>
      </c>
      <c r="HB64" s="189">
        <v>2</v>
      </c>
      <c r="HC64" s="189" t="s">
        <v>14</v>
      </c>
      <c r="HD64" s="189" t="s">
        <v>14</v>
      </c>
      <c r="HE64" s="187">
        <v>44733</v>
      </c>
      <c r="HF64" s="189" t="s">
        <v>3978</v>
      </c>
      <c r="HG64" s="189">
        <v>0</v>
      </c>
      <c r="HH64" s="189" t="s">
        <v>2247</v>
      </c>
      <c r="HI64" s="189" t="s">
        <v>30</v>
      </c>
      <c r="HJ64" s="189">
        <v>2</v>
      </c>
      <c r="HK64" s="189" t="s">
        <v>14</v>
      </c>
      <c r="HL64" s="189" t="s">
        <v>14</v>
      </c>
      <c r="HM64" s="190">
        <v>44733</v>
      </c>
      <c r="HN64" s="188" t="s">
        <v>3984</v>
      </c>
      <c r="HO64" s="189">
        <v>0</v>
      </c>
      <c r="HP64" s="189" t="s">
        <v>2247</v>
      </c>
      <c r="HQ64" s="189" t="s">
        <v>30</v>
      </c>
      <c r="HR64" s="189">
        <v>2</v>
      </c>
      <c r="HS64" s="189" t="s">
        <v>14</v>
      </c>
      <c r="HT64" s="189" t="s">
        <v>14</v>
      </c>
      <c r="HU64" s="187">
        <v>44733</v>
      </c>
      <c r="HV64" s="189" t="s">
        <v>3981</v>
      </c>
      <c r="HW64" s="189">
        <v>0</v>
      </c>
      <c r="HX64" s="189" t="s">
        <v>2247</v>
      </c>
      <c r="HY64" s="189" t="s">
        <v>30</v>
      </c>
      <c r="HZ64" s="189">
        <v>2</v>
      </c>
      <c r="IA64" s="189" t="s">
        <v>14</v>
      </c>
      <c r="IB64" s="189" t="s">
        <v>14</v>
      </c>
      <c r="IC64" s="190">
        <v>44733</v>
      </c>
      <c r="ID64" s="188" t="s">
        <v>3983</v>
      </c>
      <c r="IE64" s="189">
        <v>2</v>
      </c>
      <c r="IF64" s="189" t="s">
        <v>2247</v>
      </c>
      <c r="IG64" s="189" t="s">
        <v>30</v>
      </c>
      <c r="IH64" s="189">
        <v>2</v>
      </c>
      <c r="II64" s="189" t="s">
        <v>14</v>
      </c>
      <c r="IJ64" s="189" t="s">
        <v>14</v>
      </c>
      <c r="IK64" s="187">
        <v>44733</v>
      </c>
      <c r="IL64" s="189" t="s">
        <v>3982</v>
      </c>
      <c r="IM64" s="189">
        <v>2</v>
      </c>
      <c r="IN64" s="189" t="s">
        <v>2247</v>
      </c>
      <c r="IO64" s="189" t="s">
        <v>30</v>
      </c>
      <c r="IP64" s="189">
        <v>2</v>
      </c>
      <c r="IQ64" s="189" t="s">
        <v>14</v>
      </c>
      <c r="IR64" s="189" t="s">
        <v>14</v>
      </c>
      <c r="IS64" s="190">
        <v>44733</v>
      </c>
    </row>
    <row r="65" spans="1:253" s="282" customFormat="1" ht="12.95" customHeight="1" x14ac:dyDescent="0.2">
      <c r="A65" s="282" t="s">
        <v>71</v>
      </c>
      <c r="B65" s="282" t="s">
        <v>9197</v>
      </c>
      <c r="C65" s="282" t="s">
        <v>72</v>
      </c>
      <c r="D65" s="282" t="s">
        <v>73</v>
      </c>
      <c r="E65" s="282" t="s">
        <v>8796</v>
      </c>
      <c r="F65" s="282" t="s">
        <v>8050</v>
      </c>
      <c r="G65" s="177">
        <v>2307000</v>
      </c>
      <c r="H65" s="178" t="s">
        <v>8047</v>
      </c>
      <c r="I65" s="178" t="s">
        <v>4515</v>
      </c>
      <c r="J65" s="178">
        <v>2</v>
      </c>
      <c r="K65" s="178" t="s">
        <v>8049</v>
      </c>
      <c r="L65" s="178" t="s">
        <v>8048</v>
      </c>
      <c r="M65" s="179">
        <v>44865</v>
      </c>
      <c r="N65" s="188" t="s">
        <v>8052</v>
      </c>
      <c r="O65" s="180">
        <v>30360</v>
      </c>
      <c r="P65" s="180" t="s">
        <v>8047</v>
      </c>
      <c r="Q65" s="180" t="s">
        <v>4515</v>
      </c>
      <c r="R65" s="180">
        <v>2</v>
      </c>
      <c r="S65" s="180" t="s">
        <v>8051</v>
      </c>
      <c r="T65" s="180" t="s">
        <v>8048</v>
      </c>
      <c r="U65" s="181">
        <v>44865</v>
      </c>
      <c r="V65" s="188" t="s">
        <v>8054</v>
      </c>
      <c r="W65" s="178">
        <v>2307000</v>
      </c>
      <c r="X65" s="178" t="s">
        <v>8047</v>
      </c>
      <c r="Y65" s="178" t="s">
        <v>4515</v>
      </c>
      <c r="Z65" s="178">
        <v>2</v>
      </c>
      <c r="AA65" s="178" t="s">
        <v>8053</v>
      </c>
      <c r="AB65" s="178" t="s">
        <v>8048</v>
      </c>
      <c r="AC65" s="179">
        <v>44865</v>
      </c>
      <c r="AD65" s="188" t="s">
        <v>8057</v>
      </c>
      <c r="AE65" s="186">
        <v>1486000</v>
      </c>
      <c r="AF65" s="186" t="s">
        <v>8055</v>
      </c>
      <c r="AG65" s="186" t="s">
        <v>4515</v>
      </c>
      <c r="AH65" s="186">
        <v>2</v>
      </c>
      <c r="AI65" s="186" t="s">
        <v>1737</v>
      </c>
      <c r="AJ65" s="186" t="s">
        <v>8056</v>
      </c>
      <c r="AK65" s="187">
        <v>44865</v>
      </c>
      <c r="AL65" s="188" t="s">
        <v>8059</v>
      </c>
      <c r="AM65" s="178" t="s">
        <v>14</v>
      </c>
      <c r="AN65" s="178" t="s">
        <v>14</v>
      </c>
      <c r="AO65" s="178" t="s">
        <v>14</v>
      </c>
      <c r="AP65" s="178" t="s">
        <v>14</v>
      </c>
      <c r="AQ65" s="178" t="s">
        <v>8058</v>
      </c>
      <c r="AR65" s="178" t="s">
        <v>14</v>
      </c>
      <c r="AS65" s="179">
        <v>44865</v>
      </c>
      <c r="AT65" s="189" t="s">
        <v>8063</v>
      </c>
      <c r="AU65" s="186" t="s">
        <v>14</v>
      </c>
      <c r="AV65" s="186" t="s">
        <v>14</v>
      </c>
      <c r="AW65" s="186" t="s">
        <v>14</v>
      </c>
      <c r="AX65" s="186" t="s">
        <v>14</v>
      </c>
      <c r="AY65" s="186" t="s">
        <v>8062</v>
      </c>
      <c r="AZ65" s="186" t="s">
        <v>14</v>
      </c>
      <c r="BA65" s="187">
        <v>44865</v>
      </c>
      <c r="BB65" s="188" t="s">
        <v>8061</v>
      </c>
      <c r="BC65" s="178" t="s">
        <v>14</v>
      </c>
      <c r="BD65" s="178" t="s">
        <v>14</v>
      </c>
      <c r="BE65" s="178" t="s">
        <v>14</v>
      </c>
      <c r="BF65" s="178" t="s">
        <v>14</v>
      </c>
      <c r="BG65" s="178" t="s">
        <v>8060</v>
      </c>
      <c r="BH65" s="178" t="s">
        <v>14</v>
      </c>
      <c r="BI65" s="179">
        <v>44865</v>
      </c>
      <c r="BJ65" s="189" t="s">
        <v>8066</v>
      </c>
      <c r="BK65" s="189">
        <v>0</v>
      </c>
      <c r="BL65" s="189" t="s">
        <v>8064</v>
      </c>
      <c r="BM65" s="189" t="s">
        <v>4515</v>
      </c>
      <c r="BN65" s="189">
        <v>2</v>
      </c>
      <c r="BO65" s="189" t="s">
        <v>8065</v>
      </c>
      <c r="BP65" s="186" t="s">
        <v>1300</v>
      </c>
      <c r="BQ65" s="190">
        <v>44865</v>
      </c>
      <c r="BR65" s="188" t="s">
        <v>8070</v>
      </c>
      <c r="BS65" s="182">
        <v>0</v>
      </c>
      <c r="BT65" s="182" t="s">
        <v>14</v>
      </c>
      <c r="BU65" s="182" t="s">
        <v>14</v>
      </c>
      <c r="BV65" s="182" t="s">
        <v>14</v>
      </c>
      <c r="BW65" s="182" t="s">
        <v>8069</v>
      </c>
      <c r="BX65" s="182" t="s">
        <v>14</v>
      </c>
      <c r="BY65" s="179">
        <v>44865</v>
      </c>
      <c r="BZ65" s="189" t="s">
        <v>8072</v>
      </c>
      <c r="CA65" s="189">
        <v>0</v>
      </c>
      <c r="CB65" s="189" t="s">
        <v>14</v>
      </c>
      <c r="CC65" s="189" t="s">
        <v>14</v>
      </c>
      <c r="CD65" s="189" t="s">
        <v>14</v>
      </c>
      <c r="CE65" s="189" t="s">
        <v>8071</v>
      </c>
      <c r="CF65" s="189" t="s">
        <v>14</v>
      </c>
      <c r="CG65" s="190">
        <v>44865</v>
      </c>
      <c r="CH65" s="188" t="s">
        <v>9878</v>
      </c>
      <c r="CI65" s="189" t="e">
        <v>#N/A</v>
      </c>
      <c r="CJ65" s="189" t="e">
        <v>#N/A</v>
      </c>
      <c r="CK65" s="189" t="e">
        <v>#N/A</v>
      </c>
      <c r="CL65" s="189" t="e">
        <v>#N/A</v>
      </c>
      <c r="CM65" s="189" t="e">
        <v>#N/A</v>
      </c>
      <c r="CN65" s="189" t="e">
        <v>#N/A</v>
      </c>
      <c r="CO65" s="191" t="e">
        <v>#N/A</v>
      </c>
      <c r="CP65" s="189" t="s">
        <v>8074</v>
      </c>
      <c r="CQ65" s="182" t="s">
        <v>14</v>
      </c>
      <c r="CR65" s="182" t="s">
        <v>14</v>
      </c>
      <c r="CS65" s="182" t="s">
        <v>14</v>
      </c>
      <c r="CT65" s="182" t="s">
        <v>14</v>
      </c>
      <c r="CU65" s="182" t="s">
        <v>8073</v>
      </c>
      <c r="CV65" s="182" t="s">
        <v>14</v>
      </c>
      <c r="CW65" s="179">
        <v>44865</v>
      </c>
      <c r="CX65" s="189" t="s">
        <v>8076</v>
      </c>
      <c r="CY65" s="186">
        <v>320000</v>
      </c>
      <c r="CZ65" s="186" t="s">
        <v>8055</v>
      </c>
      <c r="DA65" s="186" t="s">
        <v>4515</v>
      </c>
      <c r="DB65" s="186">
        <v>2</v>
      </c>
      <c r="DC65" s="186" t="s">
        <v>8075</v>
      </c>
      <c r="DD65" s="186" t="s">
        <v>8056</v>
      </c>
      <c r="DE65" s="192">
        <v>44865</v>
      </c>
      <c r="DF65" s="188" t="s">
        <v>8078</v>
      </c>
      <c r="DG65" s="178">
        <v>821000</v>
      </c>
      <c r="DH65" s="182" t="s">
        <v>8055</v>
      </c>
      <c r="DI65" s="182" t="s">
        <v>4515</v>
      </c>
      <c r="DJ65" s="182">
        <v>2</v>
      </c>
      <c r="DK65" s="182" t="s">
        <v>8077</v>
      </c>
      <c r="DL65" s="182" t="s">
        <v>8056</v>
      </c>
      <c r="DM65" s="179">
        <v>44865</v>
      </c>
      <c r="DN65" s="189" t="s">
        <v>8080</v>
      </c>
      <c r="DO65" s="186">
        <v>1166000</v>
      </c>
      <c r="DP65" s="189" t="s">
        <v>8055</v>
      </c>
      <c r="DQ65" s="189" t="s">
        <v>4515</v>
      </c>
      <c r="DR65" s="189">
        <v>2</v>
      </c>
      <c r="DS65" s="189" t="s">
        <v>8079</v>
      </c>
      <c r="DT65" s="189" t="s">
        <v>8056</v>
      </c>
      <c r="DU65" s="190">
        <v>44865</v>
      </c>
      <c r="DV65" s="188" t="s">
        <v>8081</v>
      </c>
      <c r="DW65" s="178">
        <v>320000</v>
      </c>
      <c r="DX65" s="182" t="s">
        <v>8055</v>
      </c>
      <c r="DY65" s="182" t="s">
        <v>4515</v>
      </c>
      <c r="DZ65" s="182">
        <v>2</v>
      </c>
      <c r="EA65" s="182" t="s">
        <v>8075</v>
      </c>
      <c r="EB65" s="182" t="s">
        <v>8056</v>
      </c>
      <c r="EC65" s="179">
        <v>44865</v>
      </c>
      <c r="ED65" s="189" t="s">
        <v>8083</v>
      </c>
      <c r="EE65" s="186">
        <v>0</v>
      </c>
      <c r="EF65" s="189" t="s">
        <v>8055</v>
      </c>
      <c r="EG65" s="189" t="s">
        <v>4515</v>
      </c>
      <c r="EH65" s="189">
        <v>2</v>
      </c>
      <c r="EI65" s="189" t="s">
        <v>8082</v>
      </c>
      <c r="EJ65" s="189" t="s">
        <v>8056</v>
      </c>
      <c r="EK65" s="190">
        <v>44865</v>
      </c>
      <c r="EL65" s="188" t="s">
        <v>8085</v>
      </c>
      <c r="EM65" s="178">
        <v>0</v>
      </c>
      <c r="EN65" s="182" t="s">
        <v>8055</v>
      </c>
      <c r="EO65" s="182" t="s">
        <v>4515</v>
      </c>
      <c r="EP65" s="182">
        <v>2</v>
      </c>
      <c r="EQ65" s="182" t="s">
        <v>8084</v>
      </c>
      <c r="ER65" s="182" t="s">
        <v>8056</v>
      </c>
      <c r="ES65" s="179">
        <v>44865</v>
      </c>
      <c r="ET65" s="189" t="s">
        <v>8068</v>
      </c>
      <c r="EU65" s="189">
        <v>0</v>
      </c>
      <c r="EV65" s="189" t="s">
        <v>8064</v>
      </c>
      <c r="EW65" s="189" t="s">
        <v>4515</v>
      </c>
      <c r="EX65" s="189">
        <v>2</v>
      </c>
      <c r="EY65" s="189" t="s">
        <v>8067</v>
      </c>
      <c r="EZ65" s="189" t="s">
        <v>1300</v>
      </c>
      <c r="FA65" s="190">
        <v>44865</v>
      </c>
      <c r="FB65" s="188" t="s">
        <v>6078</v>
      </c>
      <c r="FC65" s="182">
        <v>1</v>
      </c>
      <c r="FD65" s="182" t="s">
        <v>14</v>
      </c>
      <c r="FE65" s="182" t="s">
        <v>80</v>
      </c>
      <c r="FF65" s="182">
        <v>1</v>
      </c>
      <c r="FG65" s="182" t="s">
        <v>6077</v>
      </c>
      <c r="FH65" s="182" t="s">
        <v>14</v>
      </c>
      <c r="FI65" s="179">
        <v>44833</v>
      </c>
      <c r="FJ65" s="188" t="s">
        <v>75</v>
      </c>
      <c r="FK65" s="189">
        <v>0</v>
      </c>
      <c r="FL65" s="189">
        <v>0</v>
      </c>
      <c r="FM65" s="189" t="s">
        <v>30</v>
      </c>
      <c r="FN65" s="189">
        <v>2</v>
      </c>
      <c r="FO65" s="189" t="s">
        <v>74</v>
      </c>
      <c r="FP65" s="186">
        <v>0</v>
      </c>
      <c r="FQ65" s="187">
        <v>43495</v>
      </c>
      <c r="FR65" s="188" t="s">
        <v>76</v>
      </c>
      <c r="FS65" s="182">
        <v>0</v>
      </c>
      <c r="FT65" s="182">
        <v>0</v>
      </c>
      <c r="FU65" s="182" t="s">
        <v>30</v>
      </c>
      <c r="FV65" s="182">
        <v>2</v>
      </c>
      <c r="FW65" s="182" t="s">
        <v>74</v>
      </c>
      <c r="FX65" s="182">
        <v>0</v>
      </c>
      <c r="FY65" s="179">
        <v>43495</v>
      </c>
      <c r="FZ65" s="189" t="s">
        <v>3223</v>
      </c>
      <c r="GA65" s="189">
        <v>0</v>
      </c>
      <c r="GB65" s="189" t="s">
        <v>2247</v>
      </c>
      <c r="GC65" s="189" t="s">
        <v>30</v>
      </c>
      <c r="GD65" s="189">
        <v>2</v>
      </c>
      <c r="GE65" s="189" t="s">
        <v>14</v>
      </c>
      <c r="GF65" s="189" t="s">
        <v>14</v>
      </c>
      <c r="GG65" s="190">
        <v>44695</v>
      </c>
      <c r="GH65" s="188" t="s">
        <v>3229</v>
      </c>
      <c r="GI65" s="182">
        <v>0</v>
      </c>
      <c r="GJ65" s="182" t="s">
        <v>2247</v>
      </c>
      <c r="GK65" s="182" t="s">
        <v>30</v>
      </c>
      <c r="GL65" s="182">
        <v>2</v>
      </c>
      <c r="GM65" s="182" t="s">
        <v>14</v>
      </c>
      <c r="GN65" s="182" t="s">
        <v>14</v>
      </c>
      <c r="GO65" s="179">
        <v>44695</v>
      </c>
      <c r="GP65" s="189" t="s">
        <v>3224</v>
      </c>
      <c r="GQ65" s="189">
        <v>0</v>
      </c>
      <c r="GR65" s="189" t="s">
        <v>2247</v>
      </c>
      <c r="GS65" s="189" t="s">
        <v>30</v>
      </c>
      <c r="GT65" s="189">
        <v>2</v>
      </c>
      <c r="GU65" s="189" t="s">
        <v>14</v>
      </c>
      <c r="GV65" s="189" t="s">
        <v>14</v>
      </c>
      <c r="GW65" s="190">
        <v>44695</v>
      </c>
      <c r="GX65" s="188" t="s">
        <v>3230</v>
      </c>
      <c r="GY65" s="182">
        <v>0</v>
      </c>
      <c r="GZ65" s="182" t="s">
        <v>2247</v>
      </c>
      <c r="HA65" s="182" t="s">
        <v>30</v>
      </c>
      <c r="HB65" s="182">
        <v>2</v>
      </c>
      <c r="HC65" s="182" t="s">
        <v>14</v>
      </c>
      <c r="HD65" s="182" t="s">
        <v>14</v>
      </c>
      <c r="HE65" s="179">
        <v>44695</v>
      </c>
      <c r="HF65" s="189" t="s">
        <v>3222</v>
      </c>
      <c r="HG65" s="189">
        <v>0</v>
      </c>
      <c r="HH65" s="189" t="s">
        <v>2247</v>
      </c>
      <c r="HI65" s="189" t="s">
        <v>30</v>
      </c>
      <c r="HJ65" s="189">
        <v>2</v>
      </c>
      <c r="HK65" s="189" t="s">
        <v>14</v>
      </c>
      <c r="HL65" s="189" t="s">
        <v>14</v>
      </c>
      <c r="HM65" s="190">
        <v>44695</v>
      </c>
      <c r="HN65" s="188" t="s">
        <v>3228</v>
      </c>
      <c r="HO65" s="182">
        <v>0</v>
      </c>
      <c r="HP65" s="182" t="s">
        <v>2247</v>
      </c>
      <c r="HQ65" s="182" t="s">
        <v>30</v>
      </c>
      <c r="HR65" s="182">
        <v>2</v>
      </c>
      <c r="HS65" s="182" t="s">
        <v>14</v>
      </c>
      <c r="HT65" s="182" t="s">
        <v>14</v>
      </c>
      <c r="HU65" s="179">
        <v>44695</v>
      </c>
      <c r="HV65" s="189" t="s">
        <v>3225</v>
      </c>
      <c r="HW65" s="189">
        <v>0</v>
      </c>
      <c r="HX65" s="189" t="s">
        <v>2247</v>
      </c>
      <c r="HY65" s="189" t="s">
        <v>30</v>
      </c>
      <c r="HZ65" s="189">
        <v>2</v>
      </c>
      <c r="IA65" s="189" t="s">
        <v>14</v>
      </c>
      <c r="IB65" s="189" t="s">
        <v>14</v>
      </c>
      <c r="IC65" s="190">
        <v>44695</v>
      </c>
      <c r="ID65" s="188" t="s">
        <v>3227</v>
      </c>
      <c r="IE65" s="182">
        <v>0</v>
      </c>
      <c r="IF65" s="182" t="s">
        <v>2247</v>
      </c>
      <c r="IG65" s="182" t="s">
        <v>30</v>
      </c>
      <c r="IH65" s="182">
        <v>2</v>
      </c>
      <c r="II65" s="182" t="s">
        <v>14</v>
      </c>
      <c r="IJ65" s="182" t="s">
        <v>14</v>
      </c>
      <c r="IK65" s="179">
        <v>44695</v>
      </c>
      <c r="IL65" s="189" t="s">
        <v>3226</v>
      </c>
      <c r="IM65" s="189">
        <v>0</v>
      </c>
      <c r="IN65" s="189" t="s">
        <v>2247</v>
      </c>
      <c r="IO65" s="189" t="s">
        <v>30</v>
      </c>
      <c r="IP65" s="189">
        <v>2</v>
      </c>
      <c r="IQ65" s="189" t="s">
        <v>14</v>
      </c>
      <c r="IR65" s="189" t="s">
        <v>14</v>
      </c>
      <c r="IS65" s="190">
        <v>44695</v>
      </c>
    </row>
    <row r="66" spans="1:253" s="282" customFormat="1" ht="12.95" customHeight="1" x14ac:dyDescent="0.2">
      <c r="A66" s="282" t="s">
        <v>445</v>
      </c>
      <c r="B66" s="282" t="s">
        <v>9241</v>
      </c>
      <c r="C66" s="282" t="s">
        <v>446</v>
      </c>
      <c r="D66" s="282" t="s">
        <v>447</v>
      </c>
      <c r="E66" s="282" t="s">
        <v>8803</v>
      </c>
      <c r="F66" s="282" t="s">
        <v>6427</v>
      </c>
      <c r="G66" s="177">
        <v>37480000</v>
      </c>
      <c r="H66" s="178" t="s">
        <v>6378</v>
      </c>
      <c r="I66" s="178" t="s">
        <v>4515</v>
      </c>
      <c r="J66" s="178">
        <v>2</v>
      </c>
      <c r="K66" s="178" t="s">
        <v>6426</v>
      </c>
      <c r="L66" s="178" t="s">
        <v>6425</v>
      </c>
      <c r="M66" s="179">
        <v>44851</v>
      </c>
      <c r="N66" s="188" t="s">
        <v>4757</v>
      </c>
      <c r="O66" s="180">
        <v>446300</v>
      </c>
      <c r="P66" s="180" t="s">
        <v>4723</v>
      </c>
      <c r="Q66" s="180" t="s">
        <v>30</v>
      </c>
      <c r="R66" s="180">
        <v>2</v>
      </c>
      <c r="S66" s="180" t="s">
        <v>4756</v>
      </c>
      <c r="T66" s="180" t="s">
        <v>4755</v>
      </c>
      <c r="U66" s="181">
        <v>44773</v>
      </c>
      <c r="V66" s="188" t="s">
        <v>6429</v>
      </c>
      <c r="W66" s="178">
        <v>37480000</v>
      </c>
      <c r="X66" s="178" t="s">
        <v>6378</v>
      </c>
      <c r="Y66" s="178" t="s">
        <v>4515</v>
      </c>
      <c r="Z66" s="178">
        <v>2</v>
      </c>
      <c r="AA66" s="178" t="s">
        <v>6428</v>
      </c>
      <c r="AB66" s="178" t="s">
        <v>6425</v>
      </c>
      <c r="AC66" s="179">
        <v>44851</v>
      </c>
      <c r="AD66" s="188" t="s">
        <v>4761</v>
      </c>
      <c r="AE66" s="186">
        <v>21000</v>
      </c>
      <c r="AF66" s="186" t="s">
        <v>4758</v>
      </c>
      <c r="AG66" s="186" t="s">
        <v>19</v>
      </c>
      <c r="AH66" s="186">
        <v>3</v>
      </c>
      <c r="AI66" s="186" t="s">
        <v>4760</v>
      </c>
      <c r="AJ66" s="186" t="s">
        <v>4759</v>
      </c>
      <c r="AK66" s="187">
        <v>44773</v>
      </c>
      <c r="AL66" s="188" t="s">
        <v>4762</v>
      </c>
      <c r="AM66" s="178">
        <v>21000</v>
      </c>
      <c r="AN66" s="178" t="s">
        <v>4758</v>
      </c>
      <c r="AO66" s="178" t="s">
        <v>19</v>
      </c>
      <c r="AP66" s="178">
        <v>3</v>
      </c>
      <c r="AQ66" s="178" t="s">
        <v>4760</v>
      </c>
      <c r="AR66" s="178" t="s">
        <v>4759</v>
      </c>
      <c r="AS66" s="179">
        <v>44773</v>
      </c>
      <c r="AT66" s="189" t="s">
        <v>969</v>
      </c>
      <c r="AU66" s="186" t="s">
        <v>14</v>
      </c>
      <c r="AV66" s="186" t="s">
        <v>14</v>
      </c>
      <c r="AW66" s="186" t="s">
        <v>14</v>
      </c>
      <c r="AX66" s="186" t="s">
        <v>14</v>
      </c>
      <c r="AY66" s="186" t="s">
        <v>14</v>
      </c>
      <c r="AZ66" s="186" t="s">
        <v>14</v>
      </c>
      <c r="BA66" s="187">
        <v>43798</v>
      </c>
      <c r="BB66" s="188" t="s">
        <v>968</v>
      </c>
      <c r="BC66" s="178" t="s">
        <v>14</v>
      </c>
      <c r="BD66" s="178" t="s">
        <v>14</v>
      </c>
      <c r="BE66" s="178" t="s">
        <v>14</v>
      </c>
      <c r="BF66" s="178" t="s">
        <v>14</v>
      </c>
      <c r="BG66" s="178" t="s">
        <v>14</v>
      </c>
      <c r="BH66" s="178" t="s">
        <v>14</v>
      </c>
      <c r="BI66" s="179">
        <v>43798</v>
      </c>
      <c r="BJ66" s="189" t="s">
        <v>6433</v>
      </c>
      <c r="BK66" s="189">
        <v>117</v>
      </c>
      <c r="BL66" s="189" t="s">
        <v>6430</v>
      </c>
      <c r="BM66" s="189" t="s">
        <v>19</v>
      </c>
      <c r="BN66" s="189">
        <v>3</v>
      </c>
      <c r="BO66" s="189" t="s">
        <v>6432</v>
      </c>
      <c r="BP66" s="186" t="s">
        <v>6431</v>
      </c>
      <c r="BQ66" s="190">
        <v>44851</v>
      </c>
      <c r="BR66" s="188" t="s">
        <v>449</v>
      </c>
      <c r="BS66" s="182">
        <v>0</v>
      </c>
      <c r="BT66" s="182">
        <v>0</v>
      </c>
      <c r="BU66" s="182" t="s">
        <v>30</v>
      </c>
      <c r="BV66" s="182">
        <v>2</v>
      </c>
      <c r="BW66" s="182" t="s">
        <v>448</v>
      </c>
      <c r="BX66" s="182">
        <v>0</v>
      </c>
      <c r="BY66" s="179">
        <v>43511</v>
      </c>
      <c r="BZ66" s="189" t="s">
        <v>450</v>
      </c>
      <c r="CA66" s="189">
        <v>0</v>
      </c>
      <c r="CB66" s="189">
        <v>0</v>
      </c>
      <c r="CC66" s="189" t="s">
        <v>30</v>
      </c>
      <c r="CD66" s="189">
        <v>2</v>
      </c>
      <c r="CE66" s="189" t="s">
        <v>448</v>
      </c>
      <c r="CF66" s="189">
        <v>0</v>
      </c>
      <c r="CG66" s="190">
        <v>43511</v>
      </c>
      <c r="CH66" s="188" t="s">
        <v>9879</v>
      </c>
      <c r="CI66" s="189" t="e">
        <v>#N/A</v>
      </c>
      <c r="CJ66" s="189" t="e">
        <v>#N/A</v>
      </c>
      <c r="CK66" s="189" t="e">
        <v>#N/A</v>
      </c>
      <c r="CL66" s="189" t="e">
        <v>#N/A</v>
      </c>
      <c r="CM66" s="189" t="e">
        <v>#N/A</v>
      </c>
      <c r="CN66" s="189" t="e">
        <v>#N/A</v>
      </c>
      <c r="CO66" s="191" t="e">
        <v>#N/A</v>
      </c>
      <c r="CP66" s="189" t="s">
        <v>452</v>
      </c>
      <c r="CQ66" s="182">
        <v>0</v>
      </c>
      <c r="CR66" s="182">
        <v>0</v>
      </c>
      <c r="CS66" s="182" t="s">
        <v>30</v>
      </c>
      <c r="CT66" s="182">
        <v>2</v>
      </c>
      <c r="CU66" s="182" t="s">
        <v>451</v>
      </c>
      <c r="CV66" s="182">
        <v>0</v>
      </c>
      <c r="CW66" s="179">
        <v>43511</v>
      </c>
      <c r="CX66" s="189" t="s">
        <v>4763</v>
      </c>
      <c r="CY66" s="186">
        <v>21000</v>
      </c>
      <c r="CZ66" s="186" t="s">
        <v>4758</v>
      </c>
      <c r="DA66" s="186" t="s">
        <v>19</v>
      </c>
      <c r="DB66" s="186">
        <v>3</v>
      </c>
      <c r="DC66" s="186" t="s">
        <v>4766</v>
      </c>
      <c r="DD66" s="186" t="s">
        <v>4759</v>
      </c>
      <c r="DE66" s="192">
        <v>44773</v>
      </c>
      <c r="DF66" s="188" t="s">
        <v>6438</v>
      </c>
      <c r="DG66" s="178">
        <v>37459000</v>
      </c>
      <c r="DH66" s="182" t="s">
        <v>6378</v>
      </c>
      <c r="DI66" s="182" t="s">
        <v>19</v>
      </c>
      <c r="DJ66" s="182">
        <v>3</v>
      </c>
      <c r="DK66" s="182" t="s">
        <v>4850</v>
      </c>
      <c r="DL66" s="182" t="s">
        <v>6425</v>
      </c>
      <c r="DM66" s="179">
        <v>44851</v>
      </c>
      <c r="DN66" s="189" t="s">
        <v>4765</v>
      </c>
      <c r="DO66" s="186">
        <v>0</v>
      </c>
      <c r="DP66" s="189" t="s">
        <v>4758</v>
      </c>
      <c r="DQ66" s="189" t="s">
        <v>19</v>
      </c>
      <c r="DR66" s="189">
        <v>3</v>
      </c>
      <c r="DS66" s="189" t="s">
        <v>4764</v>
      </c>
      <c r="DT66" s="189" t="s">
        <v>4759</v>
      </c>
      <c r="DU66" s="190">
        <v>44773</v>
      </c>
      <c r="DV66" s="188" t="s">
        <v>4767</v>
      </c>
      <c r="DW66" s="178">
        <v>21000</v>
      </c>
      <c r="DX66" s="182" t="s">
        <v>4758</v>
      </c>
      <c r="DY66" s="182" t="s">
        <v>19</v>
      </c>
      <c r="DZ66" s="182">
        <v>3</v>
      </c>
      <c r="EA66" s="182" t="s">
        <v>4766</v>
      </c>
      <c r="EB66" s="182" t="s">
        <v>4759</v>
      </c>
      <c r="EC66" s="179">
        <v>44773</v>
      </c>
      <c r="ED66" s="189" t="s">
        <v>4769</v>
      </c>
      <c r="EE66" s="186">
        <v>0</v>
      </c>
      <c r="EF66" s="189" t="s">
        <v>4758</v>
      </c>
      <c r="EG66" s="189" t="s">
        <v>19</v>
      </c>
      <c r="EH66" s="189">
        <v>3</v>
      </c>
      <c r="EI66" s="189" t="s">
        <v>4768</v>
      </c>
      <c r="EJ66" s="189" t="s">
        <v>4759</v>
      </c>
      <c r="EK66" s="190">
        <v>44773</v>
      </c>
      <c r="EL66" s="188" t="s">
        <v>4770</v>
      </c>
      <c r="EM66" s="178">
        <v>0</v>
      </c>
      <c r="EN66" s="182" t="s">
        <v>4758</v>
      </c>
      <c r="EO66" s="182" t="s">
        <v>19</v>
      </c>
      <c r="EP66" s="182">
        <v>3</v>
      </c>
      <c r="EQ66" s="182" t="s">
        <v>4768</v>
      </c>
      <c r="ER66" s="182" t="s">
        <v>4759</v>
      </c>
      <c r="ES66" s="179">
        <v>44773</v>
      </c>
      <c r="ET66" s="189" t="s">
        <v>6437</v>
      </c>
      <c r="EU66" s="189">
        <v>143</v>
      </c>
      <c r="EV66" s="189" t="s">
        <v>6434</v>
      </c>
      <c r="EW66" s="189" t="s">
        <v>19</v>
      </c>
      <c r="EX66" s="189">
        <v>3</v>
      </c>
      <c r="EY66" s="189" t="s">
        <v>6436</v>
      </c>
      <c r="EZ66" s="189" t="s">
        <v>6435</v>
      </c>
      <c r="FA66" s="190">
        <v>44851</v>
      </c>
      <c r="FB66" s="188" t="s">
        <v>4772</v>
      </c>
      <c r="FC66" s="182">
        <v>4</v>
      </c>
      <c r="FD66" s="182" t="s">
        <v>14</v>
      </c>
      <c r="FE66" s="182" t="s">
        <v>19</v>
      </c>
      <c r="FF66" s="182">
        <v>3</v>
      </c>
      <c r="FG66" s="182" t="s">
        <v>4771</v>
      </c>
      <c r="FH66" s="182" t="s">
        <v>14</v>
      </c>
      <c r="FI66" s="179">
        <v>44773</v>
      </c>
      <c r="FJ66" s="188" t="s">
        <v>454</v>
      </c>
      <c r="FK66" s="189">
        <v>0</v>
      </c>
      <c r="FL66" s="189">
        <v>0</v>
      </c>
      <c r="FM66" s="189" t="s">
        <v>30</v>
      </c>
      <c r="FN66" s="189">
        <v>2</v>
      </c>
      <c r="FO66" s="189" t="s">
        <v>453</v>
      </c>
      <c r="FP66" s="186">
        <v>0</v>
      </c>
      <c r="FQ66" s="187">
        <v>43511</v>
      </c>
      <c r="FR66" s="188" t="s">
        <v>455</v>
      </c>
      <c r="FS66" s="182">
        <v>0</v>
      </c>
      <c r="FT66" s="182">
        <v>0</v>
      </c>
      <c r="FU66" s="182" t="s">
        <v>30</v>
      </c>
      <c r="FV66" s="182">
        <v>2</v>
      </c>
      <c r="FW66" s="182" t="s">
        <v>453</v>
      </c>
      <c r="FX66" s="182">
        <v>0</v>
      </c>
      <c r="FY66" s="179">
        <v>43511</v>
      </c>
      <c r="FZ66" s="189" t="s">
        <v>2760</v>
      </c>
      <c r="GA66" s="189">
        <v>0</v>
      </c>
      <c r="GB66" s="189" t="s">
        <v>2247</v>
      </c>
      <c r="GC66" s="189" t="s">
        <v>30</v>
      </c>
      <c r="GD66" s="189">
        <v>2</v>
      </c>
      <c r="GE66" s="189" t="s">
        <v>14</v>
      </c>
      <c r="GF66" s="189" t="s">
        <v>14</v>
      </c>
      <c r="GG66" s="190">
        <v>44691</v>
      </c>
      <c r="GH66" s="188" t="s">
        <v>2766</v>
      </c>
      <c r="GI66" s="182">
        <v>0</v>
      </c>
      <c r="GJ66" s="182" t="s">
        <v>2247</v>
      </c>
      <c r="GK66" s="182" t="s">
        <v>30</v>
      </c>
      <c r="GL66" s="182">
        <v>2</v>
      </c>
      <c r="GM66" s="182" t="s">
        <v>14</v>
      </c>
      <c r="GN66" s="182" t="s">
        <v>14</v>
      </c>
      <c r="GO66" s="179">
        <v>44691</v>
      </c>
      <c r="GP66" s="189" t="s">
        <v>2761</v>
      </c>
      <c r="GQ66" s="189">
        <v>0</v>
      </c>
      <c r="GR66" s="189" t="s">
        <v>2247</v>
      </c>
      <c r="GS66" s="189" t="s">
        <v>30</v>
      </c>
      <c r="GT66" s="189">
        <v>2</v>
      </c>
      <c r="GU66" s="189" t="s">
        <v>14</v>
      </c>
      <c r="GV66" s="189" t="s">
        <v>14</v>
      </c>
      <c r="GW66" s="190">
        <v>44691</v>
      </c>
      <c r="GX66" s="188" t="s">
        <v>2767</v>
      </c>
      <c r="GY66" s="182">
        <v>0</v>
      </c>
      <c r="GZ66" s="182" t="s">
        <v>2247</v>
      </c>
      <c r="HA66" s="182" t="s">
        <v>30</v>
      </c>
      <c r="HB66" s="182">
        <v>2</v>
      </c>
      <c r="HC66" s="182" t="s">
        <v>14</v>
      </c>
      <c r="HD66" s="182" t="s">
        <v>14</v>
      </c>
      <c r="HE66" s="179">
        <v>44691</v>
      </c>
      <c r="HF66" s="189" t="s">
        <v>2759</v>
      </c>
      <c r="HG66" s="189">
        <v>0</v>
      </c>
      <c r="HH66" s="189" t="s">
        <v>2247</v>
      </c>
      <c r="HI66" s="189" t="s">
        <v>30</v>
      </c>
      <c r="HJ66" s="189">
        <v>2</v>
      </c>
      <c r="HK66" s="189" t="s">
        <v>14</v>
      </c>
      <c r="HL66" s="189" t="s">
        <v>14</v>
      </c>
      <c r="HM66" s="190">
        <v>44691</v>
      </c>
      <c r="HN66" s="188" t="s">
        <v>2765</v>
      </c>
      <c r="HO66" s="182">
        <v>0</v>
      </c>
      <c r="HP66" s="182" t="s">
        <v>2247</v>
      </c>
      <c r="HQ66" s="182" t="s">
        <v>30</v>
      </c>
      <c r="HR66" s="182">
        <v>2</v>
      </c>
      <c r="HS66" s="182" t="s">
        <v>14</v>
      </c>
      <c r="HT66" s="182" t="s">
        <v>14</v>
      </c>
      <c r="HU66" s="179">
        <v>44691</v>
      </c>
      <c r="HV66" s="189" t="s">
        <v>2762</v>
      </c>
      <c r="HW66" s="189">
        <v>0</v>
      </c>
      <c r="HX66" s="189" t="s">
        <v>2247</v>
      </c>
      <c r="HY66" s="189" t="s">
        <v>30</v>
      </c>
      <c r="HZ66" s="189">
        <v>2</v>
      </c>
      <c r="IA66" s="189" t="s">
        <v>14</v>
      </c>
      <c r="IB66" s="189" t="s">
        <v>14</v>
      </c>
      <c r="IC66" s="190">
        <v>44691</v>
      </c>
      <c r="ID66" s="188" t="s">
        <v>2764</v>
      </c>
      <c r="IE66" s="182">
        <v>1</v>
      </c>
      <c r="IF66" s="182" t="s">
        <v>2247</v>
      </c>
      <c r="IG66" s="182" t="s">
        <v>30</v>
      </c>
      <c r="IH66" s="182">
        <v>2</v>
      </c>
      <c r="II66" s="182" t="s">
        <v>14</v>
      </c>
      <c r="IJ66" s="182" t="s">
        <v>14</v>
      </c>
      <c r="IK66" s="179">
        <v>44691</v>
      </c>
      <c r="IL66" s="189" t="s">
        <v>2763</v>
      </c>
      <c r="IM66" s="189">
        <v>0</v>
      </c>
      <c r="IN66" s="189" t="s">
        <v>2247</v>
      </c>
      <c r="IO66" s="189" t="s">
        <v>30</v>
      </c>
      <c r="IP66" s="189">
        <v>2</v>
      </c>
      <c r="IQ66" s="189" t="s">
        <v>14</v>
      </c>
      <c r="IR66" s="189" t="s">
        <v>14</v>
      </c>
      <c r="IS66" s="190">
        <v>44691</v>
      </c>
    </row>
    <row r="67" spans="1:253" s="282" customFormat="1" ht="12.95" customHeight="1" x14ac:dyDescent="0.2">
      <c r="A67" s="282" t="s">
        <v>2978</v>
      </c>
      <c r="B67" s="282" t="s">
        <v>9393</v>
      </c>
      <c r="C67" s="282" t="s">
        <v>2979</v>
      </c>
      <c r="D67" s="282" t="s">
        <v>2980</v>
      </c>
      <c r="E67" s="282" t="s">
        <v>8804</v>
      </c>
      <c r="F67" s="282" t="s">
        <v>7538</v>
      </c>
      <c r="G67" s="177">
        <v>3298000</v>
      </c>
      <c r="H67" s="178" t="s">
        <v>6378</v>
      </c>
      <c r="I67" s="178" t="s">
        <v>80</v>
      </c>
      <c r="J67" s="178">
        <v>1</v>
      </c>
      <c r="K67" s="178" t="s">
        <v>7537</v>
      </c>
      <c r="L67" s="178" t="s">
        <v>7536</v>
      </c>
      <c r="M67" s="179">
        <v>44860</v>
      </c>
      <c r="N67" s="188" t="s">
        <v>4753</v>
      </c>
      <c r="O67" s="180">
        <v>1595</v>
      </c>
      <c r="P67" s="180" t="s">
        <v>4750</v>
      </c>
      <c r="Q67" s="180" t="s">
        <v>30</v>
      </c>
      <c r="R67" s="180">
        <v>2</v>
      </c>
      <c r="S67" s="180" t="s">
        <v>4752</v>
      </c>
      <c r="T67" s="180" t="s">
        <v>4751</v>
      </c>
      <c r="U67" s="181">
        <v>44773</v>
      </c>
      <c r="V67" s="188" t="s">
        <v>7542</v>
      </c>
      <c r="W67" s="178">
        <v>770000</v>
      </c>
      <c r="X67" s="178" t="s">
        <v>7539</v>
      </c>
      <c r="Y67" s="178" t="s">
        <v>4515</v>
      </c>
      <c r="Z67" s="178">
        <v>2</v>
      </c>
      <c r="AA67" s="178" t="s">
        <v>7541</v>
      </c>
      <c r="AB67" s="178" t="s">
        <v>7540</v>
      </c>
      <c r="AC67" s="179">
        <v>44860</v>
      </c>
      <c r="AD67" s="188" t="s">
        <v>7545</v>
      </c>
      <c r="AE67" s="186">
        <v>660000</v>
      </c>
      <c r="AF67" s="186" t="s">
        <v>7543</v>
      </c>
      <c r="AG67" s="186" t="s">
        <v>4515</v>
      </c>
      <c r="AH67" s="186">
        <v>2</v>
      </c>
      <c r="AI67" s="186" t="s">
        <v>7544</v>
      </c>
      <c r="AJ67" s="186" t="s">
        <v>4706</v>
      </c>
      <c r="AK67" s="187">
        <v>44860</v>
      </c>
      <c r="AL67" s="188" t="s">
        <v>7546</v>
      </c>
      <c r="AM67" s="178">
        <v>660000</v>
      </c>
      <c r="AN67" s="178" t="s">
        <v>7543</v>
      </c>
      <c r="AO67" s="178" t="s">
        <v>4515</v>
      </c>
      <c r="AP67" s="178">
        <v>2</v>
      </c>
      <c r="AQ67" s="178" t="s">
        <v>7544</v>
      </c>
      <c r="AR67" s="178" t="s">
        <v>4706</v>
      </c>
      <c r="AS67" s="179">
        <v>44860</v>
      </c>
      <c r="AT67" s="189" t="s">
        <v>9880</v>
      </c>
      <c r="AU67" s="186" t="e">
        <v>#N/A</v>
      </c>
      <c r="AV67" s="186" t="e">
        <v>#N/A</v>
      </c>
      <c r="AW67" s="186" t="e">
        <v>#N/A</v>
      </c>
      <c r="AX67" s="186" t="e">
        <v>#N/A</v>
      </c>
      <c r="AY67" s="186" t="e">
        <v>#N/A</v>
      </c>
      <c r="AZ67" s="186" t="e">
        <v>#N/A</v>
      </c>
      <c r="BA67" s="187" t="e">
        <v>#N/A</v>
      </c>
      <c r="BB67" s="188" t="s">
        <v>9881</v>
      </c>
      <c r="BC67" s="178" t="e">
        <v>#N/A</v>
      </c>
      <c r="BD67" s="178" t="e">
        <v>#N/A</v>
      </c>
      <c r="BE67" s="178" t="e">
        <v>#N/A</v>
      </c>
      <c r="BF67" s="178" t="e">
        <v>#N/A</v>
      </c>
      <c r="BG67" s="178" t="e">
        <v>#N/A</v>
      </c>
      <c r="BH67" s="178" t="e">
        <v>#N/A</v>
      </c>
      <c r="BI67" s="179" t="e">
        <v>#N/A</v>
      </c>
      <c r="BJ67" s="189" t="s">
        <v>7547</v>
      </c>
      <c r="BK67" s="189">
        <v>0</v>
      </c>
      <c r="BL67" s="189" t="s">
        <v>7525</v>
      </c>
      <c r="BM67" s="189" t="s">
        <v>4515</v>
      </c>
      <c r="BN67" s="189">
        <v>2</v>
      </c>
      <c r="BO67" s="189" t="s">
        <v>7526</v>
      </c>
      <c r="BP67" s="186" t="s">
        <v>1300</v>
      </c>
      <c r="BQ67" s="190">
        <v>44860</v>
      </c>
      <c r="BR67" s="188" t="s">
        <v>9882</v>
      </c>
      <c r="BS67" s="182" t="e">
        <v>#N/A</v>
      </c>
      <c r="BT67" s="182" t="e">
        <v>#N/A</v>
      </c>
      <c r="BU67" s="182" t="e">
        <v>#N/A</v>
      </c>
      <c r="BV67" s="182" t="e">
        <v>#N/A</v>
      </c>
      <c r="BW67" s="182" t="e">
        <v>#N/A</v>
      </c>
      <c r="BX67" s="182" t="e">
        <v>#N/A</v>
      </c>
      <c r="BY67" s="179" t="e">
        <v>#N/A</v>
      </c>
      <c r="BZ67" s="189" t="s">
        <v>9883</v>
      </c>
      <c r="CA67" s="189" t="e">
        <v>#N/A</v>
      </c>
      <c r="CB67" s="189" t="e">
        <v>#N/A</v>
      </c>
      <c r="CC67" s="189" t="e">
        <v>#N/A</v>
      </c>
      <c r="CD67" s="189" t="e">
        <v>#N/A</v>
      </c>
      <c r="CE67" s="189" t="e">
        <v>#N/A</v>
      </c>
      <c r="CF67" s="189" t="e">
        <v>#N/A</v>
      </c>
      <c r="CG67" s="190" t="e">
        <v>#N/A</v>
      </c>
      <c r="CH67" s="188" t="s">
        <v>9884</v>
      </c>
      <c r="CI67" s="189" t="e">
        <v>#N/A</v>
      </c>
      <c r="CJ67" s="189" t="e">
        <v>#N/A</v>
      </c>
      <c r="CK67" s="189" t="e">
        <v>#N/A</v>
      </c>
      <c r="CL67" s="189" t="e">
        <v>#N/A</v>
      </c>
      <c r="CM67" s="189" t="e">
        <v>#N/A</v>
      </c>
      <c r="CN67" s="189" t="e">
        <v>#N/A</v>
      </c>
      <c r="CO67" s="191" t="e">
        <v>#N/A</v>
      </c>
      <c r="CP67" s="189" t="s">
        <v>9885</v>
      </c>
      <c r="CQ67" s="182" t="e">
        <v>#N/A</v>
      </c>
      <c r="CR67" s="182" t="e">
        <v>#N/A</v>
      </c>
      <c r="CS67" s="182" t="e">
        <v>#N/A</v>
      </c>
      <c r="CT67" s="182" t="e">
        <v>#N/A</v>
      </c>
      <c r="CU67" s="182" t="e">
        <v>#N/A</v>
      </c>
      <c r="CV67" s="182" t="e">
        <v>#N/A</v>
      </c>
      <c r="CW67" s="179" t="e">
        <v>#N/A</v>
      </c>
      <c r="CX67" s="189" t="s">
        <v>7569</v>
      </c>
      <c r="CY67" s="186">
        <v>660000</v>
      </c>
      <c r="CZ67" s="186" t="s">
        <v>7543</v>
      </c>
      <c r="DA67" s="186" t="s">
        <v>4515</v>
      </c>
      <c r="DB67" s="186">
        <v>2</v>
      </c>
      <c r="DC67" s="186" t="s">
        <v>4766</v>
      </c>
      <c r="DD67" s="186" t="s">
        <v>4706</v>
      </c>
      <c r="DE67" s="192">
        <v>44860</v>
      </c>
      <c r="DF67" s="188" t="s">
        <v>7570</v>
      </c>
      <c r="DG67" s="178">
        <v>110000</v>
      </c>
      <c r="DH67" s="182" t="s">
        <v>7539</v>
      </c>
      <c r="DI67" s="182" t="s">
        <v>4515</v>
      </c>
      <c r="DJ67" s="182">
        <v>2</v>
      </c>
      <c r="DK67" s="182" t="s">
        <v>7507</v>
      </c>
      <c r="DL67" s="182" t="s">
        <v>7540</v>
      </c>
      <c r="DM67" s="179">
        <v>44860</v>
      </c>
      <c r="DN67" s="189" t="s">
        <v>7571</v>
      </c>
      <c r="DO67" s="186">
        <v>0</v>
      </c>
      <c r="DP67" s="189" t="s">
        <v>7543</v>
      </c>
      <c r="DQ67" s="189" t="s">
        <v>4515</v>
      </c>
      <c r="DR67" s="189">
        <v>2</v>
      </c>
      <c r="DS67" s="189" t="s">
        <v>7509</v>
      </c>
      <c r="DT67" s="189" t="s">
        <v>4706</v>
      </c>
      <c r="DU67" s="190">
        <v>44860</v>
      </c>
      <c r="DV67" s="188" t="s">
        <v>7572</v>
      </c>
      <c r="DW67" s="178">
        <v>660000</v>
      </c>
      <c r="DX67" s="182" t="s">
        <v>7543</v>
      </c>
      <c r="DY67" s="182" t="s">
        <v>4515</v>
      </c>
      <c r="DZ67" s="182">
        <v>2</v>
      </c>
      <c r="EA67" s="182" t="s">
        <v>4766</v>
      </c>
      <c r="EB67" s="182" t="s">
        <v>4706</v>
      </c>
      <c r="EC67" s="179">
        <v>44860</v>
      </c>
      <c r="ED67" s="189" t="s">
        <v>7573</v>
      </c>
      <c r="EE67" s="186">
        <v>0</v>
      </c>
      <c r="EF67" s="189" t="s">
        <v>7543</v>
      </c>
      <c r="EG67" s="189" t="s">
        <v>4515</v>
      </c>
      <c r="EH67" s="189">
        <v>2</v>
      </c>
      <c r="EI67" s="189" t="s">
        <v>4768</v>
      </c>
      <c r="EJ67" s="189" t="s">
        <v>4706</v>
      </c>
      <c r="EK67" s="190">
        <v>44860</v>
      </c>
      <c r="EL67" s="188" t="s">
        <v>7574</v>
      </c>
      <c r="EM67" s="178">
        <v>0</v>
      </c>
      <c r="EN67" s="182" t="s">
        <v>7543</v>
      </c>
      <c r="EO67" s="182" t="s">
        <v>4515</v>
      </c>
      <c r="EP67" s="182">
        <v>2</v>
      </c>
      <c r="EQ67" s="182" t="s">
        <v>4768</v>
      </c>
      <c r="ER67" s="182" t="s">
        <v>4706</v>
      </c>
      <c r="ES67" s="179">
        <v>44860</v>
      </c>
      <c r="ET67" s="189" t="s">
        <v>7549</v>
      </c>
      <c r="EU67" s="189">
        <v>0</v>
      </c>
      <c r="EV67" s="189" t="s">
        <v>7525</v>
      </c>
      <c r="EW67" s="189" t="s">
        <v>4515</v>
      </c>
      <c r="EX67" s="189">
        <v>2</v>
      </c>
      <c r="EY67" s="189" t="s">
        <v>7548</v>
      </c>
      <c r="EZ67" s="189" t="s">
        <v>1300</v>
      </c>
      <c r="FA67" s="190">
        <v>44860</v>
      </c>
      <c r="FB67" s="188" t="s">
        <v>4754</v>
      </c>
      <c r="FC67" s="182">
        <v>2</v>
      </c>
      <c r="FD67" s="182" t="s">
        <v>14</v>
      </c>
      <c r="FE67" s="182" t="s">
        <v>30</v>
      </c>
      <c r="FF67" s="182">
        <v>2</v>
      </c>
      <c r="FG67" s="182" t="s">
        <v>4709</v>
      </c>
      <c r="FH67" s="182" t="s">
        <v>14</v>
      </c>
      <c r="FI67" s="179">
        <v>44773</v>
      </c>
      <c r="FJ67" s="188" t="s">
        <v>9886</v>
      </c>
      <c r="FK67" s="189" t="e">
        <v>#N/A</v>
      </c>
      <c r="FL67" s="189" t="e">
        <v>#N/A</v>
      </c>
      <c r="FM67" s="189" t="e">
        <v>#N/A</v>
      </c>
      <c r="FN67" s="189" t="e">
        <v>#N/A</v>
      </c>
      <c r="FO67" s="189" t="e">
        <v>#N/A</v>
      </c>
      <c r="FP67" s="186" t="e">
        <v>#N/A</v>
      </c>
      <c r="FQ67" s="187" t="e">
        <v>#N/A</v>
      </c>
      <c r="FR67" s="188" t="s">
        <v>9887</v>
      </c>
      <c r="FS67" s="182" t="e">
        <v>#N/A</v>
      </c>
      <c r="FT67" s="182" t="e">
        <v>#N/A</v>
      </c>
      <c r="FU67" s="182" t="e">
        <v>#N/A</v>
      </c>
      <c r="FV67" s="182" t="e">
        <v>#N/A</v>
      </c>
      <c r="FW67" s="182" t="e">
        <v>#N/A</v>
      </c>
      <c r="FX67" s="182" t="e">
        <v>#N/A</v>
      </c>
      <c r="FY67" s="179" t="e">
        <v>#N/A</v>
      </c>
      <c r="FZ67" s="189" t="s">
        <v>2982</v>
      </c>
      <c r="GA67" s="189">
        <v>0</v>
      </c>
      <c r="GB67" s="189" t="s">
        <v>2247</v>
      </c>
      <c r="GC67" s="189" t="s">
        <v>30</v>
      </c>
      <c r="GD67" s="189">
        <v>2</v>
      </c>
      <c r="GE67" s="189" t="s">
        <v>14</v>
      </c>
      <c r="GF67" s="189" t="s">
        <v>14</v>
      </c>
      <c r="GG67" s="190">
        <v>44693</v>
      </c>
      <c r="GH67" s="188" t="s">
        <v>2988</v>
      </c>
      <c r="GI67" s="182">
        <v>1</v>
      </c>
      <c r="GJ67" s="182" t="s">
        <v>2247</v>
      </c>
      <c r="GK67" s="182" t="s">
        <v>30</v>
      </c>
      <c r="GL67" s="182">
        <v>2</v>
      </c>
      <c r="GM67" s="182" t="s">
        <v>14</v>
      </c>
      <c r="GN67" s="182" t="s">
        <v>14</v>
      </c>
      <c r="GO67" s="179">
        <v>44693</v>
      </c>
      <c r="GP67" s="189" t="s">
        <v>2983</v>
      </c>
      <c r="GQ67" s="189">
        <v>0</v>
      </c>
      <c r="GR67" s="189" t="s">
        <v>2247</v>
      </c>
      <c r="GS67" s="189" t="s">
        <v>30</v>
      </c>
      <c r="GT67" s="189">
        <v>2</v>
      </c>
      <c r="GU67" s="189" t="s">
        <v>14</v>
      </c>
      <c r="GV67" s="189" t="s">
        <v>14</v>
      </c>
      <c r="GW67" s="190">
        <v>44693</v>
      </c>
      <c r="GX67" s="188" t="s">
        <v>2989</v>
      </c>
      <c r="GY67" s="182">
        <v>0</v>
      </c>
      <c r="GZ67" s="182" t="s">
        <v>2247</v>
      </c>
      <c r="HA67" s="182" t="s">
        <v>30</v>
      </c>
      <c r="HB67" s="182">
        <v>2</v>
      </c>
      <c r="HC67" s="182" t="s">
        <v>14</v>
      </c>
      <c r="HD67" s="182" t="s">
        <v>14</v>
      </c>
      <c r="HE67" s="179">
        <v>44693</v>
      </c>
      <c r="HF67" s="189" t="s">
        <v>2981</v>
      </c>
      <c r="HG67" s="189">
        <v>0</v>
      </c>
      <c r="HH67" s="189" t="s">
        <v>2247</v>
      </c>
      <c r="HI67" s="189" t="s">
        <v>30</v>
      </c>
      <c r="HJ67" s="189">
        <v>2</v>
      </c>
      <c r="HK67" s="189" t="s">
        <v>14</v>
      </c>
      <c r="HL67" s="189" t="s">
        <v>14</v>
      </c>
      <c r="HM67" s="190">
        <v>44693</v>
      </c>
      <c r="HN67" s="188" t="s">
        <v>2987</v>
      </c>
      <c r="HO67" s="182">
        <v>0</v>
      </c>
      <c r="HP67" s="182" t="s">
        <v>2247</v>
      </c>
      <c r="HQ67" s="182" t="s">
        <v>30</v>
      </c>
      <c r="HR67" s="182">
        <v>2</v>
      </c>
      <c r="HS67" s="182" t="s">
        <v>14</v>
      </c>
      <c r="HT67" s="182" t="s">
        <v>14</v>
      </c>
      <c r="HU67" s="179">
        <v>44693</v>
      </c>
      <c r="HV67" s="189" t="s">
        <v>2984</v>
      </c>
      <c r="HW67" s="189">
        <v>0</v>
      </c>
      <c r="HX67" s="189" t="s">
        <v>2247</v>
      </c>
      <c r="HY67" s="189" t="s">
        <v>30</v>
      </c>
      <c r="HZ67" s="189">
        <v>2</v>
      </c>
      <c r="IA67" s="189" t="s">
        <v>14</v>
      </c>
      <c r="IB67" s="189" t="s">
        <v>14</v>
      </c>
      <c r="IC67" s="190">
        <v>44693</v>
      </c>
      <c r="ID67" s="188" t="s">
        <v>2986</v>
      </c>
      <c r="IE67" s="182">
        <v>0</v>
      </c>
      <c r="IF67" s="182" t="s">
        <v>2247</v>
      </c>
      <c r="IG67" s="182" t="s">
        <v>30</v>
      </c>
      <c r="IH67" s="182">
        <v>2</v>
      </c>
      <c r="II67" s="182" t="s">
        <v>14</v>
      </c>
      <c r="IJ67" s="182" t="s">
        <v>14</v>
      </c>
      <c r="IK67" s="179">
        <v>44693</v>
      </c>
      <c r="IL67" s="189" t="s">
        <v>2985</v>
      </c>
      <c r="IM67" s="189">
        <v>0</v>
      </c>
      <c r="IN67" s="189" t="s">
        <v>2247</v>
      </c>
      <c r="IO67" s="189" t="s">
        <v>30</v>
      </c>
      <c r="IP67" s="189">
        <v>2</v>
      </c>
      <c r="IQ67" s="189" t="s">
        <v>14</v>
      </c>
      <c r="IR67" s="189" t="s">
        <v>14</v>
      </c>
      <c r="IS67" s="190">
        <v>44693</v>
      </c>
    </row>
    <row r="68" spans="1:253" s="282" customFormat="1" ht="12.95" customHeight="1" x14ac:dyDescent="0.2">
      <c r="A68" s="282" t="s">
        <v>3231</v>
      </c>
      <c r="B68" s="282" t="s">
        <v>9399</v>
      </c>
      <c r="C68" s="282" t="s">
        <v>3232</v>
      </c>
      <c r="D68" s="282" t="s">
        <v>3233</v>
      </c>
      <c r="E68" s="282" t="s">
        <v>8805</v>
      </c>
      <c r="F68" s="282" t="s">
        <v>5933</v>
      </c>
      <c r="G68" s="177">
        <v>29643000</v>
      </c>
      <c r="H68" s="178" t="s">
        <v>5848</v>
      </c>
      <c r="I68" s="178" t="s">
        <v>4515</v>
      </c>
      <c r="J68" s="178">
        <v>2</v>
      </c>
      <c r="K68" s="178" t="s">
        <v>5850</v>
      </c>
      <c r="L68" s="178" t="s">
        <v>5849</v>
      </c>
      <c r="M68" s="179">
        <v>44831</v>
      </c>
      <c r="N68" s="188" t="s">
        <v>5935</v>
      </c>
      <c r="O68" s="180">
        <v>581800</v>
      </c>
      <c r="P68" s="180" t="s">
        <v>5895</v>
      </c>
      <c r="Q68" s="180" t="s">
        <v>4515</v>
      </c>
      <c r="R68" s="180">
        <v>2</v>
      </c>
      <c r="S68" s="180" t="s">
        <v>5934</v>
      </c>
      <c r="T68" s="180" t="s">
        <v>5896</v>
      </c>
      <c r="U68" s="181">
        <v>44831</v>
      </c>
      <c r="V68" s="188" t="s">
        <v>5937</v>
      </c>
      <c r="W68" s="178">
        <v>29643000</v>
      </c>
      <c r="X68" s="178" t="s">
        <v>5848</v>
      </c>
      <c r="Y68" s="178" t="s">
        <v>4515</v>
      </c>
      <c r="Z68" s="178">
        <v>2</v>
      </c>
      <c r="AA68" s="178" t="s">
        <v>5936</v>
      </c>
      <c r="AB68" s="178" t="s">
        <v>5849</v>
      </c>
      <c r="AC68" s="179">
        <v>44831</v>
      </c>
      <c r="AD68" s="188" t="s">
        <v>5940</v>
      </c>
      <c r="AE68" s="186">
        <v>1501000</v>
      </c>
      <c r="AF68" s="186" t="s">
        <v>5938</v>
      </c>
      <c r="AG68" s="186">
        <v>0</v>
      </c>
      <c r="AH68" s="186">
        <v>0</v>
      </c>
      <c r="AI68" s="186" t="s">
        <v>5939</v>
      </c>
      <c r="AJ68" s="186">
        <v>0</v>
      </c>
      <c r="AK68" s="187">
        <v>44831</v>
      </c>
      <c r="AL68" s="188" t="s">
        <v>5944</v>
      </c>
      <c r="AM68" s="178">
        <v>193000</v>
      </c>
      <c r="AN68" s="178" t="s">
        <v>5941</v>
      </c>
      <c r="AO68" s="178" t="s">
        <v>4515</v>
      </c>
      <c r="AP68" s="178">
        <v>2</v>
      </c>
      <c r="AQ68" s="178" t="s">
        <v>5943</v>
      </c>
      <c r="AR68" s="178" t="s">
        <v>5942</v>
      </c>
      <c r="AS68" s="179">
        <v>44831</v>
      </c>
      <c r="AT68" s="189" t="s">
        <v>5945</v>
      </c>
      <c r="AU68" s="186" t="s">
        <v>14</v>
      </c>
      <c r="AV68" s="186" t="s">
        <v>14</v>
      </c>
      <c r="AW68" s="186">
        <v>0</v>
      </c>
      <c r="AX68" s="186">
        <v>0</v>
      </c>
      <c r="AY68" s="186" t="s">
        <v>14</v>
      </c>
      <c r="AZ68" s="186" t="s">
        <v>14</v>
      </c>
      <c r="BA68" s="187">
        <v>44831</v>
      </c>
      <c r="BB68" s="188" t="s">
        <v>8090</v>
      </c>
      <c r="BC68" s="178">
        <v>39000</v>
      </c>
      <c r="BD68" s="178" t="s">
        <v>8086</v>
      </c>
      <c r="BE68" s="178" t="s">
        <v>4515</v>
      </c>
      <c r="BF68" s="178">
        <v>2</v>
      </c>
      <c r="BG68" s="178" t="s">
        <v>8088</v>
      </c>
      <c r="BH68" s="178" t="s">
        <v>8087</v>
      </c>
      <c r="BI68" s="179">
        <v>44865</v>
      </c>
      <c r="BJ68" s="189" t="s">
        <v>5947</v>
      </c>
      <c r="BK68" s="189">
        <v>244</v>
      </c>
      <c r="BL68" s="189" t="s">
        <v>5871</v>
      </c>
      <c r="BM68" s="189" t="s">
        <v>4515</v>
      </c>
      <c r="BN68" s="189">
        <v>2</v>
      </c>
      <c r="BO68" s="189" t="s">
        <v>5946</v>
      </c>
      <c r="BP68" s="186" t="s">
        <v>5872</v>
      </c>
      <c r="BQ68" s="190">
        <v>44831</v>
      </c>
      <c r="BR68" s="188" t="s">
        <v>5952</v>
      </c>
      <c r="BS68" s="182" t="s">
        <v>14</v>
      </c>
      <c r="BT68" s="182">
        <v>0</v>
      </c>
      <c r="BU68" s="182">
        <v>0</v>
      </c>
      <c r="BV68" s="182">
        <v>0</v>
      </c>
      <c r="BW68" s="182">
        <v>0</v>
      </c>
      <c r="BX68" s="182">
        <v>0</v>
      </c>
      <c r="BY68" s="179">
        <v>44831</v>
      </c>
      <c r="BZ68" s="189" t="s">
        <v>5954</v>
      </c>
      <c r="CA68" s="189">
        <v>57000</v>
      </c>
      <c r="CB68" s="189" t="s">
        <v>5901</v>
      </c>
      <c r="CC68" s="189" t="s">
        <v>4515</v>
      </c>
      <c r="CD68" s="189">
        <v>2</v>
      </c>
      <c r="CE68" s="189" t="s">
        <v>5953</v>
      </c>
      <c r="CF68" s="189" t="s">
        <v>5902</v>
      </c>
      <c r="CG68" s="190">
        <v>44831</v>
      </c>
      <c r="CH68" s="188" t="s">
        <v>9888</v>
      </c>
      <c r="CI68" s="189" t="e">
        <v>#N/A</v>
      </c>
      <c r="CJ68" s="189" t="e">
        <v>#N/A</v>
      </c>
      <c r="CK68" s="189" t="e">
        <v>#N/A</v>
      </c>
      <c r="CL68" s="189" t="e">
        <v>#N/A</v>
      </c>
      <c r="CM68" s="189" t="e">
        <v>#N/A</v>
      </c>
      <c r="CN68" s="189" t="e">
        <v>#N/A</v>
      </c>
      <c r="CO68" s="191" t="e">
        <v>#N/A</v>
      </c>
      <c r="CP68" s="189" t="s">
        <v>5955</v>
      </c>
      <c r="CQ68" s="182" t="s">
        <v>14</v>
      </c>
      <c r="CR68" s="182" t="s">
        <v>14</v>
      </c>
      <c r="CS68" s="182">
        <v>0</v>
      </c>
      <c r="CT68" s="182">
        <v>0</v>
      </c>
      <c r="CU68" s="182" t="s">
        <v>14</v>
      </c>
      <c r="CV68" s="182" t="s">
        <v>14</v>
      </c>
      <c r="CW68" s="179">
        <v>44831</v>
      </c>
      <c r="CX68" s="189" t="s">
        <v>5956</v>
      </c>
      <c r="CY68" s="186">
        <v>378000</v>
      </c>
      <c r="CZ68" s="186" t="s">
        <v>5964</v>
      </c>
      <c r="DA68" s="186" t="s">
        <v>4515</v>
      </c>
      <c r="DB68" s="186">
        <v>2</v>
      </c>
      <c r="DC68" s="186" t="s">
        <v>5959</v>
      </c>
      <c r="DD68" s="186" t="s">
        <v>5965</v>
      </c>
      <c r="DE68" s="192">
        <v>44831</v>
      </c>
      <c r="DF68" s="188" t="s">
        <v>5960</v>
      </c>
      <c r="DG68" s="178">
        <v>28141000</v>
      </c>
      <c r="DH68" s="182" t="s">
        <v>5957</v>
      </c>
      <c r="DI68" s="182" t="s">
        <v>4515</v>
      </c>
      <c r="DJ68" s="182">
        <v>2</v>
      </c>
      <c r="DK68" s="182" t="s">
        <v>5959</v>
      </c>
      <c r="DL68" s="182" t="s">
        <v>5958</v>
      </c>
      <c r="DM68" s="179">
        <v>44831</v>
      </c>
      <c r="DN68" s="189" t="s">
        <v>5963</v>
      </c>
      <c r="DO68" s="186">
        <v>1122000</v>
      </c>
      <c r="DP68" s="189" t="s">
        <v>5961</v>
      </c>
      <c r="DQ68" s="189" t="s">
        <v>4515</v>
      </c>
      <c r="DR68" s="189">
        <v>2</v>
      </c>
      <c r="DS68" s="189" t="s">
        <v>5959</v>
      </c>
      <c r="DT68" s="189" t="s">
        <v>5962</v>
      </c>
      <c r="DU68" s="190">
        <v>44831</v>
      </c>
      <c r="DV68" s="188" t="s">
        <v>5966</v>
      </c>
      <c r="DW68" s="178">
        <v>364000</v>
      </c>
      <c r="DX68" s="182" t="s">
        <v>5964</v>
      </c>
      <c r="DY68" s="182" t="s">
        <v>4515</v>
      </c>
      <c r="DZ68" s="182">
        <v>2</v>
      </c>
      <c r="EA68" s="182" t="s">
        <v>5959</v>
      </c>
      <c r="EB68" s="182" t="s">
        <v>5965</v>
      </c>
      <c r="EC68" s="179">
        <v>44831</v>
      </c>
      <c r="ED68" s="189" t="s">
        <v>5967</v>
      </c>
      <c r="EE68" s="186">
        <v>14000</v>
      </c>
      <c r="EF68" s="189" t="s">
        <v>5858</v>
      </c>
      <c r="EG68" s="189" t="s">
        <v>80</v>
      </c>
      <c r="EH68" s="189">
        <v>1</v>
      </c>
      <c r="EI68" s="189" t="s">
        <v>5959</v>
      </c>
      <c r="EJ68" s="189" t="s">
        <v>5878</v>
      </c>
      <c r="EK68" s="190">
        <v>44831</v>
      </c>
      <c r="EL68" s="188" t="s">
        <v>5968</v>
      </c>
      <c r="EM68" s="178">
        <v>0</v>
      </c>
      <c r="EN68" s="182" t="s">
        <v>5858</v>
      </c>
      <c r="EO68" s="182" t="s">
        <v>80</v>
      </c>
      <c r="EP68" s="182">
        <v>1</v>
      </c>
      <c r="EQ68" s="182" t="s">
        <v>5959</v>
      </c>
      <c r="ER68" s="182" t="s">
        <v>5878</v>
      </c>
      <c r="ES68" s="179">
        <v>44831</v>
      </c>
      <c r="ET68" s="189" t="s">
        <v>5951</v>
      </c>
      <c r="EU68" s="189">
        <v>244</v>
      </c>
      <c r="EV68" s="189" t="s">
        <v>5948</v>
      </c>
      <c r="EW68" s="189" t="s">
        <v>4515</v>
      </c>
      <c r="EX68" s="189">
        <v>2</v>
      </c>
      <c r="EY68" s="189" t="s">
        <v>5950</v>
      </c>
      <c r="EZ68" s="189" t="s">
        <v>5949</v>
      </c>
      <c r="FA68" s="190">
        <v>44831</v>
      </c>
      <c r="FB68" s="188" t="s">
        <v>5969</v>
      </c>
      <c r="FC68" s="182">
        <v>1</v>
      </c>
      <c r="FD68" s="182" t="s">
        <v>14</v>
      </c>
      <c r="FE68" s="182" t="s">
        <v>4515</v>
      </c>
      <c r="FF68" s="182">
        <v>2</v>
      </c>
      <c r="FG68" s="182" t="s">
        <v>1860</v>
      </c>
      <c r="FH68" s="182" t="s">
        <v>14</v>
      </c>
      <c r="FI68" s="179">
        <v>44831</v>
      </c>
      <c r="FJ68" s="188" t="s">
        <v>5970</v>
      </c>
      <c r="FK68" s="189" t="s">
        <v>14</v>
      </c>
      <c r="FL68" s="189" t="s">
        <v>14</v>
      </c>
      <c r="FM68" s="189">
        <v>0</v>
      </c>
      <c r="FN68" s="189">
        <v>0</v>
      </c>
      <c r="FO68" s="189" t="s">
        <v>14</v>
      </c>
      <c r="FP68" s="186" t="s">
        <v>14</v>
      </c>
      <c r="FQ68" s="187">
        <v>44831</v>
      </c>
      <c r="FR68" s="188" t="s">
        <v>5971</v>
      </c>
      <c r="FS68" s="182" t="s">
        <v>14</v>
      </c>
      <c r="FT68" s="182" t="s">
        <v>14</v>
      </c>
      <c r="FU68" s="182">
        <v>0</v>
      </c>
      <c r="FV68" s="182">
        <v>0</v>
      </c>
      <c r="FW68" s="182" t="s">
        <v>14</v>
      </c>
      <c r="FX68" s="182" t="s">
        <v>14</v>
      </c>
      <c r="FY68" s="179">
        <v>44831</v>
      </c>
      <c r="FZ68" s="189" t="s">
        <v>3235</v>
      </c>
      <c r="GA68" s="189">
        <v>0</v>
      </c>
      <c r="GB68" s="189" t="s">
        <v>2247</v>
      </c>
      <c r="GC68" s="189" t="s">
        <v>30</v>
      </c>
      <c r="GD68" s="189">
        <v>2</v>
      </c>
      <c r="GE68" s="189" t="s">
        <v>14</v>
      </c>
      <c r="GF68" s="189" t="s">
        <v>14</v>
      </c>
      <c r="GG68" s="190">
        <v>44695</v>
      </c>
      <c r="GH68" s="188" t="s">
        <v>3241</v>
      </c>
      <c r="GI68" s="182">
        <v>0</v>
      </c>
      <c r="GJ68" s="182" t="s">
        <v>2247</v>
      </c>
      <c r="GK68" s="182" t="s">
        <v>30</v>
      </c>
      <c r="GL68" s="182">
        <v>2</v>
      </c>
      <c r="GM68" s="182" t="s">
        <v>14</v>
      </c>
      <c r="GN68" s="182" t="s">
        <v>14</v>
      </c>
      <c r="GO68" s="179">
        <v>44695</v>
      </c>
      <c r="GP68" s="189" t="s">
        <v>3236</v>
      </c>
      <c r="GQ68" s="189">
        <v>0</v>
      </c>
      <c r="GR68" s="189" t="s">
        <v>2247</v>
      </c>
      <c r="GS68" s="189" t="s">
        <v>30</v>
      </c>
      <c r="GT68" s="189">
        <v>2</v>
      </c>
      <c r="GU68" s="189" t="s">
        <v>14</v>
      </c>
      <c r="GV68" s="189" t="s">
        <v>14</v>
      </c>
      <c r="GW68" s="190">
        <v>44695</v>
      </c>
      <c r="GX68" s="188" t="s">
        <v>3242</v>
      </c>
      <c r="GY68" s="182">
        <v>0</v>
      </c>
      <c r="GZ68" s="182" t="s">
        <v>2247</v>
      </c>
      <c r="HA68" s="182" t="s">
        <v>30</v>
      </c>
      <c r="HB68" s="182">
        <v>2</v>
      </c>
      <c r="HC68" s="182" t="s">
        <v>14</v>
      </c>
      <c r="HD68" s="182" t="s">
        <v>14</v>
      </c>
      <c r="HE68" s="179">
        <v>44695</v>
      </c>
      <c r="HF68" s="189" t="s">
        <v>3234</v>
      </c>
      <c r="HG68" s="189">
        <v>0</v>
      </c>
      <c r="HH68" s="189" t="s">
        <v>2247</v>
      </c>
      <c r="HI68" s="189" t="s">
        <v>30</v>
      </c>
      <c r="HJ68" s="189">
        <v>2</v>
      </c>
      <c r="HK68" s="189" t="s">
        <v>14</v>
      </c>
      <c r="HL68" s="189" t="s">
        <v>14</v>
      </c>
      <c r="HM68" s="190">
        <v>44695</v>
      </c>
      <c r="HN68" s="188" t="s">
        <v>3240</v>
      </c>
      <c r="HO68" s="182">
        <v>0</v>
      </c>
      <c r="HP68" s="182" t="s">
        <v>2247</v>
      </c>
      <c r="HQ68" s="182" t="s">
        <v>30</v>
      </c>
      <c r="HR68" s="182">
        <v>2</v>
      </c>
      <c r="HS68" s="182" t="s">
        <v>14</v>
      </c>
      <c r="HT68" s="182" t="s">
        <v>14</v>
      </c>
      <c r="HU68" s="179">
        <v>44695</v>
      </c>
      <c r="HV68" s="189" t="s">
        <v>3237</v>
      </c>
      <c r="HW68" s="189">
        <v>1</v>
      </c>
      <c r="HX68" s="189" t="s">
        <v>2247</v>
      </c>
      <c r="HY68" s="189" t="s">
        <v>30</v>
      </c>
      <c r="HZ68" s="189">
        <v>2</v>
      </c>
      <c r="IA68" s="189" t="s">
        <v>14</v>
      </c>
      <c r="IB68" s="189" t="s">
        <v>14</v>
      </c>
      <c r="IC68" s="190">
        <v>44695</v>
      </c>
      <c r="ID68" s="188" t="s">
        <v>3239</v>
      </c>
      <c r="IE68" s="182">
        <v>0</v>
      </c>
      <c r="IF68" s="182" t="s">
        <v>2247</v>
      </c>
      <c r="IG68" s="182" t="s">
        <v>30</v>
      </c>
      <c r="IH68" s="182">
        <v>2</v>
      </c>
      <c r="II68" s="182" t="s">
        <v>14</v>
      </c>
      <c r="IJ68" s="182" t="s">
        <v>14</v>
      </c>
      <c r="IK68" s="179">
        <v>44695</v>
      </c>
      <c r="IL68" s="189" t="s">
        <v>3238</v>
      </c>
      <c r="IM68" s="189">
        <v>3</v>
      </c>
      <c r="IN68" s="189" t="s">
        <v>2247</v>
      </c>
      <c r="IO68" s="189" t="s">
        <v>30</v>
      </c>
      <c r="IP68" s="189">
        <v>2</v>
      </c>
      <c r="IQ68" s="189" t="s">
        <v>14</v>
      </c>
      <c r="IR68" s="189" t="s">
        <v>14</v>
      </c>
      <c r="IS68" s="190">
        <v>44695</v>
      </c>
    </row>
    <row r="69" spans="1:253" s="282" customFormat="1" ht="12.95" customHeight="1" x14ac:dyDescent="0.2">
      <c r="A69" s="282" t="s">
        <v>3243</v>
      </c>
      <c r="B69" s="282" t="s">
        <v>9197</v>
      </c>
      <c r="C69" s="282" t="s">
        <v>3244</v>
      </c>
      <c r="D69" s="282" t="s">
        <v>3233</v>
      </c>
      <c r="E69" s="282" t="s">
        <v>8805</v>
      </c>
      <c r="F69" s="282" t="s">
        <v>5851</v>
      </c>
      <c r="G69" s="177">
        <v>29643000</v>
      </c>
      <c r="H69" s="178" t="s">
        <v>5848</v>
      </c>
      <c r="I69" s="178" t="s">
        <v>4515</v>
      </c>
      <c r="J69" s="178">
        <v>2</v>
      </c>
      <c r="K69" s="178" t="s">
        <v>5850</v>
      </c>
      <c r="L69" s="178" t="s">
        <v>5849</v>
      </c>
      <c r="M69" s="179">
        <v>44831</v>
      </c>
      <c r="N69" s="188" t="s">
        <v>5855</v>
      </c>
      <c r="O69" s="180">
        <v>149752</v>
      </c>
      <c r="P69" s="180" t="s">
        <v>5852</v>
      </c>
      <c r="Q69" s="180" t="s">
        <v>4515</v>
      </c>
      <c r="R69" s="180">
        <v>2</v>
      </c>
      <c r="S69" s="180" t="s">
        <v>5854</v>
      </c>
      <c r="T69" s="180" t="s">
        <v>5853</v>
      </c>
      <c r="U69" s="181">
        <v>44831</v>
      </c>
      <c r="V69" s="188" t="s">
        <v>5857</v>
      </c>
      <c r="W69" s="178">
        <v>730000</v>
      </c>
      <c r="X69" s="178" t="s">
        <v>5852</v>
      </c>
      <c r="Y69" s="178" t="s">
        <v>4515</v>
      </c>
      <c r="Z69" s="178">
        <v>2</v>
      </c>
      <c r="AA69" s="178" t="s">
        <v>5856</v>
      </c>
      <c r="AB69" s="178" t="s">
        <v>5853</v>
      </c>
      <c r="AC69" s="179">
        <v>44831</v>
      </c>
      <c r="AD69" s="188" t="s">
        <v>5861</v>
      </c>
      <c r="AE69" s="186">
        <v>541000</v>
      </c>
      <c r="AF69" s="186" t="s">
        <v>5858</v>
      </c>
      <c r="AG69" s="186" t="s">
        <v>80</v>
      </c>
      <c r="AH69" s="186">
        <v>1</v>
      </c>
      <c r="AI69" s="186" t="s">
        <v>5860</v>
      </c>
      <c r="AJ69" s="186" t="s">
        <v>5859</v>
      </c>
      <c r="AK69" s="187">
        <v>44831</v>
      </c>
      <c r="AL69" s="188" t="s">
        <v>5865</v>
      </c>
      <c r="AM69" s="178">
        <v>5000</v>
      </c>
      <c r="AN69" s="178" t="s">
        <v>5862</v>
      </c>
      <c r="AO69" s="178" t="s">
        <v>4515</v>
      </c>
      <c r="AP69" s="178">
        <v>2</v>
      </c>
      <c r="AQ69" s="178" t="s">
        <v>5864</v>
      </c>
      <c r="AR69" s="178" t="s">
        <v>5863</v>
      </c>
      <c r="AS69" s="179">
        <v>44831</v>
      </c>
      <c r="AT69" s="189" t="s">
        <v>5866</v>
      </c>
      <c r="AU69" s="186" t="s">
        <v>14</v>
      </c>
      <c r="AV69" s="186" t="s">
        <v>14</v>
      </c>
      <c r="AW69" s="186">
        <v>0</v>
      </c>
      <c r="AX69" s="186">
        <v>0</v>
      </c>
      <c r="AY69" s="186" t="s">
        <v>14</v>
      </c>
      <c r="AZ69" s="186" t="s">
        <v>14</v>
      </c>
      <c r="BA69" s="187">
        <v>44831</v>
      </c>
      <c r="BB69" s="188" t="s">
        <v>8089</v>
      </c>
      <c r="BC69" s="178">
        <v>39000</v>
      </c>
      <c r="BD69" s="178" t="s">
        <v>8086</v>
      </c>
      <c r="BE69" s="178" t="s">
        <v>4515</v>
      </c>
      <c r="BF69" s="178">
        <v>2</v>
      </c>
      <c r="BG69" s="178" t="s">
        <v>8088</v>
      </c>
      <c r="BH69" s="178" t="s">
        <v>8087</v>
      </c>
      <c r="BI69" s="179">
        <v>44865</v>
      </c>
      <c r="BJ69" s="189" t="s">
        <v>5870</v>
      </c>
      <c r="BK69" s="189">
        <v>30</v>
      </c>
      <c r="BL69" s="189" t="s">
        <v>5867</v>
      </c>
      <c r="BM69" s="189" t="s">
        <v>4515</v>
      </c>
      <c r="BN69" s="189">
        <v>2</v>
      </c>
      <c r="BO69" s="189" t="s">
        <v>5869</v>
      </c>
      <c r="BP69" s="186" t="s">
        <v>5868</v>
      </c>
      <c r="BQ69" s="190">
        <v>44831</v>
      </c>
      <c r="BR69" s="188" t="s">
        <v>5875</v>
      </c>
      <c r="BS69" s="182" t="s">
        <v>14</v>
      </c>
      <c r="BT69" s="182" t="s">
        <v>14</v>
      </c>
      <c r="BU69" s="182">
        <v>0</v>
      </c>
      <c r="BV69" s="182">
        <v>0</v>
      </c>
      <c r="BW69" s="182" t="s">
        <v>14</v>
      </c>
      <c r="BX69" s="182" t="s">
        <v>14</v>
      </c>
      <c r="BY69" s="179">
        <v>44831</v>
      </c>
      <c r="BZ69" s="189" t="s">
        <v>5876</v>
      </c>
      <c r="CA69" s="189" t="s">
        <v>14</v>
      </c>
      <c r="CB69" s="189" t="s">
        <v>14</v>
      </c>
      <c r="CC69" s="189">
        <v>0</v>
      </c>
      <c r="CD69" s="189">
        <v>0</v>
      </c>
      <c r="CE69" s="189" t="s">
        <v>14</v>
      </c>
      <c r="CF69" s="189" t="s">
        <v>14</v>
      </c>
      <c r="CG69" s="190">
        <v>44831</v>
      </c>
      <c r="CH69" s="188" t="s">
        <v>9889</v>
      </c>
      <c r="CI69" s="189" t="e">
        <v>#N/A</v>
      </c>
      <c r="CJ69" s="189" t="e">
        <v>#N/A</v>
      </c>
      <c r="CK69" s="189" t="e">
        <v>#N/A</v>
      </c>
      <c r="CL69" s="189" t="e">
        <v>#N/A</v>
      </c>
      <c r="CM69" s="189" t="e">
        <v>#N/A</v>
      </c>
      <c r="CN69" s="189" t="e">
        <v>#N/A</v>
      </c>
      <c r="CO69" s="191" t="e">
        <v>#N/A</v>
      </c>
      <c r="CP69" s="189" t="s">
        <v>5877</v>
      </c>
      <c r="CQ69" s="182" t="s">
        <v>14</v>
      </c>
      <c r="CR69" s="182" t="s">
        <v>14</v>
      </c>
      <c r="CS69" s="182">
        <v>0</v>
      </c>
      <c r="CT69" s="182">
        <v>0</v>
      </c>
      <c r="CU69" s="182" t="s">
        <v>14</v>
      </c>
      <c r="CV69" s="182" t="s">
        <v>14</v>
      </c>
      <c r="CW69" s="179">
        <v>44831</v>
      </c>
      <c r="CX69" s="189" t="s">
        <v>5879</v>
      </c>
      <c r="CY69" s="186">
        <v>191000</v>
      </c>
      <c r="CZ69" s="186" t="s">
        <v>5858</v>
      </c>
      <c r="DA69" s="186" t="s">
        <v>80</v>
      </c>
      <c r="DB69" s="186">
        <v>1</v>
      </c>
      <c r="DC69" s="186" t="s">
        <v>5884</v>
      </c>
      <c r="DD69" s="186" t="s">
        <v>5878</v>
      </c>
      <c r="DE69" s="192">
        <v>44831</v>
      </c>
      <c r="DF69" s="188" t="s">
        <v>5881</v>
      </c>
      <c r="DG69" s="178">
        <v>189000</v>
      </c>
      <c r="DH69" s="182" t="s">
        <v>5858</v>
      </c>
      <c r="DI69" s="182" t="s">
        <v>80</v>
      </c>
      <c r="DJ69" s="182">
        <v>1</v>
      </c>
      <c r="DK69" s="182" t="s">
        <v>5880</v>
      </c>
      <c r="DL69" s="182" t="s">
        <v>5878</v>
      </c>
      <c r="DM69" s="179">
        <v>44831</v>
      </c>
      <c r="DN69" s="189" t="s">
        <v>5883</v>
      </c>
      <c r="DO69" s="186">
        <v>350000</v>
      </c>
      <c r="DP69" s="189" t="s">
        <v>5858</v>
      </c>
      <c r="DQ69" s="189" t="s">
        <v>80</v>
      </c>
      <c r="DR69" s="189">
        <v>1</v>
      </c>
      <c r="DS69" s="189" t="s">
        <v>5882</v>
      </c>
      <c r="DT69" s="189" t="s">
        <v>5878</v>
      </c>
      <c r="DU69" s="190">
        <v>44831</v>
      </c>
      <c r="DV69" s="188" t="s">
        <v>5885</v>
      </c>
      <c r="DW69" s="178">
        <v>177000</v>
      </c>
      <c r="DX69" s="182" t="s">
        <v>5858</v>
      </c>
      <c r="DY69" s="182" t="s">
        <v>80</v>
      </c>
      <c r="DZ69" s="182">
        <v>1</v>
      </c>
      <c r="EA69" s="182" t="s">
        <v>5884</v>
      </c>
      <c r="EB69" s="182" t="s">
        <v>5878</v>
      </c>
      <c r="EC69" s="179">
        <v>44831</v>
      </c>
      <c r="ED69" s="189" t="s">
        <v>5887</v>
      </c>
      <c r="EE69" s="186">
        <v>14000</v>
      </c>
      <c r="EF69" s="189" t="s">
        <v>5858</v>
      </c>
      <c r="EG69" s="189" t="s">
        <v>80</v>
      </c>
      <c r="EH69" s="189">
        <v>1</v>
      </c>
      <c r="EI69" s="189" t="s">
        <v>5886</v>
      </c>
      <c r="EJ69" s="189" t="s">
        <v>5878</v>
      </c>
      <c r="EK69" s="190">
        <v>44831</v>
      </c>
      <c r="EL69" s="188" t="s">
        <v>5889</v>
      </c>
      <c r="EM69" s="178">
        <v>0</v>
      </c>
      <c r="EN69" s="182" t="s">
        <v>5858</v>
      </c>
      <c r="EO69" s="182" t="s">
        <v>80</v>
      </c>
      <c r="EP69" s="182">
        <v>1</v>
      </c>
      <c r="EQ69" s="182" t="s">
        <v>5888</v>
      </c>
      <c r="ER69" s="182" t="s">
        <v>5878</v>
      </c>
      <c r="ES69" s="179">
        <v>44831</v>
      </c>
      <c r="ET69" s="189" t="s">
        <v>5874</v>
      </c>
      <c r="EU69" s="189">
        <v>244</v>
      </c>
      <c r="EV69" s="189" t="s">
        <v>5871</v>
      </c>
      <c r="EW69" s="189" t="s">
        <v>4515</v>
      </c>
      <c r="EX69" s="189">
        <v>2</v>
      </c>
      <c r="EY69" s="189" t="s">
        <v>5873</v>
      </c>
      <c r="EZ69" s="189" t="s">
        <v>5872</v>
      </c>
      <c r="FA69" s="190">
        <v>44831</v>
      </c>
      <c r="FB69" s="188" t="s">
        <v>5891</v>
      </c>
      <c r="FC69" s="182">
        <v>1</v>
      </c>
      <c r="FD69" s="182" t="s">
        <v>14</v>
      </c>
      <c r="FE69" s="182" t="s">
        <v>4515</v>
      </c>
      <c r="FF69" s="182">
        <v>2</v>
      </c>
      <c r="FG69" s="182" t="s">
        <v>5890</v>
      </c>
      <c r="FH69" s="182" t="s">
        <v>14</v>
      </c>
      <c r="FI69" s="179">
        <v>44831</v>
      </c>
      <c r="FJ69" s="188" t="s">
        <v>5892</v>
      </c>
      <c r="FK69" s="189" t="s">
        <v>14</v>
      </c>
      <c r="FL69" s="189" t="s">
        <v>14</v>
      </c>
      <c r="FM69" s="189">
        <v>0</v>
      </c>
      <c r="FN69" s="189">
        <v>0</v>
      </c>
      <c r="FO69" s="189" t="s">
        <v>14</v>
      </c>
      <c r="FP69" s="186" t="s">
        <v>14</v>
      </c>
      <c r="FQ69" s="187">
        <v>44831</v>
      </c>
      <c r="FR69" s="188" t="s">
        <v>5893</v>
      </c>
      <c r="FS69" s="182" t="s">
        <v>14</v>
      </c>
      <c r="FT69" s="182" t="s">
        <v>14</v>
      </c>
      <c r="FU69" s="182">
        <v>0</v>
      </c>
      <c r="FV69" s="182">
        <v>0</v>
      </c>
      <c r="FW69" s="182" t="s">
        <v>14</v>
      </c>
      <c r="FX69" s="182" t="s">
        <v>14</v>
      </c>
      <c r="FY69" s="179">
        <v>44831</v>
      </c>
      <c r="FZ69" s="189" t="s">
        <v>3246</v>
      </c>
      <c r="GA69" s="189">
        <v>0</v>
      </c>
      <c r="GB69" s="189" t="s">
        <v>2247</v>
      </c>
      <c r="GC69" s="189" t="s">
        <v>30</v>
      </c>
      <c r="GD69" s="189">
        <v>2</v>
      </c>
      <c r="GE69" s="189" t="s">
        <v>14</v>
      </c>
      <c r="GF69" s="189" t="s">
        <v>14</v>
      </c>
      <c r="GG69" s="190">
        <v>44695</v>
      </c>
      <c r="GH69" s="188" t="s">
        <v>3252</v>
      </c>
      <c r="GI69" s="182">
        <v>0</v>
      </c>
      <c r="GJ69" s="182" t="s">
        <v>2247</v>
      </c>
      <c r="GK69" s="182" t="s">
        <v>30</v>
      </c>
      <c r="GL69" s="182">
        <v>2</v>
      </c>
      <c r="GM69" s="182" t="s">
        <v>14</v>
      </c>
      <c r="GN69" s="182" t="s">
        <v>14</v>
      </c>
      <c r="GO69" s="179">
        <v>44695</v>
      </c>
      <c r="GP69" s="189" t="s">
        <v>3247</v>
      </c>
      <c r="GQ69" s="189">
        <v>0</v>
      </c>
      <c r="GR69" s="189" t="s">
        <v>2247</v>
      </c>
      <c r="GS69" s="189" t="s">
        <v>30</v>
      </c>
      <c r="GT69" s="189">
        <v>2</v>
      </c>
      <c r="GU69" s="189" t="s">
        <v>14</v>
      </c>
      <c r="GV69" s="189" t="s">
        <v>14</v>
      </c>
      <c r="GW69" s="190">
        <v>44695</v>
      </c>
      <c r="GX69" s="188" t="s">
        <v>3253</v>
      </c>
      <c r="GY69" s="182">
        <v>0</v>
      </c>
      <c r="GZ69" s="182" t="s">
        <v>2247</v>
      </c>
      <c r="HA69" s="182" t="s">
        <v>30</v>
      </c>
      <c r="HB69" s="182">
        <v>2</v>
      </c>
      <c r="HC69" s="182" t="s">
        <v>14</v>
      </c>
      <c r="HD69" s="182" t="s">
        <v>14</v>
      </c>
      <c r="HE69" s="179">
        <v>44695</v>
      </c>
      <c r="HF69" s="189" t="s">
        <v>3245</v>
      </c>
      <c r="HG69" s="189">
        <v>0</v>
      </c>
      <c r="HH69" s="189" t="s">
        <v>2247</v>
      </c>
      <c r="HI69" s="189" t="s">
        <v>30</v>
      </c>
      <c r="HJ69" s="189">
        <v>2</v>
      </c>
      <c r="HK69" s="189" t="s">
        <v>14</v>
      </c>
      <c r="HL69" s="189" t="s">
        <v>14</v>
      </c>
      <c r="HM69" s="190">
        <v>44695</v>
      </c>
      <c r="HN69" s="188" t="s">
        <v>3251</v>
      </c>
      <c r="HO69" s="182">
        <v>0</v>
      </c>
      <c r="HP69" s="182" t="s">
        <v>2247</v>
      </c>
      <c r="HQ69" s="182" t="s">
        <v>30</v>
      </c>
      <c r="HR69" s="182">
        <v>2</v>
      </c>
      <c r="HS69" s="182" t="s">
        <v>14</v>
      </c>
      <c r="HT69" s="182" t="s">
        <v>14</v>
      </c>
      <c r="HU69" s="179">
        <v>44695</v>
      </c>
      <c r="HV69" s="189" t="s">
        <v>3248</v>
      </c>
      <c r="HW69" s="189">
        <v>1</v>
      </c>
      <c r="HX69" s="189" t="s">
        <v>2247</v>
      </c>
      <c r="HY69" s="189" t="s">
        <v>30</v>
      </c>
      <c r="HZ69" s="189">
        <v>2</v>
      </c>
      <c r="IA69" s="189" t="s">
        <v>14</v>
      </c>
      <c r="IB69" s="189" t="s">
        <v>14</v>
      </c>
      <c r="IC69" s="190">
        <v>44695</v>
      </c>
      <c r="ID69" s="188" t="s">
        <v>3250</v>
      </c>
      <c r="IE69" s="182">
        <v>0</v>
      </c>
      <c r="IF69" s="182" t="s">
        <v>2247</v>
      </c>
      <c r="IG69" s="182" t="s">
        <v>30</v>
      </c>
      <c r="IH69" s="182">
        <v>2</v>
      </c>
      <c r="II69" s="182" t="s">
        <v>14</v>
      </c>
      <c r="IJ69" s="182" t="s">
        <v>14</v>
      </c>
      <c r="IK69" s="179">
        <v>44695</v>
      </c>
      <c r="IL69" s="189" t="s">
        <v>3249</v>
      </c>
      <c r="IM69" s="189">
        <v>3</v>
      </c>
      <c r="IN69" s="189" t="s">
        <v>2247</v>
      </c>
      <c r="IO69" s="189" t="s">
        <v>30</v>
      </c>
      <c r="IP69" s="189">
        <v>2</v>
      </c>
      <c r="IQ69" s="189" t="s">
        <v>14</v>
      </c>
      <c r="IR69" s="189" t="s">
        <v>14</v>
      </c>
      <c r="IS69" s="190">
        <v>44695</v>
      </c>
    </row>
    <row r="70" spans="1:253" s="282" customFormat="1" ht="12.95" customHeight="1" x14ac:dyDescent="0.2">
      <c r="A70" s="282" t="s">
        <v>3254</v>
      </c>
      <c r="B70" s="282" t="s">
        <v>9404</v>
      </c>
      <c r="C70" s="282" t="s">
        <v>3255</v>
      </c>
      <c r="D70" s="282" t="s">
        <v>3233</v>
      </c>
      <c r="E70" s="282" t="s">
        <v>8805</v>
      </c>
      <c r="F70" s="282" t="s">
        <v>5894</v>
      </c>
      <c r="G70" s="177">
        <v>29643000</v>
      </c>
      <c r="H70" s="178" t="s">
        <v>5848</v>
      </c>
      <c r="I70" s="178" t="s">
        <v>4515</v>
      </c>
      <c r="J70" s="178">
        <v>2</v>
      </c>
      <c r="K70" s="178" t="s">
        <v>5850</v>
      </c>
      <c r="L70" s="178" t="s">
        <v>5849</v>
      </c>
      <c r="M70" s="179">
        <v>44831</v>
      </c>
      <c r="N70" s="188" t="s">
        <v>5898</v>
      </c>
      <c r="O70" s="180">
        <v>581800</v>
      </c>
      <c r="P70" s="180" t="s">
        <v>5895</v>
      </c>
      <c r="Q70" s="180" t="s">
        <v>4515</v>
      </c>
      <c r="R70" s="180">
        <v>2</v>
      </c>
      <c r="S70" s="180" t="s">
        <v>5897</v>
      </c>
      <c r="T70" s="180" t="s">
        <v>5896</v>
      </c>
      <c r="U70" s="181">
        <v>44831</v>
      </c>
      <c r="V70" s="188" t="s">
        <v>5900</v>
      </c>
      <c r="W70" s="178">
        <v>29643000</v>
      </c>
      <c r="X70" s="178" t="s">
        <v>5848</v>
      </c>
      <c r="Y70" s="178" t="s">
        <v>4515</v>
      </c>
      <c r="Z70" s="178">
        <v>2</v>
      </c>
      <c r="AA70" s="178" t="s">
        <v>5899</v>
      </c>
      <c r="AB70" s="178" t="s">
        <v>5849</v>
      </c>
      <c r="AC70" s="179">
        <v>44831</v>
      </c>
      <c r="AD70" s="188" t="s">
        <v>5904</v>
      </c>
      <c r="AE70" s="186">
        <v>960000</v>
      </c>
      <c r="AF70" s="186" t="s">
        <v>5901</v>
      </c>
      <c r="AG70" s="186" t="s">
        <v>4515</v>
      </c>
      <c r="AH70" s="186">
        <v>2</v>
      </c>
      <c r="AI70" s="186" t="s">
        <v>5903</v>
      </c>
      <c r="AJ70" s="186" t="s">
        <v>5902</v>
      </c>
      <c r="AK70" s="187">
        <v>44831</v>
      </c>
      <c r="AL70" s="188" t="s">
        <v>5908</v>
      </c>
      <c r="AM70" s="178">
        <v>188000</v>
      </c>
      <c r="AN70" s="178" t="s">
        <v>5905</v>
      </c>
      <c r="AO70" s="178" t="s">
        <v>4515</v>
      </c>
      <c r="AP70" s="178">
        <v>2</v>
      </c>
      <c r="AQ70" s="178" t="s">
        <v>5907</v>
      </c>
      <c r="AR70" s="178" t="s">
        <v>5906</v>
      </c>
      <c r="AS70" s="179">
        <v>44831</v>
      </c>
      <c r="AT70" s="189" t="s">
        <v>5910</v>
      </c>
      <c r="AU70" s="186" t="s">
        <v>14</v>
      </c>
      <c r="AV70" s="186" t="s">
        <v>14</v>
      </c>
      <c r="AW70" s="186">
        <v>0</v>
      </c>
      <c r="AX70" s="186">
        <v>0</v>
      </c>
      <c r="AY70" s="186" t="s">
        <v>14</v>
      </c>
      <c r="AZ70" s="186" t="s">
        <v>14</v>
      </c>
      <c r="BA70" s="187">
        <v>44831</v>
      </c>
      <c r="BB70" s="188" t="s">
        <v>5909</v>
      </c>
      <c r="BC70" s="178" t="s">
        <v>14</v>
      </c>
      <c r="BD70" s="178" t="s">
        <v>14</v>
      </c>
      <c r="BE70" s="178">
        <v>0</v>
      </c>
      <c r="BF70" s="178">
        <v>0</v>
      </c>
      <c r="BG70" s="178" t="s">
        <v>14</v>
      </c>
      <c r="BH70" s="178" t="s">
        <v>14</v>
      </c>
      <c r="BI70" s="179">
        <v>44831</v>
      </c>
      <c r="BJ70" s="189" t="s">
        <v>5914</v>
      </c>
      <c r="BK70" s="189">
        <v>214</v>
      </c>
      <c r="BL70" s="189" t="s">
        <v>5911</v>
      </c>
      <c r="BM70" s="189" t="s">
        <v>4515</v>
      </c>
      <c r="BN70" s="189">
        <v>2</v>
      </c>
      <c r="BO70" s="189" t="s">
        <v>5913</v>
      </c>
      <c r="BP70" s="186" t="s">
        <v>5912</v>
      </c>
      <c r="BQ70" s="190">
        <v>44831</v>
      </c>
      <c r="BR70" s="188" t="s">
        <v>5916</v>
      </c>
      <c r="BS70" s="182" t="s">
        <v>14</v>
      </c>
      <c r="BT70" s="182">
        <v>0</v>
      </c>
      <c r="BU70" s="182">
        <v>0</v>
      </c>
      <c r="BV70" s="182">
        <v>0</v>
      </c>
      <c r="BW70" s="182">
        <v>0</v>
      </c>
      <c r="BX70" s="182">
        <v>0</v>
      </c>
      <c r="BY70" s="179">
        <v>44831</v>
      </c>
      <c r="BZ70" s="189" t="s">
        <v>5918</v>
      </c>
      <c r="CA70" s="189">
        <v>57000</v>
      </c>
      <c r="CB70" s="189" t="s">
        <v>5901</v>
      </c>
      <c r="CC70" s="189">
        <v>0</v>
      </c>
      <c r="CD70" s="189">
        <v>0</v>
      </c>
      <c r="CE70" s="189" t="s">
        <v>5917</v>
      </c>
      <c r="CF70" s="189" t="s">
        <v>5902</v>
      </c>
      <c r="CG70" s="190">
        <v>44831</v>
      </c>
      <c r="CH70" s="188" t="s">
        <v>9890</v>
      </c>
      <c r="CI70" s="189" t="e">
        <v>#N/A</v>
      </c>
      <c r="CJ70" s="189" t="e">
        <v>#N/A</v>
      </c>
      <c r="CK70" s="189" t="e">
        <v>#N/A</v>
      </c>
      <c r="CL70" s="189" t="e">
        <v>#N/A</v>
      </c>
      <c r="CM70" s="189" t="e">
        <v>#N/A</v>
      </c>
      <c r="CN70" s="189" t="e">
        <v>#N/A</v>
      </c>
      <c r="CO70" s="191" t="e">
        <v>#N/A</v>
      </c>
      <c r="CP70" s="189" t="s">
        <v>5919</v>
      </c>
      <c r="CQ70" s="182" t="s">
        <v>14</v>
      </c>
      <c r="CR70" s="182" t="s">
        <v>14</v>
      </c>
      <c r="CS70" s="182">
        <v>0</v>
      </c>
      <c r="CT70" s="182">
        <v>0</v>
      </c>
      <c r="CU70" s="182" t="s">
        <v>14</v>
      </c>
      <c r="CV70" s="182" t="s">
        <v>14</v>
      </c>
      <c r="CW70" s="179">
        <v>44831</v>
      </c>
      <c r="CX70" s="189" t="s">
        <v>5920</v>
      </c>
      <c r="CY70" s="186">
        <v>188000</v>
      </c>
      <c r="CZ70" s="186" t="s">
        <v>5905</v>
      </c>
      <c r="DA70" s="186" t="s">
        <v>80</v>
      </c>
      <c r="DB70" s="186">
        <v>1</v>
      </c>
      <c r="DC70" s="186" t="s">
        <v>5926</v>
      </c>
      <c r="DD70" s="186" t="s">
        <v>5906</v>
      </c>
      <c r="DE70" s="192">
        <v>44831</v>
      </c>
      <c r="DF70" s="188" t="s">
        <v>5923</v>
      </c>
      <c r="DG70" s="178">
        <v>28683000</v>
      </c>
      <c r="DH70" s="182" t="s">
        <v>5921</v>
      </c>
      <c r="DI70" s="182" t="s">
        <v>4515</v>
      </c>
      <c r="DJ70" s="182">
        <v>2</v>
      </c>
      <c r="DK70" s="182" t="s">
        <v>5748</v>
      </c>
      <c r="DL70" s="182" t="s">
        <v>5922</v>
      </c>
      <c r="DM70" s="179">
        <v>44831</v>
      </c>
      <c r="DN70" s="189" t="s">
        <v>5925</v>
      </c>
      <c r="DO70" s="186">
        <v>772000</v>
      </c>
      <c r="DP70" s="189" t="s">
        <v>5924</v>
      </c>
      <c r="DQ70" s="189" t="s">
        <v>4515</v>
      </c>
      <c r="DR70" s="189">
        <v>2</v>
      </c>
      <c r="DS70" s="189" t="s">
        <v>5752</v>
      </c>
      <c r="DT70" s="189" t="s">
        <v>5906</v>
      </c>
      <c r="DU70" s="190">
        <v>44831</v>
      </c>
      <c r="DV70" s="188" t="s">
        <v>5927</v>
      </c>
      <c r="DW70" s="178">
        <v>188000</v>
      </c>
      <c r="DX70" s="182" t="s">
        <v>5905</v>
      </c>
      <c r="DY70" s="182" t="s">
        <v>80</v>
      </c>
      <c r="DZ70" s="182">
        <v>1</v>
      </c>
      <c r="EA70" s="182" t="s">
        <v>5926</v>
      </c>
      <c r="EB70" s="182" t="s">
        <v>5906</v>
      </c>
      <c r="EC70" s="179">
        <v>44831</v>
      </c>
      <c r="ED70" s="189" t="s">
        <v>5928</v>
      </c>
      <c r="EE70" s="186">
        <v>0</v>
      </c>
      <c r="EF70" s="189" t="s">
        <v>14</v>
      </c>
      <c r="EG70" s="189" t="s">
        <v>19</v>
      </c>
      <c r="EH70" s="189">
        <v>3</v>
      </c>
      <c r="EI70" s="189" t="s">
        <v>2064</v>
      </c>
      <c r="EJ70" s="189" t="s">
        <v>904</v>
      </c>
      <c r="EK70" s="190">
        <v>44831</v>
      </c>
      <c r="EL70" s="188" t="s">
        <v>5929</v>
      </c>
      <c r="EM70" s="178">
        <v>0</v>
      </c>
      <c r="EN70" s="182" t="s">
        <v>14</v>
      </c>
      <c r="EO70" s="182" t="s">
        <v>19</v>
      </c>
      <c r="EP70" s="182">
        <v>3</v>
      </c>
      <c r="EQ70" s="182" t="s">
        <v>2064</v>
      </c>
      <c r="ER70" s="182" t="s">
        <v>14</v>
      </c>
      <c r="ES70" s="179">
        <v>44831</v>
      </c>
      <c r="ET70" s="189" t="s">
        <v>5915</v>
      </c>
      <c r="EU70" s="189">
        <v>244</v>
      </c>
      <c r="EV70" s="189" t="s">
        <v>5871</v>
      </c>
      <c r="EW70" s="189">
        <v>0</v>
      </c>
      <c r="EX70" s="189">
        <v>0</v>
      </c>
      <c r="EY70" s="189" t="s">
        <v>5873</v>
      </c>
      <c r="EZ70" s="189" t="s">
        <v>5872</v>
      </c>
      <c r="FA70" s="190">
        <v>44831</v>
      </c>
      <c r="FB70" s="188" t="s">
        <v>5930</v>
      </c>
      <c r="FC70" s="182">
        <v>1</v>
      </c>
      <c r="FD70" s="182" t="s">
        <v>14</v>
      </c>
      <c r="FE70" s="182" t="s">
        <v>4515</v>
      </c>
      <c r="FF70" s="182">
        <v>2</v>
      </c>
      <c r="FG70" s="182" t="s">
        <v>1860</v>
      </c>
      <c r="FH70" s="182" t="s">
        <v>14</v>
      </c>
      <c r="FI70" s="179">
        <v>44831</v>
      </c>
      <c r="FJ70" s="188" t="s">
        <v>5931</v>
      </c>
      <c r="FK70" s="189" t="s">
        <v>14</v>
      </c>
      <c r="FL70" s="189" t="s">
        <v>14</v>
      </c>
      <c r="FM70" s="189">
        <v>0</v>
      </c>
      <c r="FN70" s="189">
        <v>0</v>
      </c>
      <c r="FO70" s="189" t="s">
        <v>14</v>
      </c>
      <c r="FP70" s="186" t="s">
        <v>14</v>
      </c>
      <c r="FQ70" s="187">
        <v>44831</v>
      </c>
      <c r="FR70" s="188" t="s">
        <v>5932</v>
      </c>
      <c r="FS70" s="182" t="s">
        <v>14</v>
      </c>
      <c r="FT70" s="182" t="s">
        <v>14</v>
      </c>
      <c r="FU70" s="182">
        <v>0</v>
      </c>
      <c r="FV70" s="182">
        <v>0</v>
      </c>
      <c r="FW70" s="182" t="s">
        <v>14</v>
      </c>
      <c r="FX70" s="182" t="s">
        <v>14</v>
      </c>
      <c r="FY70" s="179">
        <v>44831</v>
      </c>
      <c r="FZ70" s="189" t="s">
        <v>3257</v>
      </c>
      <c r="GA70" s="189">
        <v>0</v>
      </c>
      <c r="GB70" s="189" t="s">
        <v>2247</v>
      </c>
      <c r="GC70" s="189" t="s">
        <v>30</v>
      </c>
      <c r="GD70" s="189">
        <v>2</v>
      </c>
      <c r="GE70" s="189" t="s">
        <v>14</v>
      </c>
      <c r="GF70" s="189" t="s">
        <v>14</v>
      </c>
      <c r="GG70" s="190">
        <v>44695</v>
      </c>
      <c r="GH70" s="188" t="s">
        <v>3263</v>
      </c>
      <c r="GI70" s="182">
        <v>0</v>
      </c>
      <c r="GJ70" s="182" t="s">
        <v>2247</v>
      </c>
      <c r="GK70" s="182" t="s">
        <v>30</v>
      </c>
      <c r="GL70" s="182">
        <v>2</v>
      </c>
      <c r="GM70" s="182" t="s">
        <v>14</v>
      </c>
      <c r="GN70" s="182" t="s">
        <v>14</v>
      </c>
      <c r="GO70" s="179">
        <v>44695</v>
      </c>
      <c r="GP70" s="189" t="s">
        <v>3258</v>
      </c>
      <c r="GQ70" s="189">
        <v>0</v>
      </c>
      <c r="GR70" s="189" t="s">
        <v>2247</v>
      </c>
      <c r="GS70" s="189" t="s">
        <v>30</v>
      </c>
      <c r="GT70" s="189">
        <v>2</v>
      </c>
      <c r="GU70" s="189" t="s">
        <v>14</v>
      </c>
      <c r="GV70" s="189" t="s">
        <v>14</v>
      </c>
      <c r="GW70" s="190">
        <v>44695</v>
      </c>
      <c r="GX70" s="188" t="s">
        <v>3264</v>
      </c>
      <c r="GY70" s="182">
        <v>0</v>
      </c>
      <c r="GZ70" s="182" t="s">
        <v>2247</v>
      </c>
      <c r="HA70" s="182" t="s">
        <v>30</v>
      </c>
      <c r="HB70" s="182">
        <v>2</v>
      </c>
      <c r="HC70" s="182" t="s">
        <v>14</v>
      </c>
      <c r="HD70" s="182" t="s">
        <v>14</v>
      </c>
      <c r="HE70" s="179">
        <v>44695</v>
      </c>
      <c r="HF70" s="189" t="s">
        <v>3256</v>
      </c>
      <c r="HG70" s="189">
        <v>0</v>
      </c>
      <c r="HH70" s="189" t="s">
        <v>2247</v>
      </c>
      <c r="HI70" s="189" t="s">
        <v>30</v>
      </c>
      <c r="HJ70" s="189">
        <v>2</v>
      </c>
      <c r="HK70" s="189" t="s">
        <v>14</v>
      </c>
      <c r="HL70" s="189" t="s">
        <v>14</v>
      </c>
      <c r="HM70" s="190">
        <v>44695</v>
      </c>
      <c r="HN70" s="188" t="s">
        <v>3262</v>
      </c>
      <c r="HO70" s="182">
        <v>0</v>
      </c>
      <c r="HP70" s="182" t="s">
        <v>2247</v>
      </c>
      <c r="HQ70" s="182" t="s">
        <v>30</v>
      </c>
      <c r="HR70" s="182">
        <v>2</v>
      </c>
      <c r="HS70" s="182" t="s">
        <v>14</v>
      </c>
      <c r="HT70" s="182" t="s">
        <v>14</v>
      </c>
      <c r="HU70" s="179">
        <v>44695</v>
      </c>
      <c r="HV70" s="189" t="s">
        <v>3259</v>
      </c>
      <c r="HW70" s="189">
        <v>0</v>
      </c>
      <c r="HX70" s="189" t="s">
        <v>2247</v>
      </c>
      <c r="HY70" s="189" t="s">
        <v>30</v>
      </c>
      <c r="HZ70" s="189">
        <v>2</v>
      </c>
      <c r="IA70" s="189" t="s">
        <v>14</v>
      </c>
      <c r="IB70" s="189" t="s">
        <v>14</v>
      </c>
      <c r="IC70" s="190">
        <v>44695</v>
      </c>
      <c r="ID70" s="188" t="s">
        <v>3261</v>
      </c>
      <c r="IE70" s="182">
        <v>0</v>
      </c>
      <c r="IF70" s="182" t="s">
        <v>2247</v>
      </c>
      <c r="IG70" s="182" t="s">
        <v>30</v>
      </c>
      <c r="IH70" s="182">
        <v>2</v>
      </c>
      <c r="II70" s="182" t="s">
        <v>14</v>
      </c>
      <c r="IJ70" s="182" t="s">
        <v>14</v>
      </c>
      <c r="IK70" s="179">
        <v>44695</v>
      </c>
      <c r="IL70" s="189" t="s">
        <v>3260</v>
      </c>
      <c r="IM70" s="189">
        <v>3</v>
      </c>
      <c r="IN70" s="189" t="s">
        <v>2247</v>
      </c>
      <c r="IO70" s="189" t="s">
        <v>30</v>
      </c>
      <c r="IP70" s="189">
        <v>2</v>
      </c>
      <c r="IQ70" s="189" t="s">
        <v>14</v>
      </c>
      <c r="IR70" s="189" t="s">
        <v>14</v>
      </c>
      <c r="IS70" s="190">
        <v>44695</v>
      </c>
    </row>
    <row r="71" spans="1:253" s="282" customFormat="1" ht="12.95" customHeight="1" x14ac:dyDescent="0.2">
      <c r="A71" s="282" t="s">
        <v>2990</v>
      </c>
      <c r="B71" s="282" t="s">
        <v>9408</v>
      </c>
      <c r="C71" s="282" t="s">
        <v>2991</v>
      </c>
      <c r="D71" s="282" t="s">
        <v>2992</v>
      </c>
      <c r="E71" s="282" t="s">
        <v>8808</v>
      </c>
      <c r="F71" s="282" t="s">
        <v>6787</v>
      </c>
      <c r="G71" s="177">
        <v>118414000</v>
      </c>
      <c r="H71" s="178" t="s">
        <v>6784</v>
      </c>
      <c r="I71" s="178" t="s">
        <v>4515</v>
      </c>
      <c r="J71" s="178">
        <v>2</v>
      </c>
      <c r="K71" s="178" t="s">
        <v>6786</v>
      </c>
      <c r="L71" s="178" t="s">
        <v>6785</v>
      </c>
      <c r="M71" s="179">
        <v>44858</v>
      </c>
      <c r="N71" s="188" t="s">
        <v>6791</v>
      </c>
      <c r="O71" s="180">
        <v>1943950</v>
      </c>
      <c r="P71" s="180" t="s">
        <v>6788</v>
      </c>
      <c r="Q71" s="180" t="s">
        <v>4515</v>
      </c>
      <c r="R71" s="180">
        <v>2</v>
      </c>
      <c r="S71" s="180" t="s">
        <v>6790</v>
      </c>
      <c r="T71" s="180" t="s">
        <v>6789</v>
      </c>
      <c r="U71" s="181">
        <v>44858</v>
      </c>
      <c r="V71" s="188" t="s">
        <v>6793</v>
      </c>
      <c r="W71" s="178">
        <v>118414000</v>
      </c>
      <c r="X71" s="178" t="s">
        <v>6788</v>
      </c>
      <c r="Y71" s="178" t="s">
        <v>19</v>
      </c>
      <c r="Z71" s="178">
        <v>3</v>
      </c>
      <c r="AA71" s="178" t="s">
        <v>6792</v>
      </c>
      <c r="AB71" s="178" t="s">
        <v>6785</v>
      </c>
      <c r="AC71" s="179">
        <v>44858</v>
      </c>
      <c r="AD71" s="188" t="s">
        <v>6797</v>
      </c>
      <c r="AE71" s="186">
        <v>607000</v>
      </c>
      <c r="AF71" s="186" t="s">
        <v>6794</v>
      </c>
      <c r="AG71" s="186" t="s">
        <v>19</v>
      </c>
      <c r="AH71" s="186">
        <v>3</v>
      </c>
      <c r="AI71" s="186" t="s">
        <v>6796</v>
      </c>
      <c r="AJ71" s="186" t="s">
        <v>6795</v>
      </c>
      <c r="AK71" s="187">
        <v>44858</v>
      </c>
      <c r="AL71" s="188" t="s">
        <v>6798</v>
      </c>
      <c r="AM71" s="178">
        <v>607000</v>
      </c>
      <c r="AN71" s="178" t="s">
        <v>6794</v>
      </c>
      <c r="AO71" s="178" t="s">
        <v>19</v>
      </c>
      <c r="AP71" s="178">
        <v>3</v>
      </c>
      <c r="AQ71" s="178" t="s">
        <v>6796</v>
      </c>
      <c r="AR71" s="178" t="s">
        <v>6795</v>
      </c>
      <c r="AS71" s="179">
        <v>44858</v>
      </c>
      <c r="AT71" s="189" t="s">
        <v>6800</v>
      </c>
      <c r="AU71" s="186" t="s">
        <v>14</v>
      </c>
      <c r="AV71" s="186" t="s">
        <v>14</v>
      </c>
      <c r="AW71" s="186">
        <v>0</v>
      </c>
      <c r="AX71" s="186">
        <v>0</v>
      </c>
      <c r="AY71" s="186" t="s">
        <v>6799</v>
      </c>
      <c r="AZ71" s="186" t="s">
        <v>14</v>
      </c>
      <c r="BA71" s="187">
        <v>44858</v>
      </c>
      <c r="BB71" s="188" t="s">
        <v>6826</v>
      </c>
      <c r="BC71" s="178" t="s">
        <v>14</v>
      </c>
      <c r="BD71" s="178" t="s">
        <v>14</v>
      </c>
      <c r="BE71" s="178" t="s">
        <v>14</v>
      </c>
      <c r="BF71" s="178" t="s">
        <v>14</v>
      </c>
      <c r="BG71" s="178" t="s">
        <v>6825</v>
      </c>
      <c r="BH71" s="178" t="s">
        <v>14</v>
      </c>
      <c r="BI71" s="179">
        <v>44858</v>
      </c>
      <c r="BJ71" s="189" t="s">
        <v>6804</v>
      </c>
      <c r="BK71" s="189">
        <v>8513</v>
      </c>
      <c r="BL71" s="189" t="s">
        <v>6801</v>
      </c>
      <c r="BM71" s="189" t="s">
        <v>19</v>
      </c>
      <c r="BN71" s="189">
        <v>3</v>
      </c>
      <c r="BO71" s="189" t="s">
        <v>6803</v>
      </c>
      <c r="BP71" s="186" t="s">
        <v>6802</v>
      </c>
      <c r="BQ71" s="190">
        <v>44858</v>
      </c>
      <c r="BR71" s="188" t="s">
        <v>6828</v>
      </c>
      <c r="BS71" s="182" t="s">
        <v>14</v>
      </c>
      <c r="BT71" s="182" t="s">
        <v>14</v>
      </c>
      <c r="BU71" s="182" t="s">
        <v>14</v>
      </c>
      <c r="BV71" s="182" t="s">
        <v>14</v>
      </c>
      <c r="BW71" s="182" t="s">
        <v>6827</v>
      </c>
      <c r="BX71" s="182" t="s">
        <v>14</v>
      </c>
      <c r="BY71" s="179">
        <v>44858</v>
      </c>
      <c r="BZ71" s="189" t="s">
        <v>6830</v>
      </c>
      <c r="CA71" s="189" t="s">
        <v>14</v>
      </c>
      <c r="CB71" s="189" t="s">
        <v>14</v>
      </c>
      <c r="CC71" s="189">
        <v>0</v>
      </c>
      <c r="CD71" s="189">
        <v>0</v>
      </c>
      <c r="CE71" s="189" t="s">
        <v>6829</v>
      </c>
      <c r="CF71" s="189" t="s">
        <v>14</v>
      </c>
      <c r="CG71" s="190">
        <v>44858</v>
      </c>
      <c r="CH71" s="188" t="s">
        <v>9891</v>
      </c>
      <c r="CI71" s="189" t="e">
        <v>#N/A</v>
      </c>
      <c r="CJ71" s="189" t="e">
        <v>#N/A</v>
      </c>
      <c r="CK71" s="189" t="e">
        <v>#N/A</v>
      </c>
      <c r="CL71" s="189" t="e">
        <v>#N/A</v>
      </c>
      <c r="CM71" s="189" t="e">
        <v>#N/A</v>
      </c>
      <c r="CN71" s="189" t="e">
        <v>#N/A</v>
      </c>
      <c r="CO71" s="191" t="e">
        <v>#N/A</v>
      </c>
      <c r="CP71" s="189" t="s">
        <v>6832</v>
      </c>
      <c r="CQ71" s="182" t="s">
        <v>14</v>
      </c>
      <c r="CR71" s="182" t="s">
        <v>14</v>
      </c>
      <c r="CS71" s="182" t="s">
        <v>14</v>
      </c>
      <c r="CT71" s="182" t="s">
        <v>14</v>
      </c>
      <c r="CU71" s="182" t="s">
        <v>6831</v>
      </c>
      <c r="CV71" s="182" t="s">
        <v>14</v>
      </c>
      <c r="CW71" s="179">
        <v>44858</v>
      </c>
      <c r="CX71" s="189" t="s">
        <v>6809</v>
      </c>
      <c r="CY71" s="186">
        <v>94000</v>
      </c>
      <c r="CZ71" s="186" t="s">
        <v>6806</v>
      </c>
      <c r="DA71" s="186" t="s">
        <v>19</v>
      </c>
      <c r="DB71" s="186">
        <v>3</v>
      </c>
      <c r="DC71" s="186" t="s">
        <v>6808</v>
      </c>
      <c r="DD71" s="186" t="s">
        <v>6807</v>
      </c>
      <c r="DE71" s="192">
        <v>44858</v>
      </c>
      <c r="DF71" s="188" t="s">
        <v>6812</v>
      </c>
      <c r="DG71" s="178">
        <v>117806000</v>
      </c>
      <c r="DH71" s="182" t="s">
        <v>6810</v>
      </c>
      <c r="DI71" s="182" t="s">
        <v>19</v>
      </c>
      <c r="DJ71" s="182">
        <v>3</v>
      </c>
      <c r="DK71" s="182" t="s">
        <v>4579</v>
      </c>
      <c r="DL71" s="182" t="s">
        <v>6811</v>
      </c>
      <c r="DM71" s="179">
        <v>44858</v>
      </c>
      <c r="DN71" s="189" t="s">
        <v>6814</v>
      </c>
      <c r="DO71" s="186">
        <v>513000</v>
      </c>
      <c r="DP71" s="189" t="s">
        <v>6794</v>
      </c>
      <c r="DQ71" s="189" t="s">
        <v>19</v>
      </c>
      <c r="DR71" s="189">
        <v>3</v>
      </c>
      <c r="DS71" s="189" t="s">
        <v>6813</v>
      </c>
      <c r="DT71" s="189" t="s">
        <v>6811</v>
      </c>
      <c r="DU71" s="190">
        <v>44858</v>
      </c>
      <c r="DV71" s="188" t="s">
        <v>6815</v>
      </c>
      <c r="DW71" s="178">
        <v>94000</v>
      </c>
      <c r="DX71" s="182" t="s">
        <v>6806</v>
      </c>
      <c r="DY71" s="182" t="s">
        <v>19</v>
      </c>
      <c r="DZ71" s="182">
        <v>3</v>
      </c>
      <c r="EA71" s="182" t="s">
        <v>6808</v>
      </c>
      <c r="EB71" s="182" t="s">
        <v>6807</v>
      </c>
      <c r="EC71" s="179">
        <v>44858</v>
      </c>
      <c r="ED71" s="189" t="s">
        <v>6817</v>
      </c>
      <c r="EE71" s="186">
        <v>0</v>
      </c>
      <c r="EF71" s="189" t="s">
        <v>14</v>
      </c>
      <c r="EG71" s="189" t="s">
        <v>14</v>
      </c>
      <c r="EH71" s="189" t="s">
        <v>14</v>
      </c>
      <c r="EI71" s="189" t="s">
        <v>6816</v>
      </c>
      <c r="EJ71" s="189" t="s">
        <v>14</v>
      </c>
      <c r="EK71" s="190">
        <v>44858</v>
      </c>
      <c r="EL71" s="188" t="s">
        <v>6819</v>
      </c>
      <c r="EM71" s="178">
        <v>0</v>
      </c>
      <c r="EN71" s="182" t="s">
        <v>14</v>
      </c>
      <c r="EO71" s="182" t="s">
        <v>14</v>
      </c>
      <c r="EP71" s="182" t="s">
        <v>14</v>
      </c>
      <c r="EQ71" s="182" t="s">
        <v>6818</v>
      </c>
      <c r="ER71" s="182" t="s">
        <v>14</v>
      </c>
      <c r="ES71" s="179">
        <v>44858</v>
      </c>
      <c r="ET71" s="189" t="s">
        <v>6805</v>
      </c>
      <c r="EU71" s="189">
        <v>8513</v>
      </c>
      <c r="EV71" s="189" t="s">
        <v>6801</v>
      </c>
      <c r="EW71" s="189" t="s">
        <v>19</v>
      </c>
      <c r="EX71" s="189">
        <v>3</v>
      </c>
      <c r="EY71" s="189" t="s">
        <v>6803</v>
      </c>
      <c r="EZ71" s="189" t="s">
        <v>6802</v>
      </c>
      <c r="FA71" s="190">
        <v>44858</v>
      </c>
      <c r="FB71" s="188" t="s">
        <v>6820</v>
      </c>
      <c r="FC71" s="182">
        <v>5</v>
      </c>
      <c r="FD71" s="182" t="s">
        <v>6794</v>
      </c>
      <c r="FE71" s="182" t="s">
        <v>19</v>
      </c>
      <c r="FF71" s="182">
        <v>3</v>
      </c>
      <c r="FG71" s="182" t="s">
        <v>4968</v>
      </c>
      <c r="FH71" s="182" t="s">
        <v>6795</v>
      </c>
      <c r="FI71" s="179">
        <v>44858</v>
      </c>
      <c r="FJ71" s="188" t="s">
        <v>6822</v>
      </c>
      <c r="FK71" s="189" t="s">
        <v>14</v>
      </c>
      <c r="FL71" s="189" t="s">
        <v>14</v>
      </c>
      <c r="FM71" s="189" t="s">
        <v>14</v>
      </c>
      <c r="FN71" s="189" t="s">
        <v>14</v>
      </c>
      <c r="FO71" s="189" t="s">
        <v>6821</v>
      </c>
      <c r="FP71" s="186" t="s">
        <v>14</v>
      </c>
      <c r="FQ71" s="187">
        <v>44858</v>
      </c>
      <c r="FR71" s="188" t="s">
        <v>6824</v>
      </c>
      <c r="FS71" s="182" t="s">
        <v>14</v>
      </c>
      <c r="FT71" s="182" t="s">
        <v>14</v>
      </c>
      <c r="FU71" s="182">
        <v>0</v>
      </c>
      <c r="FV71" s="182">
        <v>0</v>
      </c>
      <c r="FW71" s="182" t="s">
        <v>6823</v>
      </c>
      <c r="FX71" s="182" t="s">
        <v>14</v>
      </c>
      <c r="FY71" s="179">
        <v>44858</v>
      </c>
      <c r="FZ71" s="189" t="s">
        <v>2994</v>
      </c>
      <c r="GA71" s="189">
        <v>0</v>
      </c>
      <c r="GB71" s="189" t="s">
        <v>2247</v>
      </c>
      <c r="GC71" s="189" t="s">
        <v>30</v>
      </c>
      <c r="GD71" s="189">
        <v>2</v>
      </c>
      <c r="GE71" s="189" t="s">
        <v>14</v>
      </c>
      <c r="GF71" s="189" t="s">
        <v>14</v>
      </c>
      <c r="GG71" s="190">
        <v>44693</v>
      </c>
      <c r="GH71" s="188" t="s">
        <v>3000</v>
      </c>
      <c r="GI71" s="182">
        <v>2</v>
      </c>
      <c r="GJ71" s="182" t="s">
        <v>2247</v>
      </c>
      <c r="GK71" s="182" t="s">
        <v>30</v>
      </c>
      <c r="GL71" s="182">
        <v>2</v>
      </c>
      <c r="GM71" s="182" t="s">
        <v>14</v>
      </c>
      <c r="GN71" s="182" t="s">
        <v>14</v>
      </c>
      <c r="GO71" s="179">
        <v>44693</v>
      </c>
      <c r="GP71" s="189" t="s">
        <v>2995</v>
      </c>
      <c r="GQ71" s="189">
        <v>0</v>
      </c>
      <c r="GR71" s="189" t="s">
        <v>2247</v>
      </c>
      <c r="GS71" s="189" t="s">
        <v>30</v>
      </c>
      <c r="GT71" s="189">
        <v>2</v>
      </c>
      <c r="GU71" s="189" t="s">
        <v>14</v>
      </c>
      <c r="GV71" s="189" t="s">
        <v>14</v>
      </c>
      <c r="GW71" s="190">
        <v>44693</v>
      </c>
      <c r="GX71" s="188" t="s">
        <v>3001</v>
      </c>
      <c r="GY71" s="182">
        <v>0</v>
      </c>
      <c r="GZ71" s="182" t="s">
        <v>2247</v>
      </c>
      <c r="HA71" s="182" t="s">
        <v>30</v>
      </c>
      <c r="HB71" s="182">
        <v>2</v>
      </c>
      <c r="HC71" s="182" t="s">
        <v>14</v>
      </c>
      <c r="HD71" s="182" t="s">
        <v>14</v>
      </c>
      <c r="HE71" s="179">
        <v>44693</v>
      </c>
      <c r="HF71" s="189" t="s">
        <v>2993</v>
      </c>
      <c r="HG71" s="189">
        <v>2</v>
      </c>
      <c r="HH71" s="189" t="s">
        <v>2247</v>
      </c>
      <c r="HI71" s="189" t="s">
        <v>30</v>
      </c>
      <c r="HJ71" s="189">
        <v>2</v>
      </c>
      <c r="HK71" s="189" t="s">
        <v>14</v>
      </c>
      <c r="HL71" s="189" t="s">
        <v>14</v>
      </c>
      <c r="HM71" s="190">
        <v>44693</v>
      </c>
      <c r="HN71" s="188" t="s">
        <v>2999</v>
      </c>
      <c r="HO71" s="182">
        <v>1</v>
      </c>
      <c r="HP71" s="182" t="s">
        <v>2247</v>
      </c>
      <c r="HQ71" s="182" t="s">
        <v>30</v>
      </c>
      <c r="HR71" s="182">
        <v>2</v>
      </c>
      <c r="HS71" s="182" t="s">
        <v>14</v>
      </c>
      <c r="HT71" s="182" t="s">
        <v>14</v>
      </c>
      <c r="HU71" s="179">
        <v>44693</v>
      </c>
      <c r="HV71" s="189" t="s">
        <v>2996</v>
      </c>
      <c r="HW71" s="189">
        <v>1</v>
      </c>
      <c r="HX71" s="189" t="s">
        <v>2247</v>
      </c>
      <c r="HY71" s="189" t="s">
        <v>30</v>
      </c>
      <c r="HZ71" s="189">
        <v>2</v>
      </c>
      <c r="IA71" s="189" t="s">
        <v>14</v>
      </c>
      <c r="IB71" s="189" t="s">
        <v>14</v>
      </c>
      <c r="IC71" s="190">
        <v>44693</v>
      </c>
      <c r="ID71" s="188" t="s">
        <v>2998</v>
      </c>
      <c r="IE71" s="182">
        <v>0</v>
      </c>
      <c r="IF71" s="182" t="s">
        <v>2247</v>
      </c>
      <c r="IG71" s="182" t="s">
        <v>30</v>
      </c>
      <c r="IH71" s="182">
        <v>2</v>
      </c>
      <c r="II71" s="182" t="s">
        <v>14</v>
      </c>
      <c r="IJ71" s="182" t="s">
        <v>14</v>
      </c>
      <c r="IK71" s="179">
        <v>44693</v>
      </c>
      <c r="IL71" s="189" t="s">
        <v>2997</v>
      </c>
      <c r="IM71" s="189">
        <v>2</v>
      </c>
      <c r="IN71" s="189" t="s">
        <v>2247</v>
      </c>
      <c r="IO71" s="189" t="s">
        <v>30</v>
      </c>
      <c r="IP71" s="189">
        <v>2</v>
      </c>
      <c r="IQ71" s="189" t="s">
        <v>14</v>
      </c>
      <c r="IR71" s="189" t="s">
        <v>14</v>
      </c>
      <c r="IS71" s="190">
        <v>44693</v>
      </c>
    </row>
    <row r="72" spans="1:253" s="282" customFormat="1" ht="12.95" customHeight="1" x14ac:dyDescent="0.2">
      <c r="A72" s="282" t="s">
        <v>3002</v>
      </c>
      <c r="B72" s="282" t="s">
        <v>9408</v>
      </c>
      <c r="C72" s="282" t="s">
        <v>3003</v>
      </c>
      <c r="D72" s="282" t="s">
        <v>2992</v>
      </c>
      <c r="E72" s="282" t="s">
        <v>8808</v>
      </c>
      <c r="F72" s="282" t="s">
        <v>6833</v>
      </c>
      <c r="G72" s="177">
        <v>118414000</v>
      </c>
      <c r="H72" s="178" t="s">
        <v>6784</v>
      </c>
      <c r="I72" s="178" t="s">
        <v>4515</v>
      </c>
      <c r="J72" s="178">
        <v>2</v>
      </c>
      <c r="K72" s="178" t="s">
        <v>6786</v>
      </c>
      <c r="L72" s="178" t="s">
        <v>6785</v>
      </c>
      <c r="M72" s="179">
        <v>44858</v>
      </c>
      <c r="N72" s="188" t="s">
        <v>6836</v>
      </c>
      <c r="O72" s="180">
        <v>1943950</v>
      </c>
      <c r="P72" s="180" t="s">
        <v>6788</v>
      </c>
      <c r="Q72" s="180" t="s">
        <v>4515</v>
      </c>
      <c r="R72" s="180">
        <v>2</v>
      </c>
      <c r="S72" s="180" t="s">
        <v>6835</v>
      </c>
      <c r="T72" s="180" t="s">
        <v>6834</v>
      </c>
      <c r="U72" s="181">
        <v>44858</v>
      </c>
      <c r="V72" s="188" t="s">
        <v>6839</v>
      </c>
      <c r="W72" s="178">
        <v>118414000</v>
      </c>
      <c r="X72" s="178" t="s">
        <v>6788</v>
      </c>
      <c r="Y72" s="178" t="s">
        <v>19</v>
      </c>
      <c r="Z72" s="178">
        <v>3</v>
      </c>
      <c r="AA72" s="178" t="s">
        <v>6838</v>
      </c>
      <c r="AB72" s="178" t="s">
        <v>6837</v>
      </c>
      <c r="AC72" s="179">
        <v>44858</v>
      </c>
      <c r="AD72" s="188" t="s">
        <v>6843</v>
      </c>
      <c r="AE72" s="186">
        <v>379000</v>
      </c>
      <c r="AF72" s="186" t="s">
        <v>6840</v>
      </c>
      <c r="AG72" s="186" t="s">
        <v>19</v>
      </c>
      <c r="AH72" s="186">
        <v>3</v>
      </c>
      <c r="AI72" s="186" t="s">
        <v>6842</v>
      </c>
      <c r="AJ72" s="186" t="s">
        <v>6841</v>
      </c>
      <c r="AK72" s="187">
        <v>44858</v>
      </c>
      <c r="AL72" s="188" t="s">
        <v>6845</v>
      </c>
      <c r="AM72" s="178">
        <v>379000</v>
      </c>
      <c r="AN72" s="178" t="s">
        <v>6840</v>
      </c>
      <c r="AO72" s="178" t="s">
        <v>4515</v>
      </c>
      <c r="AP72" s="178">
        <v>2</v>
      </c>
      <c r="AQ72" s="178" t="s">
        <v>6844</v>
      </c>
      <c r="AR72" s="178" t="s">
        <v>6841</v>
      </c>
      <c r="AS72" s="179">
        <v>44858</v>
      </c>
      <c r="AT72" s="189" t="s">
        <v>6846</v>
      </c>
      <c r="AU72" s="186" t="s">
        <v>14</v>
      </c>
      <c r="AV72" s="186" t="s">
        <v>14</v>
      </c>
      <c r="AW72" s="186" t="s">
        <v>14</v>
      </c>
      <c r="AX72" s="186" t="s">
        <v>14</v>
      </c>
      <c r="AY72" s="186" t="s">
        <v>6799</v>
      </c>
      <c r="AZ72" s="186" t="s">
        <v>14</v>
      </c>
      <c r="BA72" s="187">
        <v>44858</v>
      </c>
      <c r="BB72" s="188" t="s">
        <v>6865</v>
      </c>
      <c r="BC72" s="178" t="s">
        <v>14</v>
      </c>
      <c r="BD72" s="178" t="s">
        <v>14</v>
      </c>
      <c r="BE72" s="178" t="s">
        <v>14</v>
      </c>
      <c r="BF72" s="178" t="s">
        <v>14</v>
      </c>
      <c r="BG72" s="178" t="s">
        <v>6825</v>
      </c>
      <c r="BH72" s="178" t="s">
        <v>14</v>
      </c>
      <c r="BI72" s="179">
        <v>44858</v>
      </c>
      <c r="BJ72" s="189" t="s">
        <v>6849</v>
      </c>
      <c r="BK72" s="189">
        <v>7794</v>
      </c>
      <c r="BL72" s="189" t="s">
        <v>6847</v>
      </c>
      <c r="BM72" s="189" t="s">
        <v>4515</v>
      </c>
      <c r="BN72" s="189">
        <v>2</v>
      </c>
      <c r="BO72" s="189" t="s">
        <v>6848</v>
      </c>
      <c r="BP72" s="186" t="s">
        <v>1511</v>
      </c>
      <c r="BQ72" s="190">
        <v>44858</v>
      </c>
      <c r="BR72" s="188" t="s">
        <v>6866</v>
      </c>
      <c r="BS72" s="182" t="s">
        <v>14</v>
      </c>
      <c r="BT72" s="182" t="s">
        <v>14</v>
      </c>
      <c r="BU72" s="182" t="s">
        <v>14</v>
      </c>
      <c r="BV72" s="182" t="s">
        <v>14</v>
      </c>
      <c r="BW72" s="182" t="s">
        <v>6827</v>
      </c>
      <c r="BX72" s="182" t="s">
        <v>14</v>
      </c>
      <c r="BY72" s="179">
        <v>44858</v>
      </c>
      <c r="BZ72" s="189" t="s">
        <v>6867</v>
      </c>
      <c r="CA72" s="189" t="s">
        <v>14</v>
      </c>
      <c r="CB72" s="189" t="s">
        <v>14</v>
      </c>
      <c r="CC72" s="189" t="s">
        <v>14</v>
      </c>
      <c r="CD72" s="189" t="s">
        <v>14</v>
      </c>
      <c r="CE72" s="189" t="s">
        <v>6829</v>
      </c>
      <c r="CF72" s="189" t="s">
        <v>14</v>
      </c>
      <c r="CG72" s="190">
        <v>44858</v>
      </c>
      <c r="CH72" s="188" t="s">
        <v>9892</v>
      </c>
      <c r="CI72" s="189" t="e">
        <v>#N/A</v>
      </c>
      <c r="CJ72" s="189" t="e">
        <v>#N/A</v>
      </c>
      <c r="CK72" s="189" t="e">
        <v>#N/A</v>
      </c>
      <c r="CL72" s="189" t="e">
        <v>#N/A</v>
      </c>
      <c r="CM72" s="189" t="e">
        <v>#N/A</v>
      </c>
      <c r="CN72" s="189" t="e">
        <v>#N/A</v>
      </c>
      <c r="CO72" s="191" t="e">
        <v>#N/A</v>
      </c>
      <c r="CP72" s="189" t="s">
        <v>6868</v>
      </c>
      <c r="CQ72" s="182" t="s">
        <v>14</v>
      </c>
      <c r="CR72" s="182" t="s">
        <v>14</v>
      </c>
      <c r="CS72" s="182" t="s">
        <v>14</v>
      </c>
      <c r="CT72" s="182" t="s">
        <v>14</v>
      </c>
      <c r="CU72" s="182" t="s">
        <v>6831</v>
      </c>
      <c r="CV72" s="182" t="s">
        <v>14</v>
      </c>
      <c r="CW72" s="179">
        <v>44858</v>
      </c>
      <c r="CX72" s="189" t="s">
        <v>6853</v>
      </c>
      <c r="CY72" s="186" t="s">
        <v>14</v>
      </c>
      <c r="CZ72" s="186" t="s">
        <v>14</v>
      </c>
      <c r="DA72" s="186" t="s">
        <v>14</v>
      </c>
      <c r="DB72" s="186" t="s">
        <v>14</v>
      </c>
      <c r="DC72" s="186" t="s">
        <v>6858</v>
      </c>
      <c r="DD72" s="186" t="s">
        <v>14</v>
      </c>
      <c r="DE72" s="192">
        <v>44858</v>
      </c>
      <c r="DF72" s="188" t="s">
        <v>6855</v>
      </c>
      <c r="DG72" s="178">
        <v>118035000</v>
      </c>
      <c r="DH72" s="182" t="s">
        <v>6854</v>
      </c>
      <c r="DI72" s="182" t="s">
        <v>19</v>
      </c>
      <c r="DJ72" s="182">
        <v>3</v>
      </c>
      <c r="DK72" s="182" t="s">
        <v>4579</v>
      </c>
      <c r="DL72" s="182" t="s">
        <v>6841</v>
      </c>
      <c r="DM72" s="179">
        <v>44858</v>
      </c>
      <c r="DN72" s="189" t="s">
        <v>6857</v>
      </c>
      <c r="DO72" s="186">
        <v>379000</v>
      </c>
      <c r="DP72" s="189" t="s">
        <v>6840</v>
      </c>
      <c r="DQ72" s="189" t="s">
        <v>19</v>
      </c>
      <c r="DR72" s="189">
        <v>3</v>
      </c>
      <c r="DS72" s="189" t="s">
        <v>6856</v>
      </c>
      <c r="DT72" s="189" t="s">
        <v>6841</v>
      </c>
      <c r="DU72" s="190">
        <v>44858</v>
      </c>
      <c r="DV72" s="188" t="s">
        <v>6859</v>
      </c>
      <c r="DW72" s="178" t="s">
        <v>14</v>
      </c>
      <c r="DX72" s="182" t="s">
        <v>14</v>
      </c>
      <c r="DY72" s="182" t="s">
        <v>14</v>
      </c>
      <c r="DZ72" s="182" t="s">
        <v>14</v>
      </c>
      <c r="EA72" s="182" t="s">
        <v>6858</v>
      </c>
      <c r="EB72" s="182" t="s">
        <v>14</v>
      </c>
      <c r="EC72" s="179">
        <v>44858</v>
      </c>
      <c r="ED72" s="189" t="s">
        <v>6860</v>
      </c>
      <c r="EE72" s="186" t="s">
        <v>14</v>
      </c>
      <c r="EF72" s="189" t="s">
        <v>14</v>
      </c>
      <c r="EG72" s="189" t="s">
        <v>14</v>
      </c>
      <c r="EH72" s="189" t="s">
        <v>14</v>
      </c>
      <c r="EI72" s="189" t="s">
        <v>6816</v>
      </c>
      <c r="EJ72" s="189" t="s">
        <v>14</v>
      </c>
      <c r="EK72" s="190">
        <v>44858</v>
      </c>
      <c r="EL72" s="188" t="s">
        <v>6861</v>
      </c>
      <c r="EM72" s="178" t="s">
        <v>14</v>
      </c>
      <c r="EN72" s="182" t="s">
        <v>14</v>
      </c>
      <c r="EO72" s="182" t="s">
        <v>14</v>
      </c>
      <c r="EP72" s="182" t="s">
        <v>14</v>
      </c>
      <c r="EQ72" s="182" t="s">
        <v>6818</v>
      </c>
      <c r="ER72" s="182" t="s">
        <v>14</v>
      </c>
      <c r="ES72" s="179">
        <v>44858</v>
      </c>
      <c r="ET72" s="189" t="s">
        <v>6852</v>
      </c>
      <c r="EU72" s="189">
        <v>8513</v>
      </c>
      <c r="EV72" s="189" t="s">
        <v>6801</v>
      </c>
      <c r="EW72" s="189" t="s">
        <v>4515</v>
      </c>
      <c r="EX72" s="189">
        <v>2</v>
      </c>
      <c r="EY72" s="189" t="s">
        <v>6851</v>
      </c>
      <c r="EZ72" s="189" t="s">
        <v>6850</v>
      </c>
      <c r="FA72" s="190">
        <v>44858</v>
      </c>
      <c r="FB72" s="188" t="s">
        <v>6862</v>
      </c>
      <c r="FC72" s="182">
        <v>5</v>
      </c>
      <c r="FD72" s="182" t="s">
        <v>6840</v>
      </c>
      <c r="FE72" s="182" t="s">
        <v>4515</v>
      </c>
      <c r="FF72" s="182">
        <v>2</v>
      </c>
      <c r="FG72" s="182" t="s">
        <v>4968</v>
      </c>
      <c r="FH72" s="182" t="s">
        <v>6841</v>
      </c>
      <c r="FI72" s="179">
        <v>44858</v>
      </c>
      <c r="FJ72" s="188" t="s">
        <v>6863</v>
      </c>
      <c r="FK72" s="189" t="s">
        <v>14</v>
      </c>
      <c r="FL72" s="189" t="s">
        <v>14</v>
      </c>
      <c r="FM72" s="189" t="s">
        <v>14</v>
      </c>
      <c r="FN72" s="189" t="s">
        <v>14</v>
      </c>
      <c r="FO72" s="189" t="s">
        <v>6821</v>
      </c>
      <c r="FP72" s="186" t="s">
        <v>14</v>
      </c>
      <c r="FQ72" s="187">
        <v>44858</v>
      </c>
      <c r="FR72" s="188" t="s">
        <v>6864</v>
      </c>
      <c r="FS72" s="182" t="s">
        <v>14</v>
      </c>
      <c r="FT72" s="182" t="s">
        <v>14</v>
      </c>
      <c r="FU72" s="182" t="s">
        <v>14</v>
      </c>
      <c r="FV72" s="182" t="s">
        <v>14</v>
      </c>
      <c r="FW72" s="182" t="s">
        <v>6823</v>
      </c>
      <c r="FX72" s="182" t="s">
        <v>14</v>
      </c>
      <c r="FY72" s="179">
        <v>44858</v>
      </c>
      <c r="FZ72" s="189" t="s">
        <v>3005</v>
      </c>
      <c r="GA72" s="189">
        <v>0</v>
      </c>
      <c r="GB72" s="189" t="s">
        <v>2247</v>
      </c>
      <c r="GC72" s="189" t="s">
        <v>30</v>
      </c>
      <c r="GD72" s="189">
        <v>2</v>
      </c>
      <c r="GE72" s="189" t="s">
        <v>14</v>
      </c>
      <c r="GF72" s="189" t="s">
        <v>14</v>
      </c>
      <c r="GG72" s="190">
        <v>44693</v>
      </c>
      <c r="GH72" s="188" t="s">
        <v>3011</v>
      </c>
      <c r="GI72" s="182">
        <v>2</v>
      </c>
      <c r="GJ72" s="182" t="s">
        <v>2247</v>
      </c>
      <c r="GK72" s="182" t="s">
        <v>30</v>
      </c>
      <c r="GL72" s="182">
        <v>2</v>
      </c>
      <c r="GM72" s="182" t="s">
        <v>14</v>
      </c>
      <c r="GN72" s="182" t="s">
        <v>14</v>
      </c>
      <c r="GO72" s="179">
        <v>44693</v>
      </c>
      <c r="GP72" s="189" t="s">
        <v>3006</v>
      </c>
      <c r="GQ72" s="189">
        <v>1</v>
      </c>
      <c r="GR72" s="189" t="s">
        <v>2247</v>
      </c>
      <c r="GS72" s="189" t="s">
        <v>30</v>
      </c>
      <c r="GT72" s="189">
        <v>2</v>
      </c>
      <c r="GU72" s="189" t="s">
        <v>14</v>
      </c>
      <c r="GV72" s="189" t="s">
        <v>14</v>
      </c>
      <c r="GW72" s="190">
        <v>44693</v>
      </c>
      <c r="GX72" s="188" t="s">
        <v>3012</v>
      </c>
      <c r="GY72" s="182">
        <v>0</v>
      </c>
      <c r="GZ72" s="182" t="s">
        <v>2247</v>
      </c>
      <c r="HA72" s="182" t="s">
        <v>30</v>
      </c>
      <c r="HB72" s="182">
        <v>2</v>
      </c>
      <c r="HC72" s="182" t="s">
        <v>14</v>
      </c>
      <c r="HD72" s="182" t="s">
        <v>14</v>
      </c>
      <c r="HE72" s="179">
        <v>44693</v>
      </c>
      <c r="HF72" s="189" t="s">
        <v>3004</v>
      </c>
      <c r="HG72" s="189">
        <v>2</v>
      </c>
      <c r="HH72" s="189" t="s">
        <v>2247</v>
      </c>
      <c r="HI72" s="189" t="s">
        <v>30</v>
      </c>
      <c r="HJ72" s="189">
        <v>2</v>
      </c>
      <c r="HK72" s="189" t="s">
        <v>14</v>
      </c>
      <c r="HL72" s="189" t="s">
        <v>14</v>
      </c>
      <c r="HM72" s="190">
        <v>44693</v>
      </c>
      <c r="HN72" s="188" t="s">
        <v>3010</v>
      </c>
      <c r="HO72" s="182">
        <v>1</v>
      </c>
      <c r="HP72" s="182" t="s">
        <v>2247</v>
      </c>
      <c r="HQ72" s="182" t="s">
        <v>30</v>
      </c>
      <c r="HR72" s="182">
        <v>2</v>
      </c>
      <c r="HS72" s="182" t="s">
        <v>14</v>
      </c>
      <c r="HT72" s="182" t="s">
        <v>14</v>
      </c>
      <c r="HU72" s="179">
        <v>44693</v>
      </c>
      <c r="HV72" s="189" t="s">
        <v>3007</v>
      </c>
      <c r="HW72" s="189">
        <v>1</v>
      </c>
      <c r="HX72" s="189" t="s">
        <v>2247</v>
      </c>
      <c r="HY72" s="189" t="s">
        <v>30</v>
      </c>
      <c r="HZ72" s="189">
        <v>2</v>
      </c>
      <c r="IA72" s="189" t="s">
        <v>14</v>
      </c>
      <c r="IB72" s="189" t="s">
        <v>14</v>
      </c>
      <c r="IC72" s="190">
        <v>44693</v>
      </c>
      <c r="ID72" s="188" t="s">
        <v>3009</v>
      </c>
      <c r="IE72" s="182">
        <v>0</v>
      </c>
      <c r="IF72" s="182" t="s">
        <v>2247</v>
      </c>
      <c r="IG72" s="182" t="s">
        <v>30</v>
      </c>
      <c r="IH72" s="182">
        <v>2</v>
      </c>
      <c r="II72" s="182" t="s">
        <v>14</v>
      </c>
      <c r="IJ72" s="182" t="s">
        <v>14</v>
      </c>
      <c r="IK72" s="179">
        <v>44693</v>
      </c>
      <c r="IL72" s="189" t="s">
        <v>3008</v>
      </c>
      <c r="IM72" s="189">
        <v>2</v>
      </c>
      <c r="IN72" s="189" t="s">
        <v>2247</v>
      </c>
      <c r="IO72" s="189" t="s">
        <v>30</v>
      </c>
      <c r="IP72" s="189">
        <v>2</v>
      </c>
      <c r="IQ72" s="189" t="s">
        <v>14</v>
      </c>
      <c r="IR72" s="189" t="s">
        <v>14</v>
      </c>
      <c r="IS72" s="190">
        <v>44693</v>
      </c>
    </row>
    <row r="73" spans="1:253" s="282" customFormat="1" ht="12.95" customHeight="1" x14ac:dyDescent="0.2">
      <c r="A73" s="282" t="s">
        <v>3013</v>
      </c>
      <c r="B73" s="282" t="s">
        <v>9241</v>
      </c>
      <c r="C73" s="282" t="s">
        <v>3014</v>
      </c>
      <c r="D73" s="282" t="s">
        <v>2992</v>
      </c>
      <c r="E73" s="282" t="s">
        <v>8808</v>
      </c>
      <c r="F73" s="282" t="s">
        <v>6869</v>
      </c>
      <c r="G73" s="177">
        <v>118414000</v>
      </c>
      <c r="H73" s="178" t="s">
        <v>6784</v>
      </c>
      <c r="I73" s="178" t="s">
        <v>4515</v>
      </c>
      <c r="J73" s="178">
        <v>2</v>
      </c>
      <c r="K73" s="178" t="s">
        <v>6786</v>
      </c>
      <c r="L73" s="178" t="s">
        <v>6785</v>
      </c>
      <c r="M73" s="179">
        <v>44858</v>
      </c>
      <c r="N73" s="188" t="s">
        <v>6873</v>
      </c>
      <c r="O73" s="180">
        <v>1671738</v>
      </c>
      <c r="P73" s="180" t="s">
        <v>6870</v>
      </c>
      <c r="Q73" s="180" t="s">
        <v>4515</v>
      </c>
      <c r="R73" s="180">
        <v>2</v>
      </c>
      <c r="S73" s="180" t="s">
        <v>6872</v>
      </c>
      <c r="T73" s="180" t="s">
        <v>6871</v>
      </c>
      <c r="U73" s="181">
        <v>44858</v>
      </c>
      <c r="V73" s="188" t="s">
        <v>6877</v>
      </c>
      <c r="W73" s="178">
        <v>114097000</v>
      </c>
      <c r="X73" s="178" t="s">
        <v>6874</v>
      </c>
      <c r="Y73" s="178" t="s">
        <v>4515</v>
      </c>
      <c r="Z73" s="178">
        <v>2</v>
      </c>
      <c r="AA73" s="178" t="s">
        <v>6876</v>
      </c>
      <c r="AB73" s="178" t="s">
        <v>6875</v>
      </c>
      <c r="AC73" s="179">
        <v>44858</v>
      </c>
      <c r="AD73" s="188" t="s">
        <v>6881</v>
      </c>
      <c r="AE73" s="186">
        <v>228000</v>
      </c>
      <c r="AF73" s="186" t="s">
        <v>6878</v>
      </c>
      <c r="AG73" s="186" t="s">
        <v>19</v>
      </c>
      <c r="AH73" s="186">
        <v>3</v>
      </c>
      <c r="AI73" s="186" t="s">
        <v>6880</v>
      </c>
      <c r="AJ73" s="186" t="s">
        <v>6879</v>
      </c>
      <c r="AK73" s="187">
        <v>44858</v>
      </c>
      <c r="AL73" s="188" t="s">
        <v>6882</v>
      </c>
      <c r="AM73" s="178">
        <v>228000</v>
      </c>
      <c r="AN73" s="178" t="s">
        <v>6878</v>
      </c>
      <c r="AO73" s="178" t="s">
        <v>19</v>
      </c>
      <c r="AP73" s="178">
        <v>3</v>
      </c>
      <c r="AQ73" s="178" t="s">
        <v>6880</v>
      </c>
      <c r="AR73" s="178" t="s">
        <v>6879</v>
      </c>
      <c r="AS73" s="179">
        <v>44858</v>
      </c>
      <c r="AT73" s="189" t="s">
        <v>6883</v>
      </c>
      <c r="AU73" s="186" t="s">
        <v>14</v>
      </c>
      <c r="AV73" s="186" t="s">
        <v>14</v>
      </c>
      <c r="AW73" s="186" t="s">
        <v>14</v>
      </c>
      <c r="AX73" s="186" t="s">
        <v>14</v>
      </c>
      <c r="AY73" s="186" t="s">
        <v>6799</v>
      </c>
      <c r="AZ73" s="186" t="s">
        <v>14</v>
      </c>
      <c r="BA73" s="187">
        <v>44858</v>
      </c>
      <c r="BB73" s="188" t="s">
        <v>6904</v>
      </c>
      <c r="BC73" s="178" t="s">
        <v>14</v>
      </c>
      <c r="BD73" s="178" t="s">
        <v>14</v>
      </c>
      <c r="BE73" s="178" t="s">
        <v>14</v>
      </c>
      <c r="BF73" s="178" t="s">
        <v>14</v>
      </c>
      <c r="BG73" s="178" t="s">
        <v>6825</v>
      </c>
      <c r="BH73" s="178" t="s">
        <v>14</v>
      </c>
      <c r="BI73" s="179">
        <v>44858</v>
      </c>
      <c r="BJ73" s="189" t="s">
        <v>6887</v>
      </c>
      <c r="BK73" s="189">
        <v>719</v>
      </c>
      <c r="BL73" s="189" t="s">
        <v>6884</v>
      </c>
      <c r="BM73" s="189" t="s">
        <v>19</v>
      </c>
      <c r="BN73" s="189">
        <v>3</v>
      </c>
      <c r="BO73" s="189" t="s">
        <v>6886</v>
      </c>
      <c r="BP73" s="186" t="s">
        <v>6885</v>
      </c>
      <c r="BQ73" s="190">
        <v>44858</v>
      </c>
      <c r="BR73" s="188" t="s">
        <v>6905</v>
      </c>
      <c r="BS73" s="182" t="s">
        <v>14</v>
      </c>
      <c r="BT73" s="182" t="s">
        <v>14</v>
      </c>
      <c r="BU73" s="182" t="s">
        <v>14</v>
      </c>
      <c r="BV73" s="182" t="s">
        <v>14</v>
      </c>
      <c r="BW73" s="182" t="s">
        <v>6827</v>
      </c>
      <c r="BX73" s="182" t="s">
        <v>14</v>
      </c>
      <c r="BY73" s="179">
        <v>44858</v>
      </c>
      <c r="BZ73" s="189" t="s">
        <v>6906</v>
      </c>
      <c r="CA73" s="189" t="s">
        <v>14</v>
      </c>
      <c r="CB73" s="189" t="s">
        <v>14</v>
      </c>
      <c r="CC73" s="189" t="s">
        <v>14</v>
      </c>
      <c r="CD73" s="189" t="s">
        <v>14</v>
      </c>
      <c r="CE73" s="189" t="s">
        <v>6829</v>
      </c>
      <c r="CF73" s="189" t="s">
        <v>14</v>
      </c>
      <c r="CG73" s="190">
        <v>44858</v>
      </c>
      <c r="CH73" s="188" t="s">
        <v>9893</v>
      </c>
      <c r="CI73" s="189" t="e">
        <v>#N/A</v>
      </c>
      <c r="CJ73" s="189" t="e">
        <v>#N/A</v>
      </c>
      <c r="CK73" s="189" t="e">
        <v>#N/A</v>
      </c>
      <c r="CL73" s="189" t="e">
        <v>#N/A</v>
      </c>
      <c r="CM73" s="189" t="e">
        <v>#N/A</v>
      </c>
      <c r="CN73" s="189" t="e">
        <v>#N/A</v>
      </c>
      <c r="CO73" s="191" t="e">
        <v>#N/A</v>
      </c>
      <c r="CP73" s="189" t="s">
        <v>6907</v>
      </c>
      <c r="CQ73" s="182" t="s">
        <v>14</v>
      </c>
      <c r="CR73" s="182" t="s">
        <v>14</v>
      </c>
      <c r="CS73" s="182" t="s">
        <v>14</v>
      </c>
      <c r="CT73" s="182" t="s">
        <v>14</v>
      </c>
      <c r="CU73" s="182" t="s">
        <v>6831</v>
      </c>
      <c r="CV73" s="182" t="s">
        <v>14</v>
      </c>
      <c r="CW73" s="179">
        <v>44858</v>
      </c>
      <c r="CX73" s="189" t="s">
        <v>6889</v>
      </c>
      <c r="CY73" s="186">
        <v>94000</v>
      </c>
      <c r="CZ73" s="186" t="s">
        <v>6806</v>
      </c>
      <c r="DA73" s="186" t="s">
        <v>19</v>
      </c>
      <c r="DB73" s="186">
        <v>3</v>
      </c>
      <c r="DC73" s="186" t="s">
        <v>6808</v>
      </c>
      <c r="DD73" s="186" t="s">
        <v>6807</v>
      </c>
      <c r="DE73" s="192">
        <v>44858</v>
      </c>
      <c r="DF73" s="188" t="s">
        <v>6892</v>
      </c>
      <c r="DG73" s="178">
        <v>113869000</v>
      </c>
      <c r="DH73" s="182" t="s">
        <v>6890</v>
      </c>
      <c r="DI73" s="182" t="s">
        <v>19</v>
      </c>
      <c r="DJ73" s="182">
        <v>3</v>
      </c>
      <c r="DK73" s="182" t="s">
        <v>4579</v>
      </c>
      <c r="DL73" s="182" t="s">
        <v>6891</v>
      </c>
      <c r="DM73" s="179">
        <v>44858</v>
      </c>
      <c r="DN73" s="189" t="s">
        <v>6893</v>
      </c>
      <c r="DO73" s="186">
        <v>134000</v>
      </c>
      <c r="DP73" s="189" t="s">
        <v>6878</v>
      </c>
      <c r="DQ73" s="189" t="s">
        <v>19</v>
      </c>
      <c r="DR73" s="189">
        <v>3</v>
      </c>
      <c r="DS73" s="189" t="s">
        <v>6856</v>
      </c>
      <c r="DT73" s="189" t="s">
        <v>6891</v>
      </c>
      <c r="DU73" s="190">
        <v>44858</v>
      </c>
      <c r="DV73" s="188" t="s">
        <v>6894</v>
      </c>
      <c r="DW73" s="178">
        <v>94000</v>
      </c>
      <c r="DX73" s="182" t="s">
        <v>6806</v>
      </c>
      <c r="DY73" s="182" t="s">
        <v>19</v>
      </c>
      <c r="DZ73" s="182">
        <v>3</v>
      </c>
      <c r="EA73" s="182" t="s">
        <v>6808</v>
      </c>
      <c r="EB73" s="182" t="s">
        <v>6807</v>
      </c>
      <c r="EC73" s="179">
        <v>44858</v>
      </c>
      <c r="ED73" s="189" t="s">
        <v>6895</v>
      </c>
      <c r="EE73" s="186">
        <v>0</v>
      </c>
      <c r="EF73" s="189" t="s">
        <v>14</v>
      </c>
      <c r="EG73" s="189" t="s">
        <v>14</v>
      </c>
      <c r="EH73" s="189" t="s">
        <v>14</v>
      </c>
      <c r="EI73" s="189" t="s">
        <v>6816</v>
      </c>
      <c r="EJ73" s="189" t="s">
        <v>14</v>
      </c>
      <c r="EK73" s="190">
        <v>44858</v>
      </c>
      <c r="EL73" s="188" t="s">
        <v>6896</v>
      </c>
      <c r="EM73" s="178">
        <v>0</v>
      </c>
      <c r="EN73" s="182" t="s">
        <v>14</v>
      </c>
      <c r="EO73" s="182" t="s">
        <v>14</v>
      </c>
      <c r="EP73" s="182" t="s">
        <v>14</v>
      </c>
      <c r="EQ73" s="182" t="s">
        <v>6818</v>
      </c>
      <c r="ER73" s="182" t="s">
        <v>14</v>
      </c>
      <c r="ES73" s="179">
        <v>44858</v>
      </c>
      <c r="ET73" s="189" t="s">
        <v>6888</v>
      </c>
      <c r="EU73" s="189">
        <v>8513</v>
      </c>
      <c r="EV73" s="189" t="s">
        <v>6801</v>
      </c>
      <c r="EW73" s="189" t="s">
        <v>19</v>
      </c>
      <c r="EX73" s="189">
        <v>3</v>
      </c>
      <c r="EY73" s="189" t="s">
        <v>6803</v>
      </c>
      <c r="EZ73" s="189" t="s">
        <v>6802</v>
      </c>
      <c r="FA73" s="190">
        <v>44858</v>
      </c>
      <c r="FB73" s="188" t="s">
        <v>6899</v>
      </c>
      <c r="FC73" s="182">
        <v>3</v>
      </c>
      <c r="FD73" s="182" t="s">
        <v>6897</v>
      </c>
      <c r="FE73" s="182" t="s">
        <v>4515</v>
      </c>
      <c r="FF73" s="182">
        <v>2</v>
      </c>
      <c r="FG73" s="182" t="s">
        <v>6898</v>
      </c>
      <c r="FH73" s="182" t="s">
        <v>6891</v>
      </c>
      <c r="FI73" s="179">
        <v>44858</v>
      </c>
      <c r="FJ73" s="188" t="s">
        <v>6901</v>
      </c>
      <c r="FK73" s="189" t="s">
        <v>14</v>
      </c>
      <c r="FL73" s="189" t="s">
        <v>14</v>
      </c>
      <c r="FM73" s="189" t="s">
        <v>14</v>
      </c>
      <c r="FN73" s="189" t="s">
        <v>14</v>
      </c>
      <c r="FO73" s="189" t="s">
        <v>6900</v>
      </c>
      <c r="FP73" s="186" t="s">
        <v>14</v>
      </c>
      <c r="FQ73" s="187">
        <v>44858</v>
      </c>
      <c r="FR73" s="188" t="s">
        <v>6903</v>
      </c>
      <c r="FS73" s="182" t="s">
        <v>14</v>
      </c>
      <c r="FT73" s="182" t="s">
        <v>14</v>
      </c>
      <c r="FU73" s="182" t="s">
        <v>14</v>
      </c>
      <c r="FV73" s="182" t="s">
        <v>14</v>
      </c>
      <c r="FW73" s="182" t="s">
        <v>6902</v>
      </c>
      <c r="FX73" s="182" t="s">
        <v>14</v>
      </c>
      <c r="FY73" s="179">
        <v>44858</v>
      </c>
      <c r="FZ73" s="189" t="s">
        <v>3016</v>
      </c>
      <c r="GA73" s="189">
        <v>0</v>
      </c>
      <c r="GB73" s="189" t="s">
        <v>2247</v>
      </c>
      <c r="GC73" s="189" t="s">
        <v>30</v>
      </c>
      <c r="GD73" s="189">
        <v>2</v>
      </c>
      <c r="GE73" s="189" t="s">
        <v>14</v>
      </c>
      <c r="GF73" s="189" t="s">
        <v>14</v>
      </c>
      <c r="GG73" s="190">
        <v>44693</v>
      </c>
      <c r="GH73" s="188" t="s">
        <v>3022</v>
      </c>
      <c r="GI73" s="182">
        <v>2</v>
      </c>
      <c r="GJ73" s="182" t="s">
        <v>2247</v>
      </c>
      <c r="GK73" s="182" t="s">
        <v>30</v>
      </c>
      <c r="GL73" s="182">
        <v>2</v>
      </c>
      <c r="GM73" s="182" t="s">
        <v>14</v>
      </c>
      <c r="GN73" s="182" t="s">
        <v>14</v>
      </c>
      <c r="GO73" s="179">
        <v>44693</v>
      </c>
      <c r="GP73" s="189" t="s">
        <v>3017</v>
      </c>
      <c r="GQ73" s="189">
        <v>0</v>
      </c>
      <c r="GR73" s="189" t="s">
        <v>2247</v>
      </c>
      <c r="GS73" s="189" t="s">
        <v>30</v>
      </c>
      <c r="GT73" s="189">
        <v>2</v>
      </c>
      <c r="GU73" s="189" t="s">
        <v>14</v>
      </c>
      <c r="GV73" s="189" t="s">
        <v>14</v>
      </c>
      <c r="GW73" s="190">
        <v>44693</v>
      </c>
      <c r="GX73" s="188" t="s">
        <v>3023</v>
      </c>
      <c r="GY73" s="182">
        <v>0</v>
      </c>
      <c r="GZ73" s="182" t="s">
        <v>2247</v>
      </c>
      <c r="HA73" s="182" t="s">
        <v>30</v>
      </c>
      <c r="HB73" s="182">
        <v>2</v>
      </c>
      <c r="HC73" s="182" t="s">
        <v>14</v>
      </c>
      <c r="HD73" s="182" t="s">
        <v>14</v>
      </c>
      <c r="HE73" s="179">
        <v>44693</v>
      </c>
      <c r="HF73" s="189" t="s">
        <v>3015</v>
      </c>
      <c r="HG73" s="189">
        <v>2</v>
      </c>
      <c r="HH73" s="189" t="s">
        <v>2247</v>
      </c>
      <c r="HI73" s="189" t="s">
        <v>30</v>
      </c>
      <c r="HJ73" s="189">
        <v>2</v>
      </c>
      <c r="HK73" s="189" t="s">
        <v>14</v>
      </c>
      <c r="HL73" s="189" t="s">
        <v>14</v>
      </c>
      <c r="HM73" s="190">
        <v>44693</v>
      </c>
      <c r="HN73" s="188" t="s">
        <v>3021</v>
      </c>
      <c r="HO73" s="182">
        <v>1</v>
      </c>
      <c r="HP73" s="182" t="s">
        <v>2247</v>
      </c>
      <c r="HQ73" s="182" t="s">
        <v>30</v>
      </c>
      <c r="HR73" s="182">
        <v>2</v>
      </c>
      <c r="HS73" s="182" t="s">
        <v>14</v>
      </c>
      <c r="HT73" s="182" t="s">
        <v>14</v>
      </c>
      <c r="HU73" s="179">
        <v>44693</v>
      </c>
      <c r="HV73" s="189" t="s">
        <v>3018</v>
      </c>
      <c r="HW73" s="189">
        <v>1</v>
      </c>
      <c r="HX73" s="189" t="s">
        <v>2247</v>
      </c>
      <c r="HY73" s="189" t="s">
        <v>30</v>
      </c>
      <c r="HZ73" s="189">
        <v>2</v>
      </c>
      <c r="IA73" s="189" t="s">
        <v>14</v>
      </c>
      <c r="IB73" s="189" t="s">
        <v>14</v>
      </c>
      <c r="IC73" s="190">
        <v>44693</v>
      </c>
      <c r="ID73" s="188" t="s">
        <v>3020</v>
      </c>
      <c r="IE73" s="182">
        <v>0</v>
      </c>
      <c r="IF73" s="182" t="s">
        <v>2247</v>
      </c>
      <c r="IG73" s="182" t="s">
        <v>30</v>
      </c>
      <c r="IH73" s="182">
        <v>2</v>
      </c>
      <c r="II73" s="182" t="s">
        <v>14</v>
      </c>
      <c r="IJ73" s="182" t="s">
        <v>14</v>
      </c>
      <c r="IK73" s="179">
        <v>44693</v>
      </c>
      <c r="IL73" s="189" t="s">
        <v>3019</v>
      </c>
      <c r="IM73" s="189">
        <v>2</v>
      </c>
      <c r="IN73" s="189" t="s">
        <v>2247</v>
      </c>
      <c r="IO73" s="189" t="s">
        <v>30</v>
      </c>
      <c r="IP73" s="189">
        <v>2</v>
      </c>
      <c r="IQ73" s="189" t="s">
        <v>14</v>
      </c>
      <c r="IR73" s="189" t="s">
        <v>14</v>
      </c>
      <c r="IS73" s="190">
        <v>44693</v>
      </c>
    </row>
    <row r="74" spans="1:253" s="282" customFormat="1" ht="12.95" customHeight="1" x14ac:dyDescent="0.2">
      <c r="A74" s="282" t="s">
        <v>10</v>
      </c>
      <c r="B74" s="282" t="s">
        <v>9217</v>
      </c>
      <c r="C74" s="282" t="s">
        <v>11</v>
      </c>
      <c r="D74" s="282" t="s">
        <v>12</v>
      </c>
      <c r="E74" s="282" t="s">
        <v>8813</v>
      </c>
      <c r="F74" s="282" t="s">
        <v>5485</v>
      </c>
      <c r="G74" s="177">
        <v>21069000</v>
      </c>
      <c r="H74" s="178" t="s">
        <v>4335</v>
      </c>
      <c r="I74" s="178" t="s">
        <v>4515</v>
      </c>
      <c r="J74" s="178">
        <v>2</v>
      </c>
      <c r="K74" s="178" t="s">
        <v>5484</v>
      </c>
      <c r="L74" s="178" t="s">
        <v>5474</v>
      </c>
      <c r="M74" s="179">
        <v>44816</v>
      </c>
      <c r="N74" s="188" t="s">
        <v>5107</v>
      </c>
      <c r="O74" s="180">
        <v>1240190</v>
      </c>
      <c r="P74" s="180" t="s">
        <v>1303</v>
      </c>
      <c r="Q74" s="180" t="s">
        <v>19</v>
      </c>
      <c r="R74" s="180">
        <v>3</v>
      </c>
      <c r="S74" s="180" t="s">
        <v>5106</v>
      </c>
      <c r="T74" s="180" t="s">
        <v>5105</v>
      </c>
      <c r="U74" s="181">
        <v>44804</v>
      </c>
      <c r="V74" s="188" t="s">
        <v>5432</v>
      </c>
      <c r="W74" s="178">
        <v>21069000</v>
      </c>
      <c r="X74" s="178" t="s">
        <v>4335</v>
      </c>
      <c r="Y74" s="178" t="s">
        <v>30</v>
      </c>
      <c r="Z74" s="178">
        <v>2</v>
      </c>
      <c r="AA74" s="178" t="s">
        <v>5431</v>
      </c>
      <c r="AB74" s="178" t="s">
        <v>5430</v>
      </c>
      <c r="AC74" s="179">
        <v>44809</v>
      </c>
      <c r="AD74" s="188" t="s">
        <v>5483</v>
      </c>
      <c r="AE74" s="186">
        <v>6300000</v>
      </c>
      <c r="AF74" s="186" t="s">
        <v>4335</v>
      </c>
      <c r="AG74" s="186" t="s">
        <v>4515</v>
      </c>
      <c r="AH74" s="186">
        <v>2</v>
      </c>
      <c r="AI74" s="186" t="s">
        <v>5431</v>
      </c>
      <c r="AJ74" s="186" t="s">
        <v>5474</v>
      </c>
      <c r="AK74" s="187">
        <v>44816</v>
      </c>
      <c r="AL74" s="188" t="s">
        <v>5429</v>
      </c>
      <c r="AM74" s="178">
        <v>1395000</v>
      </c>
      <c r="AN74" s="178" t="s">
        <v>5426</v>
      </c>
      <c r="AO74" s="178" t="s">
        <v>80</v>
      </c>
      <c r="AP74" s="178">
        <v>1</v>
      </c>
      <c r="AQ74" s="178" t="s">
        <v>5428</v>
      </c>
      <c r="AR74" s="178" t="s">
        <v>5427</v>
      </c>
      <c r="AS74" s="179">
        <v>44809</v>
      </c>
      <c r="AT74" s="189" t="s">
        <v>5108</v>
      </c>
      <c r="AU74" s="186">
        <v>0</v>
      </c>
      <c r="AV74" s="186" t="s">
        <v>904</v>
      </c>
      <c r="AW74" s="186" t="s">
        <v>14</v>
      </c>
      <c r="AX74" s="186" t="s">
        <v>14</v>
      </c>
      <c r="AY74" s="186" t="s">
        <v>904</v>
      </c>
      <c r="AZ74" s="186" t="s">
        <v>904</v>
      </c>
      <c r="BA74" s="187">
        <v>44804</v>
      </c>
      <c r="BB74" s="188" t="s">
        <v>825</v>
      </c>
      <c r="BC74" s="178">
        <v>44056</v>
      </c>
      <c r="BD74" s="178" t="s">
        <v>823</v>
      </c>
      <c r="BE74" s="178" t="s">
        <v>19</v>
      </c>
      <c r="BF74" s="178">
        <v>3</v>
      </c>
      <c r="BG74" s="178">
        <v>0</v>
      </c>
      <c r="BH74" s="178" t="s">
        <v>824</v>
      </c>
      <c r="BI74" s="179">
        <v>43642</v>
      </c>
      <c r="BJ74" s="189" t="s">
        <v>6308</v>
      </c>
      <c r="BK74" s="189">
        <v>2044</v>
      </c>
      <c r="BL74" s="189" t="s">
        <v>6306</v>
      </c>
      <c r="BM74" s="189" t="s">
        <v>80</v>
      </c>
      <c r="BN74" s="189">
        <v>1</v>
      </c>
      <c r="BO74" s="189" t="s">
        <v>6307</v>
      </c>
      <c r="BP74" s="186" t="s">
        <v>1511</v>
      </c>
      <c r="BQ74" s="190">
        <v>44838</v>
      </c>
      <c r="BR74" s="188" t="s">
        <v>16</v>
      </c>
      <c r="BS74" s="182" t="s">
        <v>14</v>
      </c>
      <c r="BT74" s="182">
        <v>0</v>
      </c>
      <c r="BU74" s="182" t="s">
        <v>14</v>
      </c>
      <c r="BV74" s="182" t="s">
        <v>14</v>
      </c>
      <c r="BW74" s="182" t="s">
        <v>15</v>
      </c>
      <c r="BX74" s="182">
        <v>0</v>
      </c>
      <c r="BY74" s="179">
        <v>43489</v>
      </c>
      <c r="BZ74" s="189" t="s">
        <v>20</v>
      </c>
      <c r="CA74" s="189">
        <v>1</v>
      </c>
      <c r="CB74" s="189" t="s">
        <v>10</v>
      </c>
      <c r="CC74" s="189" t="s">
        <v>19</v>
      </c>
      <c r="CD74" s="189">
        <v>3</v>
      </c>
      <c r="CE74" s="189" t="s">
        <v>10</v>
      </c>
      <c r="CF74" s="189" t="s">
        <v>11</v>
      </c>
      <c r="CG74" s="190">
        <v>43489</v>
      </c>
      <c r="CH74" s="188" t="s">
        <v>9894</v>
      </c>
      <c r="CI74" s="189" t="e">
        <v>#N/A</v>
      </c>
      <c r="CJ74" s="189" t="e">
        <v>#N/A</v>
      </c>
      <c r="CK74" s="189" t="e">
        <v>#N/A</v>
      </c>
      <c r="CL74" s="189" t="e">
        <v>#N/A</v>
      </c>
      <c r="CM74" s="189" t="e">
        <v>#N/A</v>
      </c>
      <c r="CN74" s="189" t="e">
        <v>#N/A</v>
      </c>
      <c r="CO74" s="191" t="e">
        <v>#N/A</v>
      </c>
      <c r="CP74" s="189" t="s">
        <v>22</v>
      </c>
      <c r="CQ74" s="182" t="s">
        <v>14</v>
      </c>
      <c r="CR74" s="182">
        <v>0</v>
      </c>
      <c r="CS74" s="182" t="s">
        <v>14</v>
      </c>
      <c r="CT74" s="182" t="s">
        <v>14</v>
      </c>
      <c r="CU74" s="182" t="s">
        <v>15</v>
      </c>
      <c r="CV74" s="182">
        <v>0</v>
      </c>
      <c r="CW74" s="179">
        <v>43489</v>
      </c>
      <c r="CX74" s="189" t="s">
        <v>5482</v>
      </c>
      <c r="CY74" s="186">
        <v>6300000</v>
      </c>
      <c r="CZ74" s="186" t="s">
        <v>4335</v>
      </c>
      <c r="DA74" s="186" t="s">
        <v>4515</v>
      </c>
      <c r="DB74" s="186">
        <v>2</v>
      </c>
      <c r="DC74" s="186" t="s">
        <v>4283</v>
      </c>
      <c r="DD74" s="186" t="s">
        <v>5474</v>
      </c>
      <c r="DE74" s="192">
        <v>44816</v>
      </c>
      <c r="DF74" s="188" t="s">
        <v>5476</v>
      </c>
      <c r="DG74" s="178">
        <v>14769000</v>
      </c>
      <c r="DH74" s="182" t="s">
        <v>4335</v>
      </c>
      <c r="DI74" s="182" t="s">
        <v>4515</v>
      </c>
      <c r="DJ74" s="182">
        <v>2</v>
      </c>
      <c r="DK74" s="182" t="s">
        <v>5475</v>
      </c>
      <c r="DL74" s="182" t="s">
        <v>5474</v>
      </c>
      <c r="DM74" s="179">
        <v>44816</v>
      </c>
      <c r="DN74" s="189" t="s">
        <v>5478</v>
      </c>
      <c r="DO74" s="186">
        <v>0</v>
      </c>
      <c r="DP74" s="189" t="s">
        <v>4335</v>
      </c>
      <c r="DQ74" s="189" t="s">
        <v>4515</v>
      </c>
      <c r="DR74" s="189">
        <v>2</v>
      </c>
      <c r="DS74" s="189" t="s">
        <v>5477</v>
      </c>
      <c r="DT74" s="189" t="s">
        <v>5474</v>
      </c>
      <c r="DU74" s="190">
        <v>44816</v>
      </c>
      <c r="DV74" s="188" t="s">
        <v>5479</v>
      </c>
      <c r="DW74" s="178">
        <v>3400000</v>
      </c>
      <c r="DX74" s="182" t="s">
        <v>4335</v>
      </c>
      <c r="DY74" s="182" t="s">
        <v>4515</v>
      </c>
      <c r="DZ74" s="182">
        <v>2</v>
      </c>
      <c r="EA74" s="182" t="s">
        <v>4283</v>
      </c>
      <c r="EB74" s="182" t="s">
        <v>5474</v>
      </c>
      <c r="EC74" s="179">
        <v>44816</v>
      </c>
      <c r="ED74" s="189" t="s">
        <v>5480</v>
      </c>
      <c r="EE74" s="186">
        <v>2700000</v>
      </c>
      <c r="EF74" s="189" t="s">
        <v>4335</v>
      </c>
      <c r="EG74" s="189" t="s">
        <v>4515</v>
      </c>
      <c r="EH74" s="189">
        <v>2</v>
      </c>
      <c r="EI74" s="189" t="s">
        <v>4283</v>
      </c>
      <c r="EJ74" s="189" t="s">
        <v>5474</v>
      </c>
      <c r="EK74" s="190">
        <v>44816</v>
      </c>
      <c r="EL74" s="188" t="s">
        <v>5481</v>
      </c>
      <c r="EM74" s="178">
        <v>200000</v>
      </c>
      <c r="EN74" s="182" t="s">
        <v>4335</v>
      </c>
      <c r="EO74" s="182" t="s">
        <v>4515</v>
      </c>
      <c r="EP74" s="182">
        <v>2</v>
      </c>
      <c r="EQ74" s="182" t="s">
        <v>4283</v>
      </c>
      <c r="ER74" s="182" t="s">
        <v>5474</v>
      </c>
      <c r="ES74" s="179">
        <v>44816</v>
      </c>
      <c r="ET74" s="189" t="s">
        <v>6309</v>
      </c>
      <c r="EU74" s="189">
        <v>2044</v>
      </c>
      <c r="EV74" s="189" t="s">
        <v>6306</v>
      </c>
      <c r="EW74" s="189" t="s">
        <v>80</v>
      </c>
      <c r="EX74" s="189">
        <v>1</v>
      </c>
      <c r="EY74" s="189" t="s">
        <v>6307</v>
      </c>
      <c r="EZ74" s="189" t="s">
        <v>1511</v>
      </c>
      <c r="FA74" s="190">
        <v>44838</v>
      </c>
      <c r="FB74" s="188" t="s">
        <v>6313</v>
      </c>
      <c r="FC74" s="182">
        <v>3</v>
      </c>
      <c r="FD74" s="182" t="s">
        <v>6310</v>
      </c>
      <c r="FE74" s="182" t="s">
        <v>80</v>
      </c>
      <c r="FF74" s="182">
        <v>1</v>
      </c>
      <c r="FG74" s="182" t="s">
        <v>6312</v>
      </c>
      <c r="FH74" s="182" t="s">
        <v>6311</v>
      </c>
      <c r="FI74" s="179">
        <v>44838</v>
      </c>
      <c r="FJ74" s="188" t="s">
        <v>24</v>
      </c>
      <c r="FK74" s="189" t="s">
        <v>14</v>
      </c>
      <c r="FL74" s="189">
        <v>0</v>
      </c>
      <c r="FM74" s="189" t="s">
        <v>14</v>
      </c>
      <c r="FN74" s="189" t="s">
        <v>14</v>
      </c>
      <c r="FO74" s="189" t="s">
        <v>15</v>
      </c>
      <c r="FP74" s="186">
        <v>0</v>
      </c>
      <c r="FQ74" s="187">
        <v>43489</v>
      </c>
      <c r="FR74" s="188" t="s">
        <v>26</v>
      </c>
      <c r="FS74" s="182" t="s">
        <v>14</v>
      </c>
      <c r="FT74" s="182">
        <v>0</v>
      </c>
      <c r="FU74" s="182" t="s">
        <v>14</v>
      </c>
      <c r="FV74" s="182" t="s">
        <v>14</v>
      </c>
      <c r="FW74" s="182" t="s">
        <v>15</v>
      </c>
      <c r="FX74" s="182">
        <v>0</v>
      </c>
      <c r="FY74" s="179">
        <v>43489</v>
      </c>
      <c r="FZ74" s="189" t="s">
        <v>2266</v>
      </c>
      <c r="GA74" s="189">
        <v>1</v>
      </c>
      <c r="GB74" s="189" t="s">
        <v>2247</v>
      </c>
      <c r="GC74" s="189" t="s">
        <v>30</v>
      </c>
      <c r="GD74" s="189">
        <v>2</v>
      </c>
      <c r="GE74" s="189" t="s">
        <v>14</v>
      </c>
      <c r="GF74" s="189" t="s">
        <v>14</v>
      </c>
      <c r="GG74" s="190">
        <v>44676</v>
      </c>
      <c r="GH74" s="188" t="s">
        <v>2272</v>
      </c>
      <c r="GI74" s="182">
        <v>3</v>
      </c>
      <c r="GJ74" s="182" t="s">
        <v>2247</v>
      </c>
      <c r="GK74" s="182" t="s">
        <v>30</v>
      </c>
      <c r="GL74" s="182">
        <v>2</v>
      </c>
      <c r="GM74" s="182" t="s">
        <v>14</v>
      </c>
      <c r="GN74" s="182" t="s">
        <v>14</v>
      </c>
      <c r="GO74" s="179">
        <v>44676</v>
      </c>
      <c r="GP74" s="189" t="s">
        <v>2267</v>
      </c>
      <c r="GQ74" s="189">
        <v>3</v>
      </c>
      <c r="GR74" s="189" t="s">
        <v>2247</v>
      </c>
      <c r="GS74" s="189" t="s">
        <v>30</v>
      </c>
      <c r="GT74" s="189">
        <v>2</v>
      </c>
      <c r="GU74" s="189" t="s">
        <v>14</v>
      </c>
      <c r="GV74" s="189" t="s">
        <v>14</v>
      </c>
      <c r="GW74" s="190">
        <v>44676</v>
      </c>
      <c r="GX74" s="188" t="s">
        <v>2273</v>
      </c>
      <c r="GY74" s="182">
        <v>1</v>
      </c>
      <c r="GZ74" s="182" t="s">
        <v>2247</v>
      </c>
      <c r="HA74" s="182" t="s">
        <v>30</v>
      </c>
      <c r="HB74" s="182">
        <v>2</v>
      </c>
      <c r="HC74" s="182" t="s">
        <v>14</v>
      </c>
      <c r="HD74" s="182" t="s">
        <v>14</v>
      </c>
      <c r="HE74" s="179">
        <v>44676</v>
      </c>
      <c r="HF74" s="189" t="s">
        <v>2265</v>
      </c>
      <c r="HG74" s="189">
        <v>2</v>
      </c>
      <c r="HH74" s="189" t="s">
        <v>2247</v>
      </c>
      <c r="HI74" s="189" t="s">
        <v>30</v>
      </c>
      <c r="HJ74" s="189">
        <v>2</v>
      </c>
      <c r="HK74" s="189" t="s">
        <v>14</v>
      </c>
      <c r="HL74" s="189" t="s">
        <v>14</v>
      </c>
      <c r="HM74" s="190">
        <v>44676</v>
      </c>
      <c r="HN74" s="188" t="s">
        <v>2271</v>
      </c>
      <c r="HO74" s="182">
        <v>3</v>
      </c>
      <c r="HP74" s="182" t="s">
        <v>2247</v>
      </c>
      <c r="HQ74" s="182" t="s">
        <v>30</v>
      </c>
      <c r="HR74" s="182">
        <v>2</v>
      </c>
      <c r="HS74" s="182" t="s">
        <v>14</v>
      </c>
      <c r="HT74" s="182" t="s">
        <v>14</v>
      </c>
      <c r="HU74" s="179">
        <v>44676</v>
      </c>
      <c r="HV74" s="189" t="s">
        <v>2268</v>
      </c>
      <c r="HW74" s="189">
        <v>2</v>
      </c>
      <c r="HX74" s="189" t="s">
        <v>2247</v>
      </c>
      <c r="HY74" s="189" t="s">
        <v>30</v>
      </c>
      <c r="HZ74" s="189">
        <v>2</v>
      </c>
      <c r="IA74" s="189" t="s">
        <v>14</v>
      </c>
      <c r="IB74" s="189" t="s">
        <v>14</v>
      </c>
      <c r="IC74" s="190">
        <v>44676</v>
      </c>
      <c r="ID74" s="188" t="s">
        <v>2270</v>
      </c>
      <c r="IE74" s="182">
        <v>1</v>
      </c>
      <c r="IF74" s="182" t="s">
        <v>2247</v>
      </c>
      <c r="IG74" s="182" t="s">
        <v>30</v>
      </c>
      <c r="IH74" s="182">
        <v>2</v>
      </c>
      <c r="II74" s="182" t="s">
        <v>14</v>
      </c>
      <c r="IJ74" s="182" t="s">
        <v>14</v>
      </c>
      <c r="IK74" s="179">
        <v>44676</v>
      </c>
      <c r="IL74" s="189" t="s">
        <v>2269</v>
      </c>
      <c r="IM74" s="189">
        <v>2</v>
      </c>
      <c r="IN74" s="189" t="s">
        <v>2247</v>
      </c>
      <c r="IO74" s="189" t="s">
        <v>30</v>
      </c>
      <c r="IP74" s="189">
        <v>2</v>
      </c>
      <c r="IQ74" s="189" t="s">
        <v>14</v>
      </c>
      <c r="IR74" s="189" t="s">
        <v>14</v>
      </c>
      <c r="IS74" s="190">
        <v>44676</v>
      </c>
    </row>
    <row r="75" spans="1:253" s="282" customFormat="1" ht="12.95" customHeight="1" x14ac:dyDescent="0.2">
      <c r="A75" s="282" t="s">
        <v>1108</v>
      </c>
      <c r="B75" s="282" t="s">
        <v>9416</v>
      </c>
      <c r="C75" s="282" t="s">
        <v>1109</v>
      </c>
      <c r="D75" s="282" t="s">
        <v>348</v>
      </c>
      <c r="E75" s="282" t="s">
        <v>8816</v>
      </c>
      <c r="F75" s="282" t="s">
        <v>3863</v>
      </c>
      <c r="G75" s="177">
        <v>55700000</v>
      </c>
      <c r="H75" s="178" t="s">
        <v>3860</v>
      </c>
      <c r="I75" s="178" t="s">
        <v>30</v>
      </c>
      <c r="J75" s="178">
        <v>2</v>
      </c>
      <c r="K75" s="178" t="s">
        <v>3862</v>
      </c>
      <c r="L75" s="178" t="s">
        <v>3861</v>
      </c>
      <c r="M75" s="179">
        <v>44719</v>
      </c>
      <c r="N75" s="188" t="s">
        <v>2606</v>
      </c>
      <c r="O75" s="180">
        <v>661578</v>
      </c>
      <c r="P75" s="180" t="s">
        <v>2603</v>
      </c>
      <c r="Q75" s="180" t="s">
        <v>80</v>
      </c>
      <c r="R75" s="180">
        <v>1</v>
      </c>
      <c r="S75" s="180" t="s">
        <v>2605</v>
      </c>
      <c r="T75" s="180" t="s">
        <v>2604</v>
      </c>
      <c r="U75" s="181">
        <v>44690</v>
      </c>
      <c r="V75" s="188" t="s">
        <v>3867</v>
      </c>
      <c r="W75" s="178">
        <v>55700000</v>
      </c>
      <c r="X75" s="178" t="s">
        <v>3864</v>
      </c>
      <c r="Y75" s="178" t="s">
        <v>30</v>
      </c>
      <c r="Z75" s="178">
        <v>2</v>
      </c>
      <c r="AA75" s="178" t="s">
        <v>3866</v>
      </c>
      <c r="AB75" s="178" t="s">
        <v>3865</v>
      </c>
      <c r="AC75" s="179">
        <v>44719</v>
      </c>
      <c r="AD75" s="188" t="s">
        <v>3869</v>
      </c>
      <c r="AE75" s="186">
        <v>34974000</v>
      </c>
      <c r="AF75" s="186" t="s">
        <v>2587</v>
      </c>
      <c r="AG75" s="186" t="s">
        <v>30</v>
      </c>
      <c r="AH75" s="186">
        <v>2</v>
      </c>
      <c r="AI75" s="186" t="s">
        <v>3868</v>
      </c>
      <c r="AJ75" s="186" t="s">
        <v>1870</v>
      </c>
      <c r="AK75" s="187">
        <v>44719</v>
      </c>
      <c r="AL75" s="188" t="s">
        <v>7757</v>
      </c>
      <c r="AM75" s="178">
        <v>1384000</v>
      </c>
      <c r="AN75" s="178" t="s">
        <v>7754</v>
      </c>
      <c r="AO75" s="178" t="s">
        <v>4515</v>
      </c>
      <c r="AP75" s="178">
        <v>2</v>
      </c>
      <c r="AQ75" s="178" t="s">
        <v>7756</v>
      </c>
      <c r="AR75" s="178" t="s">
        <v>7755</v>
      </c>
      <c r="AS75" s="179">
        <v>44861</v>
      </c>
      <c r="AT75" s="189" t="s">
        <v>1114</v>
      </c>
      <c r="AU75" s="186" t="s">
        <v>14</v>
      </c>
      <c r="AV75" s="186" t="s">
        <v>14</v>
      </c>
      <c r="AW75" s="186" t="s">
        <v>14</v>
      </c>
      <c r="AX75" s="186" t="s">
        <v>14</v>
      </c>
      <c r="AY75" s="186" t="s">
        <v>14</v>
      </c>
      <c r="AZ75" s="186" t="s">
        <v>14</v>
      </c>
      <c r="BA75" s="187">
        <v>43920</v>
      </c>
      <c r="BB75" s="188" t="s">
        <v>1113</v>
      </c>
      <c r="BC75" s="178" t="s">
        <v>14</v>
      </c>
      <c r="BD75" s="178" t="s">
        <v>14</v>
      </c>
      <c r="BE75" s="178" t="s">
        <v>14</v>
      </c>
      <c r="BF75" s="178" t="s">
        <v>14</v>
      </c>
      <c r="BG75" s="178" t="s">
        <v>14</v>
      </c>
      <c r="BH75" s="178" t="s">
        <v>14</v>
      </c>
      <c r="BI75" s="179">
        <v>43920</v>
      </c>
      <c r="BJ75" s="189" t="s">
        <v>7759</v>
      </c>
      <c r="BK75" s="189">
        <v>10511</v>
      </c>
      <c r="BL75" s="189" t="s">
        <v>7695</v>
      </c>
      <c r="BM75" s="189" t="s">
        <v>19</v>
      </c>
      <c r="BN75" s="189">
        <v>3</v>
      </c>
      <c r="BO75" s="189" t="s">
        <v>7758</v>
      </c>
      <c r="BP75" s="186" t="s">
        <v>1511</v>
      </c>
      <c r="BQ75" s="190">
        <v>44861</v>
      </c>
      <c r="BR75" s="188" t="s">
        <v>1110</v>
      </c>
      <c r="BS75" s="182" t="s">
        <v>14</v>
      </c>
      <c r="BT75" s="182" t="s">
        <v>14</v>
      </c>
      <c r="BU75" s="182" t="s">
        <v>14</v>
      </c>
      <c r="BV75" s="182" t="s">
        <v>14</v>
      </c>
      <c r="BW75" s="182" t="s">
        <v>14</v>
      </c>
      <c r="BX75" s="182" t="s">
        <v>14</v>
      </c>
      <c r="BY75" s="179">
        <v>43920</v>
      </c>
      <c r="BZ75" s="189" t="s">
        <v>1111</v>
      </c>
      <c r="CA75" s="189" t="s">
        <v>14</v>
      </c>
      <c r="CB75" s="189" t="s">
        <v>14</v>
      </c>
      <c r="CC75" s="189" t="s">
        <v>14</v>
      </c>
      <c r="CD75" s="189" t="s">
        <v>14</v>
      </c>
      <c r="CE75" s="189" t="s">
        <v>14</v>
      </c>
      <c r="CF75" s="189" t="s">
        <v>14</v>
      </c>
      <c r="CG75" s="190">
        <v>43920</v>
      </c>
      <c r="CH75" s="188" t="s">
        <v>9895</v>
      </c>
      <c r="CI75" s="189" t="e">
        <v>#N/A</v>
      </c>
      <c r="CJ75" s="189" t="e">
        <v>#N/A</v>
      </c>
      <c r="CK75" s="189" t="e">
        <v>#N/A</v>
      </c>
      <c r="CL75" s="189" t="e">
        <v>#N/A</v>
      </c>
      <c r="CM75" s="189" t="e">
        <v>#N/A</v>
      </c>
      <c r="CN75" s="189" t="e">
        <v>#N/A</v>
      </c>
      <c r="CO75" s="191" t="e">
        <v>#N/A</v>
      </c>
      <c r="CP75" s="189" t="s">
        <v>1112</v>
      </c>
      <c r="CQ75" s="182" t="s">
        <v>14</v>
      </c>
      <c r="CR75" s="182" t="s">
        <v>14</v>
      </c>
      <c r="CS75" s="182" t="s">
        <v>14</v>
      </c>
      <c r="CT75" s="182" t="s">
        <v>14</v>
      </c>
      <c r="CU75" s="182" t="s">
        <v>14</v>
      </c>
      <c r="CV75" s="182" t="s">
        <v>14</v>
      </c>
      <c r="CW75" s="179">
        <v>43920</v>
      </c>
      <c r="CX75" s="189" t="s">
        <v>3872</v>
      </c>
      <c r="CY75" s="186">
        <v>14406000</v>
      </c>
      <c r="CZ75" s="186" t="s">
        <v>2587</v>
      </c>
      <c r="DA75" s="186" t="s">
        <v>30</v>
      </c>
      <c r="DB75" s="186">
        <v>2</v>
      </c>
      <c r="DC75" s="186" t="s">
        <v>2610</v>
      </c>
      <c r="DD75" s="186" t="s">
        <v>1870</v>
      </c>
      <c r="DE75" s="192">
        <v>44690</v>
      </c>
      <c r="DF75" s="188" t="s">
        <v>3874</v>
      </c>
      <c r="DG75" s="178">
        <v>20726000</v>
      </c>
      <c r="DH75" s="182" t="s">
        <v>2587</v>
      </c>
      <c r="DI75" s="182" t="s">
        <v>30</v>
      </c>
      <c r="DJ75" s="182">
        <v>2</v>
      </c>
      <c r="DK75" s="182" t="s">
        <v>3873</v>
      </c>
      <c r="DL75" s="182" t="s">
        <v>1870</v>
      </c>
      <c r="DM75" s="179">
        <v>44719</v>
      </c>
      <c r="DN75" s="189" t="s">
        <v>2609</v>
      </c>
      <c r="DO75" s="186">
        <v>20568000</v>
      </c>
      <c r="DP75" s="189" t="s">
        <v>2607</v>
      </c>
      <c r="DQ75" s="189" t="s">
        <v>30</v>
      </c>
      <c r="DR75" s="189">
        <v>2</v>
      </c>
      <c r="DS75" s="189" t="s">
        <v>2608</v>
      </c>
      <c r="DT75" s="189" t="s">
        <v>1870</v>
      </c>
      <c r="DU75" s="190">
        <v>44690</v>
      </c>
      <c r="DV75" s="188" t="s">
        <v>2611</v>
      </c>
      <c r="DW75" s="178">
        <v>2807000</v>
      </c>
      <c r="DX75" s="182" t="s">
        <v>2587</v>
      </c>
      <c r="DY75" s="182" t="s">
        <v>30</v>
      </c>
      <c r="DZ75" s="182">
        <v>2</v>
      </c>
      <c r="EA75" s="182" t="s">
        <v>2610</v>
      </c>
      <c r="EB75" s="182" t="s">
        <v>1870</v>
      </c>
      <c r="EC75" s="179">
        <v>44690</v>
      </c>
      <c r="ED75" s="189" t="s">
        <v>3875</v>
      </c>
      <c r="EE75" s="186">
        <v>9137000</v>
      </c>
      <c r="EF75" s="189" t="s">
        <v>3870</v>
      </c>
      <c r="EG75" s="189" t="s">
        <v>30</v>
      </c>
      <c r="EH75" s="189">
        <v>2</v>
      </c>
      <c r="EI75" s="189" t="s">
        <v>3873</v>
      </c>
      <c r="EJ75" s="189" t="s">
        <v>3871</v>
      </c>
      <c r="EK75" s="190">
        <v>44719</v>
      </c>
      <c r="EL75" s="188" t="s">
        <v>2613</v>
      </c>
      <c r="EM75" s="178">
        <v>2462000</v>
      </c>
      <c r="EN75" s="182" t="s">
        <v>2587</v>
      </c>
      <c r="EO75" s="182" t="s">
        <v>30</v>
      </c>
      <c r="EP75" s="182">
        <v>2</v>
      </c>
      <c r="EQ75" s="182" t="s">
        <v>2612</v>
      </c>
      <c r="ER75" s="182" t="s">
        <v>1870</v>
      </c>
      <c r="ES75" s="179">
        <v>44690</v>
      </c>
      <c r="ET75" s="189" t="s">
        <v>7760</v>
      </c>
      <c r="EU75" s="189">
        <v>10511</v>
      </c>
      <c r="EV75" s="189" t="s">
        <v>7695</v>
      </c>
      <c r="EW75" s="189" t="s">
        <v>19</v>
      </c>
      <c r="EX75" s="189">
        <v>3</v>
      </c>
      <c r="EY75" s="189" t="s">
        <v>7758</v>
      </c>
      <c r="EZ75" s="189" t="s">
        <v>1511</v>
      </c>
      <c r="FA75" s="190">
        <v>44861</v>
      </c>
      <c r="FB75" s="188" t="s">
        <v>1442</v>
      </c>
      <c r="FC75" s="182">
        <v>4</v>
      </c>
      <c r="FD75" s="182" t="s">
        <v>1439</v>
      </c>
      <c r="FE75" s="182" t="s">
        <v>30</v>
      </c>
      <c r="FF75" s="182">
        <v>2</v>
      </c>
      <c r="FG75" s="182" t="s">
        <v>1441</v>
      </c>
      <c r="FH75" s="182" t="s">
        <v>1440</v>
      </c>
      <c r="FI75" s="179">
        <v>44228</v>
      </c>
      <c r="FJ75" s="188" t="s">
        <v>1115</v>
      </c>
      <c r="FK75" s="189" t="s">
        <v>14</v>
      </c>
      <c r="FL75" s="189" t="s">
        <v>14</v>
      </c>
      <c r="FM75" s="189" t="s">
        <v>14</v>
      </c>
      <c r="FN75" s="189" t="s">
        <v>14</v>
      </c>
      <c r="FO75" s="189" t="s">
        <v>14</v>
      </c>
      <c r="FP75" s="186" t="s">
        <v>14</v>
      </c>
      <c r="FQ75" s="187">
        <v>43920</v>
      </c>
      <c r="FR75" s="188" t="s">
        <v>1116</v>
      </c>
      <c r="FS75" s="182" t="s">
        <v>14</v>
      </c>
      <c r="FT75" s="182" t="s">
        <v>14</v>
      </c>
      <c r="FU75" s="182" t="s">
        <v>14</v>
      </c>
      <c r="FV75" s="182" t="s">
        <v>14</v>
      </c>
      <c r="FW75" s="182" t="s">
        <v>14</v>
      </c>
      <c r="FX75" s="182" t="s">
        <v>14</v>
      </c>
      <c r="FY75" s="179">
        <v>43920</v>
      </c>
      <c r="FZ75" s="189" t="s">
        <v>3602</v>
      </c>
      <c r="GA75" s="189">
        <v>2</v>
      </c>
      <c r="GB75" s="189" t="s">
        <v>2247</v>
      </c>
      <c r="GC75" s="189" t="s">
        <v>30</v>
      </c>
      <c r="GD75" s="189">
        <v>2</v>
      </c>
      <c r="GE75" s="189" t="s">
        <v>14</v>
      </c>
      <c r="GF75" s="189" t="s">
        <v>14</v>
      </c>
      <c r="GG75" s="190">
        <v>44697</v>
      </c>
      <c r="GH75" s="188" t="s">
        <v>3608</v>
      </c>
      <c r="GI75" s="182">
        <v>3</v>
      </c>
      <c r="GJ75" s="182" t="s">
        <v>2247</v>
      </c>
      <c r="GK75" s="182" t="s">
        <v>30</v>
      </c>
      <c r="GL75" s="182">
        <v>2</v>
      </c>
      <c r="GM75" s="182" t="s">
        <v>14</v>
      </c>
      <c r="GN75" s="182" t="s">
        <v>14</v>
      </c>
      <c r="GO75" s="179">
        <v>44697</v>
      </c>
      <c r="GP75" s="189" t="s">
        <v>3603</v>
      </c>
      <c r="GQ75" s="189">
        <v>2</v>
      </c>
      <c r="GR75" s="189" t="s">
        <v>2247</v>
      </c>
      <c r="GS75" s="189" t="s">
        <v>30</v>
      </c>
      <c r="GT75" s="189">
        <v>2</v>
      </c>
      <c r="GU75" s="189" t="s">
        <v>14</v>
      </c>
      <c r="GV75" s="189" t="s">
        <v>14</v>
      </c>
      <c r="GW75" s="190">
        <v>44697</v>
      </c>
      <c r="GX75" s="188" t="s">
        <v>3609</v>
      </c>
      <c r="GY75" s="182">
        <v>3</v>
      </c>
      <c r="GZ75" s="182" t="s">
        <v>2247</v>
      </c>
      <c r="HA75" s="182" t="s">
        <v>30</v>
      </c>
      <c r="HB75" s="182">
        <v>2</v>
      </c>
      <c r="HC75" s="182" t="s">
        <v>14</v>
      </c>
      <c r="HD75" s="182" t="s">
        <v>14</v>
      </c>
      <c r="HE75" s="179">
        <v>44697</v>
      </c>
      <c r="HF75" s="189" t="s">
        <v>3601</v>
      </c>
      <c r="HG75" s="189">
        <v>2</v>
      </c>
      <c r="HH75" s="189" t="s">
        <v>2247</v>
      </c>
      <c r="HI75" s="189" t="s">
        <v>30</v>
      </c>
      <c r="HJ75" s="189">
        <v>2</v>
      </c>
      <c r="HK75" s="189" t="s">
        <v>14</v>
      </c>
      <c r="HL75" s="189" t="s">
        <v>14</v>
      </c>
      <c r="HM75" s="190">
        <v>44697</v>
      </c>
      <c r="HN75" s="188" t="s">
        <v>3607</v>
      </c>
      <c r="HO75" s="182">
        <v>2</v>
      </c>
      <c r="HP75" s="182" t="s">
        <v>2247</v>
      </c>
      <c r="HQ75" s="182" t="s">
        <v>30</v>
      </c>
      <c r="HR75" s="182">
        <v>2</v>
      </c>
      <c r="HS75" s="182" t="s">
        <v>14</v>
      </c>
      <c r="HT75" s="182" t="s">
        <v>14</v>
      </c>
      <c r="HU75" s="179">
        <v>44697</v>
      </c>
      <c r="HV75" s="189" t="s">
        <v>3604</v>
      </c>
      <c r="HW75" s="189">
        <v>3</v>
      </c>
      <c r="HX75" s="189" t="s">
        <v>2247</v>
      </c>
      <c r="HY75" s="189" t="s">
        <v>30</v>
      </c>
      <c r="HZ75" s="189">
        <v>2</v>
      </c>
      <c r="IA75" s="189" t="s">
        <v>14</v>
      </c>
      <c r="IB75" s="189" t="s">
        <v>14</v>
      </c>
      <c r="IC75" s="190">
        <v>44697</v>
      </c>
      <c r="ID75" s="188" t="s">
        <v>3606</v>
      </c>
      <c r="IE75" s="182">
        <v>1</v>
      </c>
      <c r="IF75" s="182" t="s">
        <v>2247</v>
      </c>
      <c r="IG75" s="182" t="s">
        <v>30</v>
      </c>
      <c r="IH75" s="182">
        <v>2</v>
      </c>
      <c r="II75" s="182" t="s">
        <v>14</v>
      </c>
      <c r="IJ75" s="182" t="s">
        <v>14</v>
      </c>
      <c r="IK75" s="179">
        <v>44697</v>
      </c>
      <c r="IL75" s="189" t="s">
        <v>3605</v>
      </c>
      <c r="IM75" s="189">
        <v>3</v>
      </c>
      <c r="IN75" s="189" t="s">
        <v>2247</v>
      </c>
      <c r="IO75" s="189" t="s">
        <v>30</v>
      </c>
      <c r="IP75" s="189">
        <v>2</v>
      </c>
      <c r="IQ75" s="189" t="s">
        <v>14</v>
      </c>
      <c r="IR75" s="189" t="s">
        <v>14</v>
      </c>
      <c r="IS75" s="190">
        <v>44697</v>
      </c>
    </row>
    <row r="76" spans="1:253" s="282" customFormat="1" ht="12.95" customHeight="1" x14ac:dyDescent="0.2">
      <c r="A76" s="282" t="s">
        <v>346</v>
      </c>
      <c r="B76" s="282" t="s">
        <v>9217</v>
      </c>
      <c r="C76" s="282" t="s">
        <v>347</v>
      </c>
      <c r="D76" s="282" t="s">
        <v>348</v>
      </c>
      <c r="E76" s="282" t="s">
        <v>8816</v>
      </c>
      <c r="F76" s="282" t="s">
        <v>3876</v>
      </c>
      <c r="G76" s="177">
        <v>55700000</v>
      </c>
      <c r="H76" s="178" t="s">
        <v>3860</v>
      </c>
      <c r="I76" s="178" t="s">
        <v>30</v>
      </c>
      <c r="J76" s="178">
        <v>2</v>
      </c>
      <c r="K76" s="178" t="s">
        <v>3862</v>
      </c>
      <c r="L76" s="178" t="s">
        <v>3861</v>
      </c>
      <c r="M76" s="179">
        <v>44719</v>
      </c>
      <c r="N76" s="188" t="s">
        <v>2602</v>
      </c>
      <c r="O76" s="180">
        <v>40755</v>
      </c>
      <c r="P76" s="180" t="s">
        <v>2599</v>
      </c>
      <c r="Q76" s="180" t="s">
        <v>80</v>
      </c>
      <c r="R76" s="180">
        <v>1</v>
      </c>
      <c r="S76" s="180" t="s">
        <v>2601</v>
      </c>
      <c r="T76" s="180" t="s">
        <v>2600</v>
      </c>
      <c r="U76" s="181">
        <v>44690</v>
      </c>
      <c r="V76" s="188" t="s">
        <v>3880</v>
      </c>
      <c r="W76" s="178">
        <v>3854000</v>
      </c>
      <c r="X76" s="178" t="s">
        <v>3877</v>
      </c>
      <c r="Y76" s="178" t="s">
        <v>80</v>
      </c>
      <c r="Z76" s="178">
        <v>1</v>
      </c>
      <c r="AA76" s="178" t="s">
        <v>3879</v>
      </c>
      <c r="AB76" s="178" t="s">
        <v>3878</v>
      </c>
      <c r="AC76" s="179">
        <v>44719</v>
      </c>
      <c r="AD76" s="188" t="s">
        <v>3882</v>
      </c>
      <c r="AE76" s="186">
        <v>1553000</v>
      </c>
      <c r="AF76" s="186" t="s">
        <v>3870</v>
      </c>
      <c r="AG76" s="186" t="s">
        <v>30</v>
      </c>
      <c r="AH76" s="186">
        <v>2</v>
      </c>
      <c r="AI76" s="186" t="s">
        <v>3881</v>
      </c>
      <c r="AJ76" s="186" t="s">
        <v>3871</v>
      </c>
      <c r="AK76" s="187">
        <v>44719</v>
      </c>
      <c r="AL76" s="188" t="s">
        <v>7764</v>
      </c>
      <c r="AM76" s="178">
        <v>1290000</v>
      </c>
      <c r="AN76" s="178" t="s">
        <v>7761</v>
      </c>
      <c r="AO76" s="178" t="s">
        <v>4515</v>
      </c>
      <c r="AP76" s="178">
        <v>2</v>
      </c>
      <c r="AQ76" s="178" t="s">
        <v>7763</v>
      </c>
      <c r="AR76" s="178" t="s">
        <v>7762</v>
      </c>
      <c r="AS76" s="179">
        <v>44861</v>
      </c>
      <c r="AT76" s="189" t="s">
        <v>816</v>
      </c>
      <c r="AU76" s="186" t="s">
        <v>14</v>
      </c>
      <c r="AV76" s="186" t="s">
        <v>14</v>
      </c>
      <c r="AW76" s="186" t="s">
        <v>14</v>
      </c>
      <c r="AX76" s="186" t="s">
        <v>14</v>
      </c>
      <c r="AY76" s="186" t="s">
        <v>14</v>
      </c>
      <c r="AZ76" s="186" t="s">
        <v>14</v>
      </c>
      <c r="BA76" s="187">
        <v>43608</v>
      </c>
      <c r="BB76" s="188" t="s">
        <v>815</v>
      </c>
      <c r="BC76" s="178" t="s">
        <v>14</v>
      </c>
      <c r="BD76" s="178" t="s">
        <v>14</v>
      </c>
      <c r="BE76" s="178" t="s">
        <v>14</v>
      </c>
      <c r="BF76" s="178" t="s">
        <v>14</v>
      </c>
      <c r="BG76" s="178" t="s">
        <v>14</v>
      </c>
      <c r="BH76" s="178" t="s">
        <v>14</v>
      </c>
      <c r="BI76" s="179">
        <v>43608</v>
      </c>
      <c r="BJ76" s="189" t="s">
        <v>7766</v>
      </c>
      <c r="BK76" s="189">
        <v>191</v>
      </c>
      <c r="BL76" s="189" t="s">
        <v>7695</v>
      </c>
      <c r="BM76" s="189" t="s">
        <v>19</v>
      </c>
      <c r="BN76" s="189">
        <v>3</v>
      </c>
      <c r="BO76" s="189" t="s">
        <v>7765</v>
      </c>
      <c r="BP76" s="186" t="s">
        <v>1511</v>
      </c>
      <c r="BQ76" s="190">
        <v>44861</v>
      </c>
      <c r="BR76" s="188" t="s">
        <v>349</v>
      </c>
      <c r="BS76" s="182" t="s">
        <v>14</v>
      </c>
      <c r="BT76" s="182">
        <v>0</v>
      </c>
      <c r="BU76" s="182" t="s">
        <v>14</v>
      </c>
      <c r="BV76" s="182" t="s">
        <v>14</v>
      </c>
      <c r="BW76" s="182" t="s">
        <v>15</v>
      </c>
      <c r="BX76" s="182">
        <v>0</v>
      </c>
      <c r="BY76" s="179">
        <v>43510</v>
      </c>
      <c r="BZ76" s="189" t="s">
        <v>350</v>
      </c>
      <c r="CA76" s="189" t="s">
        <v>14</v>
      </c>
      <c r="CB76" s="189">
        <v>0</v>
      </c>
      <c r="CC76" s="189" t="s">
        <v>14</v>
      </c>
      <c r="CD76" s="189" t="s">
        <v>14</v>
      </c>
      <c r="CE76" s="189" t="s">
        <v>15</v>
      </c>
      <c r="CF76" s="189">
        <v>0</v>
      </c>
      <c r="CG76" s="190">
        <v>43510</v>
      </c>
      <c r="CH76" s="188" t="s">
        <v>9896</v>
      </c>
      <c r="CI76" s="189" t="e">
        <v>#N/A</v>
      </c>
      <c r="CJ76" s="189" t="e">
        <v>#N/A</v>
      </c>
      <c r="CK76" s="189" t="e">
        <v>#N/A</v>
      </c>
      <c r="CL76" s="189" t="e">
        <v>#N/A</v>
      </c>
      <c r="CM76" s="189" t="e">
        <v>#N/A</v>
      </c>
      <c r="CN76" s="189" t="e">
        <v>#N/A</v>
      </c>
      <c r="CO76" s="191" t="e">
        <v>#N/A</v>
      </c>
      <c r="CP76" s="189" t="s">
        <v>351</v>
      </c>
      <c r="CQ76" s="182" t="s">
        <v>14</v>
      </c>
      <c r="CR76" s="182">
        <v>0</v>
      </c>
      <c r="CS76" s="182" t="s">
        <v>14</v>
      </c>
      <c r="CT76" s="182" t="s">
        <v>14</v>
      </c>
      <c r="CU76" s="182" t="s">
        <v>15</v>
      </c>
      <c r="CV76" s="182">
        <v>0</v>
      </c>
      <c r="CW76" s="179">
        <v>43510</v>
      </c>
      <c r="CX76" s="189" t="s">
        <v>3883</v>
      </c>
      <c r="CY76" s="186">
        <v>1553000</v>
      </c>
      <c r="CZ76" s="186" t="s">
        <v>14</v>
      </c>
      <c r="DA76" s="186" t="s">
        <v>14</v>
      </c>
      <c r="DB76" s="186" t="s">
        <v>14</v>
      </c>
      <c r="DC76" s="186" t="s">
        <v>14</v>
      </c>
      <c r="DD76" s="186" t="s">
        <v>14</v>
      </c>
      <c r="DE76" s="192">
        <v>44584</v>
      </c>
      <c r="DF76" s="188" t="s">
        <v>3885</v>
      </c>
      <c r="DG76" s="178">
        <v>2300000</v>
      </c>
      <c r="DH76" s="182" t="s">
        <v>2587</v>
      </c>
      <c r="DI76" s="182" t="s">
        <v>30</v>
      </c>
      <c r="DJ76" s="182">
        <v>2</v>
      </c>
      <c r="DK76" s="182" t="s">
        <v>3884</v>
      </c>
      <c r="DL76" s="182" t="s">
        <v>1870</v>
      </c>
      <c r="DM76" s="179">
        <v>44719</v>
      </c>
      <c r="DN76" s="189" t="s">
        <v>3859</v>
      </c>
      <c r="DO76" s="186">
        <v>0</v>
      </c>
      <c r="DP76" s="189" t="s">
        <v>2587</v>
      </c>
      <c r="DQ76" s="189" t="s">
        <v>30</v>
      </c>
      <c r="DR76" s="189">
        <v>2</v>
      </c>
      <c r="DS76" s="189" t="s">
        <v>2591</v>
      </c>
      <c r="DT76" s="189" t="s">
        <v>1870</v>
      </c>
      <c r="DU76" s="190">
        <v>44719</v>
      </c>
      <c r="DV76" s="188" t="s">
        <v>1867</v>
      </c>
      <c r="DW76" s="178">
        <v>0</v>
      </c>
      <c r="DX76" s="182" t="s">
        <v>14</v>
      </c>
      <c r="DY76" s="182" t="s">
        <v>14</v>
      </c>
      <c r="DZ76" s="182" t="s">
        <v>14</v>
      </c>
      <c r="EA76" s="182" t="s">
        <v>14</v>
      </c>
      <c r="EB76" s="182" t="s">
        <v>14</v>
      </c>
      <c r="EC76" s="179">
        <v>44584</v>
      </c>
      <c r="ED76" s="189" t="s">
        <v>3887</v>
      </c>
      <c r="EE76" s="186">
        <v>1553000</v>
      </c>
      <c r="EF76" s="189" t="s">
        <v>3870</v>
      </c>
      <c r="EG76" s="189" t="s">
        <v>30</v>
      </c>
      <c r="EH76" s="189">
        <v>2</v>
      </c>
      <c r="EI76" s="189" t="s">
        <v>3886</v>
      </c>
      <c r="EJ76" s="189" t="s">
        <v>3871</v>
      </c>
      <c r="EK76" s="190">
        <v>44719</v>
      </c>
      <c r="EL76" s="188" t="s">
        <v>1868</v>
      </c>
      <c r="EM76" s="178">
        <v>0</v>
      </c>
      <c r="EN76" s="182" t="s">
        <v>14</v>
      </c>
      <c r="EO76" s="182" t="s">
        <v>14</v>
      </c>
      <c r="EP76" s="182" t="s">
        <v>14</v>
      </c>
      <c r="EQ76" s="182" t="s">
        <v>14</v>
      </c>
      <c r="ER76" s="182" t="s">
        <v>14</v>
      </c>
      <c r="ES76" s="179">
        <v>44584</v>
      </c>
      <c r="ET76" s="189" t="s">
        <v>7767</v>
      </c>
      <c r="EU76" s="189">
        <v>10511</v>
      </c>
      <c r="EV76" s="189" t="s">
        <v>7695</v>
      </c>
      <c r="EW76" s="189" t="s">
        <v>19</v>
      </c>
      <c r="EX76" s="189">
        <v>3</v>
      </c>
      <c r="EY76" s="189" t="s">
        <v>7758</v>
      </c>
      <c r="EZ76" s="189" t="s">
        <v>1511</v>
      </c>
      <c r="FA76" s="190">
        <v>44861</v>
      </c>
      <c r="FB76" s="188" t="s">
        <v>1443</v>
      </c>
      <c r="FC76" s="182">
        <v>4</v>
      </c>
      <c r="FD76" s="182" t="s">
        <v>1439</v>
      </c>
      <c r="FE76" s="182" t="s">
        <v>30</v>
      </c>
      <c r="FF76" s="182">
        <v>2</v>
      </c>
      <c r="FG76" s="182" t="s">
        <v>1441</v>
      </c>
      <c r="FH76" s="182" t="s">
        <v>1440</v>
      </c>
      <c r="FI76" s="179">
        <v>44228</v>
      </c>
      <c r="FJ76" s="188" t="s">
        <v>352</v>
      </c>
      <c r="FK76" s="189" t="s">
        <v>14</v>
      </c>
      <c r="FL76" s="189">
        <v>0</v>
      </c>
      <c r="FM76" s="189" t="s">
        <v>30</v>
      </c>
      <c r="FN76" s="189">
        <v>2</v>
      </c>
      <c r="FO76" s="189" t="s">
        <v>15</v>
      </c>
      <c r="FP76" s="186">
        <v>0</v>
      </c>
      <c r="FQ76" s="187">
        <v>43510</v>
      </c>
      <c r="FR76" s="188" t="s">
        <v>353</v>
      </c>
      <c r="FS76" s="182" t="s">
        <v>14</v>
      </c>
      <c r="FT76" s="182">
        <v>0</v>
      </c>
      <c r="FU76" s="182" t="s">
        <v>30</v>
      </c>
      <c r="FV76" s="182">
        <v>2</v>
      </c>
      <c r="FW76" s="182" t="s">
        <v>15</v>
      </c>
      <c r="FX76" s="182">
        <v>0</v>
      </c>
      <c r="FY76" s="179">
        <v>43510</v>
      </c>
      <c r="FZ76" s="189" t="s">
        <v>3611</v>
      </c>
      <c r="GA76" s="189">
        <v>2</v>
      </c>
      <c r="GB76" s="189" t="s">
        <v>2247</v>
      </c>
      <c r="GC76" s="189" t="s">
        <v>30</v>
      </c>
      <c r="GD76" s="189">
        <v>2</v>
      </c>
      <c r="GE76" s="189" t="s">
        <v>14</v>
      </c>
      <c r="GF76" s="189" t="s">
        <v>14</v>
      </c>
      <c r="GG76" s="190">
        <v>44697</v>
      </c>
      <c r="GH76" s="188" t="s">
        <v>3617</v>
      </c>
      <c r="GI76" s="182">
        <v>3</v>
      </c>
      <c r="GJ76" s="182" t="s">
        <v>2247</v>
      </c>
      <c r="GK76" s="182" t="s">
        <v>30</v>
      </c>
      <c r="GL76" s="182">
        <v>2</v>
      </c>
      <c r="GM76" s="182" t="s">
        <v>14</v>
      </c>
      <c r="GN76" s="182" t="s">
        <v>14</v>
      </c>
      <c r="GO76" s="179">
        <v>44697</v>
      </c>
      <c r="GP76" s="189" t="s">
        <v>3612</v>
      </c>
      <c r="GQ76" s="189">
        <v>2</v>
      </c>
      <c r="GR76" s="189" t="s">
        <v>2247</v>
      </c>
      <c r="GS76" s="189" t="s">
        <v>30</v>
      </c>
      <c r="GT76" s="189">
        <v>2</v>
      </c>
      <c r="GU76" s="189" t="s">
        <v>14</v>
      </c>
      <c r="GV76" s="189" t="s">
        <v>14</v>
      </c>
      <c r="GW76" s="190">
        <v>44697</v>
      </c>
      <c r="GX76" s="188" t="s">
        <v>3618</v>
      </c>
      <c r="GY76" s="182">
        <v>3</v>
      </c>
      <c r="GZ76" s="182" t="s">
        <v>2247</v>
      </c>
      <c r="HA76" s="182" t="s">
        <v>30</v>
      </c>
      <c r="HB76" s="182">
        <v>2</v>
      </c>
      <c r="HC76" s="182" t="s">
        <v>14</v>
      </c>
      <c r="HD76" s="182" t="s">
        <v>14</v>
      </c>
      <c r="HE76" s="179">
        <v>44697</v>
      </c>
      <c r="HF76" s="189" t="s">
        <v>3610</v>
      </c>
      <c r="HG76" s="189">
        <v>2</v>
      </c>
      <c r="HH76" s="189" t="s">
        <v>2247</v>
      </c>
      <c r="HI76" s="189" t="s">
        <v>30</v>
      </c>
      <c r="HJ76" s="189">
        <v>2</v>
      </c>
      <c r="HK76" s="189" t="s">
        <v>14</v>
      </c>
      <c r="HL76" s="189" t="s">
        <v>14</v>
      </c>
      <c r="HM76" s="190">
        <v>44697</v>
      </c>
      <c r="HN76" s="188" t="s">
        <v>3616</v>
      </c>
      <c r="HO76" s="182">
        <v>2</v>
      </c>
      <c r="HP76" s="182" t="s">
        <v>2247</v>
      </c>
      <c r="HQ76" s="182" t="s">
        <v>30</v>
      </c>
      <c r="HR76" s="182">
        <v>2</v>
      </c>
      <c r="HS76" s="182" t="s">
        <v>14</v>
      </c>
      <c r="HT76" s="182" t="s">
        <v>14</v>
      </c>
      <c r="HU76" s="179">
        <v>44697</v>
      </c>
      <c r="HV76" s="189" t="s">
        <v>3613</v>
      </c>
      <c r="HW76" s="189">
        <v>3</v>
      </c>
      <c r="HX76" s="189" t="s">
        <v>2247</v>
      </c>
      <c r="HY76" s="189" t="s">
        <v>30</v>
      </c>
      <c r="HZ76" s="189">
        <v>2</v>
      </c>
      <c r="IA76" s="189" t="s">
        <v>14</v>
      </c>
      <c r="IB76" s="189" t="s">
        <v>14</v>
      </c>
      <c r="IC76" s="190">
        <v>44697</v>
      </c>
      <c r="ID76" s="188" t="s">
        <v>3615</v>
      </c>
      <c r="IE76" s="182">
        <v>1</v>
      </c>
      <c r="IF76" s="182" t="s">
        <v>2247</v>
      </c>
      <c r="IG76" s="182" t="s">
        <v>30</v>
      </c>
      <c r="IH76" s="182">
        <v>2</v>
      </c>
      <c r="II76" s="182" t="s">
        <v>14</v>
      </c>
      <c r="IJ76" s="182" t="s">
        <v>14</v>
      </c>
      <c r="IK76" s="179">
        <v>44697</v>
      </c>
      <c r="IL76" s="189" t="s">
        <v>3614</v>
      </c>
      <c r="IM76" s="189">
        <v>3</v>
      </c>
      <c r="IN76" s="189" t="s">
        <v>2247</v>
      </c>
      <c r="IO76" s="189" t="s">
        <v>30</v>
      </c>
      <c r="IP76" s="189">
        <v>2</v>
      </c>
      <c r="IQ76" s="189" t="s">
        <v>14</v>
      </c>
      <c r="IR76" s="189" t="s">
        <v>14</v>
      </c>
      <c r="IS76" s="190">
        <v>44697</v>
      </c>
    </row>
    <row r="77" spans="1:253" s="282" customFormat="1" ht="12.95" customHeight="1" x14ac:dyDescent="0.2">
      <c r="A77" s="282" t="s">
        <v>354</v>
      </c>
      <c r="B77" s="282" t="s">
        <v>9217</v>
      </c>
      <c r="C77" s="282" t="s">
        <v>355</v>
      </c>
      <c r="D77" s="282" t="s">
        <v>348</v>
      </c>
      <c r="E77" s="282" t="s">
        <v>8816</v>
      </c>
      <c r="F77" s="282" t="s">
        <v>3888</v>
      </c>
      <c r="G77" s="177">
        <v>55700000</v>
      </c>
      <c r="H77" s="178" t="s">
        <v>3860</v>
      </c>
      <c r="I77" s="178" t="s">
        <v>30</v>
      </c>
      <c r="J77" s="178">
        <v>2</v>
      </c>
      <c r="K77" s="178" t="s">
        <v>3862</v>
      </c>
      <c r="L77" s="178" t="s">
        <v>3861</v>
      </c>
      <c r="M77" s="179">
        <v>44719</v>
      </c>
      <c r="N77" s="188" t="s">
        <v>1447</v>
      </c>
      <c r="O77" s="180">
        <v>244843</v>
      </c>
      <c r="P77" s="180" t="s">
        <v>1444</v>
      </c>
      <c r="Q77" s="180" t="s">
        <v>30</v>
      </c>
      <c r="R77" s="180">
        <v>2</v>
      </c>
      <c r="S77" s="180" t="s">
        <v>1446</v>
      </c>
      <c r="T77" s="180" t="s">
        <v>1445</v>
      </c>
      <c r="U77" s="181">
        <v>44228</v>
      </c>
      <c r="V77" s="188" t="s">
        <v>1872</v>
      </c>
      <c r="W77" s="178">
        <v>8393000</v>
      </c>
      <c r="X77" s="178" t="s">
        <v>1869</v>
      </c>
      <c r="Y77" s="178" t="s">
        <v>30</v>
      </c>
      <c r="Z77" s="178">
        <v>2</v>
      </c>
      <c r="AA77" s="178" t="s">
        <v>1871</v>
      </c>
      <c r="AB77" s="178" t="s">
        <v>1870</v>
      </c>
      <c r="AC77" s="179">
        <v>44585</v>
      </c>
      <c r="AD77" s="188" t="s">
        <v>1874</v>
      </c>
      <c r="AE77" s="186">
        <v>2993000</v>
      </c>
      <c r="AF77" s="186" t="s">
        <v>1869</v>
      </c>
      <c r="AG77" s="186" t="s">
        <v>30</v>
      </c>
      <c r="AH77" s="186">
        <v>2</v>
      </c>
      <c r="AI77" s="186" t="s">
        <v>1873</v>
      </c>
      <c r="AJ77" s="186" t="s">
        <v>1870</v>
      </c>
      <c r="AK77" s="187">
        <v>44585</v>
      </c>
      <c r="AL77" s="188" t="s">
        <v>4882</v>
      </c>
      <c r="AM77" s="178">
        <v>101000</v>
      </c>
      <c r="AN77" s="178" t="s">
        <v>4879</v>
      </c>
      <c r="AO77" s="178" t="s">
        <v>4515</v>
      </c>
      <c r="AP77" s="178">
        <v>2</v>
      </c>
      <c r="AQ77" s="178" t="s">
        <v>4881</v>
      </c>
      <c r="AR77" s="178" t="s">
        <v>4880</v>
      </c>
      <c r="AS77" s="179">
        <v>44798</v>
      </c>
      <c r="AT77" s="189" t="s">
        <v>360</v>
      </c>
      <c r="AU77" s="186" t="s">
        <v>14</v>
      </c>
      <c r="AV77" s="186">
        <v>0</v>
      </c>
      <c r="AW77" s="186" t="s">
        <v>30</v>
      </c>
      <c r="AX77" s="186">
        <v>2</v>
      </c>
      <c r="AY77" s="186" t="s">
        <v>15</v>
      </c>
      <c r="AZ77" s="186">
        <v>0</v>
      </c>
      <c r="BA77" s="187">
        <v>43510</v>
      </c>
      <c r="BB77" s="188" t="s">
        <v>359</v>
      </c>
      <c r="BC77" s="178" t="s">
        <v>14</v>
      </c>
      <c r="BD77" s="178">
        <v>0</v>
      </c>
      <c r="BE77" s="178" t="s">
        <v>30</v>
      </c>
      <c r="BF77" s="178">
        <v>2</v>
      </c>
      <c r="BG77" s="178" t="s">
        <v>15</v>
      </c>
      <c r="BH77" s="178">
        <v>0</v>
      </c>
      <c r="BI77" s="179">
        <v>43510</v>
      </c>
      <c r="BJ77" s="189" t="s">
        <v>7769</v>
      </c>
      <c r="BK77" s="189">
        <v>487</v>
      </c>
      <c r="BL77" s="189" t="s">
        <v>7695</v>
      </c>
      <c r="BM77" s="189" t="s">
        <v>4515</v>
      </c>
      <c r="BN77" s="189">
        <v>2</v>
      </c>
      <c r="BO77" s="189" t="s">
        <v>7768</v>
      </c>
      <c r="BP77" s="186" t="s">
        <v>1511</v>
      </c>
      <c r="BQ77" s="190">
        <v>44861</v>
      </c>
      <c r="BR77" s="188" t="s">
        <v>356</v>
      </c>
      <c r="BS77" s="182" t="s">
        <v>14</v>
      </c>
      <c r="BT77" s="182">
        <v>0</v>
      </c>
      <c r="BU77" s="182" t="s">
        <v>30</v>
      </c>
      <c r="BV77" s="182">
        <v>2</v>
      </c>
      <c r="BW77" s="182" t="s">
        <v>15</v>
      </c>
      <c r="BX77" s="182">
        <v>0</v>
      </c>
      <c r="BY77" s="179">
        <v>43510</v>
      </c>
      <c r="BZ77" s="189" t="s">
        <v>357</v>
      </c>
      <c r="CA77" s="189" t="s">
        <v>14</v>
      </c>
      <c r="CB77" s="189">
        <v>0</v>
      </c>
      <c r="CC77" s="189" t="s">
        <v>14</v>
      </c>
      <c r="CD77" s="189" t="s">
        <v>14</v>
      </c>
      <c r="CE77" s="189" t="s">
        <v>15</v>
      </c>
      <c r="CF77" s="189">
        <v>0</v>
      </c>
      <c r="CG77" s="190">
        <v>43510</v>
      </c>
      <c r="CH77" s="188" t="s">
        <v>9897</v>
      </c>
      <c r="CI77" s="189" t="e">
        <v>#N/A</v>
      </c>
      <c r="CJ77" s="189" t="e">
        <v>#N/A</v>
      </c>
      <c r="CK77" s="189" t="e">
        <v>#N/A</v>
      </c>
      <c r="CL77" s="189" t="e">
        <v>#N/A</v>
      </c>
      <c r="CM77" s="189" t="e">
        <v>#N/A</v>
      </c>
      <c r="CN77" s="189" t="e">
        <v>#N/A</v>
      </c>
      <c r="CO77" s="191" t="e">
        <v>#N/A</v>
      </c>
      <c r="CP77" s="189" t="s">
        <v>358</v>
      </c>
      <c r="CQ77" s="182" t="s">
        <v>14</v>
      </c>
      <c r="CR77" s="182">
        <v>0</v>
      </c>
      <c r="CS77" s="182" t="s">
        <v>30</v>
      </c>
      <c r="CT77" s="182">
        <v>2</v>
      </c>
      <c r="CU77" s="182" t="s">
        <v>15</v>
      </c>
      <c r="CV77" s="182">
        <v>0</v>
      </c>
      <c r="CW77" s="179">
        <v>43510</v>
      </c>
      <c r="CX77" s="189" t="s">
        <v>1875</v>
      </c>
      <c r="CY77" s="186">
        <v>2993000</v>
      </c>
      <c r="CZ77" s="186" t="s">
        <v>1869</v>
      </c>
      <c r="DA77" s="186" t="s">
        <v>30</v>
      </c>
      <c r="DB77" s="186">
        <v>2</v>
      </c>
      <c r="DC77" s="186" t="s">
        <v>1879</v>
      </c>
      <c r="DD77" s="186" t="s">
        <v>1870</v>
      </c>
      <c r="DE77" s="192">
        <v>44585</v>
      </c>
      <c r="DF77" s="188" t="s">
        <v>1877</v>
      </c>
      <c r="DG77" s="178">
        <v>5400000</v>
      </c>
      <c r="DH77" s="182" t="s">
        <v>1869</v>
      </c>
      <c r="DI77" s="182" t="s">
        <v>30</v>
      </c>
      <c r="DJ77" s="182">
        <v>2</v>
      </c>
      <c r="DK77" s="182" t="s">
        <v>1876</v>
      </c>
      <c r="DL77" s="182" t="s">
        <v>1870</v>
      </c>
      <c r="DM77" s="179">
        <v>44585</v>
      </c>
      <c r="DN77" s="189" t="s">
        <v>1878</v>
      </c>
      <c r="DO77" s="186">
        <v>0</v>
      </c>
      <c r="DP77" s="189" t="s">
        <v>14</v>
      </c>
      <c r="DQ77" s="189" t="s">
        <v>14</v>
      </c>
      <c r="DR77" s="189" t="s">
        <v>14</v>
      </c>
      <c r="DS77" s="189" t="s">
        <v>14</v>
      </c>
      <c r="DT77" s="189" t="s">
        <v>14</v>
      </c>
      <c r="DU77" s="190">
        <v>44585</v>
      </c>
      <c r="DV77" s="188" t="s">
        <v>1880</v>
      </c>
      <c r="DW77" s="178">
        <v>777000</v>
      </c>
      <c r="DX77" s="182" t="s">
        <v>1869</v>
      </c>
      <c r="DY77" s="182" t="s">
        <v>30</v>
      </c>
      <c r="DZ77" s="182">
        <v>2</v>
      </c>
      <c r="EA77" s="182" t="s">
        <v>1879</v>
      </c>
      <c r="EB77" s="182" t="s">
        <v>1870</v>
      </c>
      <c r="EC77" s="179">
        <v>44585</v>
      </c>
      <c r="ED77" s="189" t="s">
        <v>1882</v>
      </c>
      <c r="EE77" s="186">
        <v>2065000</v>
      </c>
      <c r="EF77" s="189" t="s">
        <v>1869</v>
      </c>
      <c r="EG77" s="189" t="s">
        <v>30</v>
      </c>
      <c r="EH77" s="189">
        <v>2</v>
      </c>
      <c r="EI77" s="189" t="s">
        <v>1881</v>
      </c>
      <c r="EJ77" s="189" t="s">
        <v>1870</v>
      </c>
      <c r="EK77" s="190">
        <v>44585</v>
      </c>
      <c r="EL77" s="188" t="s">
        <v>1884</v>
      </c>
      <c r="EM77" s="178">
        <v>151000</v>
      </c>
      <c r="EN77" s="182" t="s">
        <v>1869</v>
      </c>
      <c r="EO77" s="182" t="s">
        <v>30</v>
      </c>
      <c r="EP77" s="182">
        <v>2</v>
      </c>
      <c r="EQ77" s="182" t="s">
        <v>1883</v>
      </c>
      <c r="ER77" s="182" t="s">
        <v>1870</v>
      </c>
      <c r="ES77" s="179">
        <v>44585</v>
      </c>
      <c r="ET77" s="189" t="s">
        <v>7770</v>
      </c>
      <c r="EU77" s="189">
        <v>10511</v>
      </c>
      <c r="EV77" s="189" t="s">
        <v>7695</v>
      </c>
      <c r="EW77" s="189" t="s">
        <v>4515</v>
      </c>
      <c r="EX77" s="189">
        <v>2</v>
      </c>
      <c r="EY77" s="189" t="s">
        <v>7758</v>
      </c>
      <c r="EZ77" s="189" t="s">
        <v>1511</v>
      </c>
      <c r="FA77" s="190">
        <v>44861</v>
      </c>
      <c r="FB77" s="188" t="s">
        <v>1451</v>
      </c>
      <c r="FC77" s="182">
        <v>3</v>
      </c>
      <c r="FD77" s="182" t="s">
        <v>1448</v>
      </c>
      <c r="FE77" s="182" t="s">
        <v>30</v>
      </c>
      <c r="FF77" s="182">
        <v>2</v>
      </c>
      <c r="FG77" s="182" t="s">
        <v>1450</v>
      </c>
      <c r="FH77" s="182" t="s">
        <v>1449</v>
      </c>
      <c r="FI77" s="179">
        <v>44228</v>
      </c>
      <c r="FJ77" s="188" t="s">
        <v>361</v>
      </c>
      <c r="FK77" s="189" t="s">
        <v>14</v>
      </c>
      <c r="FL77" s="189">
        <v>0</v>
      </c>
      <c r="FM77" s="189" t="s">
        <v>30</v>
      </c>
      <c r="FN77" s="189">
        <v>2</v>
      </c>
      <c r="FO77" s="189" t="s">
        <v>15</v>
      </c>
      <c r="FP77" s="186">
        <v>0</v>
      </c>
      <c r="FQ77" s="187">
        <v>43510</v>
      </c>
      <c r="FR77" s="188" t="s">
        <v>362</v>
      </c>
      <c r="FS77" s="182" t="s">
        <v>14</v>
      </c>
      <c r="FT77" s="182">
        <v>0</v>
      </c>
      <c r="FU77" s="182" t="s">
        <v>30</v>
      </c>
      <c r="FV77" s="182">
        <v>2</v>
      </c>
      <c r="FW77" s="182" t="s">
        <v>15</v>
      </c>
      <c r="FX77" s="182">
        <v>0</v>
      </c>
      <c r="FY77" s="179">
        <v>43510</v>
      </c>
      <c r="FZ77" s="189" t="s">
        <v>3620</v>
      </c>
      <c r="GA77" s="189">
        <v>2</v>
      </c>
      <c r="GB77" s="189" t="s">
        <v>2247</v>
      </c>
      <c r="GC77" s="189" t="s">
        <v>30</v>
      </c>
      <c r="GD77" s="189">
        <v>2</v>
      </c>
      <c r="GE77" s="189" t="s">
        <v>14</v>
      </c>
      <c r="GF77" s="189" t="s">
        <v>14</v>
      </c>
      <c r="GG77" s="190">
        <v>44697</v>
      </c>
      <c r="GH77" s="188" t="s">
        <v>3626</v>
      </c>
      <c r="GI77" s="182">
        <v>3</v>
      </c>
      <c r="GJ77" s="182" t="s">
        <v>2247</v>
      </c>
      <c r="GK77" s="182" t="s">
        <v>30</v>
      </c>
      <c r="GL77" s="182">
        <v>2</v>
      </c>
      <c r="GM77" s="182" t="s">
        <v>14</v>
      </c>
      <c r="GN77" s="182" t="s">
        <v>14</v>
      </c>
      <c r="GO77" s="179">
        <v>44697</v>
      </c>
      <c r="GP77" s="189" t="s">
        <v>3621</v>
      </c>
      <c r="GQ77" s="189">
        <v>2</v>
      </c>
      <c r="GR77" s="189" t="s">
        <v>2247</v>
      </c>
      <c r="GS77" s="189" t="s">
        <v>30</v>
      </c>
      <c r="GT77" s="189">
        <v>2</v>
      </c>
      <c r="GU77" s="189" t="s">
        <v>14</v>
      </c>
      <c r="GV77" s="189" t="s">
        <v>14</v>
      </c>
      <c r="GW77" s="190">
        <v>44697</v>
      </c>
      <c r="GX77" s="188" t="s">
        <v>3627</v>
      </c>
      <c r="GY77" s="182">
        <v>3</v>
      </c>
      <c r="GZ77" s="182" t="s">
        <v>2247</v>
      </c>
      <c r="HA77" s="182" t="s">
        <v>30</v>
      </c>
      <c r="HB77" s="182">
        <v>2</v>
      </c>
      <c r="HC77" s="182" t="s">
        <v>14</v>
      </c>
      <c r="HD77" s="182" t="s">
        <v>14</v>
      </c>
      <c r="HE77" s="179">
        <v>44697</v>
      </c>
      <c r="HF77" s="189" t="s">
        <v>3619</v>
      </c>
      <c r="HG77" s="189">
        <v>2</v>
      </c>
      <c r="HH77" s="189" t="s">
        <v>2247</v>
      </c>
      <c r="HI77" s="189" t="s">
        <v>30</v>
      </c>
      <c r="HJ77" s="189">
        <v>2</v>
      </c>
      <c r="HK77" s="189" t="s">
        <v>14</v>
      </c>
      <c r="HL77" s="189" t="s">
        <v>14</v>
      </c>
      <c r="HM77" s="190">
        <v>44697</v>
      </c>
      <c r="HN77" s="188" t="s">
        <v>3625</v>
      </c>
      <c r="HO77" s="182">
        <v>2</v>
      </c>
      <c r="HP77" s="182" t="s">
        <v>2247</v>
      </c>
      <c r="HQ77" s="182" t="s">
        <v>30</v>
      </c>
      <c r="HR77" s="182">
        <v>2</v>
      </c>
      <c r="HS77" s="182" t="s">
        <v>14</v>
      </c>
      <c r="HT77" s="182" t="s">
        <v>14</v>
      </c>
      <c r="HU77" s="179">
        <v>44697</v>
      </c>
      <c r="HV77" s="189" t="s">
        <v>3622</v>
      </c>
      <c r="HW77" s="189">
        <v>3</v>
      </c>
      <c r="HX77" s="189" t="s">
        <v>2247</v>
      </c>
      <c r="HY77" s="189" t="s">
        <v>30</v>
      </c>
      <c r="HZ77" s="189">
        <v>2</v>
      </c>
      <c r="IA77" s="189" t="s">
        <v>14</v>
      </c>
      <c r="IB77" s="189" t="s">
        <v>14</v>
      </c>
      <c r="IC77" s="190">
        <v>44697</v>
      </c>
      <c r="ID77" s="188" t="s">
        <v>3624</v>
      </c>
      <c r="IE77" s="182">
        <v>1</v>
      </c>
      <c r="IF77" s="182" t="s">
        <v>2247</v>
      </c>
      <c r="IG77" s="182" t="s">
        <v>30</v>
      </c>
      <c r="IH77" s="182">
        <v>2</v>
      </c>
      <c r="II77" s="182" t="s">
        <v>14</v>
      </c>
      <c r="IJ77" s="182" t="s">
        <v>14</v>
      </c>
      <c r="IK77" s="179">
        <v>44697</v>
      </c>
      <c r="IL77" s="189" t="s">
        <v>3623</v>
      </c>
      <c r="IM77" s="189">
        <v>3</v>
      </c>
      <c r="IN77" s="189" t="s">
        <v>2247</v>
      </c>
      <c r="IO77" s="189" t="s">
        <v>30</v>
      </c>
      <c r="IP77" s="189">
        <v>2</v>
      </c>
      <c r="IQ77" s="189" t="s">
        <v>14</v>
      </c>
      <c r="IR77" s="189" t="s">
        <v>14</v>
      </c>
      <c r="IS77" s="190">
        <v>44697</v>
      </c>
    </row>
    <row r="78" spans="1:253" s="282" customFormat="1" ht="12.95" customHeight="1" x14ac:dyDescent="0.2">
      <c r="A78" s="282" t="s">
        <v>1574</v>
      </c>
      <c r="B78" s="282" t="s">
        <v>9426</v>
      </c>
      <c r="C78" s="282" t="s">
        <v>1575</v>
      </c>
      <c r="D78" s="282" t="s">
        <v>348</v>
      </c>
      <c r="E78" s="282" t="s">
        <v>8816</v>
      </c>
      <c r="F78" s="282" t="s">
        <v>3889</v>
      </c>
      <c r="G78" s="177">
        <v>55700000</v>
      </c>
      <c r="H78" s="178" t="s">
        <v>3860</v>
      </c>
      <c r="I78" s="178" t="s">
        <v>30</v>
      </c>
      <c r="J78" s="178">
        <v>2</v>
      </c>
      <c r="K78" s="178" t="s">
        <v>3862</v>
      </c>
      <c r="L78" s="178" t="s">
        <v>3861</v>
      </c>
      <c r="M78" s="179">
        <v>44719</v>
      </c>
      <c r="N78" s="188" t="s">
        <v>2586</v>
      </c>
      <c r="O78" s="180">
        <v>379957</v>
      </c>
      <c r="P78" s="180" t="s">
        <v>2583</v>
      </c>
      <c r="Q78" s="180" t="s">
        <v>80</v>
      </c>
      <c r="R78" s="180">
        <v>1</v>
      </c>
      <c r="S78" s="180" t="s">
        <v>2585</v>
      </c>
      <c r="T78" s="180" t="s">
        <v>2584</v>
      </c>
      <c r="U78" s="181">
        <v>44690</v>
      </c>
      <c r="V78" s="188" t="s">
        <v>3891</v>
      </c>
      <c r="W78" s="178">
        <v>43453000</v>
      </c>
      <c r="X78" s="178" t="s">
        <v>2587</v>
      </c>
      <c r="Y78" s="178" t="s">
        <v>30</v>
      </c>
      <c r="Z78" s="178">
        <v>2</v>
      </c>
      <c r="AA78" s="178" t="s">
        <v>3890</v>
      </c>
      <c r="AB78" s="178" t="s">
        <v>1870</v>
      </c>
      <c r="AC78" s="179">
        <v>44719</v>
      </c>
      <c r="AD78" s="188" t="s">
        <v>2589</v>
      </c>
      <c r="AE78" s="186">
        <v>30428000</v>
      </c>
      <c r="AF78" s="186" t="s">
        <v>2587</v>
      </c>
      <c r="AG78" s="186" t="s">
        <v>30</v>
      </c>
      <c r="AH78" s="186">
        <v>2</v>
      </c>
      <c r="AI78" s="186" t="s">
        <v>2588</v>
      </c>
      <c r="AJ78" s="186" t="s">
        <v>1870</v>
      </c>
      <c r="AK78" s="187">
        <v>44690</v>
      </c>
      <c r="AL78" s="188" t="s">
        <v>7774</v>
      </c>
      <c r="AM78" s="178">
        <v>1091000</v>
      </c>
      <c r="AN78" s="178" t="s">
        <v>7771</v>
      </c>
      <c r="AO78" s="178" t="s">
        <v>4515</v>
      </c>
      <c r="AP78" s="178">
        <v>2</v>
      </c>
      <c r="AQ78" s="178" t="s">
        <v>7773</v>
      </c>
      <c r="AR78" s="178" t="s">
        <v>7772</v>
      </c>
      <c r="AS78" s="179">
        <v>44861</v>
      </c>
      <c r="AT78" s="189" t="s">
        <v>1576</v>
      </c>
      <c r="AU78" s="186" t="s">
        <v>14</v>
      </c>
      <c r="AV78" s="186" t="s">
        <v>14</v>
      </c>
      <c r="AW78" s="186" t="s">
        <v>14</v>
      </c>
      <c r="AX78" s="186" t="s">
        <v>14</v>
      </c>
      <c r="AY78" s="186" t="s">
        <v>14</v>
      </c>
      <c r="AZ78" s="186" t="s">
        <v>14</v>
      </c>
      <c r="BA78" s="187">
        <v>44370</v>
      </c>
      <c r="BB78" s="188" t="s">
        <v>1577</v>
      </c>
      <c r="BC78" s="178" t="s">
        <v>14</v>
      </c>
      <c r="BD78" s="178" t="s">
        <v>14</v>
      </c>
      <c r="BE78" s="178" t="s">
        <v>14</v>
      </c>
      <c r="BF78" s="178" t="s">
        <v>14</v>
      </c>
      <c r="BG78" s="178" t="s">
        <v>14</v>
      </c>
      <c r="BH78" s="178" t="s">
        <v>14</v>
      </c>
      <c r="BI78" s="179">
        <v>44370</v>
      </c>
      <c r="BJ78" s="189" t="s">
        <v>7776</v>
      </c>
      <c r="BK78" s="189">
        <v>9833</v>
      </c>
      <c r="BL78" s="189" t="s">
        <v>7695</v>
      </c>
      <c r="BM78" s="189" t="s">
        <v>19</v>
      </c>
      <c r="BN78" s="189">
        <v>3</v>
      </c>
      <c r="BO78" s="189" t="s">
        <v>7775</v>
      </c>
      <c r="BP78" s="186" t="s">
        <v>1511</v>
      </c>
      <c r="BQ78" s="190">
        <v>44861</v>
      </c>
      <c r="BR78" s="188" t="s">
        <v>1578</v>
      </c>
      <c r="BS78" s="182" t="s">
        <v>14</v>
      </c>
      <c r="BT78" s="182" t="s">
        <v>14</v>
      </c>
      <c r="BU78" s="182" t="s">
        <v>14</v>
      </c>
      <c r="BV78" s="182" t="s">
        <v>14</v>
      </c>
      <c r="BW78" s="182" t="s">
        <v>14</v>
      </c>
      <c r="BX78" s="182" t="s">
        <v>14</v>
      </c>
      <c r="BY78" s="179">
        <v>44370</v>
      </c>
      <c r="BZ78" s="189" t="s">
        <v>1579</v>
      </c>
      <c r="CA78" s="189" t="s">
        <v>14</v>
      </c>
      <c r="CB78" s="189" t="s">
        <v>14</v>
      </c>
      <c r="CC78" s="189" t="s">
        <v>14</v>
      </c>
      <c r="CD78" s="189" t="s">
        <v>14</v>
      </c>
      <c r="CE78" s="189" t="s">
        <v>14</v>
      </c>
      <c r="CF78" s="189" t="s">
        <v>14</v>
      </c>
      <c r="CG78" s="190">
        <v>44370</v>
      </c>
      <c r="CH78" s="188" t="s">
        <v>9898</v>
      </c>
      <c r="CI78" s="189" t="e">
        <v>#N/A</v>
      </c>
      <c r="CJ78" s="189" t="e">
        <v>#N/A</v>
      </c>
      <c r="CK78" s="189" t="e">
        <v>#N/A</v>
      </c>
      <c r="CL78" s="189" t="e">
        <v>#N/A</v>
      </c>
      <c r="CM78" s="189" t="e">
        <v>#N/A</v>
      </c>
      <c r="CN78" s="189" t="e">
        <v>#N/A</v>
      </c>
      <c r="CO78" s="191" t="e">
        <v>#N/A</v>
      </c>
      <c r="CP78" s="189" t="s">
        <v>1580</v>
      </c>
      <c r="CQ78" s="182" t="s">
        <v>14</v>
      </c>
      <c r="CR78" s="182" t="s">
        <v>14</v>
      </c>
      <c r="CS78" s="182" t="s">
        <v>14</v>
      </c>
      <c r="CT78" s="182" t="s">
        <v>14</v>
      </c>
      <c r="CU78" s="182" t="s">
        <v>14</v>
      </c>
      <c r="CV78" s="182" t="s">
        <v>14</v>
      </c>
      <c r="CW78" s="179">
        <v>44370</v>
      </c>
      <c r="CX78" s="189" t="s">
        <v>2590</v>
      </c>
      <c r="CY78" s="186">
        <v>9860000</v>
      </c>
      <c r="CZ78" s="186" t="s">
        <v>2587</v>
      </c>
      <c r="DA78" s="186" t="s">
        <v>30</v>
      </c>
      <c r="DB78" s="186">
        <v>2</v>
      </c>
      <c r="DC78" s="186" t="s">
        <v>2593</v>
      </c>
      <c r="DD78" s="186" t="s">
        <v>1870</v>
      </c>
      <c r="DE78" s="192">
        <v>44690</v>
      </c>
      <c r="DF78" s="188" t="s">
        <v>3892</v>
      </c>
      <c r="DG78" s="178">
        <v>13025000</v>
      </c>
      <c r="DH78" s="182" t="s">
        <v>2587</v>
      </c>
      <c r="DI78" s="182" t="s">
        <v>30</v>
      </c>
      <c r="DJ78" s="182">
        <v>2</v>
      </c>
      <c r="DK78" s="182" t="s">
        <v>3884</v>
      </c>
      <c r="DL78" s="182" t="s">
        <v>1870</v>
      </c>
      <c r="DM78" s="179">
        <v>44719</v>
      </c>
      <c r="DN78" s="189" t="s">
        <v>2592</v>
      </c>
      <c r="DO78" s="186">
        <v>20568000</v>
      </c>
      <c r="DP78" s="189" t="s">
        <v>2587</v>
      </c>
      <c r="DQ78" s="189" t="s">
        <v>30</v>
      </c>
      <c r="DR78" s="189">
        <v>2</v>
      </c>
      <c r="DS78" s="189" t="s">
        <v>2591</v>
      </c>
      <c r="DT78" s="189" t="s">
        <v>1870</v>
      </c>
      <c r="DU78" s="190">
        <v>44690</v>
      </c>
      <c r="DV78" s="188" t="s">
        <v>2594</v>
      </c>
      <c r="DW78" s="178">
        <v>2030000</v>
      </c>
      <c r="DX78" s="182" t="s">
        <v>2587</v>
      </c>
      <c r="DY78" s="182" t="s">
        <v>30</v>
      </c>
      <c r="DZ78" s="182">
        <v>2</v>
      </c>
      <c r="EA78" s="182" t="s">
        <v>2593</v>
      </c>
      <c r="EB78" s="182" t="s">
        <v>1870</v>
      </c>
      <c r="EC78" s="179">
        <v>44690</v>
      </c>
      <c r="ED78" s="189" t="s">
        <v>2596</v>
      </c>
      <c r="EE78" s="186">
        <v>5519000</v>
      </c>
      <c r="EF78" s="189" t="s">
        <v>2587</v>
      </c>
      <c r="EG78" s="189" t="s">
        <v>30</v>
      </c>
      <c r="EH78" s="189">
        <v>2</v>
      </c>
      <c r="EI78" s="189" t="s">
        <v>2595</v>
      </c>
      <c r="EJ78" s="189" t="s">
        <v>1870</v>
      </c>
      <c r="EK78" s="190">
        <v>44690</v>
      </c>
      <c r="EL78" s="188" t="s">
        <v>2598</v>
      </c>
      <c r="EM78" s="178">
        <v>2311000</v>
      </c>
      <c r="EN78" s="182" t="s">
        <v>2587</v>
      </c>
      <c r="EO78" s="182" t="s">
        <v>30</v>
      </c>
      <c r="EP78" s="182">
        <v>2</v>
      </c>
      <c r="EQ78" s="182" t="s">
        <v>2597</v>
      </c>
      <c r="ER78" s="182" t="s">
        <v>1870</v>
      </c>
      <c r="ES78" s="179">
        <v>44690</v>
      </c>
      <c r="ET78" s="189" t="s">
        <v>7777</v>
      </c>
      <c r="EU78" s="189">
        <v>10511</v>
      </c>
      <c r="EV78" s="189" t="s">
        <v>7695</v>
      </c>
      <c r="EW78" s="189" t="s">
        <v>19</v>
      </c>
      <c r="EX78" s="189">
        <v>3</v>
      </c>
      <c r="EY78" s="189" t="s">
        <v>7758</v>
      </c>
      <c r="EZ78" s="189" t="s">
        <v>1511</v>
      </c>
      <c r="FA78" s="190">
        <v>44861</v>
      </c>
      <c r="FB78" s="188" t="s">
        <v>1584</v>
      </c>
      <c r="FC78" s="182">
        <v>3</v>
      </c>
      <c r="FD78" s="182" t="s">
        <v>1581</v>
      </c>
      <c r="FE78" s="182" t="s">
        <v>80</v>
      </c>
      <c r="FF78" s="182">
        <v>1</v>
      </c>
      <c r="FG78" s="182" t="s">
        <v>1583</v>
      </c>
      <c r="FH78" s="182" t="s">
        <v>1582</v>
      </c>
      <c r="FI78" s="179">
        <v>44370</v>
      </c>
      <c r="FJ78" s="188" t="s">
        <v>1585</v>
      </c>
      <c r="FK78" s="189" t="s">
        <v>14</v>
      </c>
      <c r="FL78" s="189" t="s">
        <v>14</v>
      </c>
      <c r="FM78" s="189" t="s">
        <v>14</v>
      </c>
      <c r="FN78" s="189" t="s">
        <v>14</v>
      </c>
      <c r="FO78" s="189" t="s">
        <v>14</v>
      </c>
      <c r="FP78" s="186" t="s">
        <v>14</v>
      </c>
      <c r="FQ78" s="187">
        <v>44370</v>
      </c>
      <c r="FR78" s="188" t="s">
        <v>1586</v>
      </c>
      <c r="FS78" s="182" t="s">
        <v>14</v>
      </c>
      <c r="FT78" s="182" t="s">
        <v>14</v>
      </c>
      <c r="FU78" s="182" t="s">
        <v>14</v>
      </c>
      <c r="FV78" s="182" t="s">
        <v>14</v>
      </c>
      <c r="FW78" s="182" t="s">
        <v>14</v>
      </c>
      <c r="FX78" s="182" t="s">
        <v>14</v>
      </c>
      <c r="FY78" s="179">
        <v>44370</v>
      </c>
      <c r="FZ78" s="189" t="s">
        <v>3629</v>
      </c>
      <c r="GA78" s="189">
        <v>2</v>
      </c>
      <c r="GB78" s="189" t="s">
        <v>2247</v>
      </c>
      <c r="GC78" s="189" t="s">
        <v>30</v>
      </c>
      <c r="GD78" s="189">
        <v>2</v>
      </c>
      <c r="GE78" s="189" t="s">
        <v>14</v>
      </c>
      <c r="GF78" s="189" t="s">
        <v>14</v>
      </c>
      <c r="GG78" s="190">
        <v>44697</v>
      </c>
      <c r="GH78" s="188" t="s">
        <v>3635</v>
      </c>
      <c r="GI78" s="182">
        <v>3</v>
      </c>
      <c r="GJ78" s="182" t="s">
        <v>2247</v>
      </c>
      <c r="GK78" s="182" t="s">
        <v>30</v>
      </c>
      <c r="GL78" s="182">
        <v>2</v>
      </c>
      <c r="GM78" s="182" t="s">
        <v>14</v>
      </c>
      <c r="GN78" s="182" t="s">
        <v>14</v>
      </c>
      <c r="GO78" s="179">
        <v>44697</v>
      </c>
      <c r="GP78" s="189" t="s">
        <v>3630</v>
      </c>
      <c r="GQ78" s="189">
        <v>2</v>
      </c>
      <c r="GR78" s="189" t="s">
        <v>2247</v>
      </c>
      <c r="GS78" s="189" t="s">
        <v>30</v>
      </c>
      <c r="GT78" s="189">
        <v>2</v>
      </c>
      <c r="GU78" s="189" t="s">
        <v>14</v>
      </c>
      <c r="GV78" s="189" t="s">
        <v>14</v>
      </c>
      <c r="GW78" s="190">
        <v>44697</v>
      </c>
      <c r="GX78" s="188" t="s">
        <v>3636</v>
      </c>
      <c r="GY78" s="182">
        <v>3</v>
      </c>
      <c r="GZ78" s="182" t="s">
        <v>2247</v>
      </c>
      <c r="HA78" s="182" t="s">
        <v>30</v>
      </c>
      <c r="HB78" s="182">
        <v>2</v>
      </c>
      <c r="HC78" s="182" t="s">
        <v>14</v>
      </c>
      <c r="HD78" s="182" t="s">
        <v>14</v>
      </c>
      <c r="HE78" s="179">
        <v>44697</v>
      </c>
      <c r="HF78" s="189" t="s">
        <v>3628</v>
      </c>
      <c r="HG78" s="189">
        <v>2</v>
      </c>
      <c r="HH78" s="189" t="s">
        <v>2247</v>
      </c>
      <c r="HI78" s="189" t="s">
        <v>30</v>
      </c>
      <c r="HJ78" s="189">
        <v>2</v>
      </c>
      <c r="HK78" s="189" t="s">
        <v>14</v>
      </c>
      <c r="HL78" s="189" t="s">
        <v>14</v>
      </c>
      <c r="HM78" s="190">
        <v>44697</v>
      </c>
      <c r="HN78" s="188" t="s">
        <v>3634</v>
      </c>
      <c r="HO78" s="182">
        <v>2</v>
      </c>
      <c r="HP78" s="182" t="s">
        <v>2247</v>
      </c>
      <c r="HQ78" s="182" t="s">
        <v>30</v>
      </c>
      <c r="HR78" s="182">
        <v>2</v>
      </c>
      <c r="HS78" s="182" t="s">
        <v>14</v>
      </c>
      <c r="HT78" s="182" t="s">
        <v>14</v>
      </c>
      <c r="HU78" s="179">
        <v>44697</v>
      </c>
      <c r="HV78" s="189" t="s">
        <v>3631</v>
      </c>
      <c r="HW78" s="189">
        <v>3</v>
      </c>
      <c r="HX78" s="189" t="s">
        <v>2247</v>
      </c>
      <c r="HY78" s="189" t="s">
        <v>30</v>
      </c>
      <c r="HZ78" s="189">
        <v>2</v>
      </c>
      <c r="IA78" s="189" t="s">
        <v>14</v>
      </c>
      <c r="IB78" s="189" t="s">
        <v>14</v>
      </c>
      <c r="IC78" s="190">
        <v>44697</v>
      </c>
      <c r="ID78" s="188" t="s">
        <v>3633</v>
      </c>
      <c r="IE78" s="182">
        <v>1</v>
      </c>
      <c r="IF78" s="182" t="s">
        <v>2247</v>
      </c>
      <c r="IG78" s="182" t="s">
        <v>30</v>
      </c>
      <c r="IH78" s="182">
        <v>2</v>
      </c>
      <c r="II78" s="182" t="s">
        <v>14</v>
      </c>
      <c r="IJ78" s="182" t="s">
        <v>14</v>
      </c>
      <c r="IK78" s="179">
        <v>44697</v>
      </c>
      <c r="IL78" s="189" t="s">
        <v>3632</v>
      </c>
      <c r="IM78" s="189">
        <v>3</v>
      </c>
      <c r="IN78" s="189" t="s">
        <v>2247</v>
      </c>
      <c r="IO78" s="189" t="s">
        <v>30</v>
      </c>
      <c r="IP78" s="189">
        <v>2</v>
      </c>
      <c r="IQ78" s="189" t="s">
        <v>14</v>
      </c>
      <c r="IR78" s="189" t="s">
        <v>14</v>
      </c>
      <c r="IS78" s="190">
        <v>44697</v>
      </c>
    </row>
    <row r="79" spans="1:253" s="282" customFormat="1" ht="12.95" customHeight="1" x14ac:dyDescent="0.2">
      <c r="A79" s="282" t="s">
        <v>886</v>
      </c>
      <c r="B79" s="282" t="s">
        <v>9432</v>
      </c>
      <c r="C79" s="282" t="s">
        <v>887</v>
      </c>
      <c r="D79" s="282" t="s">
        <v>695</v>
      </c>
      <c r="E79" s="282" t="s">
        <v>8821</v>
      </c>
      <c r="F79" s="282" t="s">
        <v>8424</v>
      </c>
      <c r="G79" s="177">
        <v>33100000</v>
      </c>
      <c r="H79" s="178" t="s">
        <v>8421</v>
      </c>
      <c r="I79" s="178" t="s">
        <v>80</v>
      </c>
      <c r="J79" s="178">
        <v>1</v>
      </c>
      <c r="K79" s="178" t="s">
        <v>8423</v>
      </c>
      <c r="L79" s="178" t="s">
        <v>8422</v>
      </c>
      <c r="M79" s="179">
        <v>44865</v>
      </c>
      <c r="N79" s="188" t="s">
        <v>1937</v>
      </c>
      <c r="O79" s="180">
        <v>550263</v>
      </c>
      <c r="P79" s="180" t="s">
        <v>1934</v>
      </c>
      <c r="Q79" s="180" t="s">
        <v>30</v>
      </c>
      <c r="R79" s="180">
        <v>2</v>
      </c>
      <c r="S79" s="180" t="s">
        <v>1936</v>
      </c>
      <c r="T79" s="180" t="s">
        <v>1935</v>
      </c>
      <c r="U79" s="181">
        <v>44592</v>
      </c>
      <c r="V79" s="188" t="s">
        <v>1941</v>
      </c>
      <c r="W79" s="178">
        <v>20399000</v>
      </c>
      <c r="X79" s="178" t="s">
        <v>1938</v>
      </c>
      <c r="Y79" s="178" t="s">
        <v>30</v>
      </c>
      <c r="Z79" s="178">
        <v>2</v>
      </c>
      <c r="AA79" s="178" t="s">
        <v>1940</v>
      </c>
      <c r="AB79" s="178" t="s">
        <v>1939</v>
      </c>
      <c r="AC79" s="179">
        <v>44592</v>
      </c>
      <c r="AD79" s="188" t="s">
        <v>2234</v>
      </c>
      <c r="AE79" s="186">
        <v>10885000</v>
      </c>
      <c r="AF79" s="186" t="s">
        <v>2231</v>
      </c>
      <c r="AG79" s="186" t="s">
        <v>30</v>
      </c>
      <c r="AH79" s="186">
        <v>2</v>
      </c>
      <c r="AI79" s="186" t="s">
        <v>2233</v>
      </c>
      <c r="AJ79" s="186" t="s">
        <v>2232</v>
      </c>
      <c r="AK79" s="187">
        <v>44673</v>
      </c>
      <c r="AL79" s="188" t="s">
        <v>4483</v>
      </c>
      <c r="AM79" s="178">
        <v>953000</v>
      </c>
      <c r="AN79" s="178" t="s">
        <v>4480</v>
      </c>
      <c r="AO79" s="178" t="s">
        <v>30</v>
      </c>
      <c r="AP79" s="178">
        <v>2</v>
      </c>
      <c r="AQ79" s="178" t="s">
        <v>4482</v>
      </c>
      <c r="AR79" s="178" t="s">
        <v>4481</v>
      </c>
      <c r="AS79" s="179">
        <v>44769</v>
      </c>
      <c r="AT79" s="189" t="s">
        <v>8428</v>
      </c>
      <c r="AU79" s="186">
        <v>257</v>
      </c>
      <c r="AV79" s="186" t="s">
        <v>8425</v>
      </c>
      <c r="AW79" s="186" t="s">
        <v>19</v>
      </c>
      <c r="AX79" s="186">
        <v>3</v>
      </c>
      <c r="AY79" s="186" t="s">
        <v>8427</v>
      </c>
      <c r="AZ79" s="186" t="s">
        <v>8426</v>
      </c>
      <c r="BA79" s="187">
        <v>44865</v>
      </c>
      <c r="BB79" s="188" t="s">
        <v>1942</v>
      </c>
      <c r="BC79" s="178" t="s">
        <v>14</v>
      </c>
      <c r="BD79" s="178" t="s">
        <v>14</v>
      </c>
      <c r="BE79" s="178" t="s">
        <v>14</v>
      </c>
      <c r="BF79" s="178" t="s">
        <v>14</v>
      </c>
      <c r="BG79" s="178">
        <v>0</v>
      </c>
      <c r="BH79" s="178" t="s">
        <v>14</v>
      </c>
      <c r="BI79" s="179">
        <v>44592</v>
      </c>
      <c r="BJ79" s="189" t="s">
        <v>4484</v>
      </c>
      <c r="BK79" s="189">
        <v>549</v>
      </c>
      <c r="BL79" s="189" t="s">
        <v>4476</v>
      </c>
      <c r="BM79" s="189" t="s">
        <v>30</v>
      </c>
      <c r="BN79" s="189">
        <v>2</v>
      </c>
      <c r="BO79" s="189" t="s">
        <v>4478</v>
      </c>
      <c r="BP79" s="186" t="s">
        <v>4477</v>
      </c>
      <c r="BQ79" s="190">
        <v>44769</v>
      </c>
      <c r="BR79" s="188" t="s">
        <v>2245</v>
      </c>
      <c r="BS79" s="182">
        <v>143407</v>
      </c>
      <c r="BT79" s="182" t="s">
        <v>2227</v>
      </c>
      <c r="BU79" s="182" t="s">
        <v>19</v>
      </c>
      <c r="BV79" s="182">
        <v>3</v>
      </c>
      <c r="BW79" s="182" t="s">
        <v>2229</v>
      </c>
      <c r="BX79" s="182" t="s">
        <v>2228</v>
      </c>
      <c r="BY79" s="179">
        <v>44673</v>
      </c>
      <c r="BZ79" s="189" t="s">
        <v>2026</v>
      </c>
      <c r="CA79" s="189">
        <v>13365</v>
      </c>
      <c r="CB79" s="189" t="s">
        <v>2023</v>
      </c>
      <c r="CC79" s="189" t="s">
        <v>19</v>
      </c>
      <c r="CD79" s="189">
        <v>3</v>
      </c>
      <c r="CE79" s="189" t="s">
        <v>2025</v>
      </c>
      <c r="CF79" s="189" t="s">
        <v>2024</v>
      </c>
      <c r="CG79" s="190">
        <v>44645</v>
      </c>
      <c r="CH79" s="188" t="s">
        <v>9899</v>
      </c>
      <c r="CI79" s="189" t="e">
        <v>#N/A</v>
      </c>
      <c r="CJ79" s="189" t="e">
        <v>#N/A</v>
      </c>
      <c r="CK79" s="189" t="e">
        <v>#N/A</v>
      </c>
      <c r="CL79" s="189" t="e">
        <v>#N/A</v>
      </c>
      <c r="CM79" s="189" t="e">
        <v>#N/A</v>
      </c>
      <c r="CN79" s="189" t="e">
        <v>#N/A</v>
      </c>
      <c r="CO79" s="191" t="e">
        <v>#N/A</v>
      </c>
      <c r="CP79" s="189" t="s">
        <v>1943</v>
      </c>
      <c r="CQ79" s="182">
        <v>1700000</v>
      </c>
      <c r="CR79" s="182" t="s">
        <v>1930</v>
      </c>
      <c r="CS79" s="182" t="s">
        <v>30</v>
      </c>
      <c r="CT79" s="182">
        <v>2</v>
      </c>
      <c r="CU79" s="182" t="s">
        <v>1932</v>
      </c>
      <c r="CV79" s="182" t="s">
        <v>1931</v>
      </c>
      <c r="CW79" s="179">
        <v>44592</v>
      </c>
      <c r="CX79" s="189" t="s">
        <v>8429</v>
      </c>
      <c r="CY79" s="186">
        <v>2490000</v>
      </c>
      <c r="CZ79" s="186" t="s">
        <v>2240</v>
      </c>
      <c r="DA79" s="186" t="s">
        <v>30</v>
      </c>
      <c r="DB79" s="186">
        <v>2</v>
      </c>
      <c r="DC79" s="186" t="s">
        <v>2237</v>
      </c>
      <c r="DD79" s="186" t="s">
        <v>2241</v>
      </c>
      <c r="DE79" s="192">
        <v>44673</v>
      </c>
      <c r="DF79" s="188" t="s">
        <v>2238</v>
      </c>
      <c r="DG79" s="178">
        <v>9514000</v>
      </c>
      <c r="DH79" s="182" t="s">
        <v>2235</v>
      </c>
      <c r="DI79" s="182" t="s">
        <v>30</v>
      </c>
      <c r="DJ79" s="182">
        <v>2</v>
      </c>
      <c r="DK79" s="182" t="s">
        <v>2237</v>
      </c>
      <c r="DL79" s="182" t="s">
        <v>2236</v>
      </c>
      <c r="DM79" s="179">
        <v>44673</v>
      </c>
      <c r="DN79" s="189" t="s">
        <v>2239</v>
      </c>
      <c r="DO79" s="186">
        <v>8395000</v>
      </c>
      <c r="DP79" s="189" t="s">
        <v>2235</v>
      </c>
      <c r="DQ79" s="189" t="s">
        <v>30</v>
      </c>
      <c r="DR79" s="189">
        <v>2</v>
      </c>
      <c r="DS79" s="189" t="s">
        <v>2237</v>
      </c>
      <c r="DT79" s="189" t="s">
        <v>2236</v>
      </c>
      <c r="DU79" s="190">
        <v>44673</v>
      </c>
      <c r="DV79" s="188" t="s">
        <v>2242</v>
      </c>
      <c r="DW79" s="178">
        <v>2466000</v>
      </c>
      <c r="DX79" s="182" t="s">
        <v>2240</v>
      </c>
      <c r="DY79" s="182" t="s">
        <v>30</v>
      </c>
      <c r="DZ79" s="182">
        <v>2</v>
      </c>
      <c r="EA79" s="182" t="s">
        <v>2237</v>
      </c>
      <c r="EB79" s="182" t="s">
        <v>2241</v>
      </c>
      <c r="EC79" s="179">
        <v>44673</v>
      </c>
      <c r="ED79" s="189" t="s">
        <v>2243</v>
      </c>
      <c r="EE79" s="186">
        <v>24000</v>
      </c>
      <c r="EF79" s="189" t="s">
        <v>2240</v>
      </c>
      <c r="EG79" s="189" t="s">
        <v>30</v>
      </c>
      <c r="EH79" s="189">
        <v>2</v>
      </c>
      <c r="EI79" s="189" t="s">
        <v>2237</v>
      </c>
      <c r="EJ79" s="189" t="s">
        <v>2241</v>
      </c>
      <c r="EK79" s="190">
        <v>44673</v>
      </c>
      <c r="EL79" s="188" t="s">
        <v>2244</v>
      </c>
      <c r="EM79" s="178">
        <v>0</v>
      </c>
      <c r="EN79" s="182" t="s">
        <v>14</v>
      </c>
      <c r="EO79" s="182" t="s">
        <v>19</v>
      </c>
      <c r="EP79" s="182">
        <v>3</v>
      </c>
      <c r="EQ79" s="182" t="s">
        <v>2237</v>
      </c>
      <c r="ER79" s="182" t="s">
        <v>14</v>
      </c>
      <c r="ES79" s="179">
        <v>44673</v>
      </c>
      <c r="ET79" s="189" t="s">
        <v>4485</v>
      </c>
      <c r="EU79" s="189">
        <v>549</v>
      </c>
      <c r="EV79" s="189" t="s">
        <v>4476</v>
      </c>
      <c r="EW79" s="189" t="s">
        <v>30</v>
      </c>
      <c r="EX79" s="189">
        <v>2</v>
      </c>
      <c r="EY79" s="189" t="s">
        <v>4478</v>
      </c>
      <c r="EZ79" s="189" t="s">
        <v>4477</v>
      </c>
      <c r="FA79" s="190">
        <v>44769</v>
      </c>
      <c r="FB79" s="188" t="s">
        <v>2030</v>
      </c>
      <c r="FC79" s="182">
        <v>5</v>
      </c>
      <c r="FD79" s="182" t="s">
        <v>2027</v>
      </c>
      <c r="FE79" s="182" t="s">
        <v>30</v>
      </c>
      <c r="FF79" s="182">
        <v>2</v>
      </c>
      <c r="FG79" s="182" t="s">
        <v>2029</v>
      </c>
      <c r="FH79" s="182" t="s">
        <v>2028</v>
      </c>
      <c r="FI79" s="179">
        <v>44645</v>
      </c>
      <c r="FJ79" s="188" t="s">
        <v>888</v>
      </c>
      <c r="FK79" s="189" t="s">
        <v>14</v>
      </c>
      <c r="FL79" s="189" t="s">
        <v>14</v>
      </c>
      <c r="FM79" s="189" t="s">
        <v>14</v>
      </c>
      <c r="FN79" s="189" t="s">
        <v>14</v>
      </c>
      <c r="FO79" s="189" t="s">
        <v>14</v>
      </c>
      <c r="FP79" s="186" t="s">
        <v>14</v>
      </c>
      <c r="FQ79" s="187">
        <v>43676</v>
      </c>
      <c r="FR79" s="188" t="s">
        <v>889</v>
      </c>
      <c r="FS79" s="182" t="s">
        <v>14</v>
      </c>
      <c r="FT79" s="182" t="s">
        <v>14</v>
      </c>
      <c r="FU79" s="182" t="s">
        <v>14</v>
      </c>
      <c r="FV79" s="182" t="s">
        <v>14</v>
      </c>
      <c r="FW79" s="182" t="s">
        <v>14</v>
      </c>
      <c r="FX79" s="182" t="s">
        <v>14</v>
      </c>
      <c r="FY79" s="179">
        <v>43676</v>
      </c>
      <c r="FZ79" s="189" t="s">
        <v>3097</v>
      </c>
      <c r="GA79" s="189">
        <v>1</v>
      </c>
      <c r="GB79" s="189" t="s">
        <v>2247</v>
      </c>
      <c r="GC79" s="189" t="s">
        <v>30</v>
      </c>
      <c r="GD79" s="189">
        <v>2</v>
      </c>
      <c r="GE79" s="189" t="s">
        <v>14</v>
      </c>
      <c r="GF79" s="189" t="s">
        <v>14</v>
      </c>
      <c r="GG79" s="190">
        <v>44694</v>
      </c>
      <c r="GH79" s="188" t="s">
        <v>3103</v>
      </c>
      <c r="GI79" s="182">
        <v>1</v>
      </c>
      <c r="GJ79" s="182" t="s">
        <v>2247</v>
      </c>
      <c r="GK79" s="182" t="s">
        <v>30</v>
      </c>
      <c r="GL79" s="182">
        <v>2</v>
      </c>
      <c r="GM79" s="182" t="s">
        <v>14</v>
      </c>
      <c r="GN79" s="182" t="s">
        <v>14</v>
      </c>
      <c r="GO79" s="179">
        <v>44694</v>
      </c>
      <c r="GP79" s="189" t="s">
        <v>3098</v>
      </c>
      <c r="GQ79" s="189">
        <v>1</v>
      </c>
      <c r="GR79" s="189" t="s">
        <v>2247</v>
      </c>
      <c r="GS79" s="189" t="s">
        <v>30</v>
      </c>
      <c r="GT79" s="189">
        <v>2</v>
      </c>
      <c r="GU79" s="189" t="s">
        <v>14</v>
      </c>
      <c r="GV79" s="189" t="s">
        <v>14</v>
      </c>
      <c r="GW79" s="190">
        <v>44694</v>
      </c>
      <c r="GX79" s="188" t="s">
        <v>3104</v>
      </c>
      <c r="GY79" s="182">
        <v>0</v>
      </c>
      <c r="GZ79" s="182" t="s">
        <v>2247</v>
      </c>
      <c r="HA79" s="182" t="s">
        <v>30</v>
      </c>
      <c r="HB79" s="182">
        <v>2</v>
      </c>
      <c r="HC79" s="182" t="s">
        <v>14</v>
      </c>
      <c r="HD79" s="182" t="s">
        <v>14</v>
      </c>
      <c r="HE79" s="179">
        <v>44694</v>
      </c>
      <c r="HF79" s="189" t="s">
        <v>3096</v>
      </c>
      <c r="HG79" s="189">
        <v>0</v>
      </c>
      <c r="HH79" s="189" t="s">
        <v>2247</v>
      </c>
      <c r="HI79" s="189" t="s">
        <v>30</v>
      </c>
      <c r="HJ79" s="189">
        <v>2</v>
      </c>
      <c r="HK79" s="189" t="s">
        <v>14</v>
      </c>
      <c r="HL79" s="189" t="s">
        <v>14</v>
      </c>
      <c r="HM79" s="190">
        <v>44694</v>
      </c>
      <c r="HN79" s="188" t="s">
        <v>3102</v>
      </c>
      <c r="HO79" s="182">
        <v>2</v>
      </c>
      <c r="HP79" s="182" t="s">
        <v>2247</v>
      </c>
      <c r="HQ79" s="182" t="s">
        <v>30</v>
      </c>
      <c r="HR79" s="182">
        <v>2</v>
      </c>
      <c r="HS79" s="182" t="s">
        <v>14</v>
      </c>
      <c r="HT79" s="182" t="s">
        <v>14</v>
      </c>
      <c r="HU79" s="179">
        <v>44694</v>
      </c>
      <c r="HV79" s="189" t="s">
        <v>3099</v>
      </c>
      <c r="HW79" s="189">
        <v>1</v>
      </c>
      <c r="HX79" s="189" t="s">
        <v>2247</v>
      </c>
      <c r="HY79" s="189" t="s">
        <v>30</v>
      </c>
      <c r="HZ79" s="189">
        <v>2</v>
      </c>
      <c r="IA79" s="189" t="s">
        <v>14</v>
      </c>
      <c r="IB79" s="189" t="s">
        <v>14</v>
      </c>
      <c r="IC79" s="190">
        <v>44694</v>
      </c>
      <c r="ID79" s="188" t="s">
        <v>3101</v>
      </c>
      <c r="IE79" s="182">
        <v>1</v>
      </c>
      <c r="IF79" s="182" t="s">
        <v>2247</v>
      </c>
      <c r="IG79" s="182" t="s">
        <v>30</v>
      </c>
      <c r="IH79" s="182">
        <v>2</v>
      </c>
      <c r="II79" s="182" t="s">
        <v>14</v>
      </c>
      <c r="IJ79" s="182" t="s">
        <v>14</v>
      </c>
      <c r="IK79" s="179">
        <v>44694</v>
      </c>
      <c r="IL79" s="189" t="s">
        <v>3100</v>
      </c>
      <c r="IM79" s="189">
        <v>3</v>
      </c>
      <c r="IN79" s="189" t="s">
        <v>2247</v>
      </c>
      <c r="IO79" s="189" t="s">
        <v>30</v>
      </c>
      <c r="IP79" s="189">
        <v>2</v>
      </c>
      <c r="IQ79" s="189" t="s">
        <v>14</v>
      </c>
      <c r="IR79" s="189" t="s">
        <v>14</v>
      </c>
      <c r="IS79" s="190">
        <v>44694</v>
      </c>
    </row>
    <row r="80" spans="1:253" s="282" customFormat="1" ht="12.95" customHeight="1" x14ac:dyDescent="0.2">
      <c r="A80" s="282" t="s">
        <v>693</v>
      </c>
      <c r="B80" s="282" t="s">
        <v>9204</v>
      </c>
      <c r="C80" s="282" t="s">
        <v>694</v>
      </c>
      <c r="D80" s="282" t="s">
        <v>695</v>
      </c>
      <c r="E80" s="282" t="s">
        <v>8821</v>
      </c>
      <c r="F80" s="282" t="s">
        <v>1944</v>
      </c>
      <c r="G80" s="177">
        <v>28862000</v>
      </c>
      <c r="H80" s="178" t="s">
        <v>1924</v>
      </c>
      <c r="I80" s="178" t="s">
        <v>30</v>
      </c>
      <c r="J80" s="178">
        <v>2</v>
      </c>
      <c r="K80" s="178" t="s">
        <v>1926</v>
      </c>
      <c r="L80" s="178" t="s">
        <v>1925</v>
      </c>
      <c r="M80" s="179">
        <v>44592</v>
      </c>
      <c r="N80" s="188" t="s">
        <v>1455</v>
      </c>
      <c r="O80" s="180">
        <v>280615</v>
      </c>
      <c r="P80" s="180" t="s">
        <v>1452</v>
      </c>
      <c r="Q80" s="180" t="s">
        <v>19</v>
      </c>
      <c r="R80" s="180">
        <v>3</v>
      </c>
      <c r="S80" s="180" t="s">
        <v>1454</v>
      </c>
      <c r="T80" s="180" t="s">
        <v>1453</v>
      </c>
      <c r="U80" s="181">
        <v>44253</v>
      </c>
      <c r="V80" s="188" t="s">
        <v>1622</v>
      </c>
      <c r="W80" s="178">
        <v>10302000</v>
      </c>
      <c r="X80" s="178" t="s">
        <v>1619</v>
      </c>
      <c r="Y80" s="178" t="s">
        <v>30</v>
      </c>
      <c r="Z80" s="178">
        <v>2</v>
      </c>
      <c r="AA80" s="178" t="s">
        <v>1621</v>
      </c>
      <c r="AB80" s="178" t="s">
        <v>1620</v>
      </c>
      <c r="AC80" s="179">
        <v>44392</v>
      </c>
      <c r="AD80" s="188" t="s">
        <v>1921</v>
      </c>
      <c r="AE80" s="186">
        <v>10302000</v>
      </c>
      <c r="AF80" s="186" t="s">
        <v>1918</v>
      </c>
      <c r="AG80" s="186" t="s">
        <v>30</v>
      </c>
      <c r="AH80" s="186">
        <v>2</v>
      </c>
      <c r="AI80" s="186" t="s">
        <v>1920</v>
      </c>
      <c r="AJ80" s="186" t="s">
        <v>1919</v>
      </c>
      <c r="AK80" s="187">
        <v>44592</v>
      </c>
      <c r="AL80" s="188" t="s">
        <v>4472</v>
      </c>
      <c r="AM80" s="178">
        <v>947000</v>
      </c>
      <c r="AN80" s="178" t="s">
        <v>4469</v>
      </c>
      <c r="AO80" s="178" t="s">
        <v>30</v>
      </c>
      <c r="AP80" s="178">
        <v>2</v>
      </c>
      <c r="AQ80" s="178" t="s">
        <v>4471</v>
      </c>
      <c r="AR80" s="178" t="s">
        <v>4470</v>
      </c>
      <c r="AS80" s="179">
        <v>44769</v>
      </c>
      <c r="AT80" s="189" t="s">
        <v>955</v>
      </c>
      <c r="AU80" s="186" t="s">
        <v>14</v>
      </c>
      <c r="AV80" s="186" t="s">
        <v>14</v>
      </c>
      <c r="AW80" s="186" t="s">
        <v>14</v>
      </c>
      <c r="AX80" s="186" t="s">
        <v>14</v>
      </c>
      <c r="AY80" s="186" t="s">
        <v>14</v>
      </c>
      <c r="AZ80" s="186" t="s">
        <v>14</v>
      </c>
      <c r="BA80" s="187">
        <v>43784</v>
      </c>
      <c r="BB80" s="188" t="s">
        <v>5036</v>
      </c>
      <c r="BC80" s="178" t="s">
        <v>14</v>
      </c>
      <c r="BD80" s="178" t="s">
        <v>14</v>
      </c>
      <c r="BE80" s="178" t="s">
        <v>14</v>
      </c>
      <c r="BF80" s="178" t="s">
        <v>14</v>
      </c>
      <c r="BG80" s="178" t="s">
        <v>5035</v>
      </c>
      <c r="BH80" s="178" t="s">
        <v>14</v>
      </c>
      <c r="BI80" s="179">
        <v>44803</v>
      </c>
      <c r="BJ80" s="189" t="s">
        <v>4475</v>
      </c>
      <c r="BK80" s="189">
        <v>407</v>
      </c>
      <c r="BL80" s="189" t="s">
        <v>4473</v>
      </c>
      <c r="BM80" s="189" t="s">
        <v>30</v>
      </c>
      <c r="BN80" s="189">
        <v>2</v>
      </c>
      <c r="BO80" s="189" t="s">
        <v>4474</v>
      </c>
      <c r="BP80" s="186" t="s">
        <v>1511</v>
      </c>
      <c r="BQ80" s="190">
        <v>44769</v>
      </c>
      <c r="BR80" s="188" t="s">
        <v>696</v>
      </c>
      <c r="BS80" s="182" t="s">
        <v>14</v>
      </c>
      <c r="BT80" s="182" t="s">
        <v>14</v>
      </c>
      <c r="BU80" s="182" t="s">
        <v>14</v>
      </c>
      <c r="BV80" s="182" t="s">
        <v>14</v>
      </c>
      <c r="BW80" s="182" t="s">
        <v>14</v>
      </c>
      <c r="BX80" s="182" t="s">
        <v>14</v>
      </c>
      <c r="BY80" s="179">
        <v>43551</v>
      </c>
      <c r="BZ80" s="189" t="s">
        <v>697</v>
      </c>
      <c r="CA80" s="189" t="s">
        <v>14</v>
      </c>
      <c r="CB80" s="189" t="s">
        <v>14</v>
      </c>
      <c r="CC80" s="189" t="s">
        <v>14</v>
      </c>
      <c r="CD80" s="189" t="s">
        <v>14</v>
      </c>
      <c r="CE80" s="189" t="s">
        <v>14</v>
      </c>
      <c r="CF80" s="189" t="s">
        <v>14</v>
      </c>
      <c r="CG80" s="190">
        <v>43551</v>
      </c>
      <c r="CH80" s="188" t="s">
        <v>9900</v>
      </c>
      <c r="CI80" s="189" t="e">
        <v>#N/A</v>
      </c>
      <c r="CJ80" s="189" t="e">
        <v>#N/A</v>
      </c>
      <c r="CK80" s="189" t="e">
        <v>#N/A</v>
      </c>
      <c r="CL80" s="189" t="e">
        <v>#N/A</v>
      </c>
      <c r="CM80" s="189" t="e">
        <v>#N/A</v>
      </c>
      <c r="CN80" s="189" t="e">
        <v>#N/A</v>
      </c>
      <c r="CO80" s="191" t="e">
        <v>#N/A</v>
      </c>
      <c r="CP80" s="189" t="s">
        <v>698</v>
      </c>
      <c r="CQ80" s="182" t="s">
        <v>14</v>
      </c>
      <c r="CR80" s="182">
        <v>0</v>
      </c>
      <c r="CS80" s="182" t="s">
        <v>30</v>
      </c>
      <c r="CT80" s="182">
        <v>2</v>
      </c>
      <c r="CU80" s="182">
        <v>0</v>
      </c>
      <c r="CV80" s="182">
        <v>0</v>
      </c>
      <c r="CW80" s="179">
        <v>43551</v>
      </c>
      <c r="CX80" s="189" t="s">
        <v>2031</v>
      </c>
      <c r="CY80" s="186">
        <v>1538000</v>
      </c>
      <c r="CZ80" s="186" t="s">
        <v>2037</v>
      </c>
      <c r="DA80" s="186" t="s">
        <v>19</v>
      </c>
      <c r="DB80" s="186">
        <v>3</v>
      </c>
      <c r="DC80" s="186" t="s">
        <v>2034</v>
      </c>
      <c r="DD80" s="186" t="s">
        <v>2038</v>
      </c>
      <c r="DE80" s="192">
        <v>44645</v>
      </c>
      <c r="DF80" s="188" t="s">
        <v>2035</v>
      </c>
      <c r="DG80" s="178">
        <v>0</v>
      </c>
      <c r="DH80" s="182" t="s">
        <v>2032</v>
      </c>
      <c r="DI80" s="182" t="s">
        <v>30</v>
      </c>
      <c r="DJ80" s="182">
        <v>2</v>
      </c>
      <c r="DK80" s="182" t="s">
        <v>2034</v>
      </c>
      <c r="DL80" s="182" t="s">
        <v>2033</v>
      </c>
      <c r="DM80" s="179">
        <v>44645</v>
      </c>
      <c r="DN80" s="189" t="s">
        <v>2036</v>
      </c>
      <c r="DO80" s="186">
        <v>8764000</v>
      </c>
      <c r="DP80" s="189" t="s">
        <v>2032</v>
      </c>
      <c r="DQ80" s="189" t="s">
        <v>30</v>
      </c>
      <c r="DR80" s="189">
        <v>2</v>
      </c>
      <c r="DS80" s="189" t="s">
        <v>2034</v>
      </c>
      <c r="DT80" s="189" t="s">
        <v>2033</v>
      </c>
      <c r="DU80" s="190">
        <v>44645</v>
      </c>
      <c r="DV80" s="188" t="s">
        <v>2039</v>
      </c>
      <c r="DW80" s="178">
        <v>1514000</v>
      </c>
      <c r="DX80" s="182" t="s">
        <v>2037</v>
      </c>
      <c r="DY80" s="182" t="s">
        <v>19</v>
      </c>
      <c r="DZ80" s="182">
        <v>3</v>
      </c>
      <c r="EA80" s="182" t="s">
        <v>2034</v>
      </c>
      <c r="EB80" s="182" t="s">
        <v>2038</v>
      </c>
      <c r="EC80" s="179">
        <v>44645</v>
      </c>
      <c r="ED80" s="189" t="s">
        <v>2040</v>
      </c>
      <c r="EE80" s="186">
        <v>24000</v>
      </c>
      <c r="EF80" s="189" t="s">
        <v>2037</v>
      </c>
      <c r="EG80" s="189" t="s">
        <v>19</v>
      </c>
      <c r="EH80" s="189">
        <v>3</v>
      </c>
      <c r="EI80" s="189" t="s">
        <v>2034</v>
      </c>
      <c r="EJ80" s="189" t="s">
        <v>2038</v>
      </c>
      <c r="EK80" s="190">
        <v>44645</v>
      </c>
      <c r="EL80" s="188" t="s">
        <v>2041</v>
      </c>
      <c r="EM80" s="178">
        <v>0</v>
      </c>
      <c r="EN80" s="182" t="s">
        <v>904</v>
      </c>
      <c r="EO80" s="182" t="s">
        <v>19</v>
      </c>
      <c r="EP80" s="182">
        <v>3</v>
      </c>
      <c r="EQ80" s="182" t="s">
        <v>2034</v>
      </c>
      <c r="ER80" s="182" t="s">
        <v>904</v>
      </c>
      <c r="ES80" s="179">
        <v>44645</v>
      </c>
      <c r="ET80" s="189" t="s">
        <v>4479</v>
      </c>
      <c r="EU80" s="189">
        <v>549</v>
      </c>
      <c r="EV80" s="189" t="s">
        <v>4476</v>
      </c>
      <c r="EW80" s="189" t="s">
        <v>30</v>
      </c>
      <c r="EX80" s="189">
        <v>2</v>
      </c>
      <c r="EY80" s="189" t="s">
        <v>4478</v>
      </c>
      <c r="EZ80" s="189" t="s">
        <v>4477</v>
      </c>
      <c r="FA80" s="190">
        <v>44769</v>
      </c>
      <c r="FB80" s="188" t="s">
        <v>1624</v>
      </c>
      <c r="FC80" s="182">
        <v>3</v>
      </c>
      <c r="FD80" s="182" t="s">
        <v>14</v>
      </c>
      <c r="FE80" s="182" t="s">
        <v>30</v>
      </c>
      <c r="FF80" s="182">
        <v>2</v>
      </c>
      <c r="FG80" s="182" t="s">
        <v>1623</v>
      </c>
      <c r="FH80" s="182" t="s">
        <v>14</v>
      </c>
      <c r="FI80" s="179">
        <v>44392</v>
      </c>
      <c r="FJ80" s="188" t="s">
        <v>700</v>
      </c>
      <c r="FK80" s="189" t="s">
        <v>14</v>
      </c>
      <c r="FL80" s="189">
        <v>0</v>
      </c>
      <c r="FM80" s="189" t="s">
        <v>30</v>
      </c>
      <c r="FN80" s="189">
        <v>2</v>
      </c>
      <c r="FO80" s="189" t="s">
        <v>699</v>
      </c>
      <c r="FP80" s="186">
        <v>0</v>
      </c>
      <c r="FQ80" s="187">
        <v>43551</v>
      </c>
      <c r="FR80" s="188" t="s">
        <v>956</v>
      </c>
      <c r="FS80" s="182" t="s">
        <v>14</v>
      </c>
      <c r="FT80" s="182" t="s">
        <v>14</v>
      </c>
      <c r="FU80" s="182" t="s">
        <v>14</v>
      </c>
      <c r="FV80" s="182" t="s">
        <v>14</v>
      </c>
      <c r="FW80" s="182" t="s">
        <v>14</v>
      </c>
      <c r="FX80" s="182" t="s">
        <v>14</v>
      </c>
      <c r="FY80" s="179">
        <v>43784</v>
      </c>
      <c r="FZ80" s="189" t="s">
        <v>3106</v>
      </c>
      <c r="GA80" s="189">
        <v>1</v>
      </c>
      <c r="GB80" s="189" t="s">
        <v>2247</v>
      </c>
      <c r="GC80" s="189" t="s">
        <v>30</v>
      </c>
      <c r="GD80" s="189">
        <v>2</v>
      </c>
      <c r="GE80" s="189" t="s">
        <v>14</v>
      </c>
      <c r="GF80" s="189" t="s">
        <v>14</v>
      </c>
      <c r="GG80" s="190">
        <v>44694</v>
      </c>
      <c r="GH80" s="188" t="s">
        <v>3112</v>
      </c>
      <c r="GI80" s="182">
        <v>1</v>
      </c>
      <c r="GJ80" s="182" t="s">
        <v>2247</v>
      </c>
      <c r="GK80" s="182" t="s">
        <v>30</v>
      </c>
      <c r="GL80" s="182">
        <v>2</v>
      </c>
      <c r="GM80" s="182" t="s">
        <v>14</v>
      </c>
      <c r="GN80" s="182" t="s">
        <v>14</v>
      </c>
      <c r="GO80" s="179">
        <v>44694</v>
      </c>
      <c r="GP80" s="189" t="s">
        <v>3107</v>
      </c>
      <c r="GQ80" s="189">
        <v>1</v>
      </c>
      <c r="GR80" s="189" t="s">
        <v>2247</v>
      </c>
      <c r="GS80" s="189" t="s">
        <v>30</v>
      </c>
      <c r="GT80" s="189">
        <v>2</v>
      </c>
      <c r="GU80" s="189" t="s">
        <v>14</v>
      </c>
      <c r="GV80" s="189" t="s">
        <v>14</v>
      </c>
      <c r="GW80" s="190">
        <v>44694</v>
      </c>
      <c r="GX80" s="188" t="s">
        <v>3113</v>
      </c>
      <c r="GY80" s="182">
        <v>0</v>
      </c>
      <c r="GZ80" s="182" t="s">
        <v>2247</v>
      </c>
      <c r="HA80" s="182" t="s">
        <v>30</v>
      </c>
      <c r="HB80" s="182">
        <v>2</v>
      </c>
      <c r="HC80" s="182" t="s">
        <v>14</v>
      </c>
      <c r="HD80" s="182" t="s">
        <v>14</v>
      </c>
      <c r="HE80" s="179">
        <v>44694</v>
      </c>
      <c r="HF80" s="189" t="s">
        <v>3105</v>
      </c>
      <c r="HG80" s="189">
        <v>0</v>
      </c>
      <c r="HH80" s="189" t="s">
        <v>2247</v>
      </c>
      <c r="HI80" s="189" t="s">
        <v>30</v>
      </c>
      <c r="HJ80" s="189">
        <v>2</v>
      </c>
      <c r="HK80" s="189" t="s">
        <v>14</v>
      </c>
      <c r="HL80" s="189" t="s">
        <v>14</v>
      </c>
      <c r="HM80" s="190">
        <v>44694</v>
      </c>
      <c r="HN80" s="188" t="s">
        <v>3111</v>
      </c>
      <c r="HO80" s="182">
        <v>2</v>
      </c>
      <c r="HP80" s="182" t="s">
        <v>2247</v>
      </c>
      <c r="HQ80" s="182" t="s">
        <v>30</v>
      </c>
      <c r="HR80" s="182">
        <v>2</v>
      </c>
      <c r="HS80" s="182" t="s">
        <v>14</v>
      </c>
      <c r="HT80" s="182" t="s">
        <v>14</v>
      </c>
      <c r="HU80" s="179">
        <v>44694</v>
      </c>
      <c r="HV80" s="189" t="s">
        <v>3108</v>
      </c>
      <c r="HW80" s="189">
        <v>1</v>
      </c>
      <c r="HX80" s="189" t="s">
        <v>2247</v>
      </c>
      <c r="HY80" s="189" t="s">
        <v>30</v>
      </c>
      <c r="HZ80" s="189">
        <v>2</v>
      </c>
      <c r="IA80" s="189" t="s">
        <v>14</v>
      </c>
      <c r="IB80" s="189" t="s">
        <v>14</v>
      </c>
      <c r="IC80" s="190">
        <v>44694</v>
      </c>
      <c r="ID80" s="188" t="s">
        <v>3110</v>
      </c>
      <c r="IE80" s="182">
        <v>1</v>
      </c>
      <c r="IF80" s="182" t="s">
        <v>2247</v>
      </c>
      <c r="IG80" s="182" t="s">
        <v>30</v>
      </c>
      <c r="IH80" s="182">
        <v>2</v>
      </c>
      <c r="II80" s="182" t="s">
        <v>14</v>
      </c>
      <c r="IJ80" s="182" t="s">
        <v>14</v>
      </c>
      <c r="IK80" s="179">
        <v>44694</v>
      </c>
      <c r="IL80" s="189" t="s">
        <v>3109</v>
      </c>
      <c r="IM80" s="189">
        <v>3</v>
      </c>
      <c r="IN80" s="189" t="s">
        <v>2247</v>
      </c>
      <c r="IO80" s="189" t="s">
        <v>30</v>
      </c>
      <c r="IP80" s="189">
        <v>2</v>
      </c>
      <c r="IQ80" s="189" t="s">
        <v>14</v>
      </c>
      <c r="IR80" s="189" t="s">
        <v>14</v>
      </c>
      <c r="IS80" s="190">
        <v>44694</v>
      </c>
    </row>
    <row r="81" spans="1:253" s="282" customFormat="1" ht="12.95" customHeight="1" x14ac:dyDescent="0.2">
      <c r="A81" s="282" t="s">
        <v>1922</v>
      </c>
      <c r="B81" s="282" t="s">
        <v>9404</v>
      </c>
      <c r="C81" s="282" t="s">
        <v>1923</v>
      </c>
      <c r="D81" s="282" t="s">
        <v>695</v>
      </c>
      <c r="E81" s="282" t="s">
        <v>8821</v>
      </c>
      <c r="F81" s="282" t="s">
        <v>1927</v>
      </c>
      <c r="G81" s="177">
        <v>28862000</v>
      </c>
      <c r="H81" s="178" t="s">
        <v>1924</v>
      </c>
      <c r="I81" s="178" t="s">
        <v>30</v>
      </c>
      <c r="J81" s="178">
        <v>2</v>
      </c>
      <c r="K81" s="178" t="s">
        <v>1926</v>
      </c>
      <c r="L81" s="178" t="s">
        <v>1925</v>
      </c>
      <c r="M81" s="179">
        <v>44592</v>
      </c>
      <c r="N81" s="188" t="s">
        <v>2045</v>
      </c>
      <c r="O81" s="180">
        <v>471485</v>
      </c>
      <c r="P81" s="180" t="s">
        <v>2042</v>
      </c>
      <c r="Q81" s="180" t="s">
        <v>30</v>
      </c>
      <c r="R81" s="180">
        <v>2</v>
      </c>
      <c r="S81" s="180" t="s">
        <v>2044</v>
      </c>
      <c r="T81" s="180" t="s">
        <v>2043</v>
      </c>
      <c r="U81" s="181">
        <v>44645</v>
      </c>
      <c r="V81" s="188" t="s">
        <v>2049</v>
      </c>
      <c r="W81" s="178">
        <v>18066000</v>
      </c>
      <c r="X81" s="178" t="s">
        <v>2046</v>
      </c>
      <c r="Y81" s="178" t="s">
        <v>30</v>
      </c>
      <c r="Z81" s="178">
        <v>2</v>
      </c>
      <c r="AA81" s="178" t="s">
        <v>2048</v>
      </c>
      <c r="AB81" s="178" t="s">
        <v>2047</v>
      </c>
      <c r="AC81" s="179">
        <v>44645</v>
      </c>
      <c r="AD81" s="188" t="s">
        <v>2209</v>
      </c>
      <c r="AE81" s="186">
        <v>1021000</v>
      </c>
      <c r="AF81" s="186" t="s">
        <v>2206</v>
      </c>
      <c r="AG81" s="186" t="s">
        <v>30</v>
      </c>
      <c r="AH81" s="186">
        <v>2</v>
      </c>
      <c r="AI81" s="186" t="s">
        <v>2208</v>
      </c>
      <c r="AJ81" s="186" t="s">
        <v>2207</v>
      </c>
      <c r="AK81" s="187">
        <v>44673</v>
      </c>
      <c r="AL81" s="188" t="s">
        <v>2211</v>
      </c>
      <c r="AM81" s="178">
        <v>6000</v>
      </c>
      <c r="AN81" s="178" t="s">
        <v>2206</v>
      </c>
      <c r="AO81" s="178" t="s">
        <v>30</v>
      </c>
      <c r="AP81" s="178">
        <v>2</v>
      </c>
      <c r="AQ81" s="178" t="s">
        <v>2210</v>
      </c>
      <c r="AR81" s="178" t="s">
        <v>2207</v>
      </c>
      <c r="AS81" s="179">
        <v>44673</v>
      </c>
      <c r="AT81" s="189" t="s">
        <v>2213</v>
      </c>
      <c r="AU81" s="186">
        <v>367</v>
      </c>
      <c r="AV81" s="186" t="s">
        <v>2206</v>
      </c>
      <c r="AW81" s="186" t="s">
        <v>30</v>
      </c>
      <c r="AX81" s="186">
        <v>2</v>
      </c>
      <c r="AY81" s="186" t="s">
        <v>2212</v>
      </c>
      <c r="AZ81" s="186" t="s">
        <v>2207</v>
      </c>
      <c r="BA81" s="187">
        <v>44673</v>
      </c>
      <c r="BB81" s="188" t="s">
        <v>1929</v>
      </c>
      <c r="BC81" s="178" t="s">
        <v>14</v>
      </c>
      <c r="BD81" s="178" t="s">
        <v>14</v>
      </c>
      <c r="BE81" s="178" t="s">
        <v>14</v>
      </c>
      <c r="BF81" s="178" t="s">
        <v>14</v>
      </c>
      <c r="BG81" s="178" t="s">
        <v>1928</v>
      </c>
      <c r="BH81" s="178" t="s">
        <v>14</v>
      </c>
      <c r="BI81" s="179">
        <v>44592</v>
      </c>
      <c r="BJ81" s="189" t="s">
        <v>2215</v>
      </c>
      <c r="BK81" s="189">
        <v>142</v>
      </c>
      <c r="BL81" s="189" t="s">
        <v>2206</v>
      </c>
      <c r="BM81" s="189" t="s">
        <v>30</v>
      </c>
      <c r="BN81" s="189">
        <v>2</v>
      </c>
      <c r="BO81" s="189" t="s">
        <v>2214</v>
      </c>
      <c r="BP81" s="186" t="s">
        <v>2207</v>
      </c>
      <c r="BQ81" s="190">
        <v>44673</v>
      </c>
      <c r="BR81" s="188" t="s">
        <v>2230</v>
      </c>
      <c r="BS81" s="182">
        <v>143407</v>
      </c>
      <c r="BT81" s="182" t="s">
        <v>2227</v>
      </c>
      <c r="BU81" s="182" t="s">
        <v>19</v>
      </c>
      <c r="BV81" s="182">
        <v>3</v>
      </c>
      <c r="BW81" s="182" t="s">
        <v>2229</v>
      </c>
      <c r="BX81" s="182" t="s">
        <v>2228</v>
      </c>
      <c r="BY81" s="179">
        <v>44673</v>
      </c>
      <c r="BZ81" s="189" t="s">
        <v>2051</v>
      </c>
      <c r="CA81" s="189">
        <v>13365</v>
      </c>
      <c r="CB81" s="189" t="s">
        <v>2023</v>
      </c>
      <c r="CC81" s="189" t="s">
        <v>19</v>
      </c>
      <c r="CD81" s="189">
        <v>3</v>
      </c>
      <c r="CE81" s="189" t="s">
        <v>2050</v>
      </c>
      <c r="CF81" s="189" t="s">
        <v>2024</v>
      </c>
      <c r="CG81" s="190">
        <v>44645</v>
      </c>
      <c r="CH81" s="188" t="s">
        <v>9901</v>
      </c>
      <c r="CI81" s="189" t="e">
        <v>#N/A</v>
      </c>
      <c r="CJ81" s="189" t="e">
        <v>#N/A</v>
      </c>
      <c r="CK81" s="189" t="e">
        <v>#N/A</v>
      </c>
      <c r="CL81" s="189" t="e">
        <v>#N/A</v>
      </c>
      <c r="CM81" s="189" t="e">
        <v>#N/A</v>
      </c>
      <c r="CN81" s="189" t="e">
        <v>#N/A</v>
      </c>
      <c r="CO81" s="191" t="e">
        <v>#N/A</v>
      </c>
      <c r="CP81" s="189" t="s">
        <v>1933</v>
      </c>
      <c r="CQ81" s="182">
        <v>1700000</v>
      </c>
      <c r="CR81" s="182" t="s">
        <v>1930</v>
      </c>
      <c r="CS81" s="182" t="s">
        <v>30</v>
      </c>
      <c r="CT81" s="182">
        <v>2</v>
      </c>
      <c r="CU81" s="182" t="s">
        <v>1932</v>
      </c>
      <c r="CV81" s="182" t="s">
        <v>1931</v>
      </c>
      <c r="CW81" s="179">
        <v>44592</v>
      </c>
      <c r="CX81" s="189" t="s">
        <v>2216</v>
      </c>
      <c r="CY81" s="186">
        <v>1021000</v>
      </c>
      <c r="CZ81" s="186" t="s">
        <v>2206</v>
      </c>
      <c r="DA81" s="186" t="s">
        <v>30</v>
      </c>
      <c r="DB81" s="186">
        <v>2</v>
      </c>
      <c r="DC81" s="186" t="s">
        <v>2219</v>
      </c>
      <c r="DD81" s="186" t="s">
        <v>2207</v>
      </c>
      <c r="DE81" s="192">
        <v>44673</v>
      </c>
      <c r="DF81" s="188" t="s">
        <v>2220</v>
      </c>
      <c r="DG81" s="178">
        <v>17045000</v>
      </c>
      <c r="DH81" s="182" t="s">
        <v>2217</v>
      </c>
      <c r="DI81" s="182" t="s">
        <v>30</v>
      </c>
      <c r="DJ81" s="182">
        <v>2</v>
      </c>
      <c r="DK81" s="182" t="s">
        <v>2219</v>
      </c>
      <c r="DL81" s="182" t="s">
        <v>2218</v>
      </c>
      <c r="DM81" s="179">
        <v>44673</v>
      </c>
      <c r="DN81" s="189" t="s">
        <v>2223</v>
      </c>
      <c r="DO81" s="186">
        <v>0</v>
      </c>
      <c r="DP81" s="189" t="s">
        <v>2221</v>
      </c>
      <c r="DQ81" s="189" t="s">
        <v>30</v>
      </c>
      <c r="DR81" s="189">
        <v>2</v>
      </c>
      <c r="DS81" s="189" t="s">
        <v>2219</v>
      </c>
      <c r="DT81" s="189" t="s">
        <v>2222</v>
      </c>
      <c r="DU81" s="190">
        <v>44673</v>
      </c>
      <c r="DV81" s="188" t="s">
        <v>2224</v>
      </c>
      <c r="DW81" s="178">
        <v>1021000</v>
      </c>
      <c r="DX81" s="182" t="s">
        <v>2206</v>
      </c>
      <c r="DY81" s="182" t="s">
        <v>30</v>
      </c>
      <c r="DZ81" s="182">
        <v>2</v>
      </c>
      <c r="EA81" s="182" t="s">
        <v>2219</v>
      </c>
      <c r="EB81" s="182" t="s">
        <v>2207</v>
      </c>
      <c r="EC81" s="179">
        <v>44673</v>
      </c>
      <c r="ED81" s="189" t="s">
        <v>2225</v>
      </c>
      <c r="EE81" s="186">
        <v>0</v>
      </c>
      <c r="EF81" s="189" t="s">
        <v>904</v>
      </c>
      <c r="EG81" s="189" t="s">
        <v>19</v>
      </c>
      <c r="EH81" s="189">
        <v>3</v>
      </c>
      <c r="EI81" s="189" t="s">
        <v>2219</v>
      </c>
      <c r="EJ81" s="189" t="s">
        <v>904</v>
      </c>
      <c r="EK81" s="190">
        <v>44673</v>
      </c>
      <c r="EL81" s="188" t="s">
        <v>2226</v>
      </c>
      <c r="EM81" s="178">
        <v>0</v>
      </c>
      <c r="EN81" s="182" t="s">
        <v>904</v>
      </c>
      <c r="EO81" s="182" t="s">
        <v>19</v>
      </c>
      <c r="EP81" s="182">
        <v>3</v>
      </c>
      <c r="EQ81" s="182" t="s">
        <v>2219</v>
      </c>
      <c r="ER81" s="182" t="s">
        <v>904</v>
      </c>
      <c r="ES81" s="179">
        <v>44673</v>
      </c>
      <c r="ET81" s="189" t="s">
        <v>4489</v>
      </c>
      <c r="EU81" s="189">
        <v>549</v>
      </c>
      <c r="EV81" s="189" t="s">
        <v>4486</v>
      </c>
      <c r="EW81" s="189" t="s">
        <v>30</v>
      </c>
      <c r="EX81" s="189">
        <v>2</v>
      </c>
      <c r="EY81" s="189" t="s">
        <v>4488</v>
      </c>
      <c r="EZ81" s="189" t="s">
        <v>4487</v>
      </c>
      <c r="FA81" s="190">
        <v>44769</v>
      </c>
      <c r="FB81" s="188" t="s">
        <v>2053</v>
      </c>
      <c r="FC81" s="182">
        <v>4</v>
      </c>
      <c r="FD81" s="182" t="s">
        <v>2027</v>
      </c>
      <c r="FE81" s="182" t="s">
        <v>30</v>
      </c>
      <c r="FF81" s="182">
        <v>2</v>
      </c>
      <c r="FG81" s="182" t="s">
        <v>2052</v>
      </c>
      <c r="FH81" s="182" t="s">
        <v>2028</v>
      </c>
      <c r="FI81" s="179">
        <v>44645</v>
      </c>
      <c r="FJ81" s="188" t="s">
        <v>9902</v>
      </c>
      <c r="FK81" s="189" t="e">
        <v>#N/A</v>
      </c>
      <c r="FL81" s="189" t="e">
        <v>#N/A</v>
      </c>
      <c r="FM81" s="189" t="e">
        <v>#N/A</v>
      </c>
      <c r="FN81" s="189" t="e">
        <v>#N/A</v>
      </c>
      <c r="FO81" s="189" t="e">
        <v>#N/A</v>
      </c>
      <c r="FP81" s="186" t="e">
        <v>#N/A</v>
      </c>
      <c r="FQ81" s="187" t="e">
        <v>#N/A</v>
      </c>
      <c r="FR81" s="188" t="s">
        <v>9903</v>
      </c>
      <c r="FS81" s="182" t="e">
        <v>#N/A</v>
      </c>
      <c r="FT81" s="182" t="e">
        <v>#N/A</v>
      </c>
      <c r="FU81" s="182" t="e">
        <v>#N/A</v>
      </c>
      <c r="FV81" s="182" t="e">
        <v>#N/A</v>
      </c>
      <c r="FW81" s="182" t="e">
        <v>#N/A</v>
      </c>
      <c r="FX81" s="182" t="e">
        <v>#N/A</v>
      </c>
      <c r="FY81" s="179" t="e">
        <v>#N/A</v>
      </c>
      <c r="FZ81" s="189" t="s">
        <v>3115</v>
      </c>
      <c r="GA81" s="189">
        <v>1</v>
      </c>
      <c r="GB81" s="189" t="s">
        <v>2247</v>
      </c>
      <c r="GC81" s="189" t="s">
        <v>30</v>
      </c>
      <c r="GD81" s="189">
        <v>2</v>
      </c>
      <c r="GE81" s="189" t="s">
        <v>14</v>
      </c>
      <c r="GF81" s="189" t="s">
        <v>14</v>
      </c>
      <c r="GG81" s="190">
        <v>44694</v>
      </c>
      <c r="GH81" s="188" t="s">
        <v>3121</v>
      </c>
      <c r="GI81" s="182">
        <v>1</v>
      </c>
      <c r="GJ81" s="182" t="s">
        <v>2247</v>
      </c>
      <c r="GK81" s="182" t="s">
        <v>30</v>
      </c>
      <c r="GL81" s="182">
        <v>2</v>
      </c>
      <c r="GM81" s="182" t="s">
        <v>14</v>
      </c>
      <c r="GN81" s="182" t="s">
        <v>14</v>
      </c>
      <c r="GO81" s="179">
        <v>44694</v>
      </c>
      <c r="GP81" s="189" t="s">
        <v>3116</v>
      </c>
      <c r="GQ81" s="189">
        <v>0</v>
      </c>
      <c r="GR81" s="189" t="s">
        <v>2247</v>
      </c>
      <c r="GS81" s="189" t="s">
        <v>30</v>
      </c>
      <c r="GT81" s="189">
        <v>2</v>
      </c>
      <c r="GU81" s="189" t="s">
        <v>14</v>
      </c>
      <c r="GV81" s="189" t="s">
        <v>14</v>
      </c>
      <c r="GW81" s="190">
        <v>44694</v>
      </c>
      <c r="GX81" s="188" t="s">
        <v>3122</v>
      </c>
      <c r="GY81" s="182">
        <v>0</v>
      </c>
      <c r="GZ81" s="182" t="s">
        <v>2247</v>
      </c>
      <c r="HA81" s="182" t="s">
        <v>30</v>
      </c>
      <c r="HB81" s="182">
        <v>2</v>
      </c>
      <c r="HC81" s="182" t="s">
        <v>14</v>
      </c>
      <c r="HD81" s="182" t="s">
        <v>14</v>
      </c>
      <c r="HE81" s="179">
        <v>44694</v>
      </c>
      <c r="HF81" s="189" t="s">
        <v>3114</v>
      </c>
      <c r="HG81" s="189">
        <v>0</v>
      </c>
      <c r="HH81" s="189" t="s">
        <v>2247</v>
      </c>
      <c r="HI81" s="189" t="s">
        <v>30</v>
      </c>
      <c r="HJ81" s="189">
        <v>2</v>
      </c>
      <c r="HK81" s="189" t="s">
        <v>14</v>
      </c>
      <c r="HL81" s="189" t="s">
        <v>14</v>
      </c>
      <c r="HM81" s="190">
        <v>44694</v>
      </c>
      <c r="HN81" s="188" t="s">
        <v>3120</v>
      </c>
      <c r="HO81" s="182">
        <v>1</v>
      </c>
      <c r="HP81" s="182" t="s">
        <v>2247</v>
      </c>
      <c r="HQ81" s="182" t="s">
        <v>30</v>
      </c>
      <c r="HR81" s="182">
        <v>2</v>
      </c>
      <c r="HS81" s="182" t="s">
        <v>14</v>
      </c>
      <c r="HT81" s="182" t="s">
        <v>14</v>
      </c>
      <c r="HU81" s="179">
        <v>44694</v>
      </c>
      <c r="HV81" s="189" t="s">
        <v>3117</v>
      </c>
      <c r="HW81" s="189">
        <v>0</v>
      </c>
      <c r="HX81" s="189" t="s">
        <v>2247</v>
      </c>
      <c r="HY81" s="189" t="s">
        <v>30</v>
      </c>
      <c r="HZ81" s="189">
        <v>2</v>
      </c>
      <c r="IA81" s="189" t="s">
        <v>14</v>
      </c>
      <c r="IB81" s="189" t="s">
        <v>14</v>
      </c>
      <c r="IC81" s="190">
        <v>44694</v>
      </c>
      <c r="ID81" s="188" t="s">
        <v>3119</v>
      </c>
      <c r="IE81" s="182">
        <v>1</v>
      </c>
      <c r="IF81" s="182" t="s">
        <v>2247</v>
      </c>
      <c r="IG81" s="182" t="s">
        <v>30</v>
      </c>
      <c r="IH81" s="182">
        <v>2</v>
      </c>
      <c r="II81" s="182" t="s">
        <v>14</v>
      </c>
      <c r="IJ81" s="182" t="s">
        <v>14</v>
      </c>
      <c r="IK81" s="179">
        <v>44694</v>
      </c>
      <c r="IL81" s="189" t="s">
        <v>3118</v>
      </c>
      <c r="IM81" s="189">
        <v>3</v>
      </c>
      <c r="IN81" s="189" t="s">
        <v>2247</v>
      </c>
      <c r="IO81" s="189" t="s">
        <v>30</v>
      </c>
      <c r="IP81" s="189">
        <v>2</v>
      </c>
      <c r="IQ81" s="189" t="s">
        <v>14</v>
      </c>
      <c r="IR81" s="189" t="s">
        <v>14</v>
      </c>
      <c r="IS81" s="190">
        <v>44694</v>
      </c>
    </row>
    <row r="82" spans="1:253" s="282" customFormat="1" ht="12.95" customHeight="1" x14ac:dyDescent="0.2">
      <c r="A82" s="282" t="s">
        <v>363</v>
      </c>
      <c r="B82" s="282" t="s">
        <v>9241</v>
      </c>
      <c r="C82" s="282" t="s">
        <v>364</v>
      </c>
      <c r="D82" s="282" t="s">
        <v>365</v>
      </c>
      <c r="E82" s="282" t="s">
        <v>8822</v>
      </c>
      <c r="F82" s="282" t="s">
        <v>6582</v>
      </c>
      <c r="G82" s="177">
        <v>4743000</v>
      </c>
      <c r="H82" s="178" t="s">
        <v>6573</v>
      </c>
      <c r="I82" s="178" t="s">
        <v>4515</v>
      </c>
      <c r="J82" s="178">
        <v>2</v>
      </c>
      <c r="K82" s="178" t="s">
        <v>6575</v>
      </c>
      <c r="L82" s="178" t="s">
        <v>6574</v>
      </c>
      <c r="M82" s="179">
        <v>44853</v>
      </c>
      <c r="N82" s="188" t="s">
        <v>4441</v>
      </c>
      <c r="O82" s="180">
        <v>206000</v>
      </c>
      <c r="P82" s="180" t="s">
        <v>4438</v>
      </c>
      <c r="Q82" s="180" t="s">
        <v>30</v>
      </c>
      <c r="R82" s="180">
        <v>2</v>
      </c>
      <c r="S82" s="180" t="s">
        <v>4440</v>
      </c>
      <c r="T82" s="180" t="s">
        <v>4439</v>
      </c>
      <c r="U82" s="181">
        <v>44768</v>
      </c>
      <c r="V82" s="188" t="s">
        <v>4444</v>
      </c>
      <c r="W82" s="178">
        <v>1513000</v>
      </c>
      <c r="X82" s="178" t="s">
        <v>4442</v>
      </c>
      <c r="Y82" s="178" t="s">
        <v>30</v>
      </c>
      <c r="Z82" s="178">
        <v>2</v>
      </c>
      <c r="AA82" s="178" t="s">
        <v>4443</v>
      </c>
      <c r="AB82" s="178" t="s">
        <v>4439</v>
      </c>
      <c r="AC82" s="179">
        <v>44768</v>
      </c>
      <c r="AD82" s="188" t="s">
        <v>4446</v>
      </c>
      <c r="AE82" s="186">
        <v>1513000</v>
      </c>
      <c r="AF82" s="186" t="s">
        <v>4438</v>
      </c>
      <c r="AG82" s="186" t="s">
        <v>30</v>
      </c>
      <c r="AH82" s="186">
        <v>2</v>
      </c>
      <c r="AI82" s="186" t="s">
        <v>4445</v>
      </c>
      <c r="AJ82" s="186" t="s">
        <v>4439</v>
      </c>
      <c r="AK82" s="187">
        <v>44768</v>
      </c>
      <c r="AL82" s="188" t="s">
        <v>6586</v>
      </c>
      <c r="AM82" s="178">
        <v>90000</v>
      </c>
      <c r="AN82" s="178" t="s">
        <v>6583</v>
      </c>
      <c r="AO82" s="178" t="s">
        <v>80</v>
      </c>
      <c r="AP82" s="178">
        <v>1</v>
      </c>
      <c r="AQ82" s="178" t="s">
        <v>6585</v>
      </c>
      <c r="AR82" s="178" t="s">
        <v>6584</v>
      </c>
      <c r="AS82" s="179">
        <v>44853</v>
      </c>
      <c r="AT82" s="189" t="s">
        <v>828</v>
      </c>
      <c r="AU82" s="186">
        <v>0</v>
      </c>
      <c r="AV82" s="186">
        <v>0</v>
      </c>
      <c r="AW82" s="186" t="s">
        <v>80</v>
      </c>
      <c r="AX82" s="186">
        <v>1</v>
      </c>
      <c r="AY82" s="186">
        <v>0</v>
      </c>
      <c r="AZ82" s="186" t="s">
        <v>14</v>
      </c>
      <c r="BA82" s="187">
        <v>43644</v>
      </c>
      <c r="BB82" s="188" t="s">
        <v>4894</v>
      </c>
      <c r="BC82" s="178" t="s">
        <v>14</v>
      </c>
      <c r="BD82" s="178" t="s">
        <v>14</v>
      </c>
      <c r="BE82" s="178" t="s">
        <v>14</v>
      </c>
      <c r="BF82" s="178" t="s">
        <v>14</v>
      </c>
      <c r="BG82" s="178" t="s">
        <v>904</v>
      </c>
      <c r="BH82" s="178" t="s">
        <v>14</v>
      </c>
      <c r="BI82" s="179">
        <v>44801</v>
      </c>
      <c r="BJ82" s="189" t="s">
        <v>6588</v>
      </c>
      <c r="BK82" s="189">
        <v>0</v>
      </c>
      <c r="BL82" s="189" t="s">
        <v>6577</v>
      </c>
      <c r="BM82" s="189" t="s">
        <v>4515</v>
      </c>
      <c r="BN82" s="189">
        <v>2</v>
      </c>
      <c r="BO82" s="189" t="s">
        <v>6587</v>
      </c>
      <c r="BP82" s="186" t="s">
        <v>1300</v>
      </c>
      <c r="BQ82" s="190">
        <v>44853</v>
      </c>
      <c r="BR82" s="188" t="s">
        <v>826</v>
      </c>
      <c r="BS82" s="182">
        <v>0</v>
      </c>
      <c r="BT82" s="182" t="s">
        <v>14</v>
      </c>
      <c r="BU82" s="182" t="s">
        <v>80</v>
      </c>
      <c r="BV82" s="182">
        <v>1</v>
      </c>
      <c r="BW82" s="182">
        <v>0</v>
      </c>
      <c r="BX82" s="182" t="s">
        <v>14</v>
      </c>
      <c r="BY82" s="179">
        <v>43644</v>
      </c>
      <c r="BZ82" s="189" t="s">
        <v>827</v>
      </c>
      <c r="CA82" s="189">
        <v>0</v>
      </c>
      <c r="CB82" s="189" t="s">
        <v>14</v>
      </c>
      <c r="CC82" s="189" t="s">
        <v>80</v>
      </c>
      <c r="CD82" s="189">
        <v>1</v>
      </c>
      <c r="CE82" s="189">
        <v>0</v>
      </c>
      <c r="CF82" s="189" t="s">
        <v>14</v>
      </c>
      <c r="CG82" s="190">
        <v>43644</v>
      </c>
      <c r="CH82" s="188" t="s">
        <v>9904</v>
      </c>
      <c r="CI82" s="189" t="e">
        <v>#N/A</v>
      </c>
      <c r="CJ82" s="189" t="e">
        <v>#N/A</v>
      </c>
      <c r="CK82" s="189" t="e">
        <v>#N/A</v>
      </c>
      <c r="CL82" s="189" t="e">
        <v>#N/A</v>
      </c>
      <c r="CM82" s="189" t="e">
        <v>#N/A</v>
      </c>
      <c r="CN82" s="189" t="e">
        <v>#N/A</v>
      </c>
      <c r="CO82" s="191" t="e">
        <v>#N/A</v>
      </c>
      <c r="CP82" s="189" t="s">
        <v>366</v>
      </c>
      <c r="CQ82" s="182" t="s">
        <v>14</v>
      </c>
      <c r="CR82" s="182">
        <v>0</v>
      </c>
      <c r="CS82" s="182" t="s">
        <v>30</v>
      </c>
      <c r="CT82" s="182">
        <v>2</v>
      </c>
      <c r="CU82" s="182">
        <v>0</v>
      </c>
      <c r="CV82" s="182">
        <v>0</v>
      </c>
      <c r="CW82" s="179">
        <v>43510</v>
      </c>
      <c r="CX82" s="189" t="s">
        <v>6590</v>
      </c>
      <c r="CY82" s="186">
        <v>90000</v>
      </c>
      <c r="CZ82" s="186" t="s">
        <v>6583</v>
      </c>
      <c r="DA82" s="186" t="s">
        <v>80</v>
      </c>
      <c r="DB82" s="186">
        <v>1</v>
      </c>
      <c r="DC82" s="186" t="s">
        <v>6594</v>
      </c>
      <c r="DD82" s="186" t="s">
        <v>6584</v>
      </c>
      <c r="DE82" s="192">
        <v>44853</v>
      </c>
      <c r="DF82" s="188" t="s">
        <v>4447</v>
      </c>
      <c r="DG82" s="178">
        <v>0</v>
      </c>
      <c r="DH82" s="182" t="s">
        <v>4438</v>
      </c>
      <c r="DI82" s="182" t="s">
        <v>30</v>
      </c>
      <c r="DJ82" s="182">
        <v>2</v>
      </c>
      <c r="DK82" s="182" t="s">
        <v>4419</v>
      </c>
      <c r="DL82" s="182" t="s">
        <v>4439</v>
      </c>
      <c r="DM82" s="179">
        <v>44768</v>
      </c>
      <c r="DN82" s="189" t="s">
        <v>6593</v>
      </c>
      <c r="DO82" s="186">
        <v>1423000</v>
      </c>
      <c r="DP82" s="189" t="s">
        <v>6591</v>
      </c>
      <c r="DQ82" s="189" t="s">
        <v>4515</v>
      </c>
      <c r="DR82" s="189">
        <v>2</v>
      </c>
      <c r="DS82" s="189" t="s">
        <v>1757</v>
      </c>
      <c r="DT82" s="189" t="s">
        <v>6592</v>
      </c>
      <c r="DU82" s="190">
        <v>44853</v>
      </c>
      <c r="DV82" s="188" t="s">
        <v>6595</v>
      </c>
      <c r="DW82" s="178">
        <v>90000</v>
      </c>
      <c r="DX82" s="182" t="s">
        <v>6583</v>
      </c>
      <c r="DY82" s="182" t="s">
        <v>80</v>
      </c>
      <c r="DZ82" s="182">
        <v>1</v>
      </c>
      <c r="EA82" s="182" t="s">
        <v>6594</v>
      </c>
      <c r="EB82" s="182" t="s">
        <v>6584</v>
      </c>
      <c r="EC82" s="179">
        <v>44853</v>
      </c>
      <c r="ED82" s="189" t="s">
        <v>6597</v>
      </c>
      <c r="EE82" s="186">
        <v>0</v>
      </c>
      <c r="EF82" s="189" t="s">
        <v>6583</v>
      </c>
      <c r="EG82" s="189" t="s">
        <v>80</v>
      </c>
      <c r="EH82" s="189">
        <v>1</v>
      </c>
      <c r="EI82" s="189" t="s">
        <v>6596</v>
      </c>
      <c r="EJ82" s="189" t="s">
        <v>6584</v>
      </c>
      <c r="EK82" s="190">
        <v>44853</v>
      </c>
      <c r="EL82" s="188" t="s">
        <v>6598</v>
      </c>
      <c r="EM82" s="178">
        <v>0</v>
      </c>
      <c r="EN82" s="182" t="s">
        <v>6583</v>
      </c>
      <c r="EO82" s="182" t="s">
        <v>80</v>
      </c>
      <c r="EP82" s="182">
        <v>1</v>
      </c>
      <c r="EQ82" s="182" t="s">
        <v>6596</v>
      </c>
      <c r="ER82" s="182" t="s">
        <v>6584</v>
      </c>
      <c r="ES82" s="179">
        <v>44853</v>
      </c>
      <c r="ET82" s="189" t="s">
        <v>6589</v>
      </c>
      <c r="EU82" s="189">
        <v>0</v>
      </c>
      <c r="EV82" s="189" t="s">
        <v>6577</v>
      </c>
      <c r="EW82" s="189" t="s">
        <v>4515</v>
      </c>
      <c r="EX82" s="189">
        <v>2</v>
      </c>
      <c r="EY82" s="189" t="s">
        <v>6580</v>
      </c>
      <c r="EZ82" s="189" t="s">
        <v>1300</v>
      </c>
      <c r="FA82" s="190">
        <v>44853</v>
      </c>
      <c r="FB82" s="188" t="s">
        <v>5677</v>
      </c>
      <c r="FC82" s="182">
        <v>2</v>
      </c>
      <c r="FD82" s="182" t="s">
        <v>5675</v>
      </c>
      <c r="FE82" s="182" t="s">
        <v>4515</v>
      </c>
      <c r="FF82" s="182">
        <v>2</v>
      </c>
      <c r="FG82" s="182" t="s">
        <v>2014</v>
      </c>
      <c r="FH82" s="182" t="s">
        <v>5676</v>
      </c>
      <c r="FI82" s="179">
        <v>44823</v>
      </c>
      <c r="FJ82" s="188" t="s">
        <v>367</v>
      </c>
      <c r="FK82" s="189" t="s">
        <v>14</v>
      </c>
      <c r="FL82" s="189">
        <v>0</v>
      </c>
      <c r="FM82" s="189" t="s">
        <v>30</v>
      </c>
      <c r="FN82" s="189">
        <v>2</v>
      </c>
      <c r="FO82" s="189">
        <v>0</v>
      </c>
      <c r="FP82" s="186">
        <v>0</v>
      </c>
      <c r="FQ82" s="187">
        <v>43510</v>
      </c>
      <c r="FR82" s="188" t="s">
        <v>368</v>
      </c>
      <c r="FS82" s="182" t="s">
        <v>14</v>
      </c>
      <c r="FT82" s="182">
        <v>0</v>
      </c>
      <c r="FU82" s="182" t="s">
        <v>30</v>
      </c>
      <c r="FV82" s="182">
        <v>2</v>
      </c>
      <c r="FW82" s="182">
        <v>0</v>
      </c>
      <c r="FX82" s="182">
        <v>0</v>
      </c>
      <c r="FY82" s="179">
        <v>43510</v>
      </c>
      <c r="FZ82" s="189" t="s">
        <v>3435</v>
      </c>
      <c r="GA82" s="189">
        <v>0</v>
      </c>
      <c r="GB82" s="189" t="s">
        <v>2247</v>
      </c>
      <c r="GC82" s="189" t="s">
        <v>30</v>
      </c>
      <c r="GD82" s="189">
        <v>2</v>
      </c>
      <c r="GE82" s="189" t="s">
        <v>14</v>
      </c>
      <c r="GF82" s="189" t="s">
        <v>14</v>
      </c>
      <c r="GG82" s="190">
        <v>44696</v>
      </c>
      <c r="GH82" s="188" t="s">
        <v>3441</v>
      </c>
      <c r="GI82" s="182">
        <v>0</v>
      </c>
      <c r="GJ82" s="182" t="s">
        <v>2247</v>
      </c>
      <c r="GK82" s="182" t="s">
        <v>30</v>
      </c>
      <c r="GL82" s="182">
        <v>2</v>
      </c>
      <c r="GM82" s="182" t="s">
        <v>14</v>
      </c>
      <c r="GN82" s="182" t="s">
        <v>14</v>
      </c>
      <c r="GO82" s="179">
        <v>44696</v>
      </c>
      <c r="GP82" s="189" t="s">
        <v>3436</v>
      </c>
      <c r="GQ82" s="189">
        <v>0</v>
      </c>
      <c r="GR82" s="189" t="s">
        <v>2247</v>
      </c>
      <c r="GS82" s="189" t="s">
        <v>30</v>
      </c>
      <c r="GT82" s="189">
        <v>2</v>
      </c>
      <c r="GU82" s="189" t="s">
        <v>14</v>
      </c>
      <c r="GV82" s="189" t="s">
        <v>14</v>
      </c>
      <c r="GW82" s="190">
        <v>44696</v>
      </c>
      <c r="GX82" s="188" t="s">
        <v>3442</v>
      </c>
      <c r="GY82" s="182">
        <v>0</v>
      </c>
      <c r="GZ82" s="182" t="s">
        <v>2247</v>
      </c>
      <c r="HA82" s="182" t="s">
        <v>30</v>
      </c>
      <c r="HB82" s="182">
        <v>2</v>
      </c>
      <c r="HC82" s="182" t="s">
        <v>14</v>
      </c>
      <c r="HD82" s="182" t="s">
        <v>14</v>
      </c>
      <c r="HE82" s="179">
        <v>44696</v>
      </c>
      <c r="HF82" s="189" t="s">
        <v>3434</v>
      </c>
      <c r="HG82" s="189">
        <v>0</v>
      </c>
      <c r="HH82" s="189" t="s">
        <v>2247</v>
      </c>
      <c r="HI82" s="189" t="s">
        <v>30</v>
      </c>
      <c r="HJ82" s="189">
        <v>2</v>
      </c>
      <c r="HK82" s="189" t="s">
        <v>14</v>
      </c>
      <c r="HL82" s="189" t="s">
        <v>14</v>
      </c>
      <c r="HM82" s="190">
        <v>44696</v>
      </c>
      <c r="HN82" s="188" t="s">
        <v>3440</v>
      </c>
      <c r="HO82" s="182">
        <v>0</v>
      </c>
      <c r="HP82" s="182" t="s">
        <v>2247</v>
      </c>
      <c r="HQ82" s="182" t="s">
        <v>30</v>
      </c>
      <c r="HR82" s="182">
        <v>2</v>
      </c>
      <c r="HS82" s="182" t="s">
        <v>14</v>
      </c>
      <c r="HT82" s="182" t="s">
        <v>14</v>
      </c>
      <c r="HU82" s="179">
        <v>44696</v>
      </c>
      <c r="HV82" s="189" t="s">
        <v>3437</v>
      </c>
      <c r="HW82" s="189">
        <v>0</v>
      </c>
      <c r="HX82" s="189" t="s">
        <v>2247</v>
      </c>
      <c r="HY82" s="189" t="s">
        <v>30</v>
      </c>
      <c r="HZ82" s="189">
        <v>2</v>
      </c>
      <c r="IA82" s="189" t="s">
        <v>14</v>
      </c>
      <c r="IB82" s="189" t="s">
        <v>14</v>
      </c>
      <c r="IC82" s="190">
        <v>44696</v>
      </c>
      <c r="ID82" s="188" t="s">
        <v>3439</v>
      </c>
      <c r="IE82" s="182">
        <v>2</v>
      </c>
      <c r="IF82" s="182" t="s">
        <v>2247</v>
      </c>
      <c r="IG82" s="182" t="s">
        <v>30</v>
      </c>
      <c r="IH82" s="182">
        <v>2</v>
      </c>
      <c r="II82" s="182" t="s">
        <v>14</v>
      </c>
      <c r="IJ82" s="182" t="s">
        <v>14</v>
      </c>
      <c r="IK82" s="179">
        <v>44696</v>
      </c>
      <c r="IL82" s="189" t="s">
        <v>3438</v>
      </c>
      <c r="IM82" s="189">
        <v>0</v>
      </c>
      <c r="IN82" s="189" t="s">
        <v>2247</v>
      </c>
      <c r="IO82" s="189" t="s">
        <v>30</v>
      </c>
      <c r="IP82" s="189">
        <v>2</v>
      </c>
      <c r="IQ82" s="189" t="s">
        <v>14</v>
      </c>
      <c r="IR82" s="189" t="s">
        <v>14</v>
      </c>
      <c r="IS82" s="190">
        <v>44696</v>
      </c>
    </row>
    <row r="83" spans="1:253" s="282" customFormat="1" ht="12.95" customHeight="1" x14ac:dyDescent="0.2">
      <c r="A83" s="282" t="s">
        <v>1287</v>
      </c>
      <c r="B83" s="282" t="s">
        <v>9452</v>
      </c>
      <c r="C83" s="282" t="s">
        <v>1288</v>
      </c>
      <c r="D83" s="282" t="s">
        <v>365</v>
      </c>
      <c r="E83" s="282" t="s">
        <v>8822</v>
      </c>
      <c r="F83" s="282" t="s">
        <v>6576</v>
      </c>
      <c r="G83" s="177">
        <v>4743000</v>
      </c>
      <c r="H83" s="178" t="s">
        <v>6573</v>
      </c>
      <c r="I83" s="178" t="s">
        <v>4515</v>
      </c>
      <c r="J83" s="178">
        <v>2</v>
      </c>
      <c r="K83" s="178" t="s">
        <v>6575</v>
      </c>
      <c r="L83" s="178" t="s">
        <v>6574</v>
      </c>
      <c r="M83" s="179">
        <v>44853</v>
      </c>
      <c r="N83" s="188" t="s">
        <v>1306</v>
      </c>
      <c r="O83" s="180">
        <v>1030700</v>
      </c>
      <c r="P83" s="180" t="s">
        <v>1303</v>
      </c>
      <c r="Q83" s="180" t="s">
        <v>30</v>
      </c>
      <c r="R83" s="180">
        <v>2</v>
      </c>
      <c r="S83" s="180" t="s">
        <v>1305</v>
      </c>
      <c r="T83" s="180" t="s">
        <v>1304</v>
      </c>
      <c r="U83" s="181">
        <v>44102</v>
      </c>
      <c r="V83" s="188" t="s">
        <v>4451</v>
      </c>
      <c r="W83" s="178">
        <v>4359000</v>
      </c>
      <c r="X83" s="178" t="s">
        <v>4448</v>
      </c>
      <c r="Y83" s="178" t="s">
        <v>80</v>
      </c>
      <c r="Z83" s="178">
        <v>1</v>
      </c>
      <c r="AA83" s="178" t="s">
        <v>4450</v>
      </c>
      <c r="AB83" s="178" t="s">
        <v>4449</v>
      </c>
      <c r="AC83" s="179">
        <v>44768</v>
      </c>
      <c r="AD83" s="188" t="s">
        <v>4453</v>
      </c>
      <c r="AE83" s="186">
        <v>2314000</v>
      </c>
      <c r="AF83" s="186" t="s">
        <v>4448</v>
      </c>
      <c r="AG83" s="186" t="s">
        <v>80</v>
      </c>
      <c r="AH83" s="186">
        <v>1</v>
      </c>
      <c r="AI83" s="186" t="s">
        <v>4452</v>
      </c>
      <c r="AJ83" s="186" t="s">
        <v>4449</v>
      </c>
      <c r="AK83" s="187">
        <v>44768</v>
      </c>
      <c r="AL83" s="188" t="s">
        <v>1296</v>
      </c>
      <c r="AM83" s="178" t="s">
        <v>14</v>
      </c>
      <c r="AN83" s="178" t="s">
        <v>1293</v>
      </c>
      <c r="AO83" s="178" t="s">
        <v>14</v>
      </c>
      <c r="AP83" s="178" t="s">
        <v>14</v>
      </c>
      <c r="AQ83" s="178" t="s">
        <v>1295</v>
      </c>
      <c r="AR83" s="178" t="s">
        <v>1294</v>
      </c>
      <c r="AS83" s="179">
        <v>44069</v>
      </c>
      <c r="AT83" s="189" t="s">
        <v>1292</v>
      </c>
      <c r="AU83" s="186" t="s">
        <v>14</v>
      </c>
      <c r="AV83" s="186" t="s">
        <v>14</v>
      </c>
      <c r="AW83" s="186" t="s">
        <v>14</v>
      </c>
      <c r="AX83" s="186" t="s">
        <v>14</v>
      </c>
      <c r="AY83" s="186" t="s">
        <v>14</v>
      </c>
      <c r="AZ83" s="186" t="s">
        <v>14</v>
      </c>
      <c r="BA83" s="187">
        <v>44069</v>
      </c>
      <c r="BB83" s="188" t="s">
        <v>4457</v>
      </c>
      <c r="BC83" s="178">
        <v>136000</v>
      </c>
      <c r="BD83" s="178" t="s">
        <v>4454</v>
      </c>
      <c r="BE83" s="178" t="s">
        <v>30</v>
      </c>
      <c r="BF83" s="178">
        <v>2</v>
      </c>
      <c r="BG83" s="178" t="s">
        <v>4456</v>
      </c>
      <c r="BH83" s="178" t="s">
        <v>4455</v>
      </c>
      <c r="BI83" s="179">
        <v>44768</v>
      </c>
      <c r="BJ83" s="189" t="s">
        <v>6579</v>
      </c>
      <c r="BK83" s="189">
        <v>0</v>
      </c>
      <c r="BL83" s="189" t="s">
        <v>6577</v>
      </c>
      <c r="BM83" s="189" t="s">
        <v>4515</v>
      </c>
      <c r="BN83" s="189">
        <v>2</v>
      </c>
      <c r="BO83" s="189" t="s">
        <v>6578</v>
      </c>
      <c r="BP83" s="186" t="s">
        <v>1300</v>
      </c>
      <c r="BQ83" s="190">
        <v>44853</v>
      </c>
      <c r="BR83" s="188" t="s">
        <v>1289</v>
      </c>
      <c r="BS83" s="182" t="s">
        <v>14</v>
      </c>
      <c r="BT83" s="182" t="s">
        <v>14</v>
      </c>
      <c r="BU83" s="182" t="s">
        <v>14</v>
      </c>
      <c r="BV83" s="182" t="s">
        <v>14</v>
      </c>
      <c r="BW83" s="182" t="s">
        <v>14</v>
      </c>
      <c r="BX83" s="182" t="s">
        <v>14</v>
      </c>
      <c r="BY83" s="179">
        <v>44069</v>
      </c>
      <c r="BZ83" s="189" t="s">
        <v>1290</v>
      </c>
      <c r="CA83" s="189" t="s">
        <v>14</v>
      </c>
      <c r="CB83" s="189" t="s">
        <v>14</v>
      </c>
      <c r="CC83" s="189" t="s">
        <v>14</v>
      </c>
      <c r="CD83" s="189" t="s">
        <v>14</v>
      </c>
      <c r="CE83" s="189" t="s">
        <v>14</v>
      </c>
      <c r="CF83" s="189" t="s">
        <v>14</v>
      </c>
      <c r="CG83" s="190">
        <v>44069</v>
      </c>
      <c r="CH83" s="188" t="s">
        <v>9905</v>
      </c>
      <c r="CI83" s="189" t="e">
        <v>#N/A</v>
      </c>
      <c r="CJ83" s="189" t="e">
        <v>#N/A</v>
      </c>
      <c r="CK83" s="189" t="e">
        <v>#N/A</v>
      </c>
      <c r="CL83" s="189" t="e">
        <v>#N/A</v>
      </c>
      <c r="CM83" s="189" t="e">
        <v>#N/A</v>
      </c>
      <c r="CN83" s="189" t="e">
        <v>#N/A</v>
      </c>
      <c r="CO83" s="191" t="e">
        <v>#N/A</v>
      </c>
      <c r="CP83" s="189" t="s">
        <v>1291</v>
      </c>
      <c r="CQ83" s="182" t="s">
        <v>14</v>
      </c>
      <c r="CR83" s="182" t="s">
        <v>14</v>
      </c>
      <c r="CS83" s="182" t="s">
        <v>14</v>
      </c>
      <c r="CT83" s="182" t="s">
        <v>14</v>
      </c>
      <c r="CU83" s="182" t="s">
        <v>14</v>
      </c>
      <c r="CV83" s="182" t="s">
        <v>14</v>
      </c>
      <c r="CW83" s="179">
        <v>44069</v>
      </c>
      <c r="CX83" s="189" t="s">
        <v>4458</v>
      </c>
      <c r="CY83" s="186">
        <v>879000</v>
      </c>
      <c r="CZ83" s="186" t="s">
        <v>4448</v>
      </c>
      <c r="DA83" s="186" t="s">
        <v>80</v>
      </c>
      <c r="DB83" s="186">
        <v>1</v>
      </c>
      <c r="DC83" s="186" t="s">
        <v>4463</v>
      </c>
      <c r="DD83" s="186" t="s">
        <v>4449</v>
      </c>
      <c r="DE83" s="192">
        <v>44768</v>
      </c>
      <c r="DF83" s="188" t="s">
        <v>4460</v>
      </c>
      <c r="DG83" s="178">
        <v>2045000</v>
      </c>
      <c r="DH83" s="182" t="s">
        <v>4448</v>
      </c>
      <c r="DI83" s="182" t="s">
        <v>80</v>
      </c>
      <c r="DJ83" s="182">
        <v>1</v>
      </c>
      <c r="DK83" s="182" t="s">
        <v>4459</v>
      </c>
      <c r="DL83" s="182" t="s">
        <v>4449</v>
      </c>
      <c r="DM83" s="179">
        <v>44768</v>
      </c>
      <c r="DN83" s="189" t="s">
        <v>4462</v>
      </c>
      <c r="DO83" s="186">
        <v>1435000</v>
      </c>
      <c r="DP83" s="189" t="s">
        <v>4448</v>
      </c>
      <c r="DQ83" s="189" t="s">
        <v>80</v>
      </c>
      <c r="DR83" s="189">
        <v>1</v>
      </c>
      <c r="DS83" s="189" t="s">
        <v>4461</v>
      </c>
      <c r="DT83" s="189" t="s">
        <v>4449</v>
      </c>
      <c r="DU83" s="190">
        <v>44768</v>
      </c>
      <c r="DV83" s="188" t="s">
        <v>4464</v>
      </c>
      <c r="DW83" s="178">
        <v>796000</v>
      </c>
      <c r="DX83" s="182" t="s">
        <v>4448</v>
      </c>
      <c r="DY83" s="182" t="s">
        <v>80</v>
      </c>
      <c r="DZ83" s="182">
        <v>1</v>
      </c>
      <c r="EA83" s="182" t="s">
        <v>4463</v>
      </c>
      <c r="EB83" s="182" t="s">
        <v>4449</v>
      </c>
      <c r="EC83" s="179">
        <v>44768</v>
      </c>
      <c r="ED83" s="189" t="s">
        <v>4466</v>
      </c>
      <c r="EE83" s="186">
        <v>83000</v>
      </c>
      <c r="EF83" s="189" t="s">
        <v>4448</v>
      </c>
      <c r="EG83" s="189" t="s">
        <v>80</v>
      </c>
      <c r="EH83" s="189">
        <v>1</v>
      </c>
      <c r="EI83" s="189" t="s">
        <v>4465</v>
      </c>
      <c r="EJ83" s="189" t="s">
        <v>4449</v>
      </c>
      <c r="EK83" s="190">
        <v>44768</v>
      </c>
      <c r="EL83" s="188" t="s">
        <v>4468</v>
      </c>
      <c r="EM83" s="178">
        <v>0</v>
      </c>
      <c r="EN83" s="182" t="s">
        <v>4448</v>
      </c>
      <c r="EO83" s="182" t="s">
        <v>80</v>
      </c>
      <c r="EP83" s="182">
        <v>1</v>
      </c>
      <c r="EQ83" s="182" t="s">
        <v>4467</v>
      </c>
      <c r="ER83" s="182" t="s">
        <v>4449</v>
      </c>
      <c r="ES83" s="179">
        <v>44768</v>
      </c>
      <c r="ET83" s="189" t="s">
        <v>6581</v>
      </c>
      <c r="EU83" s="189">
        <v>0</v>
      </c>
      <c r="EV83" s="189" t="s">
        <v>6577</v>
      </c>
      <c r="EW83" s="189" t="s">
        <v>4515</v>
      </c>
      <c r="EX83" s="189">
        <v>2</v>
      </c>
      <c r="EY83" s="189" t="s">
        <v>6580</v>
      </c>
      <c r="EZ83" s="189" t="s">
        <v>1300</v>
      </c>
      <c r="FA83" s="190">
        <v>44853</v>
      </c>
      <c r="FB83" s="188" t="s">
        <v>4918</v>
      </c>
      <c r="FC83" s="182">
        <v>2</v>
      </c>
      <c r="FD83" s="182" t="s">
        <v>4448</v>
      </c>
      <c r="FE83" s="182" t="s">
        <v>30</v>
      </c>
      <c r="FF83" s="182">
        <v>2</v>
      </c>
      <c r="FG83" s="182" t="s">
        <v>4917</v>
      </c>
      <c r="FH83" s="182" t="s">
        <v>4449</v>
      </c>
      <c r="FI83" s="179">
        <v>44801</v>
      </c>
      <c r="FJ83" s="188" t="s">
        <v>1297</v>
      </c>
      <c r="FK83" s="189" t="s">
        <v>14</v>
      </c>
      <c r="FL83" s="189" t="s">
        <v>14</v>
      </c>
      <c r="FM83" s="189" t="s">
        <v>14</v>
      </c>
      <c r="FN83" s="189" t="s">
        <v>14</v>
      </c>
      <c r="FO83" s="189" t="s">
        <v>14</v>
      </c>
      <c r="FP83" s="186" t="s">
        <v>14</v>
      </c>
      <c r="FQ83" s="187">
        <v>44069</v>
      </c>
      <c r="FR83" s="188" t="s">
        <v>1298</v>
      </c>
      <c r="FS83" s="182" t="s">
        <v>14</v>
      </c>
      <c r="FT83" s="182" t="s">
        <v>14</v>
      </c>
      <c r="FU83" s="182" t="s">
        <v>14</v>
      </c>
      <c r="FV83" s="182" t="s">
        <v>14</v>
      </c>
      <c r="FW83" s="182" t="s">
        <v>14</v>
      </c>
      <c r="FX83" s="182" t="s">
        <v>14</v>
      </c>
      <c r="FY83" s="179">
        <v>44069</v>
      </c>
      <c r="FZ83" s="189" t="s">
        <v>3444</v>
      </c>
      <c r="GA83" s="189">
        <v>0</v>
      </c>
      <c r="GB83" s="189" t="s">
        <v>2247</v>
      </c>
      <c r="GC83" s="189" t="s">
        <v>30</v>
      </c>
      <c r="GD83" s="189">
        <v>2</v>
      </c>
      <c r="GE83" s="189" t="s">
        <v>14</v>
      </c>
      <c r="GF83" s="189" t="s">
        <v>14</v>
      </c>
      <c r="GG83" s="190">
        <v>44696</v>
      </c>
      <c r="GH83" s="188" t="s">
        <v>3450</v>
      </c>
      <c r="GI83" s="182">
        <v>0</v>
      </c>
      <c r="GJ83" s="182" t="s">
        <v>2247</v>
      </c>
      <c r="GK83" s="182" t="s">
        <v>30</v>
      </c>
      <c r="GL83" s="182">
        <v>2</v>
      </c>
      <c r="GM83" s="182" t="s">
        <v>14</v>
      </c>
      <c r="GN83" s="182" t="s">
        <v>14</v>
      </c>
      <c r="GO83" s="179">
        <v>44696</v>
      </c>
      <c r="GP83" s="189" t="s">
        <v>3445</v>
      </c>
      <c r="GQ83" s="189">
        <v>0</v>
      </c>
      <c r="GR83" s="189" t="s">
        <v>2247</v>
      </c>
      <c r="GS83" s="189" t="s">
        <v>30</v>
      </c>
      <c r="GT83" s="189">
        <v>2</v>
      </c>
      <c r="GU83" s="189" t="s">
        <v>14</v>
      </c>
      <c r="GV83" s="189" t="s">
        <v>14</v>
      </c>
      <c r="GW83" s="190">
        <v>44696</v>
      </c>
      <c r="GX83" s="188" t="s">
        <v>3451</v>
      </c>
      <c r="GY83" s="182">
        <v>0</v>
      </c>
      <c r="GZ83" s="182" t="s">
        <v>2247</v>
      </c>
      <c r="HA83" s="182" t="s">
        <v>30</v>
      </c>
      <c r="HB83" s="182">
        <v>2</v>
      </c>
      <c r="HC83" s="182" t="s">
        <v>14</v>
      </c>
      <c r="HD83" s="182" t="s">
        <v>14</v>
      </c>
      <c r="HE83" s="179">
        <v>44696</v>
      </c>
      <c r="HF83" s="189" t="s">
        <v>3443</v>
      </c>
      <c r="HG83" s="189">
        <v>0</v>
      </c>
      <c r="HH83" s="189" t="s">
        <v>2247</v>
      </c>
      <c r="HI83" s="189" t="s">
        <v>30</v>
      </c>
      <c r="HJ83" s="189">
        <v>2</v>
      </c>
      <c r="HK83" s="189" t="s">
        <v>14</v>
      </c>
      <c r="HL83" s="189" t="s">
        <v>14</v>
      </c>
      <c r="HM83" s="190">
        <v>44696</v>
      </c>
      <c r="HN83" s="188" t="s">
        <v>3449</v>
      </c>
      <c r="HO83" s="182">
        <v>0</v>
      </c>
      <c r="HP83" s="182" t="s">
        <v>2247</v>
      </c>
      <c r="HQ83" s="182" t="s">
        <v>30</v>
      </c>
      <c r="HR83" s="182">
        <v>2</v>
      </c>
      <c r="HS83" s="182" t="s">
        <v>14</v>
      </c>
      <c r="HT83" s="182" t="s">
        <v>14</v>
      </c>
      <c r="HU83" s="179">
        <v>44696</v>
      </c>
      <c r="HV83" s="189" t="s">
        <v>3446</v>
      </c>
      <c r="HW83" s="189">
        <v>0</v>
      </c>
      <c r="HX83" s="189" t="s">
        <v>2247</v>
      </c>
      <c r="HY83" s="189" t="s">
        <v>30</v>
      </c>
      <c r="HZ83" s="189">
        <v>2</v>
      </c>
      <c r="IA83" s="189" t="s">
        <v>14</v>
      </c>
      <c r="IB83" s="189" t="s">
        <v>14</v>
      </c>
      <c r="IC83" s="190">
        <v>44696</v>
      </c>
      <c r="ID83" s="188" t="s">
        <v>3448</v>
      </c>
      <c r="IE83" s="182">
        <v>2</v>
      </c>
      <c r="IF83" s="182" t="s">
        <v>2247</v>
      </c>
      <c r="IG83" s="182" t="s">
        <v>30</v>
      </c>
      <c r="IH83" s="182">
        <v>2</v>
      </c>
      <c r="II83" s="182" t="s">
        <v>14</v>
      </c>
      <c r="IJ83" s="182" t="s">
        <v>14</v>
      </c>
      <c r="IK83" s="179">
        <v>44696</v>
      </c>
      <c r="IL83" s="189" t="s">
        <v>3447</v>
      </c>
      <c r="IM83" s="189">
        <v>0</v>
      </c>
      <c r="IN83" s="189" t="s">
        <v>2247</v>
      </c>
      <c r="IO83" s="189" t="s">
        <v>30</v>
      </c>
      <c r="IP83" s="189">
        <v>2</v>
      </c>
      <c r="IQ83" s="189" t="s">
        <v>14</v>
      </c>
      <c r="IR83" s="189" t="s">
        <v>14</v>
      </c>
      <c r="IS83" s="190">
        <v>44696</v>
      </c>
    </row>
    <row r="84" spans="1:253" s="282" customFormat="1" ht="12.95" customHeight="1" x14ac:dyDescent="0.2">
      <c r="A84" s="282" t="s">
        <v>456</v>
      </c>
      <c r="B84" s="282" t="s">
        <v>9455</v>
      </c>
      <c r="C84" s="282" t="s">
        <v>457</v>
      </c>
      <c r="D84" s="282" t="s">
        <v>458</v>
      </c>
      <c r="E84" s="282" t="s">
        <v>8825</v>
      </c>
      <c r="F84" s="282" t="s">
        <v>1648</v>
      </c>
      <c r="G84" s="177">
        <v>19129000</v>
      </c>
      <c r="H84" s="178" t="s">
        <v>1645</v>
      </c>
      <c r="I84" s="178" t="s">
        <v>30</v>
      </c>
      <c r="J84" s="178">
        <v>2</v>
      </c>
      <c r="K84" s="178" t="s">
        <v>1647</v>
      </c>
      <c r="L84" s="178" t="s">
        <v>1646</v>
      </c>
      <c r="M84" s="179">
        <v>44451</v>
      </c>
      <c r="N84" s="188" t="s">
        <v>1650</v>
      </c>
      <c r="O84" s="180">
        <v>94280</v>
      </c>
      <c r="P84" s="180" t="s">
        <v>1645</v>
      </c>
      <c r="Q84" s="180" t="s">
        <v>30</v>
      </c>
      <c r="R84" s="180">
        <v>2</v>
      </c>
      <c r="S84" s="180" t="s">
        <v>1638</v>
      </c>
      <c r="T84" s="180" t="s">
        <v>1649</v>
      </c>
      <c r="U84" s="181">
        <v>44451</v>
      </c>
      <c r="V84" s="188" t="s">
        <v>1652</v>
      </c>
      <c r="W84" s="178">
        <v>19129000</v>
      </c>
      <c r="X84" s="178" t="s">
        <v>1645</v>
      </c>
      <c r="Y84" s="178" t="s">
        <v>30</v>
      </c>
      <c r="Z84" s="178">
        <v>2</v>
      </c>
      <c r="AA84" s="178" t="s">
        <v>1651</v>
      </c>
      <c r="AB84" s="178" t="s">
        <v>1646</v>
      </c>
      <c r="AC84" s="179">
        <v>44451</v>
      </c>
      <c r="AD84" s="188" t="s">
        <v>6632</v>
      </c>
      <c r="AE84" s="186">
        <v>11492000</v>
      </c>
      <c r="AF84" s="186" t="s">
        <v>6629</v>
      </c>
      <c r="AG84" s="186" t="s">
        <v>80</v>
      </c>
      <c r="AH84" s="186">
        <v>1</v>
      </c>
      <c r="AI84" s="186" t="s">
        <v>6631</v>
      </c>
      <c r="AJ84" s="186" t="s">
        <v>6630</v>
      </c>
      <c r="AK84" s="187">
        <v>44853</v>
      </c>
      <c r="AL84" s="188" t="s">
        <v>6636</v>
      </c>
      <c r="AM84" s="178">
        <v>144000</v>
      </c>
      <c r="AN84" s="178" t="s">
        <v>6633</v>
      </c>
      <c r="AO84" s="178" t="s">
        <v>4515</v>
      </c>
      <c r="AP84" s="178">
        <v>2</v>
      </c>
      <c r="AQ84" s="178" t="s">
        <v>6635</v>
      </c>
      <c r="AR84" s="178" t="s">
        <v>6634</v>
      </c>
      <c r="AS84" s="179">
        <v>44853</v>
      </c>
      <c r="AT84" s="189" t="s">
        <v>5678</v>
      </c>
      <c r="AU84" s="186">
        <v>206</v>
      </c>
      <c r="AV84" s="186" t="s">
        <v>5097</v>
      </c>
      <c r="AW84" s="186" t="s">
        <v>4515</v>
      </c>
      <c r="AX84" s="186">
        <v>2</v>
      </c>
      <c r="AY84" s="186" t="s">
        <v>5099</v>
      </c>
      <c r="AZ84" s="186" t="s">
        <v>5098</v>
      </c>
      <c r="BA84" s="187">
        <v>44823</v>
      </c>
      <c r="BB84" s="188" t="s">
        <v>6640</v>
      </c>
      <c r="BC84" s="178">
        <v>3314</v>
      </c>
      <c r="BD84" s="178" t="s">
        <v>6637</v>
      </c>
      <c r="BE84" s="178" t="s">
        <v>4515</v>
      </c>
      <c r="BF84" s="178">
        <v>2</v>
      </c>
      <c r="BG84" s="178" t="s">
        <v>6639</v>
      </c>
      <c r="BH84" s="178" t="s">
        <v>6638</v>
      </c>
      <c r="BI84" s="179">
        <v>44853</v>
      </c>
      <c r="BJ84" s="189" t="s">
        <v>6644</v>
      </c>
      <c r="BK84" s="189">
        <v>175</v>
      </c>
      <c r="BL84" s="189" t="s">
        <v>6641</v>
      </c>
      <c r="BM84" s="189" t="s">
        <v>4515</v>
      </c>
      <c r="BN84" s="189">
        <v>2</v>
      </c>
      <c r="BO84" s="189" t="s">
        <v>6643</v>
      </c>
      <c r="BP84" s="186" t="s">
        <v>6642</v>
      </c>
      <c r="BQ84" s="190">
        <v>44853</v>
      </c>
      <c r="BR84" s="188" t="s">
        <v>891</v>
      </c>
      <c r="BS84" s="182" t="s">
        <v>14</v>
      </c>
      <c r="BT84" s="182" t="s">
        <v>14</v>
      </c>
      <c r="BU84" s="182" t="s">
        <v>14</v>
      </c>
      <c r="BV84" s="182" t="s">
        <v>14</v>
      </c>
      <c r="BW84" s="182" t="s">
        <v>890</v>
      </c>
      <c r="BX84" s="182" t="s">
        <v>14</v>
      </c>
      <c r="BY84" s="179">
        <v>43676</v>
      </c>
      <c r="BZ84" s="189" t="s">
        <v>892</v>
      </c>
      <c r="CA84" s="189" t="s">
        <v>14</v>
      </c>
      <c r="CB84" s="189" t="s">
        <v>14</v>
      </c>
      <c r="CC84" s="189" t="s">
        <v>14</v>
      </c>
      <c r="CD84" s="189" t="s">
        <v>14</v>
      </c>
      <c r="CE84" s="189" t="s">
        <v>890</v>
      </c>
      <c r="CF84" s="189" t="s">
        <v>14</v>
      </c>
      <c r="CG84" s="190">
        <v>43676</v>
      </c>
      <c r="CH84" s="188" t="s">
        <v>9906</v>
      </c>
      <c r="CI84" s="189" t="e">
        <v>#N/A</v>
      </c>
      <c r="CJ84" s="189" t="e">
        <v>#N/A</v>
      </c>
      <c r="CK84" s="189" t="e">
        <v>#N/A</v>
      </c>
      <c r="CL84" s="189" t="e">
        <v>#N/A</v>
      </c>
      <c r="CM84" s="189" t="e">
        <v>#N/A</v>
      </c>
      <c r="CN84" s="189" t="e">
        <v>#N/A</v>
      </c>
      <c r="CO84" s="191" t="e">
        <v>#N/A</v>
      </c>
      <c r="CP84" s="189" t="s">
        <v>894</v>
      </c>
      <c r="CQ84" s="182" t="s">
        <v>14</v>
      </c>
      <c r="CR84" s="182" t="s">
        <v>14</v>
      </c>
      <c r="CS84" s="182" t="s">
        <v>14</v>
      </c>
      <c r="CT84" s="182" t="s">
        <v>14</v>
      </c>
      <c r="CU84" s="182" t="s">
        <v>893</v>
      </c>
      <c r="CV84" s="182" t="s">
        <v>14</v>
      </c>
      <c r="CW84" s="179">
        <v>43676</v>
      </c>
      <c r="CX84" s="189" t="s">
        <v>6648</v>
      </c>
      <c r="CY84" s="186">
        <v>4502000</v>
      </c>
      <c r="CZ84" s="186" t="s">
        <v>6646</v>
      </c>
      <c r="DA84" s="186" t="s">
        <v>80</v>
      </c>
      <c r="DB84" s="186">
        <v>1</v>
      </c>
      <c r="DC84" s="186" t="s">
        <v>6652</v>
      </c>
      <c r="DD84" s="186" t="s">
        <v>6647</v>
      </c>
      <c r="DE84" s="192">
        <v>44853</v>
      </c>
      <c r="DF84" s="188" t="s">
        <v>6650</v>
      </c>
      <c r="DG84" s="178">
        <v>7637000</v>
      </c>
      <c r="DH84" s="182" t="s">
        <v>6629</v>
      </c>
      <c r="DI84" s="182" t="s">
        <v>80</v>
      </c>
      <c r="DJ84" s="182">
        <v>1</v>
      </c>
      <c r="DK84" s="182" t="s">
        <v>4301</v>
      </c>
      <c r="DL84" s="182" t="s">
        <v>6649</v>
      </c>
      <c r="DM84" s="179">
        <v>44853</v>
      </c>
      <c r="DN84" s="189" t="s">
        <v>6651</v>
      </c>
      <c r="DO84" s="186">
        <v>6990000</v>
      </c>
      <c r="DP84" s="189" t="s">
        <v>6646</v>
      </c>
      <c r="DQ84" s="189" t="s">
        <v>80</v>
      </c>
      <c r="DR84" s="189">
        <v>1</v>
      </c>
      <c r="DS84" s="189" t="s">
        <v>4839</v>
      </c>
      <c r="DT84" s="189" t="s">
        <v>6647</v>
      </c>
      <c r="DU84" s="190">
        <v>44853</v>
      </c>
      <c r="DV84" s="188" t="s">
        <v>6653</v>
      </c>
      <c r="DW84" s="178">
        <v>4502000</v>
      </c>
      <c r="DX84" s="182" t="s">
        <v>6646</v>
      </c>
      <c r="DY84" s="182" t="s">
        <v>80</v>
      </c>
      <c r="DZ84" s="182">
        <v>1</v>
      </c>
      <c r="EA84" s="182" t="s">
        <v>6652</v>
      </c>
      <c r="EB84" s="182" t="s">
        <v>6647</v>
      </c>
      <c r="EC84" s="179">
        <v>44853</v>
      </c>
      <c r="ED84" s="189" t="s">
        <v>6655</v>
      </c>
      <c r="EE84" s="186">
        <v>0</v>
      </c>
      <c r="EF84" s="189" t="s">
        <v>6646</v>
      </c>
      <c r="EG84" s="189" t="s">
        <v>80</v>
      </c>
      <c r="EH84" s="189">
        <v>1</v>
      </c>
      <c r="EI84" s="189" t="s">
        <v>6654</v>
      </c>
      <c r="EJ84" s="189" t="s">
        <v>6647</v>
      </c>
      <c r="EK84" s="190">
        <v>44853</v>
      </c>
      <c r="EL84" s="188" t="s">
        <v>6657</v>
      </c>
      <c r="EM84" s="178">
        <v>0</v>
      </c>
      <c r="EN84" s="182" t="s">
        <v>6646</v>
      </c>
      <c r="EO84" s="182" t="s">
        <v>80</v>
      </c>
      <c r="EP84" s="182">
        <v>1</v>
      </c>
      <c r="EQ84" s="182" t="s">
        <v>6656</v>
      </c>
      <c r="ER84" s="182" t="s">
        <v>6647</v>
      </c>
      <c r="ES84" s="179">
        <v>44853</v>
      </c>
      <c r="ET84" s="189" t="s">
        <v>6645</v>
      </c>
      <c r="EU84" s="189">
        <v>175</v>
      </c>
      <c r="EV84" s="189" t="s">
        <v>6641</v>
      </c>
      <c r="EW84" s="189" t="s">
        <v>4515</v>
      </c>
      <c r="EX84" s="189">
        <v>2</v>
      </c>
      <c r="EY84" s="189" t="s">
        <v>6643</v>
      </c>
      <c r="EZ84" s="189" t="s">
        <v>6642</v>
      </c>
      <c r="FA84" s="190">
        <v>44853</v>
      </c>
      <c r="FB84" s="188" t="s">
        <v>1953</v>
      </c>
      <c r="FC84" s="182">
        <v>2</v>
      </c>
      <c r="FD84" s="182" t="s">
        <v>1909</v>
      </c>
      <c r="FE84" s="182" t="s">
        <v>80</v>
      </c>
      <c r="FF84" s="182">
        <v>1</v>
      </c>
      <c r="FG84" s="182" t="s">
        <v>1911</v>
      </c>
      <c r="FH84" s="182" t="s">
        <v>1910</v>
      </c>
      <c r="FI84" s="179">
        <v>44615</v>
      </c>
      <c r="FJ84" s="188" t="s">
        <v>1954</v>
      </c>
      <c r="FK84" s="189" t="s">
        <v>14</v>
      </c>
      <c r="FL84" s="189" t="s">
        <v>14</v>
      </c>
      <c r="FM84" s="189">
        <v>0</v>
      </c>
      <c r="FN84" s="189">
        <v>0</v>
      </c>
      <c r="FO84" s="189" t="s">
        <v>14</v>
      </c>
      <c r="FP84" s="186" t="s">
        <v>14</v>
      </c>
      <c r="FQ84" s="187">
        <v>44615</v>
      </c>
      <c r="FR84" s="188" t="s">
        <v>459</v>
      </c>
      <c r="FS84" s="182" t="s">
        <v>14</v>
      </c>
      <c r="FT84" s="182">
        <v>0</v>
      </c>
      <c r="FU84" s="182" t="s">
        <v>30</v>
      </c>
      <c r="FV84" s="182">
        <v>2</v>
      </c>
      <c r="FW84" s="182">
        <v>0</v>
      </c>
      <c r="FX84" s="182">
        <v>0</v>
      </c>
      <c r="FY84" s="179">
        <v>43511</v>
      </c>
      <c r="FZ84" s="189" t="s">
        <v>3266</v>
      </c>
      <c r="GA84" s="189">
        <v>2</v>
      </c>
      <c r="GB84" s="189" t="s">
        <v>2247</v>
      </c>
      <c r="GC84" s="189" t="s">
        <v>30</v>
      </c>
      <c r="GD84" s="189">
        <v>2</v>
      </c>
      <c r="GE84" s="189" t="s">
        <v>14</v>
      </c>
      <c r="GF84" s="189" t="s">
        <v>14</v>
      </c>
      <c r="GG84" s="190">
        <v>44695</v>
      </c>
      <c r="GH84" s="188" t="s">
        <v>3272</v>
      </c>
      <c r="GI84" s="182">
        <v>0</v>
      </c>
      <c r="GJ84" s="182" t="s">
        <v>2247</v>
      </c>
      <c r="GK84" s="182" t="s">
        <v>30</v>
      </c>
      <c r="GL84" s="182">
        <v>2</v>
      </c>
      <c r="GM84" s="182" t="s">
        <v>14</v>
      </c>
      <c r="GN84" s="182" t="s">
        <v>14</v>
      </c>
      <c r="GO84" s="179">
        <v>44695</v>
      </c>
      <c r="GP84" s="189" t="s">
        <v>3267</v>
      </c>
      <c r="GQ84" s="189">
        <v>0</v>
      </c>
      <c r="GR84" s="189" t="s">
        <v>2247</v>
      </c>
      <c r="GS84" s="189" t="s">
        <v>30</v>
      </c>
      <c r="GT84" s="189">
        <v>2</v>
      </c>
      <c r="GU84" s="189" t="s">
        <v>14</v>
      </c>
      <c r="GV84" s="189" t="s">
        <v>14</v>
      </c>
      <c r="GW84" s="190">
        <v>44695</v>
      </c>
      <c r="GX84" s="188" t="s">
        <v>3273</v>
      </c>
      <c r="GY84" s="182">
        <v>0</v>
      </c>
      <c r="GZ84" s="182" t="s">
        <v>2247</v>
      </c>
      <c r="HA84" s="182" t="s">
        <v>30</v>
      </c>
      <c r="HB84" s="182">
        <v>2</v>
      </c>
      <c r="HC84" s="182" t="s">
        <v>14</v>
      </c>
      <c r="HD84" s="182" t="s">
        <v>14</v>
      </c>
      <c r="HE84" s="179">
        <v>44695</v>
      </c>
      <c r="HF84" s="189" t="s">
        <v>3265</v>
      </c>
      <c r="HG84" s="189">
        <v>2</v>
      </c>
      <c r="HH84" s="189" t="s">
        <v>2247</v>
      </c>
      <c r="HI84" s="189" t="s">
        <v>30</v>
      </c>
      <c r="HJ84" s="189">
        <v>2</v>
      </c>
      <c r="HK84" s="189" t="s">
        <v>14</v>
      </c>
      <c r="HL84" s="189" t="s">
        <v>14</v>
      </c>
      <c r="HM84" s="190">
        <v>44695</v>
      </c>
      <c r="HN84" s="188" t="s">
        <v>3271</v>
      </c>
      <c r="HO84" s="182">
        <v>0</v>
      </c>
      <c r="HP84" s="182" t="s">
        <v>2247</v>
      </c>
      <c r="HQ84" s="182" t="s">
        <v>30</v>
      </c>
      <c r="HR84" s="182">
        <v>2</v>
      </c>
      <c r="HS84" s="182" t="s">
        <v>14</v>
      </c>
      <c r="HT84" s="182" t="s">
        <v>14</v>
      </c>
      <c r="HU84" s="179">
        <v>44695</v>
      </c>
      <c r="HV84" s="189" t="s">
        <v>3268</v>
      </c>
      <c r="HW84" s="189">
        <v>0</v>
      </c>
      <c r="HX84" s="189" t="s">
        <v>2247</v>
      </c>
      <c r="HY84" s="189" t="s">
        <v>30</v>
      </c>
      <c r="HZ84" s="189">
        <v>2</v>
      </c>
      <c r="IA84" s="189" t="s">
        <v>14</v>
      </c>
      <c r="IB84" s="189" t="s">
        <v>14</v>
      </c>
      <c r="IC84" s="190">
        <v>44695</v>
      </c>
      <c r="ID84" s="188" t="s">
        <v>3270</v>
      </c>
      <c r="IE84" s="182">
        <v>0</v>
      </c>
      <c r="IF84" s="182" t="s">
        <v>2247</v>
      </c>
      <c r="IG84" s="182" t="s">
        <v>30</v>
      </c>
      <c r="IH84" s="182">
        <v>2</v>
      </c>
      <c r="II84" s="182" t="s">
        <v>14</v>
      </c>
      <c r="IJ84" s="182" t="s">
        <v>14</v>
      </c>
      <c r="IK84" s="179">
        <v>44695</v>
      </c>
      <c r="IL84" s="189" t="s">
        <v>3269</v>
      </c>
      <c r="IM84" s="189">
        <v>3</v>
      </c>
      <c r="IN84" s="189" t="s">
        <v>2247</v>
      </c>
      <c r="IO84" s="189" t="s">
        <v>30</v>
      </c>
      <c r="IP84" s="189">
        <v>2</v>
      </c>
      <c r="IQ84" s="189" t="s">
        <v>14</v>
      </c>
      <c r="IR84" s="189" t="s">
        <v>14</v>
      </c>
      <c r="IS84" s="190">
        <v>44695</v>
      </c>
    </row>
    <row r="85" spans="1:253" s="282" customFormat="1" ht="12.95" customHeight="1" x14ac:dyDescent="0.2">
      <c r="A85" s="282" t="s">
        <v>1896</v>
      </c>
      <c r="B85" s="282" t="s">
        <v>9404</v>
      </c>
      <c r="C85" s="282" t="s">
        <v>1897</v>
      </c>
      <c r="D85" s="282" t="s">
        <v>458</v>
      </c>
      <c r="E85" s="282" t="s">
        <v>8825</v>
      </c>
      <c r="F85" s="282" t="s">
        <v>1898</v>
      </c>
      <c r="G85" s="177">
        <v>19129000</v>
      </c>
      <c r="H85" s="178" t="s">
        <v>1645</v>
      </c>
      <c r="I85" s="178" t="s">
        <v>30</v>
      </c>
      <c r="J85" s="178">
        <v>2</v>
      </c>
      <c r="K85" s="178" t="s">
        <v>1647</v>
      </c>
      <c r="L85" s="178" t="s">
        <v>1646</v>
      </c>
      <c r="M85" s="179">
        <v>44592</v>
      </c>
      <c r="N85" s="188" t="s">
        <v>1902</v>
      </c>
      <c r="O85" s="180">
        <v>94548</v>
      </c>
      <c r="P85" s="180" t="s">
        <v>1899</v>
      </c>
      <c r="Q85" s="180" t="s">
        <v>30</v>
      </c>
      <c r="R85" s="180">
        <v>2</v>
      </c>
      <c r="S85" s="180" t="s">
        <v>1901</v>
      </c>
      <c r="T85" s="180" t="s">
        <v>1900</v>
      </c>
      <c r="U85" s="181">
        <v>44592</v>
      </c>
      <c r="V85" s="188" t="s">
        <v>1904</v>
      </c>
      <c r="W85" s="178">
        <v>17000000</v>
      </c>
      <c r="X85" s="178" t="s">
        <v>1899</v>
      </c>
      <c r="Y85" s="178" t="s">
        <v>30</v>
      </c>
      <c r="Z85" s="178">
        <v>2</v>
      </c>
      <c r="AA85" s="178" t="s">
        <v>1903</v>
      </c>
      <c r="AB85" s="178" t="s">
        <v>1900</v>
      </c>
      <c r="AC85" s="179">
        <v>44592</v>
      </c>
      <c r="AD85" s="188" t="s">
        <v>5104</v>
      </c>
      <c r="AE85" s="186">
        <v>990000</v>
      </c>
      <c r="AF85" s="186" t="s">
        <v>5101</v>
      </c>
      <c r="AG85" s="186" t="s">
        <v>4515</v>
      </c>
      <c r="AH85" s="186">
        <v>2</v>
      </c>
      <c r="AI85" s="186" t="s">
        <v>5103</v>
      </c>
      <c r="AJ85" s="186" t="s">
        <v>5102</v>
      </c>
      <c r="AK85" s="187">
        <v>44803</v>
      </c>
      <c r="AL85" s="188" t="s">
        <v>4835</v>
      </c>
      <c r="AM85" s="178">
        <v>54000</v>
      </c>
      <c r="AN85" s="178" t="s">
        <v>4832</v>
      </c>
      <c r="AO85" s="178" t="s">
        <v>4515</v>
      </c>
      <c r="AP85" s="178">
        <v>2</v>
      </c>
      <c r="AQ85" s="178" t="s">
        <v>4834</v>
      </c>
      <c r="AR85" s="178" t="s">
        <v>4833</v>
      </c>
      <c r="AS85" s="179">
        <v>44794</v>
      </c>
      <c r="AT85" s="189" t="s">
        <v>5100</v>
      </c>
      <c r="AU85" s="186">
        <v>206</v>
      </c>
      <c r="AV85" s="186" t="s">
        <v>5097</v>
      </c>
      <c r="AW85" s="186" t="s">
        <v>30</v>
      </c>
      <c r="AX85" s="186">
        <v>2</v>
      </c>
      <c r="AY85" s="186" t="s">
        <v>5099</v>
      </c>
      <c r="AZ85" s="186" t="s">
        <v>5098</v>
      </c>
      <c r="BA85" s="187">
        <v>44803</v>
      </c>
      <c r="BB85" s="188" t="s">
        <v>1905</v>
      </c>
      <c r="BC85" s="178" t="s">
        <v>14</v>
      </c>
      <c r="BD85" s="178" t="s">
        <v>14</v>
      </c>
      <c r="BE85" s="178" t="s">
        <v>14</v>
      </c>
      <c r="BF85" s="178" t="s">
        <v>14</v>
      </c>
      <c r="BG85" s="178" t="s">
        <v>14</v>
      </c>
      <c r="BH85" s="178" t="s">
        <v>14</v>
      </c>
      <c r="BI85" s="179">
        <v>44592</v>
      </c>
      <c r="BJ85" s="189" t="s">
        <v>5093</v>
      </c>
      <c r="BK85" s="189">
        <v>46</v>
      </c>
      <c r="BL85" s="189" t="s">
        <v>5090</v>
      </c>
      <c r="BM85" s="189" t="s">
        <v>4515</v>
      </c>
      <c r="BN85" s="189">
        <v>2</v>
      </c>
      <c r="BO85" s="189" t="s">
        <v>5092</v>
      </c>
      <c r="BP85" s="186" t="s">
        <v>5091</v>
      </c>
      <c r="BQ85" s="190">
        <v>44803</v>
      </c>
      <c r="BR85" s="188" t="s">
        <v>1906</v>
      </c>
      <c r="BS85" s="182" t="s">
        <v>14</v>
      </c>
      <c r="BT85" s="182" t="s">
        <v>14</v>
      </c>
      <c r="BU85" s="182" t="s">
        <v>14</v>
      </c>
      <c r="BV85" s="182" t="s">
        <v>14</v>
      </c>
      <c r="BW85" s="182" t="s">
        <v>14</v>
      </c>
      <c r="BX85" s="182" t="s">
        <v>14</v>
      </c>
      <c r="BY85" s="179">
        <v>44592</v>
      </c>
      <c r="BZ85" s="189" t="s">
        <v>1907</v>
      </c>
      <c r="CA85" s="189" t="s">
        <v>14</v>
      </c>
      <c r="CB85" s="189" t="s">
        <v>14</v>
      </c>
      <c r="CC85" s="189" t="s">
        <v>14</v>
      </c>
      <c r="CD85" s="189" t="s">
        <v>14</v>
      </c>
      <c r="CE85" s="189" t="s">
        <v>14</v>
      </c>
      <c r="CF85" s="189" t="s">
        <v>14</v>
      </c>
      <c r="CG85" s="190">
        <v>44592</v>
      </c>
      <c r="CH85" s="188" t="s">
        <v>9907</v>
      </c>
      <c r="CI85" s="189" t="e">
        <v>#N/A</v>
      </c>
      <c r="CJ85" s="189" t="e">
        <v>#N/A</v>
      </c>
      <c r="CK85" s="189" t="e">
        <v>#N/A</v>
      </c>
      <c r="CL85" s="189" t="e">
        <v>#N/A</v>
      </c>
      <c r="CM85" s="189" t="e">
        <v>#N/A</v>
      </c>
      <c r="CN85" s="189" t="e">
        <v>#N/A</v>
      </c>
      <c r="CO85" s="191" t="e">
        <v>#N/A</v>
      </c>
      <c r="CP85" s="189" t="s">
        <v>1908</v>
      </c>
      <c r="CQ85" s="182" t="s">
        <v>14</v>
      </c>
      <c r="CR85" s="182" t="s">
        <v>14</v>
      </c>
      <c r="CS85" s="182" t="s">
        <v>14</v>
      </c>
      <c r="CT85" s="182" t="s">
        <v>14</v>
      </c>
      <c r="CU85" s="182" t="s">
        <v>14</v>
      </c>
      <c r="CV85" s="182" t="s">
        <v>14</v>
      </c>
      <c r="CW85" s="179">
        <v>44592</v>
      </c>
      <c r="CX85" s="189" t="s">
        <v>4836</v>
      </c>
      <c r="CY85" s="186">
        <v>680000</v>
      </c>
      <c r="CZ85" s="186" t="s">
        <v>4832</v>
      </c>
      <c r="DA85" s="186" t="s">
        <v>80</v>
      </c>
      <c r="DB85" s="186">
        <v>1</v>
      </c>
      <c r="DC85" s="186" t="s">
        <v>4841</v>
      </c>
      <c r="DD85" s="186" t="s">
        <v>4833</v>
      </c>
      <c r="DE85" s="192">
        <v>44795</v>
      </c>
      <c r="DF85" s="188" t="s">
        <v>4302</v>
      </c>
      <c r="DG85" s="178">
        <v>16010000</v>
      </c>
      <c r="DH85" s="182" t="s">
        <v>4299</v>
      </c>
      <c r="DI85" s="182" t="s">
        <v>30</v>
      </c>
      <c r="DJ85" s="182">
        <v>2</v>
      </c>
      <c r="DK85" s="182" t="s">
        <v>4301</v>
      </c>
      <c r="DL85" s="182" t="s">
        <v>4300</v>
      </c>
      <c r="DM85" s="179">
        <v>44747</v>
      </c>
      <c r="DN85" s="189" t="s">
        <v>4840</v>
      </c>
      <c r="DO85" s="186">
        <v>310000</v>
      </c>
      <c r="DP85" s="189" t="s">
        <v>4837</v>
      </c>
      <c r="DQ85" s="189" t="s">
        <v>4515</v>
      </c>
      <c r="DR85" s="189">
        <v>2</v>
      </c>
      <c r="DS85" s="189" t="s">
        <v>4839</v>
      </c>
      <c r="DT85" s="189" t="s">
        <v>4838</v>
      </c>
      <c r="DU85" s="190">
        <v>44795</v>
      </c>
      <c r="DV85" s="188" t="s">
        <v>4842</v>
      </c>
      <c r="DW85" s="178">
        <v>680000</v>
      </c>
      <c r="DX85" s="182" t="s">
        <v>4832</v>
      </c>
      <c r="DY85" s="182" t="s">
        <v>80</v>
      </c>
      <c r="DZ85" s="182">
        <v>1</v>
      </c>
      <c r="EA85" s="182" t="s">
        <v>4841</v>
      </c>
      <c r="EB85" s="182" t="s">
        <v>4833</v>
      </c>
      <c r="EC85" s="179">
        <v>44795</v>
      </c>
      <c r="ED85" s="189" t="s">
        <v>4843</v>
      </c>
      <c r="EE85" s="186">
        <v>0</v>
      </c>
      <c r="EF85" s="189" t="s">
        <v>4837</v>
      </c>
      <c r="EG85" s="189" t="s">
        <v>4515</v>
      </c>
      <c r="EH85" s="189">
        <v>2</v>
      </c>
      <c r="EI85" s="189" t="s">
        <v>4841</v>
      </c>
      <c r="EJ85" s="189" t="s">
        <v>4838</v>
      </c>
      <c r="EK85" s="190">
        <v>44795</v>
      </c>
      <c r="EL85" s="188" t="s">
        <v>4844</v>
      </c>
      <c r="EM85" s="178">
        <v>0</v>
      </c>
      <c r="EN85" s="182" t="s">
        <v>4837</v>
      </c>
      <c r="EO85" s="182" t="s">
        <v>4515</v>
      </c>
      <c r="EP85" s="182">
        <v>2</v>
      </c>
      <c r="EQ85" s="182" t="s">
        <v>4841</v>
      </c>
      <c r="ER85" s="182" t="s">
        <v>4838</v>
      </c>
      <c r="ES85" s="179">
        <v>44795</v>
      </c>
      <c r="ET85" s="189" t="s">
        <v>6658</v>
      </c>
      <c r="EU85" s="189">
        <v>175</v>
      </c>
      <c r="EV85" s="189" t="s">
        <v>6641</v>
      </c>
      <c r="EW85" s="189" t="s">
        <v>4515</v>
      </c>
      <c r="EX85" s="189">
        <v>2</v>
      </c>
      <c r="EY85" s="189" t="s">
        <v>6643</v>
      </c>
      <c r="EZ85" s="189" t="s">
        <v>6642</v>
      </c>
      <c r="FA85" s="190">
        <v>44853</v>
      </c>
      <c r="FB85" s="188" t="s">
        <v>1912</v>
      </c>
      <c r="FC85" s="182">
        <v>2</v>
      </c>
      <c r="FD85" s="182" t="s">
        <v>1909</v>
      </c>
      <c r="FE85" s="182" t="s">
        <v>80</v>
      </c>
      <c r="FF85" s="182">
        <v>1</v>
      </c>
      <c r="FG85" s="182" t="s">
        <v>1911</v>
      </c>
      <c r="FH85" s="182" t="s">
        <v>1910</v>
      </c>
      <c r="FI85" s="179">
        <v>44592</v>
      </c>
      <c r="FJ85" s="188" t="s">
        <v>1916</v>
      </c>
      <c r="FK85" s="189">
        <v>116000</v>
      </c>
      <c r="FL85" s="189" t="s">
        <v>1913</v>
      </c>
      <c r="FM85" s="189" t="s">
        <v>19</v>
      </c>
      <c r="FN85" s="189">
        <v>3</v>
      </c>
      <c r="FO85" s="189" t="s">
        <v>1915</v>
      </c>
      <c r="FP85" s="186" t="s">
        <v>1914</v>
      </c>
      <c r="FQ85" s="187">
        <v>44592</v>
      </c>
      <c r="FR85" s="188" t="s">
        <v>1917</v>
      </c>
      <c r="FS85" s="182" t="s">
        <v>14</v>
      </c>
      <c r="FT85" s="182" t="s">
        <v>14</v>
      </c>
      <c r="FU85" s="182" t="s">
        <v>14</v>
      </c>
      <c r="FV85" s="182" t="s">
        <v>14</v>
      </c>
      <c r="FW85" s="182" t="s">
        <v>14</v>
      </c>
      <c r="FX85" s="182" t="s">
        <v>14</v>
      </c>
      <c r="FY85" s="179">
        <v>44592</v>
      </c>
      <c r="FZ85" s="189" t="s">
        <v>3275</v>
      </c>
      <c r="GA85" s="189">
        <v>2</v>
      </c>
      <c r="GB85" s="189" t="s">
        <v>2247</v>
      </c>
      <c r="GC85" s="189" t="s">
        <v>30</v>
      </c>
      <c r="GD85" s="189">
        <v>2</v>
      </c>
      <c r="GE85" s="189" t="s">
        <v>14</v>
      </c>
      <c r="GF85" s="189" t="s">
        <v>14</v>
      </c>
      <c r="GG85" s="190">
        <v>44695</v>
      </c>
      <c r="GH85" s="188" t="s">
        <v>3281</v>
      </c>
      <c r="GI85" s="182">
        <v>0</v>
      </c>
      <c r="GJ85" s="182" t="s">
        <v>2247</v>
      </c>
      <c r="GK85" s="182" t="s">
        <v>30</v>
      </c>
      <c r="GL85" s="182">
        <v>2</v>
      </c>
      <c r="GM85" s="182" t="s">
        <v>14</v>
      </c>
      <c r="GN85" s="182" t="s">
        <v>14</v>
      </c>
      <c r="GO85" s="179">
        <v>44695</v>
      </c>
      <c r="GP85" s="189" t="s">
        <v>3276</v>
      </c>
      <c r="GQ85" s="189">
        <v>0</v>
      </c>
      <c r="GR85" s="189" t="s">
        <v>2247</v>
      </c>
      <c r="GS85" s="189" t="s">
        <v>30</v>
      </c>
      <c r="GT85" s="189">
        <v>2</v>
      </c>
      <c r="GU85" s="189" t="s">
        <v>14</v>
      </c>
      <c r="GV85" s="189" t="s">
        <v>14</v>
      </c>
      <c r="GW85" s="190">
        <v>44695</v>
      </c>
      <c r="GX85" s="188" t="s">
        <v>3282</v>
      </c>
      <c r="GY85" s="182">
        <v>0</v>
      </c>
      <c r="GZ85" s="182" t="s">
        <v>2247</v>
      </c>
      <c r="HA85" s="182" t="s">
        <v>30</v>
      </c>
      <c r="HB85" s="182">
        <v>2</v>
      </c>
      <c r="HC85" s="182" t="s">
        <v>14</v>
      </c>
      <c r="HD85" s="182" t="s">
        <v>14</v>
      </c>
      <c r="HE85" s="179">
        <v>44695</v>
      </c>
      <c r="HF85" s="189" t="s">
        <v>3274</v>
      </c>
      <c r="HG85" s="189">
        <v>0</v>
      </c>
      <c r="HH85" s="189" t="s">
        <v>2247</v>
      </c>
      <c r="HI85" s="189" t="s">
        <v>30</v>
      </c>
      <c r="HJ85" s="189">
        <v>2</v>
      </c>
      <c r="HK85" s="189" t="s">
        <v>14</v>
      </c>
      <c r="HL85" s="189" t="s">
        <v>14</v>
      </c>
      <c r="HM85" s="190">
        <v>44695</v>
      </c>
      <c r="HN85" s="188" t="s">
        <v>3280</v>
      </c>
      <c r="HO85" s="182">
        <v>0</v>
      </c>
      <c r="HP85" s="182" t="s">
        <v>2247</v>
      </c>
      <c r="HQ85" s="182" t="s">
        <v>30</v>
      </c>
      <c r="HR85" s="182">
        <v>2</v>
      </c>
      <c r="HS85" s="182" t="s">
        <v>14</v>
      </c>
      <c r="HT85" s="182" t="s">
        <v>14</v>
      </c>
      <c r="HU85" s="179">
        <v>44695</v>
      </c>
      <c r="HV85" s="189" t="s">
        <v>3277</v>
      </c>
      <c r="HW85" s="189">
        <v>0</v>
      </c>
      <c r="HX85" s="189" t="s">
        <v>2247</v>
      </c>
      <c r="HY85" s="189" t="s">
        <v>30</v>
      </c>
      <c r="HZ85" s="189">
        <v>2</v>
      </c>
      <c r="IA85" s="189" t="s">
        <v>14</v>
      </c>
      <c r="IB85" s="189" t="s">
        <v>14</v>
      </c>
      <c r="IC85" s="190">
        <v>44695</v>
      </c>
      <c r="ID85" s="188" t="s">
        <v>3279</v>
      </c>
      <c r="IE85" s="182">
        <v>0</v>
      </c>
      <c r="IF85" s="182" t="s">
        <v>2247</v>
      </c>
      <c r="IG85" s="182" t="s">
        <v>30</v>
      </c>
      <c r="IH85" s="182">
        <v>2</v>
      </c>
      <c r="II85" s="182" t="s">
        <v>14</v>
      </c>
      <c r="IJ85" s="182" t="s">
        <v>14</v>
      </c>
      <c r="IK85" s="179">
        <v>44695</v>
      </c>
      <c r="IL85" s="189" t="s">
        <v>3278</v>
      </c>
      <c r="IM85" s="189">
        <v>3</v>
      </c>
      <c r="IN85" s="189" t="s">
        <v>2247</v>
      </c>
      <c r="IO85" s="189" t="s">
        <v>30</v>
      </c>
      <c r="IP85" s="189">
        <v>2</v>
      </c>
      <c r="IQ85" s="189" t="s">
        <v>14</v>
      </c>
      <c r="IR85" s="189" t="s">
        <v>14</v>
      </c>
      <c r="IS85" s="190">
        <v>44695</v>
      </c>
    </row>
    <row r="86" spans="1:253" s="282" customFormat="1" ht="12.95" customHeight="1" x14ac:dyDescent="0.2">
      <c r="A86" s="282" t="s">
        <v>1524</v>
      </c>
      <c r="B86" s="282" t="s">
        <v>9241</v>
      </c>
      <c r="C86" s="282" t="s">
        <v>1525</v>
      </c>
      <c r="D86" s="282" t="s">
        <v>1526</v>
      </c>
      <c r="E86" s="282" t="s">
        <v>8826</v>
      </c>
      <c r="F86" s="282" t="s">
        <v>3841</v>
      </c>
      <c r="G86" s="177">
        <v>32694000</v>
      </c>
      <c r="H86" s="178" t="s">
        <v>3838</v>
      </c>
      <c r="I86" s="178" t="s">
        <v>30</v>
      </c>
      <c r="J86" s="178">
        <v>2</v>
      </c>
      <c r="K86" s="178" t="s">
        <v>3840</v>
      </c>
      <c r="L86" s="178" t="s">
        <v>3839</v>
      </c>
      <c r="M86" s="179">
        <v>44712</v>
      </c>
      <c r="N86" s="188" t="s">
        <v>3845</v>
      </c>
      <c r="O86" s="180">
        <v>9206</v>
      </c>
      <c r="P86" s="180" t="s">
        <v>3842</v>
      </c>
      <c r="Q86" s="180" t="s">
        <v>19</v>
      </c>
      <c r="R86" s="180">
        <v>3</v>
      </c>
      <c r="S86" s="180" t="s">
        <v>3844</v>
      </c>
      <c r="T86" s="180" t="s">
        <v>3843</v>
      </c>
      <c r="U86" s="181">
        <v>44712</v>
      </c>
      <c r="V86" s="188" t="s">
        <v>3849</v>
      </c>
      <c r="W86" s="178">
        <v>10090000</v>
      </c>
      <c r="X86" s="178" t="s">
        <v>3846</v>
      </c>
      <c r="Y86" s="178" t="s">
        <v>19</v>
      </c>
      <c r="Z86" s="178">
        <v>3</v>
      </c>
      <c r="AA86" s="178" t="s">
        <v>3848</v>
      </c>
      <c r="AB86" s="178" t="s">
        <v>3847</v>
      </c>
      <c r="AC86" s="179">
        <v>44712</v>
      </c>
      <c r="AD86" s="188" t="s">
        <v>3852</v>
      </c>
      <c r="AE86" s="186">
        <v>10090000</v>
      </c>
      <c r="AF86" s="186" t="s">
        <v>3850</v>
      </c>
      <c r="AG86" s="186" t="s">
        <v>19</v>
      </c>
      <c r="AH86" s="186">
        <v>3</v>
      </c>
      <c r="AI86" s="186" t="s">
        <v>3851</v>
      </c>
      <c r="AJ86" s="186" t="s">
        <v>3847</v>
      </c>
      <c r="AK86" s="187">
        <v>44712</v>
      </c>
      <c r="AL86" s="188" t="s">
        <v>7786</v>
      </c>
      <c r="AM86" s="178">
        <v>183000</v>
      </c>
      <c r="AN86" s="178" t="s">
        <v>7783</v>
      </c>
      <c r="AO86" s="178" t="s">
        <v>4515</v>
      </c>
      <c r="AP86" s="178">
        <v>2</v>
      </c>
      <c r="AQ86" s="178" t="s">
        <v>7785</v>
      </c>
      <c r="AR86" s="178" t="s">
        <v>7784</v>
      </c>
      <c r="AS86" s="179">
        <v>44861</v>
      </c>
      <c r="AT86" s="189" t="s">
        <v>9908</v>
      </c>
      <c r="AU86" s="186" t="e">
        <v>#N/A</v>
      </c>
      <c r="AV86" s="186" t="e">
        <v>#N/A</v>
      </c>
      <c r="AW86" s="186" t="e">
        <v>#N/A</v>
      </c>
      <c r="AX86" s="186" t="e">
        <v>#N/A</v>
      </c>
      <c r="AY86" s="186" t="e">
        <v>#N/A</v>
      </c>
      <c r="AZ86" s="186" t="e">
        <v>#N/A</v>
      </c>
      <c r="BA86" s="187" t="e">
        <v>#N/A</v>
      </c>
      <c r="BB86" s="188" t="s">
        <v>9909</v>
      </c>
      <c r="BC86" s="178" t="e">
        <v>#N/A</v>
      </c>
      <c r="BD86" s="178" t="e">
        <v>#N/A</v>
      </c>
      <c r="BE86" s="178" t="e">
        <v>#N/A</v>
      </c>
      <c r="BF86" s="178" t="e">
        <v>#N/A</v>
      </c>
      <c r="BG86" s="178" t="e">
        <v>#N/A</v>
      </c>
      <c r="BH86" s="178" t="e">
        <v>#N/A</v>
      </c>
      <c r="BI86" s="179" t="e">
        <v>#N/A</v>
      </c>
      <c r="BJ86" s="189" t="s">
        <v>4078</v>
      </c>
      <c r="BK86" s="189">
        <v>6</v>
      </c>
      <c r="BL86" s="189" t="s">
        <v>4075</v>
      </c>
      <c r="BM86" s="189" t="s">
        <v>19</v>
      </c>
      <c r="BN86" s="189">
        <v>3</v>
      </c>
      <c r="BO86" s="189" t="s">
        <v>4077</v>
      </c>
      <c r="BP86" s="186" t="s">
        <v>4076</v>
      </c>
      <c r="BQ86" s="190">
        <v>44739</v>
      </c>
      <c r="BR86" s="188" t="s">
        <v>9910</v>
      </c>
      <c r="BS86" s="182" t="e">
        <v>#N/A</v>
      </c>
      <c r="BT86" s="182" t="e">
        <v>#N/A</v>
      </c>
      <c r="BU86" s="182" t="e">
        <v>#N/A</v>
      </c>
      <c r="BV86" s="182" t="e">
        <v>#N/A</v>
      </c>
      <c r="BW86" s="182" t="e">
        <v>#N/A</v>
      </c>
      <c r="BX86" s="182" t="e">
        <v>#N/A</v>
      </c>
      <c r="BY86" s="179" t="e">
        <v>#N/A</v>
      </c>
      <c r="BZ86" s="189" t="s">
        <v>9911</v>
      </c>
      <c r="CA86" s="189" t="e">
        <v>#N/A</v>
      </c>
      <c r="CB86" s="189" t="e">
        <v>#N/A</v>
      </c>
      <c r="CC86" s="189" t="e">
        <v>#N/A</v>
      </c>
      <c r="CD86" s="189" t="e">
        <v>#N/A</v>
      </c>
      <c r="CE86" s="189" t="e">
        <v>#N/A</v>
      </c>
      <c r="CF86" s="189" t="e">
        <v>#N/A</v>
      </c>
      <c r="CG86" s="190" t="e">
        <v>#N/A</v>
      </c>
      <c r="CH86" s="188" t="s">
        <v>9912</v>
      </c>
      <c r="CI86" s="189" t="e">
        <v>#N/A</v>
      </c>
      <c r="CJ86" s="189" t="e">
        <v>#N/A</v>
      </c>
      <c r="CK86" s="189" t="e">
        <v>#N/A</v>
      </c>
      <c r="CL86" s="189" t="e">
        <v>#N/A</v>
      </c>
      <c r="CM86" s="189" t="e">
        <v>#N/A</v>
      </c>
      <c r="CN86" s="189" t="e">
        <v>#N/A</v>
      </c>
      <c r="CO86" s="191" t="e">
        <v>#N/A</v>
      </c>
      <c r="CP86" s="189" t="s">
        <v>9913</v>
      </c>
      <c r="CQ86" s="182" t="e">
        <v>#N/A</v>
      </c>
      <c r="CR86" s="182" t="e">
        <v>#N/A</v>
      </c>
      <c r="CS86" s="182" t="e">
        <v>#N/A</v>
      </c>
      <c r="CT86" s="182" t="e">
        <v>#N/A</v>
      </c>
      <c r="CU86" s="182" t="e">
        <v>#N/A</v>
      </c>
      <c r="CV86" s="182" t="e">
        <v>#N/A</v>
      </c>
      <c r="CW86" s="179" t="e">
        <v>#N/A</v>
      </c>
      <c r="CX86" s="189" t="s">
        <v>7787</v>
      </c>
      <c r="CY86" s="186">
        <v>183000</v>
      </c>
      <c r="CZ86" s="186" t="s">
        <v>7783</v>
      </c>
      <c r="DA86" s="186" t="s">
        <v>4515</v>
      </c>
      <c r="DB86" s="186">
        <v>2</v>
      </c>
      <c r="DC86" s="186" t="s">
        <v>7790</v>
      </c>
      <c r="DD86" s="186" t="s">
        <v>7784</v>
      </c>
      <c r="DE86" s="192">
        <v>44861</v>
      </c>
      <c r="DF86" s="188" t="s">
        <v>2186</v>
      </c>
      <c r="DG86" s="178">
        <v>0</v>
      </c>
      <c r="DH86" s="182" t="s">
        <v>2183</v>
      </c>
      <c r="DI86" s="182" t="s">
        <v>30</v>
      </c>
      <c r="DJ86" s="182">
        <v>2</v>
      </c>
      <c r="DK86" s="182" t="s">
        <v>2185</v>
      </c>
      <c r="DL86" s="182" t="s">
        <v>2184</v>
      </c>
      <c r="DM86" s="179">
        <v>44664</v>
      </c>
      <c r="DN86" s="189" t="s">
        <v>7789</v>
      </c>
      <c r="DO86" s="186">
        <v>9907000</v>
      </c>
      <c r="DP86" s="189" t="s">
        <v>7788</v>
      </c>
      <c r="DQ86" s="189" t="s">
        <v>4515</v>
      </c>
      <c r="DR86" s="189">
        <v>2</v>
      </c>
      <c r="DS86" s="189" t="s">
        <v>6541</v>
      </c>
      <c r="DT86" s="189" t="s">
        <v>3847</v>
      </c>
      <c r="DU86" s="190">
        <v>44861</v>
      </c>
      <c r="DV86" s="188" t="s">
        <v>7791</v>
      </c>
      <c r="DW86" s="178">
        <v>183000</v>
      </c>
      <c r="DX86" s="182" t="s">
        <v>7783</v>
      </c>
      <c r="DY86" s="182" t="s">
        <v>4515</v>
      </c>
      <c r="DZ86" s="182">
        <v>2</v>
      </c>
      <c r="EA86" s="182" t="s">
        <v>7790</v>
      </c>
      <c r="EB86" s="182" t="s">
        <v>7784</v>
      </c>
      <c r="EC86" s="179">
        <v>44861</v>
      </c>
      <c r="ED86" s="189" t="s">
        <v>2189</v>
      </c>
      <c r="EE86" s="186">
        <v>0</v>
      </c>
      <c r="EF86" s="189" t="s">
        <v>2187</v>
      </c>
      <c r="EG86" s="189" t="s">
        <v>30</v>
      </c>
      <c r="EH86" s="189">
        <v>2</v>
      </c>
      <c r="EI86" s="189" t="s">
        <v>2188</v>
      </c>
      <c r="EJ86" s="189" t="s">
        <v>1528</v>
      </c>
      <c r="EK86" s="190">
        <v>44664</v>
      </c>
      <c r="EL86" s="188" t="s">
        <v>2191</v>
      </c>
      <c r="EM86" s="178">
        <v>0</v>
      </c>
      <c r="EN86" s="182" t="s">
        <v>2187</v>
      </c>
      <c r="EO86" s="182" t="s">
        <v>30</v>
      </c>
      <c r="EP86" s="182">
        <v>2</v>
      </c>
      <c r="EQ86" s="182" t="s">
        <v>2190</v>
      </c>
      <c r="ER86" s="182" t="s">
        <v>1528</v>
      </c>
      <c r="ES86" s="179">
        <v>44664</v>
      </c>
      <c r="ET86" s="189" t="s">
        <v>4080</v>
      </c>
      <c r="EU86" s="189">
        <v>6</v>
      </c>
      <c r="EV86" s="189" t="s">
        <v>4075</v>
      </c>
      <c r="EW86" s="189" t="s">
        <v>19</v>
      </c>
      <c r="EX86" s="189">
        <v>3</v>
      </c>
      <c r="EY86" s="189" t="s">
        <v>4079</v>
      </c>
      <c r="EZ86" s="189" t="s">
        <v>4076</v>
      </c>
      <c r="FA86" s="190">
        <v>44739</v>
      </c>
      <c r="FB86" s="188" t="s">
        <v>1530</v>
      </c>
      <c r="FC86" s="182">
        <v>3</v>
      </c>
      <c r="FD86" s="182" t="s">
        <v>1527</v>
      </c>
      <c r="FE86" s="182" t="s">
        <v>30</v>
      </c>
      <c r="FF86" s="182">
        <v>2</v>
      </c>
      <c r="FG86" s="182" t="s">
        <v>1529</v>
      </c>
      <c r="FH86" s="182" t="s">
        <v>1528</v>
      </c>
      <c r="FI86" s="179">
        <v>44284</v>
      </c>
      <c r="FJ86" s="188" t="s">
        <v>9914</v>
      </c>
      <c r="FK86" s="189" t="e">
        <v>#N/A</v>
      </c>
      <c r="FL86" s="189" t="e">
        <v>#N/A</v>
      </c>
      <c r="FM86" s="189" t="e">
        <v>#N/A</v>
      </c>
      <c r="FN86" s="189" t="e">
        <v>#N/A</v>
      </c>
      <c r="FO86" s="189" t="e">
        <v>#N/A</v>
      </c>
      <c r="FP86" s="186" t="e">
        <v>#N/A</v>
      </c>
      <c r="FQ86" s="187" t="e">
        <v>#N/A</v>
      </c>
      <c r="FR86" s="188" t="s">
        <v>9915</v>
      </c>
      <c r="FS86" s="182" t="e">
        <v>#N/A</v>
      </c>
      <c r="FT86" s="182" t="e">
        <v>#N/A</v>
      </c>
      <c r="FU86" s="182" t="e">
        <v>#N/A</v>
      </c>
      <c r="FV86" s="182" t="e">
        <v>#N/A</v>
      </c>
      <c r="FW86" s="182" t="e">
        <v>#N/A</v>
      </c>
      <c r="FX86" s="182" t="e">
        <v>#N/A</v>
      </c>
      <c r="FY86" s="179" t="e">
        <v>#N/A</v>
      </c>
      <c r="FZ86" s="189" t="s">
        <v>3638</v>
      </c>
      <c r="GA86" s="189">
        <v>1</v>
      </c>
      <c r="GB86" s="189" t="s">
        <v>2247</v>
      </c>
      <c r="GC86" s="189" t="s">
        <v>30</v>
      </c>
      <c r="GD86" s="189">
        <v>2</v>
      </c>
      <c r="GE86" s="189" t="s">
        <v>14</v>
      </c>
      <c r="GF86" s="189" t="s">
        <v>14</v>
      </c>
      <c r="GG86" s="190">
        <v>44697</v>
      </c>
      <c r="GH86" s="188" t="s">
        <v>3644</v>
      </c>
      <c r="GI86" s="182">
        <v>1</v>
      </c>
      <c r="GJ86" s="182" t="s">
        <v>2247</v>
      </c>
      <c r="GK86" s="182" t="s">
        <v>30</v>
      </c>
      <c r="GL86" s="182">
        <v>2</v>
      </c>
      <c r="GM86" s="182" t="s">
        <v>14</v>
      </c>
      <c r="GN86" s="182" t="s">
        <v>14</v>
      </c>
      <c r="GO86" s="179">
        <v>44697</v>
      </c>
      <c r="GP86" s="189" t="s">
        <v>3639</v>
      </c>
      <c r="GQ86" s="189">
        <v>0</v>
      </c>
      <c r="GR86" s="189" t="s">
        <v>2247</v>
      </c>
      <c r="GS86" s="189" t="s">
        <v>30</v>
      </c>
      <c r="GT86" s="189">
        <v>2</v>
      </c>
      <c r="GU86" s="189" t="s">
        <v>14</v>
      </c>
      <c r="GV86" s="189" t="s">
        <v>14</v>
      </c>
      <c r="GW86" s="190">
        <v>44697</v>
      </c>
      <c r="GX86" s="188" t="s">
        <v>3645</v>
      </c>
      <c r="GY86" s="182">
        <v>0</v>
      </c>
      <c r="GZ86" s="182" t="s">
        <v>2247</v>
      </c>
      <c r="HA86" s="182" t="s">
        <v>30</v>
      </c>
      <c r="HB86" s="182">
        <v>2</v>
      </c>
      <c r="HC86" s="182" t="s">
        <v>14</v>
      </c>
      <c r="HD86" s="182" t="s">
        <v>14</v>
      </c>
      <c r="HE86" s="179">
        <v>44697</v>
      </c>
      <c r="HF86" s="189" t="s">
        <v>3637</v>
      </c>
      <c r="HG86" s="189">
        <v>2</v>
      </c>
      <c r="HH86" s="189" t="s">
        <v>2247</v>
      </c>
      <c r="HI86" s="189" t="s">
        <v>30</v>
      </c>
      <c r="HJ86" s="189">
        <v>2</v>
      </c>
      <c r="HK86" s="189" t="s">
        <v>14</v>
      </c>
      <c r="HL86" s="189" t="s">
        <v>14</v>
      </c>
      <c r="HM86" s="190">
        <v>44697</v>
      </c>
      <c r="HN86" s="188" t="s">
        <v>3643</v>
      </c>
      <c r="HO86" s="182">
        <v>2</v>
      </c>
      <c r="HP86" s="182" t="s">
        <v>2247</v>
      </c>
      <c r="HQ86" s="182" t="s">
        <v>30</v>
      </c>
      <c r="HR86" s="182">
        <v>2</v>
      </c>
      <c r="HS86" s="182" t="s">
        <v>14</v>
      </c>
      <c r="HT86" s="182" t="s">
        <v>14</v>
      </c>
      <c r="HU86" s="179">
        <v>44697</v>
      </c>
      <c r="HV86" s="189" t="s">
        <v>3640</v>
      </c>
      <c r="HW86" s="189">
        <v>0</v>
      </c>
      <c r="HX86" s="189" t="s">
        <v>2247</v>
      </c>
      <c r="HY86" s="189" t="s">
        <v>30</v>
      </c>
      <c r="HZ86" s="189">
        <v>2</v>
      </c>
      <c r="IA86" s="189" t="s">
        <v>14</v>
      </c>
      <c r="IB86" s="189" t="s">
        <v>14</v>
      </c>
      <c r="IC86" s="190">
        <v>44697</v>
      </c>
      <c r="ID86" s="188" t="s">
        <v>3642</v>
      </c>
      <c r="IE86" s="182">
        <v>0</v>
      </c>
      <c r="IF86" s="182" t="s">
        <v>2247</v>
      </c>
      <c r="IG86" s="182" t="s">
        <v>30</v>
      </c>
      <c r="IH86" s="182">
        <v>2</v>
      </c>
      <c r="II86" s="182" t="s">
        <v>14</v>
      </c>
      <c r="IJ86" s="182" t="s">
        <v>14</v>
      </c>
      <c r="IK86" s="179">
        <v>44697</v>
      </c>
      <c r="IL86" s="189" t="s">
        <v>3641</v>
      </c>
      <c r="IM86" s="189">
        <v>0</v>
      </c>
      <c r="IN86" s="189" t="s">
        <v>2247</v>
      </c>
      <c r="IO86" s="189" t="s">
        <v>30</v>
      </c>
      <c r="IP86" s="189">
        <v>2</v>
      </c>
      <c r="IQ86" s="189" t="s">
        <v>14</v>
      </c>
      <c r="IR86" s="189" t="s">
        <v>14</v>
      </c>
      <c r="IS86" s="190">
        <v>44697</v>
      </c>
    </row>
    <row r="87" spans="1:253" s="282" customFormat="1" ht="12.95" customHeight="1" x14ac:dyDescent="0.2">
      <c r="A87" s="282" t="s">
        <v>1051</v>
      </c>
      <c r="B87" s="282" t="s">
        <v>9197</v>
      </c>
      <c r="C87" s="282" t="s">
        <v>1052</v>
      </c>
      <c r="D87" s="282" t="s">
        <v>1053</v>
      </c>
      <c r="E87" s="282" t="s">
        <v>8827</v>
      </c>
      <c r="F87" s="282" t="s">
        <v>6624</v>
      </c>
      <c r="G87" s="177">
        <v>2569000</v>
      </c>
      <c r="H87" s="178" t="s">
        <v>6622</v>
      </c>
      <c r="I87" s="178" t="s">
        <v>4515</v>
      </c>
      <c r="J87" s="178">
        <v>2</v>
      </c>
      <c r="K87" s="178" t="s">
        <v>6623</v>
      </c>
      <c r="L87" s="178" t="s">
        <v>5683</v>
      </c>
      <c r="M87" s="179">
        <v>44853</v>
      </c>
      <c r="N87" s="188" t="s">
        <v>5685</v>
      </c>
      <c r="O87" s="180">
        <v>823290</v>
      </c>
      <c r="P87" s="180" t="s">
        <v>5679</v>
      </c>
      <c r="Q87" s="180" t="s">
        <v>4515</v>
      </c>
      <c r="R87" s="180">
        <v>2</v>
      </c>
      <c r="S87" s="180" t="s">
        <v>5684</v>
      </c>
      <c r="T87" s="180" t="s">
        <v>5683</v>
      </c>
      <c r="U87" s="181">
        <v>44823</v>
      </c>
      <c r="V87" s="188" t="s">
        <v>1736</v>
      </c>
      <c r="W87" s="178">
        <v>2551000</v>
      </c>
      <c r="X87" s="178" t="s">
        <v>1733</v>
      </c>
      <c r="Y87" s="178" t="s">
        <v>30</v>
      </c>
      <c r="Z87" s="178">
        <v>2</v>
      </c>
      <c r="AA87" s="178" t="s">
        <v>1735</v>
      </c>
      <c r="AB87" s="178" t="s">
        <v>1734</v>
      </c>
      <c r="AC87" s="179">
        <v>44557</v>
      </c>
      <c r="AD87" s="188" t="s">
        <v>1738</v>
      </c>
      <c r="AE87" s="186">
        <v>1587000</v>
      </c>
      <c r="AF87" s="186" t="s">
        <v>1733</v>
      </c>
      <c r="AG87" s="186" t="s">
        <v>30</v>
      </c>
      <c r="AH87" s="186">
        <v>2</v>
      </c>
      <c r="AI87" s="186" t="s">
        <v>1737</v>
      </c>
      <c r="AJ87" s="186" t="s">
        <v>1734</v>
      </c>
      <c r="AK87" s="187">
        <v>44557</v>
      </c>
      <c r="AL87" s="188" t="s">
        <v>1054</v>
      </c>
      <c r="AM87" s="178">
        <v>0</v>
      </c>
      <c r="AN87" s="178" t="s">
        <v>14</v>
      </c>
      <c r="AO87" s="178" t="s">
        <v>14</v>
      </c>
      <c r="AP87" s="178" t="s">
        <v>14</v>
      </c>
      <c r="AQ87" s="178" t="s">
        <v>14</v>
      </c>
      <c r="AR87" s="178" t="s">
        <v>14</v>
      </c>
      <c r="AS87" s="179">
        <v>43868</v>
      </c>
      <c r="AT87" s="189" t="s">
        <v>1064</v>
      </c>
      <c r="AU87" s="186">
        <v>0</v>
      </c>
      <c r="AV87" s="186" t="s">
        <v>14</v>
      </c>
      <c r="AW87" s="186" t="s">
        <v>14</v>
      </c>
      <c r="AX87" s="186" t="s">
        <v>14</v>
      </c>
      <c r="AY87" s="186" t="s">
        <v>14</v>
      </c>
      <c r="AZ87" s="186" t="s">
        <v>14</v>
      </c>
      <c r="BA87" s="187">
        <v>43874</v>
      </c>
      <c r="BB87" s="188" t="s">
        <v>1063</v>
      </c>
      <c r="BC87" s="178">
        <v>0</v>
      </c>
      <c r="BD87" s="178" t="s">
        <v>14</v>
      </c>
      <c r="BE87" s="178" t="s">
        <v>14</v>
      </c>
      <c r="BF87" s="178" t="s">
        <v>14</v>
      </c>
      <c r="BG87" s="178" t="s">
        <v>14</v>
      </c>
      <c r="BH87" s="178" t="s">
        <v>14</v>
      </c>
      <c r="BI87" s="179">
        <v>43874</v>
      </c>
      <c r="BJ87" s="189" t="s">
        <v>6626</v>
      </c>
      <c r="BK87" s="189">
        <v>0</v>
      </c>
      <c r="BL87" s="189" t="s">
        <v>6625</v>
      </c>
      <c r="BM87" s="189" t="s">
        <v>4515</v>
      </c>
      <c r="BN87" s="189">
        <v>2</v>
      </c>
      <c r="BO87" s="189" t="s">
        <v>6361</v>
      </c>
      <c r="BP87" s="186" t="s">
        <v>1511</v>
      </c>
      <c r="BQ87" s="190">
        <v>44853</v>
      </c>
      <c r="BR87" s="188" t="s">
        <v>9916</v>
      </c>
      <c r="BS87" s="182" t="e">
        <v>#N/A</v>
      </c>
      <c r="BT87" s="182" t="e">
        <v>#N/A</v>
      </c>
      <c r="BU87" s="182" t="e">
        <v>#N/A</v>
      </c>
      <c r="BV87" s="182" t="e">
        <v>#N/A</v>
      </c>
      <c r="BW87" s="182" t="e">
        <v>#N/A</v>
      </c>
      <c r="BX87" s="182" t="e">
        <v>#N/A</v>
      </c>
      <c r="BY87" s="179" t="e">
        <v>#N/A</v>
      </c>
      <c r="BZ87" s="189" t="s">
        <v>9917</v>
      </c>
      <c r="CA87" s="189" t="e">
        <v>#N/A</v>
      </c>
      <c r="CB87" s="189" t="e">
        <v>#N/A</v>
      </c>
      <c r="CC87" s="189" t="e">
        <v>#N/A</v>
      </c>
      <c r="CD87" s="189" t="e">
        <v>#N/A</v>
      </c>
      <c r="CE87" s="189" t="e">
        <v>#N/A</v>
      </c>
      <c r="CF87" s="189" t="e">
        <v>#N/A</v>
      </c>
      <c r="CG87" s="190" t="e">
        <v>#N/A</v>
      </c>
      <c r="CH87" s="188" t="s">
        <v>9918</v>
      </c>
      <c r="CI87" s="189" t="e">
        <v>#N/A</v>
      </c>
      <c r="CJ87" s="189" t="e">
        <v>#N/A</v>
      </c>
      <c r="CK87" s="189" t="e">
        <v>#N/A</v>
      </c>
      <c r="CL87" s="189" t="e">
        <v>#N/A</v>
      </c>
      <c r="CM87" s="189" t="e">
        <v>#N/A</v>
      </c>
      <c r="CN87" s="189" t="e">
        <v>#N/A</v>
      </c>
      <c r="CO87" s="191" t="e">
        <v>#N/A</v>
      </c>
      <c r="CP87" s="189" t="s">
        <v>9919</v>
      </c>
      <c r="CQ87" s="182" t="e">
        <v>#N/A</v>
      </c>
      <c r="CR87" s="182" t="e">
        <v>#N/A</v>
      </c>
      <c r="CS87" s="182" t="e">
        <v>#N/A</v>
      </c>
      <c r="CT87" s="182" t="e">
        <v>#N/A</v>
      </c>
      <c r="CU87" s="182" t="e">
        <v>#N/A</v>
      </c>
      <c r="CV87" s="182" t="e">
        <v>#N/A</v>
      </c>
      <c r="CW87" s="179" t="e">
        <v>#N/A</v>
      </c>
      <c r="CX87" s="189" t="s">
        <v>1739</v>
      </c>
      <c r="CY87" s="186">
        <v>751000</v>
      </c>
      <c r="CZ87" s="186" t="s">
        <v>1733</v>
      </c>
      <c r="DA87" s="186" t="s">
        <v>30</v>
      </c>
      <c r="DB87" s="186">
        <v>2</v>
      </c>
      <c r="DC87" s="186" t="s">
        <v>1744</v>
      </c>
      <c r="DD87" s="186" t="s">
        <v>1734</v>
      </c>
      <c r="DE87" s="192">
        <v>44557</v>
      </c>
      <c r="DF87" s="188" t="s">
        <v>1741</v>
      </c>
      <c r="DG87" s="178">
        <v>964000</v>
      </c>
      <c r="DH87" s="182" t="s">
        <v>1733</v>
      </c>
      <c r="DI87" s="182" t="s">
        <v>30</v>
      </c>
      <c r="DJ87" s="182">
        <v>2</v>
      </c>
      <c r="DK87" s="182" t="s">
        <v>1740</v>
      </c>
      <c r="DL87" s="182" t="s">
        <v>1734</v>
      </c>
      <c r="DM87" s="179">
        <v>44557</v>
      </c>
      <c r="DN87" s="189" t="s">
        <v>1743</v>
      </c>
      <c r="DO87" s="186">
        <v>836000</v>
      </c>
      <c r="DP87" s="189" t="s">
        <v>1733</v>
      </c>
      <c r="DQ87" s="189" t="s">
        <v>30</v>
      </c>
      <c r="DR87" s="189">
        <v>2</v>
      </c>
      <c r="DS87" s="189" t="s">
        <v>1742</v>
      </c>
      <c r="DT87" s="189" t="s">
        <v>1734</v>
      </c>
      <c r="DU87" s="190">
        <v>44557</v>
      </c>
      <c r="DV87" s="188" t="s">
        <v>1745</v>
      </c>
      <c r="DW87" s="178">
        <v>632000</v>
      </c>
      <c r="DX87" s="182" t="s">
        <v>1733</v>
      </c>
      <c r="DY87" s="182" t="s">
        <v>30</v>
      </c>
      <c r="DZ87" s="182">
        <v>2</v>
      </c>
      <c r="EA87" s="182" t="s">
        <v>1744</v>
      </c>
      <c r="EB87" s="182" t="s">
        <v>1734</v>
      </c>
      <c r="EC87" s="179">
        <v>44557</v>
      </c>
      <c r="ED87" s="189" t="s">
        <v>1747</v>
      </c>
      <c r="EE87" s="186">
        <v>119000</v>
      </c>
      <c r="EF87" s="189" t="s">
        <v>1733</v>
      </c>
      <c r="EG87" s="189" t="s">
        <v>30</v>
      </c>
      <c r="EH87" s="189">
        <v>2</v>
      </c>
      <c r="EI87" s="189" t="s">
        <v>1746</v>
      </c>
      <c r="EJ87" s="189" t="s">
        <v>1734</v>
      </c>
      <c r="EK87" s="190">
        <v>44557</v>
      </c>
      <c r="EL87" s="188" t="s">
        <v>1749</v>
      </c>
      <c r="EM87" s="178">
        <v>0</v>
      </c>
      <c r="EN87" s="182" t="s">
        <v>1733</v>
      </c>
      <c r="EO87" s="182" t="s">
        <v>30</v>
      </c>
      <c r="EP87" s="182">
        <v>2</v>
      </c>
      <c r="EQ87" s="182" t="s">
        <v>1748</v>
      </c>
      <c r="ER87" s="182" t="s">
        <v>1734</v>
      </c>
      <c r="ES87" s="179">
        <v>44557</v>
      </c>
      <c r="ET87" s="189" t="s">
        <v>6628</v>
      </c>
      <c r="EU87" s="189">
        <v>0</v>
      </c>
      <c r="EV87" s="189" t="s">
        <v>6625</v>
      </c>
      <c r="EW87" s="189" t="s">
        <v>4515</v>
      </c>
      <c r="EX87" s="189">
        <v>2</v>
      </c>
      <c r="EY87" s="189" t="s">
        <v>6627</v>
      </c>
      <c r="EZ87" s="189" t="s">
        <v>1511</v>
      </c>
      <c r="FA87" s="190">
        <v>44853</v>
      </c>
      <c r="FB87" s="188" t="s">
        <v>1610</v>
      </c>
      <c r="FC87" s="182">
        <v>1</v>
      </c>
      <c r="FD87" s="182" t="s">
        <v>14</v>
      </c>
      <c r="FE87" s="182" t="s">
        <v>80</v>
      </c>
      <c r="FF87" s="182">
        <v>1</v>
      </c>
      <c r="FG87" s="182" t="s">
        <v>1609</v>
      </c>
      <c r="FH87" s="182" t="s">
        <v>14</v>
      </c>
      <c r="FI87" s="179">
        <v>44388</v>
      </c>
      <c r="FJ87" s="188" t="s">
        <v>9920</v>
      </c>
      <c r="FK87" s="189" t="e">
        <v>#N/A</v>
      </c>
      <c r="FL87" s="189" t="e">
        <v>#N/A</v>
      </c>
      <c r="FM87" s="189" t="e">
        <v>#N/A</v>
      </c>
      <c r="FN87" s="189" t="e">
        <v>#N/A</v>
      </c>
      <c r="FO87" s="189" t="e">
        <v>#N/A</v>
      </c>
      <c r="FP87" s="186" t="e">
        <v>#N/A</v>
      </c>
      <c r="FQ87" s="187" t="e">
        <v>#N/A</v>
      </c>
      <c r="FR87" s="188" t="s">
        <v>9921</v>
      </c>
      <c r="FS87" s="182" t="e">
        <v>#N/A</v>
      </c>
      <c r="FT87" s="182" t="e">
        <v>#N/A</v>
      </c>
      <c r="FU87" s="182" t="e">
        <v>#N/A</v>
      </c>
      <c r="FV87" s="182" t="e">
        <v>#N/A</v>
      </c>
      <c r="FW87" s="182" t="e">
        <v>#N/A</v>
      </c>
      <c r="FX87" s="182" t="e">
        <v>#N/A</v>
      </c>
      <c r="FY87" s="179" t="e">
        <v>#N/A</v>
      </c>
      <c r="FZ87" s="189" t="s">
        <v>3284</v>
      </c>
      <c r="GA87" s="189">
        <v>0</v>
      </c>
      <c r="GB87" s="189" t="s">
        <v>2247</v>
      </c>
      <c r="GC87" s="189" t="s">
        <v>30</v>
      </c>
      <c r="GD87" s="189">
        <v>2</v>
      </c>
      <c r="GE87" s="189" t="s">
        <v>14</v>
      </c>
      <c r="GF87" s="189" t="s">
        <v>14</v>
      </c>
      <c r="GG87" s="190">
        <v>44695</v>
      </c>
      <c r="GH87" s="188" t="s">
        <v>3290</v>
      </c>
      <c r="GI87" s="182">
        <v>0</v>
      </c>
      <c r="GJ87" s="182" t="s">
        <v>2247</v>
      </c>
      <c r="GK87" s="182" t="s">
        <v>30</v>
      </c>
      <c r="GL87" s="182">
        <v>2</v>
      </c>
      <c r="GM87" s="182" t="s">
        <v>14</v>
      </c>
      <c r="GN87" s="182" t="s">
        <v>14</v>
      </c>
      <c r="GO87" s="179">
        <v>44695</v>
      </c>
      <c r="GP87" s="189" t="s">
        <v>3285</v>
      </c>
      <c r="GQ87" s="189">
        <v>0</v>
      </c>
      <c r="GR87" s="189" t="s">
        <v>2247</v>
      </c>
      <c r="GS87" s="189" t="s">
        <v>30</v>
      </c>
      <c r="GT87" s="189">
        <v>2</v>
      </c>
      <c r="GU87" s="189" t="s">
        <v>14</v>
      </c>
      <c r="GV87" s="189" t="s">
        <v>14</v>
      </c>
      <c r="GW87" s="190">
        <v>44695</v>
      </c>
      <c r="GX87" s="188" t="s">
        <v>3291</v>
      </c>
      <c r="GY87" s="182">
        <v>0</v>
      </c>
      <c r="GZ87" s="182" t="s">
        <v>2247</v>
      </c>
      <c r="HA87" s="182" t="s">
        <v>30</v>
      </c>
      <c r="HB87" s="182">
        <v>2</v>
      </c>
      <c r="HC87" s="182" t="s">
        <v>14</v>
      </c>
      <c r="HD87" s="182" t="s">
        <v>14</v>
      </c>
      <c r="HE87" s="179">
        <v>44695</v>
      </c>
      <c r="HF87" s="189" t="s">
        <v>3283</v>
      </c>
      <c r="HG87" s="189">
        <v>2</v>
      </c>
      <c r="HH87" s="189" t="s">
        <v>2247</v>
      </c>
      <c r="HI87" s="189" t="s">
        <v>30</v>
      </c>
      <c r="HJ87" s="189">
        <v>2</v>
      </c>
      <c r="HK87" s="189" t="s">
        <v>14</v>
      </c>
      <c r="HL87" s="189" t="s">
        <v>14</v>
      </c>
      <c r="HM87" s="190">
        <v>44695</v>
      </c>
      <c r="HN87" s="188" t="s">
        <v>3289</v>
      </c>
      <c r="HO87" s="182">
        <v>0</v>
      </c>
      <c r="HP87" s="182" t="s">
        <v>2247</v>
      </c>
      <c r="HQ87" s="182" t="s">
        <v>30</v>
      </c>
      <c r="HR87" s="182">
        <v>2</v>
      </c>
      <c r="HS87" s="182" t="s">
        <v>14</v>
      </c>
      <c r="HT87" s="182" t="s">
        <v>14</v>
      </c>
      <c r="HU87" s="179">
        <v>44695</v>
      </c>
      <c r="HV87" s="189" t="s">
        <v>3286</v>
      </c>
      <c r="HW87" s="189">
        <v>0</v>
      </c>
      <c r="HX87" s="189" t="s">
        <v>2247</v>
      </c>
      <c r="HY87" s="189" t="s">
        <v>30</v>
      </c>
      <c r="HZ87" s="189">
        <v>2</v>
      </c>
      <c r="IA87" s="189" t="s">
        <v>14</v>
      </c>
      <c r="IB87" s="189" t="s">
        <v>14</v>
      </c>
      <c r="IC87" s="190">
        <v>44695</v>
      </c>
      <c r="ID87" s="188" t="s">
        <v>3288</v>
      </c>
      <c r="IE87" s="182">
        <v>1</v>
      </c>
      <c r="IF87" s="182" t="s">
        <v>2247</v>
      </c>
      <c r="IG87" s="182" t="s">
        <v>30</v>
      </c>
      <c r="IH87" s="182">
        <v>2</v>
      </c>
      <c r="II87" s="182" t="s">
        <v>14</v>
      </c>
      <c r="IJ87" s="182" t="s">
        <v>14</v>
      </c>
      <c r="IK87" s="179">
        <v>44695</v>
      </c>
      <c r="IL87" s="189" t="s">
        <v>3287</v>
      </c>
      <c r="IM87" s="189">
        <v>0</v>
      </c>
      <c r="IN87" s="189" t="s">
        <v>2247</v>
      </c>
      <c r="IO87" s="189" t="s">
        <v>30</v>
      </c>
      <c r="IP87" s="189">
        <v>2</v>
      </c>
      <c r="IQ87" s="189" t="s">
        <v>14</v>
      </c>
      <c r="IR87" s="189" t="s">
        <v>14</v>
      </c>
      <c r="IS87" s="190">
        <v>44695</v>
      </c>
    </row>
    <row r="88" spans="1:253" s="282" customFormat="1" ht="12.95" customHeight="1" x14ac:dyDescent="0.2">
      <c r="A88" s="282" t="s">
        <v>196</v>
      </c>
      <c r="B88" s="282" t="s">
        <v>9204</v>
      </c>
      <c r="C88" s="282" t="s">
        <v>197</v>
      </c>
      <c r="D88" s="282" t="s">
        <v>198</v>
      </c>
      <c r="E88" s="282" t="s">
        <v>8828</v>
      </c>
      <c r="F88" s="282" t="s">
        <v>5200</v>
      </c>
      <c r="G88" s="185">
        <v>24500000</v>
      </c>
      <c r="H88" s="186" t="s">
        <v>5197</v>
      </c>
      <c r="I88" s="186" t="s">
        <v>30</v>
      </c>
      <c r="J88" s="186">
        <v>2</v>
      </c>
      <c r="K88" s="186" t="s">
        <v>5199</v>
      </c>
      <c r="L88" s="186" t="s">
        <v>5198</v>
      </c>
      <c r="M88" s="187">
        <v>44804</v>
      </c>
      <c r="N88" s="188" t="s">
        <v>5204</v>
      </c>
      <c r="O88" s="186">
        <v>1267000</v>
      </c>
      <c r="P88" s="186" t="s">
        <v>5201</v>
      </c>
      <c r="Q88" s="186" t="s">
        <v>19</v>
      </c>
      <c r="R88" s="186">
        <v>3</v>
      </c>
      <c r="S88" s="186" t="s">
        <v>5203</v>
      </c>
      <c r="T88" s="186" t="s">
        <v>5202</v>
      </c>
      <c r="U88" s="187">
        <v>44804</v>
      </c>
      <c r="V88" s="188" t="s">
        <v>5716</v>
      </c>
      <c r="W88" s="186">
        <v>24500000</v>
      </c>
      <c r="X88" s="186" t="s">
        <v>5001</v>
      </c>
      <c r="Y88" s="186" t="s">
        <v>4515</v>
      </c>
      <c r="Z88" s="186">
        <v>2</v>
      </c>
      <c r="AA88" s="186" t="s">
        <v>4333</v>
      </c>
      <c r="AB88" s="186" t="s">
        <v>5002</v>
      </c>
      <c r="AC88" s="187">
        <v>44825</v>
      </c>
      <c r="AD88" s="188" t="s">
        <v>5718</v>
      </c>
      <c r="AE88" s="186">
        <v>4022000</v>
      </c>
      <c r="AF88" s="186" t="s">
        <v>5001</v>
      </c>
      <c r="AG88" s="186" t="s">
        <v>4515</v>
      </c>
      <c r="AH88" s="186">
        <v>2</v>
      </c>
      <c r="AI88" s="186" t="s">
        <v>4319</v>
      </c>
      <c r="AJ88" s="186" t="s">
        <v>5002</v>
      </c>
      <c r="AK88" s="187">
        <v>44825</v>
      </c>
      <c r="AL88" s="188" t="s">
        <v>5156</v>
      </c>
      <c r="AM88" s="186">
        <v>680000</v>
      </c>
      <c r="AN88" s="186" t="s">
        <v>5153</v>
      </c>
      <c r="AO88" s="186" t="s">
        <v>80</v>
      </c>
      <c r="AP88" s="186">
        <v>1</v>
      </c>
      <c r="AQ88" s="186" t="s">
        <v>5155</v>
      </c>
      <c r="AR88" s="186" t="s">
        <v>5154</v>
      </c>
      <c r="AS88" s="187">
        <v>44804</v>
      </c>
      <c r="AT88" s="189" t="s">
        <v>6333</v>
      </c>
      <c r="AU88" s="186">
        <v>1</v>
      </c>
      <c r="AV88" s="186" t="s">
        <v>6330</v>
      </c>
      <c r="AW88" s="186" t="s">
        <v>4515</v>
      </c>
      <c r="AX88" s="186">
        <v>2</v>
      </c>
      <c r="AY88" s="186" t="s">
        <v>6332</v>
      </c>
      <c r="AZ88" s="186" t="s">
        <v>6331</v>
      </c>
      <c r="BA88" s="187">
        <v>44838</v>
      </c>
      <c r="BB88" s="188" t="s">
        <v>202</v>
      </c>
      <c r="BC88" s="186" t="s">
        <v>14</v>
      </c>
      <c r="BD88" s="186">
        <v>0</v>
      </c>
      <c r="BE88" s="186" t="s">
        <v>14</v>
      </c>
      <c r="BF88" s="186" t="s">
        <v>14</v>
      </c>
      <c r="BG88" s="186" t="s">
        <v>184</v>
      </c>
      <c r="BH88" s="186">
        <v>0</v>
      </c>
      <c r="BI88" s="187">
        <v>43508</v>
      </c>
      <c r="BJ88" s="189" t="s">
        <v>6335</v>
      </c>
      <c r="BK88" s="189">
        <v>530</v>
      </c>
      <c r="BL88" s="189" t="s">
        <v>6306</v>
      </c>
      <c r="BM88" s="189" t="s">
        <v>80</v>
      </c>
      <c r="BN88" s="189">
        <v>1</v>
      </c>
      <c r="BO88" s="189" t="s">
        <v>6334</v>
      </c>
      <c r="BP88" s="186" t="s">
        <v>1511</v>
      </c>
      <c r="BQ88" s="190">
        <v>44838</v>
      </c>
      <c r="BR88" s="188" t="s">
        <v>199</v>
      </c>
      <c r="BS88" s="189" t="s">
        <v>14</v>
      </c>
      <c r="BT88" s="189">
        <v>0</v>
      </c>
      <c r="BU88" s="189" t="s">
        <v>14</v>
      </c>
      <c r="BV88" s="189" t="s">
        <v>14</v>
      </c>
      <c r="BW88" s="189" t="s">
        <v>184</v>
      </c>
      <c r="BX88" s="189">
        <v>0</v>
      </c>
      <c r="BY88" s="187">
        <v>43508</v>
      </c>
      <c r="BZ88" s="189" t="s">
        <v>200</v>
      </c>
      <c r="CA88" s="189" t="s">
        <v>14</v>
      </c>
      <c r="CB88" s="189">
        <v>0</v>
      </c>
      <c r="CC88" s="189" t="s">
        <v>14</v>
      </c>
      <c r="CD88" s="189" t="s">
        <v>14</v>
      </c>
      <c r="CE88" s="189" t="s">
        <v>184</v>
      </c>
      <c r="CF88" s="189">
        <v>0</v>
      </c>
      <c r="CG88" s="190">
        <v>43508</v>
      </c>
      <c r="CH88" s="188" t="s">
        <v>9922</v>
      </c>
      <c r="CI88" s="189" t="e">
        <v>#N/A</v>
      </c>
      <c r="CJ88" s="189" t="e">
        <v>#N/A</v>
      </c>
      <c r="CK88" s="189" t="e">
        <v>#N/A</v>
      </c>
      <c r="CL88" s="189" t="e">
        <v>#N/A</v>
      </c>
      <c r="CM88" s="189" t="e">
        <v>#N/A</v>
      </c>
      <c r="CN88" s="189" t="e">
        <v>#N/A</v>
      </c>
      <c r="CO88" s="191" t="e">
        <v>#N/A</v>
      </c>
      <c r="CP88" s="189" t="s">
        <v>201</v>
      </c>
      <c r="CQ88" s="189" t="s">
        <v>14</v>
      </c>
      <c r="CR88" s="189">
        <v>0</v>
      </c>
      <c r="CS88" s="189" t="s">
        <v>14</v>
      </c>
      <c r="CT88" s="189" t="s">
        <v>14</v>
      </c>
      <c r="CU88" s="189" t="s">
        <v>184</v>
      </c>
      <c r="CV88" s="189">
        <v>0</v>
      </c>
      <c r="CW88" s="187">
        <v>43508</v>
      </c>
      <c r="CX88" s="189" t="s">
        <v>5717</v>
      </c>
      <c r="CY88" s="186">
        <v>3155000</v>
      </c>
      <c r="CZ88" s="186" t="s">
        <v>5001</v>
      </c>
      <c r="DA88" s="186" t="s">
        <v>4515</v>
      </c>
      <c r="DB88" s="186">
        <v>2</v>
      </c>
      <c r="DC88" s="186" t="s">
        <v>4283</v>
      </c>
      <c r="DD88" s="186" t="s">
        <v>5002</v>
      </c>
      <c r="DE88" s="192">
        <v>44825</v>
      </c>
      <c r="DF88" s="188" t="s">
        <v>5711</v>
      </c>
      <c r="DG88" s="186">
        <v>20478000</v>
      </c>
      <c r="DH88" s="189" t="s">
        <v>5001</v>
      </c>
      <c r="DI88" s="189" t="s">
        <v>4515</v>
      </c>
      <c r="DJ88" s="189">
        <v>2</v>
      </c>
      <c r="DK88" s="189" t="s">
        <v>4283</v>
      </c>
      <c r="DL88" s="189" t="s">
        <v>5002</v>
      </c>
      <c r="DM88" s="187">
        <v>44825</v>
      </c>
      <c r="DN88" s="189" t="s">
        <v>5712</v>
      </c>
      <c r="DO88" s="186">
        <v>867000</v>
      </c>
      <c r="DP88" s="189" t="s">
        <v>5001</v>
      </c>
      <c r="DQ88" s="189" t="s">
        <v>4515</v>
      </c>
      <c r="DR88" s="189">
        <v>2</v>
      </c>
      <c r="DS88" s="189" t="s">
        <v>4283</v>
      </c>
      <c r="DT88" s="189" t="s">
        <v>5002</v>
      </c>
      <c r="DU88" s="190">
        <v>44825</v>
      </c>
      <c r="DV88" s="188" t="s">
        <v>5713</v>
      </c>
      <c r="DW88" s="186">
        <v>2739000</v>
      </c>
      <c r="DX88" s="189" t="s">
        <v>5001</v>
      </c>
      <c r="DY88" s="189" t="s">
        <v>4515</v>
      </c>
      <c r="DZ88" s="189">
        <v>2</v>
      </c>
      <c r="EA88" s="189" t="s">
        <v>4283</v>
      </c>
      <c r="EB88" s="189" t="s">
        <v>5002</v>
      </c>
      <c r="EC88" s="187">
        <v>44825</v>
      </c>
      <c r="ED88" s="189" t="s">
        <v>5714</v>
      </c>
      <c r="EE88" s="186">
        <v>350000</v>
      </c>
      <c r="EF88" s="189" t="s">
        <v>5001</v>
      </c>
      <c r="EG88" s="189" t="s">
        <v>4515</v>
      </c>
      <c r="EH88" s="189">
        <v>2</v>
      </c>
      <c r="EI88" s="189" t="s">
        <v>4283</v>
      </c>
      <c r="EJ88" s="189" t="s">
        <v>5002</v>
      </c>
      <c r="EK88" s="190">
        <v>44825</v>
      </c>
      <c r="EL88" s="188" t="s">
        <v>5715</v>
      </c>
      <c r="EM88" s="186">
        <v>66000</v>
      </c>
      <c r="EN88" s="189" t="s">
        <v>5001</v>
      </c>
      <c r="EO88" s="189" t="s">
        <v>4515</v>
      </c>
      <c r="EP88" s="189">
        <v>2</v>
      </c>
      <c r="EQ88" s="189" t="s">
        <v>4283</v>
      </c>
      <c r="ER88" s="189" t="s">
        <v>5002</v>
      </c>
      <c r="ES88" s="187">
        <v>44825</v>
      </c>
      <c r="ET88" s="189" t="s">
        <v>6336</v>
      </c>
      <c r="EU88" s="189">
        <v>530</v>
      </c>
      <c r="EV88" s="189" t="s">
        <v>6306</v>
      </c>
      <c r="EW88" s="189" t="s">
        <v>80</v>
      </c>
      <c r="EX88" s="189">
        <v>1</v>
      </c>
      <c r="EY88" s="189" t="s">
        <v>6334</v>
      </c>
      <c r="EZ88" s="189" t="s">
        <v>1511</v>
      </c>
      <c r="FA88" s="190">
        <v>44838</v>
      </c>
      <c r="FB88" s="188" t="s">
        <v>6340</v>
      </c>
      <c r="FC88" s="189">
        <v>4</v>
      </c>
      <c r="FD88" s="189" t="s">
        <v>6337</v>
      </c>
      <c r="FE88" s="189" t="s">
        <v>80</v>
      </c>
      <c r="FF88" s="189">
        <v>1</v>
      </c>
      <c r="FG88" s="189" t="s">
        <v>6339</v>
      </c>
      <c r="FH88" s="189" t="s">
        <v>6338</v>
      </c>
      <c r="FI88" s="187">
        <v>44838</v>
      </c>
      <c r="FJ88" s="188" t="s">
        <v>203</v>
      </c>
      <c r="FK88" s="189" t="s">
        <v>14</v>
      </c>
      <c r="FL88" s="189">
        <v>0</v>
      </c>
      <c r="FM88" s="189" t="s">
        <v>14</v>
      </c>
      <c r="FN88" s="189" t="s">
        <v>14</v>
      </c>
      <c r="FO88" s="189" t="s">
        <v>184</v>
      </c>
      <c r="FP88" s="186">
        <v>0</v>
      </c>
      <c r="FQ88" s="187">
        <v>43508</v>
      </c>
      <c r="FR88" s="188" t="s">
        <v>204</v>
      </c>
      <c r="FS88" s="189" t="s">
        <v>14</v>
      </c>
      <c r="FT88" s="189">
        <v>0</v>
      </c>
      <c r="FU88" s="189" t="s">
        <v>14</v>
      </c>
      <c r="FV88" s="189" t="s">
        <v>14</v>
      </c>
      <c r="FW88" s="189" t="s">
        <v>184</v>
      </c>
      <c r="FX88" s="189">
        <v>0</v>
      </c>
      <c r="FY88" s="187">
        <v>43508</v>
      </c>
      <c r="FZ88" s="189" t="s">
        <v>2275</v>
      </c>
      <c r="GA88" s="189">
        <v>0</v>
      </c>
      <c r="GB88" s="189" t="s">
        <v>2247</v>
      </c>
      <c r="GC88" s="189" t="s">
        <v>30</v>
      </c>
      <c r="GD88" s="189">
        <v>2</v>
      </c>
      <c r="GE88" s="189" t="s">
        <v>14</v>
      </c>
      <c r="GF88" s="189" t="s">
        <v>14</v>
      </c>
      <c r="GG88" s="190">
        <v>44676</v>
      </c>
      <c r="GH88" s="188" t="s">
        <v>2281</v>
      </c>
      <c r="GI88" s="189">
        <v>3</v>
      </c>
      <c r="GJ88" s="189" t="s">
        <v>2247</v>
      </c>
      <c r="GK88" s="189" t="s">
        <v>30</v>
      </c>
      <c r="GL88" s="189">
        <v>2</v>
      </c>
      <c r="GM88" s="189" t="s">
        <v>14</v>
      </c>
      <c r="GN88" s="189" t="s">
        <v>14</v>
      </c>
      <c r="GO88" s="187">
        <v>44676</v>
      </c>
      <c r="GP88" s="189" t="s">
        <v>2276</v>
      </c>
      <c r="GQ88" s="189">
        <v>2</v>
      </c>
      <c r="GR88" s="189" t="s">
        <v>2247</v>
      </c>
      <c r="GS88" s="189" t="s">
        <v>30</v>
      </c>
      <c r="GT88" s="189">
        <v>2</v>
      </c>
      <c r="GU88" s="189" t="s">
        <v>14</v>
      </c>
      <c r="GV88" s="189" t="s">
        <v>14</v>
      </c>
      <c r="GW88" s="190">
        <v>44676</v>
      </c>
      <c r="GX88" s="188" t="s">
        <v>2282</v>
      </c>
      <c r="GY88" s="189">
        <v>0</v>
      </c>
      <c r="GZ88" s="189" t="s">
        <v>2247</v>
      </c>
      <c r="HA88" s="189" t="s">
        <v>30</v>
      </c>
      <c r="HB88" s="189">
        <v>2</v>
      </c>
      <c r="HC88" s="189" t="s">
        <v>14</v>
      </c>
      <c r="HD88" s="189" t="s">
        <v>14</v>
      </c>
      <c r="HE88" s="187">
        <v>44676</v>
      </c>
      <c r="HF88" s="189" t="s">
        <v>2274</v>
      </c>
      <c r="HG88" s="189">
        <v>0</v>
      </c>
      <c r="HH88" s="189" t="s">
        <v>2247</v>
      </c>
      <c r="HI88" s="189" t="s">
        <v>30</v>
      </c>
      <c r="HJ88" s="189">
        <v>2</v>
      </c>
      <c r="HK88" s="189" t="s">
        <v>14</v>
      </c>
      <c r="HL88" s="189" t="s">
        <v>14</v>
      </c>
      <c r="HM88" s="190">
        <v>44676</v>
      </c>
      <c r="HN88" s="188" t="s">
        <v>2280</v>
      </c>
      <c r="HO88" s="189">
        <v>2</v>
      </c>
      <c r="HP88" s="189" t="s">
        <v>2247</v>
      </c>
      <c r="HQ88" s="189" t="s">
        <v>30</v>
      </c>
      <c r="HR88" s="189">
        <v>2</v>
      </c>
      <c r="HS88" s="189" t="s">
        <v>14</v>
      </c>
      <c r="HT88" s="189" t="s">
        <v>14</v>
      </c>
      <c r="HU88" s="187">
        <v>44676</v>
      </c>
      <c r="HV88" s="189" t="s">
        <v>2277</v>
      </c>
      <c r="HW88" s="189">
        <v>3</v>
      </c>
      <c r="HX88" s="189" t="s">
        <v>2247</v>
      </c>
      <c r="HY88" s="189" t="s">
        <v>30</v>
      </c>
      <c r="HZ88" s="189">
        <v>2</v>
      </c>
      <c r="IA88" s="189" t="s">
        <v>14</v>
      </c>
      <c r="IB88" s="189" t="s">
        <v>14</v>
      </c>
      <c r="IC88" s="190">
        <v>44676</v>
      </c>
      <c r="ID88" s="188" t="s">
        <v>2279</v>
      </c>
      <c r="IE88" s="189">
        <v>1</v>
      </c>
      <c r="IF88" s="189" t="s">
        <v>2247</v>
      </c>
      <c r="IG88" s="189" t="s">
        <v>30</v>
      </c>
      <c r="IH88" s="189">
        <v>2</v>
      </c>
      <c r="II88" s="189" t="s">
        <v>14</v>
      </c>
      <c r="IJ88" s="189" t="s">
        <v>14</v>
      </c>
      <c r="IK88" s="187">
        <v>44676</v>
      </c>
      <c r="IL88" s="189" t="s">
        <v>2278</v>
      </c>
      <c r="IM88" s="189">
        <v>2</v>
      </c>
      <c r="IN88" s="189" t="s">
        <v>2247</v>
      </c>
      <c r="IO88" s="189" t="s">
        <v>30</v>
      </c>
      <c r="IP88" s="189">
        <v>2</v>
      </c>
      <c r="IQ88" s="189" t="s">
        <v>14</v>
      </c>
      <c r="IR88" s="189" t="s">
        <v>14</v>
      </c>
      <c r="IS88" s="190">
        <v>44676</v>
      </c>
    </row>
    <row r="89" spans="1:253" s="282" customFormat="1" ht="12.95" customHeight="1" x14ac:dyDescent="0.2">
      <c r="A89" s="282" t="s">
        <v>205</v>
      </c>
      <c r="B89" s="282" t="s">
        <v>9217</v>
      </c>
      <c r="C89" s="282" t="s">
        <v>206</v>
      </c>
      <c r="D89" s="282" t="s">
        <v>198</v>
      </c>
      <c r="E89" s="282" t="s">
        <v>8828</v>
      </c>
      <c r="F89" s="282" t="s">
        <v>5052</v>
      </c>
      <c r="G89" s="177">
        <v>24500000</v>
      </c>
      <c r="H89" s="178" t="s">
        <v>5001</v>
      </c>
      <c r="I89" s="178" t="s">
        <v>80</v>
      </c>
      <c r="J89" s="178">
        <v>1</v>
      </c>
      <c r="K89" s="178" t="s">
        <v>5051</v>
      </c>
      <c r="L89" s="178" t="s">
        <v>5002</v>
      </c>
      <c r="M89" s="179">
        <v>44803</v>
      </c>
      <c r="N89" s="188" t="s">
        <v>212</v>
      </c>
      <c r="O89" s="180">
        <v>156906</v>
      </c>
      <c r="P89" s="180" t="s">
        <v>209</v>
      </c>
      <c r="Q89" s="180" t="s">
        <v>80</v>
      </c>
      <c r="R89" s="180">
        <v>1</v>
      </c>
      <c r="S89" s="180" t="s">
        <v>211</v>
      </c>
      <c r="T89" s="180" t="s">
        <v>210</v>
      </c>
      <c r="U89" s="181">
        <v>43508</v>
      </c>
      <c r="V89" s="188" t="s">
        <v>5048</v>
      </c>
      <c r="W89" s="178">
        <v>655000</v>
      </c>
      <c r="X89" s="178" t="s">
        <v>5001</v>
      </c>
      <c r="Y89" s="178" t="s">
        <v>80</v>
      </c>
      <c r="Z89" s="178">
        <v>1</v>
      </c>
      <c r="AA89" s="178" t="s">
        <v>4333</v>
      </c>
      <c r="AB89" s="178" t="s">
        <v>5002</v>
      </c>
      <c r="AC89" s="179">
        <v>44803</v>
      </c>
      <c r="AD89" s="188" t="s">
        <v>5049</v>
      </c>
      <c r="AE89" s="186">
        <v>655000</v>
      </c>
      <c r="AF89" s="186" t="s">
        <v>5001</v>
      </c>
      <c r="AG89" s="186" t="s">
        <v>80</v>
      </c>
      <c r="AH89" s="186">
        <v>1</v>
      </c>
      <c r="AI89" s="186" t="s">
        <v>4319</v>
      </c>
      <c r="AJ89" s="186" t="s">
        <v>5002</v>
      </c>
      <c r="AK89" s="187">
        <v>44803</v>
      </c>
      <c r="AL89" s="188" t="s">
        <v>5064</v>
      </c>
      <c r="AM89" s="178">
        <v>290000</v>
      </c>
      <c r="AN89" s="178" t="s">
        <v>5059</v>
      </c>
      <c r="AO89" s="178" t="s">
        <v>80</v>
      </c>
      <c r="AP89" s="178">
        <v>1</v>
      </c>
      <c r="AQ89" s="178" t="s">
        <v>5063</v>
      </c>
      <c r="AR89" s="178" t="s">
        <v>5060</v>
      </c>
      <c r="AS89" s="179">
        <v>44803</v>
      </c>
      <c r="AT89" s="189" t="s">
        <v>1176</v>
      </c>
      <c r="AU89" s="186">
        <v>141012</v>
      </c>
      <c r="AV89" s="186" t="s">
        <v>1173</v>
      </c>
      <c r="AW89" s="186" t="s">
        <v>30</v>
      </c>
      <c r="AX89" s="186">
        <v>2</v>
      </c>
      <c r="AY89" s="186" t="s">
        <v>1175</v>
      </c>
      <c r="AZ89" s="186" t="s">
        <v>1174</v>
      </c>
      <c r="BA89" s="187">
        <v>43951</v>
      </c>
      <c r="BB89" s="188" t="s">
        <v>208</v>
      </c>
      <c r="BC89" s="178" t="s">
        <v>14</v>
      </c>
      <c r="BD89" s="178">
        <v>0</v>
      </c>
      <c r="BE89" s="178" t="s">
        <v>14</v>
      </c>
      <c r="BF89" s="178" t="s">
        <v>14</v>
      </c>
      <c r="BG89" s="178" t="s">
        <v>184</v>
      </c>
      <c r="BH89" s="178">
        <v>0</v>
      </c>
      <c r="BI89" s="179">
        <v>43508</v>
      </c>
      <c r="BJ89" s="189" t="s">
        <v>5067</v>
      </c>
      <c r="BK89" s="189">
        <v>167</v>
      </c>
      <c r="BL89" s="189" t="s">
        <v>5065</v>
      </c>
      <c r="BM89" s="189" t="s">
        <v>80</v>
      </c>
      <c r="BN89" s="189">
        <v>1</v>
      </c>
      <c r="BO89" s="189" t="s">
        <v>5066</v>
      </c>
      <c r="BP89" s="186" t="s">
        <v>1511</v>
      </c>
      <c r="BQ89" s="190">
        <v>44803</v>
      </c>
      <c r="BR89" s="188" t="s">
        <v>702</v>
      </c>
      <c r="BS89" s="182" t="s">
        <v>14</v>
      </c>
      <c r="BT89" s="182">
        <v>0</v>
      </c>
      <c r="BU89" s="182" t="s">
        <v>30</v>
      </c>
      <c r="BV89" s="182">
        <v>2</v>
      </c>
      <c r="BW89" s="182" t="s">
        <v>701</v>
      </c>
      <c r="BX89" s="182" t="s">
        <v>501</v>
      </c>
      <c r="BY89" s="179">
        <v>43552</v>
      </c>
      <c r="BZ89" s="189" t="s">
        <v>703</v>
      </c>
      <c r="CA89" s="189" t="s">
        <v>14</v>
      </c>
      <c r="CB89" s="189">
        <v>0</v>
      </c>
      <c r="CC89" s="189" t="s">
        <v>30</v>
      </c>
      <c r="CD89" s="189">
        <v>2</v>
      </c>
      <c r="CE89" s="189" t="s">
        <v>701</v>
      </c>
      <c r="CF89" s="189" t="s">
        <v>501</v>
      </c>
      <c r="CG89" s="190">
        <v>43552</v>
      </c>
      <c r="CH89" s="188" t="s">
        <v>9923</v>
      </c>
      <c r="CI89" s="189" t="e">
        <v>#N/A</v>
      </c>
      <c r="CJ89" s="189" t="e">
        <v>#N/A</v>
      </c>
      <c r="CK89" s="189" t="e">
        <v>#N/A</v>
      </c>
      <c r="CL89" s="189" t="e">
        <v>#N/A</v>
      </c>
      <c r="CM89" s="189" t="e">
        <v>#N/A</v>
      </c>
      <c r="CN89" s="189" t="e">
        <v>#N/A</v>
      </c>
      <c r="CO89" s="191" t="e">
        <v>#N/A</v>
      </c>
      <c r="CP89" s="189" t="s">
        <v>207</v>
      </c>
      <c r="CQ89" s="182" t="s">
        <v>14</v>
      </c>
      <c r="CR89" s="182">
        <v>0</v>
      </c>
      <c r="CS89" s="182" t="s">
        <v>14</v>
      </c>
      <c r="CT89" s="182" t="s">
        <v>14</v>
      </c>
      <c r="CU89" s="182" t="s">
        <v>184</v>
      </c>
      <c r="CV89" s="182">
        <v>0</v>
      </c>
      <c r="CW89" s="179">
        <v>43508</v>
      </c>
      <c r="CX89" s="189" t="s">
        <v>5050</v>
      </c>
      <c r="CY89" s="186">
        <v>606000</v>
      </c>
      <c r="CZ89" s="186" t="s">
        <v>5001</v>
      </c>
      <c r="DA89" s="186" t="s">
        <v>80</v>
      </c>
      <c r="DB89" s="186">
        <v>1</v>
      </c>
      <c r="DC89" s="186" t="s">
        <v>4283</v>
      </c>
      <c r="DD89" s="186" t="s">
        <v>5002</v>
      </c>
      <c r="DE89" s="192">
        <v>44803</v>
      </c>
      <c r="DF89" s="188" t="s">
        <v>5043</v>
      </c>
      <c r="DG89" s="178">
        <v>0</v>
      </c>
      <c r="DH89" s="182" t="s">
        <v>5001</v>
      </c>
      <c r="DI89" s="182" t="s">
        <v>80</v>
      </c>
      <c r="DJ89" s="182">
        <v>1</v>
      </c>
      <c r="DK89" s="182" t="s">
        <v>5042</v>
      </c>
      <c r="DL89" s="182" t="s">
        <v>5002</v>
      </c>
      <c r="DM89" s="179">
        <v>44803</v>
      </c>
      <c r="DN89" s="189" t="s">
        <v>5044</v>
      </c>
      <c r="DO89" s="186">
        <v>48000</v>
      </c>
      <c r="DP89" s="189" t="s">
        <v>5001</v>
      </c>
      <c r="DQ89" s="189" t="s">
        <v>80</v>
      </c>
      <c r="DR89" s="189">
        <v>1</v>
      </c>
      <c r="DS89" s="189" t="s">
        <v>4283</v>
      </c>
      <c r="DT89" s="189" t="s">
        <v>5002</v>
      </c>
      <c r="DU89" s="190">
        <v>44803</v>
      </c>
      <c r="DV89" s="188" t="s">
        <v>5045</v>
      </c>
      <c r="DW89" s="178">
        <v>589000</v>
      </c>
      <c r="DX89" s="182" t="s">
        <v>5001</v>
      </c>
      <c r="DY89" s="182" t="s">
        <v>80</v>
      </c>
      <c r="DZ89" s="182">
        <v>1</v>
      </c>
      <c r="EA89" s="182" t="s">
        <v>4283</v>
      </c>
      <c r="EB89" s="182" t="s">
        <v>5002</v>
      </c>
      <c r="EC89" s="179">
        <v>44803</v>
      </c>
      <c r="ED89" s="189" t="s">
        <v>5046</v>
      </c>
      <c r="EE89" s="186">
        <v>14000</v>
      </c>
      <c r="EF89" s="189" t="s">
        <v>5001</v>
      </c>
      <c r="EG89" s="189" t="s">
        <v>80</v>
      </c>
      <c r="EH89" s="189">
        <v>1</v>
      </c>
      <c r="EI89" s="189" t="s">
        <v>4283</v>
      </c>
      <c r="EJ89" s="189" t="s">
        <v>5002</v>
      </c>
      <c r="EK89" s="190">
        <v>44803</v>
      </c>
      <c r="EL89" s="188" t="s">
        <v>5047</v>
      </c>
      <c r="EM89" s="178">
        <v>3000</v>
      </c>
      <c r="EN89" s="182" t="s">
        <v>5001</v>
      </c>
      <c r="EO89" s="182" t="s">
        <v>80</v>
      </c>
      <c r="EP89" s="182">
        <v>1</v>
      </c>
      <c r="EQ89" s="182" t="s">
        <v>4283</v>
      </c>
      <c r="ER89" s="182" t="s">
        <v>5002</v>
      </c>
      <c r="ES89" s="179">
        <v>44803</v>
      </c>
      <c r="ET89" s="189" t="s">
        <v>1518</v>
      </c>
      <c r="EU89" s="189">
        <v>385</v>
      </c>
      <c r="EV89" s="189" t="s">
        <v>1516</v>
      </c>
      <c r="EW89" s="189" t="s">
        <v>19</v>
      </c>
      <c r="EX89" s="189">
        <v>3</v>
      </c>
      <c r="EY89" s="189" t="s">
        <v>1517</v>
      </c>
      <c r="EZ89" s="189" t="s">
        <v>501</v>
      </c>
      <c r="FA89" s="190">
        <v>44281</v>
      </c>
      <c r="FB89" s="188" t="s">
        <v>5004</v>
      </c>
      <c r="FC89" s="182">
        <v>3</v>
      </c>
      <c r="FD89" s="182" t="s">
        <v>5001</v>
      </c>
      <c r="FE89" s="182" t="s">
        <v>80</v>
      </c>
      <c r="FF89" s="182">
        <v>1</v>
      </c>
      <c r="FG89" s="182" t="s">
        <v>5003</v>
      </c>
      <c r="FH89" s="182" t="s">
        <v>5002</v>
      </c>
      <c r="FI89" s="179">
        <v>44803</v>
      </c>
      <c r="FJ89" s="188" t="s">
        <v>213</v>
      </c>
      <c r="FK89" s="189" t="s">
        <v>14</v>
      </c>
      <c r="FL89" s="189">
        <v>0</v>
      </c>
      <c r="FM89" s="189" t="s">
        <v>14</v>
      </c>
      <c r="FN89" s="189" t="s">
        <v>14</v>
      </c>
      <c r="FO89" s="189" t="s">
        <v>184</v>
      </c>
      <c r="FP89" s="186">
        <v>0</v>
      </c>
      <c r="FQ89" s="187">
        <v>43508</v>
      </c>
      <c r="FR89" s="188" t="s">
        <v>214</v>
      </c>
      <c r="FS89" s="182" t="s">
        <v>14</v>
      </c>
      <c r="FT89" s="182">
        <v>0</v>
      </c>
      <c r="FU89" s="182" t="s">
        <v>14</v>
      </c>
      <c r="FV89" s="182" t="s">
        <v>14</v>
      </c>
      <c r="FW89" s="182" t="s">
        <v>184</v>
      </c>
      <c r="FX89" s="182">
        <v>0</v>
      </c>
      <c r="FY89" s="179">
        <v>43508</v>
      </c>
      <c r="FZ89" s="189" t="s">
        <v>2284</v>
      </c>
      <c r="GA89" s="189">
        <v>0</v>
      </c>
      <c r="GB89" s="189" t="s">
        <v>2247</v>
      </c>
      <c r="GC89" s="189" t="s">
        <v>30</v>
      </c>
      <c r="GD89" s="189">
        <v>2</v>
      </c>
      <c r="GE89" s="189" t="s">
        <v>14</v>
      </c>
      <c r="GF89" s="189" t="s">
        <v>14</v>
      </c>
      <c r="GG89" s="190">
        <v>44676</v>
      </c>
      <c r="GH89" s="188" t="s">
        <v>2290</v>
      </c>
      <c r="GI89" s="182">
        <v>3</v>
      </c>
      <c r="GJ89" s="182" t="s">
        <v>2247</v>
      </c>
      <c r="GK89" s="182" t="s">
        <v>30</v>
      </c>
      <c r="GL89" s="182">
        <v>2</v>
      </c>
      <c r="GM89" s="182" t="s">
        <v>14</v>
      </c>
      <c r="GN89" s="182" t="s">
        <v>14</v>
      </c>
      <c r="GO89" s="179">
        <v>44676</v>
      </c>
      <c r="GP89" s="189" t="s">
        <v>2285</v>
      </c>
      <c r="GQ89" s="189">
        <v>2</v>
      </c>
      <c r="GR89" s="189" t="s">
        <v>2247</v>
      </c>
      <c r="GS89" s="189" t="s">
        <v>30</v>
      </c>
      <c r="GT89" s="189">
        <v>2</v>
      </c>
      <c r="GU89" s="189" t="s">
        <v>14</v>
      </c>
      <c r="GV89" s="189" t="s">
        <v>14</v>
      </c>
      <c r="GW89" s="190">
        <v>44676</v>
      </c>
      <c r="GX89" s="188" t="s">
        <v>2291</v>
      </c>
      <c r="GY89" s="182">
        <v>0</v>
      </c>
      <c r="GZ89" s="182" t="s">
        <v>2247</v>
      </c>
      <c r="HA89" s="182" t="s">
        <v>30</v>
      </c>
      <c r="HB89" s="182">
        <v>2</v>
      </c>
      <c r="HC89" s="182" t="s">
        <v>14</v>
      </c>
      <c r="HD89" s="182" t="s">
        <v>14</v>
      </c>
      <c r="HE89" s="179">
        <v>44676</v>
      </c>
      <c r="HF89" s="189" t="s">
        <v>2283</v>
      </c>
      <c r="HG89" s="189">
        <v>0</v>
      </c>
      <c r="HH89" s="189" t="s">
        <v>2247</v>
      </c>
      <c r="HI89" s="189" t="s">
        <v>30</v>
      </c>
      <c r="HJ89" s="189">
        <v>2</v>
      </c>
      <c r="HK89" s="189" t="s">
        <v>14</v>
      </c>
      <c r="HL89" s="189" t="s">
        <v>14</v>
      </c>
      <c r="HM89" s="190">
        <v>44676</v>
      </c>
      <c r="HN89" s="188" t="s">
        <v>2289</v>
      </c>
      <c r="HO89" s="182">
        <v>2</v>
      </c>
      <c r="HP89" s="182" t="s">
        <v>2247</v>
      </c>
      <c r="HQ89" s="182" t="s">
        <v>30</v>
      </c>
      <c r="HR89" s="182">
        <v>2</v>
      </c>
      <c r="HS89" s="182" t="s">
        <v>14</v>
      </c>
      <c r="HT89" s="182" t="s">
        <v>14</v>
      </c>
      <c r="HU89" s="179">
        <v>44676</v>
      </c>
      <c r="HV89" s="189" t="s">
        <v>2286</v>
      </c>
      <c r="HW89" s="189">
        <v>3</v>
      </c>
      <c r="HX89" s="189" t="s">
        <v>2247</v>
      </c>
      <c r="HY89" s="189" t="s">
        <v>30</v>
      </c>
      <c r="HZ89" s="189">
        <v>2</v>
      </c>
      <c r="IA89" s="189" t="s">
        <v>14</v>
      </c>
      <c r="IB89" s="189" t="s">
        <v>14</v>
      </c>
      <c r="IC89" s="190">
        <v>44676</v>
      </c>
      <c r="ID89" s="188" t="s">
        <v>2288</v>
      </c>
      <c r="IE89" s="182">
        <v>1</v>
      </c>
      <c r="IF89" s="182" t="s">
        <v>2247</v>
      </c>
      <c r="IG89" s="182" t="s">
        <v>30</v>
      </c>
      <c r="IH89" s="182">
        <v>2</v>
      </c>
      <c r="II89" s="182" t="s">
        <v>14</v>
      </c>
      <c r="IJ89" s="182" t="s">
        <v>14</v>
      </c>
      <c r="IK89" s="179">
        <v>44676</v>
      </c>
      <c r="IL89" s="189" t="s">
        <v>2287</v>
      </c>
      <c r="IM89" s="189">
        <v>2</v>
      </c>
      <c r="IN89" s="189" t="s">
        <v>2247</v>
      </c>
      <c r="IO89" s="189" t="s">
        <v>30</v>
      </c>
      <c r="IP89" s="189">
        <v>2</v>
      </c>
      <c r="IQ89" s="189" t="s">
        <v>14</v>
      </c>
      <c r="IR89" s="189" t="s">
        <v>14</v>
      </c>
      <c r="IS89" s="190">
        <v>44676</v>
      </c>
    </row>
    <row r="90" spans="1:253" s="282" customFormat="1" ht="12.95" customHeight="1" x14ac:dyDescent="0.2">
      <c r="A90" s="282" t="s">
        <v>215</v>
      </c>
      <c r="B90" s="282" t="s">
        <v>9217</v>
      </c>
      <c r="C90" s="282" t="s">
        <v>216</v>
      </c>
      <c r="D90" s="282" t="s">
        <v>198</v>
      </c>
      <c r="E90" s="282" t="s">
        <v>8828</v>
      </c>
      <c r="F90" s="282" t="s">
        <v>5053</v>
      </c>
      <c r="G90" s="177">
        <v>24500000</v>
      </c>
      <c r="H90" s="178" t="s">
        <v>5001</v>
      </c>
      <c r="I90" s="178" t="s">
        <v>80</v>
      </c>
      <c r="J90" s="178">
        <v>1</v>
      </c>
      <c r="K90" s="178" t="s">
        <v>5051</v>
      </c>
      <c r="L90" s="178" t="s">
        <v>5002</v>
      </c>
      <c r="M90" s="179">
        <v>44803</v>
      </c>
      <c r="N90" s="188" t="s">
        <v>229</v>
      </c>
      <c r="O90" s="180">
        <v>210600</v>
      </c>
      <c r="P90" s="180" t="s">
        <v>226</v>
      </c>
      <c r="Q90" s="180" t="s">
        <v>30</v>
      </c>
      <c r="R90" s="180">
        <v>2</v>
      </c>
      <c r="S90" s="180" t="s">
        <v>228</v>
      </c>
      <c r="T90" s="180" t="s">
        <v>227</v>
      </c>
      <c r="U90" s="181">
        <v>43508</v>
      </c>
      <c r="V90" s="188" t="s">
        <v>5472</v>
      </c>
      <c r="W90" s="178">
        <v>6050000</v>
      </c>
      <c r="X90" s="178" t="s">
        <v>5467</v>
      </c>
      <c r="Y90" s="178" t="s">
        <v>4515</v>
      </c>
      <c r="Z90" s="178">
        <v>2</v>
      </c>
      <c r="AA90" s="178" t="s">
        <v>4333</v>
      </c>
      <c r="AB90" s="178" t="s">
        <v>5468</v>
      </c>
      <c r="AC90" s="179">
        <v>44816</v>
      </c>
      <c r="AD90" s="188" t="s">
        <v>5473</v>
      </c>
      <c r="AE90" s="186">
        <v>2410000</v>
      </c>
      <c r="AF90" s="186" t="s">
        <v>5467</v>
      </c>
      <c r="AG90" s="186" t="s">
        <v>4515</v>
      </c>
      <c r="AH90" s="186">
        <v>2</v>
      </c>
      <c r="AI90" s="186" t="s">
        <v>4319</v>
      </c>
      <c r="AJ90" s="186" t="s">
        <v>5468</v>
      </c>
      <c r="AK90" s="187">
        <v>44816</v>
      </c>
      <c r="AL90" s="188" t="s">
        <v>5062</v>
      </c>
      <c r="AM90" s="178">
        <v>266000</v>
      </c>
      <c r="AN90" s="178" t="s">
        <v>5059</v>
      </c>
      <c r="AO90" s="178" t="s">
        <v>80</v>
      </c>
      <c r="AP90" s="178">
        <v>1</v>
      </c>
      <c r="AQ90" s="178" t="s">
        <v>5061</v>
      </c>
      <c r="AR90" s="178" t="s">
        <v>5060</v>
      </c>
      <c r="AS90" s="179">
        <v>44803</v>
      </c>
      <c r="AT90" s="189" t="s">
        <v>225</v>
      </c>
      <c r="AU90" s="186" t="s">
        <v>14</v>
      </c>
      <c r="AV90" s="186">
        <v>0</v>
      </c>
      <c r="AW90" s="186" t="s">
        <v>30</v>
      </c>
      <c r="AX90" s="186">
        <v>2</v>
      </c>
      <c r="AY90" s="186" t="s">
        <v>184</v>
      </c>
      <c r="AZ90" s="186">
        <v>0</v>
      </c>
      <c r="BA90" s="187">
        <v>43508</v>
      </c>
      <c r="BB90" s="188" t="s">
        <v>224</v>
      </c>
      <c r="BC90" s="178" t="s">
        <v>14</v>
      </c>
      <c r="BD90" s="178">
        <v>0</v>
      </c>
      <c r="BE90" s="178" t="s">
        <v>30</v>
      </c>
      <c r="BF90" s="178">
        <v>2</v>
      </c>
      <c r="BG90" s="178" t="s">
        <v>184</v>
      </c>
      <c r="BH90" s="178">
        <v>0</v>
      </c>
      <c r="BI90" s="179">
        <v>43508</v>
      </c>
      <c r="BJ90" s="189" t="s">
        <v>6343</v>
      </c>
      <c r="BK90" s="189">
        <v>322</v>
      </c>
      <c r="BL90" s="189" t="s">
        <v>6341</v>
      </c>
      <c r="BM90" s="189" t="s">
        <v>80</v>
      </c>
      <c r="BN90" s="189">
        <v>1</v>
      </c>
      <c r="BO90" s="189" t="s">
        <v>6342</v>
      </c>
      <c r="BP90" s="186" t="s">
        <v>1511</v>
      </c>
      <c r="BQ90" s="190">
        <v>44838</v>
      </c>
      <c r="BR90" s="188" t="s">
        <v>217</v>
      </c>
      <c r="BS90" s="182" t="s">
        <v>14</v>
      </c>
      <c r="BT90" s="182">
        <v>0</v>
      </c>
      <c r="BU90" s="182" t="s">
        <v>30</v>
      </c>
      <c r="BV90" s="182">
        <v>2</v>
      </c>
      <c r="BW90" s="182" t="s">
        <v>184</v>
      </c>
      <c r="BX90" s="182">
        <v>0</v>
      </c>
      <c r="BY90" s="179">
        <v>43508</v>
      </c>
      <c r="BZ90" s="189" t="s">
        <v>218</v>
      </c>
      <c r="CA90" s="189" t="s">
        <v>14</v>
      </c>
      <c r="CB90" s="189">
        <v>0</v>
      </c>
      <c r="CC90" s="189" t="s">
        <v>14</v>
      </c>
      <c r="CD90" s="189" t="s">
        <v>14</v>
      </c>
      <c r="CE90" s="189" t="s">
        <v>184</v>
      </c>
      <c r="CF90" s="189">
        <v>0</v>
      </c>
      <c r="CG90" s="190">
        <v>43508</v>
      </c>
      <c r="CH90" s="188" t="s">
        <v>9924</v>
      </c>
      <c r="CI90" s="189" t="e">
        <v>#N/A</v>
      </c>
      <c r="CJ90" s="189" t="e">
        <v>#N/A</v>
      </c>
      <c r="CK90" s="189" t="e">
        <v>#N/A</v>
      </c>
      <c r="CL90" s="189" t="e">
        <v>#N/A</v>
      </c>
      <c r="CM90" s="189" t="e">
        <v>#N/A</v>
      </c>
      <c r="CN90" s="189" t="e">
        <v>#N/A</v>
      </c>
      <c r="CO90" s="191" t="e">
        <v>#N/A</v>
      </c>
      <c r="CP90" s="189" t="s">
        <v>223</v>
      </c>
      <c r="CQ90" s="182" t="s">
        <v>14</v>
      </c>
      <c r="CR90" s="182">
        <v>0</v>
      </c>
      <c r="CS90" s="182" t="s">
        <v>30</v>
      </c>
      <c r="CT90" s="182">
        <v>2</v>
      </c>
      <c r="CU90" s="182" t="s">
        <v>184</v>
      </c>
      <c r="CV90" s="182">
        <v>0</v>
      </c>
      <c r="CW90" s="179">
        <v>43508</v>
      </c>
      <c r="CX90" s="189" t="s">
        <v>5041</v>
      </c>
      <c r="CY90" s="186">
        <v>1960000</v>
      </c>
      <c r="CZ90" s="186" t="s">
        <v>5001</v>
      </c>
      <c r="DA90" s="186" t="s">
        <v>80</v>
      </c>
      <c r="DB90" s="186">
        <v>1</v>
      </c>
      <c r="DC90" s="186" t="s">
        <v>4283</v>
      </c>
      <c r="DD90" s="186" t="s">
        <v>5002</v>
      </c>
      <c r="DE90" s="192">
        <v>44803</v>
      </c>
      <c r="DF90" s="188" t="s">
        <v>5471</v>
      </c>
      <c r="DG90" s="178">
        <v>3640000</v>
      </c>
      <c r="DH90" s="182" t="s">
        <v>5467</v>
      </c>
      <c r="DI90" s="182" t="s">
        <v>4515</v>
      </c>
      <c r="DJ90" s="182">
        <v>2</v>
      </c>
      <c r="DK90" s="182" t="s">
        <v>4283</v>
      </c>
      <c r="DL90" s="182" t="s">
        <v>5468</v>
      </c>
      <c r="DM90" s="179">
        <v>44816</v>
      </c>
      <c r="DN90" s="189" t="s">
        <v>5037</v>
      </c>
      <c r="DO90" s="186">
        <v>450000</v>
      </c>
      <c r="DP90" s="189" t="s">
        <v>5001</v>
      </c>
      <c r="DQ90" s="189" t="s">
        <v>80</v>
      </c>
      <c r="DR90" s="189">
        <v>1</v>
      </c>
      <c r="DS90" s="189" t="s">
        <v>4283</v>
      </c>
      <c r="DT90" s="189" t="s">
        <v>5002</v>
      </c>
      <c r="DU90" s="190">
        <v>44803</v>
      </c>
      <c r="DV90" s="188" t="s">
        <v>5038</v>
      </c>
      <c r="DW90" s="178">
        <v>1599000</v>
      </c>
      <c r="DX90" s="182" t="s">
        <v>5001</v>
      </c>
      <c r="DY90" s="182" t="s">
        <v>80</v>
      </c>
      <c r="DZ90" s="182">
        <v>1</v>
      </c>
      <c r="EA90" s="182" t="s">
        <v>4283</v>
      </c>
      <c r="EB90" s="182" t="s">
        <v>5002</v>
      </c>
      <c r="EC90" s="179">
        <v>44803</v>
      </c>
      <c r="ED90" s="189" t="s">
        <v>5039</v>
      </c>
      <c r="EE90" s="186">
        <v>304000</v>
      </c>
      <c r="EF90" s="189" t="s">
        <v>5001</v>
      </c>
      <c r="EG90" s="189" t="s">
        <v>80</v>
      </c>
      <c r="EH90" s="189">
        <v>1</v>
      </c>
      <c r="EI90" s="189" t="s">
        <v>4283</v>
      </c>
      <c r="EJ90" s="189" t="s">
        <v>5002</v>
      </c>
      <c r="EK90" s="190">
        <v>44803</v>
      </c>
      <c r="EL90" s="188" t="s">
        <v>5040</v>
      </c>
      <c r="EM90" s="178">
        <v>57000</v>
      </c>
      <c r="EN90" s="182" t="s">
        <v>5001</v>
      </c>
      <c r="EO90" s="182" t="s">
        <v>80</v>
      </c>
      <c r="EP90" s="182">
        <v>1</v>
      </c>
      <c r="EQ90" s="182" t="s">
        <v>4283</v>
      </c>
      <c r="ER90" s="182" t="s">
        <v>5002</v>
      </c>
      <c r="ES90" s="179">
        <v>44803</v>
      </c>
      <c r="ET90" s="189" t="s">
        <v>6344</v>
      </c>
      <c r="EU90" s="189">
        <v>322</v>
      </c>
      <c r="EV90" s="189" t="s">
        <v>6341</v>
      </c>
      <c r="EW90" s="189" t="s">
        <v>80</v>
      </c>
      <c r="EX90" s="189">
        <v>1</v>
      </c>
      <c r="EY90" s="189" t="s">
        <v>6342</v>
      </c>
      <c r="EZ90" s="189" t="s">
        <v>1511</v>
      </c>
      <c r="FA90" s="190">
        <v>44838</v>
      </c>
      <c r="FB90" s="188" t="s">
        <v>222</v>
      </c>
      <c r="FC90" s="182">
        <v>5</v>
      </c>
      <c r="FD90" s="182" t="s">
        <v>219</v>
      </c>
      <c r="FE90" s="182" t="s">
        <v>30</v>
      </c>
      <c r="FF90" s="182">
        <v>2</v>
      </c>
      <c r="FG90" s="182" t="s">
        <v>221</v>
      </c>
      <c r="FH90" s="182" t="s">
        <v>220</v>
      </c>
      <c r="FI90" s="179">
        <v>43508</v>
      </c>
      <c r="FJ90" s="188" t="s">
        <v>230</v>
      </c>
      <c r="FK90" s="189" t="s">
        <v>14</v>
      </c>
      <c r="FL90" s="189">
        <v>0</v>
      </c>
      <c r="FM90" s="189" t="s">
        <v>30</v>
      </c>
      <c r="FN90" s="189">
        <v>2</v>
      </c>
      <c r="FO90" s="189" t="s">
        <v>184</v>
      </c>
      <c r="FP90" s="186">
        <v>0</v>
      </c>
      <c r="FQ90" s="187">
        <v>43508</v>
      </c>
      <c r="FR90" s="188" t="s">
        <v>231</v>
      </c>
      <c r="FS90" s="182" t="s">
        <v>14</v>
      </c>
      <c r="FT90" s="182">
        <v>0</v>
      </c>
      <c r="FU90" s="182" t="s">
        <v>30</v>
      </c>
      <c r="FV90" s="182">
        <v>2</v>
      </c>
      <c r="FW90" s="182" t="s">
        <v>184</v>
      </c>
      <c r="FX90" s="182">
        <v>0</v>
      </c>
      <c r="FY90" s="179">
        <v>43508</v>
      </c>
      <c r="FZ90" s="189" t="s">
        <v>2293</v>
      </c>
      <c r="GA90" s="189">
        <v>1</v>
      </c>
      <c r="GB90" s="189" t="s">
        <v>2247</v>
      </c>
      <c r="GC90" s="189" t="s">
        <v>30</v>
      </c>
      <c r="GD90" s="189">
        <v>2</v>
      </c>
      <c r="GE90" s="189" t="s">
        <v>14</v>
      </c>
      <c r="GF90" s="189" t="s">
        <v>14</v>
      </c>
      <c r="GG90" s="190">
        <v>44676</v>
      </c>
      <c r="GH90" s="188" t="s">
        <v>2299</v>
      </c>
      <c r="GI90" s="182">
        <v>3</v>
      </c>
      <c r="GJ90" s="182" t="s">
        <v>2247</v>
      </c>
      <c r="GK90" s="182" t="s">
        <v>30</v>
      </c>
      <c r="GL90" s="182">
        <v>2</v>
      </c>
      <c r="GM90" s="182" t="s">
        <v>14</v>
      </c>
      <c r="GN90" s="182" t="s">
        <v>14</v>
      </c>
      <c r="GO90" s="179">
        <v>44676</v>
      </c>
      <c r="GP90" s="189" t="s">
        <v>2294</v>
      </c>
      <c r="GQ90" s="189">
        <v>2</v>
      </c>
      <c r="GR90" s="189" t="s">
        <v>2247</v>
      </c>
      <c r="GS90" s="189" t="s">
        <v>30</v>
      </c>
      <c r="GT90" s="189">
        <v>2</v>
      </c>
      <c r="GU90" s="189" t="s">
        <v>14</v>
      </c>
      <c r="GV90" s="189" t="s">
        <v>14</v>
      </c>
      <c r="GW90" s="190">
        <v>44676</v>
      </c>
      <c r="GX90" s="188" t="s">
        <v>2300</v>
      </c>
      <c r="GY90" s="182">
        <v>0</v>
      </c>
      <c r="GZ90" s="182" t="s">
        <v>2247</v>
      </c>
      <c r="HA90" s="182" t="s">
        <v>30</v>
      </c>
      <c r="HB90" s="182">
        <v>2</v>
      </c>
      <c r="HC90" s="182" t="s">
        <v>14</v>
      </c>
      <c r="HD90" s="182" t="s">
        <v>14</v>
      </c>
      <c r="HE90" s="179">
        <v>44676</v>
      </c>
      <c r="HF90" s="189" t="s">
        <v>2292</v>
      </c>
      <c r="HG90" s="189">
        <v>0</v>
      </c>
      <c r="HH90" s="189" t="s">
        <v>2247</v>
      </c>
      <c r="HI90" s="189" t="s">
        <v>30</v>
      </c>
      <c r="HJ90" s="189">
        <v>2</v>
      </c>
      <c r="HK90" s="189" t="s">
        <v>14</v>
      </c>
      <c r="HL90" s="189" t="s">
        <v>14</v>
      </c>
      <c r="HM90" s="190">
        <v>44676</v>
      </c>
      <c r="HN90" s="188" t="s">
        <v>2298</v>
      </c>
      <c r="HO90" s="182">
        <v>2</v>
      </c>
      <c r="HP90" s="182" t="s">
        <v>2247</v>
      </c>
      <c r="HQ90" s="182" t="s">
        <v>30</v>
      </c>
      <c r="HR90" s="182">
        <v>2</v>
      </c>
      <c r="HS90" s="182" t="s">
        <v>14</v>
      </c>
      <c r="HT90" s="182" t="s">
        <v>14</v>
      </c>
      <c r="HU90" s="179">
        <v>44676</v>
      </c>
      <c r="HV90" s="189" t="s">
        <v>2295</v>
      </c>
      <c r="HW90" s="189">
        <v>3</v>
      </c>
      <c r="HX90" s="189" t="s">
        <v>2247</v>
      </c>
      <c r="HY90" s="189" t="s">
        <v>30</v>
      </c>
      <c r="HZ90" s="189">
        <v>2</v>
      </c>
      <c r="IA90" s="189" t="s">
        <v>14</v>
      </c>
      <c r="IB90" s="189" t="s">
        <v>14</v>
      </c>
      <c r="IC90" s="190">
        <v>44676</v>
      </c>
      <c r="ID90" s="188" t="s">
        <v>2297</v>
      </c>
      <c r="IE90" s="182">
        <v>1</v>
      </c>
      <c r="IF90" s="182" t="s">
        <v>2247</v>
      </c>
      <c r="IG90" s="182" t="s">
        <v>30</v>
      </c>
      <c r="IH90" s="182">
        <v>2</v>
      </c>
      <c r="II90" s="182" t="s">
        <v>14</v>
      </c>
      <c r="IJ90" s="182" t="s">
        <v>14</v>
      </c>
      <c r="IK90" s="179">
        <v>44676</v>
      </c>
      <c r="IL90" s="189" t="s">
        <v>2296</v>
      </c>
      <c r="IM90" s="189">
        <v>2</v>
      </c>
      <c r="IN90" s="189" t="s">
        <v>2247</v>
      </c>
      <c r="IO90" s="189" t="s">
        <v>30</v>
      </c>
      <c r="IP90" s="189">
        <v>2</v>
      </c>
      <c r="IQ90" s="189" t="s">
        <v>14</v>
      </c>
      <c r="IR90" s="189" t="s">
        <v>14</v>
      </c>
      <c r="IS90" s="190">
        <v>44676</v>
      </c>
    </row>
    <row r="91" spans="1:253" s="282" customFormat="1" ht="12.95" customHeight="1" x14ac:dyDescent="0.2">
      <c r="A91" s="282" t="s">
        <v>990</v>
      </c>
      <c r="B91" s="282" t="s">
        <v>9241</v>
      </c>
      <c r="C91" s="282" t="s">
        <v>991</v>
      </c>
      <c r="D91" s="282" t="s">
        <v>198</v>
      </c>
      <c r="E91" s="282" t="s">
        <v>8828</v>
      </c>
      <c r="F91" s="282" t="s">
        <v>5054</v>
      </c>
      <c r="G91" s="177">
        <v>24500000</v>
      </c>
      <c r="H91" s="178" t="s">
        <v>5001</v>
      </c>
      <c r="I91" s="178" t="s">
        <v>80</v>
      </c>
      <c r="J91" s="178">
        <v>1</v>
      </c>
      <c r="K91" s="178" t="s">
        <v>5051</v>
      </c>
      <c r="L91" s="178" t="s">
        <v>5002</v>
      </c>
      <c r="M91" s="179">
        <v>44803</v>
      </c>
      <c r="N91" s="188" t="s">
        <v>1434</v>
      </c>
      <c r="O91" s="180">
        <v>8616</v>
      </c>
      <c r="P91" s="180" t="s">
        <v>1431</v>
      </c>
      <c r="Q91" s="180" t="s">
        <v>30</v>
      </c>
      <c r="R91" s="180">
        <v>2</v>
      </c>
      <c r="S91" s="180" t="s">
        <v>1433</v>
      </c>
      <c r="T91" s="180" t="s">
        <v>1432</v>
      </c>
      <c r="U91" s="181">
        <v>44225</v>
      </c>
      <c r="V91" s="188" t="s">
        <v>5470</v>
      </c>
      <c r="W91" s="178">
        <v>4359000</v>
      </c>
      <c r="X91" s="178" t="s">
        <v>5467</v>
      </c>
      <c r="Y91" s="178" t="s">
        <v>4515</v>
      </c>
      <c r="Z91" s="178">
        <v>2</v>
      </c>
      <c r="AA91" s="178" t="s">
        <v>4333</v>
      </c>
      <c r="AB91" s="178" t="s">
        <v>5468</v>
      </c>
      <c r="AC91" s="179">
        <v>44816</v>
      </c>
      <c r="AD91" s="188" t="s">
        <v>5665</v>
      </c>
      <c r="AE91" s="186">
        <v>957000</v>
      </c>
      <c r="AF91" s="186" t="s">
        <v>5001</v>
      </c>
      <c r="AG91" s="186" t="s">
        <v>4515</v>
      </c>
      <c r="AH91" s="186">
        <v>2</v>
      </c>
      <c r="AI91" s="186" t="s">
        <v>4283</v>
      </c>
      <c r="AJ91" s="186" t="s">
        <v>5002</v>
      </c>
      <c r="AK91" s="187">
        <v>44823</v>
      </c>
      <c r="AL91" s="188" t="s">
        <v>5058</v>
      </c>
      <c r="AM91" s="178">
        <v>204000</v>
      </c>
      <c r="AN91" s="178" t="s">
        <v>5055</v>
      </c>
      <c r="AO91" s="178" t="s">
        <v>80</v>
      </c>
      <c r="AP91" s="178">
        <v>1</v>
      </c>
      <c r="AQ91" s="178" t="s">
        <v>5057</v>
      </c>
      <c r="AR91" s="178" t="s">
        <v>5056</v>
      </c>
      <c r="AS91" s="179">
        <v>44803</v>
      </c>
      <c r="AT91" s="189" t="s">
        <v>997</v>
      </c>
      <c r="AU91" s="186" t="s">
        <v>14</v>
      </c>
      <c r="AV91" s="186" t="s">
        <v>14</v>
      </c>
      <c r="AW91" s="186" t="s">
        <v>14</v>
      </c>
      <c r="AX91" s="186" t="s">
        <v>14</v>
      </c>
      <c r="AY91" s="186" t="s">
        <v>15</v>
      </c>
      <c r="AZ91" s="186" t="s">
        <v>14</v>
      </c>
      <c r="BA91" s="187">
        <v>43815</v>
      </c>
      <c r="BB91" s="188" t="s">
        <v>996</v>
      </c>
      <c r="BC91" s="178" t="s">
        <v>14</v>
      </c>
      <c r="BD91" s="178" t="s">
        <v>14</v>
      </c>
      <c r="BE91" s="178" t="s">
        <v>14</v>
      </c>
      <c r="BF91" s="178" t="s">
        <v>14</v>
      </c>
      <c r="BG91" s="178" t="s">
        <v>15</v>
      </c>
      <c r="BH91" s="178" t="s">
        <v>14</v>
      </c>
      <c r="BI91" s="179">
        <v>43815</v>
      </c>
      <c r="BJ91" s="189" t="s">
        <v>6346</v>
      </c>
      <c r="BK91" s="189">
        <v>13</v>
      </c>
      <c r="BL91" s="189" t="s">
        <v>6341</v>
      </c>
      <c r="BM91" s="189" t="s">
        <v>80</v>
      </c>
      <c r="BN91" s="189">
        <v>1</v>
      </c>
      <c r="BO91" s="189" t="s">
        <v>6345</v>
      </c>
      <c r="BP91" s="186" t="s">
        <v>1511</v>
      </c>
      <c r="BQ91" s="190">
        <v>44838</v>
      </c>
      <c r="BR91" s="188" t="s">
        <v>993</v>
      </c>
      <c r="BS91" s="182">
        <v>0</v>
      </c>
      <c r="BT91" s="182" t="s">
        <v>14</v>
      </c>
      <c r="BU91" s="182" t="s">
        <v>80</v>
      </c>
      <c r="BV91" s="182">
        <v>1</v>
      </c>
      <c r="BW91" s="182" t="s">
        <v>992</v>
      </c>
      <c r="BX91" s="182" t="s">
        <v>14</v>
      </c>
      <c r="BY91" s="179">
        <v>43815</v>
      </c>
      <c r="BZ91" s="189" t="s">
        <v>994</v>
      </c>
      <c r="CA91" s="189">
        <v>0</v>
      </c>
      <c r="CB91" s="189" t="s">
        <v>14</v>
      </c>
      <c r="CC91" s="189" t="s">
        <v>80</v>
      </c>
      <c r="CD91" s="189">
        <v>1</v>
      </c>
      <c r="CE91" s="189" t="s">
        <v>992</v>
      </c>
      <c r="CF91" s="189" t="s">
        <v>14</v>
      </c>
      <c r="CG91" s="190">
        <v>43815</v>
      </c>
      <c r="CH91" s="188" t="s">
        <v>9925</v>
      </c>
      <c r="CI91" s="189" t="e">
        <v>#N/A</v>
      </c>
      <c r="CJ91" s="189" t="e">
        <v>#N/A</v>
      </c>
      <c r="CK91" s="189" t="e">
        <v>#N/A</v>
      </c>
      <c r="CL91" s="189" t="e">
        <v>#N/A</v>
      </c>
      <c r="CM91" s="189" t="e">
        <v>#N/A</v>
      </c>
      <c r="CN91" s="189" t="e">
        <v>#N/A</v>
      </c>
      <c r="CO91" s="191" t="e">
        <v>#N/A</v>
      </c>
      <c r="CP91" s="189" t="s">
        <v>995</v>
      </c>
      <c r="CQ91" s="182">
        <v>0</v>
      </c>
      <c r="CR91" s="182" t="s">
        <v>14</v>
      </c>
      <c r="CS91" s="182" t="s">
        <v>80</v>
      </c>
      <c r="CT91" s="182">
        <v>1</v>
      </c>
      <c r="CU91" s="182" t="s">
        <v>992</v>
      </c>
      <c r="CV91" s="182" t="s">
        <v>14</v>
      </c>
      <c r="CW91" s="179">
        <v>43815</v>
      </c>
      <c r="CX91" s="189" t="s">
        <v>5666</v>
      </c>
      <c r="CY91" s="186">
        <v>589000</v>
      </c>
      <c r="CZ91" s="186" t="s">
        <v>5001</v>
      </c>
      <c r="DA91" s="186" t="s">
        <v>4515</v>
      </c>
      <c r="DB91" s="186">
        <v>2</v>
      </c>
      <c r="DC91" s="186" t="s">
        <v>4283</v>
      </c>
      <c r="DD91" s="186" t="s">
        <v>5002</v>
      </c>
      <c r="DE91" s="192">
        <v>44823</v>
      </c>
      <c r="DF91" s="188" t="s">
        <v>5469</v>
      </c>
      <c r="DG91" s="178">
        <v>3402000</v>
      </c>
      <c r="DH91" s="182" t="s">
        <v>5467</v>
      </c>
      <c r="DI91" s="182" t="s">
        <v>30</v>
      </c>
      <c r="DJ91" s="182">
        <v>2</v>
      </c>
      <c r="DK91" s="182" t="s">
        <v>4283</v>
      </c>
      <c r="DL91" s="182" t="s">
        <v>5468</v>
      </c>
      <c r="DM91" s="179">
        <v>44816</v>
      </c>
      <c r="DN91" s="189" t="s">
        <v>5661</v>
      </c>
      <c r="DO91" s="186">
        <v>368000</v>
      </c>
      <c r="DP91" s="189" t="s">
        <v>5001</v>
      </c>
      <c r="DQ91" s="189" t="s">
        <v>4515</v>
      </c>
      <c r="DR91" s="189">
        <v>2</v>
      </c>
      <c r="DS91" s="189" t="s">
        <v>4283</v>
      </c>
      <c r="DT91" s="189" t="s">
        <v>5002</v>
      </c>
      <c r="DU91" s="190">
        <v>44823</v>
      </c>
      <c r="DV91" s="188" t="s">
        <v>5662</v>
      </c>
      <c r="DW91" s="178">
        <v>551000</v>
      </c>
      <c r="DX91" s="182" t="s">
        <v>5001</v>
      </c>
      <c r="DY91" s="182" t="s">
        <v>4515</v>
      </c>
      <c r="DZ91" s="182">
        <v>2</v>
      </c>
      <c r="EA91" s="182" t="s">
        <v>4283</v>
      </c>
      <c r="EB91" s="182" t="s">
        <v>5002</v>
      </c>
      <c r="EC91" s="179">
        <v>44823</v>
      </c>
      <c r="ED91" s="189" t="s">
        <v>5663</v>
      </c>
      <c r="EE91" s="186">
        <v>32000</v>
      </c>
      <c r="EF91" s="189" t="s">
        <v>5001</v>
      </c>
      <c r="EG91" s="189" t="s">
        <v>4515</v>
      </c>
      <c r="EH91" s="189">
        <v>2</v>
      </c>
      <c r="EI91" s="189" t="s">
        <v>4283</v>
      </c>
      <c r="EJ91" s="189" t="s">
        <v>5002</v>
      </c>
      <c r="EK91" s="190">
        <v>44823</v>
      </c>
      <c r="EL91" s="188" t="s">
        <v>5664</v>
      </c>
      <c r="EM91" s="178">
        <v>6000</v>
      </c>
      <c r="EN91" s="182" t="s">
        <v>5001</v>
      </c>
      <c r="EO91" s="182" t="s">
        <v>4515</v>
      </c>
      <c r="EP91" s="182">
        <v>2</v>
      </c>
      <c r="EQ91" s="182" t="s">
        <v>4283</v>
      </c>
      <c r="ER91" s="182" t="s">
        <v>5002</v>
      </c>
      <c r="ES91" s="179">
        <v>44823</v>
      </c>
      <c r="ET91" s="189" t="s">
        <v>6347</v>
      </c>
      <c r="EU91" s="189">
        <v>13</v>
      </c>
      <c r="EV91" s="189" t="s">
        <v>6341</v>
      </c>
      <c r="EW91" s="189" t="s">
        <v>80</v>
      </c>
      <c r="EX91" s="189">
        <v>1</v>
      </c>
      <c r="EY91" s="189" t="s">
        <v>6345</v>
      </c>
      <c r="EZ91" s="189" t="s">
        <v>1511</v>
      </c>
      <c r="FA91" s="190">
        <v>44838</v>
      </c>
      <c r="FB91" s="188" t="s">
        <v>5007</v>
      </c>
      <c r="FC91" s="182">
        <v>3</v>
      </c>
      <c r="FD91" s="182" t="s">
        <v>5001</v>
      </c>
      <c r="FE91" s="182" t="s">
        <v>80</v>
      </c>
      <c r="FF91" s="182">
        <v>1</v>
      </c>
      <c r="FG91" s="182" t="s">
        <v>5003</v>
      </c>
      <c r="FH91" s="182" t="s">
        <v>5002</v>
      </c>
      <c r="FI91" s="179">
        <v>44803</v>
      </c>
      <c r="FJ91" s="188" t="s">
        <v>998</v>
      </c>
      <c r="FK91" s="189" t="s">
        <v>14</v>
      </c>
      <c r="FL91" s="189" t="s">
        <v>14</v>
      </c>
      <c r="FM91" s="189" t="s">
        <v>14</v>
      </c>
      <c r="FN91" s="189" t="s">
        <v>14</v>
      </c>
      <c r="FO91" s="189" t="s">
        <v>15</v>
      </c>
      <c r="FP91" s="186" t="s">
        <v>14</v>
      </c>
      <c r="FQ91" s="187">
        <v>43815</v>
      </c>
      <c r="FR91" s="188" t="s">
        <v>999</v>
      </c>
      <c r="FS91" s="182" t="s">
        <v>14</v>
      </c>
      <c r="FT91" s="182" t="s">
        <v>14</v>
      </c>
      <c r="FU91" s="182" t="s">
        <v>14</v>
      </c>
      <c r="FV91" s="182" t="s">
        <v>14</v>
      </c>
      <c r="FW91" s="182" t="s">
        <v>15</v>
      </c>
      <c r="FX91" s="182" t="s">
        <v>14</v>
      </c>
      <c r="FY91" s="179">
        <v>43815</v>
      </c>
      <c r="FZ91" s="189" t="s">
        <v>2302</v>
      </c>
      <c r="GA91" s="189">
        <v>1</v>
      </c>
      <c r="GB91" s="189" t="s">
        <v>2247</v>
      </c>
      <c r="GC91" s="189" t="s">
        <v>30</v>
      </c>
      <c r="GD91" s="189">
        <v>2</v>
      </c>
      <c r="GE91" s="189" t="s">
        <v>14</v>
      </c>
      <c r="GF91" s="189" t="s">
        <v>14</v>
      </c>
      <c r="GG91" s="190">
        <v>44676</v>
      </c>
      <c r="GH91" s="188" t="s">
        <v>2308</v>
      </c>
      <c r="GI91" s="182">
        <v>3</v>
      </c>
      <c r="GJ91" s="182" t="s">
        <v>2247</v>
      </c>
      <c r="GK91" s="182" t="s">
        <v>30</v>
      </c>
      <c r="GL91" s="182">
        <v>2</v>
      </c>
      <c r="GM91" s="182" t="s">
        <v>14</v>
      </c>
      <c r="GN91" s="182" t="s">
        <v>14</v>
      </c>
      <c r="GO91" s="179">
        <v>44676</v>
      </c>
      <c r="GP91" s="189" t="s">
        <v>2303</v>
      </c>
      <c r="GQ91" s="189">
        <v>1</v>
      </c>
      <c r="GR91" s="189" t="s">
        <v>2247</v>
      </c>
      <c r="GS91" s="189" t="s">
        <v>30</v>
      </c>
      <c r="GT91" s="189">
        <v>2</v>
      </c>
      <c r="GU91" s="189" t="s">
        <v>14</v>
      </c>
      <c r="GV91" s="189" t="s">
        <v>14</v>
      </c>
      <c r="GW91" s="190">
        <v>44676</v>
      </c>
      <c r="GX91" s="188" t="s">
        <v>2309</v>
      </c>
      <c r="GY91" s="182">
        <v>0</v>
      </c>
      <c r="GZ91" s="182" t="s">
        <v>2247</v>
      </c>
      <c r="HA91" s="182" t="s">
        <v>30</v>
      </c>
      <c r="HB91" s="182">
        <v>2</v>
      </c>
      <c r="HC91" s="182" t="s">
        <v>14</v>
      </c>
      <c r="HD91" s="182" t="s">
        <v>14</v>
      </c>
      <c r="HE91" s="179">
        <v>44676</v>
      </c>
      <c r="HF91" s="189" t="s">
        <v>2301</v>
      </c>
      <c r="HG91" s="189">
        <v>0</v>
      </c>
      <c r="HH91" s="189" t="s">
        <v>2247</v>
      </c>
      <c r="HI91" s="189" t="s">
        <v>30</v>
      </c>
      <c r="HJ91" s="189">
        <v>2</v>
      </c>
      <c r="HK91" s="189" t="s">
        <v>14</v>
      </c>
      <c r="HL91" s="189" t="s">
        <v>14</v>
      </c>
      <c r="HM91" s="190">
        <v>44676</v>
      </c>
      <c r="HN91" s="188" t="s">
        <v>2307</v>
      </c>
      <c r="HO91" s="182">
        <v>2</v>
      </c>
      <c r="HP91" s="182" t="s">
        <v>2247</v>
      </c>
      <c r="HQ91" s="182" t="s">
        <v>30</v>
      </c>
      <c r="HR91" s="182">
        <v>2</v>
      </c>
      <c r="HS91" s="182" t="s">
        <v>14</v>
      </c>
      <c r="HT91" s="182" t="s">
        <v>14</v>
      </c>
      <c r="HU91" s="179">
        <v>44676</v>
      </c>
      <c r="HV91" s="189" t="s">
        <v>2304</v>
      </c>
      <c r="HW91" s="189">
        <v>1</v>
      </c>
      <c r="HX91" s="189" t="s">
        <v>2247</v>
      </c>
      <c r="HY91" s="189" t="s">
        <v>30</v>
      </c>
      <c r="HZ91" s="189">
        <v>2</v>
      </c>
      <c r="IA91" s="189" t="s">
        <v>14</v>
      </c>
      <c r="IB91" s="189" t="s">
        <v>14</v>
      </c>
      <c r="IC91" s="190">
        <v>44676</v>
      </c>
      <c r="ID91" s="188" t="s">
        <v>2306</v>
      </c>
      <c r="IE91" s="182">
        <v>1</v>
      </c>
      <c r="IF91" s="182" t="s">
        <v>2247</v>
      </c>
      <c r="IG91" s="182" t="s">
        <v>30</v>
      </c>
      <c r="IH91" s="182">
        <v>2</v>
      </c>
      <c r="II91" s="182" t="s">
        <v>14</v>
      </c>
      <c r="IJ91" s="182" t="s">
        <v>14</v>
      </c>
      <c r="IK91" s="179">
        <v>44676</v>
      </c>
      <c r="IL91" s="189" t="s">
        <v>2305</v>
      </c>
      <c r="IM91" s="189">
        <v>2</v>
      </c>
      <c r="IN91" s="189" t="s">
        <v>2247</v>
      </c>
      <c r="IO91" s="189" t="s">
        <v>30</v>
      </c>
      <c r="IP91" s="189">
        <v>2</v>
      </c>
      <c r="IQ91" s="189" t="s">
        <v>14</v>
      </c>
      <c r="IR91" s="189" t="s">
        <v>14</v>
      </c>
      <c r="IS91" s="190">
        <v>44676</v>
      </c>
    </row>
    <row r="92" spans="1:253" s="282" customFormat="1" ht="12.95" customHeight="1" x14ac:dyDescent="0.2">
      <c r="A92" s="282" t="s">
        <v>859</v>
      </c>
      <c r="B92" s="282" t="s">
        <v>9216</v>
      </c>
      <c r="C92" s="282" t="s">
        <v>860</v>
      </c>
      <c r="D92" s="282" t="s">
        <v>835</v>
      </c>
      <c r="E92" s="282" t="s">
        <v>8829</v>
      </c>
      <c r="F92" s="282" t="s">
        <v>6158</v>
      </c>
      <c r="G92" s="177">
        <v>218770000</v>
      </c>
      <c r="H92" s="178" t="s">
        <v>6112</v>
      </c>
      <c r="I92" s="178" t="s">
        <v>4515</v>
      </c>
      <c r="J92" s="178">
        <v>2</v>
      </c>
      <c r="K92" s="178" t="s">
        <v>6081</v>
      </c>
      <c r="L92" s="178" t="s">
        <v>6080</v>
      </c>
      <c r="M92" s="179">
        <v>44833</v>
      </c>
      <c r="N92" s="188" t="s">
        <v>6162</v>
      </c>
      <c r="O92" s="180">
        <v>910770</v>
      </c>
      <c r="P92" s="180" t="s">
        <v>6159</v>
      </c>
      <c r="Q92" s="180" t="s">
        <v>4515</v>
      </c>
      <c r="R92" s="180">
        <v>2</v>
      </c>
      <c r="S92" s="180" t="s">
        <v>6161</v>
      </c>
      <c r="T92" s="180" t="s">
        <v>6160</v>
      </c>
      <c r="U92" s="181">
        <v>44833</v>
      </c>
      <c r="V92" s="188" t="s">
        <v>6164</v>
      </c>
      <c r="W92" s="178">
        <v>218770000</v>
      </c>
      <c r="X92" s="178" t="s">
        <v>6139</v>
      </c>
      <c r="Y92" s="178" t="s">
        <v>4515</v>
      </c>
      <c r="Z92" s="178">
        <v>2</v>
      </c>
      <c r="AA92" s="178" t="s">
        <v>6163</v>
      </c>
      <c r="AB92" s="178" t="s">
        <v>6080</v>
      </c>
      <c r="AC92" s="179">
        <v>44833</v>
      </c>
      <c r="AD92" s="188" t="s">
        <v>7356</v>
      </c>
      <c r="AE92" s="186">
        <v>24587000</v>
      </c>
      <c r="AF92" s="186" t="s">
        <v>7353</v>
      </c>
      <c r="AG92" s="186" t="s">
        <v>19</v>
      </c>
      <c r="AH92" s="186">
        <v>3</v>
      </c>
      <c r="AI92" s="186" t="s">
        <v>7355</v>
      </c>
      <c r="AJ92" s="186" t="s">
        <v>7354</v>
      </c>
      <c r="AK92" s="187">
        <v>44859</v>
      </c>
      <c r="AL92" s="188" t="s">
        <v>7360</v>
      </c>
      <c r="AM92" s="178">
        <v>5398000</v>
      </c>
      <c r="AN92" s="178" t="s">
        <v>7357</v>
      </c>
      <c r="AO92" s="178" t="s">
        <v>19</v>
      </c>
      <c r="AP92" s="178">
        <v>3</v>
      </c>
      <c r="AQ92" s="178" t="s">
        <v>7359</v>
      </c>
      <c r="AR92" s="178" t="s">
        <v>7358</v>
      </c>
      <c r="AS92" s="179">
        <v>44859</v>
      </c>
      <c r="AT92" s="189" t="s">
        <v>7364</v>
      </c>
      <c r="AU92" s="186">
        <v>117</v>
      </c>
      <c r="AV92" s="186" t="s">
        <v>7361</v>
      </c>
      <c r="AW92" s="186" t="s">
        <v>19</v>
      </c>
      <c r="AX92" s="186">
        <v>3</v>
      </c>
      <c r="AY92" s="186" t="s">
        <v>7363</v>
      </c>
      <c r="AZ92" s="186" t="s">
        <v>7362</v>
      </c>
      <c r="BA92" s="187">
        <v>44859</v>
      </c>
      <c r="BB92" s="188" t="s">
        <v>6168</v>
      </c>
      <c r="BC92" s="178">
        <v>1537040</v>
      </c>
      <c r="BD92" s="178" t="s">
        <v>6165</v>
      </c>
      <c r="BE92" s="178" t="s">
        <v>4515</v>
      </c>
      <c r="BF92" s="178">
        <v>2</v>
      </c>
      <c r="BG92" s="178" t="s">
        <v>6167</v>
      </c>
      <c r="BH92" s="178" t="s">
        <v>6166</v>
      </c>
      <c r="BI92" s="179">
        <v>44833</v>
      </c>
      <c r="BJ92" s="189" t="s">
        <v>7365</v>
      </c>
      <c r="BK92" s="189">
        <v>4509</v>
      </c>
      <c r="BL92" s="189" t="s">
        <v>7330</v>
      </c>
      <c r="BM92" s="189" t="s">
        <v>4515</v>
      </c>
      <c r="BN92" s="189">
        <v>2</v>
      </c>
      <c r="BO92" s="189" t="s">
        <v>7348</v>
      </c>
      <c r="BP92" s="186" t="s">
        <v>1511</v>
      </c>
      <c r="BQ92" s="190">
        <v>44859</v>
      </c>
      <c r="BR92" s="188" t="s">
        <v>861</v>
      </c>
      <c r="BS92" s="182" t="s">
        <v>14</v>
      </c>
      <c r="BT92" s="182" t="s">
        <v>14</v>
      </c>
      <c r="BU92" s="182" t="s">
        <v>14</v>
      </c>
      <c r="BV92" s="182" t="s">
        <v>14</v>
      </c>
      <c r="BW92" s="182" t="s">
        <v>836</v>
      </c>
      <c r="BX92" s="182" t="s">
        <v>14</v>
      </c>
      <c r="BY92" s="179">
        <v>43649</v>
      </c>
      <c r="BZ92" s="189" t="s">
        <v>5020</v>
      </c>
      <c r="CA92" s="189" t="s">
        <v>14</v>
      </c>
      <c r="CB92" s="189" t="s">
        <v>14</v>
      </c>
      <c r="CC92" s="189" t="s">
        <v>14</v>
      </c>
      <c r="CD92" s="189" t="s">
        <v>14</v>
      </c>
      <c r="CE92" s="189" t="s">
        <v>5019</v>
      </c>
      <c r="CF92" s="189" t="s">
        <v>14</v>
      </c>
      <c r="CG92" s="190">
        <v>44803</v>
      </c>
      <c r="CH92" s="188" t="s">
        <v>9926</v>
      </c>
      <c r="CI92" s="189" t="e">
        <v>#N/A</v>
      </c>
      <c r="CJ92" s="189" t="e">
        <v>#N/A</v>
      </c>
      <c r="CK92" s="189" t="e">
        <v>#N/A</v>
      </c>
      <c r="CL92" s="189" t="e">
        <v>#N/A</v>
      </c>
      <c r="CM92" s="189" t="e">
        <v>#N/A</v>
      </c>
      <c r="CN92" s="189" t="e">
        <v>#N/A</v>
      </c>
      <c r="CO92" s="191" t="e">
        <v>#N/A</v>
      </c>
      <c r="CP92" s="189" t="s">
        <v>865</v>
      </c>
      <c r="CQ92" s="182" t="s">
        <v>14</v>
      </c>
      <c r="CR92" s="182" t="s">
        <v>840</v>
      </c>
      <c r="CS92" s="182" t="s">
        <v>14</v>
      </c>
      <c r="CT92" s="182" t="s">
        <v>14</v>
      </c>
      <c r="CU92" s="182" t="s">
        <v>864</v>
      </c>
      <c r="CV92" s="182" t="s">
        <v>841</v>
      </c>
      <c r="CW92" s="179">
        <v>43649</v>
      </c>
      <c r="CX92" s="189" t="s">
        <v>7368</v>
      </c>
      <c r="CY92" s="186">
        <v>16927000</v>
      </c>
      <c r="CZ92" s="186" t="s">
        <v>7369</v>
      </c>
      <c r="DA92" s="186" t="s">
        <v>19</v>
      </c>
      <c r="DB92" s="186">
        <v>3</v>
      </c>
      <c r="DC92" s="186" t="s">
        <v>7367</v>
      </c>
      <c r="DD92" s="186" t="s">
        <v>7374</v>
      </c>
      <c r="DE92" s="192">
        <v>44859</v>
      </c>
      <c r="DF92" s="188" t="s">
        <v>7371</v>
      </c>
      <c r="DG92" s="178">
        <v>194183000</v>
      </c>
      <c r="DH92" s="182" t="s">
        <v>7369</v>
      </c>
      <c r="DI92" s="182" t="s">
        <v>19</v>
      </c>
      <c r="DJ92" s="182">
        <v>3</v>
      </c>
      <c r="DK92" s="182" t="s">
        <v>7367</v>
      </c>
      <c r="DL92" s="182" t="s">
        <v>7370</v>
      </c>
      <c r="DM92" s="179">
        <v>44859</v>
      </c>
      <c r="DN92" s="189" t="s">
        <v>7373</v>
      </c>
      <c r="DO92" s="186">
        <v>7660000</v>
      </c>
      <c r="DP92" s="189" t="s">
        <v>7369</v>
      </c>
      <c r="DQ92" s="189" t="s">
        <v>19</v>
      </c>
      <c r="DR92" s="189">
        <v>3</v>
      </c>
      <c r="DS92" s="189" t="s">
        <v>7367</v>
      </c>
      <c r="DT92" s="189" t="s">
        <v>7372</v>
      </c>
      <c r="DU92" s="190">
        <v>44859</v>
      </c>
      <c r="DV92" s="188" t="s">
        <v>7375</v>
      </c>
      <c r="DW92" s="178">
        <v>12538000</v>
      </c>
      <c r="DX92" s="182" t="s">
        <v>7369</v>
      </c>
      <c r="DY92" s="182" t="s">
        <v>19</v>
      </c>
      <c r="DZ92" s="182">
        <v>3</v>
      </c>
      <c r="EA92" s="182" t="s">
        <v>7367</v>
      </c>
      <c r="EB92" s="182" t="s">
        <v>7374</v>
      </c>
      <c r="EC92" s="179">
        <v>44859</v>
      </c>
      <c r="ED92" s="189" t="s">
        <v>7378</v>
      </c>
      <c r="EE92" s="186">
        <v>4389000</v>
      </c>
      <c r="EF92" s="189" t="s">
        <v>7376</v>
      </c>
      <c r="EG92" s="189" t="s">
        <v>19</v>
      </c>
      <c r="EH92" s="189">
        <v>3</v>
      </c>
      <c r="EI92" s="189" t="s">
        <v>7367</v>
      </c>
      <c r="EJ92" s="189" t="s">
        <v>7377</v>
      </c>
      <c r="EK92" s="190">
        <v>44859</v>
      </c>
      <c r="EL92" s="188" t="s">
        <v>7379</v>
      </c>
      <c r="EM92" s="178">
        <v>0</v>
      </c>
      <c r="EN92" s="182" t="s">
        <v>7369</v>
      </c>
      <c r="EO92" s="182" t="s">
        <v>19</v>
      </c>
      <c r="EP92" s="182">
        <v>3</v>
      </c>
      <c r="EQ92" s="182" t="s">
        <v>7367</v>
      </c>
      <c r="ER92" s="182" t="s">
        <v>7370</v>
      </c>
      <c r="ES92" s="179">
        <v>44859</v>
      </c>
      <c r="ET92" s="189" t="s">
        <v>7366</v>
      </c>
      <c r="EU92" s="189">
        <v>4509</v>
      </c>
      <c r="EV92" s="189" t="s">
        <v>7330</v>
      </c>
      <c r="EW92" s="189" t="s">
        <v>4515</v>
      </c>
      <c r="EX92" s="189">
        <v>2</v>
      </c>
      <c r="EY92" s="189" t="s">
        <v>7348</v>
      </c>
      <c r="EZ92" s="189" t="s">
        <v>1511</v>
      </c>
      <c r="FA92" s="190">
        <v>44859</v>
      </c>
      <c r="FB92" s="188" t="s">
        <v>863</v>
      </c>
      <c r="FC92" s="182">
        <v>5</v>
      </c>
      <c r="FD92" s="182" t="s">
        <v>14</v>
      </c>
      <c r="FE92" s="182" t="s">
        <v>30</v>
      </c>
      <c r="FF92" s="182">
        <v>2</v>
      </c>
      <c r="FG92" s="182" t="s">
        <v>862</v>
      </c>
      <c r="FH92" s="182" t="s">
        <v>14</v>
      </c>
      <c r="FI92" s="179">
        <v>43649</v>
      </c>
      <c r="FJ92" s="188" t="s">
        <v>866</v>
      </c>
      <c r="FK92" s="189" t="s">
        <v>14</v>
      </c>
      <c r="FL92" s="189" t="s">
        <v>14</v>
      </c>
      <c r="FM92" s="189" t="s">
        <v>14</v>
      </c>
      <c r="FN92" s="189" t="s">
        <v>14</v>
      </c>
      <c r="FO92" s="189" t="s">
        <v>836</v>
      </c>
      <c r="FP92" s="186" t="s">
        <v>14</v>
      </c>
      <c r="FQ92" s="187">
        <v>43649</v>
      </c>
      <c r="FR92" s="188" t="s">
        <v>867</v>
      </c>
      <c r="FS92" s="182">
        <v>800000</v>
      </c>
      <c r="FT92" s="182" t="s">
        <v>845</v>
      </c>
      <c r="FU92" s="182" t="s">
        <v>30</v>
      </c>
      <c r="FV92" s="182">
        <v>2</v>
      </c>
      <c r="FW92" s="182" t="s">
        <v>847</v>
      </c>
      <c r="FX92" s="182" t="s">
        <v>846</v>
      </c>
      <c r="FY92" s="179">
        <v>43649</v>
      </c>
      <c r="FZ92" s="189" t="s">
        <v>3453</v>
      </c>
      <c r="GA92" s="189">
        <v>1</v>
      </c>
      <c r="GB92" s="189" t="s">
        <v>2247</v>
      </c>
      <c r="GC92" s="189" t="s">
        <v>30</v>
      </c>
      <c r="GD92" s="189">
        <v>2</v>
      </c>
      <c r="GE92" s="189" t="s">
        <v>14</v>
      </c>
      <c r="GF92" s="189" t="s">
        <v>14</v>
      </c>
      <c r="GG92" s="190">
        <v>44696</v>
      </c>
      <c r="GH92" s="188" t="s">
        <v>3459</v>
      </c>
      <c r="GI92" s="182">
        <v>3</v>
      </c>
      <c r="GJ92" s="182" t="s">
        <v>2247</v>
      </c>
      <c r="GK92" s="182" t="s">
        <v>30</v>
      </c>
      <c r="GL92" s="182">
        <v>2</v>
      </c>
      <c r="GM92" s="182" t="s">
        <v>14</v>
      </c>
      <c r="GN92" s="182" t="s">
        <v>14</v>
      </c>
      <c r="GO92" s="179">
        <v>44696</v>
      </c>
      <c r="GP92" s="189" t="s">
        <v>3454</v>
      </c>
      <c r="GQ92" s="189">
        <v>1</v>
      </c>
      <c r="GR92" s="189" t="s">
        <v>2247</v>
      </c>
      <c r="GS92" s="189" t="s">
        <v>30</v>
      </c>
      <c r="GT92" s="189">
        <v>2</v>
      </c>
      <c r="GU92" s="189" t="s">
        <v>14</v>
      </c>
      <c r="GV92" s="189" t="s">
        <v>14</v>
      </c>
      <c r="GW92" s="190">
        <v>44696</v>
      </c>
      <c r="GX92" s="188" t="s">
        <v>3460</v>
      </c>
      <c r="GY92" s="182">
        <v>1</v>
      </c>
      <c r="GZ92" s="182" t="s">
        <v>2247</v>
      </c>
      <c r="HA92" s="182" t="s">
        <v>30</v>
      </c>
      <c r="HB92" s="182">
        <v>2</v>
      </c>
      <c r="HC92" s="182" t="s">
        <v>14</v>
      </c>
      <c r="HD92" s="182" t="s">
        <v>14</v>
      </c>
      <c r="HE92" s="179">
        <v>44696</v>
      </c>
      <c r="HF92" s="189" t="s">
        <v>3452</v>
      </c>
      <c r="HG92" s="189">
        <v>2</v>
      </c>
      <c r="HH92" s="189" t="s">
        <v>2247</v>
      </c>
      <c r="HI92" s="189" t="s">
        <v>30</v>
      </c>
      <c r="HJ92" s="189">
        <v>2</v>
      </c>
      <c r="HK92" s="189" t="s">
        <v>14</v>
      </c>
      <c r="HL92" s="189" t="s">
        <v>14</v>
      </c>
      <c r="HM92" s="190">
        <v>44696</v>
      </c>
      <c r="HN92" s="188" t="s">
        <v>3458</v>
      </c>
      <c r="HO92" s="182">
        <v>3</v>
      </c>
      <c r="HP92" s="182" t="s">
        <v>2247</v>
      </c>
      <c r="HQ92" s="182" t="s">
        <v>30</v>
      </c>
      <c r="HR92" s="182">
        <v>2</v>
      </c>
      <c r="HS92" s="182" t="s">
        <v>14</v>
      </c>
      <c r="HT92" s="182" t="s">
        <v>14</v>
      </c>
      <c r="HU92" s="179">
        <v>44696</v>
      </c>
      <c r="HV92" s="189" t="s">
        <v>3455</v>
      </c>
      <c r="HW92" s="189">
        <v>3</v>
      </c>
      <c r="HX92" s="189" t="s">
        <v>2247</v>
      </c>
      <c r="HY92" s="189" t="s">
        <v>30</v>
      </c>
      <c r="HZ92" s="189">
        <v>2</v>
      </c>
      <c r="IA92" s="189" t="s">
        <v>14</v>
      </c>
      <c r="IB92" s="189" t="s">
        <v>14</v>
      </c>
      <c r="IC92" s="190">
        <v>44696</v>
      </c>
      <c r="ID92" s="188" t="s">
        <v>3457</v>
      </c>
      <c r="IE92" s="182">
        <v>1</v>
      </c>
      <c r="IF92" s="182" t="s">
        <v>2247</v>
      </c>
      <c r="IG92" s="182" t="s">
        <v>30</v>
      </c>
      <c r="IH92" s="182">
        <v>2</v>
      </c>
      <c r="II92" s="182" t="s">
        <v>14</v>
      </c>
      <c r="IJ92" s="182" t="s">
        <v>14</v>
      </c>
      <c r="IK92" s="179">
        <v>44696</v>
      </c>
      <c r="IL92" s="189" t="s">
        <v>3456</v>
      </c>
      <c r="IM92" s="189">
        <v>3</v>
      </c>
      <c r="IN92" s="189" t="s">
        <v>2247</v>
      </c>
      <c r="IO92" s="189" t="s">
        <v>30</v>
      </c>
      <c r="IP92" s="189">
        <v>2</v>
      </c>
      <c r="IQ92" s="189" t="s">
        <v>14</v>
      </c>
      <c r="IR92" s="189" t="s">
        <v>14</v>
      </c>
      <c r="IS92" s="190">
        <v>44696</v>
      </c>
    </row>
    <row r="93" spans="1:253" s="282" customFormat="1" ht="12.95" customHeight="1" x14ac:dyDescent="0.2">
      <c r="A93" s="282" t="s">
        <v>849</v>
      </c>
      <c r="B93" s="282" t="s">
        <v>9481</v>
      </c>
      <c r="C93" s="282" t="s">
        <v>850</v>
      </c>
      <c r="D93" s="282" t="s">
        <v>835</v>
      </c>
      <c r="E93" s="282" t="s">
        <v>8829</v>
      </c>
      <c r="F93" s="282" t="s">
        <v>6140</v>
      </c>
      <c r="G93" s="177">
        <v>218770000</v>
      </c>
      <c r="H93" s="178" t="s">
        <v>6139</v>
      </c>
      <c r="I93" s="178" t="s">
        <v>4515</v>
      </c>
      <c r="J93" s="178">
        <v>2</v>
      </c>
      <c r="K93" s="178" t="s">
        <v>6081</v>
      </c>
      <c r="L93" s="178" t="s">
        <v>6080</v>
      </c>
      <c r="M93" s="179">
        <v>44833</v>
      </c>
      <c r="N93" s="188" t="s">
        <v>6142</v>
      </c>
      <c r="O93" s="180">
        <v>142964</v>
      </c>
      <c r="P93" s="180" t="s">
        <v>6083</v>
      </c>
      <c r="Q93" s="180" t="s">
        <v>4515</v>
      </c>
      <c r="R93" s="180">
        <v>2</v>
      </c>
      <c r="S93" s="180" t="s">
        <v>6141</v>
      </c>
      <c r="T93" s="180" t="s">
        <v>6090</v>
      </c>
      <c r="U93" s="181">
        <v>44833</v>
      </c>
      <c r="V93" s="188" t="s">
        <v>4089</v>
      </c>
      <c r="W93" s="178">
        <v>15532000</v>
      </c>
      <c r="X93" s="178" t="s">
        <v>4086</v>
      </c>
      <c r="Y93" s="178" t="s">
        <v>30</v>
      </c>
      <c r="Z93" s="178">
        <v>2</v>
      </c>
      <c r="AA93" s="178" t="s">
        <v>4088</v>
      </c>
      <c r="AB93" s="178" t="s">
        <v>4087</v>
      </c>
      <c r="AC93" s="179">
        <v>44741</v>
      </c>
      <c r="AD93" s="188" t="s">
        <v>6144</v>
      </c>
      <c r="AE93" s="186">
        <v>1696000</v>
      </c>
      <c r="AF93" s="186" t="s">
        <v>6097</v>
      </c>
      <c r="AG93" s="186" t="s">
        <v>19</v>
      </c>
      <c r="AH93" s="186">
        <v>3</v>
      </c>
      <c r="AI93" s="186" t="s">
        <v>6143</v>
      </c>
      <c r="AJ93" s="186" t="s">
        <v>6094</v>
      </c>
      <c r="AK93" s="187">
        <v>44833</v>
      </c>
      <c r="AL93" s="188" t="s">
        <v>6148</v>
      </c>
      <c r="AM93" s="178">
        <v>495000</v>
      </c>
      <c r="AN93" s="178" t="s">
        <v>6145</v>
      </c>
      <c r="AO93" s="178" t="s">
        <v>19</v>
      </c>
      <c r="AP93" s="178">
        <v>3</v>
      </c>
      <c r="AQ93" s="178" t="s">
        <v>6147</v>
      </c>
      <c r="AR93" s="178" t="s">
        <v>6146</v>
      </c>
      <c r="AS93" s="179">
        <v>44833</v>
      </c>
      <c r="AT93" s="189" t="s">
        <v>871</v>
      </c>
      <c r="AU93" s="186" t="s">
        <v>14</v>
      </c>
      <c r="AV93" s="186" t="s">
        <v>14</v>
      </c>
      <c r="AW93" s="186" t="s">
        <v>14</v>
      </c>
      <c r="AX93" s="186" t="s">
        <v>14</v>
      </c>
      <c r="AY93" s="186" t="s">
        <v>869</v>
      </c>
      <c r="AZ93" s="186" t="s">
        <v>14</v>
      </c>
      <c r="BA93" s="187">
        <v>43672</v>
      </c>
      <c r="BB93" s="188" t="s">
        <v>870</v>
      </c>
      <c r="BC93" s="178" t="s">
        <v>14</v>
      </c>
      <c r="BD93" s="178" t="s">
        <v>14</v>
      </c>
      <c r="BE93" s="178" t="s">
        <v>14</v>
      </c>
      <c r="BF93" s="178" t="s">
        <v>14</v>
      </c>
      <c r="BG93" s="178" t="s">
        <v>869</v>
      </c>
      <c r="BH93" s="178" t="s">
        <v>14</v>
      </c>
      <c r="BI93" s="179">
        <v>43672</v>
      </c>
      <c r="BJ93" s="189" t="s">
        <v>7351</v>
      </c>
      <c r="BK93" s="189">
        <v>573</v>
      </c>
      <c r="BL93" s="189" t="s">
        <v>7330</v>
      </c>
      <c r="BM93" s="189" t="s">
        <v>4515</v>
      </c>
      <c r="BN93" s="189">
        <v>2</v>
      </c>
      <c r="BO93" s="189" t="s">
        <v>7350</v>
      </c>
      <c r="BP93" s="186" t="s">
        <v>1511</v>
      </c>
      <c r="BQ93" s="190">
        <v>44859</v>
      </c>
      <c r="BR93" s="188" t="s">
        <v>851</v>
      </c>
      <c r="BS93" s="182" t="s">
        <v>14</v>
      </c>
      <c r="BT93" s="182" t="s">
        <v>14</v>
      </c>
      <c r="BU93" s="182" t="s">
        <v>14</v>
      </c>
      <c r="BV93" s="182" t="s">
        <v>14</v>
      </c>
      <c r="BW93" s="182" t="s">
        <v>836</v>
      </c>
      <c r="BX93" s="182" t="s">
        <v>14</v>
      </c>
      <c r="BY93" s="179">
        <v>43648</v>
      </c>
      <c r="BZ93" s="189" t="s">
        <v>5021</v>
      </c>
      <c r="CA93" s="189" t="s">
        <v>14</v>
      </c>
      <c r="CB93" s="189" t="s">
        <v>14</v>
      </c>
      <c r="CC93" s="189" t="s">
        <v>14</v>
      </c>
      <c r="CD93" s="189" t="s">
        <v>14</v>
      </c>
      <c r="CE93" s="189" t="s">
        <v>5019</v>
      </c>
      <c r="CF93" s="189" t="s">
        <v>14</v>
      </c>
      <c r="CG93" s="190">
        <v>44803</v>
      </c>
      <c r="CH93" s="188" t="s">
        <v>9927</v>
      </c>
      <c r="CI93" s="189" t="e">
        <v>#N/A</v>
      </c>
      <c r="CJ93" s="189" t="e">
        <v>#N/A</v>
      </c>
      <c r="CK93" s="189" t="e">
        <v>#N/A</v>
      </c>
      <c r="CL93" s="189" t="e">
        <v>#N/A</v>
      </c>
      <c r="CM93" s="189" t="e">
        <v>#N/A</v>
      </c>
      <c r="CN93" s="189" t="e">
        <v>#N/A</v>
      </c>
      <c r="CO93" s="191" t="e">
        <v>#N/A</v>
      </c>
      <c r="CP93" s="189" t="s">
        <v>854</v>
      </c>
      <c r="CQ93" s="182" t="s">
        <v>14</v>
      </c>
      <c r="CR93" s="182" t="s">
        <v>14</v>
      </c>
      <c r="CS93" s="182" t="s">
        <v>14</v>
      </c>
      <c r="CT93" s="182" t="s">
        <v>14</v>
      </c>
      <c r="CU93" s="182" t="s">
        <v>836</v>
      </c>
      <c r="CV93" s="182" t="s">
        <v>14</v>
      </c>
      <c r="CW93" s="179">
        <v>43648</v>
      </c>
      <c r="CX93" s="189" t="s">
        <v>6149</v>
      </c>
      <c r="CY93" s="186">
        <v>1696000</v>
      </c>
      <c r="CZ93" s="186" t="s">
        <v>6097</v>
      </c>
      <c r="DA93" s="186" t="s">
        <v>19</v>
      </c>
      <c r="DB93" s="186">
        <v>3</v>
      </c>
      <c r="DC93" s="186" t="s">
        <v>6152</v>
      </c>
      <c r="DD93" s="186" t="s">
        <v>6094</v>
      </c>
      <c r="DE93" s="192">
        <v>44833</v>
      </c>
      <c r="DF93" s="188" t="s">
        <v>6153</v>
      </c>
      <c r="DG93" s="178">
        <v>13837000</v>
      </c>
      <c r="DH93" s="182" t="s">
        <v>6150</v>
      </c>
      <c r="DI93" s="182" t="s">
        <v>19</v>
      </c>
      <c r="DJ93" s="182">
        <v>3</v>
      </c>
      <c r="DK93" s="182" t="s">
        <v>6152</v>
      </c>
      <c r="DL93" s="182" t="s">
        <v>6151</v>
      </c>
      <c r="DM93" s="179">
        <v>44833</v>
      </c>
      <c r="DN93" s="189" t="s">
        <v>6154</v>
      </c>
      <c r="DO93" s="186">
        <v>0</v>
      </c>
      <c r="DP93" s="189" t="s">
        <v>6097</v>
      </c>
      <c r="DQ93" s="189" t="s">
        <v>19</v>
      </c>
      <c r="DR93" s="189">
        <v>3</v>
      </c>
      <c r="DS93" s="189" t="s">
        <v>6152</v>
      </c>
      <c r="DT93" s="189" t="s">
        <v>6094</v>
      </c>
      <c r="DU93" s="190">
        <v>44833</v>
      </c>
      <c r="DV93" s="188" t="s">
        <v>6155</v>
      </c>
      <c r="DW93" s="178">
        <v>1528000</v>
      </c>
      <c r="DX93" s="182" t="s">
        <v>6097</v>
      </c>
      <c r="DY93" s="182" t="s">
        <v>19</v>
      </c>
      <c r="DZ93" s="182">
        <v>3</v>
      </c>
      <c r="EA93" s="182" t="s">
        <v>6152</v>
      </c>
      <c r="EB93" s="182" t="s">
        <v>6094</v>
      </c>
      <c r="EC93" s="179">
        <v>44833</v>
      </c>
      <c r="ED93" s="189" t="s">
        <v>6156</v>
      </c>
      <c r="EE93" s="186">
        <v>168000</v>
      </c>
      <c r="EF93" s="189" t="s">
        <v>6097</v>
      </c>
      <c r="EG93" s="189" t="s">
        <v>19</v>
      </c>
      <c r="EH93" s="189">
        <v>3</v>
      </c>
      <c r="EI93" s="189" t="s">
        <v>6152</v>
      </c>
      <c r="EJ93" s="189" t="s">
        <v>6094</v>
      </c>
      <c r="EK93" s="190">
        <v>44833</v>
      </c>
      <c r="EL93" s="188" t="s">
        <v>6157</v>
      </c>
      <c r="EM93" s="178">
        <v>0</v>
      </c>
      <c r="EN93" s="182" t="s">
        <v>6097</v>
      </c>
      <c r="EO93" s="182" t="s">
        <v>19</v>
      </c>
      <c r="EP93" s="182">
        <v>3</v>
      </c>
      <c r="EQ93" s="182" t="s">
        <v>6152</v>
      </c>
      <c r="ER93" s="182" t="s">
        <v>6094</v>
      </c>
      <c r="ES93" s="179">
        <v>44833</v>
      </c>
      <c r="ET93" s="189" t="s">
        <v>7352</v>
      </c>
      <c r="EU93" s="189">
        <v>4509</v>
      </c>
      <c r="EV93" s="189" t="s">
        <v>7330</v>
      </c>
      <c r="EW93" s="189" t="s">
        <v>4515</v>
      </c>
      <c r="EX93" s="189">
        <v>2</v>
      </c>
      <c r="EY93" s="189" t="s">
        <v>7348</v>
      </c>
      <c r="EZ93" s="189" t="s">
        <v>1511</v>
      </c>
      <c r="FA93" s="190">
        <v>44859</v>
      </c>
      <c r="FB93" s="188" t="s">
        <v>853</v>
      </c>
      <c r="FC93" s="182">
        <v>5</v>
      </c>
      <c r="FD93" s="182" t="s">
        <v>14</v>
      </c>
      <c r="FE93" s="182" t="s">
        <v>30</v>
      </c>
      <c r="FF93" s="182">
        <v>2</v>
      </c>
      <c r="FG93" s="182" t="s">
        <v>852</v>
      </c>
      <c r="FH93" s="182" t="s">
        <v>14</v>
      </c>
      <c r="FI93" s="179">
        <v>43648</v>
      </c>
      <c r="FJ93" s="188" t="s">
        <v>856</v>
      </c>
      <c r="FK93" s="189" t="s">
        <v>14</v>
      </c>
      <c r="FL93" s="189" t="s">
        <v>14</v>
      </c>
      <c r="FM93" s="189" t="s">
        <v>14</v>
      </c>
      <c r="FN93" s="189" t="s">
        <v>14</v>
      </c>
      <c r="FO93" s="189" t="s">
        <v>855</v>
      </c>
      <c r="FP93" s="186" t="s">
        <v>14</v>
      </c>
      <c r="FQ93" s="187">
        <v>43648</v>
      </c>
      <c r="FR93" s="188" t="s">
        <v>858</v>
      </c>
      <c r="FS93" s="182" t="s">
        <v>14</v>
      </c>
      <c r="FT93" s="182" t="s">
        <v>14</v>
      </c>
      <c r="FU93" s="182" t="s">
        <v>14</v>
      </c>
      <c r="FV93" s="182" t="s">
        <v>14</v>
      </c>
      <c r="FW93" s="182" t="s">
        <v>857</v>
      </c>
      <c r="FX93" s="182" t="s">
        <v>14</v>
      </c>
      <c r="FY93" s="179">
        <v>43648</v>
      </c>
      <c r="FZ93" s="189" t="s">
        <v>3462</v>
      </c>
      <c r="GA93" s="189">
        <v>1</v>
      </c>
      <c r="GB93" s="189" t="s">
        <v>2247</v>
      </c>
      <c r="GC93" s="189" t="s">
        <v>30</v>
      </c>
      <c r="GD93" s="189">
        <v>2</v>
      </c>
      <c r="GE93" s="189" t="s">
        <v>14</v>
      </c>
      <c r="GF93" s="189" t="s">
        <v>14</v>
      </c>
      <c r="GG93" s="190">
        <v>44696</v>
      </c>
      <c r="GH93" s="188" t="s">
        <v>3468</v>
      </c>
      <c r="GI93" s="182">
        <v>2</v>
      </c>
      <c r="GJ93" s="182" t="s">
        <v>2247</v>
      </c>
      <c r="GK93" s="182" t="s">
        <v>30</v>
      </c>
      <c r="GL93" s="182">
        <v>2</v>
      </c>
      <c r="GM93" s="182" t="s">
        <v>14</v>
      </c>
      <c r="GN93" s="182" t="s">
        <v>14</v>
      </c>
      <c r="GO93" s="179">
        <v>44696</v>
      </c>
      <c r="GP93" s="189" t="s">
        <v>3463</v>
      </c>
      <c r="GQ93" s="189">
        <v>0</v>
      </c>
      <c r="GR93" s="189" t="s">
        <v>2247</v>
      </c>
      <c r="GS93" s="189" t="s">
        <v>30</v>
      </c>
      <c r="GT93" s="189">
        <v>2</v>
      </c>
      <c r="GU93" s="189" t="s">
        <v>14</v>
      </c>
      <c r="GV93" s="189" t="s">
        <v>14</v>
      </c>
      <c r="GW93" s="190">
        <v>44696</v>
      </c>
      <c r="GX93" s="188" t="s">
        <v>3469</v>
      </c>
      <c r="GY93" s="182">
        <v>0</v>
      </c>
      <c r="GZ93" s="182" t="s">
        <v>2247</v>
      </c>
      <c r="HA93" s="182" t="s">
        <v>30</v>
      </c>
      <c r="HB93" s="182">
        <v>2</v>
      </c>
      <c r="HC93" s="182" t="s">
        <v>14</v>
      </c>
      <c r="HD93" s="182" t="s">
        <v>14</v>
      </c>
      <c r="HE93" s="179">
        <v>44696</v>
      </c>
      <c r="HF93" s="189" t="s">
        <v>3461</v>
      </c>
      <c r="HG93" s="189">
        <v>0</v>
      </c>
      <c r="HH93" s="189" t="s">
        <v>2247</v>
      </c>
      <c r="HI93" s="189" t="s">
        <v>30</v>
      </c>
      <c r="HJ93" s="189">
        <v>2</v>
      </c>
      <c r="HK93" s="189" t="s">
        <v>14</v>
      </c>
      <c r="HL93" s="189" t="s">
        <v>14</v>
      </c>
      <c r="HM93" s="190">
        <v>44696</v>
      </c>
      <c r="HN93" s="188" t="s">
        <v>3467</v>
      </c>
      <c r="HO93" s="182">
        <v>0</v>
      </c>
      <c r="HP93" s="182" t="s">
        <v>2247</v>
      </c>
      <c r="HQ93" s="182" t="s">
        <v>30</v>
      </c>
      <c r="HR93" s="182">
        <v>2</v>
      </c>
      <c r="HS93" s="182" t="s">
        <v>14</v>
      </c>
      <c r="HT93" s="182" t="s">
        <v>14</v>
      </c>
      <c r="HU93" s="179">
        <v>44696</v>
      </c>
      <c r="HV93" s="189" t="s">
        <v>3464</v>
      </c>
      <c r="HW93" s="189">
        <v>2</v>
      </c>
      <c r="HX93" s="189" t="s">
        <v>2247</v>
      </c>
      <c r="HY93" s="189" t="s">
        <v>30</v>
      </c>
      <c r="HZ93" s="189">
        <v>2</v>
      </c>
      <c r="IA93" s="189" t="s">
        <v>14</v>
      </c>
      <c r="IB93" s="189" t="s">
        <v>14</v>
      </c>
      <c r="IC93" s="190">
        <v>44696</v>
      </c>
      <c r="ID93" s="188" t="s">
        <v>3466</v>
      </c>
      <c r="IE93" s="182">
        <v>1</v>
      </c>
      <c r="IF93" s="182" t="s">
        <v>2247</v>
      </c>
      <c r="IG93" s="182" t="s">
        <v>30</v>
      </c>
      <c r="IH93" s="182">
        <v>2</v>
      </c>
      <c r="II93" s="182" t="s">
        <v>14</v>
      </c>
      <c r="IJ93" s="182" t="s">
        <v>14</v>
      </c>
      <c r="IK93" s="179">
        <v>44696</v>
      </c>
      <c r="IL93" s="189" t="s">
        <v>3465</v>
      </c>
      <c r="IM93" s="189">
        <v>1</v>
      </c>
      <c r="IN93" s="189" t="s">
        <v>2247</v>
      </c>
      <c r="IO93" s="189" t="s">
        <v>30</v>
      </c>
      <c r="IP93" s="189">
        <v>2</v>
      </c>
      <c r="IQ93" s="189" t="s">
        <v>14</v>
      </c>
      <c r="IR93" s="189" t="s">
        <v>14</v>
      </c>
      <c r="IS93" s="190">
        <v>44696</v>
      </c>
    </row>
    <row r="94" spans="1:253" s="282" customFormat="1" ht="12.95" customHeight="1" x14ac:dyDescent="0.2">
      <c r="A94" s="282" t="s">
        <v>833</v>
      </c>
      <c r="B94" s="282" t="s">
        <v>9204</v>
      </c>
      <c r="C94" s="282" t="s">
        <v>834</v>
      </c>
      <c r="D94" s="282" t="s">
        <v>835</v>
      </c>
      <c r="E94" s="282" t="s">
        <v>8829</v>
      </c>
      <c r="F94" s="282" t="s">
        <v>6114</v>
      </c>
      <c r="G94" s="177">
        <v>218770000</v>
      </c>
      <c r="H94" s="178" t="s">
        <v>6112</v>
      </c>
      <c r="I94" s="178" t="s">
        <v>4515</v>
      </c>
      <c r="J94" s="178">
        <v>2</v>
      </c>
      <c r="K94" s="178" t="s">
        <v>6113</v>
      </c>
      <c r="L94" s="178" t="s">
        <v>6080</v>
      </c>
      <c r="M94" s="179">
        <v>44833</v>
      </c>
      <c r="N94" s="188" t="s">
        <v>6116</v>
      </c>
      <c r="O94" s="180">
        <v>157918</v>
      </c>
      <c r="P94" s="180" t="s">
        <v>6083</v>
      </c>
      <c r="Q94" s="180" t="s">
        <v>4515</v>
      </c>
      <c r="R94" s="180">
        <v>2</v>
      </c>
      <c r="S94" s="180" t="s">
        <v>6115</v>
      </c>
      <c r="T94" s="180" t="s">
        <v>6090</v>
      </c>
      <c r="U94" s="181">
        <v>44833</v>
      </c>
      <c r="V94" s="188" t="s">
        <v>6118</v>
      </c>
      <c r="W94" s="178">
        <v>16051000</v>
      </c>
      <c r="X94" s="178" t="s">
        <v>6097</v>
      </c>
      <c r="Y94" s="178" t="s">
        <v>4515</v>
      </c>
      <c r="Z94" s="178">
        <v>2</v>
      </c>
      <c r="AA94" s="178" t="s">
        <v>6117</v>
      </c>
      <c r="AB94" s="178" t="s">
        <v>6094</v>
      </c>
      <c r="AC94" s="179">
        <v>44833</v>
      </c>
      <c r="AD94" s="188" t="s">
        <v>6120</v>
      </c>
      <c r="AE94" s="186">
        <v>16051000</v>
      </c>
      <c r="AF94" s="186" t="s">
        <v>6097</v>
      </c>
      <c r="AG94" s="186" t="s">
        <v>4515</v>
      </c>
      <c r="AH94" s="186">
        <v>2</v>
      </c>
      <c r="AI94" s="186" t="s">
        <v>6119</v>
      </c>
      <c r="AJ94" s="186" t="s">
        <v>6094</v>
      </c>
      <c r="AK94" s="187">
        <v>44833</v>
      </c>
      <c r="AL94" s="188" t="s">
        <v>6124</v>
      </c>
      <c r="AM94" s="178">
        <v>4311000</v>
      </c>
      <c r="AN94" s="178" t="s">
        <v>6121</v>
      </c>
      <c r="AO94" s="178" t="s">
        <v>4515</v>
      </c>
      <c r="AP94" s="178">
        <v>2</v>
      </c>
      <c r="AQ94" s="178" t="s">
        <v>6123</v>
      </c>
      <c r="AR94" s="178" t="s">
        <v>6122</v>
      </c>
      <c r="AS94" s="179">
        <v>44833</v>
      </c>
      <c r="AT94" s="189" t="s">
        <v>872</v>
      </c>
      <c r="AU94" s="186" t="s">
        <v>14</v>
      </c>
      <c r="AV94" s="186" t="s">
        <v>14</v>
      </c>
      <c r="AW94" s="186" t="s">
        <v>14</v>
      </c>
      <c r="AX94" s="186" t="s">
        <v>14</v>
      </c>
      <c r="AY94" s="186" t="s">
        <v>869</v>
      </c>
      <c r="AZ94" s="186" t="s">
        <v>14</v>
      </c>
      <c r="BA94" s="187">
        <v>43672</v>
      </c>
      <c r="BB94" s="188" t="s">
        <v>6138</v>
      </c>
      <c r="BC94" s="178">
        <v>1529500</v>
      </c>
      <c r="BD94" s="178" t="s">
        <v>6135</v>
      </c>
      <c r="BE94" s="178" t="s">
        <v>4515</v>
      </c>
      <c r="BF94" s="178">
        <v>2</v>
      </c>
      <c r="BG94" s="178" t="s">
        <v>6137</v>
      </c>
      <c r="BH94" s="178" t="s">
        <v>6136</v>
      </c>
      <c r="BI94" s="179">
        <v>44833</v>
      </c>
      <c r="BJ94" s="189" t="s">
        <v>7347</v>
      </c>
      <c r="BK94" s="189">
        <v>1404</v>
      </c>
      <c r="BL94" s="189" t="s">
        <v>7330</v>
      </c>
      <c r="BM94" s="189" t="s">
        <v>4515</v>
      </c>
      <c r="BN94" s="189">
        <v>2</v>
      </c>
      <c r="BO94" s="189" t="s">
        <v>7346</v>
      </c>
      <c r="BP94" s="186" t="s">
        <v>1511</v>
      </c>
      <c r="BQ94" s="190">
        <v>44859</v>
      </c>
      <c r="BR94" s="188" t="s">
        <v>837</v>
      </c>
      <c r="BS94" s="182" t="s">
        <v>14</v>
      </c>
      <c r="BT94" s="182" t="s">
        <v>14</v>
      </c>
      <c r="BU94" s="182" t="s">
        <v>14</v>
      </c>
      <c r="BV94" s="182" t="s">
        <v>14</v>
      </c>
      <c r="BW94" s="182" t="s">
        <v>836</v>
      </c>
      <c r="BX94" s="182" t="s">
        <v>14</v>
      </c>
      <c r="BY94" s="179">
        <v>43647</v>
      </c>
      <c r="BZ94" s="189" t="s">
        <v>5022</v>
      </c>
      <c r="CA94" s="189" t="s">
        <v>14</v>
      </c>
      <c r="CB94" s="189" t="s">
        <v>14</v>
      </c>
      <c r="CC94" s="189" t="s">
        <v>14</v>
      </c>
      <c r="CD94" s="189" t="s">
        <v>14</v>
      </c>
      <c r="CE94" s="189" t="s">
        <v>5019</v>
      </c>
      <c r="CF94" s="189" t="s">
        <v>14</v>
      </c>
      <c r="CG94" s="190">
        <v>44803</v>
      </c>
      <c r="CH94" s="188" t="s">
        <v>9928</v>
      </c>
      <c r="CI94" s="189" t="e">
        <v>#N/A</v>
      </c>
      <c r="CJ94" s="189" t="e">
        <v>#N/A</v>
      </c>
      <c r="CK94" s="189" t="e">
        <v>#N/A</v>
      </c>
      <c r="CL94" s="189" t="e">
        <v>#N/A</v>
      </c>
      <c r="CM94" s="189" t="e">
        <v>#N/A</v>
      </c>
      <c r="CN94" s="189" t="e">
        <v>#N/A</v>
      </c>
      <c r="CO94" s="191" t="e">
        <v>#N/A</v>
      </c>
      <c r="CP94" s="189" t="s">
        <v>843</v>
      </c>
      <c r="CQ94" s="182" t="s">
        <v>14</v>
      </c>
      <c r="CR94" s="182" t="s">
        <v>840</v>
      </c>
      <c r="CS94" s="182" t="s">
        <v>14</v>
      </c>
      <c r="CT94" s="182" t="s">
        <v>14</v>
      </c>
      <c r="CU94" s="182" t="s">
        <v>842</v>
      </c>
      <c r="CV94" s="182" t="s">
        <v>841</v>
      </c>
      <c r="CW94" s="179">
        <v>43647</v>
      </c>
      <c r="CX94" s="189" t="s">
        <v>4085</v>
      </c>
      <c r="CY94" s="186">
        <v>8400000</v>
      </c>
      <c r="CZ94" s="186" t="s">
        <v>4083</v>
      </c>
      <c r="DA94" s="186" t="s">
        <v>4515</v>
      </c>
      <c r="DB94" s="186">
        <v>2</v>
      </c>
      <c r="DC94" s="186" t="s">
        <v>6127</v>
      </c>
      <c r="DD94" s="186" t="s">
        <v>4084</v>
      </c>
      <c r="DE94" s="192">
        <v>44833</v>
      </c>
      <c r="DF94" s="188" t="s">
        <v>6128</v>
      </c>
      <c r="DG94" s="178">
        <v>0</v>
      </c>
      <c r="DH94" s="182" t="s">
        <v>6125</v>
      </c>
      <c r="DI94" s="182" t="s">
        <v>4515</v>
      </c>
      <c r="DJ94" s="182">
        <v>2</v>
      </c>
      <c r="DK94" s="182" t="s">
        <v>6127</v>
      </c>
      <c r="DL94" s="182" t="s">
        <v>6126</v>
      </c>
      <c r="DM94" s="179">
        <v>44833</v>
      </c>
      <c r="DN94" s="189" t="s">
        <v>6131</v>
      </c>
      <c r="DO94" s="186">
        <v>7651000</v>
      </c>
      <c r="DP94" s="189" t="s">
        <v>6129</v>
      </c>
      <c r="DQ94" s="189" t="s">
        <v>4515</v>
      </c>
      <c r="DR94" s="189">
        <v>2</v>
      </c>
      <c r="DS94" s="189" t="s">
        <v>6127</v>
      </c>
      <c r="DT94" s="189" t="s">
        <v>6130</v>
      </c>
      <c r="DU94" s="190">
        <v>44833</v>
      </c>
      <c r="DV94" s="188" t="s">
        <v>6132</v>
      </c>
      <c r="DW94" s="178">
        <v>4600000</v>
      </c>
      <c r="DX94" s="182" t="s">
        <v>4083</v>
      </c>
      <c r="DY94" s="182" t="s">
        <v>4515</v>
      </c>
      <c r="DZ94" s="182">
        <v>2</v>
      </c>
      <c r="EA94" s="182" t="s">
        <v>6127</v>
      </c>
      <c r="EB94" s="182" t="s">
        <v>4084</v>
      </c>
      <c r="EC94" s="179">
        <v>44833</v>
      </c>
      <c r="ED94" s="189" t="s">
        <v>6133</v>
      </c>
      <c r="EE94" s="186">
        <v>3800000</v>
      </c>
      <c r="EF94" s="189" t="s">
        <v>4083</v>
      </c>
      <c r="EG94" s="189" t="s">
        <v>4515</v>
      </c>
      <c r="EH94" s="189">
        <v>2</v>
      </c>
      <c r="EI94" s="189" t="s">
        <v>6127</v>
      </c>
      <c r="EJ94" s="189" t="s">
        <v>4084</v>
      </c>
      <c r="EK94" s="190">
        <v>44833</v>
      </c>
      <c r="EL94" s="188" t="s">
        <v>6134</v>
      </c>
      <c r="EM94" s="178">
        <v>0</v>
      </c>
      <c r="EN94" s="182" t="s">
        <v>4083</v>
      </c>
      <c r="EO94" s="182" t="s">
        <v>19</v>
      </c>
      <c r="EP94" s="182">
        <v>3</v>
      </c>
      <c r="EQ94" s="182" t="s">
        <v>6127</v>
      </c>
      <c r="ER94" s="182" t="s">
        <v>4084</v>
      </c>
      <c r="ES94" s="179">
        <v>44833</v>
      </c>
      <c r="ET94" s="189" t="s">
        <v>7349</v>
      </c>
      <c r="EU94" s="189">
        <v>4509</v>
      </c>
      <c r="EV94" s="189" t="s">
        <v>7330</v>
      </c>
      <c r="EW94" s="189" t="s">
        <v>4515</v>
      </c>
      <c r="EX94" s="189">
        <v>2</v>
      </c>
      <c r="EY94" s="189" t="s">
        <v>7348</v>
      </c>
      <c r="EZ94" s="189" t="s">
        <v>1511</v>
      </c>
      <c r="FA94" s="190">
        <v>44859</v>
      </c>
      <c r="FB94" s="188" t="s">
        <v>839</v>
      </c>
      <c r="FC94" s="182">
        <v>4</v>
      </c>
      <c r="FD94" s="182" t="s">
        <v>14</v>
      </c>
      <c r="FE94" s="182" t="s">
        <v>14</v>
      </c>
      <c r="FF94" s="182" t="s">
        <v>14</v>
      </c>
      <c r="FG94" s="182" t="s">
        <v>838</v>
      </c>
      <c r="FH94" s="182" t="s">
        <v>14</v>
      </c>
      <c r="FI94" s="179">
        <v>43647</v>
      </c>
      <c r="FJ94" s="188" t="s">
        <v>844</v>
      </c>
      <c r="FK94" s="189" t="s">
        <v>14</v>
      </c>
      <c r="FL94" s="189" t="s">
        <v>14</v>
      </c>
      <c r="FM94" s="189" t="s">
        <v>14</v>
      </c>
      <c r="FN94" s="189" t="s">
        <v>14</v>
      </c>
      <c r="FO94" s="189" t="s">
        <v>836</v>
      </c>
      <c r="FP94" s="186" t="s">
        <v>14</v>
      </c>
      <c r="FQ94" s="187">
        <v>43647</v>
      </c>
      <c r="FR94" s="188" t="s">
        <v>848</v>
      </c>
      <c r="FS94" s="182">
        <v>800000</v>
      </c>
      <c r="FT94" s="182" t="s">
        <v>845</v>
      </c>
      <c r="FU94" s="182" t="s">
        <v>30</v>
      </c>
      <c r="FV94" s="182">
        <v>2</v>
      </c>
      <c r="FW94" s="182" t="s">
        <v>847</v>
      </c>
      <c r="FX94" s="182" t="s">
        <v>846</v>
      </c>
      <c r="FY94" s="179">
        <v>43647</v>
      </c>
      <c r="FZ94" s="189" t="s">
        <v>3025</v>
      </c>
      <c r="GA94" s="189">
        <v>1</v>
      </c>
      <c r="GB94" s="189" t="s">
        <v>2247</v>
      </c>
      <c r="GC94" s="189" t="s">
        <v>30</v>
      </c>
      <c r="GD94" s="189">
        <v>2</v>
      </c>
      <c r="GE94" s="189" t="s">
        <v>14</v>
      </c>
      <c r="GF94" s="189" t="s">
        <v>14</v>
      </c>
      <c r="GG94" s="190">
        <v>44693</v>
      </c>
      <c r="GH94" s="188" t="s">
        <v>3031</v>
      </c>
      <c r="GI94" s="182">
        <v>3</v>
      </c>
      <c r="GJ94" s="182" t="s">
        <v>2247</v>
      </c>
      <c r="GK94" s="182" t="s">
        <v>30</v>
      </c>
      <c r="GL94" s="182">
        <v>2</v>
      </c>
      <c r="GM94" s="182" t="s">
        <v>14</v>
      </c>
      <c r="GN94" s="182" t="s">
        <v>14</v>
      </c>
      <c r="GO94" s="179">
        <v>44693</v>
      </c>
      <c r="GP94" s="189" t="s">
        <v>3026</v>
      </c>
      <c r="GQ94" s="189">
        <v>1</v>
      </c>
      <c r="GR94" s="189" t="s">
        <v>2247</v>
      </c>
      <c r="GS94" s="189" t="s">
        <v>30</v>
      </c>
      <c r="GT94" s="189">
        <v>2</v>
      </c>
      <c r="GU94" s="189" t="s">
        <v>14</v>
      </c>
      <c r="GV94" s="189" t="s">
        <v>14</v>
      </c>
      <c r="GW94" s="190">
        <v>44693</v>
      </c>
      <c r="GX94" s="188" t="s">
        <v>3032</v>
      </c>
      <c r="GY94" s="182">
        <v>1</v>
      </c>
      <c r="GZ94" s="182" t="s">
        <v>2247</v>
      </c>
      <c r="HA94" s="182" t="s">
        <v>30</v>
      </c>
      <c r="HB94" s="182">
        <v>2</v>
      </c>
      <c r="HC94" s="182" t="s">
        <v>14</v>
      </c>
      <c r="HD94" s="182" t="s">
        <v>14</v>
      </c>
      <c r="HE94" s="179">
        <v>44693</v>
      </c>
      <c r="HF94" s="189" t="s">
        <v>3024</v>
      </c>
      <c r="HG94" s="189">
        <v>2</v>
      </c>
      <c r="HH94" s="189" t="s">
        <v>2247</v>
      </c>
      <c r="HI94" s="189" t="s">
        <v>30</v>
      </c>
      <c r="HJ94" s="189">
        <v>2</v>
      </c>
      <c r="HK94" s="189" t="s">
        <v>14</v>
      </c>
      <c r="HL94" s="189" t="s">
        <v>14</v>
      </c>
      <c r="HM94" s="190">
        <v>44693</v>
      </c>
      <c r="HN94" s="188" t="s">
        <v>3030</v>
      </c>
      <c r="HO94" s="182">
        <v>3</v>
      </c>
      <c r="HP94" s="182" t="s">
        <v>2247</v>
      </c>
      <c r="HQ94" s="182" t="s">
        <v>30</v>
      </c>
      <c r="HR94" s="182">
        <v>2</v>
      </c>
      <c r="HS94" s="182" t="s">
        <v>14</v>
      </c>
      <c r="HT94" s="182" t="s">
        <v>14</v>
      </c>
      <c r="HU94" s="179">
        <v>44693</v>
      </c>
      <c r="HV94" s="189" t="s">
        <v>3027</v>
      </c>
      <c r="HW94" s="189">
        <v>3</v>
      </c>
      <c r="HX94" s="189" t="s">
        <v>2247</v>
      </c>
      <c r="HY94" s="189" t="s">
        <v>30</v>
      </c>
      <c r="HZ94" s="189">
        <v>2</v>
      </c>
      <c r="IA94" s="189" t="s">
        <v>14</v>
      </c>
      <c r="IB94" s="189" t="s">
        <v>14</v>
      </c>
      <c r="IC94" s="190">
        <v>44693</v>
      </c>
      <c r="ID94" s="188" t="s">
        <v>3029</v>
      </c>
      <c r="IE94" s="182">
        <v>1</v>
      </c>
      <c r="IF94" s="182" t="s">
        <v>2247</v>
      </c>
      <c r="IG94" s="182" t="s">
        <v>30</v>
      </c>
      <c r="IH94" s="182">
        <v>2</v>
      </c>
      <c r="II94" s="182" t="s">
        <v>14</v>
      </c>
      <c r="IJ94" s="182" t="s">
        <v>14</v>
      </c>
      <c r="IK94" s="179">
        <v>44693</v>
      </c>
      <c r="IL94" s="189" t="s">
        <v>3028</v>
      </c>
      <c r="IM94" s="189">
        <v>2</v>
      </c>
      <c r="IN94" s="189" t="s">
        <v>2247</v>
      </c>
      <c r="IO94" s="189" t="s">
        <v>30</v>
      </c>
      <c r="IP94" s="189">
        <v>2</v>
      </c>
      <c r="IQ94" s="189" t="s">
        <v>14</v>
      </c>
      <c r="IR94" s="189" t="s">
        <v>14</v>
      </c>
      <c r="IS94" s="190">
        <v>44693</v>
      </c>
    </row>
    <row r="95" spans="1:253" s="282" customFormat="1" ht="12.95" customHeight="1" x14ac:dyDescent="0.2">
      <c r="A95" s="282" t="s">
        <v>1000</v>
      </c>
      <c r="B95" s="282" t="s">
        <v>9408</v>
      </c>
      <c r="C95" s="282" t="s">
        <v>1001</v>
      </c>
      <c r="D95" s="282" t="s">
        <v>835</v>
      </c>
      <c r="E95" s="282" t="s">
        <v>8829</v>
      </c>
      <c r="F95" s="282" t="s">
        <v>6089</v>
      </c>
      <c r="G95" s="177">
        <v>218770000</v>
      </c>
      <c r="H95" s="178" t="s">
        <v>6079</v>
      </c>
      <c r="I95" s="178" t="s">
        <v>4515</v>
      </c>
      <c r="J95" s="178">
        <v>2</v>
      </c>
      <c r="K95" s="178" t="s">
        <v>6081</v>
      </c>
      <c r="L95" s="178" t="s">
        <v>6080</v>
      </c>
      <c r="M95" s="179">
        <v>44833</v>
      </c>
      <c r="N95" s="188" t="s">
        <v>6092</v>
      </c>
      <c r="O95" s="180">
        <v>237708</v>
      </c>
      <c r="P95" s="180" t="s">
        <v>6083</v>
      </c>
      <c r="Q95" s="180" t="s">
        <v>4515</v>
      </c>
      <c r="R95" s="180">
        <v>2</v>
      </c>
      <c r="S95" s="180" t="s">
        <v>6091</v>
      </c>
      <c r="T95" s="180" t="s">
        <v>6090</v>
      </c>
      <c r="U95" s="181">
        <v>44833</v>
      </c>
      <c r="V95" s="188" t="s">
        <v>6096</v>
      </c>
      <c r="W95" s="178">
        <v>41531000</v>
      </c>
      <c r="X95" s="178" t="s">
        <v>6093</v>
      </c>
      <c r="Y95" s="178" t="s">
        <v>4515</v>
      </c>
      <c r="Z95" s="178">
        <v>2</v>
      </c>
      <c r="AA95" s="178" t="s">
        <v>6095</v>
      </c>
      <c r="AB95" s="178" t="s">
        <v>6094</v>
      </c>
      <c r="AC95" s="179">
        <v>44833</v>
      </c>
      <c r="AD95" s="188" t="s">
        <v>6099</v>
      </c>
      <c r="AE95" s="186">
        <v>6746000</v>
      </c>
      <c r="AF95" s="186" t="s">
        <v>6097</v>
      </c>
      <c r="AG95" s="186" t="s">
        <v>4515</v>
      </c>
      <c r="AH95" s="186">
        <v>2</v>
      </c>
      <c r="AI95" s="186" t="s">
        <v>6098</v>
      </c>
      <c r="AJ95" s="186" t="s">
        <v>6094</v>
      </c>
      <c r="AK95" s="187">
        <v>44833</v>
      </c>
      <c r="AL95" s="188" t="s">
        <v>6103</v>
      </c>
      <c r="AM95" s="178">
        <v>507000</v>
      </c>
      <c r="AN95" s="178" t="s">
        <v>6100</v>
      </c>
      <c r="AO95" s="178" t="s">
        <v>4515</v>
      </c>
      <c r="AP95" s="178">
        <v>2</v>
      </c>
      <c r="AQ95" s="178" t="s">
        <v>6102</v>
      </c>
      <c r="AR95" s="178" t="s">
        <v>6101</v>
      </c>
      <c r="AS95" s="179">
        <v>44833</v>
      </c>
      <c r="AT95" s="189" t="s">
        <v>1009</v>
      </c>
      <c r="AU95" s="186" t="s">
        <v>14</v>
      </c>
      <c r="AV95" s="186" t="s">
        <v>14</v>
      </c>
      <c r="AW95" s="186" t="s">
        <v>14</v>
      </c>
      <c r="AX95" s="186" t="s">
        <v>14</v>
      </c>
      <c r="AY95" s="186" t="s">
        <v>869</v>
      </c>
      <c r="AZ95" s="186" t="s">
        <v>14</v>
      </c>
      <c r="BA95" s="187">
        <v>43815</v>
      </c>
      <c r="BB95" s="188" t="s">
        <v>1008</v>
      </c>
      <c r="BC95" s="178" t="s">
        <v>14</v>
      </c>
      <c r="BD95" s="178" t="s">
        <v>14</v>
      </c>
      <c r="BE95" s="178" t="s">
        <v>14</v>
      </c>
      <c r="BF95" s="178" t="s">
        <v>14</v>
      </c>
      <c r="BG95" s="178" t="s">
        <v>869</v>
      </c>
      <c r="BH95" s="178" t="s">
        <v>14</v>
      </c>
      <c r="BI95" s="179">
        <v>43815</v>
      </c>
      <c r="BJ95" s="189" t="s">
        <v>7343</v>
      </c>
      <c r="BK95" s="189">
        <v>1596</v>
      </c>
      <c r="BL95" s="189" t="s">
        <v>7330</v>
      </c>
      <c r="BM95" s="189" t="s">
        <v>4515</v>
      </c>
      <c r="BN95" s="189">
        <v>2</v>
      </c>
      <c r="BO95" s="189" t="s">
        <v>7342</v>
      </c>
      <c r="BP95" s="186" t="s">
        <v>1300</v>
      </c>
      <c r="BQ95" s="190">
        <v>44859</v>
      </c>
      <c r="BR95" s="188" t="s">
        <v>5034</v>
      </c>
      <c r="BS95" s="182" t="s">
        <v>14</v>
      </c>
      <c r="BT95" s="182" t="s">
        <v>14</v>
      </c>
      <c r="BU95" s="182" t="s">
        <v>14</v>
      </c>
      <c r="BV95" s="182" t="s">
        <v>14</v>
      </c>
      <c r="BW95" s="182" t="s">
        <v>5019</v>
      </c>
      <c r="BX95" s="182" t="s">
        <v>14</v>
      </c>
      <c r="BY95" s="179">
        <v>44803</v>
      </c>
      <c r="BZ95" s="189" t="s">
        <v>5023</v>
      </c>
      <c r="CA95" s="189" t="s">
        <v>14</v>
      </c>
      <c r="CB95" s="189" t="s">
        <v>14</v>
      </c>
      <c r="CC95" s="189" t="s">
        <v>14</v>
      </c>
      <c r="CD95" s="189" t="s">
        <v>14</v>
      </c>
      <c r="CE95" s="189" t="s">
        <v>5019</v>
      </c>
      <c r="CF95" s="189" t="s">
        <v>14</v>
      </c>
      <c r="CG95" s="190">
        <v>44803</v>
      </c>
      <c r="CH95" s="188" t="s">
        <v>9929</v>
      </c>
      <c r="CI95" s="189" t="e">
        <v>#N/A</v>
      </c>
      <c r="CJ95" s="189" t="e">
        <v>#N/A</v>
      </c>
      <c r="CK95" s="189" t="e">
        <v>#N/A</v>
      </c>
      <c r="CL95" s="189" t="e">
        <v>#N/A</v>
      </c>
      <c r="CM95" s="189" t="e">
        <v>#N/A</v>
      </c>
      <c r="CN95" s="189" t="e">
        <v>#N/A</v>
      </c>
      <c r="CO95" s="191" t="e">
        <v>#N/A</v>
      </c>
      <c r="CP95" s="189" t="s">
        <v>1007</v>
      </c>
      <c r="CQ95" s="182">
        <v>49</v>
      </c>
      <c r="CR95" s="182" t="s">
        <v>1004</v>
      </c>
      <c r="CS95" s="182" t="s">
        <v>19</v>
      </c>
      <c r="CT95" s="182">
        <v>3</v>
      </c>
      <c r="CU95" s="182" t="s">
        <v>1006</v>
      </c>
      <c r="CV95" s="182" t="s">
        <v>1005</v>
      </c>
      <c r="CW95" s="179">
        <v>43815</v>
      </c>
      <c r="CX95" s="189" t="s">
        <v>6104</v>
      </c>
      <c r="CY95" s="186">
        <v>6745000</v>
      </c>
      <c r="CZ95" s="186" t="s">
        <v>6097</v>
      </c>
      <c r="DA95" s="186" t="s">
        <v>4515</v>
      </c>
      <c r="DB95" s="186">
        <v>2</v>
      </c>
      <c r="DC95" s="186" t="s">
        <v>6108</v>
      </c>
      <c r="DD95" s="186" t="s">
        <v>6094</v>
      </c>
      <c r="DE95" s="192">
        <v>44833</v>
      </c>
      <c r="DF95" s="188" t="s">
        <v>6106</v>
      </c>
      <c r="DG95" s="178">
        <v>34785000</v>
      </c>
      <c r="DH95" s="182" t="s">
        <v>6097</v>
      </c>
      <c r="DI95" s="182" t="s">
        <v>4515</v>
      </c>
      <c r="DJ95" s="182">
        <v>2</v>
      </c>
      <c r="DK95" s="182" t="s">
        <v>6105</v>
      </c>
      <c r="DL95" s="182" t="s">
        <v>6094</v>
      </c>
      <c r="DM95" s="179">
        <v>44833</v>
      </c>
      <c r="DN95" s="189" t="s">
        <v>6107</v>
      </c>
      <c r="DO95" s="186">
        <v>0</v>
      </c>
      <c r="DP95" s="189" t="s">
        <v>6097</v>
      </c>
      <c r="DQ95" s="189" t="s">
        <v>4515</v>
      </c>
      <c r="DR95" s="189">
        <v>2</v>
      </c>
      <c r="DS95" s="189" t="s">
        <v>6105</v>
      </c>
      <c r="DT95" s="189" t="s">
        <v>6094</v>
      </c>
      <c r="DU95" s="190">
        <v>44833</v>
      </c>
      <c r="DV95" s="188" t="s">
        <v>6109</v>
      </c>
      <c r="DW95" s="178">
        <v>6325000</v>
      </c>
      <c r="DX95" s="182" t="s">
        <v>6097</v>
      </c>
      <c r="DY95" s="182" t="s">
        <v>4515</v>
      </c>
      <c r="DZ95" s="182">
        <v>2</v>
      </c>
      <c r="EA95" s="182" t="s">
        <v>6108</v>
      </c>
      <c r="EB95" s="182" t="s">
        <v>6094</v>
      </c>
      <c r="EC95" s="179">
        <v>44833</v>
      </c>
      <c r="ED95" s="189" t="s">
        <v>6110</v>
      </c>
      <c r="EE95" s="186">
        <v>420000</v>
      </c>
      <c r="EF95" s="189" t="s">
        <v>6097</v>
      </c>
      <c r="EG95" s="189" t="s">
        <v>4515</v>
      </c>
      <c r="EH95" s="189">
        <v>2</v>
      </c>
      <c r="EI95" s="189" t="s">
        <v>6108</v>
      </c>
      <c r="EJ95" s="189" t="s">
        <v>6094</v>
      </c>
      <c r="EK95" s="190">
        <v>44833</v>
      </c>
      <c r="EL95" s="188" t="s">
        <v>6111</v>
      </c>
      <c r="EM95" s="178">
        <v>0</v>
      </c>
      <c r="EN95" s="182" t="s">
        <v>6097</v>
      </c>
      <c r="EO95" s="182" t="s">
        <v>4515</v>
      </c>
      <c r="EP95" s="182">
        <v>2</v>
      </c>
      <c r="EQ95" s="182" t="s">
        <v>6108</v>
      </c>
      <c r="ER95" s="182" t="s">
        <v>6094</v>
      </c>
      <c r="ES95" s="179">
        <v>44833</v>
      </c>
      <c r="ET95" s="189" t="s">
        <v>7345</v>
      </c>
      <c r="EU95" s="189">
        <v>4509</v>
      </c>
      <c r="EV95" s="189" t="s">
        <v>7330</v>
      </c>
      <c r="EW95" s="189" t="s">
        <v>4515</v>
      </c>
      <c r="EX95" s="189">
        <v>2</v>
      </c>
      <c r="EY95" s="189" t="s">
        <v>7344</v>
      </c>
      <c r="EZ95" s="189" t="s">
        <v>1300</v>
      </c>
      <c r="FA95" s="190">
        <v>44859</v>
      </c>
      <c r="FB95" s="188" t="s">
        <v>1003</v>
      </c>
      <c r="FC95" s="182">
        <v>5</v>
      </c>
      <c r="FD95" s="182" t="s">
        <v>14</v>
      </c>
      <c r="FE95" s="182" t="s">
        <v>80</v>
      </c>
      <c r="FF95" s="182">
        <v>1</v>
      </c>
      <c r="FG95" s="182" t="s">
        <v>1002</v>
      </c>
      <c r="FH95" s="182" t="s">
        <v>14</v>
      </c>
      <c r="FI95" s="179">
        <v>43815</v>
      </c>
      <c r="FJ95" s="188" t="s">
        <v>1026</v>
      </c>
      <c r="FK95" s="189" t="s">
        <v>14</v>
      </c>
      <c r="FL95" s="189" t="s">
        <v>14</v>
      </c>
      <c r="FM95" s="189" t="s">
        <v>14</v>
      </c>
      <c r="FN95" s="189" t="s">
        <v>14</v>
      </c>
      <c r="FO95" s="189" t="s">
        <v>14</v>
      </c>
      <c r="FP95" s="186" t="s">
        <v>14</v>
      </c>
      <c r="FQ95" s="187">
        <v>43818</v>
      </c>
      <c r="FR95" s="188" t="s">
        <v>1027</v>
      </c>
      <c r="FS95" s="182" t="s">
        <v>14</v>
      </c>
      <c r="FT95" s="182" t="s">
        <v>14</v>
      </c>
      <c r="FU95" s="182" t="s">
        <v>14</v>
      </c>
      <c r="FV95" s="182" t="s">
        <v>14</v>
      </c>
      <c r="FW95" s="182" t="s">
        <v>14</v>
      </c>
      <c r="FX95" s="182" t="s">
        <v>14</v>
      </c>
      <c r="FY95" s="179">
        <v>43818</v>
      </c>
      <c r="FZ95" s="189" t="s">
        <v>3124</v>
      </c>
      <c r="GA95" s="189">
        <v>1</v>
      </c>
      <c r="GB95" s="189" t="s">
        <v>2247</v>
      </c>
      <c r="GC95" s="189" t="s">
        <v>30</v>
      </c>
      <c r="GD95" s="189">
        <v>2</v>
      </c>
      <c r="GE95" s="189" t="s">
        <v>14</v>
      </c>
      <c r="GF95" s="189" t="s">
        <v>14</v>
      </c>
      <c r="GG95" s="190">
        <v>44694</v>
      </c>
      <c r="GH95" s="188" t="s">
        <v>3130</v>
      </c>
      <c r="GI95" s="182">
        <v>2</v>
      </c>
      <c r="GJ95" s="182" t="s">
        <v>2247</v>
      </c>
      <c r="GK95" s="182" t="s">
        <v>30</v>
      </c>
      <c r="GL95" s="182">
        <v>2</v>
      </c>
      <c r="GM95" s="182" t="s">
        <v>14</v>
      </c>
      <c r="GN95" s="182" t="s">
        <v>14</v>
      </c>
      <c r="GO95" s="179">
        <v>44694</v>
      </c>
      <c r="GP95" s="189" t="s">
        <v>3125</v>
      </c>
      <c r="GQ95" s="189">
        <v>0</v>
      </c>
      <c r="GR95" s="189" t="s">
        <v>2247</v>
      </c>
      <c r="GS95" s="189" t="s">
        <v>30</v>
      </c>
      <c r="GT95" s="189">
        <v>2</v>
      </c>
      <c r="GU95" s="189" t="s">
        <v>14</v>
      </c>
      <c r="GV95" s="189" t="s">
        <v>14</v>
      </c>
      <c r="GW95" s="190">
        <v>44694</v>
      </c>
      <c r="GX95" s="188" t="s">
        <v>3131</v>
      </c>
      <c r="GY95" s="182">
        <v>0</v>
      </c>
      <c r="GZ95" s="182" t="s">
        <v>2247</v>
      </c>
      <c r="HA95" s="182" t="s">
        <v>30</v>
      </c>
      <c r="HB95" s="182">
        <v>2</v>
      </c>
      <c r="HC95" s="182" t="s">
        <v>14</v>
      </c>
      <c r="HD95" s="182" t="s">
        <v>14</v>
      </c>
      <c r="HE95" s="179">
        <v>44694</v>
      </c>
      <c r="HF95" s="189" t="s">
        <v>3123</v>
      </c>
      <c r="HG95" s="189">
        <v>0</v>
      </c>
      <c r="HH95" s="189" t="s">
        <v>2247</v>
      </c>
      <c r="HI95" s="189" t="s">
        <v>30</v>
      </c>
      <c r="HJ95" s="189">
        <v>2</v>
      </c>
      <c r="HK95" s="189" t="s">
        <v>14</v>
      </c>
      <c r="HL95" s="189" t="s">
        <v>14</v>
      </c>
      <c r="HM95" s="190">
        <v>44694</v>
      </c>
      <c r="HN95" s="188" t="s">
        <v>3129</v>
      </c>
      <c r="HO95" s="182">
        <v>2</v>
      </c>
      <c r="HP95" s="182" t="s">
        <v>2247</v>
      </c>
      <c r="HQ95" s="182" t="s">
        <v>30</v>
      </c>
      <c r="HR95" s="182">
        <v>2</v>
      </c>
      <c r="HS95" s="182" t="s">
        <v>14</v>
      </c>
      <c r="HT95" s="182" t="s">
        <v>14</v>
      </c>
      <c r="HU95" s="179">
        <v>44694</v>
      </c>
      <c r="HV95" s="189" t="s">
        <v>3126</v>
      </c>
      <c r="HW95" s="189">
        <v>2</v>
      </c>
      <c r="HX95" s="189" t="s">
        <v>2247</v>
      </c>
      <c r="HY95" s="189" t="s">
        <v>30</v>
      </c>
      <c r="HZ95" s="189">
        <v>2</v>
      </c>
      <c r="IA95" s="189" t="s">
        <v>14</v>
      </c>
      <c r="IB95" s="189" t="s">
        <v>14</v>
      </c>
      <c r="IC95" s="190">
        <v>44694</v>
      </c>
      <c r="ID95" s="188" t="s">
        <v>3128</v>
      </c>
      <c r="IE95" s="182">
        <v>1</v>
      </c>
      <c r="IF95" s="182" t="s">
        <v>2247</v>
      </c>
      <c r="IG95" s="182" t="s">
        <v>30</v>
      </c>
      <c r="IH95" s="182">
        <v>2</v>
      </c>
      <c r="II95" s="182" t="s">
        <v>14</v>
      </c>
      <c r="IJ95" s="182" t="s">
        <v>14</v>
      </c>
      <c r="IK95" s="179">
        <v>44694</v>
      </c>
      <c r="IL95" s="189" t="s">
        <v>3127</v>
      </c>
      <c r="IM95" s="189">
        <v>2</v>
      </c>
      <c r="IN95" s="189" t="s">
        <v>2247</v>
      </c>
      <c r="IO95" s="189" t="s">
        <v>30</v>
      </c>
      <c r="IP95" s="189">
        <v>2</v>
      </c>
      <c r="IQ95" s="189" t="s">
        <v>14</v>
      </c>
      <c r="IR95" s="189" t="s">
        <v>14</v>
      </c>
      <c r="IS95" s="190">
        <v>44694</v>
      </c>
    </row>
    <row r="96" spans="1:253" s="282" customFormat="1" ht="12.95" customHeight="1" x14ac:dyDescent="0.2">
      <c r="A96" s="282" t="s">
        <v>1031</v>
      </c>
      <c r="B96" s="282" t="s">
        <v>9241</v>
      </c>
      <c r="C96" s="282" t="s">
        <v>1032</v>
      </c>
      <c r="D96" s="282" t="s">
        <v>835</v>
      </c>
      <c r="E96" s="282" t="s">
        <v>8829</v>
      </c>
      <c r="F96" s="282" t="s">
        <v>6082</v>
      </c>
      <c r="G96" s="177">
        <v>218770000</v>
      </c>
      <c r="H96" s="178" t="s">
        <v>6079</v>
      </c>
      <c r="I96" s="178" t="s">
        <v>4515</v>
      </c>
      <c r="J96" s="178">
        <v>2</v>
      </c>
      <c r="K96" s="178" t="s">
        <v>6081</v>
      </c>
      <c r="L96" s="178" t="s">
        <v>6080</v>
      </c>
      <c r="M96" s="179">
        <v>44833</v>
      </c>
      <c r="N96" s="188" t="s">
        <v>6086</v>
      </c>
      <c r="O96" s="180">
        <v>108869</v>
      </c>
      <c r="P96" s="180" t="s">
        <v>6083</v>
      </c>
      <c r="Q96" s="180" t="s">
        <v>4515</v>
      </c>
      <c r="R96" s="180">
        <v>2</v>
      </c>
      <c r="S96" s="180" t="s">
        <v>6085</v>
      </c>
      <c r="T96" s="180" t="s">
        <v>6084</v>
      </c>
      <c r="U96" s="181">
        <v>44833</v>
      </c>
      <c r="V96" s="188" t="s">
        <v>6088</v>
      </c>
      <c r="W96" s="178">
        <v>12675000</v>
      </c>
      <c r="X96" s="178" t="s">
        <v>6083</v>
      </c>
      <c r="Y96" s="178" t="s">
        <v>19</v>
      </c>
      <c r="Z96" s="178">
        <v>3</v>
      </c>
      <c r="AA96" s="178" t="s">
        <v>6087</v>
      </c>
      <c r="AB96" s="178" t="s">
        <v>6084</v>
      </c>
      <c r="AC96" s="179">
        <v>44833</v>
      </c>
      <c r="AD96" s="188" t="s">
        <v>7327</v>
      </c>
      <c r="AE96" s="186">
        <v>85000</v>
      </c>
      <c r="AF96" s="186" t="s">
        <v>6676</v>
      </c>
      <c r="AG96" s="186" t="s">
        <v>4515</v>
      </c>
      <c r="AH96" s="186">
        <v>2</v>
      </c>
      <c r="AI96" s="186" t="s">
        <v>7326</v>
      </c>
      <c r="AJ96" s="186" t="s">
        <v>7325</v>
      </c>
      <c r="AK96" s="187">
        <v>44859</v>
      </c>
      <c r="AL96" s="188" t="s">
        <v>7329</v>
      </c>
      <c r="AM96" s="178">
        <v>85000</v>
      </c>
      <c r="AN96" s="178" t="s">
        <v>6676</v>
      </c>
      <c r="AO96" s="178" t="s">
        <v>4515</v>
      </c>
      <c r="AP96" s="178">
        <v>2</v>
      </c>
      <c r="AQ96" s="178" t="s">
        <v>7328</v>
      </c>
      <c r="AR96" s="178" t="s">
        <v>7325</v>
      </c>
      <c r="AS96" s="179">
        <v>44859</v>
      </c>
      <c r="AT96" s="189" t="s">
        <v>1036</v>
      </c>
      <c r="AU96" s="186" t="s">
        <v>14</v>
      </c>
      <c r="AV96" s="186" t="s">
        <v>14</v>
      </c>
      <c r="AW96" s="186" t="s">
        <v>14</v>
      </c>
      <c r="AX96" s="186" t="s">
        <v>14</v>
      </c>
      <c r="AY96" s="186" t="s">
        <v>14</v>
      </c>
      <c r="AZ96" s="186" t="s">
        <v>14</v>
      </c>
      <c r="BA96" s="187">
        <v>43840</v>
      </c>
      <c r="BB96" s="188" t="s">
        <v>1035</v>
      </c>
      <c r="BC96" s="178" t="s">
        <v>14</v>
      </c>
      <c r="BD96" s="178" t="s">
        <v>14</v>
      </c>
      <c r="BE96" s="178" t="s">
        <v>14</v>
      </c>
      <c r="BF96" s="178" t="s">
        <v>14</v>
      </c>
      <c r="BG96" s="178" t="s">
        <v>14</v>
      </c>
      <c r="BH96" s="178" t="s">
        <v>14</v>
      </c>
      <c r="BI96" s="179">
        <v>43840</v>
      </c>
      <c r="BJ96" s="189" t="s">
        <v>4388</v>
      </c>
      <c r="BK96" s="189" t="s">
        <v>14</v>
      </c>
      <c r="BL96" s="189" t="s">
        <v>14</v>
      </c>
      <c r="BM96" s="189" t="s">
        <v>14</v>
      </c>
      <c r="BN96" s="189" t="s">
        <v>14</v>
      </c>
      <c r="BO96" s="189" t="s">
        <v>4387</v>
      </c>
      <c r="BP96" s="186" t="s">
        <v>14</v>
      </c>
      <c r="BQ96" s="190">
        <v>44767</v>
      </c>
      <c r="BR96" s="188" t="s">
        <v>1033</v>
      </c>
      <c r="BS96" s="182" t="s">
        <v>14</v>
      </c>
      <c r="BT96" s="182" t="s">
        <v>14</v>
      </c>
      <c r="BU96" s="182" t="s">
        <v>14</v>
      </c>
      <c r="BV96" s="182" t="s">
        <v>14</v>
      </c>
      <c r="BW96" s="182" t="s">
        <v>14</v>
      </c>
      <c r="BX96" s="182" t="s">
        <v>904</v>
      </c>
      <c r="BY96" s="179">
        <v>43840</v>
      </c>
      <c r="BZ96" s="189" t="s">
        <v>5024</v>
      </c>
      <c r="CA96" s="189" t="s">
        <v>14</v>
      </c>
      <c r="CB96" s="189" t="s">
        <v>14</v>
      </c>
      <c r="CC96" s="189" t="s">
        <v>14</v>
      </c>
      <c r="CD96" s="189" t="s">
        <v>14</v>
      </c>
      <c r="CE96" s="189" t="s">
        <v>5019</v>
      </c>
      <c r="CF96" s="189" t="s">
        <v>14</v>
      </c>
      <c r="CG96" s="190">
        <v>44803</v>
      </c>
      <c r="CH96" s="188" t="s">
        <v>9930</v>
      </c>
      <c r="CI96" s="189" t="e">
        <v>#N/A</v>
      </c>
      <c r="CJ96" s="189" t="e">
        <v>#N/A</v>
      </c>
      <c r="CK96" s="189" t="e">
        <v>#N/A</v>
      </c>
      <c r="CL96" s="189" t="e">
        <v>#N/A</v>
      </c>
      <c r="CM96" s="189" t="e">
        <v>#N/A</v>
      </c>
      <c r="CN96" s="189" t="e">
        <v>#N/A</v>
      </c>
      <c r="CO96" s="191" t="e">
        <v>#N/A</v>
      </c>
      <c r="CP96" s="189" t="s">
        <v>1034</v>
      </c>
      <c r="CQ96" s="182" t="s">
        <v>14</v>
      </c>
      <c r="CR96" s="182" t="s">
        <v>14</v>
      </c>
      <c r="CS96" s="182" t="s">
        <v>14</v>
      </c>
      <c r="CT96" s="182" t="s">
        <v>14</v>
      </c>
      <c r="CU96" s="182" t="s">
        <v>14</v>
      </c>
      <c r="CV96" s="182" t="s">
        <v>904</v>
      </c>
      <c r="CW96" s="179">
        <v>43840</v>
      </c>
      <c r="CX96" s="189" t="s">
        <v>7333</v>
      </c>
      <c r="CY96" s="186">
        <v>85000</v>
      </c>
      <c r="CZ96" s="186" t="s">
        <v>6676</v>
      </c>
      <c r="DA96" s="186" t="s">
        <v>4515</v>
      </c>
      <c r="DB96" s="186">
        <v>2</v>
      </c>
      <c r="DC96" s="186" t="s">
        <v>7336</v>
      </c>
      <c r="DD96" s="186" t="s">
        <v>7325</v>
      </c>
      <c r="DE96" s="192">
        <v>44859</v>
      </c>
      <c r="DF96" s="188" t="s">
        <v>7337</v>
      </c>
      <c r="DG96" s="178">
        <v>12590000</v>
      </c>
      <c r="DH96" s="182" t="s">
        <v>7334</v>
      </c>
      <c r="DI96" s="182" t="s">
        <v>4515</v>
      </c>
      <c r="DJ96" s="182">
        <v>2</v>
      </c>
      <c r="DK96" s="182" t="s">
        <v>7336</v>
      </c>
      <c r="DL96" s="182" t="s">
        <v>7335</v>
      </c>
      <c r="DM96" s="179">
        <v>44859</v>
      </c>
      <c r="DN96" s="189" t="s">
        <v>7338</v>
      </c>
      <c r="DO96" s="186">
        <v>0</v>
      </c>
      <c r="DP96" s="189" t="s">
        <v>6676</v>
      </c>
      <c r="DQ96" s="189" t="s">
        <v>4515</v>
      </c>
      <c r="DR96" s="189">
        <v>2</v>
      </c>
      <c r="DS96" s="189" t="s">
        <v>7336</v>
      </c>
      <c r="DT96" s="189" t="s">
        <v>7325</v>
      </c>
      <c r="DU96" s="190">
        <v>44859</v>
      </c>
      <c r="DV96" s="188" t="s">
        <v>7339</v>
      </c>
      <c r="DW96" s="178">
        <v>85000</v>
      </c>
      <c r="DX96" s="182" t="s">
        <v>6676</v>
      </c>
      <c r="DY96" s="182" t="s">
        <v>4515</v>
      </c>
      <c r="DZ96" s="182">
        <v>2</v>
      </c>
      <c r="EA96" s="182" t="s">
        <v>7336</v>
      </c>
      <c r="EB96" s="182" t="s">
        <v>7325</v>
      </c>
      <c r="EC96" s="179">
        <v>44859</v>
      </c>
      <c r="ED96" s="189" t="s">
        <v>7340</v>
      </c>
      <c r="EE96" s="186">
        <v>0</v>
      </c>
      <c r="EF96" s="189" t="s">
        <v>904</v>
      </c>
      <c r="EG96" s="189" t="s">
        <v>14</v>
      </c>
      <c r="EH96" s="189" t="s">
        <v>14</v>
      </c>
      <c r="EI96" s="189" t="s">
        <v>7336</v>
      </c>
      <c r="EJ96" s="189" t="s">
        <v>904</v>
      </c>
      <c r="EK96" s="190">
        <v>44859</v>
      </c>
      <c r="EL96" s="188" t="s">
        <v>7341</v>
      </c>
      <c r="EM96" s="178">
        <v>0</v>
      </c>
      <c r="EN96" s="182" t="s">
        <v>904</v>
      </c>
      <c r="EO96" s="182" t="s">
        <v>14</v>
      </c>
      <c r="EP96" s="182" t="s">
        <v>14</v>
      </c>
      <c r="EQ96" s="182" t="s">
        <v>7336</v>
      </c>
      <c r="ER96" s="182" t="s">
        <v>904</v>
      </c>
      <c r="ES96" s="179">
        <v>44859</v>
      </c>
      <c r="ET96" s="189" t="s">
        <v>7332</v>
      </c>
      <c r="EU96" s="189">
        <v>4509</v>
      </c>
      <c r="EV96" s="189" t="s">
        <v>7330</v>
      </c>
      <c r="EW96" s="189" t="s">
        <v>4515</v>
      </c>
      <c r="EX96" s="189">
        <v>2</v>
      </c>
      <c r="EY96" s="189" t="s">
        <v>7331</v>
      </c>
      <c r="EZ96" s="189" t="s">
        <v>1511</v>
      </c>
      <c r="FA96" s="190">
        <v>44859</v>
      </c>
      <c r="FB96" s="188" t="s">
        <v>1042</v>
      </c>
      <c r="FC96" s="182">
        <v>2139</v>
      </c>
      <c r="FD96" s="182" t="s">
        <v>1039</v>
      </c>
      <c r="FE96" s="182" t="s">
        <v>30</v>
      </c>
      <c r="FF96" s="182">
        <v>2</v>
      </c>
      <c r="FG96" s="182" t="s">
        <v>1041</v>
      </c>
      <c r="FH96" s="182" t="s">
        <v>1040</v>
      </c>
      <c r="FI96" s="179">
        <v>43859</v>
      </c>
      <c r="FJ96" s="188" t="s">
        <v>1037</v>
      </c>
      <c r="FK96" s="189" t="s">
        <v>14</v>
      </c>
      <c r="FL96" s="189" t="s">
        <v>14</v>
      </c>
      <c r="FM96" s="189" t="s">
        <v>14</v>
      </c>
      <c r="FN96" s="189" t="s">
        <v>14</v>
      </c>
      <c r="FO96" s="189" t="s">
        <v>14</v>
      </c>
      <c r="FP96" s="186" t="s">
        <v>14</v>
      </c>
      <c r="FQ96" s="187">
        <v>43840</v>
      </c>
      <c r="FR96" s="188" t="s">
        <v>1038</v>
      </c>
      <c r="FS96" s="182" t="s">
        <v>14</v>
      </c>
      <c r="FT96" s="182" t="s">
        <v>14</v>
      </c>
      <c r="FU96" s="182" t="s">
        <v>14</v>
      </c>
      <c r="FV96" s="182" t="s">
        <v>14</v>
      </c>
      <c r="FW96" s="182" t="s">
        <v>14</v>
      </c>
      <c r="FX96" s="182" t="s">
        <v>14</v>
      </c>
      <c r="FY96" s="179">
        <v>43840</v>
      </c>
      <c r="FZ96" s="189" t="s">
        <v>3133</v>
      </c>
      <c r="GA96" s="189">
        <v>1</v>
      </c>
      <c r="GB96" s="189" t="s">
        <v>2247</v>
      </c>
      <c r="GC96" s="189" t="s">
        <v>30</v>
      </c>
      <c r="GD96" s="189">
        <v>2</v>
      </c>
      <c r="GE96" s="189" t="s">
        <v>14</v>
      </c>
      <c r="GF96" s="189" t="s">
        <v>14</v>
      </c>
      <c r="GG96" s="190">
        <v>44694</v>
      </c>
      <c r="GH96" s="188" t="s">
        <v>3139</v>
      </c>
      <c r="GI96" s="182">
        <v>2</v>
      </c>
      <c r="GJ96" s="182" t="s">
        <v>2247</v>
      </c>
      <c r="GK96" s="182" t="s">
        <v>30</v>
      </c>
      <c r="GL96" s="182">
        <v>2</v>
      </c>
      <c r="GM96" s="182" t="s">
        <v>14</v>
      </c>
      <c r="GN96" s="182" t="s">
        <v>14</v>
      </c>
      <c r="GO96" s="179">
        <v>44694</v>
      </c>
      <c r="GP96" s="189" t="s">
        <v>3134</v>
      </c>
      <c r="GQ96" s="189">
        <v>0</v>
      </c>
      <c r="GR96" s="189" t="s">
        <v>2247</v>
      </c>
      <c r="GS96" s="189" t="s">
        <v>30</v>
      </c>
      <c r="GT96" s="189">
        <v>2</v>
      </c>
      <c r="GU96" s="189" t="s">
        <v>14</v>
      </c>
      <c r="GV96" s="189" t="s">
        <v>14</v>
      </c>
      <c r="GW96" s="190">
        <v>44694</v>
      </c>
      <c r="GX96" s="188" t="s">
        <v>3140</v>
      </c>
      <c r="GY96" s="182">
        <v>0</v>
      </c>
      <c r="GZ96" s="182" t="s">
        <v>2247</v>
      </c>
      <c r="HA96" s="182" t="s">
        <v>30</v>
      </c>
      <c r="HB96" s="182">
        <v>2</v>
      </c>
      <c r="HC96" s="182" t="s">
        <v>14</v>
      </c>
      <c r="HD96" s="182" t="s">
        <v>14</v>
      </c>
      <c r="HE96" s="179">
        <v>44694</v>
      </c>
      <c r="HF96" s="189" t="s">
        <v>3132</v>
      </c>
      <c r="HG96" s="189">
        <v>0</v>
      </c>
      <c r="HH96" s="189" t="s">
        <v>2247</v>
      </c>
      <c r="HI96" s="189" t="s">
        <v>30</v>
      </c>
      <c r="HJ96" s="189">
        <v>2</v>
      </c>
      <c r="HK96" s="189" t="s">
        <v>14</v>
      </c>
      <c r="HL96" s="189" t="s">
        <v>14</v>
      </c>
      <c r="HM96" s="190">
        <v>44694</v>
      </c>
      <c r="HN96" s="188" t="s">
        <v>3138</v>
      </c>
      <c r="HO96" s="182">
        <v>2</v>
      </c>
      <c r="HP96" s="182" t="s">
        <v>2247</v>
      </c>
      <c r="HQ96" s="182" t="s">
        <v>30</v>
      </c>
      <c r="HR96" s="182">
        <v>2</v>
      </c>
      <c r="HS96" s="182" t="s">
        <v>14</v>
      </c>
      <c r="HT96" s="182" t="s">
        <v>14</v>
      </c>
      <c r="HU96" s="179">
        <v>44694</v>
      </c>
      <c r="HV96" s="189" t="s">
        <v>3135</v>
      </c>
      <c r="HW96" s="189">
        <v>0</v>
      </c>
      <c r="HX96" s="189" t="s">
        <v>2247</v>
      </c>
      <c r="HY96" s="189" t="s">
        <v>30</v>
      </c>
      <c r="HZ96" s="189">
        <v>2</v>
      </c>
      <c r="IA96" s="189" t="s">
        <v>14</v>
      </c>
      <c r="IB96" s="189" t="s">
        <v>14</v>
      </c>
      <c r="IC96" s="190">
        <v>44694</v>
      </c>
      <c r="ID96" s="188" t="s">
        <v>3137</v>
      </c>
      <c r="IE96" s="182">
        <v>1</v>
      </c>
      <c r="IF96" s="182" t="s">
        <v>2247</v>
      </c>
      <c r="IG96" s="182" t="s">
        <v>30</v>
      </c>
      <c r="IH96" s="182">
        <v>2</v>
      </c>
      <c r="II96" s="182" t="s">
        <v>14</v>
      </c>
      <c r="IJ96" s="182" t="s">
        <v>14</v>
      </c>
      <c r="IK96" s="179">
        <v>44694</v>
      </c>
      <c r="IL96" s="189" t="s">
        <v>3136</v>
      </c>
      <c r="IM96" s="189">
        <v>1</v>
      </c>
      <c r="IN96" s="189" t="s">
        <v>2247</v>
      </c>
      <c r="IO96" s="189" t="s">
        <v>30</v>
      </c>
      <c r="IP96" s="189">
        <v>2</v>
      </c>
      <c r="IQ96" s="189" t="s">
        <v>14</v>
      </c>
      <c r="IR96" s="189" t="s">
        <v>14</v>
      </c>
      <c r="IS96" s="190">
        <v>44694</v>
      </c>
    </row>
    <row r="97" spans="1:253" s="282" customFormat="1" ht="12.95" customHeight="1" x14ac:dyDescent="0.2">
      <c r="A97" s="282" t="s">
        <v>2428</v>
      </c>
      <c r="B97" s="282" t="s">
        <v>9340</v>
      </c>
      <c r="C97" s="282" t="s">
        <v>2429</v>
      </c>
      <c r="D97" s="282" t="s">
        <v>2430</v>
      </c>
      <c r="E97" s="282" t="s">
        <v>8830</v>
      </c>
      <c r="F97" s="282" t="s">
        <v>7144</v>
      </c>
      <c r="G97" s="177">
        <v>6201000</v>
      </c>
      <c r="H97" s="178" t="s">
        <v>7141</v>
      </c>
      <c r="I97" s="178" t="s">
        <v>4515</v>
      </c>
      <c r="J97" s="178">
        <v>2</v>
      </c>
      <c r="K97" s="178" t="s">
        <v>7143</v>
      </c>
      <c r="L97" s="178" t="s">
        <v>7142</v>
      </c>
      <c r="M97" s="179">
        <v>44858</v>
      </c>
      <c r="N97" s="188" t="s">
        <v>7146</v>
      </c>
      <c r="O97" s="180">
        <v>120340</v>
      </c>
      <c r="P97" s="180" t="s">
        <v>4723</v>
      </c>
      <c r="Q97" s="180" t="s">
        <v>4515</v>
      </c>
      <c r="R97" s="180">
        <v>2</v>
      </c>
      <c r="S97" s="180" t="s">
        <v>7079</v>
      </c>
      <c r="T97" s="180" t="s">
        <v>7145</v>
      </c>
      <c r="U97" s="181">
        <v>44858</v>
      </c>
      <c r="V97" s="188" t="s">
        <v>7147</v>
      </c>
      <c r="W97" s="178">
        <v>6201000</v>
      </c>
      <c r="X97" s="178" t="s">
        <v>7141</v>
      </c>
      <c r="Y97" s="178" t="s">
        <v>4515</v>
      </c>
      <c r="Z97" s="178">
        <v>2</v>
      </c>
      <c r="AA97" s="178" t="s">
        <v>7143</v>
      </c>
      <c r="AB97" s="178" t="s">
        <v>7142</v>
      </c>
      <c r="AC97" s="179">
        <v>44858</v>
      </c>
      <c r="AD97" s="188" t="s">
        <v>7150</v>
      </c>
      <c r="AE97" s="186">
        <v>200000</v>
      </c>
      <c r="AF97" s="186" t="s">
        <v>7053</v>
      </c>
      <c r="AG97" s="186" t="s">
        <v>4515</v>
      </c>
      <c r="AH97" s="186">
        <v>2</v>
      </c>
      <c r="AI97" s="186" t="s">
        <v>7149</v>
      </c>
      <c r="AJ97" s="186" t="s">
        <v>7148</v>
      </c>
      <c r="AK97" s="187">
        <v>44858</v>
      </c>
      <c r="AL97" s="188" t="s">
        <v>7151</v>
      </c>
      <c r="AM97" s="178">
        <v>200000</v>
      </c>
      <c r="AN97" s="178" t="s">
        <v>7053</v>
      </c>
      <c r="AO97" s="178" t="s">
        <v>4515</v>
      </c>
      <c r="AP97" s="178">
        <v>2</v>
      </c>
      <c r="AQ97" s="178" t="s">
        <v>7149</v>
      </c>
      <c r="AR97" s="178" t="s">
        <v>7148</v>
      </c>
      <c r="AS97" s="179">
        <v>44858</v>
      </c>
      <c r="AT97" s="189" t="s">
        <v>7152</v>
      </c>
      <c r="AU97" s="186" t="s">
        <v>14</v>
      </c>
      <c r="AV97" s="186" t="s">
        <v>14</v>
      </c>
      <c r="AW97" s="186" t="s">
        <v>14</v>
      </c>
      <c r="AX97" s="186" t="s">
        <v>14</v>
      </c>
      <c r="AY97" s="186" t="s">
        <v>6799</v>
      </c>
      <c r="AZ97" s="186" t="s">
        <v>14</v>
      </c>
      <c r="BA97" s="187">
        <v>44858</v>
      </c>
      <c r="BB97" s="188" t="s">
        <v>7166</v>
      </c>
      <c r="BC97" s="178" t="s">
        <v>14</v>
      </c>
      <c r="BD97" s="178" t="s">
        <v>14</v>
      </c>
      <c r="BE97" s="178" t="s">
        <v>14</v>
      </c>
      <c r="BF97" s="178" t="s">
        <v>14</v>
      </c>
      <c r="BG97" s="178" t="s">
        <v>6825</v>
      </c>
      <c r="BH97" s="178" t="s">
        <v>14</v>
      </c>
      <c r="BI97" s="179">
        <v>44858</v>
      </c>
      <c r="BJ97" s="189" t="s">
        <v>7153</v>
      </c>
      <c r="BK97" s="189">
        <v>9</v>
      </c>
      <c r="BL97" s="189" t="s">
        <v>6847</v>
      </c>
      <c r="BM97" s="189" t="s">
        <v>4515</v>
      </c>
      <c r="BN97" s="189">
        <v>2</v>
      </c>
      <c r="BO97" s="189" t="s">
        <v>6848</v>
      </c>
      <c r="BP97" s="186" t="s">
        <v>1511</v>
      </c>
      <c r="BQ97" s="190">
        <v>44858</v>
      </c>
      <c r="BR97" s="188" t="s">
        <v>7167</v>
      </c>
      <c r="BS97" s="182" t="s">
        <v>14</v>
      </c>
      <c r="BT97" s="182" t="s">
        <v>14</v>
      </c>
      <c r="BU97" s="182" t="s">
        <v>14</v>
      </c>
      <c r="BV97" s="182" t="s">
        <v>14</v>
      </c>
      <c r="BW97" s="182" t="s">
        <v>6827</v>
      </c>
      <c r="BX97" s="182" t="s">
        <v>14</v>
      </c>
      <c r="BY97" s="179">
        <v>44858</v>
      </c>
      <c r="BZ97" s="189" t="s">
        <v>7168</v>
      </c>
      <c r="CA97" s="189" t="s">
        <v>14</v>
      </c>
      <c r="CB97" s="189" t="s">
        <v>14</v>
      </c>
      <c r="CC97" s="189" t="s">
        <v>14</v>
      </c>
      <c r="CD97" s="189" t="s">
        <v>14</v>
      </c>
      <c r="CE97" s="189" t="s">
        <v>6829</v>
      </c>
      <c r="CF97" s="189" t="s">
        <v>14</v>
      </c>
      <c r="CG97" s="190">
        <v>44858</v>
      </c>
      <c r="CH97" s="188" t="s">
        <v>9931</v>
      </c>
      <c r="CI97" s="189" t="e">
        <v>#N/A</v>
      </c>
      <c r="CJ97" s="189" t="e">
        <v>#N/A</v>
      </c>
      <c r="CK97" s="189" t="e">
        <v>#N/A</v>
      </c>
      <c r="CL97" s="189" t="e">
        <v>#N/A</v>
      </c>
      <c r="CM97" s="189" t="e">
        <v>#N/A</v>
      </c>
      <c r="CN97" s="189" t="e">
        <v>#N/A</v>
      </c>
      <c r="CO97" s="191" t="e">
        <v>#N/A</v>
      </c>
      <c r="CP97" s="189" t="s">
        <v>7169</v>
      </c>
      <c r="CQ97" s="182" t="s">
        <v>14</v>
      </c>
      <c r="CR97" s="182" t="s">
        <v>14</v>
      </c>
      <c r="CS97" s="182" t="s">
        <v>14</v>
      </c>
      <c r="CT97" s="182" t="s">
        <v>14</v>
      </c>
      <c r="CU97" s="182" t="s">
        <v>6831</v>
      </c>
      <c r="CV97" s="182" t="s">
        <v>14</v>
      </c>
      <c r="CW97" s="179">
        <v>44858</v>
      </c>
      <c r="CX97" s="189" t="s">
        <v>7155</v>
      </c>
      <c r="CY97" s="186">
        <v>0</v>
      </c>
      <c r="CZ97" s="186" t="s">
        <v>14</v>
      </c>
      <c r="DA97" s="186" t="s">
        <v>14</v>
      </c>
      <c r="DB97" s="186" t="s">
        <v>14</v>
      </c>
      <c r="DC97" s="186" t="s">
        <v>6858</v>
      </c>
      <c r="DD97" s="186" t="s">
        <v>14</v>
      </c>
      <c r="DE97" s="192">
        <v>44858</v>
      </c>
      <c r="DF97" s="188" t="s">
        <v>7157</v>
      </c>
      <c r="DG97" s="178">
        <v>6001000</v>
      </c>
      <c r="DH97" s="182" t="s">
        <v>1645</v>
      </c>
      <c r="DI97" s="182" t="s">
        <v>4515</v>
      </c>
      <c r="DJ97" s="182">
        <v>2</v>
      </c>
      <c r="DK97" s="182" t="s">
        <v>4579</v>
      </c>
      <c r="DL97" s="182" t="s">
        <v>7156</v>
      </c>
      <c r="DM97" s="179">
        <v>44858</v>
      </c>
      <c r="DN97" s="189" t="s">
        <v>7158</v>
      </c>
      <c r="DO97" s="186">
        <v>200000</v>
      </c>
      <c r="DP97" s="189" t="s">
        <v>7053</v>
      </c>
      <c r="DQ97" s="189" t="s">
        <v>4515</v>
      </c>
      <c r="DR97" s="189">
        <v>2</v>
      </c>
      <c r="DS97" s="189" t="s">
        <v>6856</v>
      </c>
      <c r="DT97" s="189" t="s">
        <v>7062</v>
      </c>
      <c r="DU97" s="190">
        <v>44858</v>
      </c>
      <c r="DV97" s="188" t="s">
        <v>7159</v>
      </c>
      <c r="DW97" s="178">
        <v>0</v>
      </c>
      <c r="DX97" s="182" t="s">
        <v>14</v>
      </c>
      <c r="DY97" s="182" t="s">
        <v>14</v>
      </c>
      <c r="DZ97" s="182" t="s">
        <v>14</v>
      </c>
      <c r="EA97" s="182" t="s">
        <v>6858</v>
      </c>
      <c r="EB97" s="182" t="s">
        <v>14</v>
      </c>
      <c r="EC97" s="179">
        <v>44858</v>
      </c>
      <c r="ED97" s="189" t="s">
        <v>7160</v>
      </c>
      <c r="EE97" s="186">
        <v>0</v>
      </c>
      <c r="EF97" s="189" t="s">
        <v>14</v>
      </c>
      <c r="EG97" s="189" t="s">
        <v>14</v>
      </c>
      <c r="EH97" s="189" t="s">
        <v>14</v>
      </c>
      <c r="EI97" s="189" t="s">
        <v>6816</v>
      </c>
      <c r="EJ97" s="189" t="s">
        <v>14</v>
      </c>
      <c r="EK97" s="190">
        <v>44858</v>
      </c>
      <c r="EL97" s="188" t="s">
        <v>7161</v>
      </c>
      <c r="EM97" s="178">
        <v>0</v>
      </c>
      <c r="EN97" s="182" t="s">
        <v>14</v>
      </c>
      <c r="EO97" s="182" t="s">
        <v>14</v>
      </c>
      <c r="EP97" s="182" t="s">
        <v>14</v>
      </c>
      <c r="EQ97" s="182" t="s">
        <v>6818</v>
      </c>
      <c r="ER97" s="182" t="s">
        <v>14</v>
      </c>
      <c r="ES97" s="179">
        <v>44858</v>
      </c>
      <c r="ET97" s="189" t="s">
        <v>7154</v>
      </c>
      <c r="EU97" s="189">
        <v>9</v>
      </c>
      <c r="EV97" s="189" t="s">
        <v>6847</v>
      </c>
      <c r="EW97" s="189" t="s">
        <v>4515</v>
      </c>
      <c r="EX97" s="189">
        <v>2</v>
      </c>
      <c r="EY97" s="189" t="s">
        <v>6848</v>
      </c>
      <c r="EZ97" s="189" t="s">
        <v>1511</v>
      </c>
      <c r="FA97" s="190">
        <v>44858</v>
      </c>
      <c r="FB97" s="188" t="s">
        <v>7163</v>
      </c>
      <c r="FC97" s="182" t="s">
        <v>14</v>
      </c>
      <c r="FD97" s="182" t="s">
        <v>14</v>
      </c>
      <c r="FE97" s="182" t="s">
        <v>14</v>
      </c>
      <c r="FF97" s="182" t="s">
        <v>14</v>
      </c>
      <c r="FG97" s="182" t="s">
        <v>7162</v>
      </c>
      <c r="FH97" s="182" t="s">
        <v>14</v>
      </c>
      <c r="FI97" s="179">
        <v>44858</v>
      </c>
      <c r="FJ97" s="188" t="s">
        <v>7164</v>
      </c>
      <c r="FK97" s="189" t="s">
        <v>14</v>
      </c>
      <c r="FL97" s="189" t="s">
        <v>14</v>
      </c>
      <c r="FM97" s="189" t="s">
        <v>14</v>
      </c>
      <c r="FN97" s="189" t="s">
        <v>14</v>
      </c>
      <c r="FO97" s="189" t="s">
        <v>6821</v>
      </c>
      <c r="FP97" s="186" t="s">
        <v>14</v>
      </c>
      <c r="FQ97" s="187">
        <v>44858</v>
      </c>
      <c r="FR97" s="188" t="s">
        <v>7165</v>
      </c>
      <c r="FS97" s="182">
        <v>0</v>
      </c>
      <c r="FT97" s="182" t="s">
        <v>14</v>
      </c>
      <c r="FU97" s="182" t="s">
        <v>14</v>
      </c>
      <c r="FV97" s="182" t="s">
        <v>14</v>
      </c>
      <c r="FW97" s="182" t="s">
        <v>6823</v>
      </c>
      <c r="FX97" s="182" t="s">
        <v>14</v>
      </c>
      <c r="FY97" s="179">
        <v>44858</v>
      </c>
      <c r="FZ97" s="189" t="s">
        <v>2432</v>
      </c>
      <c r="GA97" s="189">
        <v>2</v>
      </c>
      <c r="GB97" s="189" t="s">
        <v>2247</v>
      </c>
      <c r="GC97" s="189" t="s">
        <v>30</v>
      </c>
      <c r="GD97" s="189">
        <v>2</v>
      </c>
      <c r="GE97" s="189" t="s">
        <v>14</v>
      </c>
      <c r="GF97" s="189" t="s">
        <v>14</v>
      </c>
      <c r="GG97" s="190">
        <v>44678</v>
      </c>
      <c r="GH97" s="188" t="s">
        <v>2438</v>
      </c>
      <c r="GI97" s="182">
        <v>0</v>
      </c>
      <c r="GJ97" s="182" t="s">
        <v>2247</v>
      </c>
      <c r="GK97" s="182" t="s">
        <v>30</v>
      </c>
      <c r="GL97" s="182">
        <v>2</v>
      </c>
      <c r="GM97" s="182" t="s">
        <v>14</v>
      </c>
      <c r="GN97" s="182" t="s">
        <v>14</v>
      </c>
      <c r="GO97" s="179">
        <v>44678</v>
      </c>
      <c r="GP97" s="189" t="s">
        <v>2433</v>
      </c>
      <c r="GQ97" s="189">
        <v>3</v>
      </c>
      <c r="GR97" s="189" t="s">
        <v>2247</v>
      </c>
      <c r="GS97" s="189" t="s">
        <v>30</v>
      </c>
      <c r="GT97" s="189">
        <v>2</v>
      </c>
      <c r="GU97" s="189" t="s">
        <v>14</v>
      </c>
      <c r="GV97" s="189" t="s">
        <v>14</v>
      </c>
      <c r="GW97" s="190">
        <v>44678</v>
      </c>
      <c r="GX97" s="188" t="s">
        <v>2439</v>
      </c>
      <c r="GY97" s="182">
        <v>2</v>
      </c>
      <c r="GZ97" s="182" t="s">
        <v>2247</v>
      </c>
      <c r="HA97" s="182" t="s">
        <v>30</v>
      </c>
      <c r="HB97" s="182">
        <v>2</v>
      </c>
      <c r="HC97" s="182" t="s">
        <v>14</v>
      </c>
      <c r="HD97" s="182" t="s">
        <v>14</v>
      </c>
      <c r="HE97" s="179">
        <v>44678</v>
      </c>
      <c r="HF97" s="189" t="s">
        <v>2431</v>
      </c>
      <c r="HG97" s="189">
        <v>2</v>
      </c>
      <c r="HH97" s="189" t="s">
        <v>2247</v>
      </c>
      <c r="HI97" s="189" t="s">
        <v>30</v>
      </c>
      <c r="HJ97" s="189">
        <v>2</v>
      </c>
      <c r="HK97" s="189" t="s">
        <v>14</v>
      </c>
      <c r="HL97" s="189" t="s">
        <v>14</v>
      </c>
      <c r="HM97" s="190">
        <v>44678</v>
      </c>
      <c r="HN97" s="188" t="s">
        <v>2437</v>
      </c>
      <c r="HO97" s="182">
        <v>2</v>
      </c>
      <c r="HP97" s="182" t="s">
        <v>2247</v>
      </c>
      <c r="HQ97" s="182" t="s">
        <v>30</v>
      </c>
      <c r="HR97" s="182">
        <v>2</v>
      </c>
      <c r="HS97" s="182" t="s">
        <v>14</v>
      </c>
      <c r="HT97" s="182" t="s">
        <v>14</v>
      </c>
      <c r="HU97" s="179">
        <v>44678</v>
      </c>
      <c r="HV97" s="189" t="s">
        <v>2434</v>
      </c>
      <c r="HW97" s="189">
        <v>1</v>
      </c>
      <c r="HX97" s="189" t="s">
        <v>2247</v>
      </c>
      <c r="HY97" s="189" t="s">
        <v>30</v>
      </c>
      <c r="HZ97" s="189">
        <v>2</v>
      </c>
      <c r="IA97" s="189" t="s">
        <v>14</v>
      </c>
      <c r="IB97" s="189" t="s">
        <v>14</v>
      </c>
      <c r="IC97" s="190">
        <v>44678</v>
      </c>
      <c r="ID97" s="188" t="s">
        <v>2436</v>
      </c>
      <c r="IE97" s="182">
        <v>0</v>
      </c>
      <c r="IF97" s="182" t="s">
        <v>2247</v>
      </c>
      <c r="IG97" s="182" t="s">
        <v>30</v>
      </c>
      <c r="IH97" s="182">
        <v>2</v>
      </c>
      <c r="II97" s="182" t="s">
        <v>14</v>
      </c>
      <c r="IJ97" s="182" t="s">
        <v>14</v>
      </c>
      <c r="IK97" s="179">
        <v>44678</v>
      </c>
      <c r="IL97" s="189" t="s">
        <v>2435</v>
      </c>
      <c r="IM97" s="189">
        <v>1</v>
      </c>
      <c r="IN97" s="189" t="s">
        <v>2247</v>
      </c>
      <c r="IO97" s="189" t="s">
        <v>30</v>
      </c>
      <c r="IP97" s="189">
        <v>2</v>
      </c>
      <c r="IQ97" s="189" t="s">
        <v>14</v>
      </c>
      <c r="IR97" s="189" t="s">
        <v>14</v>
      </c>
      <c r="IS97" s="190">
        <v>44678</v>
      </c>
    </row>
    <row r="98" spans="1:253" s="282" customFormat="1" ht="12.95" customHeight="1" x14ac:dyDescent="0.2">
      <c r="A98" s="282" t="s">
        <v>151</v>
      </c>
      <c r="B98" s="282" t="s">
        <v>9393</v>
      </c>
      <c r="C98" s="282" t="s">
        <v>152</v>
      </c>
      <c r="D98" s="282" t="s">
        <v>153</v>
      </c>
      <c r="E98" s="282" t="s">
        <v>8843</v>
      </c>
      <c r="F98" s="282" t="s">
        <v>1785</v>
      </c>
      <c r="G98" s="177">
        <v>229489000</v>
      </c>
      <c r="H98" s="178" t="s">
        <v>1782</v>
      </c>
      <c r="I98" s="178" t="s">
        <v>30</v>
      </c>
      <c r="J98" s="178">
        <v>2</v>
      </c>
      <c r="K98" s="178" t="s">
        <v>1784</v>
      </c>
      <c r="L98" s="178" t="s">
        <v>1783</v>
      </c>
      <c r="M98" s="179">
        <v>44558</v>
      </c>
      <c r="N98" s="188" t="s">
        <v>1789</v>
      </c>
      <c r="O98" s="180">
        <v>770880</v>
      </c>
      <c r="P98" s="180" t="s">
        <v>1786</v>
      </c>
      <c r="Q98" s="180" t="s">
        <v>80</v>
      </c>
      <c r="R98" s="180">
        <v>1</v>
      </c>
      <c r="S98" s="180" t="s">
        <v>1788</v>
      </c>
      <c r="T98" s="180" t="s">
        <v>1787</v>
      </c>
      <c r="U98" s="181">
        <v>44558</v>
      </c>
      <c r="V98" s="188" t="s">
        <v>1824</v>
      </c>
      <c r="W98" s="178">
        <v>229489000</v>
      </c>
      <c r="X98" s="178" t="s">
        <v>1782</v>
      </c>
      <c r="Y98" s="178" t="s">
        <v>30</v>
      </c>
      <c r="Z98" s="178">
        <v>2</v>
      </c>
      <c r="AA98" s="178" t="s">
        <v>1823</v>
      </c>
      <c r="AB98" s="178" t="s">
        <v>1783</v>
      </c>
      <c r="AC98" s="179">
        <v>44571</v>
      </c>
      <c r="AD98" s="188" t="s">
        <v>5462</v>
      </c>
      <c r="AE98" s="186">
        <v>134843000</v>
      </c>
      <c r="AF98" s="186" t="s">
        <v>5459</v>
      </c>
      <c r="AG98" s="186" t="s">
        <v>4515</v>
      </c>
      <c r="AH98" s="186">
        <v>2</v>
      </c>
      <c r="AI98" s="186" t="s">
        <v>5461</v>
      </c>
      <c r="AJ98" s="186" t="s">
        <v>5460</v>
      </c>
      <c r="AK98" s="187">
        <v>44809</v>
      </c>
      <c r="AL98" s="188" t="s">
        <v>5800</v>
      </c>
      <c r="AM98" s="178">
        <v>9452000</v>
      </c>
      <c r="AN98" s="178" t="s">
        <v>5797</v>
      </c>
      <c r="AO98" s="178" t="s">
        <v>4515</v>
      </c>
      <c r="AP98" s="178">
        <v>2</v>
      </c>
      <c r="AQ98" s="178" t="s">
        <v>5799</v>
      </c>
      <c r="AR98" s="178" t="s">
        <v>5798</v>
      </c>
      <c r="AS98" s="179">
        <v>44830</v>
      </c>
      <c r="AT98" s="189" t="s">
        <v>8338</v>
      </c>
      <c r="AU98" s="186">
        <v>12900</v>
      </c>
      <c r="AV98" s="186" t="s">
        <v>8335</v>
      </c>
      <c r="AW98" s="186" t="s">
        <v>80</v>
      </c>
      <c r="AX98" s="186">
        <v>1</v>
      </c>
      <c r="AY98" s="186" t="s">
        <v>8337</v>
      </c>
      <c r="AZ98" s="186" t="s">
        <v>8336</v>
      </c>
      <c r="BA98" s="187">
        <v>44865</v>
      </c>
      <c r="BB98" s="188" t="s">
        <v>932</v>
      </c>
      <c r="BC98" s="178" t="s">
        <v>14</v>
      </c>
      <c r="BD98" s="178" t="s">
        <v>14</v>
      </c>
      <c r="BE98" s="178" t="s">
        <v>14</v>
      </c>
      <c r="BF98" s="178" t="s">
        <v>14</v>
      </c>
      <c r="BG98" s="178" t="s">
        <v>931</v>
      </c>
      <c r="BH98" s="178" t="s">
        <v>14</v>
      </c>
      <c r="BI98" s="179">
        <v>43742</v>
      </c>
      <c r="BJ98" s="189" t="s">
        <v>8340</v>
      </c>
      <c r="BK98" s="189">
        <v>785</v>
      </c>
      <c r="BL98" s="189" t="s">
        <v>7695</v>
      </c>
      <c r="BM98" s="189" t="s">
        <v>4515</v>
      </c>
      <c r="BN98" s="189">
        <v>2</v>
      </c>
      <c r="BO98" s="189" t="s">
        <v>8339</v>
      </c>
      <c r="BP98" s="186" t="s">
        <v>1300</v>
      </c>
      <c r="BQ98" s="190">
        <v>44865</v>
      </c>
      <c r="BR98" s="188" t="s">
        <v>5804</v>
      </c>
      <c r="BS98" s="182">
        <v>1200000</v>
      </c>
      <c r="BT98" s="182" t="s">
        <v>5801</v>
      </c>
      <c r="BU98" s="182" t="s">
        <v>80</v>
      </c>
      <c r="BV98" s="182">
        <v>1</v>
      </c>
      <c r="BW98" s="182" t="s">
        <v>5803</v>
      </c>
      <c r="BX98" s="182" t="s">
        <v>5802</v>
      </c>
      <c r="BY98" s="179">
        <v>44830</v>
      </c>
      <c r="BZ98" s="189" t="s">
        <v>5806</v>
      </c>
      <c r="CA98" s="189">
        <v>805000</v>
      </c>
      <c r="CB98" s="189" t="s">
        <v>5801</v>
      </c>
      <c r="CC98" s="189" t="s">
        <v>80</v>
      </c>
      <c r="CD98" s="189">
        <v>1</v>
      </c>
      <c r="CE98" s="189" t="s">
        <v>5805</v>
      </c>
      <c r="CF98" s="189" t="s">
        <v>5802</v>
      </c>
      <c r="CG98" s="190">
        <v>44830</v>
      </c>
      <c r="CH98" s="188" t="s">
        <v>9932</v>
      </c>
      <c r="CI98" s="189" t="e">
        <v>#N/A</v>
      </c>
      <c r="CJ98" s="189" t="e">
        <v>#N/A</v>
      </c>
      <c r="CK98" s="189" t="e">
        <v>#N/A</v>
      </c>
      <c r="CL98" s="189" t="e">
        <v>#N/A</v>
      </c>
      <c r="CM98" s="189" t="e">
        <v>#N/A</v>
      </c>
      <c r="CN98" s="189" t="e">
        <v>#N/A</v>
      </c>
      <c r="CO98" s="191" t="e">
        <v>#N/A</v>
      </c>
      <c r="CP98" s="189" t="s">
        <v>160</v>
      </c>
      <c r="CQ98" s="182" t="s">
        <v>14</v>
      </c>
      <c r="CR98" s="182" t="s">
        <v>157</v>
      </c>
      <c r="CS98" s="182" t="s">
        <v>14</v>
      </c>
      <c r="CT98" s="182" t="s">
        <v>14</v>
      </c>
      <c r="CU98" s="182" t="s">
        <v>159</v>
      </c>
      <c r="CV98" s="182" t="s">
        <v>158</v>
      </c>
      <c r="CW98" s="179">
        <v>43503</v>
      </c>
      <c r="CX98" s="189" t="s">
        <v>8345</v>
      </c>
      <c r="CY98" s="186">
        <v>52201000</v>
      </c>
      <c r="CZ98" s="186" t="s">
        <v>8346</v>
      </c>
      <c r="DA98" s="186" t="s">
        <v>4515</v>
      </c>
      <c r="DB98" s="186">
        <v>2</v>
      </c>
      <c r="DC98" s="186" t="s">
        <v>5464</v>
      </c>
      <c r="DD98" s="186" t="s">
        <v>8351</v>
      </c>
      <c r="DE98" s="192">
        <v>44865</v>
      </c>
      <c r="DF98" s="188" t="s">
        <v>8348</v>
      </c>
      <c r="DG98" s="178">
        <v>94646000</v>
      </c>
      <c r="DH98" s="182" t="s">
        <v>8346</v>
      </c>
      <c r="DI98" s="182" t="s">
        <v>4515</v>
      </c>
      <c r="DJ98" s="182">
        <v>2</v>
      </c>
      <c r="DK98" s="182" t="s">
        <v>5464</v>
      </c>
      <c r="DL98" s="182" t="s">
        <v>8347</v>
      </c>
      <c r="DM98" s="179">
        <v>44865</v>
      </c>
      <c r="DN98" s="189" t="s">
        <v>8350</v>
      </c>
      <c r="DO98" s="186">
        <v>82643000</v>
      </c>
      <c r="DP98" s="189" t="s">
        <v>8346</v>
      </c>
      <c r="DQ98" s="189" t="s">
        <v>4515</v>
      </c>
      <c r="DR98" s="189">
        <v>2</v>
      </c>
      <c r="DS98" s="189" t="s">
        <v>5464</v>
      </c>
      <c r="DT98" s="189" t="s">
        <v>8349</v>
      </c>
      <c r="DU98" s="190">
        <v>44865</v>
      </c>
      <c r="DV98" s="188" t="s">
        <v>8352</v>
      </c>
      <c r="DW98" s="178">
        <v>51079000</v>
      </c>
      <c r="DX98" s="182" t="s">
        <v>8346</v>
      </c>
      <c r="DY98" s="182" t="s">
        <v>4515</v>
      </c>
      <c r="DZ98" s="182">
        <v>2</v>
      </c>
      <c r="EA98" s="182" t="s">
        <v>5464</v>
      </c>
      <c r="EB98" s="182" t="s">
        <v>8351</v>
      </c>
      <c r="EC98" s="179">
        <v>44865</v>
      </c>
      <c r="ED98" s="189" t="s">
        <v>5465</v>
      </c>
      <c r="EE98" s="186">
        <v>1122000</v>
      </c>
      <c r="EF98" s="189" t="s">
        <v>5459</v>
      </c>
      <c r="EG98" s="189" t="s">
        <v>4515</v>
      </c>
      <c r="EH98" s="189">
        <v>2</v>
      </c>
      <c r="EI98" s="189" t="s">
        <v>5464</v>
      </c>
      <c r="EJ98" s="189" t="s">
        <v>5463</v>
      </c>
      <c r="EK98" s="190">
        <v>44809</v>
      </c>
      <c r="EL98" s="188" t="s">
        <v>5466</v>
      </c>
      <c r="EM98" s="178">
        <v>0</v>
      </c>
      <c r="EN98" s="182" t="s">
        <v>5459</v>
      </c>
      <c r="EO98" s="182" t="s">
        <v>4515</v>
      </c>
      <c r="EP98" s="182">
        <v>2</v>
      </c>
      <c r="EQ98" s="182" t="s">
        <v>5464</v>
      </c>
      <c r="ER98" s="182" t="s">
        <v>5360</v>
      </c>
      <c r="ES98" s="179">
        <v>44809</v>
      </c>
      <c r="ET98" s="189" t="s">
        <v>8344</v>
      </c>
      <c r="EU98" s="189">
        <v>2385</v>
      </c>
      <c r="EV98" s="189" t="s">
        <v>8341</v>
      </c>
      <c r="EW98" s="189" t="s">
        <v>4515</v>
      </c>
      <c r="EX98" s="189">
        <v>2</v>
      </c>
      <c r="EY98" s="189" t="s">
        <v>8343</v>
      </c>
      <c r="EZ98" s="189" t="s">
        <v>8342</v>
      </c>
      <c r="FA98" s="190">
        <v>44865</v>
      </c>
      <c r="FB98" s="188" t="s">
        <v>156</v>
      </c>
      <c r="FC98" s="182">
        <v>5</v>
      </c>
      <c r="FD98" s="182" t="s">
        <v>154</v>
      </c>
      <c r="FE98" s="182" t="s">
        <v>80</v>
      </c>
      <c r="FF98" s="182">
        <v>1</v>
      </c>
      <c r="FG98" s="182" t="s">
        <v>155</v>
      </c>
      <c r="FH98" s="182">
        <v>0</v>
      </c>
      <c r="FI98" s="179">
        <v>43503</v>
      </c>
      <c r="FJ98" s="188" t="s">
        <v>719</v>
      </c>
      <c r="FK98" s="189" t="s">
        <v>14</v>
      </c>
      <c r="FL98" s="189" t="s">
        <v>716</v>
      </c>
      <c r="FM98" s="189" t="s">
        <v>14</v>
      </c>
      <c r="FN98" s="189" t="s">
        <v>14</v>
      </c>
      <c r="FO98" s="189" t="s">
        <v>718</v>
      </c>
      <c r="FP98" s="186" t="s">
        <v>717</v>
      </c>
      <c r="FQ98" s="187">
        <v>43578</v>
      </c>
      <c r="FR98" s="188" t="s">
        <v>720</v>
      </c>
      <c r="FS98" s="182" t="s">
        <v>14</v>
      </c>
      <c r="FT98" s="182" t="s">
        <v>716</v>
      </c>
      <c r="FU98" s="182" t="s">
        <v>14</v>
      </c>
      <c r="FV98" s="182" t="s">
        <v>14</v>
      </c>
      <c r="FW98" s="182" t="s">
        <v>718</v>
      </c>
      <c r="FX98" s="182" t="s">
        <v>717</v>
      </c>
      <c r="FY98" s="179">
        <v>43578</v>
      </c>
      <c r="FZ98" s="189" t="s">
        <v>2624</v>
      </c>
      <c r="GA98" s="189">
        <v>2</v>
      </c>
      <c r="GB98" s="189" t="s">
        <v>2247</v>
      </c>
      <c r="GC98" s="189" t="s">
        <v>30</v>
      </c>
      <c r="GD98" s="189">
        <v>2</v>
      </c>
      <c r="GE98" s="189" t="s">
        <v>14</v>
      </c>
      <c r="GF98" s="189" t="s">
        <v>14</v>
      </c>
      <c r="GG98" s="190">
        <v>44690</v>
      </c>
      <c r="GH98" s="188" t="s">
        <v>2630</v>
      </c>
      <c r="GI98" s="182">
        <v>1</v>
      </c>
      <c r="GJ98" s="182" t="s">
        <v>2247</v>
      </c>
      <c r="GK98" s="182" t="s">
        <v>30</v>
      </c>
      <c r="GL98" s="182">
        <v>2</v>
      </c>
      <c r="GM98" s="182" t="s">
        <v>14</v>
      </c>
      <c r="GN98" s="182" t="s">
        <v>14</v>
      </c>
      <c r="GO98" s="179">
        <v>44690</v>
      </c>
      <c r="GP98" s="189" t="s">
        <v>2625</v>
      </c>
      <c r="GQ98" s="189">
        <v>2</v>
      </c>
      <c r="GR98" s="189" t="s">
        <v>2247</v>
      </c>
      <c r="GS98" s="189" t="s">
        <v>30</v>
      </c>
      <c r="GT98" s="189">
        <v>2</v>
      </c>
      <c r="GU98" s="189" t="s">
        <v>14</v>
      </c>
      <c r="GV98" s="189" t="s">
        <v>14</v>
      </c>
      <c r="GW98" s="190">
        <v>44690</v>
      </c>
      <c r="GX98" s="188" t="s">
        <v>2631</v>
      </c>
      <c r="GY98" s="182">
        <v>0</v>
      </c>
      <c r="GZ98" s="182" t="s">
        <v>2247</v>
      </c>
      <c r="HA98" s="182" t="s">
        <v>30</v>
      </c>
      <c r="HB98" s="182">
        <v>2</v>
      </c>
      <c r="HC98" s="182" t="s">
        <v>14</v>
      </c>
      <c r="HD98" s="182" t="s">
        <v>14</v>
      </c>
      <c r="HE98" s="179">
        <v>44690</v>
      </c>
      <c r="HF98" s="189" t="s">
        <v>2623</v>
      </c>
      <c r="HG98" s="189">
        <v>2</v>
      </c>
      <c r="HH98" s="189" t="s">
        <v>2247</v>
      </c>
      <c r="HI98" s="189" t="s">
        <v>30</v>
      </c>
      <c r="HJ98" s="189">
        <v>2</v>
      </c>
      <c r="HK98" s="189" t="s">
        <v>14</v>
      </c>
      <c r="HL98" s="189" t="s">
        <v>14</v>
      </c>
      <c r="HM98" s="190">
        <v>44690</v>
      </c>
      <c r="HN98" s="188" t="s">
        <v>2629</v>
      </c>
      <c r="HO98" s="182">
        <v>2</v>
      </c>
      <c r="HP98" s="182" t="s">
        <v>2247</v>
      </c>
      <c r="HQ98" s="182" t="s">
        <v>30</v>
      </c>
      <c r="HR98" s="182">
        <v>2</v>
      </c>
      <c r="HS98" s="182" t="s">
        <v>14</v>
      </c>
      <c r="HT98" s="182" t="s">
        <v>14</v>
      </c>
      <c r="HU98" s="179">
        <v>44690</v>
      </c>
      <c r="HV98" s="189" t="s">
        <v>2626</v>
      </c>
      <c r="HW98" s="189">
        <v>1</v>
      </c>
      <c r="HX98" s="189" t="s">
        <v>2247</v>
      </c>
      <c r="HY98" s="189" t="s">
        <v>30</v>
      </c>
      <c r="HZ98" s="189">
        <v>2</v>
      </c>
      <c r="IA98" s="189" t="s">
        <v>14</v>
      </c>
      <c r="IB98" s="189" t="s">
        <v>14</v>
      </c>
      <c r="IC98" s="190">
        <v>44690</v>
      </c>
      <c r="ID98" s="188" t="s">
        <v>2628</v>
      </c>
      <c r="IE98" s="182">
        <v>1</v>
      </c>
      <c r="IF98" s="182" t="s">
        <v>2247</v>
      </c>
      <c r="IG98" s="182" t="s">
        <v>30</v>
      </c>
      <c r="IH98" s="182">
        <v>2</v>
      </c>
      <c r="II98" s="182" t="s">
        <v>14</v>
      </c>
      <c r="IJ98" s="182" t="s">
        <v>14</v>
      </c>
      <c r="IK98" s="179">
        <v>44690</v>
      </c>
      <c r="IL98" s="189" t="s">
        <v>2627</v>
      </c>
      <c r="IM98" s="189">
        <v>1</v>
      </c>
      <c r="IN98" s="189" t="s">
        <v>2247</v>
      </c>
      <c r="IO98" s="189" t="s">
        <v>30</v>
      </c>
      <c r="IP98" s="189">
        <v>2</v>
      </c>
      <c r="IQ98" s="189" t="s">
        <v>14</v>
      </c>
      <c r="IR98" s="189" t="s">
        <v>14</v>
      </c>
      <c r="IS98" s="190">
        <v>44690</v>
      </c>
    </row>
    <row r="99" spans="1:253" s="282" customFormat="1" ht="12.95" customHeight="1" x14ac:dyDescent="0.2">
      <c r="A99" s="282" t="s">
        <v>658</v>
      </c>
      <c r="B99" s="282" t="s">
        <v>9217</v>
      </c>
      <c r="C99" s="282" t="s">
        <v>659</v>
      </c>
      <c r="D99" s="282" t="s">
        <v>153</v>
      </c>
      <c r="E99" s="282" t="s">
        <v>8843</v>
      </c>
      <c r="F99" s="282" t="s">
        <v>1790</v>
      </c>
      <c r="G99" s="177">
        <v>229489000</v>
      </c>
      <c r="H99" s="178" t="s">
        <v>1782</v>
      </c>
      <c r="I99" s="178" t="s">
        <v>30</v>
      </c>
      <c r="J99" s="178">
        <v>2</v>
      </c>
      <c r="K99" s="178" t="s">
        <v>1784</v>
      </c>
      <c r="L99" s="178" t="s">
        <v>1783</v>
      </c>
      <c r="M99" s="179">
        <v>44558</v>
      </c>
      <c r="N99" s="188" t="s">
        <v>4885</v>
      </c>
      <c r="O99" s="180">
        <v>13297</v>
      </c>
      <c r="P99" s="180" t="s">
        <v>4883</v>
      </c>
      <c r="Q99" s="180" t="s">
        <v>80</v>
      </c>
      <c r="R99" s="180">
        <v>1</v>
      </c>
      <c r="S99" s="180" t="s">
        <v>4883</v>
      </c>
      <c r="T99" s="180" t="s">
        <v>4884</v>
      </c>
      <c r="U99" s="181">
        <v>44800</v>
      </c>
      <c r="V99" s="188" t="s">
        <v>4887</v>
      </c>
      <c r="W99" s="178">
        <v>4240000</v>
      </c>
      <c r="X99" s="178" t="s">
        <v>4883</v>
      </c>
      <c r="Y99" s="178" t="s">
        <v>80</v>
      </c>
      <c r="Z99" s="178">
        <v>1</v>
      </c>
      <c r="AA99" s="178" t="s">
        <v>4886</v>
      </c>
      <c r="AB99" s="178" t="s">
        <v>4884</v>
      </c>
      <c r="AC99" s="179">
        <v>44800</v>
      </c>
      <c r="AD99" s="188" t="s">
        <v>1792</v>
      </c>
      <c r="AE99" s="186" t="s">
        <v>14</v>
      </c>
      <c r="AF99" s="186" t="s">
        <v>904</v>
      </c>
      <c r="AG99" s="186" t="s">
        <v>14</v>
      </c>
      <c r="AH99" s="186" t="s">
        <v>14</v>
      </c>
      <c r="AI99" s="186" t="s">
        <v>1791</v>
      </c>
      <c r="AJ99" s="186" t="s">
        <v>904</v>
      </c>
      <c r="AK99" s="187">
        <v>44558</v>
      </c>
      <c r="AL99" s="188" t="s">
        <v>1795</v>
      </c>
      <c r="AM99" s="178" t="s">
        <v>14</v>
      </c>
      <c r="AN99" s="178" t="s">
        <v>904</v>
      </c>
      <c r="AO99" s="178" t="s">
        <v>14</v>
      </c>
      <c r="AP99" s="178" t="s">
        <v>14</v>
      </c>
      <c r="AQ99" s="178" t="s">
        <v>1794</v>
      </c>
      <c r="AR99" s="178" t="s">
        <v>1793</v>
      </c>
      <c r="AS99" s="179">
        <v>44558</v>
      </c>
      <c r="AT99" s="189" t="s">
        <v>673</v>
      </c>
      <c r="AU99" s="186" t="s">
        <v>14</v>
      </c>
      <c r="AV99" s="186" t="s">
        <v>14</v>
      </c>
      <c r="AW99" s="186" t="s">
        <v>30</v>
      </c>
      <c r="AX99" s="186">
        <v>2</v>
      </c>
      <c r="AY99" s="186" t="s">
        <v>672</v>
      </c>
      <c r="AZ99" s="186" t="s">
        <v>14</v>
      </c>
      <c r="BA99" s="187">
        <v>43523</v>
      </c>
      <c r="BB99" s="188" t="s">
        <v>671</v>
      </c>
      <c r="BC99" s="178" t="s">
        <v>14</v>
      </c>
      <c r="BD99" s="178" t="s">
        <v>14</v>
      </c>
      <c r="BE99" s="178" t="s">
        <v>30</v>
      </c>
      <c r="BF99" s="178">
        <v>2</v>
      </c>
      <c r="BG99" s="178" t="s">
        <v>670</v>
      </c>
      <c r="BH99" s="178" t="s">
        <v>14</v>
      </c>
      <c r="BI99" s="179">
        <v>43523</v>
      </c>
      <c r="BJ99" s="189" t="s">
        <v>2144</v>
      </c>
      <c r="BK99" s="189">
        <v>0</v>
      </c>
      <c r="BL99" s="189" t="s">
        <v>2142</v>
      </c>
      <c r="BM99" s="189" t="s">
        <v>19</v>
      </c>
      <c r="BN99" s="189">
        <v>3</v>
      </c>
      <c r="BO99" s="189" t="s">
        <v>2143</v>
      </c>
      <c r="BP99" s="186" t="s">
        <v>1300</v>
      </c>
      <c r="BQ99" s="190">
        <v>44657</v>
      </c>
      <c r="BR99" s="188" t="s">
        <v>661</v>
      </c>
      <c r="BS99" s="182" t="s">
        <v>14</v>
      </c>
      <c r="BT99" s="182" t="s">
        <v>14</v>
      </c>
      <c r="BU99" s="182" t="s">
        <v>30</v>
      </c>
      <c r="BV99" s="182">
        <v>2</v>
      </c>
      <c r="BW99" s="182" t="s">
        <v>660</v>
      </c>
      <c r="BX99" s="182" t="s">
        <v>14</v>
      </c>
      <c r="BY99" s="179">
        <v>43523</v>
      </c>
      <c r="BZ99" s="189" t="s">
        <v>663</v>
      </c>
      <c r="CA99" s="189" t="s">
        <v>14</v>
      </c>
      <c r="CB99" s="189" t="s">
        <v>14</v>
      </c>
      <c r="CC99" s="189" t="s">
        <v>14</v>
      </c>
      <c r="CD99" s="189" t="s">
        <v>14</v>
      </c>
      <c r="CE99" s="189" t="s">
        <v>662</v>
      </c>
      <c r="CF99" s="189" t="s">
        <v>14</v>
      </c>
      <c r="CG99" s="190">
        <v>43523</v>
      </c>
      <c r="CH99" s="188" t="s">
        <v>9933</v>
      </c>
      <c r="CI99" s="189" t="e">
        <v>#N/A</v>
      </c>
      <c r="CJ99" s="189" t="e">
        <v>#N/A</v>
      </c>
      <c r="CK99" s="189" t="e">
        <v>#N/A</v>
      </c>
      <c r="CL99" s="189" t="e">
        <v>#N/A</v>
      </c>
      <c r="CM99" s="189" t="e">
        <v>#N/A</v>
      </c>
      <c r="CN99" s="189" t="e">
        <v>#N/A</v>
      </c>
      <c r="CO99" s="191" t="e">
        <v>#N/A</v>
      </c>
      <c r="CP99" s="189" t="s">
        <v>669</v>
      </c>
      <c r="CQ99" s="182" t="s">
        <v>14</v>
      </c>
      <c r="CR99" s="182" t="s">
        <v>14</v>
      </c>
      <c r="CS99" s="182" t="s">
        <v>30</v>
      </c>
      <c r="CT99" s="182">
        <v>2</v>
      </c>
      <c r="CU99" s="182" t="s">
        <v>668</v>
      </c>
      <c r="CV99" s="182" t="s">
        <v>14</v>
      </c>
      <c r="CW99" s="179">
        <v>43523</v>
      </c>
      <c r="CX99" s="189" t="s">
        <v>1797</v>
      </c>
      <c r="CY99" s="186" t="s">
        <v>14</v>
      </c>
      <c r="CZ99" s="186" t="s">
        <v>14</v>
      </c>
      <c r="DA99" s="186" t="s">
        <v>14</v>
      </c>
      <c r="DB99" s="186" t="s">
        <v>14</v>
      </c>
      <c r="DC99" s="186" t="s">
        <v>1796</v>
      </c>
      <c r="DD99" s="186" t="s">
        <v>904</v>
      </c>
      <c r="DE99" s="192">
        <v>44558</v>
      </c>
      <c r="DF99" s="188" t="s">
        <v>1798</v>
      </c>
      <c r="DG99" s="178" t="s">
        <v>14</v>
      </c>
      <c r="DH99" s="182" t="s">
        <v>14</v>
      </c>
      <c r="DI99" s="182" t="s">
        <v>14</v>
      </c>
      <c r="DJ99" s="182" t="s">
        <v>14</v>
      </c>
      <c r="DK99" s="182" t="s">
        <v>1796</v>
      </c>
      <c r="DL99" s="182" t="s">
        <v>904</v>
      </c>
      <c r="DM99" s="179">
        <v>44558</v>
      </c>
      <c r="DN99" s="189" t="s">
        <v>1799</v>
      </c>
      <c r="DO99" s="186" t="s">
        <v>14</v>
      </c>
      <c r="DP99" s="189" t="s">
        <v>14</v>
      </c>
      <c r="DQ99" s="189" t="s">
        <v>14</v>
      </c>
      <c r="DR99" s="189" t="s">
        <v>14</v>
      </c>
      <c r="DS99" s="189" t="s">
        <v>1796</v>
      </c>
      <c r="DT99" s="189" t="s">
        <v>904</v>
      </c>
      <c r="DU99" s="190">
        <v>44558</v>
      </c>
      <c r="DV99" s="188" t="s">
        <v>1800</v>
      </c>
      <c r="DW99" s="178" t="s">
        <v>14</v>
      </c>
      <c r="DX99" s="182" t="s">
        <v>14</v>
      </c>
      <c r="DY99" s="182" t="s">
        <v>14</v>
      </c>
      <c r="DZ99" s="182" t="s">
        <v>14</v>
      </c>
      <c r="EA99" s="182" t="s">
        <v>1796</v>
      </c>
      <c r="EB99" s="182" t="s">
        <v>904</v>
      </c>
      <c r="EC99" s="179">
        <v>44558</v>
      </c>
      <c r="ED99" s="189" t="s">
        <v>1801</v>
      </c>
      <c r="EE99" s="186" t="s">
        <v>14</v>
      </c>
      <c r="EF99" s="189" t="s">
        <v>14</v>
      </c>
      <c r="EG99" s="189" t="s">
        <v>14</v>
      </c>
      <c r="EH99" s="189" t="s">
        <v>14</v>
      </c>
      <c r="EI99" s="189" t="s">
        <v>1796</v>
      </c>
      <c r="EJ99" s="189" t="s">
        <v>904</v>
      </c>
      <c r="EK99" s="190">
        <v>44558</v>
      </c>
      <c r="EL99" s="188" t="s">
        <v>1802</v>
      </c>
      <c r="EM99" s="178" t="s">
        <v>14</v>
      </c>
      <c r="EN99" s="182" t="s">
        <v>1416</v>
      </c>
      <c r="EO99" s="182" t="s">
        <v>14</v>
      </c>
      <c r="EP99" s="182" t="s">
        <v>14</v>
      </c>
      <c r="EQ99" s="182" t="s">
        <v>1796</v>
      </c>
      <c r="ER99" s="182" t="s">
        <v>904</v>
      </c>
      <c r="ES99" s="179">
        <v>44558</v>
      </c>
      <c r="ET99" s="189" t="s">
        <v>8353</v>
      </c>
      <c r="EU99" s="189">
        <v>2385</v>
      </c>
      <c r="EV99" s="189" t="s">
        <v>8341</v>
      </c>
      <c r="EW99" s="189" t="s">
        <v>19</v>
      </c>
      <c r="EX99" s="189">
        <v>3</v>
      </c>
      <c r="EY99" s="189" t="s">
        <v>8343</v>
      </c>
      <c r="EZ99" s="189" t="s">
        <v>1300</v>
      </c>
      <c r="FA99" s="190">
        <v>44865</v>
      </c>
      <c r="FB99" s="188" t="s">
        <v>667</v>
      </c>
      <c r="FC99" s="182">
        <v>3</v>
      </c>
      <c r="FD99" s="182" t="s">
        <v>664</v>
      </c>
      <c r="FE99" s="182" t="s">
        <v>30</v>
      </c>
      <c r="FF99" s="182">
        <v>2</v>
      </c>
      <c r="FG99" s="182" t="s">
        <v>666</v>
      </c>
      <c r="FH99" s="182" t="s">
        <v>665</v>
      </c>
      <c r="FI99" s="179">
        <v>43523</v>
      </c>
      <c r="FJ99" s="188" t="s">
        <v>721</v>
      </c>
      <c r="FK99" s="189" t="s">
        <v>14</v>
      </c>
      <c r="FL99" s="189" t="s">
        <v>716</v>
      </c>
      <c r="FM99" s="189" t="s">
        <v>14</v>
      </c>
      <c r="FN99" s="189" t="s">
        <v>14</v>
      </c>
      <c r="FO99" s="189" t="s">
        <v>718</v>
      </c>
      <c r="FP99" s="186" t="s">
        <v>717</v>
      </c>
      <c r="FQ99" s="187">
        <v>43578</v>
      </c>
      <c r="FR99" s="188" t="s">
        <v>722</v>
      </c>
      <c r="FS99" s="182" t="s">
        <v>14</v>
      </c>
      <c r="FT99" s="182" t="s">
        <v>716</v>
      </c>
      <c r="FU99" s="182" t="s">
        <v>14</v>
      </c>
      <c r="FV99" s="182" t="s">
        <v>14</v>
      </c>
      <c r="FW99" s="182" t="s">
        <v>718</v>
      </c>
      <c r="FX99" s="182" t="s">
        <v>717</v>
      </c>
      <c r="FY99" s="179">
        <v>43578</v>
      </c>
      <c r="FZ99" s="189" t="s">
        <v>3647</v>
      </c>
      <c r="GA99" s="189">
        <v>2</v>
      </c>
      <c r="GB99" s="189" t="s">
        <v>2247</v>
      </c>
      <c r="GC99" s="189" t="s">
        <v>30</v>
      </c>
      <c r="GD99" s="189">
        <v>2</v>
      </c>
      <c r="GE99" s="189" t="s">
        <v>14</v>
      </c>
      <c r="GF99" s="189" t="s">
        <v>14</v>
      </c>
      <c r="GG99" s="190">
        <v>44697</v>
      </c>
      <c r="GH99" s="188" t="s">
        <v>3653</v>
      </c>
      <c r="GI99" s="182">
        <v>1</v>
      </c>
      <c r="GJ99" s="182" t="s">
        <v>2247</v>
      </c>
      <c r="GK99" s="182" t="s">
        <v>30</v>
      </c>
      <c r="GL99" s="182">
        <v>2</v>
      </c>
      <c r="GM99" s="182" t="s">
        <v>14</v>
      </c>
      <c r="GN99" s="182" t="s">
        <v>14</v>
      </c>
      <c r="GO99" s="179">
        <v>44697</v>
      </c>
      <c r="GP99" s="189" t="s">
        <v>3648</v>
      </c>
      <c r="GQ99" s="189">
        <v>1</v>
      </c>
      <c r="GR99" s="189" t="s">
        <v>2247</v>
      </c>
      <c r="GS99" s="189" t="s">
        <v>30</v>
      </c>
      <c r="GT99" s="189">
        <v>2</v>
      </c>
      <c r="GU99" s="189" t="s">
        <v>14</v>
      </c>
      <c r="GV99" s="189" t="s">
        <v>14</v>
      </c>
      <c r="GW99" s="190">
        <v>44697</v>
      </c>
      <c r="GX99" s="188" t="s">
        <v>3654</v>
      </c>
      <c r="GY99" s="182">
        <v>0</v>
      </c>
      <c r="GZ99" s="182" t="s">
        <v>2247</v>
      </c>
      <c r="HA99" s="182" t="s">
        <v>30</v>
      </c>
      <c r="HB99" s="182">
        <v>2</v>
      </c>
      <c r="HC99" s="182" t="s">
        <v>14</v>
      </c>
      <c r="HD99" s="182" t="s">
        <v>14</v>
      </c>
      <c r="HE99" s="179">
        <v>44697</v>
      </c>
      <c r="HF99" s="189" t="s">
        <v>3646</v>
      </c>
      <c r="HG99" s="189">
        <v>0</v>
      </c>
      <c r="HH99" s="189" t="s">
        <v>2247</v>
      </c>
      <c r="HI99" s="189" t="s">
        <v>30</v>
      </c>
      <c r="HJ99" s="189">
        <v>2</v>
      </c>
      <c r="HK99" s="189" t="s">
        <v>14</v>
      </c>
      <c r="HL99" s="189" t="s">
        <v>14</v>
      </c>
      <c r="HM99" s="190">
        <v>44697</v>
      </c>
      <c r="HN99" s="188" t="s">
        <v>3652</v>
      </c>
      <c r="HO99" s="182">
        <v>2</v>
      </c>
      <c r="HP99" s="182" t="s">
        <v>2247</v>
      </c>
      <c r="HQ99" s="182" t="s">
        <v>30</v>
      </c>
      <c r="HR99" s="182">
        <v>2</v>
      </c>
      <c r="HS99" s="182" t="s">
        <v>14</v>
      </c>
      <c r="HT99" s="182" t="s">
        <v>14</v>
      </c>
      <c r="HU99" s="179">
        <v>44697</v>
      </c>
      <c r="HV99" s="189" t="s">
        <v>3649</v>
      </c>
      <c r="HW99" s="189">
        <v>1</v>
      </c>
      <c r="HX99" s="189" t="s">
        <v>2247</v>
      </c>
      <c r="HY99" s="189" t="s">
        <v>30</v>
      </c>
      <c r="HZ99" s="189">
        <v>2</v>
      </c>
      <c r="IA99" s="189" t="s">
        <v>14</v>
      </c>
      <c r="IB99" s="189" t="s">
        <v>14</v>
      </c>
      <c r="IC99" s="190">
        <v>44697</v>
      </c>
      <c r="ID99" s="188" t="s">
        <v>3651</v>
      </c>
      <c r="IE99" s="182">
        <v>1</v>
      </c>
      <c r="IF99" s="182" t="s">
        <v>2247</v>
      </c>
      <c r="IG99" s="182" t="s">
        <v>30</v>
      </c>
      <c r="IH99" s="182">
        <v>2</v>
      </c>
      <c r="II99" s="182" t="s">
        <v>14</v>
      </c>
      <c r="IJ99" s="182" t="s">
        <v>14</v>
      </c>
      <c r="IK99" s="179">
        <v>44697</v>
      </c>
      <c r="IL99" s="189" t="s">
        <v>3650</v>
      </c>
      <c r="IM99" s="189">
        <v>1</v>
      </c>
      <c r="IN99" s="189" t="s">
        <v>2247</v>
      </c>
      <c r="IO99" s="189" t="s">
        <v>30</v>
      </c>
      <c r="IP99" s="189">
        <v>2</v>
      </c>
      <c r="IQ99" s="189" t="s">
        <v>14</v>
      </c>
      <c r="IR99" s="189" t="s">
        <v>14</v>
      </c>
      <c r="IS99" s="190">
        <v>44697</v>
      </c>
    </row>
    <row r="100" spans="1:253" s="282" customFormat="1" ht="12.95" customHeight="1" x14ac:dyDescent="0.2">
      <c r="A100" s="282" t="s">
        <v>4660</v>
      </c>
      <c r="B100" s="282" t="s">
        <v>9504</v>
      </c>
      <c r="C100" s="282" t="s">
        <v>4661</v>
      </c>
      <c r="D100" s="282" t="s">
        <v>153</v>
      </c>
      <c r="E100" s="282" t="s">
        <v>8843</v>
      </c>
      <c r="F100" s="282" t="s">
        <v>4662</v>
      </c>
      <c r="G100" s="177">
        <v>229489000</v>
      </c>
      <c r="H100" s="178" t="s">
        <v>1782</v>
      </c>
      <c r="I100" s="178" t="s">
        <v>30</v>
      </c>
      <c r="J100" s="178">
        <v>2</v>
      </c>
      <c r="K100" s="178" t="s">
        <v>1784</v>
      </c>
      <c r="L100" s="178" t="s">
        <v>1783</v>
      </c>
      <c r="M100" s="179">
        <v>44770</v>
      </c>
      <c r="N100" s="188" t="s">
        <v>5358</v>
      </c>
      <c r="O100" s="180">
        <v>853763</v>
      </c>
      <c r="P100" s="180" t="s">
        <v>5355</v>
      </c>
      <c r="Q100" s="180" t="s">
        <v>80</v>
      </c>
      <c r="R100" s="180">
        <v>1</v>
      </c>
      <c r="S100" s="180" t="s">
        <v>5357</v>
      </c>
      <c r="T100" s="180" t="s">
        <v>5356</v>
      </c>
      <c r="U100" s="181">
        <v>44804</v>
      </c>
      <c r="V100" s="188" t="s">
        <v>5362</v>
      </c>
      <c r="W100" s="178">
        <v>33000000</v>
      </c>
      <c r="X100" s="178" t="s">
        <v>5359</v>
      </c>
      <c r="Y100" s="178" t="s">
        <v>19</v>
      </c>
      <c r="Z100" s="178">
        <v>3</v>
      </c>
      <c r="AA100" s="178" t="s">
        <v>5361</v>
      </c>
      <c r="AB100" s="178" t="s">
        <v>5360</v>
      </c>
      <c r="AC100" s="179">
        <v>44804</v>
      </c>
      <c r="AD100" s="188" t="s">
        <v>5364</v>
      </c>
      <c r="AE100" s="186">
        <v>33000000</v>
      </c>
      <c r="AF100" s="186" t="s">
        <v>5359</v>
      </c>
      <c r="AG100" s="186" t="s">
        <v>4515</v>
      </c>
      <c r="AH100" s="186">
        <v>2</v>
      </c>
      <c r="AI100" s="186" t="s">
        <v>5363</v>
      </c>
      <c r="AJ100" s="186" t="s">
        <v>5360</v>
      </c>
      <c r="AK100" s="187">
        <v>44804</v>
      </c>
      <c r="AL100" s="188" t="s">
        <v>8355</v>
      </c>
      <c r="AM100" s="178">
        <v>7900000</v>
      </c>
      <c r="AN100" s="178" t="s">
        <v>5801</v>
      </c>
      <c r="AO100" s="178" t="s">
        <v>80</v>
      </c>
      <c r="AP100" s="178">
        <v>1</v>
      </c>
      <c r="AQ100" s="178" t="s">
        <v>8354</v>
      </c>
      <c r="AR100" s="178" t="s">
        <v>5802</v>
      </c>
      <c r="AS100" s="179">
        <v>44865</v>
      </c>
      <c r="AT100" s="189" t="s">
        <v>8356</v>
      </c>
      <c r="AU100" s="186">
        <v>12900</v>
      </c>
      <c r="AV100" s="186" t="s">
        <v>8335</v>
      </c>
      <c r="AW100" s="186" t="s">
        <v>80</v>
      </c>
      <c r="AX100" s="186">
        <v>1</v>
      </c>
      <c r="AY100" s="186" t="s">
        <v>8337</v>
      </c>
      <c r="AZ100" s="186" t="s">
        <v>8336</v>
      </c>
      <c r="BA100" s="187">
        <v>44865</v>
      </c>
      <c r="BB100" s="188" t="s">
        <v>4663</v>
      </c>
      <c r="BC100" s="178">
        <v>0</v>
      </c>
      <c r="BD100" s="178" t="s">
        <v>14</v>
      </c>
      <c r="BE100" s="178" t="s">
        <v>14</v>
      </c>
      <c r="BF100" s="178" t="s">
        <v>14</v>
      </c>
      <c r="BG100" s="178" t="s">
        <v>14</v>
      </c>
      <c r="BH100" s="178" t="s">
        <v>14</v>
      </c>
      <c r="BI100" s="179">
        <v>44770</v>
      </c>
      <c r="BJ100" s="189" t="s">
        <v>8358</v>
      </c>
      <c r="BK100" s="189">
        <v>1718</v>
      </c>
      <c r="BL100" s="189" t="s">
        <v>8335</v>
      </c>
      <c r="BM100" s="189" t="s">
        <v>80</v>
      </c>
      <c r="BN100" s="189">
        <v>1</v>
      </c>
      <c r="BO100" s="189" t="s">
        <v>8357</v>
      </c>
      <c r="BP100" s="186" t="s">
        <v>8336</v>
      </c>
      <c r="BQ100" s="190">
        <v>44865</v>
      </c>
      <c r="BR100" s="188" t="s">
        <v>5807</v>
      </c>
      <c r="BS100" s="182">
        <v>1200000</v>
      </c>
      <c r="BT100" s="182" t="s">
        <v>5801</v>
      </c>
      <c r="BU100" s="182" t="s">
        <v>80</v>
      </c>
      <c r="BV100" s="182">
        <v>1</v>
      </c>
      <c r="BW100" s="182" t="s">
        <v>5803</v>
      </c>
      <c r="BX100" s="182" t="s">
        <v>5802</v>
      </c>
      <c r="BY100" s="179">
        <v>44830</v>
      </c>
      <c r="BZ100" s="189" t="s">
        <v>5808</v>
      </c>
      <c r="CA100" s="189">
        <v>805000</v>
      </c>
      <c r="CB100" s="189" t="s">
        <v>5801</v>
      </c>
      <c r="CC100" s="189" t="s">
        <v>80</v>
      </c>
      <c r="CD100" s="189">
        <v>1</v>
      </c>
      <c r="CE100" s="189" t="s">
        <v>5805</v>
      </c>
      <c r="CF100" s="189" t="s">
        <v>5802</v>
      </c>
      <c r="CG100" s="190">
        <v>44830</v>
      </c>
      <c r="CH100" s="188" t="s">
        <v>9934</v>
      </c>
      <c r="CI100" s="189" t="e">
        <v>#N/A</v>
      </c>
      <c r="CJ100" s="189" t="e">
        <v>#N/A</v>
      </c>
      <c r="CK100" s="189" t="e">
        <v>#N/A</v>
      </c>
      <c r="CL100" s="189" t="e">
        <v>#N/A</v>
      </c>
      <c r="CM100" s="189" t="e">
        <v>#N/A</v>
      </c>
      <c r="CN100" s="189" t="e">
        <v>#N/A</v>
      </c>
      <c r="CO100" s="191" t="e">
        <v>#N/A</v>
      </c>
      <c r="CP100" s="189" t="s">
        <v>4664</v>
      </c>
      <c r="CQ100" s="182">
        <v>0</v>
      </c>
      <c r="CR100" s="182" t="s">
        <v>14</v>
      </c>
      <c r="CS100" s="182" t="s">
        <v>14</v>
      </c>
      <c r="CT100" s="182" t="s">
        <v>14</v>
      </c>
      <c r="CU100" s="182" t="s">
        <v>14</v>
      </c>
      <c r="CV100" s="182" t="s">
        <v>14</v>
      </c>
      <c r="CW100" s="179">
        <v>44770</v>
      </c>
      <c r="CX100" s="189" t="s">
        <v>8363</v>
      </c>
      <c r="CY100" s="186">
        <v>20600000</v>
      </c>
      <c r="CZ100" s="186" t="s">
        <v>8361</v>
      </c>
      <c r="DA100" s="186" t="s">
        <v>4515</v>
      </c>
      <c r="DB100" s="186">
        <v>2</v>
      </c>
      <c r="DC100" s="186" t="s">
        <v>8366</v>
      </c>
      <c r="DD100" s="186" t="s">
        <v>8362</v>
      </c>
      <c r="DE100" s="192">
        <v>44865</v>
      </c>
      <c r="DF100" s="188" t="s">
        <v>5368</v>
      </c>
      <c r="DG100" s="178">
        <v>0</v>
      </c>
      <c r="DH100" s="182" t="s">
        <v>5365</v>
      </c>
      <c r="DI100" s="182" t="s">
        <v>4515</v>
      </c>
      <c r="DJ100" s="182">
        <v>2</v>
      </c>
      <c r="DK100" s="182" t="s">
        <v>5367</v>
      </c>
      <c r="DL100" s="182" t="s">
        <v>5366</v>
      </c>
      <c r="DM100" s="179">
        <v>44804</v>
      </c>
      <c r="DN100" s="189" t="s">
        <v>8365</v>
      </c>
      <c r="DO100" s="186">
        <v>12400000</v>
      </c>
      <c r="DP100" s="189" t="s">
        <v>5369</v>
      </c>
      <c r="DQ100" s="189" t="s">
        <v>4515</v>
      </c>
      <c r="DR100" s="189">
        <v>2</v>
      </c>
      <c r="DS100" s="189" t="s">
        <v>8364</v>
      </c>
      <c r="DT100" s="189" t="s">
        <v>5366</v>
      </c>
      <c r="DU100" s="190">
        <v>44865</v>
      </c>
      <c r="DV100" s="188" t="s">
        <v>8367</v>
      </c>
      <c r="DW100" s="178">
        <v>20570000</v>
      </c>
      <c r="DX100" s="182" t="s">
        <v>8361</v>
      </c>
      <c r="DY100" s="182" t="s">
        <v>4515</v>
      </c>
      <c r="DZ100" s="182">
        <v>2</v>
      </c>
      <c r="EA100" s="182" t="s">
        <v>8366</v>
      </c>
      <c r="EB100" s="182" t="s">
        <v>8362</v>
      </c>
      <c r="EC100" s="179">
        <v>44865</v>
      </c>
      <c r="ED100" s="189" t="s">
        <v>5371</v>
      </c>
      <c r="EE100" s="186">
        <v>30000</v>
      </c>
      <c r="EF100" s="189" t="s">
        <v>5369</v>
      </c>
      <c r="EG100" s="189" t="s">
        <v>4515</v>
      </c>
      <c r="EH100" s="189">
        <v>2</v>
      </c>
      <c r="EI100" s="189" t="s">
        <v>5370</v>
      </c>
      <c r="EJ100" s="189" t="s">
        <v>4667</v>
      </c>
      <c r="EK100" s="190">
        <v>44804</v>
      </c>
      <c r="EL100" s="188" t="s">
        <v>4665</v>
      </c>
      <c r="EM100" s="178">
        <v>0</v>
      </c>
      <c r="EN100" s="182" t="s">
        <v>14</v>
      </c>
      <c r="EO100" s="182" t="s">
        <v>30</v>
      </c>
      <c r="EP100" s="182">
        <v>2</v>
      </c>
      <c r="EQ100" s="182" t="s">
        <v>14</v>
      </c>
      <c r="ER100" s="182" t="s">
        <v>14</v>
      </c>
      <c r="ES100" s="179">
        <v>44770</v>
      </c>
      <c r="ET100" s="189" t="s">
        <v>8360</v>
      </c>
      <c r="EU100" s="189">
        <v>2385</v>
      </c>
      <c r="EV100" s="189" t="s">
        <v>8341</v>
      </c>
      <c r="EW100" s="189" t="s">
        <v>19</v>
      </c>
      <c r="EX100" s="189">
        <v>3</v>
      </c>
      <c r="EY100" s="189" t="s">
        <v>8359</v>
      </c>
      <c r="EZ100" s="189" t="s">
        <v>8342</v>
      </c>
      <c r="FA100" s="190">
        <v>44865</v>
      </c>
      <c r="FB100" s="188" t="s">
        <v>4669</v>
      </c>
      <c r="FC100" s="182">
        <v>1</v>
      </c>
      <c r="FD100" s="182" t="s">
        <v>4666</v>
      </c>
      <c r="FE100" s="182" t="s">
        <v>30</v>
      </c>
      <c r="FF100" s="182">
        <v>2</v>
      </c>
      <c r="FG100" s="182" t="s">
        <v>4668</v>
      </c>
      <c r="FH100" s="182" t="s">
        <v>4667</v>
      </c>
      <c r="FI100" s="179">
        <v>44770</v>
      </c>
      <c r="FJ100" s="188" t="s">
        <v>9935</v>
      </c>
      <c r="FK100" s="189" t="e">
        <v>#N/A</v>
      </c>
      <c r="FL100" s="189" t="e">
        <v>#N/A</v>
      </c>
      <c r="FM100" s="189" t="e">
        <v>#N/A</v>
      </c>
      <c r="FN100" s="189" t="e">
        <v>#N/A</v>
      </c>
      <c r="FO100" s="189" t="e">
        <v>#N/A</v>
      </c>
      <c r="FP100" s="186" t="e">
        <v>#N/A</v>
      </c>
      <c r="FQ100" s="187" t="e">
        <v>#N/A</v>
      </c>
      <c r="FR100" s="188" t="s">
        <v>9936</v>
      </c>
      <c r="FS100" s="182" t="e">
        <v>#N/A</v>
      </c>
      <c r="FT100" s="182" t="e">
        <v>#N/A</v>
      </c>
      <c r="FU100" s="182" t="e">
        <v>#N/A</v>
      </c>
      <c r="FV100" s="182" t="e">
        <v>#N/A</v>
      </c>
      <c r="FW100" s="182" t="e">
        <v>#N/A</v>
      </c>
      <c r="FX100" s="182" t="e">
        <v>#N/A</v>
      </c>
      <c r="FY100" s="179" t="e">
        <v>#N/A</v>
      </c>
      <c r="FZ100" s="189" t="s">
        <v>4671</v>
      </c>
      <c r="GA100" s="189">
        <v>2</v>
      </c>
      <c r="GB100" s="189" t="s">
        <v>2247</v>
      </c>
      <c r="GC100" s="189" t="s">
        <v>30</v>
      </c>
      <c r="GD100" s="189">
        <v>2</v>
      </c>
      <c r="GE100" s="189" t="s">
        <v>14</v>
      </c>
      <c r="GF100" s="189" t="s">
        <v>14</v>
      </c>
      <c r="GG100" s="190">
        <v>44770</v>
      </c>
      <c r="GH100" s="188" t="s">
        <v>4677</v>
      </c>
      <c r="GI100" s="182">
        <v>1</v>
      </c>
      <c r="GJ100" s="182" t="s">
        <v>2247</v>
      </c>
      <c r="GK100" s="182" t="s">
        <v>30</v>
      </c>
      <c r="GL100" s="182">
        <v>2</v>
      </c>
      <c r="GM100" s="182" t="s">
        <v>14</v>
      </c>
      <c r="GN100" s="182" t="s">
        <v>14</v>
      </c>
      <c r="GO100" s="179">
        <v>44770</v>
      </c>
      <c r="GP100" s="189" t="s">
        <v>4672</v>
      </c>
      <c r="GQ100" s="189">
        <v>2</v>
      </c>
      <c r="GR100" s="189" t="s">
        <v>2247</v>
      </c>
      <c r="GS100" s="189" t="s">
        <v>30</v>
      </c>
      <c r="GT100" s="189">
        <v>2</v>
      </c>
      <c r="GU100" s="189" t="s">
        <v>14</v>
      </c>
      <c r="GV100" s="189" t="s">
        <v>14</v>
      </c>
      <c r="GW100" s="190">
        <v>44770</v>
      </c>
      <c r="GX100" s="188" t="s">
        <v>4678</v>
      </c>
      <c r="GY100" s="182">
        <v>0</v>
      </c>
      <c r="GZ100" s="182" t="s">
        <v>2247</v>
      </c>
      <c r="HA100" s="182" t="s">
        <v>30</v>
      </c>
      <c r="HB100" s="182">
        <v>2</v>
      </c>
      <c r="HC100" s="182" t="s">
        <v>14</v>
      </c>
      <c r="HD100" s="182" t="s">
        <v>14</v>
      </c>
      <c r="HE100" s="179">
        <v>44770</v>
      </c>
      <c r="HF100" s="189" t="s">
        <v>4670</v>
      </c>
      <c r="HG100" s="189">
        <v>0</v>
      </c>
      <c r="HH100" s="189" t="s">
        <v>2247</v>
      </c>
      <c r="HI100" s="189" t="s">
        <v>30</v>
      </c>
      <c r="HJ100" s="189">
        <v>2</v>
      </c>
      <c r="HK100" s="189" t="s">
        <v>14</v>
      </c>
      <c r="HL100" s="189" t="s">
        <v>14</v>
      </c>
      <c r="HM100" s="190">
        <v>44770</v>
      </c>
      <c r="HN100" s="188" t="s">
        <v>4676</v>
      </c>
      <c r="HO100" s="182">
        <v>1</v>
      </c>
      <c r="HP100" s="182" t="s">
        <v>2247</v>
      </c>
      <c r="HQ100" s="182" t="s">
        <v>30</v>
      </c>
      <c r="HR100" s="182">
        <v>2</v>
      </c>
      <c r="HS100" s="182" t="s">
        <v>14</v>
      </c>
      <c r="HT100" s="182" t="s">
        <v>14</v>
      </c>
      <c r="HU100" s="179">
        <v>44770</v>
      </c>
      <c r="HV100" s="189" t="s">
        <v>4673</v>
      </c>
      <c r="HW100" s="189">
        <v>0</v>
      </c>
      <c r="HX100" s="189" t="s">
        <v>2247</v>
      </c>
      <c r="HY100" s="189" t="s">
        <v>30</v>
      </c>
      <c r="HZ100" s="189">
        <v>2</v>
      </c>
      <c r="IA100" s="189" t="s">
        <v>14</v>
      </c>
      <c r="IB100" s="189" t="s">
        <v>14</v>
      </c>
      <c r="IC100" s="190">
        <v>44770</v>
      </c>
      <c r="ID100" s="188" t="s">
        <v>4675</v>
      </c>
      <c r="IE100" s="182">
        <v>1</v>
      </c>
      <c r="IF100" s="182" t="s">
        <v>2247</v>
      </c>
      <c r="IG100" s="182" t="s">
        <v>30</v>
      </c>
      <c r="IH100" s="182">
        <v>2</v>
      </c>
      <c r="II100" s="182" t="s">
        <v>14</v>
      </c>
      <c r="IJ100" s="182" t="s">
        <v>14</v>
      </c>
      <c r="IK100" s="179">
        <v>44770</v>
      </c>
      <c r="IL100" s="189" t="s">
        <v>4674</v>
      </c>
      <c r="IM100" s="189">
        <v>3</v>
      </c>
      <c r="IN100" s="189" t="s">
        <v>2247</v>
      </c>
      <c r="IO100" s="189" t="s">
        <v>30</v>
      </c>
      <c r="IP100" s="189">
        <v>2</v>
      </c>
      <c r="IQ100" s="189" t="s">
        <v>14</v>
      </c>
      <c r="IR100" s="189" t="s">
        <v>14</v>
      </c>
      <c r="IS100" s="190">
        <v>44770</v>
      </c>
    </row>
    <row r="101" spans="1:253" s="282" customFormat="1" ht="12.95" customHeight="1" x14ac:dyDescent="0.2">
      <c r="A101" s="282" t="s">
        <v>2440</v>
      </c>
      <c r="B101" s="282" t="s">
        <v>9241</v>
      </c>
      <c r="C101" s="282" t="s">
        <v>2441</v>
      </c>
      <c r="D101" s="282" t="s">
        <v>2442</v>
      </c>
      <c r="E101" s="282" t="s">
        <v>8844</v>
      </c>
      <c r="F101" s="282" t="s">
        <v>7206</v>
      </c>
      <c r="G101" s="177">
        <v>4514000</v>
      </c>
      <c r="H101" s="178" t="s">
        <v>7170</v>
      </c>
      <c r="I101" s="178" t="s">
        <v>4515</v>
      </c>
      <c r="J101" s="178">
        <v>2</v>
      </c>
      <c r="K101" s="178" t="s">
        <v>7205</v>
      </c>
      <c r="L101" s="178" t="s">
        <v>7204</v>
      </c>
      <c r="M101" s="179">
        <v>44858</v>
      </c>
      <c r="N101" s="188" t="s">
        <v>7208</v>
      </c>
      <c r="O101" s="180">
        <v>74177</v>
      </c>
      <c r="P101" s="180" t="s">
        <v>4723</v>
      </c>
      <c r="Q101" s="180" t="s">
        <v>4515</v>
      </c>
      <c r="R101" s="180">
        <v>2</v>
      </c>
      <c r="S101" s="180" t="s">
        <v>7079</v>
      </c>
      <c r="T101" s="180" t="s">
        <v>7207</v>
      </c>
      <c r="U101" s="181">
        <v>44858</v>
      </c>
      <c r="V101" s="188" t="s">
        <v>7210</v>
      </c>
      <c r="W101" s="178">
        <v>145000</v>
      </c>
      <c r="X101" s="178" t="s">
        <v>4966</v>
      </c>
      <c r="Y101" s="178" t="s">
        <v>4515</v>
      </c>
      <c r="Z101" s="178">
        <v>2</v>
      </c>
      <c r="AA101" s="178" t="s">
        <v>7209</v>
      </c>
      <c r="AB101" s="178" t="s">
        <v>7180</v>
      </c>
      <c r="AC101" s="179">
        <v>44858</v>
      </c>
      <c r="AD101" s="188" t="s">
        <v>7214</v>
      </c>
      <c r="AE101" s="186">
        <v>96000</v>
      </c>
      <c r="AF101" s="186" t="s">
        <v>7211</v>
      </c>
      <c r="AG101" s="186" t="s">
        <v>19</v>
      </c>
      <c r="AH101" s="186">
        <v>3</v>
      </c>
      <c r="AI101" s="186" t="s">
        <v>7213</v>
      </c>
      <c r="AJ101" s="186" t="s">
        <v>7212</v>
      </c>
      <c r="AK101" s="187">
        <v>44858</v>
      </c>
      <c r="AL101" s="188" t="s">
        <v>7217</v>
      </c>
      <c r="AM101" s="178">
        <v>122000</v>
      </c>
      <c r="AN101" s="178" t="s">
        <v>4966</v>
      </c>
      <c r="AO101" s="178" t="s">
        <v>4515</v>
      </c>
      <c r="AP101" s="178">
        <v>2</v>
      </c>
      <c r="AQ101" s="178" t="s">
        <v>7216</v>
      </c>
      <c r="AR101" s="178" t="s">
        <v>7215</v>
      </c>
      <c r="AS101" s="179">
        <v>44858</v>
      </c>
      <c r="AT101" s="189" t="s">
        <v>7218</v>
      </c>
      <c r="AU101" s="186" t="s">
        <v>14</v>
      </c>
      <c r="AV101" s="186" t="s">
        <v>14</v>
      </c>
      <c r="AW101" s="186" t="s">
        <v>14</v>
      </c>
      <c r="AX101" s="186" t="s">
        <v>14</v>
      </c>
      <c r="AY101" s="186" t="s">
        <v>6799</v>
      </c>
      <c r="AZ101" s="186" t="s">
        <v>14</v>
      </c>
      <c r="BA101" s="187">
        <v>44858</v>
      </c>
      <c r="BB101" s="188" t="s">
        <v>7234</v>
      </c>
      <c r="BC101" s="178" t="s">
        <v>14</v>
      </c>
      <c r="BD101" s="178" t="s">
        <v>14</v>
      </c>
      <c r="BE101" s="178" t="s">
        <v>14</v>
      </c>
      <c r="BF101" s="178" t="s">
        <v>14</v>
      </c>
      <c r="BG101" s="178" t="s">
        <v>6825</v>
      </c>
      <c r="BH101" s="178" t="s">
        <v>14</v>
      </c>
      <c r="BI101" s="179">
        <v>44858</v>
      </c>
      <c r="BJ101" s="189" t="s">
        <v>7222</v>
      </c>
      <c r="BK101" s="189">
        <v>61</v>
      </c>
      <c r="BL101" s="189" t="s">
        <v>7219</v>
      </c>
      <c r="BM101" s="189" t="s">
        <v>19</v>
      </c>
      <c r="BN101" s="189">
        <v>3</v>
      </c>
      <c r="BO101" s="189" t="s">
        <v>7221</v>
      </c>
      <c r="BP101" s="186" t="s">
        <v>7220</v>
      </c>
      <c r="BQ101" s="190">
        <v>44858</v>
      </c>
      <c r="BR101" s="188" t="s">
        <v>7235</v>
      </c>
      <c r="BS101" s="182" t="s">
        <v>14</v>
      </c>
      <c r="BT101" s="182" t="s">
        <v>14</v>
      </c>
      <c r="BU101" s="182" t="s">
        <v>14</v>
      </c>
      <c r="BV101" s="182" t="s">
        <v>14</v>
      </c>
      <c r="BW101" s="182" t="s">
        <v>6827</v>
      </c>
      <c r="BX101" s="182" t="s">
        <v>14</v>
      </c>
      <c r="BY101" s="179">
        <v>44858</v>
      </c>
      <c r="BZ101" s="189" t="s">
        <v>7236</v>
      </c>
      <c r="CA101" s="189" t="s">
        <v>14</v>
      </c>
      <c r="CB101" s="189" t="s">
        <v>14</v>
      </c>
      <c r="CC101" s="189" t="s">
        <v>14</v>
      </c>
      <c r="CD101" s="189" t="s">
        <v>14</v>
      </c>
      <c r="CE101" s="189" t="s">
        <v>6829</v>
      </c>
      <c r="CF101" s="189" t="s">
        <v>14</v>
      </c>
      <c r="CG101" s="190">
        <v>44858</v>
      </c>
      <c r="CH101" s="188" t="s">
        <v>9937</v>
      </c>
      <c r="CI101" s="189" t="e">
        <v>#N/A</v>
      </c>
      <c r="CJ101" s="189" t="e">
        <v>#N/A</v>
      </c>
      <c r="CK101" s="189" t="e">
        <v>#N/A</v>
      </c>
      <c r="CL101" s="189" t="e">
        <v>#N/A</v>
      </c>
      <c r="CM101" s="189" t="e">
        <v>#N/A</v>
      </c>
      <c r="CN101" s="189" t="e">
        <v>#N/A</v>
      </c>
      <c r="CO101" s="191" t="e">
        <v>#N/A</v>
      </c>
      <c r="CP101" s="189" t="s">
        <v>7237</v>
      </c>
      <c r="CQ101" s="182" t="s">
        <v>14</v>
      </c>
      <c r="CR101" s="182" t="s">
        <v>14</v>
      </c>
      <c r="CS101" s="182" t="s">
        <v>14</v>
      </c>
      <c r="CT101" s="182" t="s">
        <v>14</v>
      </c>
      <c r="CU101" s="182" t="s">
        <v>6831</v>
      </c>
      <c r="CV101" s="182" t="s">
        <v>14</v>
      </c>
      <c r="CW101" s="179">
        <v>44858</v>
      </c>
      <c r="CX101" s="189" t="s">
        <v>7224</v>
      </c>
      <c r="CY101" s="186">
        <v>94000</v>
      </c>
      <c r="CZ101" s="186" t="s">
        <v>4966</v>
      </c>
      <c r="DA101" s="186" t="s">
        <v>4515</v>
      </c>
      <c r="DB101" s="186">
        <v>2</v>
      </c>
      <c r="DC101" s="186" t="s">
        <v>7192</v>
      </c>
      <c r="DD101" s="186" t="s">
        <v>7225</v>
      </c>
      <c r="DE101" s="192">
        <v>44858</v>
      </c>
      <c r="DF101" s="188" t="s">
        <v>7226</v>
      </c>
      <c r="DG101" s="178">
        <v>49000</v>
      </c>
      <c r="DH101" s="182" t="s">
        <v>4966</v>
      </c>
      <c r="DI101" s="182" t="s">
        <v>4515</v>
      </c>
      <c r="DJ101" s="182">
        <v>2</v>
      </c>
      <c r="DK101" s="182" t="s">
        <v>4579</v>
      </c>
      <c r="DL101" s="182" t="s">
        <v>7225</v>
      </c>
      <c r="DM101" s="179">
        <v>44858</v>
      </c>
      <c r="DN101" s="189" t="s">
        <v>7227</v>
      </c>
      <c r="DO101" s="186">
        <v>2000</v>
      </c>
      <c r="DP101" s="189" t="s">
        <v>4966</v>
      </c>
      <c r="DQ101" s="189" t="s">
        <v>4515</v>
      </c>
      <c r="DR101" s="189">
        <v>2</v>
      </c>
      <c r="DS101" s="189" t="s">
        <v>6813</v>
      </c>
      <c r="DT101" s="189" t="s">
        <v>7225</v>
      </c>
      <c r="DU101" s="190">
        <v>44858</v>
      </c>
      <c r="DV101" s="188" t="s">
        <v>7228</v>
      </c>
      <c r="DW101" s="178">
        <v>94000</v>
      </c>
      <c r="DX101" s="182" t="s">
        <v>4966</v>
      </c>
      <c r="DY101" s="182" t="s">
        <v>4515</v>
      </c>
      <c r="DZ101" s="182">
        <v>2</v>
      </c>
      <c r="EA101" s="182" t="s">
        <v>7192</v>
      </c>
      <c r="EB101" s="182" t="s">
        <v>7225</v>
      </c>
      <c r="EC101" s="179">
        <v>44858</v>
      </c>
      <c r="ED101" s="189" t="s">
        <v>7229</v>
      </c>
      <c r="EE101" s="186">
        <v>0</v>
      </c>
      <c r="EF101" s="189" t="s">
        <v>904</v>
      </c>
      <c r="EG101" s="189" t="s">
        <v>14</v>
      </c>
      <c r="EH101" s="189" t="s">
        <v>14</v>
      </c>
      <c r="EI101" s="189" t="s">
        <v>6816</v>
      </c>
      <c r="EJ101" s="189" t="s">
        <v>904</v>
      </c>
      <c r="EK101" s="190">
        <v>44858</v>
      </c>
      <c r="EL101" s="188" t="s">
        <v>7230</v>
      </c>
      <c r="EM101" s="178">
        <v>0</v>
      </c>
      <c r="EN101" s="182" t="s">
        <v>904</v>
      </c>
      <c r="EO101" s="182" t="s">
        <v>14</v>
      </c>
      <c r="EP101" s="182" t="s">
        <v>14</v>
      </c>
      <c r="EQ101" s="182" t="s">
        <v>6818</v>
      </c>
      <c r="ER101" s="182" t="s">
        <v>904</v>
      </c>
      <c r="ES101" s="179">
        <v>44858</v>
      </c>
      <c r="ET101" s="189" t="s">
        <v>7223</v>
      </c>
      <c r="EU101" s="189">
        <v>61</v>
      </c>
      <c r="EV101" s="189" t="s">
        <v>7219</v>
      </c>
      <c r="EW101" s="189" t="s">
        <v>19</v>
      </c>
      <c r="EX101" s="189">
        <v>3</v>
      </c>
      <c r="EY101" s="189" t="s">
        <v>7221</v>
      </c>
      <c r="EZ101" s="189" t="s">
        <v>7220</v>
      </c>
      <c r="FA101" s="190">
        <v>44858</v>
      </c>
      <c r="FB101" s="188" t="s">
        <v>7231</v>
      </c>
      <c r="FC101" s="182">
        <v>2</v>
      </c>
      <c r="FD101" s="182" t="s">
        <v>4966</v>
      </c>
      <c r="FE101" s="182" t="s">
        <v>4515</v>
      </c>
      <c r="FF101" s="182">
        <v>2</v>
      </c>
      <c r="FG101" s="182" t="s">
        <v>7196</v>
      </c>
      <c r="FH101" s="182" t="s">
        <v>7187</v>
      </c>
      <c r="FI101" s="179">
        <v>44858</v>
      </c>
      <c r="FJ101" s="188" t="s">
        <v>7232</v>
      </c>
      <c r="FK101" s="189" t="s">
        <v>14</v>
      </c>
      <c r="FL101" s="189" t="s">
        <v>14</v>
      </c>
      <c r="FM101" s="189" t="s">
        <v>14</v>
      </c>
      <c r="FN101" s="189" t="s">
        <v>14</v>
      </c>
      <c r="FO101" s="189" t="s">
        <v>6821</v>
      </c>
      <c r="FP101" s="186" t="s">
        <v>14</v>
      </c>
      <c r="FQ101" s="187">
        <v>44858</v>
      </c>
      <c r="FR101" s="188" t="s">
        <v>7233</v>
      </c>
      <c r="FS101" s="182" t="s">
        <v>14</v>
      </c>
      <c r="FT101" s="182" t="s">
        <v>14</v>
      </c>
      <c r="FU101" s="182" t="s">
        <v>14</v>
      </c>
      <c r="FV101" s="182" t="s">
        <v>14</v>
      </c>
      <c r="FW101" s="182" t="s">
        <v>6823</v>
      </c>
      <c r="FX101" s="182" t="s">
        <v>14</v>
      </c>
      <c r="FY101" s="179">
        <v>44858</v>
      </c>
      <c r="FZ101" s="189" t="s">
        <v>2444</v>
      </c>
      <c r="GA101" s="189">
        <v>0</v>
      </c>
      <c r="GB101" s="189" t="s">
        <v>2247</v>
      </c>
      <c r="GC101" s="189" t="s">
        <v>30</v>
      </c>
      <c r="GD101" s="189">
        <v>2</v>
      </c>
      <c r="GE101" s="189" t="s">
        <v>14</v>
      </c>
      <c r="GF101" s="189" t="s">
        <v>14</v>
      </c>
      <c r="GG101" s="190">
        <v>44678</v>
      </c>
      <c r="GH101" s="188" t="s">
        <v>2450</v>
      </c>
      <c r="GI101" s="182">
        <v>0</v>
      </c>
      <c r="GJ101" s="182" t="s">
        <v>2247</v>
      </c>
      <c r="GK101" s="182" t="s">
        <v>30</v>
      </c>
      <c r="GL101" s="182">
        <v>2</v>
      </c>
      <c r="GM101" s="182" t="s">
        <v>14</v>
      </c>
      <c r="GN101" s="182" t="s">
        <v>14</v>
      </c>
      <c r="GO101" s="179">
        <v>44678</v>
      </c>
      <c r="GP101" s="189" t="s">
        <v>2445</v>
      </c>
      <c r="GQ101" s="189">
        <v>0</v>
      </c>
      <c r="GR101" s="189" t="s">
        <v>2247</v>
      </c>
      <c r="GS101" s="189" t="s">
        <v>30</v>
      </c>
      <c r="GT101" s="189">
        <v>2</v>
      </c>
      <c r="GU101" s="189" t="s">
        <v>14</v>
      </c>
      <c r="GV101" s="189" t="s">
        <v>14</v>
      </c>
      <c r="GW101" s="190">
        <v>44678</v>
      </c>
      <c r="GX101" s="188" t="s">
        <v>2451</v>
      </c>
      <c r="GY101" s="182">
        <v>0</v>
      </c>
      <c r="GZ101" s="182" t="s">
        <v>2247</v>
      </c>
      <c r="HA101" s="182" t="s">
        <v>30</v>
      </c>
      <c r="HB101" s="182">
        <v>2</v>
      </c>
      <c r="HC101" s="182" t="s">
        <v>14</v>
      </c>
      <c r="HD101" s="182" t="s">
        <v>14</v>
      </c>
      <c r="HE101" s="179">
        <v>44678</v>
      </c>
      <c r="HF101" s="189" t="s">
        <v>2443</v>
      </c>
      <c r="HG101" s="189">
        <v>0</v>
      </c>
      <c r="HH101" s="189" t="s">
        <v>2247</v>
      </c>
      <c r="HI101" s="189" t="s">
        <v>30</v>
      </c>
      <c r="HJ101" s="189">
        <v>2</v>
      </c>
      <c r="HK101" s="189" t="s">
        <v>14</v>
      </c>
      <c r="HL101" s="189" t="s">
        <v>14</v>
      </c>
      <c r="HM101" s="190">
        <v>44678</v>
      </c>
      <c r="HN101" s="188" t="s">
        <v>2449</v>
      </c>
      <c r="HO101" s="182">
        <v>0</v>
      </c>
      <c r="HP101" s="182" t="s">
        <v>2247</v>
      </c>
      <c r="HQ101" s="182" t="s">
        <v>30</v>
      </c>
      <c r="HR101" s="182">
        <v>2</v>
      </c>
      <c r="HS101" s="182" t="s">
        <v>14</v>
      </c>
      <c r="HT101" s="182" t="s">
        <v>14</v>
      </c>
      <c r="HU101" s="179">
        <v>44678</v>
      </c>
      <c r="HV101" s="189" t="s">
        <v>2446</v>
      </c>
      <c r="HW101" s="189">
        <v>0</v>
      </c>
      <c r="HX101" s="189" t="s">
        <v>2247</v>
      </c>
      <c r="HY101" s="189" t="s">
        <v>30</v>
      </c>
      <c r="HZ101" s="189">
        <v>2</v>
      </c>
      <c r="IA101" s="189" t="s">
        <v>14</v>
      </c>
      <c r="IB101" s="189" t="s">
        <v>14</v>
      </c>
      <c r="IC101" s="190">
        <v>44678</v>
      </c>
      <c r="ID101" s="188" t="s">
        <v>2448</v>
      </c>
      <c r="IE101" s="182">
        <v>0</v>
      </c>
      <c r="IF101" s="182" t="s">
        <v>2247</v>
      </c>
      <c r="IG101" s="182" t="s">
        <v>30</v>
      </c>
      <c r="IH101" s="182">
        <v>2</v>
      </c>
      <c r="II101" s="182" t="s">
        <v>14</v>
      </c>
      <c r="IJ101" s="182" t="s">
        <v>14</v>
      </c>
      <c r="IK101" s="179">
        <v>44678</v>
      </c>
      <c r="IL101" s="189" t="s">
        <v>2447</v>
      </c>
      <c r="IM101" s="189">
        <v>0</v>
      </c>
      <c r="IN101" s="189" t="s">
        <v>2247</v>
      </c>
      <c r="IO101" s="189" t="s">
        <v>30</v>
      </c>
      <c r="IP101" s="189">
        <v>2</v>
      </c>
      <c r="IQ101" s="189" t="s">
        <v>14</v>
      </c>
      <c r="IR101" s="189" t="s">
        <v>14</v>
      </c>
      <c r="IS101" s="190">
        <v>44678</v>
      </c>
    </row>
    <row r="102" spans="1:253" s="282" customFormat="1" ht="12.95" customHeight="1" x14ac:dyDescent="0.2">
      <c r="A102" s="282" t="s">
        <v>2514</v>
      </c>
      <c r="B102" s="282" t="s">
        <v>9241</v>
      </c>
      <c r="C102" s="282" t="s">
        <v>2515</v>
      </c>
      <c r="D102" s="282" t="s">
        <v>2516</v>
      </c>
      <c r="E102" s="282" t="s">
        <v>8845</v>
      </c>
      <c r="F102" s="282" t="s">
        <v>5289</v>
      </c>
      <c r="G102" s="177">
        <v>33359000</v>
      </c>
      <c r="H102" s="178" t="s">
        <v>5287</v>
      </c>
      <c r="I102" s="178" t="s">
        <v>4515</v>
      </c>
      <c r="J102" s="178">
        <v>2</v>
      </c>
      <c r="K102" s="178" t="s">
        <v>5250</v>
      </c>
      <c r="L102" s="178" t="s">
        <v>5288</v>
      </c>
      <c r="M102" s="179">
        <v>44804</v>
      </c>
      <c r="N102" s="188" t="s">
        <v>5291</v>
      </c>
      <c r="O102" s="180">
        <v>1280000</v>
      </c>
      <c r="P102" s="180" t="s">
        <v>5252</v>
      </c>
      <c r="Q102" s="180" t="s">
        <v>80</v>
      </c>
      <c r="R102" s="180">
        <v>1</v>
      </c>
      <c r="S102" s="180" t="s">
        <v>5253</v>
      </c>
      <c r="T102" s="180" t="s">
        <v>5290</v>
      </c>
      <c r="U102" s="181">
        <v>44804</v>
      </c>
      <c r="V102" s="188" t="s">
        <v>5292</v>
      </c>
      <c r="W102" s="178">
        <v>33359000</v>
      </c>
      <c r="X102" s="178" t="s">
        <v>5252</v>
      </c>
      <c r="Y102" s="178" t="s">
        <v>4515</v>
      </c>
      <c r="Z102" s="178">
        <v>2</v>
      </c>
      <c r="AA102" s="178" t="s">
        <v>5255</v>
      </c>
      <c r="AB102" s="178" t="s">
        <v>5288</v>
      </c>
      <c r="AC102" s="179">
        <v>44804</v>
      </c>
      <c r="AD102" s="188" t="s">
        <v>5295</v>
      </c>
      <c r="AE102" s="186">
        <v>10081000</v>
      </c>
      <c r="AF102" s="186" t="s">
        <v>5293</v>
      </c>
      <c r="AG102" s="186" t="s">
        <v>4515</v>
      </c>
      <c r="AH102" s="186">
        <v>2</v>
      </c>
      <c r="AI102" s="186" t="s">
        <v>5294</v>
      </c>
      <c r="AJ102" s="186" t="s">
        <v>5258</v>
      </c>
      <c r="AK102" s="187">
        <v>44804</v>
      </c>
      <c r="AL102" s="188" t="s">
        <v>5296</v>
      </c>
      <c r="AM102" s="178">
        <v>1570000</v>
      </c>
      <c r="AN102" s="178" t="s">
        <v>5261</v>
      </c>
      <c r="AO102" s="178" t="s">
        <v>4515</v>
      </c>
      <c r="AP102" s="178">
        <v>2</v>
      </c>
      <c r="AQ102" s="178" t="s">
        <v>5263</v>
      </c>
      <c r="AR102" s="178" t="s">
        <v>5262</v>
      </c>
      <c r="AS102" s="179">
        <v>44804</v>
      </c>
      <c r="AT102" s="189" t="s">
        <v>5297</v>
      </c>
      <c r="AU102" s="186" t="s">
        <v>14</v>
      </c>
      <c r="AV102" s="186" t="s">
        <v>14</v>
      </c>
      <c r="AW102" s="186" t="s">
        <v>14</v>
      </c>
      <c r="AX102" s="186" t="s">
        <v>14</v>
      </c>
      <c r="AY102" s="186" t="s">
        <v>15</v>
      </c>
      <c r="AZ102" s="186" t="s">
        <v>14</v>
      </c>
      <c r="BA102" s="187">
        <v>44804</v>
      </c>
      <c r="BB102" s="188" t="s">
        <v>5312</v>
      </c>
      <c r="BC102" s="178" t="s">
        <v>14</v>
      </c>
      <c r="BD102" s="178" t="s">
        <v>14</v>
      </c>
      <c r="BE102" s="178" t="s">
        <v>14</v>
      </c>
      <c r="BF102" s="178" t="s">
        <v>14</v>
      </c>
      <c r="BG102" s="178" t="s">
        <v>15</v>
      </c>
      <c r="BH102" s="178" t="s">
        <v>14</v>
      </c>
      <c r="BI102" s="179">
        <v>44804</v>
      </c>
      <c r="BJ102" s="189" t="s">
        <v>5298</v>
      </c>
      <c r="BK102" s="189">
        <v>4</v>
      </c>
      <c r="BL102" s="189" t="s">
        <v>5266</v>
      </c>
      <c r="BM102" s="189" t="s">
        <v>4515</v>
      </c>
      <c r="BN102" s="189">
        <v>2</v>
      </c>
      <c r="BO102" s="189" t="s">
        <v>5268</v>
      </c>
      <c r="BP102" s="186" t="s">
        <v>5267</v>
      </c>
      <c r="BQ102" s="190">
        <v>44804</v>
      </c>
      <c r="BR102" s="188" t="s">
        <v>5313</v>
      </c>
      <c r="BS102" s="182" t="s">
        <v>14</v>
      </c>
      <c r="BT102" s="182" t="s">
        <v>14</v>
      </c>
      <c r="BU102" s="182" t="s">
        <v>14</v>
      </c>
      <c r="BV102" s="182" t="s">
        <v>14</v>
      </c>
      <c r="BW102" s="182" t="s">
        <v>15</v>
      </c>
      <c r="BX102" s="182" t="s">
        <v>14</v>
      </c>
      <c r="BY102" s="179">
        <v>44804</v>
      </c>
      <c r="BZ102" s="189" t="s">
        <v>5314</v>
      </c>
      <c r="CA102" s="189" t="s">
        <v>14</v>
      </c>
      <c r="CB102" s="189" t="s">
        <v>14</v>
      </c>
      <c r="CC102" s="189" t="s">
        <v>14</v>
      </c>
      <c r="CD102" s="189" t="s">
        <v>14</v>
      </c>
      <c r="CE102" s="189" t="s">
        <v>15</v>
      </c>
      <c r="CF102" s="189" t="s">
        <v>14</v>
      </c>
      <c r="CG102" s="190">
        <v>44804</v>
      </c>
      <c r="CH102" s="188" t="s">
        <v>9938</v>
      </c>
      <c r="CI102" s="189" t="e">
        <v>#N/A</v>
      </c>
      <c r="CJ102" s="189" t="e">
        <v>#N/A</v>
      </c>
      <c r="CK102" s="189" t="e">
        <v>#N/A</v>
      </c>
      <c r="CL102" s="189" t="e">
        <v>#N/A</v>
      </c>
      <c r="CM102" s="189" t="e">
        <v>#N/A</v>
      </c>
      <c r="CN102" s="189" t="e">
        <v>#N/A</v>
      </c>
      <c r="CO102" s="191" t="e">
        <v>#N/A</v>
      </c>
      <c r="CP102" s="189" t="s">
        <v>5315</v>
      </c>
      <c r="CQ102" s="182" t="s">
        <v>14</v>
      </c>
      <c r="CR102" s="182" t="s">
        <v>14</v>
      </c>
      <c r="CS102" s="182" t="s">
        <v>14</v>
      </c>
      <c r="CT102" s="182" t="s">
        <v>14</v>
      </c>
      <c r="CU102" s="182" t="s">
        <v>15</v>
      </c>
      <c r="CV102" s="182" t="s">
        <v>14</v>
      </c>
      <c r="CW102" s="179">
        <v>44804</v>
      </c>
      <c r="CX102" s="189" t="s">
        <v>5300</v>
      </c>
      <c r="CY102" s="186">
        <v>1700000</v>
      </c>
      <c r="CZ102" s="186" t="s">
        <v>4966</v>
      </c>
      <c r="DA102" s="186" t="s">
        <v>4515</v>
      </c>
      <c r="DB102" s="186">
        <v>2</v>
      </c>
      <c r="DC102" s="186" t="s">
        <v>5303</v>
      </c>
      <c r="DD102" s="186" t="s">
        <v>5262</v>
      </c>
      <c r="DE102" s="192">
        <v>44804</v>
      </c>
      <c r="DF102" s="188" t="s">
        <v>5304</v>
      </c>
      <c r="DG102" s="178">
        <v>23278000</v>
      </c>
      <c r="DH102" s="182" t="s">
        <v>5301</v>
      </c>
      <c r="DI102" s="182" t="s">
        <v>30</v>
      </c>
      <c r="DJ102" s="182">
        <v>2</v>
      </c>
      <c r="DK102" s="182" t="s">
        <v>5303</v>
      </c>
      <c r="DL102" s="182" t="s">
        <v>5302</v>
      </c>
      <c r="DM102" s="179">
        <v>44804</v>
      </c>
      <c r="DN102" s="189" t="s">
        <v>5305</v>
      </c>
      <c r="DO102" s="186">
        <v>8381000</v>
      </c>
      <c r="DP102" s="189" t="s">
        <v>5301</v>
      </c>
      <c r="DQ102" s="189" t="s">
        <v>4515</v>
      </c>
      <c r="DR102" s="189">
        <v>2</v>
      </c>
      <c r="DS102" s="189" t="s">
        <v>5303</v>
      </c>
      <c r="DT102" s="189" t="s">
        <v>5302</v>
      </c>
      <c r="DU102" s="190">
        <v>44804</v>
      </c>
      <c r="DV102" s="188" t="s">
        <v>5306</v>
      </c>
      <c r="DW102" s="178">
        <v>1700000</v>
      </c>
      <c r="DX102" s="182" t="s">
        <v>4966</v>
      </c>
      <c r="DY102" s="182" t="s">
        <v>4515</v>
      </c>
      <c r="DZ102" s="182">
        <v>2</v>
      </c>
      <c r="EA102" s="182" t="s">
        <v>5303</v>
      </c>
      <c r="EB102" s="182" t="s">
        <v>5262</v>
      </c>
      <c r="EC102" s="179">
        <v>44804</v>
      </c>
      <c r="ED102" s="189" t="s">
        <v>5307</v>
      </c>
      <c r="EE102" s="186">
        <v>0</v>
      </c>
      <c r="EF102" s="189" t="s">
        <v>904</v>
      </c>
      <c r="EG102" s="189" t="s">
        <v>14</v>
      </c>
      <c r="EH102" s="189" t="s">
        <v>14</v>
      </c>
      <c r="EI102" s="189" t="s">
        <v>15</v>
      </c>
      <c r="EJ102" s="189" t="s">
        <v>14</v>
      </c>
      <c r="EK102" s="190">
        <v>44804</v>
      </c>
      <c r="EL102" s="188" t="s">
        <v>5308</v>
      </c>
      <c r="EM102" s="178">
        <v>0</v>
      </c>
      <c r="EN102" s="182" t="s">
        <v>904</v>
      </c>
      <c r="EO102" s="182" t="s">
        <v>14</v>
      </c>
      <c r="EP102" s="182" t="s">
        <v>14</v>
      </c>
      <c r="EQ102" s="182" t="s">
        <v>15</v>
      </c>
      <c r="ER102" s="182" t="s">
        <v>14</v>
      </c>
      <c r="ES102" s="179">
        <v>44804</v>
      </c>
      <c r="ET102" s="189" t="s">
        <v>5299</v>
      </c>
      <c r="EU102" s="189">
        <v>4</v>
      </c>
      <c r="EV102" s="189" t="s">
        <v>5266</v>
      </c>
      <c r="EW102" s="189" t="s">
        <v>4515</v>
      </c>
      <c r="EX102" s="189">
        <v>2</v>
      </c>
      <c r="EY102" s="189" t="s">
        <v>5268</v>
      </c>
      <c r="EZ102" s="189" t="s">
        <v>5267</v>
      </c>
      <c r="FA102" s="190">
        <v>44804</v>
      </c>
      <c r="FB102" s="188" t="s">
        <v>5309</v>
      </c>
      <c r="FC102" s="182">
        <v>3</v>
      </c>
      <c r="FD102" s="182" t="s">
        <v>4966</v>
      </c>
      <c r="FE102" s="182" t="s">
        <v>80</v>
      </c>
      <c r="FF102" s="182">
        <v>1</v>
      </c>
      <c r="FG102" s="182" t="s">
        <v>5241</v>
      </c>
      <c r="FH102" s="182" t="s">
        <v>5262</v>
      </c>
      <c r="FI102" s="179">
        <v>44804</v>
      </c>
      <c r="FJ102" s="188" t="s">
        <v>5310</v>
      </c>
      <c r="FK102" s="189" t="s">
        <v>14</v>
      </c>
      <c r="FL102" s="189" t="s">
        <v>14</v>
      </c>
      <c r="FM102" s="189" t="s">
        <v>14</v>
      </c>
      <c r="FN102" s="189" t="s">
        <v>14</v>
      </c>
      <c r="FO102" s="189" t="s">
        <v>15</v>
      </c>
      <c r="FP102" s="186" t="s">
        <v>14</v>
      </c>
      <c r="FQ102" s="187">
        <v>44804</v>
      </c>
      <c r="FR102" s="188" t="s">
        <v>5311</v>
      </c>
      <c r="FS102" s="182" t="s">
        <v>14</v>
      </c>
      <c r="FT102" s="182" t="s">
        <v>14</v>
      </c>
      <c r="FU102" s="182" t="s">
        <v>14</v>
      </c>
      <c r="FV102" s="182" t="s">
        <v>14</v>
      </c>
      <c r="FW102" s="182" t="s">
        <v>15</v>
      </c>
      <c r="FX102" s="182" t="s">
        <v>14</v>
      </c>
      <c r="FY102" s="179">
        <v>44804</v>
      </c>
      <c r="FZ102" s="189" t="s">
        <v>2518</v>
      </c>
      <c r="GA102" s="189">
        <v>0</v>
      </c>
      <c r="GB102" s="189" t="s">
        <v>2247</v>
      </c>
      <c r="GC102" s="189" t="s">
        <v>30</v>
      </c>
      <c r="GD102" s="189">
        <v>2</v>
      </c>
      <c r="GE102" s="189" t="s">
        <v>14</v>
      </c>
      <c r="GF102" s="189" t="s">
        <v>14</v>
      </c>
      <c r="GG102" s="190">
        <v>44683</v>
      </c>
      <c r="GH102" s="188" t="s">
        <v>2524</v>
      </c>
      <c r="GI102" s="182">
        <v>0</v>
      </c>
      <c r="GJ102" s="182" t="s">
        <v>2247</v>
      </c>
      <c r="GK102" s="182" t="s">
        <v>30</v>
      </c>
      <c r="GL102" s="182">
        <v>2</v>
      </c>
      <c r="GM102" s="182" t="s">
        <v>14</v>
      </c>
      <c r="GN102" s="182" t="s">
        <v>14</v>
      </c>
      <c r="GO102" s="179">
        <v>44683</v>
      </c>
      <c r="GP102" s="189" t="s">
        <v>2519</v>
      </c>
      <c r="GQ102" s="189">
        <v>0</v>
      </c>
      <c r="GR102" s="189" t="s">
        <v>2247</v>
      </c>
      <c r="GS102" s="189" t="s">
        <v>30</v>
      </c>
      <c r="GT102" s="189">
        <v>2</v>
      </c>
      <c r="GU102" s="189" t="s">
        <v>14</v>
      </c>
      <c r="GV102" s="189" t="s">
        <v>14</v>
      </c>
      <c r="GW102" s="190">
        <v>44683</v>
      </c>
      <c r="GX102" s="188" t="s">
        <v>2525</v>
      </c>
      <c r="GY102" s="182">
        <v>0</v>
      </c>
      <c r="GZ102" s="182" t="s">
        <v>2247</v>
      </c>
      <c r="HA102" s="182" t="s">
        <v>30</v>
      </c>
      <c r="HB102" s="182">
        <v>2</v>
      </c>
      <c r="HC102" s="182" t="s">
        <v>14</v>
      </c>
      <c r="HD102" s="182" t="s">
        <v>14</v>
      </c>
      <c r="HE102" s="179">
        <v>44683</v>
      </c>
      <c r="HF102" s="189" t="s">
        <v>2517</v>
      </c>
      <c r="HG102" s="189">
        <v>0</v>
      </c>
      <c r="HH102" s="189" t="s">
        <v>2247</v>
      </c>
      <c r="HI102" s="189" t="s">
        <v>30</v>
      </c>
      <c r="HJ102" s="189">
        <v>2</v>
      </c>
      <c r="HK102" s="189" t="s">
        <v>14</v>
      </c>
      <c r="HL102" s="189" t="s">
        <v>14</v>
      </c>
      <c r="HM102" s="190">
        <v>44683</v>
      </c>
      <c r="HN102" s="188" t="s">
        <v>2523</v>
      </c>
      <c r="HO102" s="182">
        <v>0</v>
      </c>
      <c r="HP102" s="182" t="s">
        <v>2247</v>
      </c>
      <c r="HQ102" s="182" t="s">
        <v>30</v>
      </c>
      <c r="HR102" s="182">
        <v>2</v>
      </c>
      <c r="HS102" s="182" t="s">
        <v>14</v>
      </c>
      <c r="HT102" s="182" t="s">
        <v>14</v>
      </c>
      <c r="HU102" s="179">
        <v>44683</v>
      </c>
      <c r="HV102" s="189" t="s">
        <v>2520</v>
      </c>
      <c r="HW102" s="189">
        <v>0</v>
      </c>
      <c r="HX102" s="189" t="s">
        <v>2247</v>
      </c>
      <c r="HY102" s="189" t="s">
        <v>30</v>
      </c>
      <c r="HZ102" s="189">
        <v>2</v>
      </c>
      <c r="IA102" s="189" t="s">
        <v>14</v>
      </c>
      <c r="IB102" s="189" t="s">
        <v>14</v>
      </c>
      <c r="IC102" s="190">
        <v>44683</v>
      </c>
      <c r="ID102" s="188" t="s">
        <v>2522</v>
      </c>
      <c r="IE102" s="182">
        <v>1</v>
      </c>
      <c r="IF102" s="182" t="s">
        <v>2247</v>
      </c>
      <c r="IG102" s="182" t="s">
        <v>30</v>
      </c>
      <c r="IH102" s="182">
        <v>2</v>
      </c>
      <c r="II102" s="182" t="s">
        <v>14</v>
      </c>
      <c r="IJ102" s="182" t="s">
        <v>14</v>
      </c>
      <c r="IK102" s="179">
        <v>44683</v>
      </c>
      <c r="IL102" s="189" t="s">
        <v>2521</v>
      </c>
      <c r="IM102" s="189">
        <v>0</v>
      </c>
      <c r="IN102" s="189" t="s">
        <v>2247</v>
      </c>
      <c r="IO102" s="189" t="s">
        <v>30</v>
      </c>
      <c r="IP102" s="189">
        <v>2</v>
      </c>
      <c r="IQ102" s="189" t="s">
        <v>14</v>
      </c>
      <c r="IR102" s="189" t="s">
        <v>14</v>
      </c>
      <c r="IS102" s="190">
        <v>44683</v>
      </c>
    </row>
    <row r="103" spans="1:253" s="282" customFormat="1" ht="12.95" customHeight="1" x14ac:dyDescent="0.2">
      <c r="A103" s="282" t="s">
        <v>1704</v>
      </c>
      <c r="B103" s="282" t="s">
        <v>9512</v>
      </c>
      <c r="C103" s="282" t="s">
        <v>1705</v>
      </c>
      <c r="D103" s="282" t="s">
        <v>725</v>
      </c>
      <c r="E103" s="282" t="s">
        <v>8846</v>
      </c>
      <c r="F103" s="282" t="s">
        <v>1706</v>
      </c>
      <c r="G103" s="177">
        <v>109033000</v>
      </c>
      <c r="H103" s="178" t="s">
        <v>1625</v>
      </c>
      <c r="I103" s="178" t="s">
        <v>80</v>
      </c>
      <c r="J103" s="178">
        <v>1</v>
      </c>
      <c r="K103" s="178" t="s">
        <v>1627</v>
      </c>
      <c r="L103" s="178" t="s">
        <v>1626</v>
      </c>
      <c r="M103" s="179">
        <v>44549</v>
      </c>
      <c r="N103" s="188" t="s">
        <v>5614</v>
      </c>
      <c r="O103" s="180">
        <v>367020</v>
      </c>
      <c r="P103" s="180" t="s">
        <v>1864</v>
      </c>
      <c r="Q103" s="180" t="s">
        <v>80</v>
      </c>
      <c r="R103" s="180">
        <v>1</v>
      </c>
      <c r="S103" s="180" t="s">
        <v>5613</v>
      </c>
      <c r="T103" s="180" t="s">
        <v>977</v>
      </c>
      <c r="U103" s="181">
        <v>44822</v>
      </c>
      <c r="V103" s="188" t="s">
        <v>5616</v>
      </c>
      <c r="W103" s="178">
        <v>51998000</v>
      </c>
      <c r="X103" s="178" t="s">
        <v>1625</v>
      </c>
      <c r="Y103" s="178" t="s">
        <v>4515</v>
      </c>
      <c r="Z103" s="178">
        <v>2</v>
      </c>
      <c r="AA103" s="178" t="s">
        <v>5615</v>
      </c>
      <c r="AB103" s="178" t="s">
        <v>1713</v>
      </c>
      <c r="AC103" s="179">
        <v>44822</v>
      </c>
      <c r="AD103" s="188" t="s">
        <v>7795</v>
      </c>
      <c r="AE103" s="186">
        <v>12744000</v>
      </c>
      <c r="AF103" s="186" t="s">
        <v>7792</v>
      </c>
      <c r="AG103" s="186" t="s">
        <v>4515</v>
      </c>
      <c r="AH103" s="186">
        <v>2</v>
      </c>
      <c r="AI103" s="186" t="s">
        <v>7794</v>
      </c>
      <c r="AJ103" s="186" t="s">
        <v>7793</v>
      </c>
      <c r="AK103" s="187">
        <v>44861</v>
      </c>
      <c r="AL103" s="188" t="s">
        <v>7797</v>
      </c>
      <c r="AM103" s="178">
        <v>165000</v>
      </c>
      <c r="AN103" s="178" t="s">
        <v>7792</v>
      </c>
      <c r="AO103" s="178" t="s">
        <v>4515</v>
      </c>
      <c r="AP103" s="178">
        <v>2</v>
      </c>
      <c r="AQ103" s="178" t="s">
        <v>7796</v>
      </c>
      <c r="AR103" s="178" t="s">
        <v>7793</v>
      </c>
      <c r="AS103" s="179">
        <v>44861</v>
      </c>
      <c r="AT103" s="189" t="s">
        <v>5618</v>
      </c>
      <c r="AU103" s="186">
        <v>609</v>
      </c>
      <c r="AV103" s="186" t="s">
        <v>5581</v>
      </c>
      <c r="AW103" s="186" t="s">
        <v>19</v>
      </c>
      <c r="AX103" s="186">
        <v>3</v>
      </c>
      <c r="AY103" s="186" t="s">
        <v>5617</v>
      </c>
      <c r="AZ103" s="186" t="s">
        <v>5582</v>
      </c>
      <c r="BA103" s="187">
        <v>44822</v>
      </c>
      <c r="BB103" s="188" t="s">
        <v>1707</v>
      </c>
      <c r="BC103" s="178" t="s">
        <v>14</v>
      </c>
      <c r="BD103" s="178" t="s">
        <v>14</v>
      </c>
      <c r="BE103" s="178" t="s">
        <v>14</v>
      </c>
      <c r="BF103" s="178" t="s">
        <v>14</v>
      </c>
      <c r="BG103" s="178" t="s">
        <v>14</v>
      </c>
      <c r="BH103" s="178" t="s">
        <v>14</v>
      </c>
      <c r="BI103" s="179">
        <v>44549</v>
      </c>
      <c r="BJ103" s="189" t="s">
        <v>7800</v>
      </c>
      <c r="BK103" s="189">
        <v>205</v>
      </c>
      <c r="BL103" s="189" t="s">
        <v>7798</v>
      </c>
      <c r="BM103" s="189" t="s">
        <v>4515</v>
      </c>
      <c r="BN103" s="189">
        <v>2</v>
      </c>
      <c r="BO103" s="189" t="s">
        <v>4385</v>
      </c>
      <c r="BP103" s="186" t="s">
        <v>7799</v>
      </c>
      <c r="BQ103" s="190">
        <v>44861</v>
      </c>
      <c r="BR103" s="188" t="s">
        <v>7821</v>
      </c>
      <c r="BS103" s="182">
        <v>1772103</v>
      </c>
      <c r="BT103" s="182" t="s">
        <v>7818</v>
      </c>
      <c r="BU103" s="182" t="s">
        <v>4515</v>
      </c>
      <c r="BV103" s="182">
        <v>2</v>
      </c>
      <c r="BW103" s="182" t="s">
        <v>7820</v>
      </c>
      <c r="BX103" s="182" t="s">
        <v>7819</v>
      </c>
      <c r="BY103" s="179">
        <v>44861</v>
      </c>
      <c r="BZ103" s="189" t="s">
        <v>7823</v>
      </c>
      <c r="CA103" s="189">
        <v>404501</v>
      </c>
      <c r="CB103" s="189" t="s">
        <v>7818</v>
      </c>
      <c r="CC103" s="189" t="s">
        <v>4515</v>
      </c>
      <c r="CD103" s="189">
        <v>2</v>
      </c>
      <c r="CE103" s="189" t="s">
        <v>7822</v>
      </c>
      <c r="CF103" s="189" t="s">
        <v>7819</v>
      </c>
      <c r="CG103" s="190">
        <v>44861</v>
      </c>
      <c r="CH103" s="188" t="s">
        <v>9939</v>
      </c>
      <c r="CI103" s="189" t="e">
        <v>#N/A</v>
      </c>
      <c r="CJ103" s="189" t="e">
        <v>#N/A</v>
      </c>
      <c r="CK103" s="189" t="e">
        <v>#N/A</v>
      </c>
      <c r="CL103" s="189" t="e">
        <v>#N/A</v>
      </c>
      <c r="CM103" s="189" t="e">
        <v>#N/A</v>
      </c>
      <c r="CN103" s="189" t="e">
        <v>#N/A</v>
      </c>
      <c r="CO103" s="191" t="e">
        <v>#N/A</v>
      </c>
      <c r="CP103" s="189" t="s">
        <v>5622</v>
      </c>
      <c r="CQ103" s="182">
        <v>66031500000</v>
      </c>
      <c r="CR103" s="182" t="s">
        <v>5619</v>
      </c>
      <c r="CS103" s="182" t="s">
        <v>4515</v>
      </c>
      <c r="CT103" s="182">
        <v>2</v>
      </c>
      <c r="CU103" s="182" t="s">
        <v>5621</v>
      </c>
      <c r="CV103" s="182" t="s">
        <v>5620</v>
      </c>
      <c r="CW103" s="179">
        <v>44822</v>
      </c>
      <c r="CX103" s="189" t="s">
        <v>7806</v>
      </c>
      <c r="CY103" s="186">
        <v>2563000</v>
      </c>
      <c r="CZ103" s="186" t="s">
        <v>7805</v>
      </c>
      <c r="DA103" s="186" t="s">
        <v>19</v>
      </c>
      <c r="DB103" s="186">
        <v>3</v>
      </c>
      <c r="DC103" s="186" t="s">
        <v>7816</v>
      </c>
      <c r="DD103" s="186" t="s">
        <v>7815</v>
      </c>
      <c r="DE103" s="192">
        <v>44861</v>
      </c>
      <c r="DF103" s="188" t="s">
        <v>7810</v>
      </c>
      <c r="DG103" s="178">
        <v>39254000</v>
      </c>
      <c r="DH103" s="182" t="s">
        <v>7807</v>
      </c>
      <c r="DI103" s="182" t="s">
        <v>19</v>
      </c>
      <c r="DJ103" s="182">
        <v>3</v>
      </c>
      <c r="DK103" s="182" t="s">
        <v>7809</v>
      </c>
      <c r="DL103" s="182" t="s">
        <v>7808</v>
      </c>
      <c r="DM103" s="179">
        <v>44861</v>
      </c>
      <c r="DN103" s="189" t="s">
        <v>7814</v>
      </c>
      <c r="DO103" s="186">
        <v>10181000</v>
      </c>
      <c r="DP103" s="189" t="s">
        <v>7811</v>
      </c>
      <c r="DQ103" s="189" t="s">
        <v>19</v>
      </c>
      <c r="DR103" s="189">
        <v>3</v>
      </c>
      <c r="DS103" s="189" t="s">
        <v>7813</v>
      </c>
      <c r="DT103" s="189" t="s">
        <v>7812</v>
      </c>
      <c r="DU103" s="190">
        <v>44861</v>
      </c>
      <c r="DV103" s="188" t="s">
        <v>7817</v>
      </c>
      <c r="DW103" s="178">
        <v>2563000</v>
      </c>
      <c r="DX103" s="182" t="s">
        <v>7805</v>
      </c>
      <c r="DY103" s="182" t="s">
        <v>19</v>
      </c>
      <c r="DZ103" s="182">
        <v>3</v>
      </c>
      <c r="EA103" s="182" t="s">
        <v>7816</v>
      </c>
      <c r="EB103" s="182" t="s">
        <v>7815</v>
      </c>
      <c r="EC103" s="179">
        <v>44861</v>
      </c>
      <c r="ED103" s="189" t="s">
        <v>5659</v>
      </c>
      <c r="EE103" s="186">
        <v>0</v>
      </c>
      <c r="EF103" s="189" t="s">
        <v>5656</v>
      </c>
      <c r="EG103" s="189" t="s">
        <v>19</v>
      </c>
      <c r="EH103" s="189">
        <v>3</v>
      </c>
      <c r="EI103" s="189" t="s">
        <v>5658</v>
      </c>
      <c r="EJ103" s="189" t="s">
        <v>5657</v>
      </c>
      <c r="EK103" s="190">
        <v>44823</v>
      </c>
      <c r="EL103" s="188" t="s">
        <v>5660</v>
      </c>
      <c r="EM103" s="178">
        <v>0</v>
      </c>
      <c r="EN103" s="182" t="s">
        <v>5656</v>
      </c>
      <c r="EO103" s="182" t="s">
        <v>19</v>
      </c>
      <c r="EP103" s="182">
        <v>3</v>
      </c>
      <c r="EQ103" s="182" t="s">
        <v>5658</v>
      </c>
      <c r="ER103" s="182" t="s">
        <v>5657</v>
      </c>
      <c r="ES103" s="179">
        <v>44823</v>
      </c>
      <c r="ET103" s="189" t="s">
        <v>7804</v>
      </c>
      <c r="EU103" s="189">
        <v>205</v>
      </c>
      <c r="EV103" s="189" t="s">
        <v>7801</v>
      </c>
      <c r="EW103" s="189" t="s">
        <v>4515</v>
      </c>
      <c r="EX103" s="189">
        <v>2</v>
      </c>
      <c r="EY103" s="189" t="s">
        <v>7803</v>
      </c>
      <c r="EZ103" s="189" t="s">
        <v>7802</v>
      </c>
      <c r="FA103" s="190">
        <v>44861</v>
      </c>
      <c r="FB103" s="188" t="s">
        <v>1709</v>
      </c>
      <c r="FC103" s="182">
        <v>4</v>
      </c>
      <c r="FD103" s="182" t="s">
        <v>14</v>
      </c>
      <c r="FE103" s="182" t="s">
        <v>14</v>
      </c>
      <c r="FF103" s="182" t="s">
        <v>14</v>
      </c>
      <c r="FG103" s="182" t="s">
        <v>1708</v>
      </c>
      <c r="FH103" s="182" t="s">
        <v>14</v>
      </c>
      <c r="FI103" s="179">
        <v>44549</v>
      </c>
      <c r="FJ103" s="188" t="s">
        <v>9940</v>
      </c>
      <c r="FK103" s="189" t="e">
        <v>#N/A</v>
      </c>
      <c r="FL103" s="189" t="e">
        <v>#N/A</v>
      </c>
      <c r="FM103" s="189" t="e">
        <v>#N/A</v>
      </c>
      <c r="FN103" s="189" t="e">
        <v>#N/A</v>
      </c>
      <c r="FO103" s="189" t="e">
        <v>#N/A</v>
      </c>
      <c r="FP103" s="186" t="e">
        <v>#N/A</v>
      </c>
      <c r="FQ103" s="187" t="e">
        <v>#N/A</v>
      </c>
      <c r="FR103" s="188" t="s">
        <v>9941</v>
      </c>
      <c r="FS103" s="182" t="e">
        <v>#N/A</v>
      </c>
      <c r="FT103" s="182" t="e">
        <v>#N/A</v>
      </c>
      <c r="FU103" s="182" t="e">
        <v>#N/A</v>
      </c>
      <c r="FV103" s="182" t="e">
        <v>#N/A</v>
      </c>
      <c r="FW103" s="182" t="e">
        <v>#N/A</v>
      </c>
      <c r="FX103" s="182" t="e">
        <v>#N/A</v>
      </c>
      <c r="FY103" s="179" t="e">
        <v>#N/A</v>
      </c>
      <c r="FZ103" s="189" t="s">
        <v>5687</v>
      </c>
      <c r="GA103" s="189">
        <v>0</v>
      </c>
      <c r="GB103" s="189" t="s">
        <v>2247</v>
      </c>
      <c r="GC103" s="189" t="s">
        <v>30</v>
      </c>
      <c r="GD103" s="189">
        <v>2</v>
      </c>
      <c r="GE103" s="189" t="s">
        <v>14</v>
      </c>
      <c r="GF103" s="189" t="s">
        <v>14</v>
      </c>
      <c r="GG103" s="190">
        <v>44823</v>
      </c>
      <c r="GH103" s="188" t="s">
        <v>5693</v>
      </c>
      <c r="GI103" s="182">
        <v>0</v>
      </c>
      <c r="GJ103" s="182" t="s">
        <v>2247</v>
      </c>
      <c r="GK103" s="182" t="s">
        <v>30</v>
      </c>
      <c r="GL103" s="182">
        <v>2</v>
      </c>
      <c r="GM103" s="182" t="s">
        <v>14</v>
      </c>
      <c r="GN103" s="182" t="s">
        <v>14</v>
      </c>
      <c r="GO103" s="179">
        <v>44823</v>
      </c>
      <c r="GP103" s="189" t="s">
        <v>5688</v>
      </c>
      <c r="GQ103" s="189">
        <v>0</v>
      </c>
      <c r="GR103" s="189" t="s">
        <v>2247</v>
      </c>
      <c r="GS103" s="189" t="s">
        <v>30</v>
      </c>
      <c r="GT103" s="189">
        <v>2</v>
      </c>
      <c r="GU103" s="189" t="s">
        <v>14</v>
      </c>
      <c r="GV103" s="189" t="s">
        <v>14</v>
      </c>
      <c r="GW103" s="190">
        <v>44823</v>
      </c>
      <c r="GX103" s="188" t="s">
        <v>5694</v>
      </c>
      <c r="GY103" s="182">
        <v>0</v>
      </c>
      <c r="GZ103" s="182" t="s">
        <v>2247</v>
      </c>
      <c r="HA103" s="182" t="s">
        <v>30</v>
      </c>
      <c r="HB103" s="182">
        <v>2</v>
      </c>
      <c r="HC103" s="182" t="s">
        <v>14</v>
      </c>
      <c r="HD103" s="182" t="s">
        <v>14</v>
      </c>
      <c r="HE103" s="179">
        <v>44823</v>
      </c>
      <c r="HF103" s="189" t="s">
        <v>5686</v>
      </c>
      <c r="HG103" s="189">
        <v>0</v>
      </c>
      <c r="HH103" s="189" t="s">
        <v>2247</v>
      </c>
      <c r="HI103" s="189" t="s">
        <v>30</v>
      </c>
      <c r="HJ103" s="189">
        <v>2</v>
      </c>
      <c r="HK103" s="189" t="s">
        <v>14</v>
      </c>
      <c r="HL103" s="189" t="s">
        <v>14</v>
      </c>
      <c r="HM103" s="190">
        <v>44823</v>
      </c>
      <c r="HN103" s="188" t="s">
        <v>5692</v>
      </c>
      <c r="HO103" s="182">
        <v>0</v>
      </c>
      <c r="HP103" s="182" t="s">
        <v>2247</v>
      </c>
      <c r="HQ103" s="182" t="s">
        <v>30</v>
      </c>
      <c r="HR103" s="182">
        <v>2</v>
      </c>
      <c r="HS103" s="182" t="s">
        <v>14</v>
      </c>
      <c r="HT103" s="182" t="s">
        <v>14</v>
      </c>
      <c r="HU103" s="179">
        <v>44823</v>
      </c>
      <c r="HV103" s="189" t="s">
        <v>5689</v>
      </c>
      <c r="HW103" s="189">
        <v>0</v>
      </c>
      <c r="HX103" s="189" t="s">
        <v>2247</v>
      </c>
      <c r="HY103" s="189" t="s">
        <v>30</v>
      </c>
      <c r="HZ103" s="189">
        <v>2</v>
      </c>
      <c r="IA103" s="189" t="s">
        <v>14</v>
      </c>
      <c r="IB103" s="189" t="s">
        <v>14</v>
      </c>
      <c r="IC103" s="190">
        <v>44823</v>
      </c>
      <c r="ID103" s="188" t="s">
        <v>5691</v>
      </c>
      <c r="IE103" s="182">
        <v>0</v>
      </c>
      <c r="IF103" s="182" t="s">
        <v>2247</v>
      </c>
      <c r="IG103" s="182" t="s">
        <v>30</v>
      </c>
      <c r="IH103" s="182">
        <v>2</v>
      </c>
      <c r="II103" s="182" t="s">
        <v>14</v>
      </c>
      <c r="IJ103" s="182" t="s">
        <v>14</v>
      </c>
      <c r="IK103" s="179">
        <v>44823</v>
      </c>
      <c r="IL103" s="189" t="s">
        <v>5690</v>
      </c>
      <c r="IM103" s="189">
        <v>2</v>
      </c>
      <c r="IN103" s="189" t="s">
        <v>2247</v>
      </c>
      <c r="IO103" s="189" t="s">
        <v>30</v>
      </c>
      <c r="IP103" s="189">
        <v>2</v>
      </c>
      <c r="IQ103" s="189" t="s">
        <v>14</v>
      </c>
      <c r="IR103" s="189" t="s">
        <v>14</v>
      </c>
      <c r="IS103" s="190">
        <v>44823</v>
      </c>
    </row>
    <row r="104" spans="1:253" s="282" customFormat="1" ht="12.95" customHeight="1" x14ac:dyDescent="0.2">
      <c r="A104" s="282" t="s">
        <v>723</v>
      </c>
      <c r="B104" s="282" t="s">
        <v>9514</v>
      </c>
      <c r="C104" s="282" t="s">
        <v>724</v>
      </c>
      <c r="D104" s="282" t="s">
        <v>725</v>
      </c>
      <c r="E104" s="282" t="s">
        <v>8846</v>
      </c>
      <c r="F104" s="282" t="s">
        <v>1628</v>
      </c>
      <c r="G104" s="177">
        <v>109033000</v>
      </c>
      <c r="H104" s="178" t="s">
        <v>1625</v>
      </c>
      <c r="I104" s="178" t="s">
        <v>80</v>
      </c>
      <c r="J104" s="178">
        <v>1</v>
      </c>
      <c r="K104" s="178" t="s">
        <v>1627</v>
      </c>
      <c r="L104" s="178" t="s">
        <v>1626</v>
      </c>
      <c r="M104" s="179">
        <v>44403</v>
      </c>
      <c r="N104" s="188" t="s">
        <v>979</v>
      </c>
      <c r="O104" s="180">
        <v>138354</v>
      </c>
      <c r="P104" s="180" t="s">
        <v>976</v>
      </c>
      <c r="Q104" s="180" t="s">
        <v>30</v>
      </c>
      <c r="R104" s="180">
        <v>2</v>
      </c>
      <c r="S104" s="180" t="s">
        <v>978</v>
      </c>
      <c r="T104" s="180" t="s">
        <v>977</v>
      </c>
      <c r="U104" s="181">
        <v>43798</v>
      </c>
      <c r="V104" s="188" t="s">
        <v>1630</v>
      </c>
      <c r="W104" s="178">
        <v>26252000</v>
      </c>
      <c r="X104" s="178" t="s">
        <v>1625</v>
      </c>
      <c r="Y104" s="178" t="s">
        <v>30</v>
      </c>
      <c r="Z104" s="178">
        <v>2</v>
      </c>
      <c r="AA104" s="178" t="s">
        <v>1629</v>
      </c>
      <c r="AB104" s="178" t="s">
        <v>1626</v>
      </c>
      <c r="AC104" s="179">
        <v>44403</v>
      </c>
      <c r="AD104" s="188" t="s">
        <v>7827</v>
      </c>
      <c r="AE104" s="186">
        <v>113000</v>
      </c>
      <c r="AF104" s="186" t="s">
        <v>7824</v>
      </c>
      <c r="AG104" s="186" t="s">
        <v>19</v>
      </c>
      <c r="AH104" s="186">
        <v>3</v>
      </c>
      <c r="AI104" s="186" t="s">
        <v>7826</v>
      </c>
      <c r="AJ104" s="186" t="s">
        <v>7825</v>
      </c>
      <c r="AK104" s="187">
        <v>44861</v>
      </c>
      <c r="AL104" s="188" t="s">
        <v>7829</v>
      </c>
      <c r="AM104" s="178">
        <v>113000</v>
      </c>
      <c r="AN104" s="178" t="s">
        <v>7824</v>
      </c>
      <c r="AO104" s="178" t="s">
        <v>4515</v>
      </c>
      <c r="AP104" s="178">
        <v>2</v>
      </c>
      <c r="AQ104" s="178" t="s">
        <v>7828</v>
      </c>
      <c r="AR104" s="178" t="s">
        <v>7825</v>
      </c>
      <c r="AS104" s="179">
        <v>44861</v>
      </c>
      <c r="AT104" s="189" t="s">
        <v>975</v>
      </c>
      <c r="AU104" s="186" t="s">
        <v>14</v>
      </c>
      <c r="AV104" s="186" t="s">
        <v>14</v>
      </c>
      <c r="AW104" s="186" t="s">
        <v>14</v>
      </c>
      <c r="AX104" s="186" t="s">
        <v>14</v>
      </c>
      <c r="AY104" s="186" t="s">
        <v>14</v>
      </c>
      <c r="AZ104" s="186" t="s">
        <v>14</v>
      </c>
      <c r="BA104" s="187">
        <v>43798</v>
      </c>
      <c r="BB104" s="188" t="s">
        <v>1030</v>
      </c>
      <c r="BC104" s="178" t="s">
        <v>14</v>
      </c>
      <c r="BD104" s="178" t="s">
        <v>14</v>
      </c>
      <c r="BE104" s="178" t="s">
        <v>14</v>
      </c>
      <c r="BF104" s="178" t="s">
        <v>14</v>
      </c>
      <c r="BG104" s="178" t="s">
        <v>1028</v>
      </c>
      <c r="BH104" s="178" t="s">
        <v>14</v>
      </c>
      <c r="BI104" s="179">
        <v>43819</v>
      </c>
      <c r="BJ104" s="189" t="s">
        <v>7831</v>
      </c>
      <c r="BK104" s="189">
        <v>194</v>
      </c>
      <c r="BL104" s="189" t="s">
        <v>7695</v>
      </c>
      <c r="BM104" s="189" t="s">
        <v>19</v>
      </c>
      <c r="BN104" s="189">
        <v>3</v>
      </c>
      <c r="BO104" s="189" t="s">
        <v>7830</v>
      </c>
      <c r="BP104" s="186" t="s">
        <v>1511</v>
      </c>
      <c r="BQ104" s="190">
        <v>44861</v>
      </c>
      <c r="BR104" s="188" t="s">
        <v>970</v>
      </c>
      <c r="BS104" s="182" t="s">
        <v>14</v>
      </c>
      <c r="BT104" s="182" t="s">
        <v>14</v>
      </c>
      <c r="BU104" s="182" t="s">
        <v>14</v>
      </c>
      <c r="BV104" s="182" t="s">
        <v>14</v>
      </c>
      <c r="BW104" s="182" t="s">
        <v>14</v>
      </c>
      <c r="BX104" s="182" t="s">
        <v>14</v>
      </c>
      <c r="BY104" s="179">
        <v>43798</v>
      </c>
      <c r="BZ104" s="189" t="s">
        <v>971</v>
      </c>
      <c r="CA104" s="189" t="s">
        <v>14</v>
      </c>
      <c r="CB104" s="189" t="s">
        <v>14</v>
      </c>
      <c r="CC104" s="189" t="s">
        <v>14</v>
      </c>
      <c r="CD104" s="189" t="s">
        <v>14</v>
      </c>
      <c r="CE104" s="189" t="s">
        <v>14</v>
      </c>
      <c r="CF104" s="189" t="s">
        <v>14</v>
      </c>
      <c r="CG104" s="190">
        <v>43798</v>
      </c>
      <c r="CH104" s="188" t="s">
        <v>9942</v>
      </c>
      <c r="CI104" s="189" t="e">
        <v>#N/A</v>
      </c>
      <c r="CJ104" s="189" t="e">
        <v>#N/A</v>
      </c>
      <c r="CK104" s="189" t="e">
        <v>#N/A</v>
      </c>
      <c r="CL104" s="189" t="e">
        <v>#N/A</v>
      </c>
      <c r="CM104" s="189" t="e">
        <v>#N/A</v>
      </c>
      <c r="CN104" s="189" t="e">
        <v>#N/A</v>
      </c>
      <c r="CO104" s="191" t="e">
        <v>#N/A</v>
      </c>
      <c r="CP104" s="189" t="s">
        <v>974</v>
      </c>
      <c r="CQ104" s="182" t="s">
        <v>14</v>
      </c>
      <c r="CR104" s="182" t="s">
        <v>14</v>
      </c>
      <c r="CS104" s="182" t="s">
        <v>14</v>
      </c>
      <c r="CT104" s="182" t="s">
        <v>14</v>
      </c>
      <c r="CU104" s="182" t="s">
        <v>14</v>
      </c>
      <c r="CV104" s="182" t="s">
        <v>14</v>
      </c>
      <c r="CW104" s="179">
        <v>43798</v>
      </c>
      <c r="CX104" s="189" t="s">
        <v>7836</v>
      </c>
      <c r="CY104" s="186">
        <v>113000</v>
      </c>
      <c r="CZ104" s="186" t="s">
        <v>7824</v>
      </c>
      <c r="DA104" s="186" t="s">
        <v>19</v>
      </c>
      <c r="DB104" s="186">
        <v>3</v>
      </c>
      <c r="DC104" s="186" t="s">
        <v>7841</v>
      </c>
      <c r="DD104" s="186" t="s">
        <v>7835</v>
      </c>
      <c r="DE104" s="192">
        <v>44861</v>
      </c>
      <c r="DF104" s="188" t="s">
        <v>7840</v>
      </c>
      <c r="DG104" s="178">
        <v>26139000</v>
      </c>
      <c r="DH104" s="182" t="s">
        <v>7837</v>
      </c>
      <c r="DI104" s="182" t="s">
        <v>19</v>
      </c>
      <c r="DJ104" s="182">
        <v>3</v>
      </c>
      <c r="DK104" s="182" t="s">
        <v>7839</v>
      </c>
      <c r="DL104" s="182" t="s">
        <v>7838</v>
      </c>
      <c r="DM104" s="179">
        <v>44861</v>
      </c>
      <c r="DN104" s="189" t="s">
        <v>1459</v>
      </c>
      <c r="DO104" s="186">
        <v>0</v>
      </c>
      <c r="DP104" s="189" t="s">
        <v>1456</v>
      </c>
      <c r="DQ104" s="189" t="s">
        <v>30</v>
      </c>
      <c r="DR104" s="189">
        <v>2</v>
      </c>
      <c r="DS104" s="189" t="s">
        <v>1458</v>
      </c>
      <c r="DT104" s="189" t="s">
        <v>1457</v>
      </c>
      <c r="DU104" s="190">
        <v>44258</v>
      </c>
      <c r="DV104" s="188" t="s">
        <v>7842</v>
      </c>
      <c r="DW104" s="178">
        <v>113000</v>
      </c>
      <c r="DX104" s="182" t="s">
        <v>7824</v>
      </c>
      <c r="DY104" s="182" t="s">
        <v>19</v>
      </c>
      <c r="DZ104" s="182">
        <v>3</v>
      </c>
      <c r="EA104" s="182" t="s">
        <v>7841</v>
      </c>
      <c r="EB104" s="182" t="s">
        <v>7835</v>
      </c>
      <c r="EC104" s="179">
        <v>44861</v>
      </c>
      <c r="ED104" s="189" t="s">
        <v>1460</v>
      </c>
      <c r="EE104" s="186">
        <v>0</v>
      </c>
      <c r="EF104" s="189" t="s">
        <v>1456</v>
      </c>
      <c r="EG104" s="189" t="s">
        <v>30</v>
      </c>
      <c r="EH104" s="189">
        <v>2</v>
      </c>
      <c r="EI104" s="189" t="s">
        <v>1458</v>
      </c>
      <c r="EJ104" s="189" t="s">
        <v>1457</v>
      </c>
      <c r="EK104" s="190">
        <v>44258</v>
      </c>
      <c r="EL104" s="188" t="s">
        <v>1461</v>
      </c>
      <c r="EM104" s="178">
        <v>0</v>
      </c>
      <c r="EN104" s="182" t="s">
        <v>1456</v>
      </c>
      <c r="EO104" s="182" t="s">
        <v>30</v>
      </c>
      <c r="EP104" s="182">
        <v>2</v>
      </c>
      <c r="EQ104" s="182" t="s">
        <v>1458</v>
      </c>
      <c r="ER104" s="182" t="s">
        <v>1457</v>
      </c>
      <c r="ES104" s="179">
        <v>44258</v>
      </c>
      <c r="ET104" s="189" t="s">
        <v>7834</v>
      </c>
      <c r="EU104" s="189">
        <v>205</v>
      </c>
      <c r="EV104" s="189" t="s">
        <v>7832</v>
      </c>
      <c r="EW104" s="189" t="s">
        <v>4515</v>
      </c>
      <c r="EX104" s="189">
        <v>2</v>
      </c>
      <c r="EY104" s="189" t="s">
        <v>4385</v>
      </c>
      <c r="EZ104" s="189" t="s">
        <v>7833</v>
      </c>
      <c r="FA104" s="190">
        <v>44861</v>
      </c>
      <c r="FB104" s="188" t="s">
        <v>973</v>
      </c>
      <c r="FC104" s="182">
        <v>4</v>
      </c>
      <c r="FD104" s="182">
        <v>0</v>
      </c>
      <c r="FE104" s="182" t="s">
        <v>30</v>
      </c>
      <c r="FF104" s="182">
        <v>2</v>
      </c>
      <c r="FG104" s="182" t="s">
        <v>972</v>
      </c>
      <c r="FH104" s="182">
        <v>0</v>
      </c>
      <c r="FI104" s="179">
        <v>43798</v>
      </c>
      <c r="FJ104" s="188" t="s">
        <v>726</v>
      </c>
      <c r="FK104" s="189" t="s">
        <v>14</v>
      </c>
      <c r="FL104" s="189" t="s">
        <v>716</v>
      </c>
      <c r="FM104" s="189" t="s">
        <v>14</v>
      </c>
      <c r="FN104" s="189" t="s">
        <v>14</v>
      </c>
      <c r="FO104" s="189">
        <v>0</v>
      </c>
      <c r="FP104" s="186">
        <v>0</v>
      </c>
      <c r="FQ104" s="187">
        <v>43578</v>
      </c>
      <c r="FR104" s="188" t="s">
        <v>727</v>
      </c>
      <c r="FS104" s="182" t="s">
        <v>14</v>
      </c>
      <c r="FT104" s="182" t="s">
        <v>716</v>
      </c>
      <c r="FU104" s="182" t="s">
        <v>14</v>
      </c>
      <c r="FV104" s="182" t="s">
        <v>14</v>
      </c>
      <c r="FW104" s="182">
        <v>0</v>
      </c>
      <c r="FX104" s="182">
        <v>0</v>
      </c>
      <c r="FY104" s="179">
        <v>43578</v>
      </c>
      <c r="FZ104" s="189" t="s">
        <v>3656</v>
      </c>
      <c r="GA104" s="189">
        <v>0</v>
      </c>
      <c r="GB104" s="189" t="s">
        <v>2247</v>
      </c>
      <c r="GC104" s="189" t="s">
        <v>30</v>
      </c>
      <c r="GD104" s="189">
        <v>2</v>
      </c>
      <c r="GE104" s="189" t="s">
        <v>14</v>
      </c>
      <c r="GF104" s="189" t="s">
        <v>14</v>
      </c>
      <c r="GG104" s="190">
        <v>44697</v>
      </c>
      <c r="GH104" s="188" t="s">
        <v>3662</v>
      </c>
      <c r="GI104" s="182">
        <v>1</v>
      </c>
      <c r="GJ104" s="182" t="s">
        <v>2247</v>
      </c>
      <c r="GK104" s="182" t="s">
        <v>30</v>
      </c>
      <c r="GL104" s="182">
        <v>2</v>
      </c>
      <c r="GM104" s="182" t="s">
        <v>14</v>
      </c>
      <c r="GN104" s="182" t="s">
        <v>14</v>
      </c>
      <c r="GO104" s="179">
        <v>44697</v>
      </c>
      <c r="GP104" s="189" t="s">
        <v>3657</v>
      </c>
      <c r="GQ104" s="189">
        <v>0</v>
      </c>
      <c r="GR104" s="189" t="s">
        <v>2247</v>
      </c>
      <c r="GS104" s="189" t="s">
        <v>30</v>
      </c>
      <c r="GT104" s="189">
        <v>2</v>
      </c>
      <c r="GU104" s="189" t="s">
        <v>14</v>
      </c>
      <c r="GV104" s="189" t="s">
        <v>14</v>
      </c>
      <c r="GW104" s="190">
        <v>44697</v>
      </c>
      <c r="GX104" s="188" t="s">
        <v>3663</v>
      </c>
      <c r="GY104" s="182">
        <v>0</v>
      </c>
      <c r="GZ104" s="182" t="s">
        <v>2247</v>
      </c>
      <c r="HA104" s="182" t="s">
        <v>30</v>
      </c>
      <c r="HB104" s="182">
        <v>2</v>
      </c>
      <c r="HC104" s="182" t="s">
        <v>14</v>
      </c>
      <c r="HD104" s="182" t="s">
        <v>14</v>
      </c>
      <c r="HE104" s="179">
        <v>44697</v>
      </c>
      <c r="HF104" s="189" t="s">
        <v>3655</v>
      </c>
      <c r="HG104" s="189">
        <v>0</v>
      </c>
      <c r="HH104" s="189" t="s">
        <v>2247</v>
      </c>
      <c r="HI104" s="189" t="s">
        <v>30</v>
      </c>
      <c r="HJ104" s="189">
        <v>2</v>
      </c>
      <c r="HK104" s="189" t="s">
        <v>14</v>
      </c>
      <c r="HL104" s="189" t="s">
        <v>14</v>
      </c>
      <c r="HM104" s="190">
        <v>44697</v>
      </c>
      <c r="HN104" s="188" t="s">
        <v>3661</v>
      </c>
      <c r="HO104" s="182">
        <v>0</v>
      </c>
      <c r="HP104" s="182" t="s">
        <v>2247</v>
      </c>
      <c r="HQ104" s="182" t="s">
        <v>30</v>
      </c>
      <c r="HR104" s="182">
        <v>2</v>
      </c>
      <c r="HS104" s="182" t="s">
        <v>14</v>
      </c>
      <c r="HT104" s="182" t="s">
        <v>14</v>
      </c>
      <c r="HU104" s="179">
        <v>44697</v>
      </c>
      <c r="HV104" s="189" t="s">
        <v>3658</v>
      </c>
      <c r="HW104" s="189">
        <v>0</v>
      </c>
      <c r="HX104" s="189" t="s">
        <v>2247</v>
      </c>
      <c r="HY104" s="189" t="s">
        <v>30</v>
      </c>
      <c r="HZ104" s="189">
        <v>2</v>
      </c>
      <c r="IA104" s="189" t="s">
        <v>14</v>
      </c>
      <c r="IB104" s="189" t="s">
        <v>14</v>
      </c>
      <c r="IC104" s="190">
        <v>44697</v>
      </c>
      <c r="ID104" s="188" t="s">
        <v>3660</v>
      </c>
      <c r="IE104" s="182">
        <v>0</v>
      </c>
      <c r="IF104" s="182" t="s">
        <v>2247</v>
      </c>
      <c r="IG104" s="182" t="s">
        <v>30</v>
      </c>
      <c r="IH104" s="182">
        <v>2</v>
      </c>
      <c r="II104" s="182" t="s">
        <v>14</v>
      </c>
      <c r="IJ104" s="182" t="s">
        <v>14</v>
      </c>
      <c r="IK104" s="179">
        <v>44697</v>
      </c>
      <c r="IL104" s="189" t="s">
        <v>3659</v>
      </c>
      <c r="IM104" s="189">
        <v>1</v>
      </c>
      <c r="IN104" s="189" t="s">
        <v>2247</v>
      </c>
      <c r="IO104" s="189" t="s">
        <v>30</v>
      </c>
      <c r="IP104" s="189">
        <v>2</v>
      </c>
      <c r="IQ104" s="189" t="s">
        <v>14</v>
      </c>
      <c r="IR104" s="189" t="s">
        <v>14</v>
      </c>
      <c r="IS104" s="190">
        <v>44697</v>
      </c>
    </row>
    <row r="105" spans="1:253" s="282" customFormat="1" ht="12.95" customHeight="1" x14ac:dyDescent="0.2">
      <c r="A105" s="282" t="s">
        <v>1710</v>
      </c>
      <c r="B105" s="282" t="s">
        <v>9404</v>
      </c>
      <c r="C105" s="282" t="s">
        <v>1711</v>
      </c>
      <c r="D105" s="282" t="s">
        <v>725</v>
      </c>
      <c r="E105" s="282" t="s">
        <v>8846</v>
      </c>
      <c r="F105" s="282" t="s">
        <v>1712</v>
      </c>
      <c r="G105" s="177">
        <v>109033000</v>
      </c>
      <c r="H105" s="178" t="s">
        <v>1625</v>
      </c>
      <c r="I105" s="178" t="s">
        <v>80</v>
      </c>
      <c r="J105" s="178">
        <v>1</v>
      </c>
      <c r="K105" s="178" t="s">
        <v>1627</v>
      </c>
      <c r="L105" s="178" t="s">
        <v>1626</v>
      </c>
      <c r="M105" s="179">
        <v>44549</v>
      </c>
      <c r="N105" s="188" t="s">
        <v>1866</v>
      </c>
      <c r="O105" s="180">
        <v>195883.53</v>
      </c>
      <c r="P105" s="180" t="s">
        <v>1864</v>
      </c>
      <c r="Q105" s="180" t="s">
        <v>30</v>
      </c>
      <c r="R105" s="180">
        <v>2</v>
      </c>
      <c r="S105" s="180" t="s">
        <v>1865</v>
      </c>
      <c r="T105" s="180" t="s">
        <v>977</v>
      </c>
      <c r="U105" s="181">
        <v>44584</v>
      </c>
      <c r="V105" s="188" t="s">
        <v>1715</v>
      </c>
      <c r="W105" s="178">
        <v>18662000</v>
      </c>
      <c r="X105" s="178" t="s">
        <v>1625</v>
      </c>
      <c r="Y105" s="178" t="s">
        <v>30</v>
      </c>
      <c r="Z105" s="178">
        <v>2</v>
      </c>
      <c r="AA105" s="178" t="s">
        <v>1714</v>
      </c>
      <c r="AB105" s="178" t="s">
        <v>1713</v>
      </c>
      <c r="AC105" s="179">
        <v>44549</v>
      </c>
      <c r="AD105" s="188" t="s">
        <v>7846</v>
      </c>
      <c r="AE105" s="186">
        <v>12057000</v>
      </c>
      <c r="AF105" s="186" t="s">
        <v>7843</v>
      </c>
      <c r="AG105" s="186" t="s">
        <v>4515</v>
      </c>
      <c r="AH105" s="186">
        <v>2</v>
      </c>
      <c r="AI105" s="186" t="s">
        <v>7845</v>
      </c>
      <c r="AJ105" s="186" t="s">
        <v>7844</v>
      </c>
      <c r="AK105" s="187">
        <v>44861</v>
      </c>
      <c r="AL105" s="188" t="s">
        <v>7848</v>
      </c>
      <c r="AM105" s="178">
        <v>1000</v>
      </c>
      <c r="AN105" s="178" t="s">
        <v>7843</v>
      </c>
      <c r="AO105" s="178" t="s">
        <v>4515</v>
      </c>
      <c r="AP105" s="178">
        <v>2</v>
      </c>
      <c r="AQ105" s="178" t="s">
        <v>7847</v>
      </c>
      <c r="AR105" s="178" t="s">
        <v>7844</v>
      </c>
      <c r="AS105" s="179">
        <v>44861</v>
      </c>
      <c r="AT105" s="189" t="s">
        <v>4384</v>
      </c>
      <c r="AU105" s="186">
        <v>0</v>
      </c>
      <c r="AV105" s="186" t="s">
        <v>14</v>
      </c>
      <c r="AW105" s="186" t="s">
        <v>14</v>
      </c>
      <c r="AX105" s="186" t="s">
        <v>14</v>
      </c>
      <c r="AY105" s="186" t="s">
        <v>4383</v>
      </c>
      <c r="AZ105" s="186" t="s">
        <v>14</v>
      </c>
      <c r="BA105" s="187">
        <v>44766</v>
      </c>
      <c r="BB105" s="188" t="s">
        <v>1716</v>
      </c>
      <c r="BC105" s="178" t="s">
        <v>14</v>
      </c>
      <c r="BD105" s="178" t="s">
        <v>14</v>
      </c>
      <c r="BE105" s="178" t="s">
        <v>14</v>
      </c>
      <c r="BF105" s="178" t="s">
        <v>14</v>
      </c>
      <c r="BG105" s="178" t="s">
        <v>14</v>
      </c>
      <c r="BH105" s="178" t="s">
        <v>14</v>
      </c>
      <c r="BI105" s="179">
        <v>44549</v>
      </c>
      <c r="BJ105" s="189" t="s">
        <v>4386</v>
      </c>
      <c r="BK105" s="189">
        <v>0</v>
      </c>
      <c r="BL105" s="189" t="s">
        <v>14</v>
      </c>
      <c r="BM105" s="189" t="s">
        <v>14</v>
      </c>
      <c r="BN105" s="189" t="s">
        <v>14</v>
      </c>
      <c r="BO105" s="189" t="s">
        <v>4385</v>
      </c>
      <c r="BP105" s="186" t="s">
        <v>14</v>
      </c>
      <c r="BQ105" s="190">
        <v>44766</v>
      </c>
      <c r="BR105" s="188" t="s">
        <v>7857</v>
      </c>
      <c r="BS105" s="182">
        <v>1736710</v>
      </c>
      <c r="BT105" s="182" t="s">
        <v>7843</v>
      </c>
      <c r="BU105" s="182" t="s">
        <v>4515</v>
      </c>
      <c r="BV105" s="182">
        <v>2</v>
      </c>
      <c r="BW105" s="182" t="s">
        <v>7856</v>
      </c>
      <c r="BX105" s="182" t="s">
        <v>7844</v>
      </c>
      <c r="BY105" s="179">
        <v>44861</v>
      </c>
      <c r="BZ105" s="189" t="s">
        <v>7859</v>
      </c>
      <c r="CA105" s="189">
        <v>403582</v>
      </c>
      <c r="CB105" s="189" t="s">
        <v>7843</v>
      </c>
      <c r="CC105" s="189" t="s">
        <v>4515</v>
      </c>
      <c r="CD105" s="189">
        <v>2</v>
      </c>
      <c r="CE105" s="189" t="s">
        <v>7858</v>
      </c>
      <c r="CF105" s="189" t="s">
        <v>7844</v>
      </c>
      <c r="CG105" s="190">
        <v>44861</v>
      </c>
      <c r="CH105" s="188" t="s">
        <v>9943</v>
      </c>
      <c r="CI105" s="189" t="e">
        <v>#N/A</v>
      </c>
      <c r="CJ105" s="189" t="e">
        <v>#N/A</v>
      </c>
      <c r="CK105" s="189" t="e">
        <v>#N/A</v>
      </c>
      <c r="CL105" s="189" t="e">
        <v>#N/A</v>
      </c>
      <c r="CM105" s="189" t="e">
        <v>#N/A</v>
      </c>
      <c r="CN105" s="189" t="e">
        <v>#N/A</v>
      </c>
      <c r="CO105" s="191" t="e">
        <v>#N/A</v>
      </c>
      <c r="CP105" s="189" t="s">
        <v>1720</v>
      </c>
      <c r="CQ105" s="182">
        <v>66000000000</v>
      </c>
      <c r="CR105" s="182" t="s">
        <v>1717</v>
      </c>
      <c r="CS105" s="182" t="s">
        <v>19</v>
      </c>
      <c r="CT105" s="182">
        <v>3</v>
      </c>
      <c r="CU105" s="182" t="s">
        <v>1719</v>
      </c>
      <c r="CV105" s="182" t="s">
        <v>1718</v>
      </c>
      <c r="CW105" s="179">
        <v>44549</v>
      </c>
      <c r="CX105" s="189" t="s">
        <v>1723</v>
      </c>
      <c r="CY105" s="186">
        <v>2400000</v>
      </c>
      <c r="CZ105" s="186" t="s">
        <v>1721</v>
      </c>
      <c r="DA105" s="186" t="s">
        <v>30</v>
      </c>
      <c r="DB105" s="186">
        <v>2</v>
      </c>
      <c r="DC105" s="186" t="s">
        <v>1724</v>
      </c>
      <c r="DD105" s="186" t="s">
        <v>1722</v>
      </c>
      <c r="DE105" s="192">
        <v>44549</v>
      </c>
      <c r="DF105" s="188" t="s">
        <v>7854</v>
      </c>
      <c r="DG105" s="178">
        <v>6606000</v>
      </c>
      <c r="DH105" s="182" t="s">
        <v>7852</v>
      </c>
      <c r="DI105" s="182" t="s">
        <v>19</v>
      </c>
      <c r="DJ105" s="182">
        <v>3</v>
      </c>
      <c r="DK105" s="182" t="s">
        <v>5590</v>
      </c>
      <c r="DL105" s="182" t="s">
        <v>7853</v>
      </c>
      <c r="DM105" s="179">
        <v>44861</v>
      </c>
      <c r="DN105" s="189" t="s">
        <v>7855</v>
      </c>
      <c r="DO105" s="186">
        <v>9657000</v>
      </c>
      <c r="DP105" s="189" t="s">
        <v>7852</v>
      </c>
      <c r="DQ105" s="189" t="s">
        <v>19</v>
      </c>
      <c r="DR105" s="189">
        <v>3</v>
      </c>
      <c r="DS105" s="189" t="s">
        <v>5592</v>
      </c>
      <c r="DT105" s="189" t="s">
        <v>7853</v>
      </c>
      <c r="DU105" s="190">
        <v>44861</v>
      </c>
      <c r="DV105" s="188" t="s">
        <v>1725</v>
      </c>
      <c r="DW105" s="178">
        <v>2400000</v>
      </c>
      <c r="DX105" s="182" t="s">
        <v>1721</v>
      </c>
      <c r="DY105" s="182" t="s">
        <v>30</v>
      </c>
      <c r="DZ105" s="182">
        <v>2</v>
      </c>
      <c r="EA105" s="182" t="s">
        <v>1724</v>
      </c>
      <c r="EB105" s="182" t="s">
        <v>1722</v>
      </c>
      <c r="EC105" s="179">
        <v>44549</v>
      </c>
      <c r="ED105" s="189" t="s">
        <v>1726</v>
      </c>
      <c r="EE105" s="186">
        <v>0</v>
      </c>
      <c r="EF105" s="189" t="s">
        <v>14</v>
      </c>
      <c r="EG105" s="189" t="s">
        <v>14</v>
      </c>
      <c r="EH105" s="189" t="s">
        <v>14</v>
      </c>
      <c r="EI105" s="189" t="s">
        <v>14</v>
      </c>
      <c r="EJ105" s="189" t="s">
        <v>14</v>
      </c>
      <c r="EK105" s="190">
        <v>44549</v>
      </c>
      <c r="EL105" s="188" t="s">
        <v>1727</v>
      </c>
      <c r="EM105" s="178">
        <v>0</v>
      </c>
      <c r="EN105" s="182" t="s">
        <v>14</v>
      </c>
      <c r="EO105" s="182" t="s">
        <v>14</v>
      </c>
      <c r="EP105" s="182" t="s">
        <v>14</v>
      </c>
      <c r="EQ105" s="182" t="s">
        <v>14</v>
      </c>
      <c r="ER105" s="182" t="s">
        <v>14</v>
      </c>
      <c r="ES105" s="179">
        <v>44549</v>
      </c>
      <c r="ET105" s="189" t="s">
        <v>7851</v>
      </c>
      <c r="EU105" s="189">
        <v>205</v>
      </c>
      <c r="EV105" s="189" t="s">
        <v>7849</v>
      </c>
      <c r="EW105" s="189" t="s">
        <v>4515</v>
      </c>
      <c r="EX105" s="189">
        <v>2</v>
      </c>
      <c r="EY105" s="189" t="s">
        <v>7850</v>
      </c>
      <c r="EZ105" s="189" t="s">
        <v>7833</v>
      </c>
      <c r="FA105" s="190">
        <v>44861</v>
      </c>
      <c r="FB105" s="188" t="s">
        <v>1729</v>
      </c>
      <c r="FC105" s="182">
        <v>4</v>
      </c>
      <c r="FD105" s="182" t="s">
        <v>14</v>
      </c>
      <c r="FE105" s="182" t="s">
        <v>14</v>
      </c>
      <c r="FF105" s="182" t="s">
        <v>14</v>
      </c>
      <c r="FG105" s="182" t="s">
        <v>1728</v>
      </c>
      <c r="FH105" s="182" t="s">
        <v>14</v>
      </c>
      <c r="FI105" s="179">
        <v>44549</v>
      </c>
      <c r="FJ105" s="188" t="s">
        <v>9944</v>
      </c>
      <c r="FK105" s="189" t="e">
        <v>#N/A</v>
      </c>
      <c r="FL105" s="189" t="e">
        <v>#N/A</v>
      </c>
      <c r="FM105" s="189" t="e">
        <v>#N/A</v>
      </c>
      <c r="FN105" s="189" t="e">
        <v>#N/A</v>
      </c>
      <c r="FO105" s="189" t="e">
        <v>#N/A</v>
      </c>
      <c r="FP105" s="186" t="e">
        <v>#N/A</v>
      </c>
      <c r="FQ105" s="187" t="e">
        <v>#N/A</v>
      </c>
      <c r="FR105" s="188" t="s">
        <v>9945</v>
      </c>
      <c r="FS105" s="182" t="e">
        <v>#N/A</v>
      </c>
      <c r="FT105" s="182" t="e">
        <v>#N/A</v>
      </c>
      <c r="FU105" s="182" t="e">
        <v>#N/A</v>
      </c>
      <c r="FV105" s="182" t="e">
        <v>#N/A</v>
      </c>
      <c r="FW105" s="182" t="e">
        <v>#N/A</v>
      </c>
      <c r="FX105" s="182" t="e">
        <v>#N/A</v>
      </c>
      <c r="FY105" s="179" t="e">
        <v>#N/A</v>
      </c>
      <c r="FZ105" s="189" t="s">
        <v>3665</v>
      </c>
      <c r="GA105" s="189">
        <v>0</v>
      </c>
      <c r="GB105" s="189" t="s">
        <v>2247</v>
      </c>
      <c r="GC105" s="189" t="s">
        <v>30</v>
      </c>
      <c r="GD105" s="189">
        <v>2</v>
      </c>
      <c r="GE105" s="189" t="s">
        <v>14</v>
      </c>
      <c r="GF105" s="189" t="s">
        <v>14</v>
      </c>
      <c r="GG105" s="190">
        <v>44697</v>
      </c>
      <c r="GH105" s="188" t="s">
        <v>3671</v>
      </c>
      <c r="GI105" s="182">
        <v>0</v>
      </c>
      <c r="GJ105" s="182" t="s">
        <v>2247</v>
      </c>
      <c r="GK105" s="182" t="s">
        <v>30</v>
      </c>
      <c r="GL105" s="182">
        <v>2</v>
      </c>
      <c r="GM105" s="182" t="s">
        <v>14</v>
      </c>
      <c r="GN105" s="182" t="s">
        <v>14</v>
      </c>
      <c r="GO105" s="179">
        <v>44697</v>
      </c>
      <c r="GP105" s="189" t="s">
        <v>3666</v>
      </c>
      <c r="GQ105" s="189">
        <v>0</v>
      </c>
      <c r="GR105" s="189" t="s">
        <v>2247</v>
      </c>
      <c r="GS105" s="189" t="s">
        <v>30</v>
      </c>
      <c r="GT105" s="189">
        <v>2</v>
      </c>
      <c r="GU105" s="189" t="s">
        <v>14</v>
      </c>
      <c r="GV105" s="189" t="s">
        <v>14</v>
      </c>
      <c r="GW105" s="190">
        <v>44697</v>
      </c>
      <c r="GX105" s="188" t="s">
        <v>3672</v>
      </c>
      <c r="GY105" s="182">
        <v>0</v>
      </c>
      <c r="GZ105" s="182" t="s">
        <v>2247</v>
      </c>
      <c r="HA105" s="182" t="s">
        <v>30</v>
      </c>
      <c r="HB105" s="182">
        <v>2</v>
      </c>
      <c r="HC105" s="182" t="s">
        <v>14</v>
      </c>
      <c r="HD105" s="182" t="s">
        <v>14</v>
      </c>
      <c r="HE105" s="179">
        <v>44697</v>
      </c>
      <c r="HF105" s="189" t="s">
        <v>3664</v>
      </c>
      <c r="HG105" s="189">
        <v>0</v>
      </c>
      <c r="HH105" s="189" t="s">
        <v>2247</v>
      </c>
      <c r="HI105" s="189" t="s">
        <v>30</v>
      </c>
      <c r="HJ105" s="189">
        <v>2</v>
      </c>
      <c r="HK105" s="189" t="s">
        <v>14</v>
      </c>
      <c r="HL105" s="189" t="s">
        <v>14</v>
      </c>
      <c r="HM105" s="190">
        <v>44697</v>
      </c>
      <c r="HN105" s="188" t="s">
        <v>3670</v>
      </c>
      <c r="HO105" s="182">
        <v>0</v>
      </c>
      <c r="HP105" s="182" t="s">
        <v>2247</v>
      </c>
      <c r="HQ105" s="182" t="s">
        <v>30</v>
      </c>
      <c r="HR105" s="182">
        <v>2</v>
      </c>
      <c r="HS105" s="182" t="s">
        <v>14</v>
      </c>
      <c r="HT105" s="182" t="s">
        <v>14</v>
      </c>
      <c r="HU105" s="179">
        <v>44697</v>
      </c>
      <c r="HV105" s="189" t="s">
        <v>3667</v>
      </c>
      <c r="HW105" s="189">
        <v>0</v>
      </c>
      <c r="HX105" s="189" t="s">
        <v>2247</v>
      </c>
      <c r="HY105" s="189" t="s">
        <v>30</v>
      </c>
      <c r="HZ105" s="189">
        <v>2</v>
      </c>
      <c r="IA105" s="189" t="s">
        <v>14</v>
      </c>
      <c r="IB105" s="189" t="s">
        <v>14</v>
      </c>
      <c r="IC105" s="190">
        <v>44697</v>
      </c>
      <c r="ID105" s="188" t="s">
        <v>3669</v>
      </c>
      <c r="IE105" s="182">
        <v>0</v>
      </c>
      <c r="IF105" s="182" t="s">
        <v>2247</v>
      </c>
      <c r="IG105" s="182" t="s">
        <v>30</v>
      </c>
      <c r="IH105" s="182">
        <v>2</v>
      </c>
      <c r="II105" s="182" t="s">
        <v>14</v>
      </c>
      <c r="IJ105" s="182" t="s">
        <v>14</v>
      </c>
      <c r="IK105" s="179">
        <v>44697</v>
      </c>
      <c r="IL105" s="189" t="s">
        <v>3668</v>
      </c>
      <c r="IM105" s="189">
        <v>2</v>
      </c>
      <c r="IN105" s="189" t="s">
        <v>2247</v>
      </c>
      <c r="IO105" s="189" t="s">
        <v>30</v>
      </c>
      <c r="IP105" s="189">
        <v>2</v>
      </c>
      <c r="IQ105" s="189" t="s">
        <v>14</v>
      </c>
      <c r="IR105" s="189" t="s">
        <v>14</v>
      </c>
      <c r="IS105" s="190">
        <v>44697</v>
      </c>
    </row>
    <row r="106" spans="1:253" s="282" customFormat="1" ht="12.95" customHeight="1" x14ac:dyDescent="0.2">
      <c r="A106" s="282" t="s">
        <v>5565</v>
      </c>
      <c r="B106" s="282" t="s">
        <v>9190</v>
      </c>
      <c r="C106" s="282" t="s">
        <v>5566</v>
      </c>
      <c r="D106" s="282" t="s">
        <v>725</v>
      </c>
      <c r="E106" s="282" t="s">
        <v>8846</v>
      </c>
      <c r="F106" s="282" t="s">
        <v>5568</v>
      </c>
      <c r="G106" s="177">
        <v>109033000</v>
      </c>
      <c r="H106" s="178" t="s">
        <v>1625</v>
      </c>
      <c r="I106" s="178" t="s">
        <v>80</v>
      </c>
      <c r="J106" s="178">
        <v>1</v>
      </c>
      <c r="K106" s="178" t="s">
        <v>1627</v>
      </c>
      <c r="L106" s="178" t="s">
        <v>5567</v>
      </c>
      <c r="M106" s="179">
        <v>44822</v>
      </c>
      <c r="N106" s="188" t="s">
        <v>5571</v>
      </c>
      <c r="O106" s="180">
        <v>32782</v>
      </c>
      <c r="P106" s="180" t="s">
        <v>1864</v>
      </c>
      <c r="Q106" s="180" t="s">
        <v>80</v>
      </c>
      <c r="R106" s="180">
        <v>1</v>
      </c>
      <c r="S106" s="180" t="s">
        <v>5570</v>
      </c>
      <c r="T106" s="180" t="s">
        <v>5569</v>
      </c>
      <c r="U106" s="181">
        <v>44822</v>
      </c>
      <c r="V106" s="188" t="s">
        <v>5574</v>
      </c>
      <c r="W106" s="178">
        <v>7083000</v>
      </c>
      <c r="X106" s="178" t="s">
        <v>1625</v>
      </c>
      <c r="Y106" s="178" t="s">
        <v>4515</v>
      </c>
      <c r="Z106" s="178">
        <v>2</v>
      </c>
      <c r="AA106" s="178" t="s">
        <v>5573</v>
      </c>
      <c r="AB106" s="178" t="s">
        <v>5572</v>
      </c>
      <c r="AC106" s="179">
        <v>44822</v>
      </c>
      <c r="AD106" s="188" t="s">
        <v>5578</v>
      </c>
      <c r="AE106" s="186">
        <v>574000</v>
      </c>
      <c r="AF106" s="186" t="s">
        <v>5575</v>
      </c>
      <c r="AG106" s="186" t="s">
        <v>4515</v>
      </c>
      <c r="AH106" s="186">
        <v>2</v>
      </c>
      <c r="AI106" s="186" t="s">
        <v>5577</v>
      </c>
      <c r="AJ106" s="186" t="s">
        <v>5576</v>
      </c>
      <c r="AK106" s="187">
        <v>44822</v>
      </c>
      <c r="AL106" s="188" t="s">
        <v>5580</v>
      </c>
      <c r="AM106" s="178">
        <v>50000</v>
      </c>
      <c r="AN106" s="178" t="s">
        <v>5575</v>
      </c>
      <c r="AO106" s="178" t="s">
        <v>80</v>
      </c>
      <c r="AP106" s="178">
        <v>1</v>
      </c>
      <c r="AQ106" s="178" t="s">
        <v>5579</v>
      </c>
      <c r="AR106" s="178" t="s">
        <v>5576</v>
      </c>
      <c r="AS106" s="179">
        <v>44822</v>
      </c>
      <c r="AT106" s="189" t="s">
        <v>5584</v>
      </c>
      <c r="AU106" s="186">
        <v>609</v>
      </c>
      <c r="AV106" s="186" t="s">
        <v>5581</v>
      </c>
      <c r="AW106" s="186" t="s">
        <v>4515</v>
      </c>
      <c r="AX106" s="186">
        <v>2</v>
      </c>
      <c r="AY106" s="186" t="s">
        <v>5583</v>
      </c>
      <c r="AZ106" s="186" t="s">
        <v>5582</v>
      </c>
      <c r="BA106" s="187">
        <v>44822</v>
      </c>
      <c r="BB106" s="188" t="s">
        <v>9946</v>
      </c>
      <c r="BC106" s="178" t="e">
        <v>#N/A</v>
      </c>
      <c r="BD106" s="178" t="e">
        <v>#N/A</v>
      </c>
      <c r="BE106" s="178" t="e">
        <v>#N/A</v>
      </c>
      <c r="BF106" s="178" t="e">
        <v>#N/A</v>
      </c>
      <c r="BG106" s="178" t="e">
        <v>#N/A</v>
      </c>
      <c r="BH106" s="178" t="e">
        <v>#N/A</v>
      </c>
      <c r="BI106" s="179" t="e">
        <v>#N/A</v>
      </c>
      <c r="BJ106" s="189" t="s">
        <v>5586</v>
      </c>
      <c r="BK106" s="189">
        <v>11</v>
      </c>
      <c r="BL106" s="189" t="s">
        <v>5581</v>
      </c>
      <c r="BM106" s="189" t="s">
        <v>4515</v>
      </c>
      <c r="BN106" s="189">
        <v>2</v>
      </c>
      <c r="BO106" s="189" t="s">
        <v>5585</v>
      </c>
      <c r="BP106" s="186" t="s">
        <v>5582</v>
      </c>
      <c r="BQ106" s="190">
        <v>44822</v>
      </c>
      <c r="BR106" s="188" t="s">
        <v>5606</v>
      </c>
      <c r="BS106" s="182">
        <v>35393</v>
      </c>
      <c r="BT106" s="182" t="s">
        <v>5604</v>
      </c>
      <c r="BU106" s="182" t="s">
        <v>4515</v>
      </c>
      <c r="BV106" s="182">
        <v>2</v>
      </c>
      <c r="BW106" s="182" t="s">
        <v>5605</v>
      </c>
      <c r="BX106" s="182" t="s">
        <v>5576</v>
      </c>
      <c r="BY106" s="179">
        <v>44822</v>
      </c>
      <c r="BZ106" s="189" t="s">
        <v>5608</v>
      </c>
      <c r="CA106" s="189">
        <v>919</v>
      </c>
      <c r="CB106" s="189" t="s">
        <v>5604</v>
      </c>
      <c r="CC106" s="189" t="s">
        <v>4515</v>
      </c>
      <c r="CD106" s="189">
        <v>2</v>
      </c>
      <c r="CE106" s="189" t="s">
        <v>5607</v>
      </c>
      <c r="CF106" s="189" t="s">
        <v>5576</v>
      </c>
      <c r="CG106" s="190">
        <v>44822</v>
      </c>
      <c r="CH106" s="188" t="s">
        <v>9947</v>
      </c>
      <c r="CI106" s="189" t="e">
        <v>#N/A</v>
      </c>
      <c r="CJ106" s="189" t="e">
        <v>#N/A</v>
      </c>
      <c r="CK106" s="189" t="e">
        <v>#N/A</v>
      </c>
      <c r="CL106" s="189" t="e">
        <v>#N/A</v>
      </c>
      <c r="CM106" s="189" t="e">
        <v>#N/A</v>
      </c>
      <c r="CN106" s="189" t="e">
        <v>#N/A</v>
      </c>
      <c r="CO106" s="191" t="e">
        <v>#N/A</v>
      </c>
      <c r="CP106" s="189" t="s">
        <v>5612</v>
      </c>
      <c r="CQ106" s="182">
        <v>31500000</v>
      </c>
      <c r="CR106" s="182" t="s">
        <v>5609</v>
      </c>
      <c r="CS106" s="182" t="s">
        <v>4515</v>
      </c>
      <c r="CT106" s="182">
        <v>2</v>
      </c>
      <c r="CU106" s="182" t="s">
        <v>5611</v>
      </c>
      <c r="CV106" s="182" t="s">
        <v>5610</v>
      </c>
      <c r="CW106" s="179">
        <v>44822</v>
      </c>
      <c r="CX106" s="189" t="s">
        <v>5587</v>
      </c>
      <c r="CY106" s="186">
        <v>50000</v>
      </c>
      <c r="CZ106" s="186" t="s">
        <v>5575</v>
      </c>
      <c r="DA106" s="186" t="s">
        <v>4515</v>
      </c>
      <c r="DB106" s="186">
        <v>2</v>
      </c>
      <c r="DC106" s="186" t="s">
        <v>5594</v>
      </c>
      <c r="DD106" s="186" t="s">
        <v>5576</v>
      </c>
      <c r="DE106" s="192">
        <v>44822</v>
      </c>
      <c r="DF106" s="188" t="s">
        <v>5591</v>
      </c>
      <c r="DG106" s="178">
        <v>6509000</v>
      </c>
      <c r="DH106" s="182" t="s">
        <v>5588</v>
      </c>
      <c r="DI106" s="182" t="s">
        <v>4515</v>
      </c>
      <c r="DJ106" s="182">
        <v>2</v>
      </c>
      <c r="DK106" s="182" t="s">
        <v>5590</v>
      </c>
      <c r="DL106" s="182" t="s">
        <v>5589</v>
      </c>
      <c r="DM106" s="179">
        <v>44822</v>
      </c>
      <c r="DN106" s="189" t="s">
        <v>5593</v>
      </c>
      <c r="DO106" s="186">
        <v>525000</v>
      </c>
      <c r="DP106" s="189" t="s">
        <v>5575</v>
      </c>
      <c r="DQ106" s="189" t="s">
        <v>4515</v>
      </c>
      <c r="DR106" s="189">
        <v>2</v>
      </c>
      <c r="DS106" s="189" t="s">
        <v>5592</v>
      </c>
      <c r="DT106" s="189" t="s">
        <v>5576</v>
      </c>
      <c r="DU106" s="190">
        <v>44822</v>
      </c>
      <c r="DV106" s="188" t="s">
        <v>5595</v>
      </c>
      <c r="DW106" s="178">
        <v>50000</v>
      </c>
      <c r="DX106" s="182" t="s">
        <v>5575</v>
      </c>
      <c r="DY106" s="182" t="s">
        <v>4515</v>
      </c>
      <c r="DZ106" s="182">
        <v>2</v>
      </c>
      <c r="EA106" s="182" t="s">
        <v>5594</v>
      </c>
      <c r="EB106" s="182" t="s">
        <v>5576</v>
      </c>
      <c r="EC106" s="179">
        <v>44822</v>
      </c>
      <c r="ED106" s="189" t="s">
        <v>5597</v>
      </c>
      <c r="EE106" s="186">
        <v>0</v>
      </c>
      <c r="EF106" s="189" t="s">
        <v>5575</v>
      </c>
      <c r="EG106" s="189" t="s">
        <v>4515</v>
      </c>
      <c r="EH106" s="189">
        <v>2</v>
      </c>
      <c r="EI106" s="189" t="s">
        <v>5596</v>
      </c>
      <c r="EJ106" s="189" t="s">
        <v>5576</v>
      </c>
      <c r="EK106" s="190">
        <v>44822</v>
      </c>
      <c r="EL106" s="188" t="s">
        <v>5599</v>
      </c>
      <c r="EM106" s="178">
        <v>0</v>
      </c>
      <c r="EN106" s="182" t="s">
        <v>5575</v>
      </c>
      <c r="EO106" s="182" t="s">
        <v>4515</v>
      </c>
      <c r="EP106" s="182">
        <v>2</v>
      </c>
      <c r="EQ106" s="182" t="s">
        <v>5598</v>
      </c>
      <c r="ER106" s="182" t="s">
        <v>5576</v>
      </c>
      <c r="ES106" s="179">
        <v>44822</v>
      </c>
      <c r="ET106" s="189" t="s">
        <v>7899</v>
      </c>
      <c r="EU106" s="189">
        <v>205</v>
      </c>
      <c r="EV106" s="189" t="s">
        <v>7849</v>
      </c>
      <c r="EW106" s="189" t="s">
        <v>4515</v>
      </c>
      <c r="EX106" s="189">
        <v>2</v>
      </c>
      <c r="EY106" s="189" t="s">
        <v>7850</v>
      </c>
      <c r="EZ106" s="189" t="s">
        <v>7833</v>
      </c>
      <c r="FA106" s="190">
        <v>44861</v>
      </c>
      <c r="FB106" s="188" t="s">
        <v>5603</v>
      </c>
      <c r="FC106" s="182">
        <v>4</v>
      </c>
      <c r="FD106" s="182" t="s">
        <v>5600</v>
      </c>
      <c r="FE106" s="182" t="s">
        <v>19</v>
      </c>
      <c r="FF106" s="182">
        <v>3</v>
      </c>
      <c r="FG106" s="182" t="s">
        <v>5602</v>
      </c>
      <c r="FH106" s="182" t="s">
        <v>5601</v>
      </c>
      <c r="FI106" s="179">
        <v>44822</v>
      </c>
      <c r="FJ106" s="188" t="s">
        <v>9948</v>
      </c>
      <c r="FK106" s="189" t="e">
        <v>#N/A</v>
      </c>
      <c r="FL106" s="189" t="e">
        <v>#N/A</v>
      </c>
      <c r="FM106" s="189" t="e">
        <v>#N/A</v>
      </c>
      <c r="FN106" s="189" t="e">
        <v>#N/A</v>
      </c>
      <c r="FO106" s="189" t="e">
        <v>#N/A</v>
      </c>
      <c r="FP106" s="186" t="e">
        <v>#N/A</v>
      </c>
      <c r="FQ106" s="187" t="e">
        <v>#N/A</v>
      </c>
      <c r="FR106" s="188" t="s">
        <v>9949</v>
      </c>
      <c r="FS106" s="182" t="e">
        <v>#N/A</v>
      </c>
      <c r="FT106" s="182" t="e">
        <v>#N/A</v>
      </c>
      <c r="FU106" s="182" t="e">
        <v>#N/A</v>
      </c>
      <c r="FV106" s="182" t="e">
        <v>#N/A</v>
      </c>
      <c r="FW106" s="182" t="e">
        <v>#N/A</v>
      </c>
      <c r="FX106" s="182" t="e">
        <v>#N/A</v>
      </c>
      <c r="FY106" s="179" t="e">
        <v>#N/A</v>
      </c>
      <c r="FZ106" s="189" t="s">
        <v>5644</v>
      </c>
      <c r="GA106" s="189">
        <v>0</v>
      </c>
      <c r="GB106" s="189" t="s">
        <v>2247</v>
      </c>
      <c r="GC106" s="189" t="s">
        <v>30</v>
      </c>
      <c r="GD106" s="189">
        <v>2</v>
      </c>
      <c r="GE106" s="189" t="s">
        <v>14</v>
      </c>
      <c r="GF106" s="189" t="s">
        <v>14</v>
      </c>
      <c r="GG106" s="190">
        <v>44822</v>
      </c>
      <c r="GH106" s="188" t="s">
        <v>5650</v>
      </c>
      <c r="GI106" s="182">
        <v>0</v>
      </c>
      <c r="GJ106" s="182" t="s">
        <v>2247</v>
      </c>
      <c r="GK106" s="182" t="s">
        <v>30</v>
      </c>
      <c r="GL106" s="182">
        <v>2</v>
      </c>
      <c r="GM106" s="182" t="s">
        <v>14</v>
      </c>
      <c r="GN106" s="182" t="s">
        <v>14</v>
      </c>
      <c r="GO106" s="179">
        <v>44822</v>
      </c>
      <c r="GP106" s="189" t="s">
        <v>5645</v>
      </c>
      <c r="GQ106" s="189">
        <v>0</v>
      </c>
      <c r="GR106" s="189" t="s">
        <v>2247</v>
      </c>
      <c r="GS106" s="189" t="s">
        <v>30</v>
      </c>
      <c r="GT106" s="189">
        <v>2</v>
      </c>
      <c r="GU106" s="189" t="s">
        <v>14</v>
      </c>
      <c r="GV106" s="189" t="s">
        <v>14</v>
      </c>
      <c r="GW106" s="190">
        <v>44822</v>
      </c>
      <c r="GX106" s="188" t="s">
        <v>5651</v>
      </c>
      <c r="GY106" s="182">
        <v>0</v>
      </c>
      <c r="GZ106" s="182" t="s">
        <v>2247</v>
      </c>
      <c r="HA106" s="182" t="s">
        <v>30</v>
      </c>
      <c r="HB106" s="182">
        <v>2</v>
      </c>
      <c r="HC106" s="182" t="s">
        <v>14</v>
      </c>
      <c r="HD106" s="182" t="s">
        <v>14</v>
      </c>
      <c r="HE106" s="179">
        <v>44822</v>
      </c>
      <c r="HF106" s="189" t="s">
        <v>5643</v>
      </c>
      <c r="HG106" s="189">
        <v>0</v>
      </c>
      <c r="HH106" s="189" t="s">
        <v>2247</v>
      </c>
      <c r="HI106" s="189" t="s">
        <v>30</v>
      </c>
      <c r="HJ106" s="189">
        <v>2</v>
      </c>
      <c r="HK106" s="189" t="s">
        <v>14</v>
      </c>
      <c r="HL106" s="189" t="s">
        <v>14</v>
      </c>
      <c r="HM106" s="190">
        <v>44822</v>
      </c>
      <c r="HN106" s="188" t="s">
        <v>5649</v>
      </c>
      <c r="HO106" s="182">
        <v>0</v>
      </c>
      <c r="HP106" s="182" t="s">
        <v>2247</v>
      </c>
      <c r="HQ106" s="182" t="s">
        <v>30</v>
      </c>
      <c r="HR106" s="182">
        <v>2</v>
      </c>
      <c r="HS106" s="182" t="s">
        <v>14</v>
      </c>
      <c r="HT106" s="182" t="s">
        <v>14</v>
      </c>
      <c r="HU106" s="179">
        <v>44822</v>
      </c>
      <c r="HV106" s="189" t="s">
        <v>5646</v>
      </c>
      <c r="HW106" s="189">
        <v>0</v>
      </c>
      <c r="HX106" s="189" t="s">
        <v>2247</v>
      </c>
      <c r="HY106" s="189" t="s">
        <v>30</v>
      </c>
      <c r="HZ106" s="189">
        <v>2</v>
      </c>
      <c r="IA106" s="189" t="s">
        <v>14</v>
      </c>
      <c r="IB106" s="189" t="s">
        <v>14</v>
      </c>
      <c r="IC106" s="190">
        <v>44822</v>
      </c>
      <c r="ID106" s="188" t="s">
        <v>5648</v>
      </c>
      <c r="IE106" s="182">
        <v>0</v>
      </c>
      <c r="IF106" s="182" t="s">
        <v>2247</v>
      </c>
      <c r="IG106" s="182" t="s">
        <v>30</v>
      </c>
      <c r="IH106" s="182">
        <v>2</v>
      </c>
      <c r="II106" s="182" t="s">
        <v>14</v>
      </c>
      <c r="IJ106" s="182" t="s">
        <v>14</v>
      </c>
      <c r="IK106" s="179">
        <v>44822</v>
      </c>
      <c r="IL106" s="189" t="s">
        <v>5647</v>
      </c>
      <c r="IM106" s="189">
        <v>2</v>
      </c>
      <c r="IN106" s="189" t="s">
        <v>2247</v>
      </c>
      <c r="IO106" s="189" t="s">
        <v>30</v>
      </c>
      <c r="IP106" s="189">
        <v>2</v>
      </c>
      <c r="IQ106" s="189" t="s">
        <v>14</v>
      </c>
      <c r="IR106" s="189" t="s">
        <v>14</v>
      </c>
      <c r="IS106" s="190">
        <v>44822</v>
      </c>
    </row>
    <row r="107" spans="1:253" s="282" customFormat="1" ht="12.95" customHeight="1" x14ac:dyDescent="0.2">
      <c r="A107" s="282" t="s">
        <v>5623</v>
      </c>
      <c r="B107" s="282" t="s">
        <v>9190</v>
      </c>
      <c r="C107" s="282" t="s">
        <v>5624</v>
      </c>
      <c r="D107" s="282" t="s">
        <v>5625</v>
      </c>
      <c r="E107" s="282" t="s">
        <v>8849</v>
      </c>
      <c r="F107" s="282" t="s">
        <v>5629</v>
      </c>
      <c r="G107" s="177">
        <v>7275000</v>
      </c>
      <c r="H107" s="178" t="s">
        <v>5626</v>
      </c>
      <c r="I107" s="178" t="s">
        <v>4515</v>
      </c>
      <c r="J107" s="178">
        <v>2</v>
      </c>
      <c r="K107" s="178" t="s">
        <v>5628</v>
      </c>
      <c r="L107" s="178" t="s">
        <v>5627</v>
      </c>
      <c r="M107" s="179">
        <v>44822</v>
      </c>
      <c r="N107" s="188" t="s">
        <v>7704</v>
      </c>
      <c r="O107" s="180">
        <v>63679</v>
      </c>
      <c r="P107" s="180" t="s">
        <v>7701</v>
      </c>
      <c r="Q107" s="180" t="s">
        <v>4515</v>
      </c>
      <c r="R107" s="180">
        <v>2</v>
      </c>
      <c r="S107" s="180" t="s">
        <v>7703</v>
      </c>
      <c r="T107" s="180" t="s">
        <v>7702</v>
      </c>
      <c r="U107" s="181">
        <v>44861</v>
      </c>
      <c r="V107" s="188" t="s">
        <v>7707</v>
      </c>
      <c r="W107" s="178">
        <v>2855000</v>
      </c>
      <c r="X107" s="178" t="s">
        <v>7705</v>
      </c>
      <c r="Y107" s="178" t="s">
        <v>4515</v>
      </c>
      <c r="Z107" s="178">
        <v>2</v>
      </c>
      <c r="AA107" s="178" t="s">
        <v>1629</v>
      </c>
      <c r="AB107" s="178" t="s">
        <v>7706</v>
      </c>
      <c r="AC107" s="179">
        <v>44861</v>
      </c>
      <c r="AD107" s="188" t="s">
        <v>5633</v>
      </c>
      <c r="AE107" s="186">
        <v>265000</v>
      </c>
      <c r="AF107" s="186" t="s">
        <v>5630</v>
      </c>
      <c r="AG107" s="186" t="s">
        <v>4515</v>
      </c>
      <c r="AH107" s="186">
        <v>2</v>
      </c>
      <c r="AI107" s="186" t="s">
        <v>5632</v>
      </c>
      <c r="AJ107" s="186" t="s">
        <v>5631</v>
      </c>
      <c r="AK107" s="187">
        <v>44822</v>
      </c>
      <c r="AL107" s="188" t="s">
        <v>5636</v>
      </c>
      <c r="AM107" s="178">
        <v>87000</v>
      </c>
      <c r="AN107" s="178" t="s">
        <v>5630</v>
      </c>
      <c r="AO107" s="178" t="s">
        <v>80</v>
      </c>
      <c r="AP107" s="178">
        <v>1</v>
      </c>
      <c r="AQ107" s="178" t="s">
        <v>5635</v>
      </c>
      <c r="AR107" s="178" t="s">
        <v>5634</v>
      </c>
      <c r="AS107" s="179">
        <v>44822</v>
      </c>
      <c r="AT107" s="189" t="s">
        <v>9950</v>
      </c>
      <c r="AU107" s="186" t="e">
        <v>#N/A</v>
      </c>
      <c r="AV107" s="186" t="e">
        <v>#N/A</v>
      </c>
      <c r="AW107" s="186" t="e">
        <v>#N/A</v>
      </c>
      <c r="AX107" s="186" t="e">
        <v>#N/A</v>
      </c>
      <c r="AY107" s="186" t="e">
        <v>#N/A</v>
      </c>
      <c r="AZ107" s="186" t="e">
        <v>#N/A</v>
      </c>
      <c r="BA107" s="187" t="e">
        <v>#N/A</v>
      </c>
      <c r="BB107" s="188" t="s">
        <v>9951</v>
      </c>
      <c r="BC107" s="178" t="e">
        <v>#N/A</v>
      </c>
      <c r="BD107" s="178" t="e">
        <v>#N/A</v>
      </c>
      <c r="BE107" s="178" t="e">
        <v>#N/A</v>
      </c>
      <c r="BF107" s="178" t="e">
        <v>#N/A</v>
      </c>
      <c r="BG107" s="178" t="e">
        <v>#N/A</v>
      </c>
      <c r="BH107" s="178" t="e">
        <v>#N/A</v>
      </c>
      <c r="BI107" s="179" t="e">
        <v>#N/A</v>
      </c>
      <c r="BJ107" s="189" t="s">
        <v>7709</v>
      </c>
      <c r="BK107" s="189">
        <v>130</v>
      </c>
      <c r="BL107" s="189" t="s">
        <v>7695</v>
      </c>
      <c r="BM107" s="189" t="s">
        <v>4515</v>
      </c>
      <c r="BN107" s="189">
        <v>2</v>
      </c>
      <c r="BO107" s="189" t="s">
        <v>7708</v>
      </c>
      <c r="BP107" s="186" t="s">
        <v>1300</v>
      </c>
      <c r="BQ107" s="190">
        <v>44861</v>
      </c>
      <c r="BR107" s="188" t="s">
        <v>9952</v>
      </c>
      <c r="BS107" s="182" t="e">
        <v>#N/A</v>
      </c>
      <c r="BT107" s="182" t="e">
        <v>#N/A</v>
      </c>
      <c r="BU107" s="182" t="e">
        <v>#N/A</v>
      </c>
      <c r="BV107" s="182" t="e">
        <v>#N/A</v>
      </c>
      <c r="BW107" s="182" t="e">
        <v>#N/A</v>
      </c>
      <c r="BX107" s="182" t="e">
        <v>#N/A</v>
      </c>
      <c r="BY107" s="179" t="e">
        <v>#N/A</v>
      </c>
      <c r="BZ107" s="189" t="s">
        <v>9953</v>
      </c>
      <c r="CA107" s="189" t="e">
        <v>#N/A</v>
      </c>
      <c r="CB107" s="189" t="e">
        <v>#N/A</v>
      </c>
      <c r="CC107" s="189" t="e">
        <v>#N/A</v>
      </c>
      <c r="CD107" s="189" t="e">
        <v>#N/A</v>
      </c>
      <c r="CE107" s="189" t="e">
        <v>#N/A</v>
      </c>
      <c r="CF107" s="189" t="e">
        <v>#N/A</v>
      </c>
      <c r="CG107" s="190" t="e">
        <v>#N/A</v>
      </c>
      <c r="CH107" s="188" t="s">
        <v>9954</v>
      </c>
      <c r="CI107" s="189" t="e">
        <v>#N/A</v>
      </c>
      <c r="CJ107" s="189" t="e">
        <v>#N/A</v>
      </c>
      <c r="CK107" s="189" t="e">
        <v>#N/A</v>
      </c>
      <c r="CL107" s="189" t="e">
        <v>#N/A</v>
      </c>
      <c r="CM107" s="189" t="e">
        <v>#N/A</v>
      </c>
      <c r="CN107" s="189" t="e">
        <v>#N/A</v>
      </c>
      <c r="CO107" s="191" t="e">
        <v>#N/A</v>
      </c>
      <c r="CP107" s="189" t="s">
        <v>9955</v>
      </c>
      <c r="CQ107" s="182" t="e">
        <v>#N/A</v>
      </c>
      <c r="CR107" s="182" t="e">
        <v>#N/A</v>
      </c>
      <c r="CS107" s="182" t="e">
        <v>#N/A</v>
      </c>
      <c r="CT107" s="182" t="e">
        <v>#N/A</v>
      </c>
      <c r="CU107" s="182" t="e">
        <v>#N/A</v>
      </c>
      <c r="CV107" s="182" t="e">
        <v>#N/A</v>
      </c>
      <c r="CW107" s="179" t="e">
        <v>#N/A</v>
      </c>
      <c r="CX107" s="189" t="s">
        <v>5637</v>
      </c>
      <c r="CY107" s="186">
        <v>265000</v>
      </c>
      <c r="CZ107" s="186" t="s">
        <v>5630</v>
      </c>
      <c r="DA107" s="186" t="s">
        <v>4515</v>
      </c>
      <c r="DB107" s="186">
        <v>2</v>
      </c>
      <c r="DC107" s="186" t="s">
        <v>5638</v>
      </c>
      <c r="DD107" s="186" t="s">
        <v>5631</v>
      </c>
      <c r="DE107" s="192">
        <v>44822</v>
      </c>
      <c r="DF107" s="188" t="s">
        <v>7733</v>
      </c>
      <c r="DG107" s="178">
        <v>2590000</v>
      </c>
      <c r="DH107" s="182" t="s">
        <v>7732</v>
      </c>
      <c r="DI107" s="182" t="s">
        <v>4515</v>
      </c>
      <c r="DJ107" s="182">
        <v>2</v>
      </c>
      <c r="DK107" s="182" t="s">
        <v>4579</v>
      </c>
      <c r="DL107" s="182" t="s">
        <v>5631</v>
      </c>
      <c r="DM107" s="179">
        <v>44861</v>
      </c>
      <c r="DN107" s="189" t="s">
        <v>5653</v>
      </c>
      <c r="DO107" s="186">
        <v>0</v>
      </c>
      <c r="DP107" s="189" t="s">
        <v>5630</v>
      </c>
      <c r="DQ107" s="189" t="s">
        <v>14</v>
      </c>
      <c r="DR107" s="189" t="s">
        <v>14</v>
      </c>
      <c r="DS107" s="189" t="s">
        <v>5652</v>
      </c>
      <c r="DT107" s="189" t="s">
        <v>5631</v>
      </c>
      <c r="DU107" s="190">
        <v>44823</v>
      </c>
      <c r="DV107" s="188" t="s">
        <v>5639</v>
      </c>
      <c r="DW107" s="178">
        <v>178000</v>
      </c>
      <c r="DX107" s="182" t="s">
        <v>5630</v>
      </c>
      <c r="DY107" s="182" t="s">
        <v>4515</v>
      </c>
      <c r="DZ107" s="182">
        <v>2</v>
      </c>
      <c r="EA107" s="182" t="s">
        <v>5638</v>
      </c>
      <c r="EB107" s="182" t="s">
        <v>5631</v>
      </c>
      <c r="EC107" s="179">
        <v>44822</v>
      </c>
      <c r="ED107" s="189" t="s">
        <v>5640</v>
      </c>
      <c r="EE107" s="186">
        <v>87000</v>
      </c>
      <c r="EF107" s="189" t="s">
        <v>5630</v>
      </c>
      <c r="EG107" s="189" t="s">
        <v>80</v>
      </c>
      <c r="EH107" s="189">
        <v>1</v>
      </c>
      <c r="EI107" s="189" t="s">
        <v>5635</v>
      </c>
      <c r="EJ107" s="189" t="s">
        <v>5631</v>
      </c>
      <c r="EK107" s="190">
        <v>44822</v>
      </c>
      <c r="EL107" s="188" t="s">
        <v>5655</v>
      </c>
      <c r="EM107" s="178">
        <v>0</v>
      </c>
      <c r="EN107" s="182" t="s">
        <v>5630</v>
      </c>
      <c r="EO107" s="182" t="s">
        <v>14</v>
      </c>
      <c r="EP107" s="182" t="s">
        <v>14</v>
      </c>
      <c r="EQ107" s="182" t="s">
        <v>5654</v>
      </c>
      <c r="ER107" s="182" t="s">
        <v>5631</v>
      </c>
      <c r="ES107" s="179">
        <v>44823</v>
      </c>
      <c r="ET107" s="189" t="s">
        <v>7711</v>
      </c>
      <c r="EU107" s="189">
        <v>130</v>
      </c>
      <c r="EV107" s="189" t="s">
        <v>7695</v>
      </c>
      <c r="EW107" s="189" t="s">
        <v>4515</v>
      </c>
      <c r="EX107" s="189">
        <v>2</v>
      </c>
      <c r="EY107" s="189" t="s">
        <v>7710</v>
      </c>
      <c r="EZ107" s="189" t="s">
        <v>1300</v>
      </c>
      <c r="FA107" s="190">
        <v>44861</v>
      </c>
      <c r="FB107" s="188" t="s">
        <v>5642</v>
      </c>
      <c r="FC107" s="182">
        <v>4</v>
      </c>
      <c r="FD107" s="182" t="s">
        <v>5630</v>
      </c>
      <c r="FE107" s="182" t="s">
        <v>80</v>
      </c>
      <c r="FF107" s="182">
        <v>1</v>
      </c>
      <c r="FG107" s="182" t="s">
        <v>5641</v>
      </c>
      <c r="FH107" s="182" t="s">
        <v>5631</v>
      </c>
      <c r="FI107" s="179">
        <v>44822</v>
      </c>
      <c r="FJ107" s="188" t="s">
        <v>9956</v>
      </c>
      <c r="FK107" s="189" t="e">
        <v>#N/A</v>
      </c>
      <c r="FL107" s="189" t="e">
        <v>#N/A</v>
      </c>
      <c r="FM107" s="189" t="e">
        <v>#N/A</v>
      </c>
      <c r="FN107" s="189" t="e">
        <v>#N/A</v>
      </c>
      <c r="FO107" s="189" t="e">
        <v>#N/A</v>
      </c>
      <c r="FP107" s="186" t="e">
        <v>#N/A</v>
      </c>
      <c r="FQ107" s="187" t="e">
        <v>#N/A</v>
      </c>
      <c r="FR107" s="188" t="s">
        <v>9957</v>
      </c>
      <c r="FS107" s="182" t="e">
        <v>#N/A</v>
      </c>
      <c r="FT107" s="182" t="e">
        <v>#N/A</v>
      </c>
      <c r="FU107" s="182" t="e">
        <v>#N/A</v>
      </c>
      <c r="FV107" s="182" t="e">
        <v>#N/A</v>
      </c>
      <c r="FW107" s="182" t="e">
        <v>#N/A</v>
      </c>
      <c r="FX107" s="182" t="e">
        <v>#N/A</v>
      </c>
      <c r="FY107" s="179" t="e">
        <v>#N/A</v>
      </c>
      <c r="FZ107" s="189" t="s">
        <v>5696</v>
      </c>
      <c r="GA107" s="189">
        <v>0</v>
      </c>
      <c r="GB107" s="189" t="s">
        <v>2247</v>
      </c>
      <c r="GC107" s="189" t="s">
        <v>30</v>
      </c>
      <c r="GD107" s="189">
        <v>2</v>
      </c>
      <c r="GE107" s="189" t="s">
        <v>14</v>
      </c>
      <c r="GF107" s="189" t="s">
        <v>14</v>
      </c>
      <c r="GG107" s="190">
        <v>44823</v>
      </c>
      <c r="GH107" s="188" t="s">
        <v>5702</v>
      </c>
      <c r="GI107" s="182">
        <v>2</v>
      </c>
      <c r="GJ107" s="182" t="s">
        <v>2247</v>
      </c>
      <c r="GK107" s="182" t="s">
        <v>30</v>
      </c>
      <c r="GL107" s="182">
        <v>2</v>
      </c>
      <c r="GM107" s="182" t="s">
        <v>14</v>
      </c>
      <c r="GN107" s="182" t="s">
        <v>14</v>
      </c>
      <c r="GO107" s="179">
        <v>44823</v>
      </c>
      <c r="GP107" s="189" t="s">
        <v>5697</v>
      </c>
      <c r="GQ107" s="189">
        <v>1</v>
      </c>
      <c r="GR107" s="189" t="s">
        <v>2247</v>
      </c>
      <c r="GS107" s="189" t="s">
        <v>30</v>
      </c>
      <c r="GT107" s="189">
        <v>2</v>
      </c>
      <c r="GU107" s="189" t="s">
        <v>14</v>
      </c>
      <c r="GV107" s="189" t="s">
        <v>14</v>
      </c>
      <c r="GW107" s="190">
        <v>44823</v>
      </c>
      <c r="GX107" s="188" t="s">
        <v>5703</v>
      </c>
      <c r="GY107" s="182">
        <v>0</v>
      </c>
      <c r="GZ107" s="182" t="s">
        <v>2247</v>
      </c>
      <c r="HA107" s="182" t="s">
        <v>30</v>
      </c>
      <c r="HB107" s="182">
        <v>2</v>
      </c>
      <c r="HC107" s="182" t="s">
        <v>14</v>
      </c>
      <c r="HD107" s="182" t="s">
        <v>14</v>
      </c>
      <c r="HE107" s="179">
        <v>44823</v>
      </c>
      <c r="HF107" s="189" t="s">
        <v>5695</v>
      </c>
      <c r="HG107" s="189">
        <v>0</v>
      </c>
      <c r="HH107" s="189" t="s">
        <v>2247</v>
      </c>
      <c r="HI107" s="189" t="s">
        <v>30</v>
      </c>
      <c r="HJ107" s="189">
        <v>2</v>
      </c>
      <c r="HK107" s="189" t="s">
        <v>14</v>
      </c>
      <c r="HL107" s="189" t="s">
        <v>14</v>
      </c>
      <c r="HM107" s="190">
        <v>44823</v>
      </c>
      <c r="HN107" s="188" t="s">
        <v>5701</v>
      </c>
      <c r="HO107" s="182">
        <v>0</v>
      </c>
      <c r="HP107" s="182" t="s">
        <v>2247</v>
      </c>
      <c r="HQ107" s="182" t="s">
        <v>30</v>
      </c>
      <c r="HR107" s="182">
        <v>2</v>
      </c>
      <c r="HS107" s="182" t="s">
        <v>14</v>
      </c>
      <c r="HT107" s="182" t="s">
        <v>14</v>
      </c>
      <c r="HU107" s="179">
        <v>44823</v>
      </c>
      <c r="HV107" s="189" t="s">
        <v>5698</v>
      </c>
      <c r="HW107" s="189">
        <v>2</v>
      </c>
      <c r="HX107" s="189" t="s">
        <v>2247</v>
      </c>
      <c r="HY107" s="189" t="s">
        <v>30</v>
      </c>
      <c r="HZ107" s="189">
        <v>2</v>
      </c>
      <c r="IA107" s="189" t="s">
        <v>14</v>
      </c>
      <c r="IB107" s="189" t="s">
        <v>14</v>
      </c>
      <c r="IC107" s="190">
        <v>44823</v>
      </c>
      <c r="ID107" s="188" t="s">
        <v>5700</v>
      </c>
      <c r="IE107" s="182">
        <v>0</v>
      </c>
      <c r="IF107" s="182" t="s">
        <v>2247</v>
      </c>
      <c r="IG107" s="182" t="s">
        <v>30</v>
      </c>
      <c r="IH107" s="182">
        <v>2</v>
      </c>
      <c r="II107" s="182" t="s">
        <v>14</v>
      </c>
      <c r="IJ107" s="182" t="s">
        <v>14</v>
      </c>
      <c r="IK107" s="179">
        <v>44823</v>
      </c>
      <c r="IL107" s="189" t="s">
        <v>5699</v>
      </c>
      <c r="IM107" s="189">
        <v>2</v>
      </c>
      <c r="IN107" s="189" t="s">
        <v>2247</v>
      </c>
      <c r="IO107" s="189" t="s">
        <v>30</v>
      </c>
      <c r="IP107" s="189">
        <v>2</v>
      </c>
      <c r="IQ107" s="189" t="s">
        <v>14</v>
      </c>
      <c r="IR107" s="189" t="s">
        <v>14</v>
      </c>
      <c r="IS107" s="190">
        <v>44823</v>
      </c>
    </row>
    <row r="108" spans="1:253" s="282" customFormat="1" ht="12.95" customHeight="1" x14ac:dyDescent="0.2">
      <c r="A108" s="282" t="s">
        <v>3033</v>
      </c>
      <c r="B108" s="282" t="s">
        <v>9393</v>
      </c>
      <c r="C108" s="282" t="s">
        <v>3034</v>
      </c>
      <c r="D108" s="282" t="s">
        <v>3035</v>
      </c>
      <c r="E108" s="282" t="s">
        <v>8850</v>
      </c>
      <c r="F108" s="282" t="s">
        <v>7494</v>
      </c>
      <c r="G108" s="177">
        <v>46991000</v>
      </c>
      <c r="H108" s="178" t="s">
        <v>7491</v>
      </c>
      <c r="I108" s="178" t="s">
        <v>80</v>
      </c>
      <c r="J108" s="178">
        <v>1</v>
      </c>
      <c r="K108" s="178" t="s">
        <v>7493</v>
      </c>
      <c r="L108" s="178" t="s">
        <v>7492</v>
      </c>
      <c r="M108" s="179">
        <v>44860</v>
      </c>
      <c r="N108" s="188" t="s">
        <v>4776</v>
      </c>
      <c r="O108" s="180">
        <v>147500</v>
      </c>
      <c r="P108" s="180" t="s">
        <v>4773</v>
      </c>
      <c r="Q108" s="180" t="s">
        <v>80</v>
      </c>
      <c r="R108" s="180">
        <v>1</v>
      </c>
      <c r="S108" s="180" t="s">
        <v>4775</v>
      </c>
      <c r="T108" s="180" t="s">
        <v>4774</v>
      </c>
      <c r="U108" s="181">
        <v>44773</v>
      </c>
      <c r="V108" s="188" t="s">
        <v>7496</v>
      </c>
      <c r="W108" s="178">
        <v>7307000</v>
      </c>
      <c r="X108" s="178" t="s">
        <v>7491</v>
      </c>
      <c r="Y108" s="178" t="s">
        <v>80</v>
      </c>
      <c r="Z108" s="178">
        <v>1</v>
      </c>
      <c r="AA108" s="178" t="s">
        <v>7495</v>
      </c>
      <c r="AB108" s="178" t="s">
        <v>7492</v>
      </c>
      <c r="AC108" s="179">
        <v>44860</v>
      </c>
      <c r="AD108" s="188" t="s">
        <v>7500</v>
      </c>
      <c r="AE108" s="186">
        <v>6947000</v>
      </c>
      <c r="AF108" s="186" t="s">
        <v>7497</v>
      </c>
      <c r="AG108" s="186" t="s">
        <v>4515</v>
      </c>
      <c r="AH108" s="186">
        <v>2</v>
      </c>
      <c r="AI108" s="186" t="s">
        <v>7499</v>
      </c>
      <c r="AJ108" s="186" t="s">
        <v>7498</v>
      </c>
      <c r="AK108" s="187">
        <v>44860</v>
      </c>
      <c r="AL108" s="188" t="s">
        <v>7501</v>
      </c>
      <c r="AM108" s="178">
        <v>6947000</v>
      </c>
      <c r="AN108" s="178" t="s">
        <v>7497</v>
      </c>
      <c r="AO108" s="178" t="s">
        <v>4515</v>
      </c>
      <c r="AP108" s="178">
        <v>2</v>
      </c>
      <c r="AQ108" s="178" t="s">
        <v>7499</v>
      </c>
      <c r="AR108" s="178" t="s">
        <v>7498</v>
      </c>
      <c r="AS108" s="179">
        <v>44860</v>
      </c>
      <c r="AT108" s="189" t="s">
        <v>9958</v>
      </c>
      <c r="AU108" s="186" t="e">
        <v>#N/A</v>
      </c>
      <c r="AV108" s="186" t="e">
        <v>#N/A</v>
      </c>
      <c r="AW108" s="186" t="e">
        <v>#N/A</v>
      </c>
      <c r="AX108" s="186" t="e">
        <v>#N/A</v>
      </c>
      <c r="AY108" s="186" t="e">
        <v>#N/A</v>
      </c>
      <c r="AZ108" s="186" t="e">
        <v>#N/A</v>
      </c>
      <c r="BA108" s="187" t="e">
        <v>#N/A</v>
      </c>
      <c r="BB108" s="188" t="s">
        <v>9959</v>
      </c>
      <c r="BC108" s="178" t="e">
        <v>#N/A</v>
      </c>
      <c r="BD108" s="178" t="e">
        <v>#N/A</v>
      </c>
      <c r="BE108" s="178" t="e">
        <v>#N/A</v>
      </c>
      <c r="BF108" s="178" t="e">
        <v>#N/A</v>
      </c>
      <c r="BG108" s="178" t="e">
        <v>#N/A</v>
      </c>
      <c r="BH108" s="178" t="e">
        <v>#N/A</v>
      </c>
      <c r="BI108" s="179" t="e">
        <v>#N/A</v>
      </c>
      <c r="BJ108" s="189" t="s">
        <v>7503</v>
      </c>
      <c r="BK108" s="189">
        <v>0</v>
      </c>
      <c r="BL108" s="189" t="s">
        <v>6381</v>
      </c>
      <c r="BM108" s="189" t="s">
        <v>4515</v>
      </c>
      <c r="BN108" s="189">
        <v>2</v>
      </c>
      <c r="BO108" s="189" t="s">
        <v>7502</v>
      </c>
      <c r="BP108" s="186" t="s">
        <v>1300</v>
      </c>
      <c r="BQ108" s="190">
        <v>44860</v>
      </c>
      <c r="BR108" s="188" t="s">
        <v>9960</v>
      </c>
      <c r="BS108" s="182" t="e">
        <v>#N/A</v>
      </c>
      <c r="BT108" s="182" t="e">
        <v>#N/A</v>
      </c>
      <c r="BU108" s="182" t="e">
        <v>#N/A</v>
      </c>
      <c r="BV108" s="182" t="e">
        <v>#N/A</v>
      </c>
      <c r="BW108" s="182" t="e">
        <v>#N/A</v>
      </c>
      <c r="BX108" s="182" t="e">
        <v>#N/A</v>
      </c>
      <c r="BY108" s="179" t="e">
        <v>#N/A</v>
      </c>
      <c r="BZ108" s="189" t="s">
        <v>9961</v>
      </c>
      <c r="CA108" s="189" t="e">
        <v>#N/A</v>
      </c>
      <c r="CB108" s="189" t="e">
        <v>#N/A</v>
      </c>
      <c r="CC108" s="189" t="e">
        <v>#N/A</v>
      </c>
      <c r="CD108" s="189" t="e">
        <v>#N/A</v>
      </c>
      <c r="CE108" s="189" t="e">
        <v>#N/A</v>
      </c>
      <c r="CF108" s="189" t="e">
        <v>#N/A</v>
      </c>
      <c r="CG108" s="190" t="e">
        <v>#N/A</v>
      </c>
      <c r="CH108" s="188" t="s">
        <v>9962</v>
      </c>
      <c r="CI108" s="189" t="e">
        <v>#N/A</v>
      </c>
      <c r="CJ108" s="189" t="e">
        <v>#N/A</v>
      </c>
      <c r="CK108" s="189" t="e">
        <v>#N/A</v>
      </c>
      <c r="CL108" s="189" t="e">
        <v>#N/A</v>
      </c>
      <c r="CM108" s="189" t="e">
        <v>#N/A</v>
      </c>
      <c r="CN108" s="189" t="e">
        <v>#N/A</v>
      </c>
      <c r="CO108" s="191" t="e">
        <v>#N/A</v>
      </c>
      <c r="CP108" s="189" t="s">
        <v>9963</v>
      </c>
      <c r="CQ108" s="182" t="e">
        <v>#N/A</v>
      </c>
      <c r="CR108" s="182" t="e">
        <v>#N/A</v>
      </c>
      <c r="CS108" s="182" t="e">
        <v>#N/A</v>
      </c>
      <c r="CT108" s="182" t="e">
        <v>#N/A</v>
      </c>
      <c r="CU108" s="182" t="e">
        <v>#N/A</v>
      </c>
      <c r="CV108" s="182" t="e">
        <v>#N/A</v>
      </c>
      <c r="CW108" s="179" t="e">
        <v>#N/A</v>
      </c>
      <c r="CX108" s="189" t="s">
        <v>7506</v>
      </c>
      <c r="CY108" s="186">
        <v>6947000</v>
      </c>
      <c r="CZ108" s="186" t="s">
        <v>7497</v>
      </c>
      <c r="DA108" s="186" t="s">
        <v>4515</v>
      </c>
      <c r="DB108" s="186">
        <v>2</v>
      </c>
      <c r="DC108" s="186" t="s">
        <v>4766</v>
      </c>
      <c r="DD108" s="186" t="s">
        <v>7498</v>
      </c>
      <c r="DE108" s="192">
        <v>44860</v>
      </c>
      <c r="DF108" s="188" t="s">
        <v>7508</v>
      </c>
      <c r="DG108" s="178">
        <v>360000</v>
      </c>
      <c r="DH108" s="182" t="s">
        <v>7491</v>
      </c>
      <c r="DI108" s="182" t="s">
        <v>4515</v>
      </c>
      <c r="DJ108" s="182">
        <v>2</v>
      </c>
      <c r="DK108" s="182" t="s">
        <v>7507</v>
      </c>
      <c r="DL108" s="182" t="s">
        <v>7492</v>
      </c>
      <c r="DM108" s="179">
        <v>44860</v>
      </c>
      <c r="DN108" s="189" t="s">
        <v>7510</v>
      </c>
      <c r="DO108" s="186">
        <v>0</v>
      </c>
      <c r="DP108" s="189" t="s">
        <v>7497</v>
      </c>
      <c r="DQ108" s="189" t="s">
        <v>4515</v>
      </c>
      <c r="DR108" s="189">
        <v>2</v>
      </c>
      <c r="DS108" s="189" t="s">
        <v>7509</v>
      </c>
      <c r="DT108" s="189" t="s">
        <v>7498</v>
      </c>
      <c r="DU108" s="190">
        <v>44860</v>
      </c>
      <c r="DV108" s="188" t="s">
        <v>7511</v>
      </c>
      <c r="DW108" s="178">
        <v>6947000</v>
      </c>
      <c r="DX108" s="182" t="s">
        <v>7497</v>
      </c>
      <c r="DY108" s="182" t="s">
        <v>4515</v>
      </c>
      <c r="DZ108" s="182">
        <v>2</v>
      </c>
      <c r="EA108" s="182" t="s">
        <v>4766</v>
      </c>
      <c r="EB108" s="182" t="s">
        <v>7498</v>
      </c>
      <c r="EC108" s="179">
        <v>44860</v>
      </c>
      <c r="ED108" s="189" t="s">
        <v>7512</v>
      </c>
      <c r="EE108" s="186">
        <v>0</v>
      </c>
      <c r="EF108" s="189" t="s">
        <v>7497</v>
      </c>
      <c r="EG108" s="189" t="s">
        <v>4515</v>
      </c>
      <c r="EH108" s="189">
        <v>2</v>
      </c>
      <c r="EI108" s="189" t="s">
        <v>4768</v>
      </c>
      <c r="EJ108" s="189" t="s">
        <v>7498</v>
      </c>
      <c r="EK108" s="190">
        <v>44860</v>
      </c>
      <c r="EL108" s="188" t="s">
        <v>7513</v>
      </c>
      <c r="EM108" s="178">
        <v>0</v>
      </c>
      <c r="EN108" s="182" t="s">
        <v>7497</v>
      </c>
      <c r="EO108" s="182" t="s">
        <v>4515</v>
      </c>
      <c r="EP108" s="182">
        <v>2</v>
      </c>
      <c r="EQ108" s="182" t="s">
        <v>4768</v>
      </c>
      <c r="ER108" s="182" t="s">
        <v>7498</v>
      </c>
      <c r="ES108" s="179">
        <v>44860</v>
      </c>
      <c r="ET108" s="189" t="s">
        <v>7505</v>
      </c>
      <c r="EU108" s="189">
        <v>0</v>
      </c>
      <c r="EV108" s="189" t="s">
        <v>6381</v>
      </c>
      <c r="EW108" s="189" t="s">
        <v>4515</v>
      </c>
      <c r="EX108" s="189">
        <v>2</v>
      </c>
      <c r="EY108" s="189" t="s">
        <v>7504</v>
      </c>
      <c r="EZ108" s="189" t="s">
        <v>1300</v>
      </c>
      <c r="FA108" s="190">
        <v>44860</v>
      </c>
      <c r="FB108" s="188" t="s">
        <v>4778</v>
      </c>
      <c r="FC108" s="182">
        <v>2</v>
      </c>
      <c r="FD108" s="182" t="s">
        <v>4338</v>
      </c>
      <c r="FE108" s="182" t="s">
        <v>30</v>
      </c>
      <c r="FF108" s="182">
        <v>2</v>
      </c>
      <c r="FG108" s="182" t="s">
        <v>4709</v>
      </c>
      <c r="FH108" s="182" t="s">
        <v>4777</v>
      </c>
      <c r="FI108" s="179">
        <v>44773</v>
      </c>
      <c r="FJ108" s="188" t="s">
        <v>9964</v>
      </c>
      <c r="FK108" s="189" t="e">
        <v>#N/A</v>
      </c>
      <c r="FL108" s="189" t="e">
        <v>#N/A</v>
      </c>
      <c r="FM108" s="189" t="e">
        <v>#N/A</v>
      </c>
      <c r="FN108" s="189" t="e">
        <v>#N/A</v>
      </c>
      <c r="FO108" s="189" t="e">
        <v>#N/A</v>
      </c>
      <c r="FP108" s="186" t="e">
        <v>#N/A</v>
      </c>
      <c r="FQ108" s="187" t="e">
        <v>#N/A</v>
      </c>
      <c r="FR108" s="188" t="s">
        <v>9965</v>
      </c>
      <c r="FS108" s="182" t="e">
        <v>#N/A</v>
      </c>
      <c r="FT108" s="182" t="e">
        <v>#N/A</v>
      </c>
      <c r="FU108" s="182" t="e">
        <v>#N/A</v>
      </c>
      <c r="FV108" s="182" t="e">
        <v>#N/A</v>
      </c>
      <c r="FW108" s="182" t="e">
        <v>#N/A</v>
      </c>
      <c r="FX108" s="182" t="e">
        <v>#N/A</v>
      </c>
      <c r="FY108" s="179" t="e">
        <v>#N/A</v>
      </c>
      <c r="FZ108" s="189" t="s">
        <v>3037</v>
      </c>
      <c r="GA108" s="189">
        <v>0</v>
      </c>
      <c r="GB108" s="189" t="s">
        <v>2247</v>
      </c>
      <c r="GC108" s="189" t="s">
        <v>30</v>
      </c>
      <c r="GD108" s="189">
        <v>2</v>
      </c>
      <c r="GE108" s="189" t="s">
        <v>14</v>
      </c>
      <c r="GF108" s="189" t="s">
        <v>14</v>
      </c>
      <c r="GG108" s="190">
        <v>44693</v>
      </c>
      <c r="GH108" s="188" t="s">
        <v>3043</v>
      </c>
      <c r="GI108" s="182">
        <v>0</v>
      </c>
      <c r="GJ108" s="182" t="s">
        <v>2247</v>
      </c>
      <c r="GK108" s="182" t="s">
        <v>30</v>
      </c>
      <c r="GL108" s="182">
        <v>2</v>
      </c>
      <c r="GM108" s="182" t="s">
        <v>14</v>
      </c>
      <c r="GN108" s="182" t="s">
        <v>14</v>
      </c>
      <c r="GO108" s="179">
        <v>44693</v>
      </c>
      <c r="GP108" s="189" t="s">
        <v>3038</v>
      </c>
      <c r="GQ108" s="189">
        <v>1</v>
      </c>
      <c r="GR108" s="189" t="s">
        <v>2247</v>
      </c>
      <c r="GS108" s="189" t="s">
        <v>30</v>
      </c>
      <c r="GT108" s="189">
        <v>2</v>
      </c>
      <c r="GU108" s="189" t="s">
        <v>14</v>
      </c>
      <c r="GV108" s="189" t="s">
        <v>14</v>
      </c>
      <c r="GW108" s="190">
        <v>44693</v>
      </c>
      <c r="GX108" s="188" t="s">
        <v>3044</v>
      </c>
      <c r="GY108" s="182">
        <v>0</v>
      </c>
      <c r="GZ108" s="182" t="s">
        <v>2247</v>
      </c>
      <c r="HA108" s="182" t="s">
        <v>30</v>
      </c>
      <c r="HB108" s="182">
        <v>2</v>
      </c>
      <c r="HC108" s="182" t="s">
        <v>14</v>
      </c>
      <c r="HD108" s="182" t="s">
        <v>14</v>
      </c>
      <c r="HE108" s="179">
        <v>44693</v>
      </c>
      <c r="HF108" s="189" t="s">
        <v>3036</v>
      </c>
      <c r="HG108" s="189">
        <v>2</v>
      </c>
      <c r="HH108" s="189" t="s">
        <v>2247</v>
      </c>
      <c r="HI108" s="189" t="s">
        <v>30</v>
      </c>
      <c r="HJ108" s="189">
        <v>2</v>
      </c>
      <c r="HK108" s="189" t="s">
        <v>14</v>
      </c>
      <c r="HL108" s="189" t="s">
        <v>14</v>
      </c>
      <c r="HM108" s="190">
        <v>44693</v>
      </c>
      <c r="HN108" s="188" t="s">
        <v>3042</v>
      </c>
      <c r="HO108" s="182">
        <v>0</v>
      </c>
      <c r="HP108" s="182" t="s">
        <v>2247</v>
      </c>
      <c r="HQ108" s="182" t="s">
        <v>30</v>
      </c>
      <c r="HR108" s="182">
        <v>2</v>
      </c>
      <c r="HS108" s="182" t="s">
        <v>14</v>
      </c>
      <c r="HT108" s="182" t="s">
        <v>14</v>
      </c>
      <c r="HU108" s="179">
        <v>44693</v>
      </c>
      <c r="HV108" s="189" t="s">
        <v>3039</v>
      </c>
      <c r="HW108" s="189">
        <v>0</v>
      </c>
      <c r="HX108" s="189" t="s">
        <v>2247</v>
      </c>
      <c r="HY108" s="189" t="s">
        <v>30</v>
      </c>
      <c r="HZ108" s="189">
        <v>2</v>
      </c>
      <c r="IA108" s="189" t="s">
        <v>14</v>
      </c>
      <c r="IB108" s="189" t="s">
        <v>14</v>
      </c>
      <c r="IC108" s="190">
        <v>44693</v>
      </c>
      <c r="ID108" s="188" t="s">
        <v>3041</v>
      </c>
      <c r="IE108" s="182">
        <v>0</v>
      </c>
      <c r="IF108" s="182" t="s">
        <v>2247</v>
      </c>
      <c r="IG108" s="182" t="s">
        <v>30</v>
      </c>
      <c r="IH108" s="182">
        <v>2</v>
      </c>
      <c r="II108" s="182" t="s">
        <v>14</v>
      </c>
      <c r="IJ108" s="182" t="s">
        <v>14</v>
      </c>
      <c r="IK108" s="179">
        <v>44693</v>
      </c>
      <c r="IL108" s="189" t="s">
        <v>3040</v>
      </c>
      <c r="IM108" s="189">
        <v>0</v>
      </c>
      <c r="IN108" s="189" t="s">
        <v>2247</v>
      </c>
      <c r="IO108" s="189" t="s">
        <v>30</v>
      </c>
      <c r="IP108" s="189">
        <v>2</v>
      </c>
      <c r="IQ108" s="189" t="s">
        <v>14</v>
      </c>
      <c r="IR108" s="189" t="s">
        <v>14</v>
      </c>
      <c r="IS108" s="190">
        <v>44693</v>
      </c>
    </row>
    <row r="109" spans="1:253" s="282" customFormat="1" ht="12.95" customHeight="1" x14ac:dyDescent="0.2">
      <c r="A109" s="282" t="s">
        <v>39</v>
      </c>
      <c r="B109" s="282" t="s">
        <v>9536</v>
      </c>
      <c r="C109" s="282" t="s">
        <v>40</v>
      </c>
      <c r="D109" s="282" t="s">
        <v>41</v>
      </c>
      <c r="E109" s="282" t="s">
        <v>8851</v>
      </c>
      <c r="F109" s="282" t="s">
        <v>1487</v>
      </c>
      <c r="G109" s="177">
        <v>25666000</v>
      </c>
      <c r="H109" s="178" t="s">
        <v>1484</v>
      </c>
      <c r="I109" s="178" t="s">
        <v>30</v>
      </c>
      <c r="J109" s="178">
        <v>2</v>
      </c>
      <c r="K109" s="178" t="s">
        <v>1486</v>
      </c>
      <c r="L109" s="178" t="s">
        <v>1485</v>
      </c>
      <c r="M109" s="179">
        <v>44278</v>
      </c>
      <c r="N109" s="188" t="s">
        <v>1491</v>
      </c>
      <c r="O109" s="180">
        <v>120410</v>
      </c>
      <c r="P109" s="180" t="s">
        <v>1488</v>
      </c>
      <c r="Q109" s="180" t="s">
        <v>30</v>
      </c>
      <c r="R109" s="180">
        <v>2</v>
      </c>
      <c r="S109" s="180" t="s">
        <v>1490</v>
      </c>
      <c r="T109" s="180" t="s">
        <v>1489</v>
      </c>
      <c r="U109" s="181">
        <v>44278</v>
      </c>
      <c r="V109" s="188" t="s">
        <v>1493</v>
      </c>
      <c r="W109" s="178">
        <v>25666000</v>
      </c>
      <c r="X109" s="178" t="s">
        <v>1484</v>
      </c>
      <c r="Y109" s="178" t="s">
        <v>30</v>
      </c>
      <c r="Z109" s="178">
        <v>2</v>
      </c>
      <c r="AA109" s="178" t="s">
        <v>1492</v>
      </c>
      <c r="AB109" s="178" t="s">
        <v>1485</v>
      </c>
      <c r="AC109" s="179">
        <v>44278</v>
      </c>
      <c r="AD109" s="188" t="s">
        <v>1495</v>
      </c>
      <c r="AE109" s="186">
        <v>25666000</v>
      </c>
      <c r="AF109" s="186" t="s">
        <v>1484</v>
      </c>
      <c r="AG109" s="186" t="s">
        <v>30</v>
      </c>
      <c r="AH109" s="186">
        <v>2</v>
      </c>
      <c r="AI109" s="186" t="s">
        <v>1494</v>
      </c>
      <c r="AJ109" s="186" t="s">
        <v>1485</v>
      </c>
      <c r="AK109" s="187">
        <v>44278</v>
      </c>
      <c r="AL109" s="188" t="s">
        <v>1573</v>
      </c>
      <c r="AM109" s="178">
        <v>34000</v>
      </c>
      <c r="AN109" s="178" t="s">
        <v>1570</v>
      </c>
      <c r="AO109" s="178" t="s">
        <v>19</v>
      </c>
      <c r="AP109" s="178">
        <v>3</v>
      </c>
      <c r="AQ109" s="178" t="s">
        <v>1572</v>
      </c>
      <c r="AR109" s="178" t="s">
        <v>1571</v>
      </c>
      <c r="AS109" s="179">
        <v>44364</v>
      </c>
      <c r="AT109" s="189" t="s">
        <v>49</v>
      </c>
      <c r="AU109" s="186" t="s">
        <v>14</v>
      </c>
      <c r="AV109" s="186">
        <v>0</v>
      </c>
      <c r="AW109" s="186" t="s">
        <v>14</v>
      </c>
      <c r="AX109" s="186" t="s">
        <v>14</v>
      </c>
      <c r="AY109" s="186">
        <v>0</v>
      </c>
      <c r="AZ109" s="186">
        <v>0</v>
      </c>
      <c r="BA109" s="187">
        <v>43493</v>
      </c>
      <c r="BB109" s="188" t="s">
        <v>48</v>
      </c>
      <c r="BC109" s="178" t="s">
        <v>14</v>
      </c>
      <c r="BD109" s="178">
        <v>0</v>
      </c>
      <c r="BE109" s="178" t="s">
        <v>14</v>
      </c>
      <c r="BF109" s="178" t="s">
        <v>14</v>
      </c>
      <c r="BG109" s="178">
        <v>0</v>
      </c>
      <c r="BH109" s="178">
        <v>0</v>
      </c>
      <c r="BI109" s="179">
        <v>43493</v>
      </c>
      <c r="BJ109" s="189" t="s">
        <v>7735</v>
      </c>
      <c r="BK109" s="189">
        <v>7</v>
      </c>
      <c r="BL109" s="189" t="s">
        <v>7734</v>
      </c>
      <c r="BM109" s="189" t="s">
        <v>19</v>
      </c>
      <c r="BN109" s="189">
        <v>3</v>
      </c>
      <c r="BO109" s="189" t="s">
        <v>7708</v>
      </c>
      <c r="BP109" s="186" t="s">
        <v>1300</v>
      </c>
      <c r="BQ109" s="190">
        <v>44861</v>
      </c>
      <c r="BR109" s="188" t="s">
        <v>42</v>
      </c>
      <c r="BS109" s="182" t="s">
        <v>14</v>
      </c>
      <c r="BT109" s="182">
        <v>0</v>
      </c>
      <c r="BU109" s="182" t="s">
        <v>14</v>
      </c>
      <c r="BV109" s="182" t="s">
        <v>14</v>
      </c>
      <c r="BW109" s="182">
        <v>0</v>
      </c>
      <c r="BX109" s="182">
        <v>0</v>
      </c>
      <c r="BY109" s="179">
        <v>43493</v>
      </c>
      <c r="BZ109" s="189" t="s">
        <v>43</v>
      </c>
      <c r="CA109" s="189" t="s">
        <v>14</v>
      </c>
      <c r="CB109" s="189">
        <v>0</v>
      </c>
      <c r="CC109" s="189" t="s">
        <v>14</v>
      </c>
      <c r="CD109" s="189" t="s">
        <v>14</v>
      </c>
      <c r="CE109" s="189">
        <v>0</v>
      </c>
      <c r="CF109" s="189">
        <v>0</v>
      </c>
      <c r="CG109" s="190">
        <v>43493</v>
      </c>
      <c r="CH109" s="188" t="s">
        <v>9966</v>
      </c>
      <c r="CI109" s="189" t="e">
        <v>#N/A</v>
      </c>
      <c r="CJ109" s="189" t="e">
        <v>#N/A</v>
      </c>
      <c r="CK109" s="189" t="e">
        <v>#N/A</v>
      </c>
      <c r="CL109" s="189" t="e">
        <v>#N/A</v>
      </c>
      <c r="CM109" s="189" t="e">
        <v>#N/A</v>
      </c>
      <c r="CN109" s="189" t="e">
        <v>#N/A</v>
      </c>
      <c r="CO109" s="191" t="e">
        <v>#N/A</v>
      </c>
      <c r="CP109" s="189" t="s">
        <v>47</v>
      </c>
      <c r="CQ109" s="182" t="s">
        <v>14</v>
      </c>
      <c r="CR109" s="182">
        <v>0</v>
      </c>
      <c r="CS109" s="182" t="s">
        <v>14</v>
      </c>
      <c r="CT109" s="182" t="s">
        <v>14</v>
      </c>
      <c r="CU109" s="182">
        <v>0</v>
      </c>
      <c r="CV109" s="182">
        <v>0</v>
      </c>
      <c r="CW109" s="179">
        <v>43493</v>
      </c>
      <c r="CX109" s="189" t="s">
        <v>731</v>
      </c>
      <c r="CY109" s="186">
        <v>10429000</v>
      </c>
      <c r="CZ109" s="186" t="s">
        <v>1117</v>
      </c>
      <c r="DA109" s="186" t="s">
        <v>30</v>
      </c>
      <c r="DB109" s="186">
        <v>2</v>
      </c>
      <c r="DC109" s="186" t="s">
        <v>1119</v>
      </c>
      <c r="DD109" s="186" t="s">
        <v>1118</v>
      </c>
      <c r="DE109" s="192">
        <v>43920</v>
      </c>
      <c r="DF109" s="188" t="s">
        <v>1121</v>
      </c>
      <c r="DG109" s="178">
        <v>0</v>
      </c>
      <c r="DH109" s="182" t="s">
        <v>1117</v>
      </c>
      <c r="DI109" s="182" t="s">
        <v>30</v>
      </c>
      <c r="DJ109" s="182">
        <v>2</v>
      </c>
      <c r="DK109" s="182" t="s">
        <v>1119</v>
      </c>
      <c r="DL109" s="182" t="s">
        <v>1118</v>
      </c>
      <c r="DM109" s="179">
        <v>43920</v>
      </c>
      <c r="DN109" s="189" t="s">
        <v>1124</v>
      </c>
      <c r="DO109" s="186">
        <v>15120000</v>
      </c>
      <c r="DP109" s="189" t="s">
        <v>1117</v>
      </c>
      <c r="DQ109" s="189" t="s">
        <v>30</v>
      </c>
      <c r="DR109" s="189">
        <v>2</v>
      </c>
      <c r="DS109" s="189" t="s">
        <v>1119</v>
      </c>
      <c r="DT109" s="189" t="s">
        <v>1118</v>
      </c>
      <c r="DU109" s="190">
        <v>43920</v>
      </c>
      <c r="DV109" s="188" t="s">
        <v>1122</v>
      </c>
      <c r="DW109" s="178">
        <v>4970000</v>
      </c>
      <c r="DX109" s="182" t="s">
        <v>1117</v>
      </c>
      <c r="DY109" s="182" t="s">
        <v>30</v>
      </c>
      <c r="DZ109" s="182">
        <v>2</v>
      </c>
      <c r="EA109" s="182" t="s">
        <v>1119</v>
      </c>
      <c r="EB109" s="182" t="s">
        <v>1118</v>
      </c>
      <c r="EC109" s="179">
        <v>43920</v>
      </c>
      <c r="ED109" s="189" t="s">
        <v>1123</v>
      </c>
      <c r="EE109" s="186">
        <v>5459000</v>
      </c>
      <c r="EF109" s="189" t="s">
        <v>1117</v>
      </c>
      <c r="EG109" s="189" t="s">
        <v>30</v>
      </c>
      <c r="EH109" s="189">
        <v>2</v>
      </c>
      <c r="EI109" s="189" t="s">
        <v>1119</v>
      </c>
      <c r="EJ109" s="189" t="s">
        <v>1118</v>
      </c>
      <c r="EK109" s="190">
        <v>43920</v>
      </c>
      <c r="EL109" s="188" t="s">
        <v>1120</v>
      </c>
      <c r="EM109" s="178">
        <v>0</v>
      </c>
      <c r="EN109" s="182" t="s">
        <v>1117</v>
      </c>
      <c r="EO109" s="182" t="s">
        <v>30</v>
      </c>
      <c r="EP109" s="182">
        <v>2</v>
      </c>
      <c r="EQ109" s="182" t="s">
        <v>1119</v>
      </c>
      <c r="ER109" s="182" t="s">
        <v>1118</v>
      </c>
      <c r="ES109" s="179">
        <v>43920</v>
      </c>
      <c r="ET109" s="189" t="s">
        <v>7736</v>
      </c>
      <c r="EU109" s="189">
        <v>7</v>
      </c>
      <c r="EV109" s="189" t="s">
        <v>7734</v>
      </c>
      <c r="EW109" s="189" t="s">
        <v>19</v>
      </c>
      <c r="EX109" s="189">
        <v>3</v>
      </c>
      <c r="EY109" s="189" t="s">
        <v>7710</v>
      </c>
      <c r="EZ109" s="189" t="s">
        <v>1300</v>
      </c>
      <c r="FA109" s="190">
        <v>44861</v>
      </c>
      <c r="FB109" s="188" t="s">
        <v>46</v>
      </c>
      <c r="FC109" s="182">
        <v>1</v>
      </c>
      <c r="FD109" s="182">
        <v>0</v>
      </c>
      <c r="FE109" s="182" t="s">
        <v>30</v>
      </c>
      <c r="FF109" s="182">
        <v>2</v>
      </c>
      <c r="FG109" s="182" t="s">
        <v>45</v>
      </c>
      <c r="FH109" s="182">
        <v>0</v>
      </c>
      <c r="FI109" s="179">
        <v>43493</v>
      </c>
      <c r="FJ109" s="188" t="s">
        <v>50</v>
      </c>
      <c r="FK109" s="189" t="s">
        <v>14</v>
      </c>
      <c r="FL109" s="189">
        <v>0</v>
      </c>
      <c r="FM109" s="189" t="s">
        <v>14</v>
      </c>
      <c r="FN109" s="189" t="s">
        <v>14</v>
      </c>
      <c r="FO109" s="189">
        <v>0</v>
      </c>
      <c r="FP109" s="186">
        <v>0</v>
      </c>
      <c r="FQ109" s="187">
        <v>43493</v>
      </c>
      <c r="FR109" s="188" t="s">
        <v>51</v>
      </c>
      <c r="FS109" s="182" t="s">
        <v>14</v>
      </c>
      <c r="FT109" s="182">
        <v>0</v>
      </c>
      <c r="FU109" s="182" t="s">
        <v>14</v>
      </c>
      <c r="FV109" s="182" t="s">
        <v>14</v>
      </c>
      <c r="FW109" s="182">
        <v>0</v>
      </c>
      <c r="FX109" s="182">
        <v>0</v>
      </c>
      <c r="FY109" s="179">
        <v>43493</v>
      </c>
      <c r="FZ109" s="189" t="s">
        <v>3674</v>
      </c>
      <c r="GA109" s="189">
        <v>1</v>
      </c>
      <c r="GB109" s="189" t="s">
        <v>2247</v>
      </c>
      <c r="GC109" s="189" t="s">
        <v>30</v>
      </c>
      <c r="GD109" s="189">
        <v>2</v>
      </c>
      <c r="GE109" s="189" t="s">
        <v>14</v>
      </c>
      <c r="GF109" s="189" t="s">
        <v>14</v>
      </c>
      <c r="GG109" s="190">
        <v>44697</v>
      </c>
      <c r="GH109" s="188" t="s">
        <v>3680</v>
      </c>
      <c r="GI109" s="182">
        <v>2</v>
      </c>
      <c r="GJ109" s="182" t="s">
        <v>2247</v>
      </c>
      <c r="GK109" s="182" t="s">
        <v>30</v>
      </c>
      <c r="GL109" s="182">
        <v>2</v>
      </c>
      <c r="GM109" s="182" t="s">
        <v>14</v>
      </c>
      <c r="GN109" s="182" t="s">
        <v>14</v>
      </c>
      <c r="GO109" s="179">
        <v>44697</v>
      </c>
      <c r="GP109" s="189" t="s">
        <v>3675</v>
      </c>
      <c r="GQ109" s="189">
        <v>2</v>
      </c>
      <c r="GR109" s="189" t="s">
        <v>2247</v>
      </c>
      <c r="GS109" s="189" t="s">
        <v>30</v>
      </c>
      <c r="GT109" s="189">
        <v>2</v>
      </c>
      <c r="GU109" s="189" t="s">
        <v>14</v>
      </c>
      <c r="GV109" s="189" t="s">
        <v>14</v>
      </c>
      <c r="GW109" s="190">
        <v>44697</v>
      </c>
      <c r="GX109" s="188" t="s">
        <v>3681</v>
      </c>
      <c r="GY109" s="182">
        <v>0</v>
      </c>
      <c r="GZ109" s="182" t="s">
        <v>2247</v>
      </c>
      <c r="HA109" s="182" t="s">
        <v>30</v>
      </c>
      <c r="HB109" s="182">
        <v>2</v>
      </c>
      <c r="HC109" s="182" t="s">
        <v>14</v>
      </c>
      <c r="HD109" s="182" t="s">
        <v>14</v>
      </c>
      <c r="HE109" s="179">
        <v>44697</v>
      </c>
      <c r="HF109" s="189" t="s">
        <v>3673</v>
      </c>
      <c r="HG109" s="189">
        <v>3</v>
      </c>
      <c r="HH109" s="189" t="s">
        <v>2247</v>
      </c>
      <c r="HI109" s="189" t="s">
        <v>30</v>
      </c>
      <c r="HJ109" s="189">
        <v>2</v>
      </c>
      <c r="HK109" s="189" t="s">
        <v>14</v>
      </c>
      <c r="HL109" s="189" t="s">
        <v>14</v>
      </c>
      <c r="HM109" s="190">
        <v>44697</v>
      </c>
      <c r="HN109" s="188" t="s">
        <v>3679</v>
      </c>
      <c r="HO109" s="182">
        <v>3</v>
      </c>
      <c r="HP109" s="182" t="s">
        <v>2247</v>
      </c>
      <c r="HQ109" s="182" t="s">
        <v>30</v>
      </c>
      <c r="HR109" s="182">
        <v>2</v>
      </c>
      <c r="HS109" s="182" t="s">
        <v>14</v>
      </c>
      <c r="HT109" s="182" t="s">
        <v>14</v>
      </c>
      <c r="HU109" s="179">
        <v>44697</v>
      </c>
      <c r="HV109" s="189" t="s">
        <v>3676</v>
      </c>
      <c r="HW109" s="189">
        <v>0</v>
      </c>
      <c r="HX109" s="189" t="s">
        <v>2247</v>
      </c>
      <c r="HY109" s="189" t="s">
        <v>30</v>
      </c>
      <c r="HZ109" s="189">
        <v>2</v>
      </c>
      <c r="IA109" s="189" t="s">
        <v>14</v>
      </c>
      <c r="IB109" s="189" t="s">
        <v>14</v>
      </c>
      <c r="IC109" s="190">
        <v>44697</v>
      </c>
      <c r="ID109" s="188" t="s">
        <v>3678</v>
      </c>
      <c r="IE109" s="182">
        <v>0</v>
      </c>
      <c r="IF109" s="182" t="s">
        <v>2247</v>
      </c>
      <c r="IG109" s="182" t="s">
        <v>30</v>
      </c>
      <c r="IH109" s="182">
        <v>2</v>
      </c>
      <c r="II109" s="182" t="s">
        <v>14</v>
      </c>
      <c r="IJ109" s="182" t="s">
        <v>14</v>
      </c>
      <c r="IK109" s="179">
        <v>44697</v>
      </c>
      <c r="IL109" s="189" t="s">
        <v>3677</v>
      </c>
      <c r="IM109" s="189">
        <v>3</v>
      </c>
      <c r="IN109" s="189" t="s">
        <v>2247</v>
      </c>
      <c r="IO109" s="189" t="s">
        <v>30</v>
      </c>
      <c r="IP109" s="189">
        <v>2</v>
      </c>
      <c r="IQ109" s="189" t="s">
        <v>14</v>
      </c>
      <c r="IR109" s="189" t="s">
        <v>14</v>
      </c>
      <c r="IS109" s="190">
        <v>44697</v>
      </c>
    </row>
    <row r="110" spans="1:253" s="282" customFormat="1" ht="12.95" customHeight="1" x14ac:dyDescent="0.2">
      <c r="A110" s="282" t="s">
        <v>161</v>
      </c>
      <c r="B110" s="282" t="s">
        <v>9355</v>
      </c>
      <c r="C110" s="282" t="s">
        <v>162</v>
      </c>
      <c r="D110" s="282" t="s">
        <v>163</v>
      </c>
      <c r="E110" s="282" t="s">
        <v>8856</v>
      </c>
      <c r="F110" s="282" t="s">
        <v>1828</v>
      </c>
      <c r="G110" s="177">
        <v>5355000</v>
      </c>
      <c r="H110" s="178" t="s">
        <v>1825</v>
      </c>
      <c r="I110" s="178" t="s">
        <v>80</v>
      </c>
      <c r="J110" s="178">
        <v>1</v>
      </c>
      <c r="K110" s="178" t="s">
        <v>1827</v>
      </c>
      <c r="L110" s="178" t="s">
        <v>1826</v>
      </c>
      <c r="M110" s="179">
        <v>44580</v>
      </c>
      <c r="N110" s="188" t="s">
        <v>1832</v>
      </c>
      <c r="O110" s="180">
        <v>6025</v>
      </c>
      <c r="P110" s="180" t="s">
        <v>1829</v>
      </c>
      <c r="Q110" s="180" t="s">
        <v>80</v>
      </c>
      <c r="R110" s="180">
        <v>1</v>
      </c>
      <c r="S110" s="180" t="s">
        <v>1831</v>
      </c>
      <c r="T110" s="180" t="s">
        <v>1830</v>
      </c>
      <c r="U110" s="181">
        <v>44580</v>
      </c>
      <c r="V110" s="188" t="s">
        <v>1836</v>
      </c>
      <c r="W110" s="178">
        <v>5355000</v>
      </c>
      <c r="X110" s="178" t="s">
        <v>1833</v>
      </c>
      <c r="Y110" s="178" t="s">
        <v>80</v>
      </c>
      <c r="Z110" s="178">
        <v>1</v>
      </c>
      <c r="AA110" s="178" t="s">
        <v>1835</v>
      </c>
      <c r="AB110" s="178" t="s">
        <v>1834</v>
      </c>
      <c r="AC110" s="179">
        <v>44580</v>
      </c>
      <c r="AD110" s="188" t="s">
        <v>1838</v>
      </c>
      <c r="AE110" s="186">
        <v>4712000</v>
      </c>
      <c r="AF110" s="186" t="s">
        <v>1833</v>
      </c>
      <c r="AG110" s="186" t="s">
        <v>80</v>
      </c>
      <c r="AH110" s="186">
        <v>1</v>
      </c>
      <c r="AI110" s="186" t="s">
        <v>1837</v>
      </c>
      <c r="AJ110" s="186" t="s">
        <v>1834</v>
      </c>
      <c r="AK110" s="187">
        <v>44580</v>
      </c>
      <c r="AL110" s="188" t="s">
        <v>1842</v>
      </c>
      <c r="AM110" s="178">
        <v>6401000</v>
      </c>
      <c r="AN110" s="178" t="s">
        <v>1839</v>
      </c>
      <c r="AO110" s="178" t="s">
        <v>19</v>
      </c>
      <c r="AP110" s="178">
        <v>3</v>
      </c>
      <c r="AQ110" s="178" t="s">
        <v>1841</v>
      </c>
      <c r="AR110" s="178" t="s">
        <v>1840</v>
      </c>
      <c r="AS110" s="179">
        <v>44580</v>
      </c>
      <c r="AT110" s="189" t="s">
        <v>5975</v>
      </c>
      <c r="AU110" s="186">
        <v>2580</v>
      </c>
      <c r="AV110" s="186" t="s">
        <v>5972</v>
      </c>
      <c r="AW110" s="186" t="s">
        <v>4515</v>
      </c>
      <c r="AX110" s="186">
        <v>2</v>
      </c>
      <c r="AY110" s="186" t="s">
        <v>5974</v>
      </c>
      <c r="AZ110" s="186" t="s">
        <v>5973</v>
      </c>
      <c r="BA110" s="187">
        <v>44831</v>
      </c>
      <c r="BB110" s="188" t="s">
        <v>174</v>
      </c>
      <c r="BC110" s="178" t="s">
        <v>14</v>
      </c>
      <c r="BD110" s="178">
        <v>0</v>
      </c>
      <c r="BE110" s="178" t="s">
        <v>14</v>
      </c>
      <c r="BF110" s="178" t="s">
        <v>14</v>
      </c>
      <c r="BG110" s="178" t="s">
        <v>173</v>
      </c>
      <c r="BH110" s="178">
        <v>0</v>
      </c>
      <c r="BI110" s="179">
        <v>43503</v>
      </c>
      <c r="BJ110" s="189" t="s">
        <v>7956</v>
      </c>
      <c r="BK110" s="189">
        <v>128</v>
      </c>
      <c r="BL110" s="189" t="s">
        <v>7954</v>
      </c>
      <c r="BM110" s="189" t="s">
        <v>4515</v>
      </c>
      <c r="BN110" s="189">
        <v>2</v>
      </c>
      <c r="BO110" s="189" t="s">
        <v>7955</v>
      </c>
      <c r="BP110" s="186" t="s">
        <v>1511</v>
      </c>
      <c r="BQ110" s="190">
        <v>44862</v>
      </c>
      <c r="BR110" s="188" t="s">
        <v>167</v>
      </c>
      <c r="BS110" s="182">
        <v>160000</v>
      </c>
      <c r="BT110" s="182" t="s">
        <v>164</v>
      </c>
      <c r="BU110" s="182" t="s">
        <v>30</v>
      </c>
      <c r="BV110" s="182">
        <v>2</v>
      </c>
      <c r="BW110" s="182" t="s">
        <v>166</v>
      </c>
      <c r="BX110" s="182" t="s">
        <v>165</v>
      </c>
      <c r="BY110" s="179">
        <v>43503</v>
      </c>
      <c r="BZ110" s="189" t="s">
        <v>170</v>
      </c>
      <c r="CA110" s="189">
        <v>11422</v>
      </c>
      <c r="CB110" s="189" t="s">
        <v>164</v>
      </c>
      <c r="CC110" s="189" t="s">
        <v>30</v>
      </c>
      <c r="CD110" s="189">
        <v>2</v>
      </c>
      <c r="CE110" s="189" t="s">
        <v>169</v>
      </c>
      <c r="CF110" s="189" t="s">
        <v>168</v>
      </c>
      <c r="CG110" s="190">
        <v>43503</v>
      </c>
      <c r="CH110" s="188" t="s">
        <v>9967</v>
      </c>
      <c r="CI110" s="189" t="e">
        <v>#N/A</v>
      </c>
      <c r="CJ110" s="189" t="e">
        <v>#N/A</v>
      </c>
      <c r="CK110" s="189" t="e">
        <v>#N/A</v>
      </c>
      <c r="CL110" s="189" t="e">
        <v>#N/A</v>
      </c>
      <c r="CM110" s="189" t="e">
        <v>#N/A</v>
      </c>
      <c r="CN110" s="189" t="e">
        <v>#N/A</v>
      </c>
      <c r="CO110" s="191" t="e">
        <v>#N/A</v>
      </c>
      <c r="CP110" s="189" t="s">
        <v>1025</v>
      </c>
      <c r="CQ110" s="182" t="s">
        <v>14</v>
      </c>
      <c r="CR110" s="182" t="s">
        <v>1022</v>
      </c>
      <c r="CS110" s="182" t="s">
        <v>14</v>
      </c>
      <c r="CT110" s="182" t="s">
        <v>14</v>
      </c>
      <c r="CU110" s="182" t="s">
        <v>1024</v>
      </c>
      <c r="CV110" s="182" t="s">
        <v>1023</v>
      </c>
      <c r="CW110" s="179">
        <v>43816</v>
      </c>
      <c r="CX110" s="189" t="s">
        <v>2128</v>
      </c>
      <c r="CY110" s="186">
        <v>2100000</v>
      </c>
      <c r="CZ110" s="186" t="s">
        <v>1833</v>
      </c>
      <c r="DA110" s="186" t="s">
        <v>80</v>
      </c>
      <c r="DB110" s="186">
        <v>1</v>
      </c>
      <c r="DC110" s="186" t="s">
        <v>2127</v>
      </c>
      <c r="DD110" s="186" t="s">
        <v>1834</v>
      </c>
      <c r="DE110" s="192">
        <v>44862</v>
      </c>
      <c r="DF110" s="188" t="s">
        <v>7958</v>
      </c>
      <c r="DG110" s="178">
        <v>0</v>
      </c>
      <c r="DH110" s="182" t="s">
        <v>1833</v>
      </c>
      <c r="DI110" s="182" t="s">
        <v>80</v>
      </c>
      <c r="DJ110" s="182">
        <v>1</v>
      </c>
      <c r="DK110" s="182" t="s">
        <v>2127</v>
      </c>
      <c r="DL110" s="182" t="s">
        <v>1834</v>
      </c>
      <c r="DM110" s="179">
        <v>44862</v>
      </c>
      <c r="DN110" s="189" t="s">
        <v>7959</v>
      </c>
      <c r="DO110" s="186">
        <v>3255000</v>
      </c>
      <c r="DP110" s="189" t="s">
        <v>1833</v>
      </c>
      <c r="DQ110" s="189" t="s">
        <v>80</v>
      </c>
      <c r="DR110" s="189">
        <v>1</v>
      </c>
      <c r="DS110" s="189" t="s">
        <v>2127</v>
      </c>
      <c r="DT110" s="189" t="s">
        <v>1834</v>
      </c>
      <c r="DU110" s="190">
        <v>44862</v>
      </c>
      <c r="DV110" s="188" t="s">
        <v>7960</v>
      </c>
      <c r="DW110" s="178">
        <v>1974000</v>
      </c>
      <c r="DX110" s="182" t="s">
        <v>1833</v>
      </c>
      <c r="DY110" s="182" t="s">
        <v>80</v>
      </c>
      <c r="DZ110" s="182">
        <v>1</v>
      </c>
      <c r="EA110" s="182" t="s">
        <v>2127</v>
      </c>
      <c r="EB110" s="182" t="s">
        <v>1834</v>
      </c>
      <c r="EC110" s="179">
        <v>44862</v>
      </c>
      <c r="ED110" s="189" t="s">
        <v>7961</v>
      </c>
      <c r="EE110" s="186">
        <v>126000</v>
      </c>
      <c r="EF110" s="189" t="s">
        <v>1833</v>
      </c>
      <c r="EG110" s="189" t="s">
        <v>80</v>
      </c>
      <c r="EH110" s="189">
        <v>1</v>
      </c>
      <c r="EI110" s="189" t="s">
        <v>2127</v>
      </c>
      <c r="EJ110" s="189" t="s">
        <v>1834</v>
      </c>
      <c r="EK110" s="190">
        <v>44862</v>
      </c>
      <c r="EL110" s="188" t="s">
        <v>2129</v>
      </c>
      <c r="EM110" s="178">
        <v>0</v>
      </c>
      <c r="EN110" s="182" t="s">
        <v>1833</v>
      </c>
      <c r="EO110" s="182" t="s">
        <v>80</v>
      </c>
      <c r="EP110" s="182">
        <v>1</v>
      </c>
      <c r="EQ110" s="182" t="s">
        <v>2127</v>
      </c>
      <c r="ER110" s="182" t="s">
        <v>1834</v>
      </c>
      <c r="ES110" s="179">
        <v>44656</v>
      </c>
      <c r="ET110" s="189" t="s">
        <v>7957</v>
      </c>
      <c r="EU110" s="189">
        <v>128</v>
      </c>
      <c r="EV110" s="189" t="s">
        <v>7954</v>
      </c>
      <c r="EW110" s="189" t="s">
        <v>4515</v>
      </c>
      <c r="EX110" s="189">
        <v>2</v>
      </c>
      <c r="EY110" s="189" t="s">
        <v>7955</v>
      </c>
      <c r="EZ110" s="189" t="s">
        <v>1511</v>
      </c>
      <c r="FA110" s="190">
        <v>44862</v>
      </c>
      <c r="FB110" s="188" t="s">
        <v>172</v>
      </c>
      <c r="FC110" s="182">
        <v>4</v>
      </c>
      <c r="FD110" s="182">
        <v>0</v>
      </c>
      <c r="FE110" s="182" t="s">
        <v>30</v>
      </c>
      <c r="FF110" s="182">
        <v>2</v>
      </c>
      <c r="FG110" s="182" t="s">
        <v>171</v>
      </c>
      <c r="FH110" s="182">
        <v>0</v>
      </c>
      <c r="FI110" s="179">
        <v>43503</v>
      </c>
      <c r="FJ110" s="188" t="s">
        <v>175</v>
      </c>
      <c r="FK110" s="189" t="s">
        <v>14</v>
      </c>
      <c r="FL110" s="189">
        <v>0</v>
      </c>
      <c r="FM110" s="189" t="s">
        <v>14</v>
      </c>
      <c r="FN110" s="189" t="s">
        <v>14</v>
      </c>
      <c r="FO110" s="189">
        <v>0</v>
      </c>
      <c r="FP110" s="186">
        <v>0</v>
      </c>
      <c r="FQ110" s="187">
        <v>43503</v>
      </c>
      <c r="FR110" s="188" t="s">
        <v>770</v>
      </c>
      <c r="FS110" s="182">
        <v>4950000</v>
      </c>
      <c r="FT110" s="182" t="s">
        <v>767</v>
      </c>
      <c r="FU110" s="182" t="s">
        <v>30</v>
      </c>
      <c r="FV110" s="182">
        <v>2</v>
      </c>
      <c r="FW110" s="182" t="s">
        <v>769</v>
      </c>
      <c r="FX110" s="182" t="s">
        <v>768</v>
      </c>
      <c r="FY110" s="179">
        <v>43585</v>
      </c>
      <c r="FZ110" s="189" t="s">
        <v>2633</v>
      </c>
      <c r="GA110" s="189">
        <v>2</v>
      </c>
      <c r="GB110" s="189" t="s">
        <v>2247</v>
      </c>
      <c r="GC110" s="189" t="s">
        <v>30</v>
      </c>
      <c r="GD110" s="189">
        <v>2</v>
      </c>
      <c r="GE110" s="189" t="s">
        <v>14</v>
      </c>
      <c r="GF110" s="189" t="s">
        <v>14</v>
      </c>
      <c r="GG110" s="190">
        <v>44690</v>
      </c>
      <c r="GH110" s="188" t="s">
        <v>2639</v>
      </c>
      <c r="GI110" s="182">
        <v>2</v>
      </c>
      <c r="GJ110" s="182" t="s">
        <v>2247</v>
      </c>
      <c r="GK110" s="182" t="s">
        <v>30</v>
      </c>
      <c r="GL110" s="182">
        <v>2</v>
      </c>
      <c r="GM110" s="182" t="s">
        <v>14</v>
      </c>
      <c r="GN110" s="182" t="s">
        <v>14</v>
      </c>
      <c r="GO110" s="179">
        <v>44690</v>
      </c>
      <c r="GP110" s="189" t="s">
        <v>2634</v>
      </c>
      <c r="GQ110" s="189">
        <v>3</v>
      </c>
      <c r="GR110" s="189" t="s">
        <v>2247</v>
      </c>
      <c r="GS110" s="189" t="s">
        <v>30</v>
      </c>
      <c r="GT110" s="189">
        <v>2</v>
      </c>
      <c r="GU110" s="189" t="s">
        <v>14</v>
      </c>
      <c r="GV110" s="189" t="s">
        <v>14</v>
      </c>
      <c r="GW110" s="190">
        <v>44690</v>
      </c>
      <c r="GX110" s="188" t="s">
        <v>2640</v>
      </c>
      <c r="GY110" s="182">
        <v>0</v>
      </c>
      <c r="GZ110" s="182" t="s">
        <v>2247</v>
      </c>
      <c r="HA110" s="182" t="s">
        <v>30</v>
      </c>
      <c r="HB110" s="182">
        <v>2</v>
      </c>
      <c r="HC110" s="182" t="s">
        <v>14</v>
      </c>
      <c r="HD110" s="182" t="s">
        <v>14</v>
      </c>
      <c r="HE110" s="179">
        <v>44690</v>
      </c>
      <c r="HF110" s="189" t="s">
        <v>2632</v>
      </c>
      <c r="HG110" s="189">
        <v>2</v>
      </c>
      <c r="HH110" s="189" t="s">
        <v>2247</v>
      </c>
      <c r="HI110" s="189" t="s">
        <v>30</v>
      </c>
      <c r="HJ110" s="189">
        <v>2</v>
      </c>
      <c r="HK110" s="189" t="s">
        <v>14</v>
      </c>
      <c r="HL110" s="189" t="s">
        <v>14</v>
      </c>
      <c r="HM110" s="190">
        <v>44690</v>
      </c>
      <c r="HN110" s="188" t="s">
        <v>2638</v>
      </c>
      <c r="HO110" s="182">
        <v>3</v>
      </c>
      <c r="HP110" s="182" t="s">
        <v>2247</v>
      </c>
      <c r="HQ110" s="182" t="s">
        <v>30</v>
      </c>
      <c r="HR110" s="182">
        <v>2</v>
      </c>
      <c r="HS110" s="182" t="s">
        <v>14</v>
      </c>
      <c r="HT110" s="182" t="s">
        <v>14</v>
      </c>
      <c r="HU110" s="179">
        <v>44690</v>
      </c>
      <c r="HV110" s="189" t="s">
        <v>2635</v>
      </c>
      <c r="HW110" s="189">
        <v>2</v>
      </c>
      <c r="HX110" s="189" t="s">
        <v>2247</v>
      </c>
      <c r="HY110" s="189" t="s">
        <v>30</v>
      </c>
      <c r="HZ110" s="189">
        <v>2</v>
      </c>
      <c r="IA110" s="189" t="s">
        <v>14</v>
      </c>
      <c r="IB110" s="189" t="s">
        <v>14</v>
      </c>
      <c r="IC110" s="190">
        <v>44690</v>
      </c>
      <c r="ID110" s="188" t="s">
        <v>2637</v>
      </c>
      <c r="IE110" s="182">
        <v>2</v>
      </c>
      <c r="IF110" s="182" t="s">
        <v>2247</v>
      </c>
      <c r="IG110" s="182" t="s">
        <v>30</v>
      </c>
      <c r="IH110" s="182">
        <v>2</v>
      </c>
      <c r="II110" s="182" t="s">
        <v>14</v>
      </c>
      <c r="IJ110" s="182" t="s">
        <v>14</v>
      </c>
      <c r="IK110" s="179">
        <v>44690</v>
      </c>
      <c r="IL110" s="189" t="s">
        <v>2636</v>
      </c>
      <c r="IM110" s="189">
        <v>3</v>
      </c>
      <c r="IN110" s="189" t="s">
        <v>2247</v>
      </c>
      <c r="IO110" s="189" t="s">
        <v>30</v>
      </c>
      <c r="IP110" s="189">
        <v>2</v>
      </c>
      <c r="IQ110" s="189" t="s">
        <v>14</v>
      </c>
      <c r="IR110" s="189" t="s">
        <v>14</v>
      </c>
      <c r="IS110" s="190">
        <v>44690</v>
      </c>
    </row>
    <row r="111" spans="1:253" s="282" customFormat="1" ht="12.95" customHeight="1" x14ac:dyDescent="0.2">
      <c r="A111" s="282" t="s">
        <v>683</v>
      </c>
      <c r="B111" s="282">
        <v>0</v>
      </c>
      <c r="C111" s="282" t="s">
        <v>684</v>
      </c>
      <c r="D111" s="282" t="s">
        <v>685</v>
      </c>
      <c r="E111" s="282" t="s">
        <v>9539</v>
      </c>
      <c r="F111" s="282" t="s">
        <v>1521</v>
      </c>
      <c r="G111" s="177">
        <v>267437000</v>
      </c>
      <c r="H111" s="178" t="s">
        <v>1519</v>
      </c>
      <c r="I111" s="178" t="s">
        <v>80</v>
      </c>
      <c r="J111" s="178">
        <v>1</v>
      </c>
      <c r="K111" s="178" t="s">
        <v>1520</v>
      </c>
      <c r="L111" s="178" t="s">
        <v>1519</v>
      </c>
      <c r="M111" s="179">
        <v>44281</v>
      </c>
      <c r="N111" s="188" t="s">
        <v>1180</v>
      </c>
      <c r="O111" s="180">
        <v>369002</v>
      </c>
      <c r="P111" s="180" t="s">
        <v>1177</v>
      </c>
      <c r="Q111" s="180" t="s">
        <v>30</v>
      </c>
      <c r="R111" s="180">
        <v>2</v>
      </c>
      <c r="S111" s="180" t="s">
        <v>1179</v>
      </c>
      <c r="T111" s="180" t="s">
        <v>1178</v>
      </c>
      <c r="U111" s="181">
        <v>43979</v>
      </c>
      <c r="V111" s="188" t="s">
        <v>5080</v>
      </c>
      <c r="W111" s="178">
        <v>20474000</v>
      </c>
      <c r="X111" s="178" t="s">
        <v>5071</v>
      </c>
      <c r="Y111" s="178" t="s">
        <v>30</v>
      </c>
      <c r="Z111" s="178">
        <v>2</v>
      </c>
      <c r="AA111" s="178" t="s">
        <v>5079</v>
      </c>
      <c r="AB111" s="178" t="s">
        <v>5072</v>
      </c>
      <c r="AC111" s="179">
        <v>44803</v>
      </c>
      <c r="AD111" s="188" t="s">
        <v>5082</v>
      </c>
      <c r="AE111" s="186">
        <v>16984000</v>
      </c>
      <c r="AF111" s="186" t="s">
        <v>5071</v>
      </c>
      <c r="AG111" s="186" t="s">
        <v>30</v>
      </c>
      <c r="AH111" s="186">
        <v>2</v>
      </c>
      <c r="AI111" s="186" t="s">
        <v>5081</v>
      </c>
      <c r="AJ111" s="186" t="s">
        <v>5072</v>
      </c>
      <c r="AK111" s="187">
        <v>44803</v>
      </c>
      <c r="AL111" s="188" t="s">
        <v>5087</v>
      </c>
      <c r="AM111" s="178">
        <v>5744000</v>
      </c>
      <c r="AN111" s="178" t="s">
        <v>5084</v>
      </c>
      <c r="AO111" s="178" t="s">
        <v>30</v>
      </c>
      <c r="AP111" s="178">
        <v>2</v>
      </c>
      <c r="AQ111" s="178" t="s">
        <v>5086</v>
      </c>
      <c r="AR111" s="178" t="s">
        <v>5085</v>
      </c>
      <c r="AS111" s="179">
        <v>44803</v>
      </c>
      <c r="AT111" s="189" t="s">
        <v>951</v>
      </c>
      <c r="AU111" s="186" t="s">
        <v>14</v>
      </c>
      <c r="AV111" s="186">
        <v>0</v>
      </c>
      <c r="AW111" s="186" t="s">
        <v>14</v>
      </c>
      <c r="AX111" s="186" t="s">
        <v>14</v>
      </c>
      <c r="AY111" s="186">
        <v>0</v>
      </c>
      <c r="AZ111" s="186">
        <v>0</v>
      </c>
      <c r="BA111" s="187">
        <v>43769</v>
      </c>
      <c r="BB111" s="188" t="s">
        <v>950</v>
      </c>
      <c r="BC111" s="178" t="s">
        <v>14</v>
      </c>
      <c r="BD111" s="178">
        <v>0</v>
      </c>
      <c r="BE111" s="178" t="s">
        <v>14</v>
      </c>
      <c r="BF111" s="178" t="s">
        <v>14</v>
      </c>
      <c r="BG111" s="178">
        <v>0</v>
      </c>
      <c r="BH111" s="178">
        <v>0</v>
      </c>
      <c r="BI111" s="179">
        <v>43769</v>
      </c>
      <c r="BJ111" s="189" t="s">
        <v>5089</v>
      </c>
      <c r="BK111" s="189">
        <v>1583</v>
      </c>
      <c r="BL111" s="189" t="s">
        <v>5088</v>
      </c>
      <c r="BM111" s="189" t="s">
        <v>80</v>
      </c>
      <c r="BN111" s="189">
        <v>1</v>
      </c>
      <c r="BO111" s="189" t="s">
        <v>5066</v>
      </c>
      <c r="BP111" s="186" t="s">
        <v>1511</v>
      </c>
      <c r="BQ111" s="190">
        <v>44803</v>
      </c>
      <c r="BR111" s="188" t="s">
        <v>686</v>
      </c>
      <c r="BS111" s="182">
        <v>0</v>
      </c>
      <c r="BT111" s="182">
        <v>0</v>
      </c>
      <c r="BU111" s="182" t="s">
        <v>30</v>
      </c>
      <c r="BV111" s="182">
        <v>2</v>
      </c>
      <c r="BW111" s="182">
        <v>0</v>
      </c>
      <c r="BX111" s="182">
        <v>0</v>
      </c>
      <c r="BY111" s="179">
        <v>43545</v>
      </c>
      <c r="BZ111" s="189" t="s">
        <v>689</v>
      </c>
      <c r="CA111" s="189">
        <v>4300</v>
      </c>
      <c r="CB111" s="189" t="s">
        <v>687</v>
      </c>
      <c r="CC111" s="189" t="s">
        <v>30</v>
      </c>
      <c r="CD111" s="189">
        <v>2</v>
      </c>
      <c r="CE111" s="189" t="s">
        <v>688</v>
      </c>
      <c r="CF111" s="189">
        <v>0</v>
      </c>
      <c r="CG111" s="190">
        <v>43545</v>
      </c>
      <c r="CH111" s="188" t="s">
        <v>9968</v>
      </c>
      <c r="CI111" s="189" t="e">
        <v>#N/A</v>
      </c>
      <c r="CJ111" s="189" t="e">
        <v>#N/A</v>
      </c>
      <c r="CK111" s="189" t="e">
        <v>#N/A</v>
      </c>
      <c r="CL111" s="189" t="e">
        <v>#N/A</v>
      </c>
      <c r="CM111" s="189" t="e">
        <v>#N/A</v>
      </c>
      <c r="CN111" s="189" t="e">
        <v>#N/A</v>
      </c>
      <c r="CO111" s="191" t="e">
        <v>#N/A</v>
      </c>
      <c r="CP111" s="189" t="s">
        <v>692</v>
      </c>
      <c r="CQ111" s="182">
        <v>5200000</v>
      </c>
      <c r="CR111" s="182" t="s">
        <v>690</v>
      </c>
      <c r="CS111" s="182" t="s">
        <v>30</v>
      </c>
      <c r="CT111" s="182">
        <v>2</v>
      </c>
      <c r="CU111" s="182" t="s">
        <v>691</v>
      </c>
      <c r="CV111" s="182">
        <v>0</v>
      </c>
      <c r="CW111" s="179">
        <v>43545</v>
      </c>
      <c r="CX111" s="189" t="s">
        <v>5083</v>
      </c>
      <c r="CY111" s="186">
        <v>10772000</v>
      </c>
      <c r="CZ111" s="186" t="s">
        <v>5071</v>
      </c>
      <c r="DA111" s="186" t="s">
        <v>30</v>
      </c>
      <c r="DB111" s="186">
        <v>2</v>
      </c>
      <c r="DC111" s="186" t="s">
        <v>5073</v>
      </c>
      <c r="DD111" s="186" t="s">
        <v>5072</v>
      </c>
      <c r="DE111" s="192">
        <v>44803</v>
      </c>
      <c r="DF111" s="188" t="s">
        <v>5074</v>
      </c>
      <c r="DG111" s="178">
        <v>3490000</v>
      </c>
      <c r="DH111" s="182" t="s">
        <v>5071</v>
      </c>
      <c r="DI111" s="182" t="s">
        <v>30</v>
      </c>
      <c r="DJ111" s="182">
        <v>2</v>
      </c>
      <c r="DK111" s="182" t="s">
        <v>5073</v>
      </c>
      <c r="DL111" s="182" t="s">
        <v>5072</v>
      </c>
      <c r="DM111" s="179">
        <v>44803</v>
      </c>
      <c r="DN111" s="189" t="s">
        <v>5075</v>
      </c>
      <c r="DO111" s="186">
        <v>6212000</v>
      </c>
      <c r="DP111" s="189" t="s">
        <v>5071</v>
      </c>
      <c r="DQ111" s="189" t="s">
        <v>30</v>
      </c>
      <c r="DR111" s="189">
        <v>2</v>
      </c>
      <c r="DS111" s="189" t="s">
        <v>5073</v>
      </c>
      <c r="DT111" s="189" t="s">
        <v>5072</v>
      </c>
      <c r="DU111" s="190">
        <v>44803</v>
      </c>
      <c r="DV111" s="188" t="s">
        <v>5076</v>
      </c>
      <c r="DW111" s="178">
        <v>6409000</v>
      </c>
      <c r="DX111" s="182" t="s">
        <v>5071</v>
      </c>
      <c r="DY111" s="182" t="s">
        <v>30</v>
      </c>
      <c r="DZ111" s="182">
        <v>2</v>
      </c>
      <c r="EA111" s="182" t="s">
        <v>5073</v>
      </c>
      <c r="EB111" s="182" t="s">
        <v>5072</v>
      </c>
      <c r="EC111" s="179">
        <v>44803</v>
      </c>
      <c r="ED111" s="189" t="s">
        <v>5077</v>
      </c>
      <c r="EE111" s="186">
        <v>3452000</v>
      </c>
      <c r="EF111" s="189" t="s">
        <v>5071</v>
      </c>
      <c r="EG111" s="189" t="s">
        <v>30</v>
      </c>
      <c r="EH111" s="189">
        <v>2</v>
      </c>
      <c r="EI111" s="189" t="s">
        <v>5073</v>
      </c>
      <c r="EJ111" s="189" t="s">
        <v>5072</v>
      </c>
      <c r="EK111" s="190">
        <v>44803</v>
      </c>
      <c r="EL111" s="188" t="s">
        <v>5078</v>
      </c>
      <c r="EM111" s="178">
        <v>911000</v>
      </c>
      <c r="EN111" s="182" t="s">
        <v>5071</v>
      </c>
      <c r="EO111" s="182" t="s">
        <v>30</v>
      </c>
      <c r="EP111" s="182">
        <v>2</v>
      </c>
      <c r="EQ111" s="182" t="s">
        <v>5073</v>
      </c>
      <c r="ER111" s="182" t="s">
        <v>5072</v>
      </c>
      <c r="ES111" s="179">
        <v>44803</v>
      </c>
      <c r="ET111" s="189" t="s">
        <v>1523</v>
      </c>
      <c r="EU111" s="189">
        <v>4189</v>
      </c>
      <c r="EV111" s="189" t="s">
        <v>1519</v>
      </c>
      <c r="EW111" s="189" t="s">
        <v>30</v>
      </c>
      <c r="EX111" s="189">
        <v>2</v>
      </c>
      <c r="EY111" s="189" t="s">
        <v>1522</v>
      </c>
      <c r="EZ111" s="189" t="s">
        <v>1519</v>
      </c>
      <c r="FA111" s="190">
        <v>44281</v>
      </c>
      <c r="FB111" s="188" t="s">
        <v>785</v>
      </c>
      <c r="FC111" s="182">
        <v>5</v>
      </c>
      <c r="FD111" s="182" t="s">
        <v>14</v>
      </c>
      <c r="FE111" s="182" t="s">
        <v>30</v>
      </c>
      <c r="FF111" s="182">
        <v>2</v>
      </c>
      <c r="FG111" s="182" t="s">
        <v>14</v>
      </c>
      <c r="FH111" s="182" t="s">
        <v>14</v>
      </c>
      <c r="FI111" s="179">
        <v>43586</v>
      </c>
      <c r="FJ111" s="188" t="s">
        <v>787</v>
      </c>
      <c r="FK111" s="189" t="s">
        <v>14</v>
      </c>
      <c r="FL111" s="189" t="s">
        <v>786</v>
      </c>
      <c r="FM111" s="189" t="s">
        <v>30</v>
      </c>
      <c r="FN111" s="189">
        <v>2</v>
      </c>
      <c r="FO111" s="189" t="s">
        <v>14</v>
      </c>
      <c r="FP111" s="186" t="s">
        <v>14</v>
      </c>
      <c r="FQ111" s="187">
        <v>43586</v>
      </c>
      <c r="FR111" s="188" t="s">
        <v>790</v>
      </c>
      <c r="FS111" s="182">
        <v>800000</v>
      </c>
      <c r="FT111" s="182" t="s">
        <v>786</v>
      </c>
      <c r="FU111" s="182" t="s">
        <v>30</v>
      </c>
      <c r="FV111" s="182">
        <v>2</v>
      </c>
      <c r="FW111" s="182" t="s">
        <v>789</v>
      </c>
      <c r="FX111" s="182" t="s">
        <v>788</v>
      </c>
      <c r="FY111" s="179">
        <v>43586</v>
      </c>
      <c r="FZ111" s="189" t="s">
        <v>2311</v>
      </c>
      <c r="GA111" s="189">
        <v>1</v>
      </c>
      <c r="GB111" s="189" t="s">
        <v>2247</v>
      </c>
      <c r="GC111" s="189" t="s">
        <v>30</v>
      </c>
      <c r="GD111" s="189">
        <v>2</v>
      </c>
      <c r="GE111" s="189" t="s">
        <v>14</v>
      </c>
      <c r="GF111" s="189" t="s">
        <v>14</v>
      </c>
      <c r="GG111" s="190">
        <v>44676</v>
      </c>
      <c r="GH111" s="188" t="s">
        <v>2317</v>
      </c>
      <c r="GI111" s="182">
        <v>3</v>
      </c>
      <c r="GJ111" s="182" t="s">
        <v>2247</v>
      </c>
      <c r="GK111" s="182" t="s">
        <v>30</v>
      </c>
      <c r="GL111" s="182">
        <v>2</v>
      </c>
      <c r="GM111" s="182" t="s">
        <v>14</v>
      </c>
      <c r="GN111" s="182" t="s">
        <v>14</v>
      </c>
      <c r="GO111" s="179">
        <v>44676</v>
      </c>
      <c r="GP111" s="189" t="s">
        <v>2312</v>
      </c>
      <c r="GQ111" s="189">
        <v>2</v>
      </c>
      <c r="GR111" s="189" t="s">
        <v>2247</v>
      </c>
      <c r="GS111" s="189" t="s">
        <v>30</v>
      </c>
      <c r="GT111" s="189">
        <v>2</v>
      </c>
      <c r="GU111" s="189" t="s">
        <v>14</v>
      </c>
      <c r="GV111" s="189" t="s">
        <v>14</v>
      </c>
      <c r="GW111" s="190">
        <v>44676</v>
      </c>
      <c r="GX111" s="188" t="s">
        <v>2318</v>
      </c>
      <c r="GY111" s="182">
        <v>2</v>
      </c>
      <c r="GZ111" s="182" t="s">
        <v>2247</v>
      </c>
      <c r="HA111" s="182" t="s">
        <v>30</v>
      </c>
      <c r="HB111" s="182">
        <v>2</v>
      </c>
      <c r="HC111" s="182" t="s">
        <v>14</v>
      </c>
      <c r="HD111" s="182" t="s">
        <v>14</v>
      </c>
      <c r="HE111" s="179">
        <v>44676</v>
      </c>
      <c r="HF111" s="189" t="s">
        <v>2310</v>
      </c>
      <c r="HG111" s="189">
        <v>2</v>
      </c>
      <c r="HH111" s="189" t="s">
        <v>2247</v>
      </c>
      <c r="HI111" s="189" t="s">
        <v>30</v>
      </c>
      <c r="HJ111" s="189">
        <v>2</v>
      </c>
      <c r="HK111" s="189" t="s">
        <v>14</v>
      </c>
      <c r="HL111" s="189" t="s">
        <v>14</v>
      </c>
      <c r="HM111" s="190">
        <v>44676</v>
      </c>
      <c r="HN111" s="188" t="s">
        <v>2316</v>
      </c>
      <c r="HO111" s="182">
        <v>3</v>
      </c>
      <c r="HP111" s="182" t="s">
        <v>2247</v>
      </c>
      <c r="HQ111" s="182" t="s">
        <v>30</v>
      </c>
      <c r="HR111" s="182">
        <v>2</v>
      </c>
      <c r="HS111" s="182" t="s">
        <v>14</v>
      </c>
      <c r="HT111" s="182" t="s">
        <v>14</v>
      </c>
      <c r="HU111" s="179">
        <v>44676</v>
      </c>
      <c r="HV111" s="189" t="s">
        <v>2313</v>
      </c>
      <c r="HW111" s="189">
        <v>3</v>
      </c>
      <c r="HX111" s="189" t="s">
        <v>2247</v>
      </c>
      <c r="HY111" s="189" t="s">
        <v>30</v>
      </c>
      <c r="HZ111" s="189">
        <v>2</v>
      </c>
      <c r="IA111" s="189" t="s">
        <v>14</v>
      </c>
      <c r="IB111" s="189" t="s">
        <v>14</v>
      </c>
      <c r="IC111" s="190">
        <v>44676</v>
      </c>
      <c r="ID111" s="188" t="s">
        <v>2315</v>
      </c>
      <c r="IE111" s="182">
        <v>3</v>
      </c>
      <c r="IF111" s="182" t="s">
        <v>2247</v>
      </c>
      <c r="IG111" s="182" t="s">
        <v>30</v>
      </c>
      <c r="IH111" s="182">
        <v>2</v>
      </c>
      <c r="II111" s="182" t="s">
        <v>14</v>
      </c>
      <c r="IJ111" s="182" t="s">
        <v>14</v>
      </c>
      <c r="IK111" s="179">
        <v>44676</v>
      </c>
      <c r="IL111" s="189" t="s">
        <v>2314</v>
      </c>
      <c r="IM111" s="189">
        <v>3</v>
      </c>
      <c r="IN111" s="189" t="s">
        <v>2247</v>
      </c>
      <c r="IO111" s="189" t="s">
        <v>30</v>
      </c>
      <c r="IP111" s="189">
        <v>2</v>
      </c>
      <c r="IQ111" s="189" t="s">
        <v>14</v>
      </c>
      <c r="IR111" s="189" t="s">
        <v>14</v>
      </c>
      <c r="IS111" s="190">
        <v>44676</v>
      </c>
    </row>
    <row r="112" spans="1:253" s="282" customFormat="1" ht="12.95" customHeight="1" x14ac:dyDescent="0.2">
      <c r="A112" s="282" t="s">
        <v>771</v>
      </c>
      <c r="B112" s="282">
        <v>0</v>
      </c>
      <c r="C112" s="282" t="s">
        <v>772</v>
      </c>
      <c r="D112" s="282" t="s">
        <v>773</v>
      </c>
      <c r="E112" s="282" t="s">
        <v>9545</v>
      </c>
      <c r="F112" s="282" t="s">
        <v>4922</v>
      </c>
      <c r="G112" s="177">
        <v>837127000</v>
      </c>
      <c r="H112" s="178" t="s">
        <v>4919</v>
      </c>
      <c r="I112" s="178" t="s">
        <v>80</v>
      </c>
      <c r="J112" s="178">
        <v>1</v>
      </c>
      <c r="K112" s="178" t="s">
        <v>4921</v>
      </c>
      <c r="L112" s="178" t="s">
        <v>4920</v>
      </c>
      <c r="M112" s="179">
        <v>44802</v>
      </c>
      <c r="N112" s="188" t="s">
        <v>4926</v>
      </c>
      <c r="O112" s="180">
        <v>5811256</v>
      </c>
      <c r="P112" s="180" t="s">
        <v>4923</v>
      </c>
      <c r="Q112" s="180" t="s">
        <v>30</v>
      </c>
      <c r="R112" s="180">
        <v>2</v>
      </c>
      <c r="S112" s="180" t="s">
        <v>4925</v>
      </c>
      <c r="T112" s="180" t="s">
        <v>4924</v>
      </c>
      <c r="U112" s="181">
        <v>44802</v>
      </c>
      <c r="V112" s="188" t="s">
        <v>4930</v>
      </c>
      <c r="W112" s="178">
        <v>214402000</v>
      </c>
      <c r="X112" s="178" t="s">
        <v>4927</v>
      </c>
      <c r="Y112" s="178" t="s">
        <v>30</v>
      </c>
      <c r="Z112" s="178">
        <v>2</v>
      </c>
      <c r="AA112" s="178" t="s">
        <v>4929</v>
      </c>
      <c r="AB112" s="178" t="s">
        <v>4928</v>
      </c>
      <c r="AC112" s="179">
        <v>44802</v>
      </c>
      <c r="AD112" s="188" t="s">
        <v>4934</v>
      </c>
      <c r="AE112" s="186">
        <v>64593000</v>
      </c>
      <c r="AF112" s="186" t="s">
        <v>4931</v>
      </c>
      <c r="AG112" s="186" t="s">
        <v>30</v>
      </c>
      <c r="AH112" s="186">
        <v>2</v>
      </c>
      <c r="AI112" s="186" t="s">
        <v>4933</v>
      </c>
      <c r="AJ112" s="186" t="s">
        <v>4932</v>
      </c>
      <c r="AK112" s="187">
        <v>44802</v>
      </c>
      <c r="AL112" s="188" t="s">
        <v>4938</v>
      </c>
      <c r="AM112" s="178">
        <v>11996000</v>
      </c>
      <c r="AN112" s="178" t="s">
        <v>4935</v>
      </c>
      <c r="AO112" s="178" t="s">
        <v>30</v>
      </c>
      <c r="AP112" s="178">
        <v>2</v>
      </c>
      <c r="AQ112" s="178" t="s">
        <v>4937</v>
      </c>
      <c r="AR112" s="178" t="s">
        <v>4936</v>
      </c>
      <c r="AS112" s="179">
        <v>44802</v>
      </c>
      <c r="AT112" s="189" t="s">
        <v>4941</v>
      </c>
      <c r="AU112" s="186" t="s">
        <v>14</v>
      </c>
      <c r="AV112" s="186" t="s">
        <v>1416</v>
      </c>
      <c r="AW112" s="186" t="s">
        <v>14</v>
      </c>
      <c r="AX112" s="186" t="s">
        <v>14</v>
      </c>
      <c r="AY112" s="186" t="s">
        <v>4939</v>
      </c>
      <c r="AZ112" s="186" t="s">
        <v>14</v>
      </c>
      <c r="BA112" s="187">
        <v>44802</v>
      </c>
      <c r="BB112" s="188" t="s">
        <v>4940</v>
      </c>
      <c r="BC112" s="178" t="s">
        <v>14</v>
      </c>
      <c r="BD112" s="178" t="s">
        <v>1416</v>
      </c>
      <c r="BE112" s="178" t="s">
        <v>14</v>
      </c>
      <c r="BF112" s="178" t="s">
        <v>14</v>
      </c>
      <c r="BG112" s="178" t="s">
        <v>4939</v>
      </c>
      <c r="BH112" s="178" t="s">
        <v>14</v>
      </c>
      <c r="BI112" s="179">
        <v>44802</v>
      </c>
      <c r="BJ112" s="189" t="s">
        <v>4945</v>
      </c>
      <c r="BK112" s="189">
        <v>512</v>
      </c>
      <c r="BL112" s="189" t="s">
        <v>4942</v>
      </c>
      <c r="BM112" s="189" t="s">
        <v>30</v>
      </c>
      <c r="BN112" s="189">
        <v>2</v>
      </c>
      <c r="BO112" s="189" t="s">
        <v>4944</v>
      </c>
      <c r="BP112" s="186" t="s">
        <v>4943</v>
      </c>
      <c r="BQ112" s="190">
        <v>44802</v>
      </c>
      <c r="BR112" s="188" t="s">
        <v>4950</v>
      </c>
      <c r="BS112" s="182" t="s">
        <v>14</v>
      </c>
      <c r="BT112" s="182" t="s">
        <v>1416</v>
      </c>
      <c r="BU112" s="182" t="s">
        <v>14</v>
      </c>
      <c r="BV112" s="182" t="s">
        <v>14</v>
      </c>
      <c r="BW112" s="182" t="s">
        <v>15</v>
      </c>
      <c r="BX112" s="182" t="s">
        <v>14</v>
      </c>
      <c r="BY112" s="179">
        <v>44802</v>
      </c>
      <c r="BZ112" s="189" t="s">
        <v>4951</v>
      </c>
      <c r="CA112" s="189" t="s">
        <v>14</v>
      </c>
      <c r="CB112" s="189" t="s">
        <v>1416</v>
      </c>
      <c r="CC112" s="189" t="s">
        <v>14</v>
      </c>
      <c r="CD112" s="189" t="s">
        <v>14</v>
      </c>
      <c r="CE112" s="189" t="s">
        <v>15</v>
      </c>
      <c r="CF112" s="189" t="s">
        <v>14</v>
      </c>
      <c r="CG112" s="190">
        <v>44802</v>
      </c>
      <c r="CH112" s="188" t="s">
        <v>9969</v>
      </c>
      <c r="CI112" s="189" t="e">
        <v>#N/A</v>
      </c>
      <c r="CJ112" s="189" t="e">
        <v>#N/A</v>
      </c>
      <c r="CK112" s="189" t="e">
        <v>#N/A</v>
      </c>
      <c r="CL112" s="189" t="e">
        <v>#N/A</v>
      </c>
      <c r="CM112" s="189" t="e">
        <v>#N/A</v>
      </c>
      <c r="CN112" s="189" t="e">
        <v>#N/A</v>
      </c>
      <c r="CO112" s="191" t="e">
        <v>#N/A</v>
      </c>
      <c r="CP112" s="189" t="s">
        <v>4952</v>
      </c>
      <c r="CQ112" s="182" t="s">
        <v>14</v>
      </c>
      <c r="CR112" s="182" t="s">
        <v>1416</v>
      </c>
      <c r="CS112" s="182" t="s">
        <v>14</v>
      </c>
      <c r="CT112" s="182" t="s">
        <v>14</v>
      </c>
      <c r="CU112" s="182" t="s">
        <v>15</v>
      </c>
      <c r="CV112" s="182" t="s">
        <v>14</v>
      </c>
      <c r="CW112" s="179">
        <v>44802</v>
      </c>
      <c r="CX112" s="189" t="s">
        <v>4955</v>
      </c>
      <c r="CY112" s="186">
        <v>26943000</v>
      </c>
      <c r="CZ112" s="186" t="s">
        <v>4953</v>
      </c>
      <c r="DA112" s="186" t="s">
        <v>30</v>
      </c>
      <c r="DB112" s="186">
        <v>2</v>
      </c>
      <c r="DC112" s="186" t="s">
        <v>4962</v>
      </c>
      <c r="DD112" s="186" t="s">
        <v>4954</v>
      </c>
      <c r="DE112" s="192">
        <v>44802</v>
      </c>
      <c r="DF112" s="188" t="s">
        <v>4959</v>
      </c>
      <c r="DG112" s="178">
        <v>149809000</v>
      </c>
      <c r="DH112" s="182" t="s">
        <v>4956</v>
      </c>
      <c r="DI112" s="182" t="s">
        <v>30</v>
      </c>
      <c r="DJ112" s="182">
        <v>2</v>
      </c>
      <c r="DK112" s="182" t="s">
        <v>4958</v>
      </c>
      <c r="DL112" s="182" t="s">
        <v>4957</v>
      </c>
      <c r="DM112" s="179">
        <v>44802</v>
      </c>
      <c r="DN112" s="189" t="s">
        <v>4961</v>
      </c>
      <c r="DO112" s="186">
        <v>37651000</v>
      </c>
      <c r="DP112" s="189" t="s">
        <v>4956</v>
      </c>
      <c r="DQ112" s="189" t="s">
        <v>30</v>
      </c>
      <c r="DR112" s="189">
        <v>2</v>
      </c>
      <c r="DS112" s="189" t="s">
        <v>4960</v>
      </c>
      <c r="DT112" s="189" t="s">
        <v>4957</v>
      </c>
      <c r="DU112" s="190">
        <v>44802</v>
      </c>
      <c r="DV112" s="188" t="s">
        <v>4963</v>
      </c>
      <c r="DW112" s="178">
        <v>26943000</v>
      </c>
      <c r="DX112" s="182" t="s">
        <v>4953</v>
      </c>
      <c r="DY112" s="182" t="s">
        <v>30</v>
      </c>
      <c r="DZ112" s="182">
        <v>2</v>
      </c>
      <c r="EA112" s="182" t="s">
        <v>4962</v>
      </c>
      <c r="EB112" s="182" t="s">
        <v>4954</v>
      </c>
      <c r="EC112" s="179">
        <v>44802</v>
      </c>
      <c r="ED112" s="189" t="s">
        <v>4965</v>
      </c>
      <c r="EE112" s="186">
        <v>0</v>
      </c>
      <c r="EF112" s="189" t="s">
        <v>4953</v>
      </c>
      <c r="EG112" s="189" t="s">
        <v>19</v>
      </c>
      <c r="EH112" s="189">
        <v>3</v>
      </c>
      <c r="EI112" s="189" t="s">
        <v>4964</v>
      </c>
      <c r="EJ112" s="189" t="s">
        <v>4954</v>
      </c>
      <c r="EK112" s="190">
        <v>44802</v>
      </c>
      <c r="EL112" s="188" t="s">
        <v>1988</v>
      </c>
      <c r="EM112" s="178">
        <v>0</v>
      </c>
      <c r="EN112" s="182" t="s">
        <v>1416</v>
      </c>
      <c r="EO112" s="182" t="s">
        <v>19</v>
      </c>
      <c r="EP112" s="182">
        <v>3</v>
      </c>
      <c r="EQ112" s="182" t="s">
        <v>1987</v>
      </c>
      <c r="ER112" s="182" t="s">
        <v>14</v>
      </c>
      <c r="ES112" s="179">
        <v>44634</v>
      </c>
      <c r="ET112" s="189" t="s">
        <v>4949</v>
      </c>
      <c r="EU112" s="189">
        <v>4004</v>
      </c>
      <c r="EV112" s="189" t="s">
        <v>4946</v>
      </c>
      <c r="EW112" s="189" t="s">
        <v>30</v>
      </c>
      <c r="EX112" s="189">
        <v>2</v>
      </c>
      <c r="EY112" s="189" t="s">
        <v>4948</v>
      </c>
      <c r="EZ112" s="189" t="s">
        <v>4947</v>
      </c>
      <c r="FA112" s="190">
        <v>44802</v>
      </c>
      <c r="FB112" s="188" t="s">
        <v>4969</v>
      </c>
      <c r="FC112" s="182">
        <v>5</v>
      </c>
      <c r="FD112" s="182" t="s">
        <v>4966</v>
      </c>
      <c r="FE112" s="182" t="s">
        <v>30</v>
      </c>
      <c r="FF112" s="182">
        <v>2</v>
      </c>
      <c r="FG112" s="182" t="s">
        <v>4968</v>
      </c>
      <c r="FH112" s="182" t="s">
        <v>4967</v>
      </c>
      <c r="FI112" s="179">
        <v>44802</v>
      </c>
      <c r="FJ112" s="188" t="s">
        <v>775</v>
      </c>
      <c r="FK112" s="189" t="s">
        <v>14</v>
      </c>
      <c r="FL112" s="189">
        <v>0</v>
      </c>
      <c r="FM112" s="189" t="s">
        <v>14</v>
      </c>
      <c r="FN112" s="189" t="s">
        <v>14</v>
      </c>
      <c r="FO112" s="189" t="s">
        <v>774</v>
      </c>
      <c r="FP112" s="186">
        <v>0</v>
      </c>
      <c r="FQ112" s="187">
        <v>43585</v>
      </c>
      <c r="FR112" s="188" t="s">
        <v>776</v>
      </c>
      <c r="FS112" s="182" t="s">
        <v>14</v>
      </c>
      <c r="FT112" s="182">
        <v>0</v>
      </c>
      <c r="FU112" s="182" t="s">
        <v>14</v>
      </c>
      <c r="FV112" s="182" t="s">
        <v>14</v>
      </c>
      <c r="FW112" s="182">
        <v>0</v>
      </c>
      <c r="FX112" s="182">
        <v>0</v>
      </c>
      <c r="FY112" s="179">
        <v>43585</v>
      </c>
      <c r="FZ112" s="189" t="s">
        <v>3142</v>
      </c>
      <c r="GA112" s="189">
        <v>2</v>
      </c>
      <c r="GB112" s="189" t="s">
        <v>2247</v>
      </c>
      <c r="GC112" s="189" t="s">
        <v>30</v>
      </c>
      <c r="GD112" s="189">
        <v>2</v>
      </c>
      <c r="GE112" s="189" t="s">
        <v>14</v>
      </c>
      <c r="GF112" s="189" t="s">
        <v>14</v>
      </c>
      <c r="GG112" s="190">
        <v>44694</v>
      </c>
      <c r="GH112" s="188" t="s">
        <v>3148</v>
      </c>
      <c r="GI112" s="182">
        <v>2</v>
      </c>
      <c r="GJ112" s="182" t="s">
        <v>2247</v>
      </c>
      <c r="GK112" s="182" t="s">
        <v>30</v>
      </c>
      <c r="GL112" s="182">
        <v>2</v>
      </c>
      <c r="GM112" s="182" t="s">
        <v>14</v>
      </c>
      <c r="GN112" s="182" t="s">
        <v>14</v>
      </c>
      <c r="GO112" s="179">
        <v>44694</v>
      </c>
      <c r="GP112" s="189" t="s">
        <v>3143</v>
      </c>
      <c r="GQ112" s="189">
        <v>1</v>
      </c>
      <c r="GR112" s="189" t="s">
        <v>2247</v>
      </c>
      <c r="GS112" s="189" t="s">
        <v>30</v>
      </c>
      <c r="GT112" s="189">
        <v>2</v>
      </c>
      <c r="GU112" s="189" t="s">
        <v>14</v>
      </c>
      <c r="GV112" s="189" t="s">
        <v>14</v>
      </c>
      <c r="GW112" s="190">
        <v>44694</v>
      </c>
      <c r="GX112" s="188" t="s">
        <v>3149</v>
      </c>
      <c r="GY112" s="182">
        <v>0</v>
      </c>
      <c r="GZ112" s="182" t="s">
        <v>2247</v>
      </c>
      <c r="HA112" s="182" t="s">
        <v>30</v>
      </c>
      <c r="HB112" s="182">
        <v>2</v>
      </c>
      <c r="HC112" s="182" t="s">
        <v>14</v>
      </c>
      <c r="HD112" s="182" t="s">
        <v>14</v>
      </c>
      <c r="HE112" s="179">
        <v>44694</v>
      </c>
      <c r="HF112" s="189" t="s">
        <v>3141</v>
      </c>
      <c r="HG112" s="189">
        <v>2</v>
      </c>
      <c r="HH112" s="189" t="s">
        <v>2247</v>
      </c>
      <c r="HI112" s="189" t="s">
        <v>30</v>
      </c>
      <c r="HJ112" s="189">
        <v>2</v>
      </c>
      <c r="HK112" s="189" t="s">
        <v>14</v>
      </c>
      <c r="HL112" s="189" t="s">
        <v>14</v>
      </c>
      <c r="HM112" s="190">
        <v>44694</v>
      </c>
      <c r="HN112" s="188" t="s">
        <v>3147</v>
      </c>
      <c r="HO112" s="182">
        <v>2</v>
      </c>
      <c r="HP112" s="182" t="s">
        <v>2247</v>
      </c>
      <c r="HQ112" s="182" t="s">
        <v>30</v>
      </c>
      <c r="HR112" s="182">
        <v>2</v>
      </c>
      <c r="HS112" s="182" t="s">
        <v>14</v>
      </c>
      <c r="HT112" s="182" t="s">
        <v>14</v>
      </c>
      <c r="HU112" s="179">
        <v>44694</v>
      </c>
      <c r="HV112" s="189" t="s">
        <v>3144</v>
      </c>
      <c r="HW112" s="189">
        <v>3</v>
      </c>
      <c r="HX112" s="189" t="s">
        <v>2247</v>
      </c>
      <c r="HY112" s="189" t="s">
        <v>30</v>
      </c>
      <c r="HZ112" s="189">
        <v>2</v>
      </c>
      <c r="IA112" s="189" t="s">
        <v>14</v>
      </c>
      <c r="IB112" s="189" t="s">
        <v>14</v>
      </c>
      <c r="IC112" s="190">
        <v>44694</v>
      </c>
      <c r="ID112" s="188" t="s">
        <v>3146</v>
      </c>
      <c r="IE112" s="182">
        <v>2</v>
      </c>
      <c r="IF112" s="182" t="s">
        <v>2247</v>
      </c>
      <c r="IG112" s="182" t="s">
        <v>30</v>
      </c>
      <c r="IH112" s="182">
        <v>2</v>
      </c>
      <c r="II112" s="182" t="s">
        <v>14</v>
      </c>
      <c r="IJ112" s="182" t="s">
        <v>14</v>
      </c>
      <c r="IK112" s="179">
        <v>44694</v>
      </c>
      <c r="IL112" s="189" t="s">
        <v>3145</v>
      </c>
      <c r="IM112" s="189">
        <v>3</v>
      </c>
      <c r="IN112" s="189" t="s">
        <v>2247</v>
      </c>
      <c r="IO112" s="189" t="s">
        <v>30</v>
      </c>
      <c r="IP112" s="189">
        <v>2</v>
      </c>
      <c r="IQ112" s="189" t="s">
        <v>14</v>
      </c>
      <c r="IR112" s="189" t="s">
        <v>14</v>
      </c>
      <c r="IS112" s="190">
        <v>44694</v>
      </c>
    </row>
    <row r="113" spans="1:253" s="282" customFormat="1" ht="12.95" customHeight="1" x14ac:dyDescent="0.2">
      <c r="A113" s="282" t="s">
        <v>732</v>
      </c>
      <c r="B113" s="282">
        <v>0</v>
      </c>
      <c r="C113" s="282" t="s">
        <v>733</v>
      </c>
      <c r="D113" s="282" t="s">
        <v>734</v>
      </c>
      <c r="E113" s="282" t="s">
        <v>9550</v>
      </c>
      <c r="F113" s="282" t="s">
        <v>4382</v>
      </c>
      <c r="G113" s="177">
        <v>1583009000</v>
      </c>
      <c r="H113" s="178" t="s">
        <v>4379</v>
      </c>
      <c r="I113" s="178" t="s">
        <v>30</v>
      </c>
      <c r="J113" s="178">
        <v>2</v>
      </c>
      <c r="K113" s="178" t="s">
        <v>4381</v>
      </c>
      <c r="L113" s="178" t="s">
        <v>4380</v>
      </c>
      <c r="M113" s="179">
        <v>44766</v>
      </c>
      <c r="N113" s="188" t="s">
        <v>4891</v>
      </c>
      <c r="O113" s="180">
        <v>235533</v>
      </c>
      <c r="P113" s="180" t="s">
        <v>4888</v>
      </c>
      <c r="Q113" s="180" t="s">
        <v>4515</v>
      </c>
      <c r="R113" s="180">
        <v>2</v>
      </c>
      <c r="S113" s="180" t="s">
        <v>4890</v>
      </c>
      <c r="T113" s="180" t="s">
        <v>4889</v>
      </c>
      <c r="U113" s="181">
        <v>44800</v>
      </c>
      <c r="V113" s="188" t="s">
        <v>4893</v>
      </c>
      <c r="W113" s="178">
        <v>16781000</v>
      </c>
      <c r="X113" s="178" t="s">
        <v>4888</v>
      </c>
      <c r="Y113" s="178" t="s">
        <v>19</v>
      </c>
      <c r="Z113" s="178">
        <v>3</v>
      </c>
      <c r="AA113" s="178" t="s">
        <v>4892</v>
      </c>
      <c r="AB113" s="178" t="s">
        <v>4889</v>
      </c>
      <c r="AC113" s="179">
        <v>44800</v>
      </c>
      <c r="AD113" s="188" t="s">
        <v>1317</v>
      </c>
      <c r="AE113" s="186">
        <v>16991000</v>
      </c>
      <c r="AF113" s="186" t="s">
        <v>1314</v>
      </c>
      <c r="AG113" s="186" t="s">
        <v>30</v>
      </c>
      <c r="AH113" s="186">
        <v>2</v>
      </c>
      <c r="AI113" s="186" t="s">
        <v>1316</v>
      </c>
      <c r="AJ113" s="186" t="s">
        <v>1315</v>
      </c>
      <c r="AK113" s="187">
        <v>44110</v>
      </c>
      <c r="AL113" s="188" t="s">
        <v>962</v>
      </c>
      <c r="AM113" s="178" t="s">
        <v>14</v>
      </c>
      <c r="AN113" s="178" t="s">
        <v>14</v>
      </c>
      <c r="AO113" s="178" t="s">
        <v>14</v>
      </c>
      <c r="AP113" s="178" t="s">
        <v>14</v>
      </c>
      <c r="AQ113" s="178" t="s">
        <v>961</v>
      </c>
      <c r="AR113" s="178" t="s">
        <v>14</v>
      </c>
      <c r="AS113" s="179">
        <v>43787</v>
      </c>
      <c r="AT113" s="189" t="s">
        <v>742</v>
      </c>
      <c r="AU113" s="186" t="s">
        <v>14</v>
      </c>
      <c r="AV113" s="186" t="s">
        <v>14</v>
      </c>
      <c r="AW113" s="186" t="s">
        <v>14</v>
      </c>
      <c r="AX113" s="186" t="s">
        <v>14</v>
      </c>
      <c r="AY113" s="186" t="s">
        <v>615</v>
      </c>
      <c r="AZ113" s="186" t="s">
        <v>14</v>
      </c>
      <c r="BA113" s="187">
        <v>43580</v>
      </c>
      <c r="BB113" s="188" t="s">
        <v>741</v>
      </c>
      <c r="BC113" s="178" t="s">
        <v>14</v>
      </c>
      <c r="BD113" s="178" t="s">
        <v>14</v>
      </c>
      <c r="BE113" s="178" t="s">
        <v>14</v>
      </c>
      <c r="BF113" s="178" t="s">
        <v>14</v>
      </c>
      <c r="BG113" s="178" t="s">
        <v>615</v>
      </c>
      <c r="BH113" s="178" t="s">
        <v>14</v>
      </c>
      <c r="BI113" s="179">
        <v>43580</v>
      </c>
      <c r="BJ113" s="189" t="s">
        <v>8330</v>
      </c>
      <c r="BK113" s="189">
        <v>178</v>
      </c>
      <c r="BL113" s="189" t="s">
        <v>8328</v>
      </c>
      <c r="BM113" s="189" t="s">
        <v>19</v>
      </c>
      <c r="BN113" s="189">
        <v>3</v>
      </c>
      <c r="BO113" s="189" t="s">
        <v>8329</v>
      </c>
      <c r="BP113" s="186" t="s">
        <v>1300</v>
      </c>
      <c r="BQ113" s="190">
        <v>44865</v>
      </c>
      <c r="BR113" s="188" t="s">
        <v>735</v>
      </c>
      <c r="BS113" s="182" t="s">
        <v>14</v>
      </c>
      <c r="BT113" s="182" t="s">
        <v>14</v>
      </c>
      <c r="BU113" s="182" t="s">
        <v>14</v>
      </c>
      <c r="BV113" s="182" t="s">
        <v>14</v>
      </c>
      <c r="BW113" s="182" t="s">
        <v>615</v>
      </c>
      <c r="BX113" s="182" t="s">
        <v>14</v>
      </c>
      <c r="BY113" s="179">
        <v>43580</v>
      </c>
      <c r="BZ113" s="189" t="s">
        <v>736</v>
      </c>
      <c r="CA113" s="189" t="s">
        <v>14</v>
      </c>
      <c r="CB113" s="189" t="s">
        <v>14</v>
      </c>
      <c r="CC113" s="189" t="s">
        <v>14</v>
      </c>
      <c r="CD113" s="189" t="s">
        <v>14</v>
      </c>
      <c r="CE113" s="189" t="s">
        <v>615</v>
      </c>
      <c r="CF113" s="189" t="s">
        <v>14</v>
      </c>
      <c r="CG113" s="190">
        <v>43580</v>
      </c>
      <c r="CH113" s="188" t="s">
        <v>9970</v>
      </c>
      <c r="CI113" s="189" t="e">
        <v>#N/A</v>
      </c>
      <c r="CJ113" s="189" t="e">
        <v>#N/A</v>
      </c>
      <c r="CK113" s="189" t="e">
        <v>#N/A</v>
      </c>
      <c r="CL113" s="189" t="e">
        <v>#N/A</v>
      </c>
      <c r="CM113" s="189" t="e">
        <v>#N/A</v>
      </c>
      <c r="CN113" s="189" t="e">
        <v>#N/A</v>
      </c>
      <c r="CO113" s="191" t="e">
        <v>#N/A</v>
      </c>
      <c r="CP113" s="189" t="s">
        <v>739</v>
      </c>
      <c r="CQ113" s="182" t="s">
        <v>14</v>
      </c>
      <c r="CR113" s="182" t="s">
        <v>14</v>
      </c>
      <c r="CS113" s="182" t="s">
        <v>14</v>
      </c>
      <c r="CT113" s="182" t="s">
        <v>14</v>
      </c>
      <c r="CU113" s="182" t="s">
        <v>615</v>
      </c>
      <c r="CV113" s="182" t="s">
        <v>14</v>
      </c>
      <c r="CW113" s="179">
        <v>43580</v>
      </c>
      <c r="CX113" s="189" t="s">
        <v>746</v>
      </c>
      <c r="CY113" s="186" t="s">
        <v>14</v>
      </c>
      <c r="CZ113" s="186" t="s">
        <v>14</v>
      </c>
      <c r="DA113" s="186" t="s">
        <v>19</v>
      </c>
      <c r="DB113" s="186">
        <v>3</v>
      </c>
      <c r="DC113" s="186" t="s">
        <v>615</v>
      </c>
      <c r="DD113" s="186" t="s">
        <v>14</v>
      </c>
      <c r="DE113" s="192">
        <v>43580</v>
      </c>
      <c r="DF113" s="188" t="s">
        <v>960</v>
      </c>
      <c r="DG113" s="178" t="s">
        <v>14</v>
      </c>
      <c r="DH113" s="182" t="s">
        <v>14</v>
      </c>
      <c r="DI113" s="182" t="s">
        <v>14</v>
      </c>
      <c r="DJ113" s="182" t="s">
        <v>14</v>
      </c>
      <c r="DK113" s="182" t="s">
        <v>14</v>
      </c>
      <c r="DL113" s="182" t="s">
        <v>14</v>
      </c>
      <c r="DM113" s="179">
        <v>43787</v>
      </c>
      <c r="DN113" s="189" t="s">
        <v>748</v>
      </c>
      <c r="DO113" s="186" t="s">
        <v>14</v>
      </c>
      <c r="DP113" s="189" t="s">
        <v>14</v>
      </c>
      <c r="DQ113" s="189" t="s">
        <v>19</v>
      </c>
      <c r="DR113" s="189">
        <v>3</v>
      </c>
      <c r="DS113" s="189" t="s">
        <v>615</v>
      </c>
      <c r="DT113" s="189" t="s">
        <v>14</v>
      </c>
      <c r="DU113" s="190">
        <v>43580</v>
      </c>
      <c r="DV113" s="188" t="s">
        <v>743</v>
      </c>
      <c r="DW113" s="178" t="s">
        <v>14</v>
      </c>
      <c r="DX113" s="182" t="s">
        <v>14</v>
      </c>
      <c r="DY113" s="182" t="s">
        <v>19</v>
      </c>
      <c r="DZ113" s="182">
        <v>3</v>
      </c>
      <c r="EA113" s="182" t="s">
        <v>615</v>
      </c>
      <c r="EB113" s="182" t="s">
        <v>14</v>
      </c>
      <c r="EC113" s="179">
        <v>43580</v>
      </c>
      <c r="ED113" s="189" t="s">
        <v>747</v>
      </c>
      <c r="EE113" s="186" t="s">
        <v>14</v>
      </c>
      <c r="EF113" s="189" t="s">
        <v>14</v>
      </c>
      <c r="EG113" s="189" t="s">
        <v>19</v>
      </c>
      <c r="EH113" s="189">
        <v>3</v>
      </c>
      <c r="EI113" s="189" t="s">
        <v>615</v>
      </c>
      <c r="EJ113" s="189" t="s">
        <v>14</v>
      </c>
      <c r="EK113" s="190">
        <v>43580</v>
      </c>
      <c r="EL113" s="188" t="s">
        <v>740</v>
      </c>
      <c r="EM113" s="178" t="s">
        <v>14</v>
      </c>
      <c r="EN113" s="182" t="s">
        <v>14</v>
      </c>
      <c r="EO113" s="182" t="s">
        <v>19</v>
      </c>
      <c r="EP113" s="182">
        <v>3</v>
      </c>
      <c r="EQ113" s="182" t="s">
        <v>615</v>
      </c>
      <c r="ER113" s="182" t="s">
        <v>14</v>
      </c>
      <c r="ES113" s="179">
        <v>43580</v>
      </c>
      <c r="ET113" s="189" t="s">
        <v>8334</v>
      </c>
      <c r="EU113" s="189">
        <v>2563</v>
      </c>
      <c r="EV113" s="189" t="s">
        <v>8331</v>
      </c>
      <c r="EW113" s="189" t="s">
        <v>19</v>
      </c>
      <c r="EX113" s="189">
        <v>3</v>
      </c>
      <c r="EY113" s="189" t="s">
        <v>8333</v>
      </c>
      <c r="EZ113" s="189" t="s">
        <v>8332</v>
      </c>
      <c r="FA113" s="190">
        <v>44865</v>
      </c>
      <c r="FB113" s="188" t="s">
        <v>738</v>
      </c>
      <c r="FC113" s="182">
        <v>3</v>
      </c>
      <c r="FD113" s="182" t="s">
        <v>664</v>
      </c>
      <c r="FE113" s="182" t="s">
        <v>30</v>
      </c>
      <c r="FF113" s="182">
        <v>2</v>
      </c>
      <c r="FG113" s="182" t="s">
        <v>737</v>
      </c>
      <c r="FH113" s="182" t="s">
        <v>665</v>
      </c>
      <c r="FI113" s="179">
        <v>43580</v>
      </c>
      <c r="FJ113" s="188" t="s">
        <v>744</v>
      </c>
      <c r="FK113" s="189" t="s">
        <v>14</v>
      </c>
      <c r="FL113" s="189" t="s">
        <v>14</v>
      </c>
      <c r="FM113" s="189" t="s">
        <v>14</v>
      </c>
      <c r="FN113" s="189" t="s">
        <v>14</v>
      </c>
      <c r="FO113" s="189" t="s">
        <v>14</v>
      </c>
      <c r="FP113" s="186" t="s">
        <v>14</v>
      </c>
      <c r="FQ113" s="187">
        <v>43580</v>
      </c>
      <c r="FR113" s="188" t="s">
        <v>745</v>
      </c>
      <c r="FS113" s="182" t="s">
        <v>14</v>
      </c>
      <c r="FT113" s="182" t="s">
        <v>14</v>
      </c>
      <c r="FU113" s="182" t="s">
        <v>14</v>
      </c>
      <c r="FV113" s="182" t="s">
        <v>14</v>
      </c>
      <c r="FW113" s="182" t="s">
        <v>14</v>
      </c>
      <c r="FX113" s="182" t="s">
        <v>14</v>
      </c>
      <c r="FY113" s="179">
        <v>43580</v>
      </c>
      <c r="FZ113" s="189" t="s">
        <v>3683</v>
      </c>
      <c r="GA113" s="189">
        <v>2</v>
      </c>
      <c r="GB113" s="189" t="s">
        <v>2247</v>
      </c>
      <c r="GC113" s="189" t="s">
        <v>30</v>
      </c>
      <c r="GD113" s="189">
        <v>2</v>
      </c>
      <c r="GE113" s="189" t="s">
        <v>14</v>
      </c>
      <c r="GF113" s="189" t="s">
        <v>14</v>
      </c>
      <c r="GG113" s="190">
        <v>44697</v>
      </c>
      <c r="GH113" s="188" t="s">
        <v>3689</v>
      </c>
      <c r="GI113" s="182">
        <v>1</v>
      </c>
      <c r="GJ113" s="182" t="s">
        <v>2247</v>
      </c>
      <c r="GK113" s="182" t="s">
        <v>30</v>
      </c>
      <c r="GL113" s="182">
        <v>2</v>
      </c>
      <c r="GM113" s="182" t="s">
        <v>14</v>
      </c>
      <c r="GN113" s="182" t="s">
        <v>14</v>
      </c>
      <c r="GO113" s="179">
        <v>44697</v>
      </c>
      <c r="GP113" s="189" t="s">
        <v>3684</v>
      </c>
      <c r="GQ113" s="189">
        <v>2</v>
      </c>
      <c r="GR113" s="189" t="s">
        <v>2247</v>
      </c>
      <c r="GS113" s="189" t="s">
        <v>30</v>
      </c>
      <c r="GT113" s="189">
        <v>2</v>
      </c>
      <c r="GU113" s="189" t="s">
        <v>14</v>
      </c>
      <c r="GV113" s="189" t="s">
        <v>14</v>
      </c>
      <c r="GW113" s="190">
        <v>44697</v>
      </c>
      <c r="GX113" s="188" t="s">
        <v>3690</v>
      </c>
      <c r="GY113" s="182">
        <v>0</v>
      </c>
      <c r="GZ113" s="182" t="s">
        <v>2247</v>
      </c>
      <c r="HA113" s="182" t="s">
        <v>30</v>
      </c>
      <c r="HB113" s="182">
        <v>2</v>
      </c>
      <c r="HC113" s="182" t="s">
        <v>14</v>
      </c>
      <c r="HD113" s="182" t="s">
        <v>14</v>
      </c>
      <c r="HE113" s="179">
        <v>44697</v>
      </c>
      <c r="HF113" s="189" t="s">
        <v>3682</v>
      </c>
      <c r="HG113" s="189">
        <v>0</v>
      </c>
      <c r="HH113" s="189" t="s">
        <v>2247</v>
      </c>
      <c r="HI113" s="189" t="s">
        <v>30</v>
      </c>
      <c r="HJ113" s="189">
        <v>2</v>
      </c>
      <c r="HK113" s="189" t="s">
        <v>14</v>
      </c>
      <c r="HL113" s="189" t="s">
        <v>14</v>
      </c>
      <c r="HM113" s="190">
        <v>44697</v>
      </c>
      <c r="HN113" s="188" t="s">
        <v>3688</v>
      </c>
      <c r="HO113" s="182">
        <v>2</v>
      </c>
      <c r="HP113" s="182" t="s">
        <v>2247</v>
      </c>
      <c r="HQ113" s="182" t="s">
        <v>30</v>
      </c>
      <c r="HR113" s="182">
        <v>2</v>
      </c>
      <c r="HS113" s="182" t="s">
        <v>14</v>
      </c>
      <c r="HT113" s="182" t="s">
        <v>14</v>
      </c>
      <c r="HU113" s="179">
        <v>44697</v>
      </c>
      <c r="HV113" s="189" t="s">
        <v>3685</v>
      </c>
      <c r="HW113" s="189">
        <v>1</v>
      </c>
      <c r="HX113" s="189" t="s">
        <v>2247</v>
      </c>
      <c r="HY113" s="189" t="s">
        <v>30</v>
      </c>
      <c r="HZ113" s="189">
        <v>2</v>
      </c>
      <c r="IA113" s="189" t="s">
        <v>14</v>
      </c>
      <c r="IB113" s="189" t="s">
        <v>14</v>
      </c>
      <c r="IC113" s="190">
        <v>44697</v>
      </c>
      <c r="ID113" s="188" t="s">
        <v>3687</v>
      </c>
      <c r="IE113" s="182">
        <v>1</v>
      </c>
      <c r="IF113" s="182" t="s">
        <v>2247</v>
      </c>
      <c r="IG113" s="182" t="s">
        <v>30</v>
      </c>
      <c r="IH113" s="182">
        <v>2</v>
      </c>
      <c r="II113" s="182" t="s">
        <v>14</v>
      </c>
      <c r="IJ113" s="182" t="s">
        <v>14</v>
      </c>
      <c r="IK113" s="179">
        <v>44697</v>
      </c>
      <c r="IL113" s="189" t="s">
        <v>3686</v>
      </c>
      <c r="IM113" s="189">
        <v>2</v>
      </c>
      <c r="IN113" s="189" t="s">
        <v>2247</v>
      </c>
      <c r="IO113" s="189" t="s">
        <v>30</v>
      </c>
      <c r="IP113" s="189">
        <v>2</v>
      </c>
      <c r="IQ113" s="189" t="s">
        <v>14</v>
      </c>
      <c r="IR113" s="189" t="s">
        <v>14</v>
      </c>
      <c r="IS113" s="190">
        <v>44697</v>
      </c>
    </row>
    <row r="114" spans="1:253" s="282" customFormat="1" ht="12.95" customHeight="1" x14ac:dyDescent="0.2">
      <c r="A114" s="282" t="s">
        <v>803</v>
      </c>
      <c r="B114" s="282">
        <v>0</v>
      </c>
      <c r="C114" s="282" t="s">
        <v>804</v>
      </c>
      <c r="D114" s="282" t="s">
        <v>10050</v>
      </c>
      <c r="E114" s="282" t="s">
        <v>9553</v>
      </c>
      <c r="F114" s="282" t="s">
        <v>6269</v>
      </c>
      <c r="G114" s="177">
        <v>267196000</v>
      </c>
      <c r="H114" s="178" t="s">
        <v>6268</v>
      </c>
      <c r="I114" s="178" t="s">
        <v>4515</v>
      </c>
      <c r="J114" s="178">
        <v>2</v>
      </c>
      <c r="K114" s="178" t="s">
        <v>6268</v>
      </c>
      <c r="L114" s="178" t="s">
        <v>6268</v>
      </c>
      <c r="M114" s="179">
        <v>44833</v>
      </c>
      <c r="N114" s="188" t="s">
        <v>6271</v>
      </c>
      <c r="O114" s="180">
        <v>740899</v>
      </c>
      <c r="P114" s="180" t="s">
        <v>6268</v>
      </c>
      <c r="Q114" s="180" t="s">
        <v>4515</v>
      </c>
      <c r="R114" s="180">
        <v>2</v>
      </c>
      <c r="S114" s="180" t="s">
        <v>6270</v>
      </c>
      <c r="T114" s="180" t="s">
        <v>6268</v>
      </c>
      <c r="U114" s="181">
        <v>44833</v>
      </c>
      <c r="V114" s="188" t="s">
        <v>6273</v>
      </c>
      <c r="W114" s="178">
        <v>152944000</v>
      </c>
      <c r="X114" s="178" t="s">
        <v>6268</v>
      </c>
      <c r="Y114" s="178" t="s">
        <v>4515</v>
      </c>
      <c r="Z114" s="178">
        <v>2</v>
      </c>
      <c r="AA114" s="178" t="s">
        <v>6272</v>
      </c>
      <c r="AB114" s="178" t="s">
        <v>6268</v>
      </c>
      <c r="AC114" s="179">
        <v>44833</v>
      </c>
      <c r="AD114" s="188" t="s">
        <v>6275</v>
      </c>
      <c r="AE114" s="186">
        <v>57795000</v>
      </c>
      <c r="AF114" s="186" t="s">
        <v>6268</v>
      </c>
      <c r="AG114" s="186" t="s">
        <v>4515</v>
      </c>
      <c r="AH114" s="186">
        <v>2</v>
      </c>
      <c r="AI114" s="186" t="s">
        <v>6274</v>
      </c>
      <c r="AJ114" s="186" t="s">
        <v>6268</v>
      </c>
      <c r="AK114" s="187">
        <v>44833</v>
      </c>
      <c r="AL114" s="188" t="s">
        <v>6277</v>
      </c>
      <c r="AM114" s="178">
        <v>24330000</v>
      </c>
      <c r="AN114" s="178" t="s">
        <v>6268</v>
      </c>
      <c r="AO114" s="178" t="s">
        <v>19</v>
      </c>
      <c r="AP114" s="178">
        <v>3</v>
      </c>
      <c r="AQ114" s="178" t="s">
        <v>6276</v>
      </c>
      <c r="AR114" s="178" t="s">
        <v>6268</v>
      </c>
      <c r="AS114" s="179">
        <v>44833</v>
      </c>
      <c r="AT114" s="189" t="s">
        <v>1013</v>
      </c>
      <c r="AU114" s="186" t="s">
        <v>14</v>
      </c>
      <c r="AV114" s="186" t="s">
        <v>806</v>
      </c>
      <c r="AW114" s="186" t="s">
        <v>30</v>
      </c>
      <c r="AX114" s="186">
        <v>2</v>
      </c>
      <c r="AY114" s="186" t="s">
        <v>1012</v>
      </c>
      <c r="AZ114" s="186" t="s">
        <v>806</v>
      </c>
      <c r="BA114" s="187">
        <v>43815</v>
      </c>
      <c r="BB114" s="188" t="s">
        <v>1011</v>
      </c>
      <c r="BC114" s="178" t="s">
        <v>14</v>
      </c>
      <c r="BD114" s="178" t="s">
        <v>806</v>
      </c>
      <c r="BE114" s="178" t="s">
        <v>30</v>
      </c>
      <c r="BF114" s="178">
        <v>2</v>
      </c>
      <c r="BG114" s="178" t="s">
        <v>1010</v>
      </c>
      <c r="BH114" s="178" t="s">
        <v>806</v>
      </c>
      <c r="BI114" s="179">
        <v>43815</v>
      </c>
      <c r="BJ114" s="189" t="s">
        <v>6279</v>
      </c>
      <c r="BK114" s="189">
        <v>2838</v>
      </c>
      <c r="BL114" s="189" t="s">
        <v>6268</v>
      </c>
      <c r="BM114" s="189" t="s">
        <v>19</v>
      </c>
      <c r="BN114" s="189">
        <v>3</v>
      </c>
      <c r="BO114" s="189" t="s">
        <v>6278</v>
      </c>
      <c r="BP114" s="186" t="s">
        <v>6268</v>
      </c>
      <c r="BQ114" s="190">
        <v>44833</v>
      </c>
      <c r="BR114" s="188" t="s">
        <v>808</v>
      </c>
      <c r="BS114" s="182" t="s">
        <v>14</v>
      </c>
      <c r="BT114" s="182" t="s">
        <v>806</v>
      </c>
      <c r="BU114" s="182" t="s">
        <v>30</v>
      </c>
      <c r="BV114" s="182">
        <v>2</v>
      </c>
      <c r="BW114" s="182" t="s">
        <v>807</v>
      </c>
      <c r="BX114" s="182" t="s">
        <v>806</v>
      </c>
      <c r="BY114" s="179">
        <v>43606</v>
      </c>
      <c r="BZ114" s="189" t="s">
        <v>809</v>
      </c>
      <c r="CA114" s="189" t="s">
        <v>14</v>
      </c>
      <c r="CB114" s="189" t="s">
        <v>806</v>
      </c>
      <c r="CC114" s="189" t="s">
        <v>30</v>
      </c>
      <c r="CD114" s="189">
        <v>2</v>
      </c>
      <c r="CE114" s="189" t="s">
        <v>807</v>
      </c>
      <c r="CF114" s="189" t="s">
        <v>806</v>
      </c>
      <c r="CG114" s="190">
        <v>43606</v>
      </c>
      <c r="CH114" s="188" t="s">
        <v>9971</v>
      </c>
      <c r="CI114" s="189" t="e">
        <v>#N/A</v>
      </c>
      <c r="CJ114" s="189" t="e">
        <v>#N/A</v>
      </c>
      <c r="CK114" s="189" t="e">
        <v>#N/A</v>
      </c>
      <c r="CL114" s="189" t="e">
        <v>#N/A</v>
      </c>
      <c r="CM114" s="189" t="e">
        <v>#N/A</v>
      </c>
      <c r="CN114" s="189" t="e">
        <v>#N/A</v>
      </c>
      <c r="CO114" s="191" t="e">
        <v>#N/A</v>
      </c>
      <c r="CP114" s="189" t="s">
        <v>812</v>
      </c>
      <c r="CQ114" s="182" t="s">
        <v>14</v>
      </c>
      <c r="CR114" s="182" t="s">
        <v>806</v>
      </c>
      <c r="CS114" s="182" t="s">
        <v>30</v>
      </c>
      <c r="CT114" s="182">
        <v>2</v>
      </c>
      <c r="CU114" s="182" t="s">
        <v>807</v>
      </c>
      <c r="CV114" s="182" t="s">
        <v>806</v>
      </c>
      <c r="CW114" s="179">
        <v>43606</v>
      </c>
      <c r="CX114" s="189" t="s">
        <v>6282</v>
      </c>
      <c r="CY114" s="186">
        <v>22410000</v>
      </c>
      <c r="CZ114" s="186" t="s">
        <v>6268</v>
      </c>
      <c r="DA114" s="186" t="s">
        <v>4515</v>
      </c>
      <c r="DB114" s="186">
        <v>2</v>
      </c>
      <c r="DC114" s="186" t="s">
        <v>6283</v>
      </c>
      <c r="DD114" s="186" t="s">
        <v>6268</v>
      </c>
      <c r="DE114" s="192">
        <v>44833</v>
      </c>
      <c r="DF114" s="188" t="s">
        <v>6284</v>
      </c>
      <c r="DG114" s="178">
        <v>115806000</v>
      </c>
      <c r="DH114" s="182" t="s">
        <v>6268</v>
      </c>
      <c r="DI114" s="182" t="s">
        <v>4515</v>
      </c>
      <c r="DJ114" s="182">
        <v>2</v>
      </c>
      <c r="DK114" s="182" t="s">
        <v>6283</v>
      </c>
      <c r="DL114" s="182" t="s">
        <v>6268</v>
      </c>
      <c r="DM114" s="179">
        <v>44833</v>
      </c>
      <c r="DN114" s="189" t="s">
        <v>6285</v>
      </c>
      <c r="DO114" s="186">
        <v>14731000</v>
      </c>
      <c r="DP114" s="189" t="s">
        <v>6268</v>
      </c>
      <c r="DQ114" s="189" t="s">
        <v>4515</v>
      </c>
      <c r="DR114" s="189">
        <v>2</v>
      </c>
      <c r="DS114" s="189" t="s">
        <v>6283</v>
      </c>
      <c r="DT114" s="189" t="s">
        <v>6283</v>
      </c>
      <c r="DU114" s="190">
        <v>44833</v>
      </c>
      <c r="DV114" s="188" t="s">
        <v>6286</v>
      </c>
      <c r="DW114" s="178">
        <v>15634000</v>
      </c>
      <c r="DX114" s="182" t="s">
        <v>6268</v>
      </c>
      <c r="DY114" s="182" t="s">
        <v>4515</v>
      </c>
      <c r="DZ114" s="182">
        <v>2</v>
      </c>
      <c r="EA114" s="182" t="s">
        <v>6283</v>
      </c>
      <c r="EB114" s="182" t="s">
        <v>6268</v>
      </c>
      <c r="EC114" s="179">
        <v>44833</v>
      </c>
      <c r="ED114" s="189" t="s">
        <v>6287</v>
      </c>
      <c r="EE114" s="186">
        <v>6649000</v>
      </c>
      <c r="EF114" s="189" t="s">
        <v>6268</v>
      </c>
      <c r="EG114" s="189" t="s">
        <v>4515</v>
      </c>
      <c r="EH114" s="189">
        <v>2</v>
      </c>
      <c r="EI114" s="189" t="s">
        <v>6283</v>
      </c>
      <c r="EJ114" s="189" t="s">
        <v>6268</v>
      </c>
      <c r="EK114" s="190">
        <v>44833</v>
      </c>
      <c r="EL114" s="188" t="s">
        <v>6288</v>
      </c>
      <c r="EM114" s="178">
        <v>127000</v>
      </c>
      <c r="EN114" s="182" t="s">
        <v>6268</v>
      </c>
      <c r="EO114" s="182" t="s">
        <v>4515</v>
      </c>
      <c r="EP114" s="182">
        <v>2</v>
      </c>
      <c r="EQ114" s="182" t="s">
        <v>6283</v>
      </c>
      <c r="ER114" s="182" t="s">
        <v>6268</v>
      </c>
      <c r="ES114" s="179">
        <v>44833</v>
      </c>
      <c r="ET114" s="189" t="s">
        <v>6281</v>
      </c>
      <c r="EU114" s="189">
        <v>5360</v>
      </c>
      <c r="EV114" s="189" t="s">
        <v>6268</v>
      </c>
      <c r="EW114" s="189" t="s">
        <v>19</v>
      </c>
      <c r="EX114" s="189">
        <v>3</v>
      </c>
      <c r="EY114" s="189" t="s">
        <v>6280</v>
      </c>
      <c r="EZ114" s="189" t="s">
        <v>6268</v>
      </c>
      <c r="FA114" s="190">
        <v>44833</v>
      </c>
      <c r="FB114" s="188" t="s">
        <v>811</v>
      </c>
      <c r="FC114" s="182">
        <v>5</v>
      </c>
      <c r="FD114" s="182" t="s">
        <v>806</v>
      </c>
      <c r="FE114" s="182" t="s">
        <v>30</v>
      </c>
      <c r="FF114" s="182">
        <v>2</v>
      </c>
      <c r="FG114" s="182" t="s">
        <v>810</v>
      </c>
      <c r="FH114" s="182" t="s">
        <v>806</v>
      </c>
      <c r="FI114" s="179">
        <v>43606</v>
      </c>
      <c r="FJ114" s="188" t="s">
        <v>9972</v>
      </c>
      <c r="FK114" s="189" t="e">
        <v>#N/A</v>
      </c>
      <c r="FL114" s="189" t="e">
        <v>#N/A</v>
      </c>
      <c r="FM114" s="189" t="e">
        <v>#N/A</v>
      </c>
      <c r="FN114" s="189" t="e">
        <v>#N/A</v>
      </c>
      <c r="FO114" s="189" t="e">
        <v>#N/A</v>
      </c>
      <c r="FP114" s="186" t="e">
        <v>#N/A</v>
      </c>
      <c r="FQ114" s="187" t="e">
        <v>#N/A</v>
      </c>
      <c r="FR114" s="188" t="s">
        <v>1269</v>
      </c>
      <c r="FS114" s="182" t="s">
        <v>14</v>
      </c>
      <c r="FT114" s="182" t="s">
        <v>14</v>
      </c>
      <c r="FU114" s="182" t="s">
        <v>14</v>
      </c>
      <c r="FV114" s="182" t="s">
        <v>14</v>
      </c>
      <c r="FW114" s="182" t="s">
        <v>14</v>
      </c>
      <c r="FX114" s="182" t="s">
        <v>14</v>
      </c>
      <c r="FY114" s="179">
        <v>44015</v>
      </c>
      <c r="FZ114" s="189" t="s">
        <v>3471</v>
      </c>
      <c r="GA114" s="189">
        <v>1</v>
      </c>
      <c r="GB114" s="189" t="s">
        <v>2247</v>
      </c>
      <c r="GC114" s="189" t="s">
        <v>30</v>
      </c>
      <c r="GD114" s="189">
        <v>2</v>
      </c>
      <c r="GE114" s="189" t="s">
        <v>14</v>
      </c>
      <c r="GF114" s="189" t="s">
        <v>14</v>
      </c>
      <c r="GG114" s="190">
        <v>44696</v>
      </c>
      <c r="GH114" s="188" t="s">
        <v>3477</v>
      </c>
      <c r="GI114" s="182">
        <v>3</v>
      </c>
      <c r="GJ114" s="182" t="s">
        <v>2247</v>
      </c>
      <c r="GK114" s="182" t="s">
        <v>30</v>
      </c>
      <c r="GL114" s="182">
        <v>2</v>
      </c>
      <c r="GM114" s="182" t="s">
        <v>14</v>
      </c>
      <c r="GN114" s="182" t="s">
        <v>14</v>
      </c>
      <c r="GO114" s="179">
        <v>44696</v>
      </c>
      <c r="GP114" s="189" t="s">
        <v>3472</v>
      </c>
      <c r="GQ114" s="189">
        <v>2</v>
      </c>
      <c r="GR114" s="189" t="s">
        <v>2247</v>
      </c>
      <c r="GS114" s="189" t="s">
        <v>30</v>
      </c>
      <c r="GT114" s="189">
        <v>2</v>
      </c>
      <c r="GU114" s="189" t="s">
        <v>14</v>
      </c>
      <c r="GV114" s="189" t="s">
        <v>14</v>
      </c>
      <c r="GW114" s="190">
        <v>44696</v>
      </c>
      <c r="GX114" s="188" t="s">
        <v>3478</v>
      </c>
      <c r="GY114" s="182">
        <v>1</v>
      </c>
      <c r="GZ114" s="182" t="s">
        <v>2247</v>
      </c>
      <c r="HA114" s="182" t="s">
        <v>30</v>
      </c>
      <c r="HB114" s="182">
        <v>2</v>
      </c>
      <c r="HC114" s="182" t="s">
        <v>14</v>
      </c>
      <c r="HD114" s="182" t="s">
        <v>14</v>
      </c>
      <c r="HE114" s="179">
        <v>44696</v>
      </c>
      <c r="HF114" s="189" t="s">
        <v>3470</v>
      </c>
      <c r="HG114" s="189">
        <v>3</v>
      </c>
      <c r="HH114" s="189" t="s">
        <v>2247</v>
      </c>
      <c r="HI114" s="189" t="s">
        <v>30</v>
      </c>
      <c r="HJ114" s="189">
        <v>2</v>
      </c>
      <c r="HK114" s="189" t="s">
        <v>14</v>
      </c>
      <c r="HL114" s="189" t="s">
        <v>14</v>
      </c>
      <c r="HM114" s="190">
        <v>44696</v>
      </c>
      <c r="HN114" s="188" t="s">
        <v>3476</v>
      </c>
      <c r="HO114" s="182">
        <v>3</v>
      </c>
      <c r="HP114" s="182" t="s">
        <v>2247</v>
      </c>
      <c r="HQ114" s="182" t="s">
        <v>30</v>
      </c>
      <c r="HR114" s="182">
        <v>2</v>
      </c>
      <c r="HS114" s="182" t="s">
        <v>14</v>
      </c>
      <c r="HT114" s="182" t="s">
        <v>14</v>
      </c>
      <c r="HU114" s="179">
        <v>44696</v>
      </c>
      <c r="HV114" s="189" t="s">
        <v>3473</v>
      </c>
      <c r="HW114" s="189">
        <v>3</v>
      </c>
      <c r="HX114" s="189" t="s">
        <v>2247</v>
      </c>
      <c r="HY114" s="189" t="s">
        <v>30</v>
      </c>
      <c r="HZ114" s="189">
        <v>2</v>
      </c>
      <c r="IA114" s="189" t="s">
        <v>14</v>
      </c>
      <c r="IB114" s="189" t="s">
        <v>14</v>
      </c>
      <c r="IC114" s="190">
        <v>44696</v>
      </c>
      <c r="ID114" s="188" t="s">
        <v>3475</v>
      </c>
      <c r="IE114" s="182">
        <v>3</v>
      </c>
      <c r="IF114" s="182" t="s">
        <v>2247</v>
      </c>
      <c r="IG114" s="182" t="s">
        <v>30</v>
      </c>
      <c r="IH114" s="182">
        <v>2</v>
      </c>
      <c r="II114" s="182" t="s">
        <v>14</v>
      </c>
      <c r="IJ114" s="182" t="s">
        <v>14</v>
      </c>
      <c r="IK114" s="179">
        <v>44696</v>
      </c>
      <c r="IL114" s="189" t="s">
        <v>3474</v>
      </c>
      <c r="IM114" s="189">
        <v>3</v>
      </c>
      <c r="IN114" s="189" t="s">
        <v>2247</v>
      </c>
      <c r="IO114" s="189" t="s">
        <v>30</v>
      </c>
      <c r="IP114" s="189">
        <v>2</v>
      </c>
      <c r="IQ114" s="189" t="s">
        <v>14</v>
      </c>
      <c r="IR114" s="189" t="s">
        <v>14</v>
      </c>
      <c r="IS114" s="190">
        <v>44696</v>
      </c>
    </row>
    <row r="115" spans="1:253" s="282" customFormat="1" ht="12.95" customHeight="1" x14ac:dyDescent="0.2">
      <c r="A115" s="282" t="s">
        <v>791</v>
      </c>
      <c r="B115" s="282">
        <v>0</v>
      </c>
      <c r="C115" s="282" t="s">
        <v>792</v>
      </c>
      <c r="D115" s="282" t="s">
        <v>10049</v>
      </c>
      <c r="E115" s="282" t="s">
        <v>9559</v>
      </c>
      <c r="F115" s="282" t="s">
        <v>5422</v>
      </c>
      <c r="G115" s="177">
        <v>95221000</v>
      </c>
      <c r="H115" s="178" t="s">
        <v>2201</v>
      </c>
      <c r="I115" s="178" t="s">
        <v>80</v>
      </c>
      <c r="J115" s="178">
        <v>1</v>
      </c>
      <c r="K115" s="178" t="s">
        <v>5421</v>
      </c>
      <c r="L115" s="178" t="s">
        <v>2201</v>
      </c>
      <c r="M115" s="179">
        <v>44807</v>
      </c>
      <c r="N115" s="188" t="s">
        <v>2203</v>
      </c>
      <c r="O115" s="180">
        <v>180868</v>
      </c>
      <c r="P115" s="180" t="s">
        <v>2201</v>
      </c>
      <c r="Q115" s="180" t="s">
        <v>30</v>
      </c>
      <c r="R115" s="180">
        <v>2</v>
      </c>
      <c r="S115" s="180" t="s">
        <v>2202</v>
      </c>
      <c r="T115" s="180" t="s">
        <v>2201</v>
      </c>
      <c r="U115" s="181">
        <v>44672</v>
      </c>
      <c r="V115" s="188" t="s">
        <v>5424</v>
      </c>
      <c r="W115" s="178">
        <v>38031000</v>
      </c>
      <c r="X115" s="178" t="s">
        <v>2201</v>
      </c>
      <c r="Y115" s="178" t="s">
        <v>4515</v>
      </c>
      <c r="Z115" s="178">
        <v>2</v>
      </c>
      <c r="AA115" s="178" t="s">
        <v>5423</v>
      </c>
      <c r="AB115" s="178" t="s">
        <v>2201</v>
      </c>
      <c r="AC115" s="179">
        <v>44807</v>
      </c>
      <c r="AD115" s="188" t="s">
        <v>5758</v>
      </c>
      <c r="AE115" s="186">
        <v>12646000</v>
      </c>
      <c r="AF115" s="186" t="s">
        <v>2201</v>
      </c>
      <c r="AG115" s="186" t="s">
        <v>4515</v>
      </c>
      <c r="AH115" s="186">
        <v>2</v>
      </c>
      <c r="AI115" s="186" t="s">
        <v>5757</v>
      </c>
      <c r="AJ115" s="186" t="s">
        <v>2201</v>
      </c>
      <c r="AK115" s="187">
        <v>44827</v>
      </c>
      <c r="AL115" s="188" t="s">
        <v>5760</v>
      </c>
      <c r="AM115" s="178">
        <v>4146000</v>
      </c>
      <c r="AN115" s="178" t="s">
        <v>2201</v>
      </c>
      <c r="AO115" s="178" t="s">
        <v>4515</v>
      </c>
      <c r="AP115" s="178">
        <v>2</v>
      </c>
      <c r="AQ115" s="178" t="s">
        <v>5759</v>
      </c>
      <c r="AR115" s="178" t="s">
        <v>2201</v>
      </c>
      <c r="AS115" s="179">
        <v>44827</v>
      </c>
      <c r="AT115" s="189" t="s">
        <v>800</v>
      </c>
      <c r="AU115" s="186" t="s">
        <v>14</v>
      </c>
      <c r="AV115" s="186" t="s">
        <v>14</v>
      </c>
      <c r="AW115" s="186" t="s">
        <v>14</v>
      </c>
      <c r="AX115" s="186" t="s">
        <v>14</v>
      </c>
      <c r="AY115" s="186" t="s">
        <v>14</v>
      </c>
      <c r="AZ115" s="186" t="s">
        <v>14</v>
      </c>
      <c r="BA115" s="187">
        <v>43603</v>
      </c>
      <c r="BB115" s="188" t="s">
        <v>799</v>
      </c>
      <c r="BC115" s="178" t="s">
        <v>14</v>
      </c>
      <c r="BD115" s="178" t="s">
        <v>14</v>
      </c>
      <c r="BE115" s="178" t="s">
        <v>14</v>
      </c>
      <c r="BF115" s="178" t="s">
        <v>14</v>
      </c>
      <c r="BG115" s="178" t="s">
        <v>14</v>
      </c>
      <c r="BH115" s="178" t="s">
        <v>14</v>
      </c>
      <c r="BI115" s="179">
        <v>43603</v>
      </c>
      <c r="BJ115" s="189" t="s">
        <v>5762</v>
      </c>
      <c r="BK115" s="189">
        <v>33</v>
      </c>
      <c r="BL115" s="189" t="s">
        <v>2201</v>
      </c>
      <c r="BM115" s="189" t="s">
        <v>19</v>
      </c>
      <c r="BN115" s="189">
        <v>3</v>
      </c>
      <c r="BO115" s="189" t="s">
        <v>5761</v>
      </c>
      <c r="BP115" s="186" t="s">
        <v>2201</v>
      </c>
      <c r="BQ115" s="190">
        <v>44827</v>
      </c>
      <c r="BR115" s="188" t="s">
        <v>794</v>
      </c>
      <c r="BS115" s="182" t="s">
        <v>14</v>
      </c>
      <c r="BT115" s="182" t="s">
        <v>14</v>
      </c>
      <c r="BU115" s="182" t="s">
        <v>14</v>
      </c>
      <c r="BV115" s="182" t="s">
        <v>14</v>
      </c>
      <c r="BW115" s="182" t="s">
        <v>14</v>
      </c>
      <c r="BX115" s="182" t="s">
        <v>14</v>
      </c>
      <c r="BY115" s="179">
        <v>43603</v>
      </c>
      <c r="BZ115" s="189" t="s">
        <v>795</v>
      </c>
      <c r="CA115" s="189" t="s">
        <v>14</v>
      </c>
      <c r="CB115" s="189" t="s">
        <v>14</v>
      </c>
      <c r="CC115" s="189" t="s">
        <v>14</v>
      </c>
      <c r="CD115" s="189" t="s">
        <v>14</v>
      </c>
      <c r="CE115" s="189" t="s">
        <v>14</v>
      </c>
      <c r="CF115" s="189" t="s">
        <v>14</v>
      </c>
      <c r="CG115" s="190">
        <v>43603</v>
      </c>
      <c r="CH115" s="188" t="s">
        <v>9973</v>
      </c>
      <c r="CI115" s="189" t="e">
        <v>#N/A</v>
      </c>
      <c r="CJ115" s="189" t="e">
        <v>#N/A</v>
      </c>
      <c r="CK115" s="189" t="e">
        <v>#N/A</v>
      </c>
      <c r="CL115" s="189" t="e">
        <v>#N/A</v>
      </c>
      <c r="CM115" s="189" t="e">
        <v>#N/A</v>
      </c>
      <c r="CN115" s="189" t="e">
        <v>#N/A</v>
      </c>
      <c r="CO115" s="191" t="e">
        <v>#N/A</v>
      </c>
      <c r="CP115" s="189" t="s">
        <v>798</v>
      </c>
      <c r="CQ115" s="182" t="s">
        <v>14</v>
      </c>
      <c r="CR115" s="182" t="s">
        <v>14</v>
      </c>
      <c r="CS115" s="182" t="s">
        <v>14</v>
      </c>
      <c r="CT115" s="182" t="s">
        <v>14</v>
      </c>
      <c r="CU115" s="182" t="s">
        <v>14</v>
      </c>
      <c r="CV115" s="182" t="s">
        <v>14</v>
      </c>
      <c r="CW115" s="179">
        <v>43603</v>
      </c>
      <c r="CX115" s="189" t="s">
        <v>5764</v>
      </c>
      <c r="CY115" s="186">
        <v>2394000</v>
      </c>
      <c r="CZ115" s="186" t="s">
        <v>2201</v>
      </c>
      <c r="DA115" s="186" t="s">
        <v>19</v>
      </c>
      <c r="DB115" s="186">
        <v>3</v>
      </c>
      <c r="DC115" s="186" t="s">
        <v>2204</v>
      </c>
      <c r="DD115" s="186" t="s">
        <v>2201</v>
      </c>
      <c r="DE115" s="192">
        <v>44827</v>
      </c>
      <c r="DF115" s="188" t="s">
        <v>5765</v>
      </c>
      <c r="DG115" s="178">
        <v>25389000</v>
      </c>
      <c r="DH115" s="182" t="s">
        <v>2201</v>
      </c>
      <c r="DI115" s="182" t="s">
        <v>19</v>
      </c>
      <c r="DJ115" s="182">
        <v>3</v>
      </c>
      <c r="DK115" s="182" t="s">
        <v>2204</v>
      </c>
      <c r="DL115" s="182" t="s">
        <v>2201</v>
      </c>
      <c r="DM115" s="179">
        <v>44827</v>
      </c>
      <c r="DN115" s="189" t="s">
        <v>5766</v>
      </c>
      <c r="DO115" s="186">
        <v>10248000</v>
      </c>
      <c r="DP115" s="189" t="s">
        <v>2201</v>
      </c>
      <c r="DQ115" s="189" t="s">
        <v>19</v>
      </c>
      <c r="DR115" s="189">
        <v>3</v>
      </c>
      <c r="DS115" s="189" t="s">
        <v>2204</v>
      </c>
      <c r="DT115" s="189" t="s">
        <v>2201</v>
      </c>
      <c r="DU115" s="190">
        <v>44827</v>
      </c>
      <c r="DV115" s="188" t="s">
        <v>5767</v>
      </c>
      <c r="DW115" s="178">
        <v>1662000</v>
      </c>
      <c r="DX115" s="182" t="s">
        <v>2201</v>
      </c>
      <c r="DY115" s="182" t="s">
        <v>19</v>
      </c>
      <c r="DZ115" s="182">
        <v>3</v>
      </c>
      <c r="EA115" s="182" t="s">
        <v>2204</v>
      </c>
      <c r="EB115" s="182" t="s">
        <v>2201</v>
      </c>
      <c r="EC115" s="179">
        <v>44827</v>
      </c>
      <c r="ED115" s="189" t="s">
        <v>5768</v>
      </c>
      <c r="EE115" s="186">
        <v>732000</v>
      </c>
      <c r="EF115" s="189" t="s">
        <v>2201</v>
      </c>
      <c r="EG115" s="189" t="s">
        <v>19</v>
      </c>
      <c r="EH115" s="189">
        <v>3</v>
      </c>
      <c r="EI115" s="189" t="s">
        <v>2204</v>
      </c>
      <c r="EJ115" s="189" t="s">
        <v>2201</v>
      </c>
      <c r="EK115" s="190">
        <v>44827</v>
      </c>
      <c r="EL115" s="188" t="s">
        <v>2205</v>
      </c>
      <c r="EM115" s="178">
        <v>0</v>
      </c>
      <c r="EN115" s="182" t="s">
        <v>2201</v>
      </c>
      <c r="EO115" s="182" t="s">
        <v>19</v>
      </c>
      <c r="EP115" s="182">
        <v>3</v>
      </c>
      <c r="EQ115" s="182" t="s">
        <v>2204</v>
      </c>
      <c r="ER115" s="182" t="s">
        <v>2201</v>
      </c>
      <c r="ES115" s="179">
        <v>44672</v>
      </c>
      <c r="ET115" s="189" t="s">
        <v>5763</v>
      </c>
      <c r="EU115" s="189">
        <v>456</v>
      </c>
      <c r="EV115" s="189" t="s">
        <v>2201</v>
      </c>
      <c r="EW115" s="189" t="s">
        <v>19</v>
      </c>
      <c r="EX115" s="189">
        <v>3</v>
      </c>
      <c r="EY115" s="189" t="s">
        <v>5761</v>
      </c>
      <c r="EZ115" s="189" t="s">
        <v>2201</v>
      </c>
      <c r="FA115" s="190">
        <v>44827</v>
      </c>
      <c r="FB115" s="188" t="s">
        <v>797</v>
      </c>
      <c r="FC115" s="182">
        <v>2</v>
      </c>
      <c r="FD115" s="182" t="s">
        <v>14</v>
      </c>
      <c r="FE115" s="182" t="s">
        <v>14</v>
      </c>
      <c r="FF115" s="182" t="s">
        <v>14</v>
      </c>
      <c r="FG115" s="182" t="s">
        <v>796</v>
      </c>
      <c r="FH115" s="182" t="s">
        <v>14</v>
      </c>
      <c r="FI115" s="179">
        <v>43603</v>
      </c>
      <c r="FJ115" s="188" t="s">
        <v>801</v>
      </c>
      <c r="FK115" s="189" t="s">
        <v>14</v>
      </c>
      <c r="FL115" s="189" t="s">
        <v>14</v>
      </c>
      <c r="FM115" s="189" t="s">
        <v>14</v>
      </c>
      <c r="FN115" s="189" t="s">
        <v>14</v>
      </c>
      <c r="FO115" s="189" t="s">
        <v>14</v>
      </c>
      <c r="FP115" s="186" t="s">
        <v>14</v>
      </c>
      <c r="FQ115" s="187">
        <v>43603</v>
      </c>
      <c r="FR115" s="188" t="s">
        <v>802</v>
      </c>
      <c r="FS115" s="182" t="s">
        <v>14</v>
      </c>
      <c r="FT115" s="182" t="s">
        <v>14</v>
      </c>
      <c r="FU115" s="182" t="s">
        <v>14</v>
      </c>
      <c r="FV115" s="182" t="s">
        <v>14</v>
      </c>
      <c r="FW115" s="182" t="s">
        <v>14</v>
      </c>
      <c r="FX115" s="182" t="s">
        <v>14</v>
      </c>
      <c r="FY115" s="179">
        <v>43603</v>
      </c>
      <c r="FZ115" s="189" t="s">
        <v>3480</v>
      </c>
      <c r="GA115" s="189">
        <v>1</v>
      </c>
      <c r="GB115" s="189" t="s">
        <v>2247</v>
      </c>
      <c r="GC115" s="189" t="s">
        <v>30</v>
      </c>
      <c r="GD115" s="189">
        <v>2</v>
      </c>
      <c r="GE115" s="189" t="s">
        <v>14</v>
      </c>
      <c r="GF115" s="189" t="s">
        <v>14</v>
      </c>
      <c r="GG115" s="190">
        <v>44696</v>
      </c>
      <c r="GH115" s="188" t="s">
        <v>3486</v>
      </c>
      <c r="GI115" s="182">
        <v>0</v>
      </c>
      <c r="GJ115" s="182" t="s">
        <v>2247</v>
      </c>
      <c r="GK115" s="182" t="s">
        <v>30</v>
      </c>
      <c r="GL115" s="182">
        <v>2</v>
      </c>
      <c r="GM115" s="182" t="s">
        <v>14</v>
      </c>
      <c r="GN115" s="182" t="s">
        <v>14</v>
      </c>
      <c r="GO115" s="179">
        <v>44696</v>
      </c>
      <c r="GP115" s="189" t="s">
        <v>3481</v>
      </c>
      <c r="GQ115" s="189">
        <v>2</v>
      </c>
      <c r="GR115" s="189" t="s">
        <v>2247</v>
      </c>
      <c r="GS115" s="189" t="s">
        <v>30</v>
      </c>
      <c r="GT115" s="189">
        <v>2</v>
      </c>
      <c r="GU115" s="189" t="s">
        <v>14</v>
      </c>
      <c r="GV115" s="189" t="s">
        <v>14</v>
      </c>
      <c r="GW115" s="190">
        <v>44696</v>
      </c>
      <c r="GX115" s="188" t="s">
        <v>3487</v>
      </c>
      <c r="GY115" s="182">
        <v>0</v>
      </c>
      <c r="GZ115" s="182" t="s">
        <v>2247</v>
      </c>
      <c r="HA115" s="182" t="s">
        <v>30</v>
      </c>
      <c r="HB115" s="182">
        <v>2</v>
      </c>
      <c r="HC115" s="182" t="s">
        <v>14</v>
      </c>
      <c r="HD115" s="182" t="s">
        <v>14</v>
      </c>
      <c r="HE115" s="179">
        <v>44696</v>
      </c>
      <c r="HF115" s="189" t="s">
        <v>3479</v>
      </c>
      <c r="HG115" s="189">
        <v>2</v>
      </c>
      <c r="HH115" s="189" t="s">
        <v>2247</v>
      </c>
      <c r="HI115" s="189" t="s">
        <v>30</v>
      </c>
      <c r="HJ115" s="189">
        <v>2</v>
      </c>
      <c r="HK115" s="189" t="s">
        <v>14</v>
      </c>
      <c r="HL115" s="189" t="s">
        <v>14</v>
      </c>
      <c r="HM115" s="190">
        <v>44696</v>
      </c>
      <c r="HN115" s="188" t="s">
        <v>3485</v>
      </c>
      <c r="HO115" s="182">
        <v>2</v>
      </c>
      <c r="HP115" s="182" t="s">
        <v>2247</v>
      </c>
      <c r="HQ115" s="182" t="s">
        <v>30</v>
      </c>
      <c r="HR115" s="182">
        <v>2</v>
      </c>
      <c r="HS115" s="182" t="s">
        <v>14</v>
      </c>
      <c r="HT115" s="182" t="s">
        <v>14</v>
      </c>
      <c r="HU115" s="179">
        <v>44696</v>
      </c>
      <c r="HV115" s="189" t="s">
        <v>3482</v>
      </c>
      <c r="HW115" s="189">
        <v>0</v>
      </c>
      <c r="HX115" s="189" t="s">
        <v>2247</v>
      </c>
      <c r="HY115" s="189" t="s">
        <v>30</v>
      </c>
      <c r="HZ115" s="189">
        <v>2</v>
      </c>
      <c r="IA115" s="189" t="s">
        <v>14</v>
      </c>
      <c r="IB115" s="189" t="s">
        <v>14</v>
      </c>
      <c r="IC115" s="190">
        <v>44696</v>
      </c>
      <c r="ID115" s="188" t="s">
        <v>3484</v>
      </c>
      <c r="IE115" s="182">
        <v>3</v>
      </c>
      <c r="IF115" s="182" t="s">
        <v>2247</v>
      </c>
      <c r="IG115" s="182" t="s">
        <v>30</v>
      </c>
      <c r="IH115" s="182">
        <v>2</v>
      </c>
      <c r="II115" s="182" t="s">
        <v>14</v>
      </c>
      <c r="IJ115" s="182" t="s">
        <v>14</v>
      </c>
      <c r="IK115" s="179">
        <v>44696</v>
      </c>
      <c r="IL115" s="189" t="s">
        <v>3483</v>
      </c>
      <c r="IM115" s="189">
        <v>0</v>
      </c>
      <c r="IN115" s="189" t="s">
        <v>2247</v>
      </c>
      <c r="IO115" s="189" t="s">
        <v>30</v>
      </c>
      <c r="IP115" s="189">
        <v>2</v>
      </c>
      <c r="IQ115" s="189" t="s">
        <v>14</v>
      </c>
      <c r="IR115" s="189" t="s">
        <v>14</v>
      </c>
      <c r="IS115" s="190">
        <v>44696</v>
      </c>
    </row>
    <row r="116" spans="1:253" s="282" customFormat="1" ht="12.95" customHeight="1" x14ac:dyDescent="0.2">
      <c r="A116" s="282" t="s">
        <v>3488</v>
      </c>
      <c r="B116" s="282">
        <v>0</v>
      </c>
      <c r="C116" s="282" t="s">
        <v>3489</v>
      </c>
      <c r="D116" s="282" t="s">
        <v>3490</v>
      </c>
      <c r="E116" s="282" t="s">
        <v>9564</v>
      </c>
      <c r="F116" s="282" t="s">
        <v>7383</v>
      </c>
      <c r="G116" s="177">
        <v>125766000</v>
      </c>
      <c r="H116" s="178" t="s">
        <v>7380</v>
      </c>
      <c r="I116" s="178" t="s">
        <v>4515</v>
      </c>
      <c r="J116" s="178">
        <v>2</v>
      </c>
      <c r="K116" s="178" t="s">
        <v>7382</v>
      </c>
      <c r="L116" s="178" t="s">
        <v>7381</v>
      </c>
      <c r="M116" s="179">
        <v>44860</v>
      </c>
      <c r="N116" s="188" t="s">
        <v>7387</v>
      </c>
      <c r="O116" s="180">
        <v>4345946</v>
      </c>
      <c r="P116" s="180" t="s">
        <v>7384</v>
      </c>
      <c r="Q116" s="180" t="s">
        <v>4515</v>
      </c>
      <c r="R116" s="180">
        <v>2</v>
      </c>
      <c r="S116" s="180" t="s">
        <v>7386</v>
      </c>
      <c r="T116" s="180" t="s">
        <v>7385</v>
      </c>
      <c r="U116" s="181">
        <v>44860</v>
      </c>
      <c r="V116" s="188" t="s">
        <v>7390</v>
      </c>
      <c r="W116" s="178">
        <v>72221000</v>
      </c>
      <c r="X116" s="178" t="s">
        <v>7388</v>
      </c>
      <c r="Y116" s="178" t="s">
        <v>4515</v>
      </c>
      <c r="Z116" s="178">
        <v>2</v>
      </c>
      <c r="AA116" s="178" t="s">
        <v>1735</v>
      </c>
      <c r="AB116" s="178" t="s">
        <v>7389</v>
      </c>
      <c r="AC116" s="179">
        <v>44860</v>
      </c>
      <c r="AD116" s="188" t="s">
        <v>7393</v>
      </c>
      <c r="AE116" s="186">
        <v>1195000</v>
      </c>
      <c r="AF116" s="186" t="s">
        <v>7391</v>
      </c>
      <c r="AG116" s="186" t="s">
        <v>4515</v>
      </c>
      <c r="AH116" s="186">
        <v>2</v>
      </c>
      <c r="AI116" s="186" t="s">
        <v>1737</v>
      </c>
      <c r="AJ116" s="186" t="s">
        <v>7392</v>
      </c>
      <c r="AK116" s="187">
        <v>44860</v>
      </c>
      <c r="AL116" s="188" t="s">
        <v>7395</v>
      </c>
      <c r="AM116" s="178">
        <v>1195000</v>
      </c>
      <c r="AN116" s="178" t="s">
        <v>7391</v>
      </c>
      <c r="AO116" s="178" t="s">
        <v>4515</v>
      </c>
      <c r="AP116" s="178">
        <v>2</v>
      </c>
      <c r="AQ116" s="178" t="s">
        <v>7394</v>
      </c>
      <c r="AR116" s="178" t="s">
        <v>7392</v>
      </c>
      <c r="AS116" s="179">
        <v>44860</v>
      </c>
      <c r="AT116" s="189" t="s">
        <v>4898</v>
      </c>
      <c r="AU116" s="186" t="s">
        <v>14</v>
      </c>
      <c r="AV116" s="186" t="s">
        <v>4896</v>
      </c>
      <c r="AW116" s="186" t="s">
        <v>14</v>
      </c>
      <c r="AX116" s="186" t="s">
        <v>14</v>
      </c>
      <c r="AY116" s="186" t="s">
        <v>14</v>
      </c>
      <c r="AZ116" s="186" t="s">
        <v>14</v>
      </c>
      <c r="BA116" s="187">
        <v>44801</v>
      </c>
      <c r="BB116" s="188" t="s">
        <v>4897</v>
      </c>
      <c r="BC116" s="178" t="s">
        <v>14</v>
      </c>
      <c r="BD116" s="178" t="s">
        <v>4896</v>
      </c>
      <c r="BE116" s="178" t="s">
        <v>14</v>
      </c>
      <c r="BF116" s="178" t="s">
        <v>14</v>
      </c>
      <c r="BG116" s="178" t="s">
        <v>14</v>
      </c>
      <c r="BH116" s="178" t="s">
        <v>14</v>
      </c>
      <c r="BI116" s="179">
        <v>44801</v>
      </c>
      <c r="BJ116" s="189" t="s">
        <v>7399</v>
      </c>
      <c r="BK116" s="189">
        <v>819</v>
      </c>
      <c r="BL116" s="189" t="s">
        <v>7396</v>
      </c>
      <c r="BM116" s="189" t="s">
        <v>19</v>
      </c>
      <c r="BN116" s="189">
        <v>3</v>
      </c>
      <c r="BO116" s="189" t="s">
        <v>7398</v>
      </c>
      <c r="BP116" s="186" t="s">
        <v>7397</v>
      </c>
      <c r="BQ116" s="190">
        <v>44860</v>
      </c>
      <c r="BR116" s="188" t="s">
        <v>4899</v>
      </c>
      <c r="BS116" s="182" t="s">
        <v>14</v>
      </c>
      <c r="BT116" s="182" t="s">
        <v>14</v>
      </c>
      <c r="BU116" s="182" t="s">
        <v>14</v>
      </c>
      <c r="BV116" s="182" t="s">
        <v>14</v>
      </c>
      <c r="BW116" s="182" t="s">
        <v>14</v>
      </c>
      <c r="BX116" s="182" t="s">
        <v>14</v>
      </c>
      <c r="BY116" s="179">
        <v>44801</v>
      </c>
      <c r="BZ116" s="189" t="s">
        <v>4900</v>
      </c>
      <c r="CA116" s="189" t="s">
        <v>14</v>
      </c>
      <c r="CB116" s="189" t="s">
        <v>14</v>
      </c>
      <c r="CC116" s="189" t="s">
        <v>14</v>
      </c>
      <c r="CD116" s="189" t="s">
        <v>14</v>
      </c>
      <c r="CE116" s="189" t="s">
        <v>14</v>
      </c>
      <c r="CF116" s="189" t="s">
        <v>14</v>
      </c>
      <c r="CG116" s="190">
        <v>44801</v>
      </c>
      <c r="CH116" s="188" t="s">
        <v>9974</v>
      </c>
      <c r="CI116" s="189" t="e">
        <v>#N/A</v>
      </c>
      <c r="CJ116" s="189" t="e">
        <v>#N/A</v>
      </c>
      <c r="CK116" s="189" t="e">
        <v>#N/A</v>
      </c>
      <c r="CL116" s="189" t="e">
        <v>#N/A</v>
      </c>
      <c r="CM116" s="189" t="e">
        <v>#N/A</v>
      </c>
      <c r="CN116" s="189" t="e">
        <v>#N/A</v>
      </c>
      <c r="CO116" s="191" t="e">
        <v>#N/A</v>
      </c>
      <c r="CP116" s="189" t="s">
        <v>4901</v>
      </c>
      <c r="CQ116" s="182" t="s">
        <v>14</v>
      </c>
      <c r="CR116" s="182" t="s">
        <v>14</v>
      </c>
      <c r="CS116" s="182" t="s">
        <v>14</v>
      </c>
      <c r="CT116" s="182" t="s">
        <v>14</v>
      </c>
      <c r="CU116" s="182" t="s">
        <v>14</v>
      </c>
      <c r="CV116" s="182" t="s">
        <v>14</v>
      </c>
      <c r="CW116" s="179">
        <v>44801</v>
      </c>
      <c r="CX116" s="189" t="s">
        <v>7404</v>
      </c>
      <c r="CY116" s="186">
        <v>1195000</v>
      </c>
      <c r="CZ116" s="186" t="s">
        <v>7391</v>
      </c>
      <c r="DA116" s="186" t="s">
        <v>4515</v>
      </c>
      <c r="DB116" s="186">
        <v>2</v>
      </c>
      <c r="DC116" s="186" t="s">
        <v>7411</v>
      </c>
      <c r="DD116" s="186" t="s">
        <v>7392</v>
      </c>
      <c r="DE116" s="192">
        <v>44860</v>
      </c>
      <c r="DF116" s="188" t="s">
        <v>7408</v>
      </c>
      <c r="DG116" s="178">
        <v>71026000</v>
      </c>
      <c r="DH116" s="182" t="s">
        <v>7405</v>
      </c>
      <c r="DI116" s="182" t="s">
        <v>4515</v>
      </c>
      <c r="DJ116" s="182">
        <v>2</v>
      </c>
      <c r="DK116" s="182" t="s">
        <v>7407</v>
      </c>
      <c r="DL116" s="182" t="s">
        <v>7406</v>
      </c>
      <c r="DM116" s="179">
        <v>44860</v>
      </c>
      <c r="DN116" s="189" t="s">
        <v>7410</v>
      </c>
      <c r="DO116" s="186">
        <v>0</v>
      </c>
      <c r="DP116" s="189" t="s">
        <v>7391</v>
      </c>
      <c r="DQ116" s="189" t="s">
        <v>4515</v>
      </c>
      <c r="DR116" s="189">
        <v>2</v>
      </c>
      <c r="DS116" s="189" t="s">
        <v>7409</v>
      </c>
      <c r="DT116" s="189" t="s">
        <v>7392</v>
      </c>
      <c r="DU116" s="190">
        <v>44860</v>
      </c>
      <c r="DV116" s="188" t="s">
        <v>7412</v>
      </c>
      <c r="DW116" s="178">
        <v>1195000</v>
      </c>
      <c r="DX116" s="182" t="s">
        <v>7391</v>
      </c>
      <c r="DY116" s="182" t="s">
        <v>4515</v>
      </c>
      <c r="DZ116" s="182">
        <v>2</v>
      </c>
      <c r="EA116" s="182" t="s">
        <v>7411</v>
      </c>
      <c r="EB116" s="182" t="s">
        <v>7392</v>
      </c>
      <c r="EC116" s="179">
        <v>44860</v>
      </c>
      <c r="ED116" s="189" t="s">
        <v>7414</v>
      </c>
      <c r="EE116" s="186">
        <v>0</v>
      </c>
      <c r="EF116" s="189" t="s">
        <v>7391</v>
      </c>
      <c r="EG116" s="189" t="s">
        <v>4515</v>
      </c>
      <c r="EH116" s="189">
        <v>2</v>
      </c>
      <c r="EI116" s="189" t="s">
        <v>7413</v>
      </c>
      <c r="EJ116" s="189" t="s">
        <v>7392</v>
      </c>
      <c r="EK116" s="190">
        <v>44860</v>
      </c>
      <c r="EL116" s="188" t="s">
        <v>7416</v>
      </c>
      <c r="EM116" s="178">
        <v>0</v>
      </c>
      <c r="EN116" s="182" t="s">
        <v>7391</v>
      </c>
      <c r="EO116" s="182" t="s">
        <v>4515</v>
      </c>
      <c r="EP116" s="182">
        <v>2</v>
      </c>
      <c r="EQ116" s="182" t="s">
        <v>7415</v>
      </c>
      <c r="ER116" s="182" t="s">
        <v>7392</v>
      </c>
      <c r="ES116" s="179">
        <v>44860</v>
      </c>
      <c r="ET116" s="189" t="s">
        <v>7403</v>
      </c>
      <c r="EU116" s="189">
        <v>819</v>
      </c>
      <c r="EV116" s="189" t="s">
        <v>7400</v>
      </c>
      <c r="EW116" s="189" t="s">
        <v>19</v>
      </c>
      <c r="EX116" s="189">
        <v>3</v>
      </c>
      <c r="EY116" s="189" t="s">
        <v>7402</v>
      </c>
      <c r="EZ116" s="189" t="s">
        <v>7401</v>
      </c>
      <c r="FA116" s="190">
        <v>44860</v>
      </c>
      <c r="FB116" s="188" t="s">
        <v>4904</v>
      </c>
      <c r="FC116" s="182">
        <v>4</v>
      </c>
      <c r="FD116" s="182" t="s">
        <v>4902</v>
      </c>
      <c r="FE116" s="182" t="s">
        <v>80</v>
      </c>
      <c r="FF116" s="182">
        <v>1</v>
      </c>
      <c r="FG116" s="182" t="s">
        <v>4683</v>
      </c>
      <c r="FH116" s="182" t="s">
        <v>4903</v>
      </c>
      <c r="FI116" s="179">
        <v>44801</v>
      </c>
      <c r="FJ116" s="188" t="s">
        <v>4905</v>
      </c>
      <c r="FK116" s="189" t="s">
        <v>14</v>
      </c>
      <c r="FL116" s="189" t="s">
        <v>14</v>
      </c>
      <c r="FM116" s="189" t="s">
        <v>14</v>
      </c>
      <c r="FN116" s="189" t="s">
        <v>14</v>
      </c>
      <c r="FO116" s="189" t="s">
        <v>14</v>
      </c>
      <c r="FP116" s="186" t="s">
        <v>14</v>
      </c>
      <c r="FQ116" s="187">
        <v>44801</v>
      </c>
      <c r="FR116" s="188" t="s">
        <v>4906</v>
      </c>
      <c r="FS116" s="182" t="s">
        <v>14</v>
      </c>
      <c r="FT116" s="182" t="s">
        <v>14</v>
      </c>
      <c r="FU116" s="182" t="s">
        <v>14</v>
      </c>
      <c r="FV116" s="182" t="s">
        <v>14</v>
      </c>
      <c r="FW116" s="182" t="s">
        <v>14</v>
      </c>
      <c r="FX116" s="182" t="s">
        <v>14</v>
      </c>
      <c r="FY116" s="179">
        <v>44801</v>
      </c>
      <c r="FZ116" s="189" t="s">
        <v>3492</v>
      </c>
      <c r="GA116" s="189">
        <v>1</v>
      </c>
      <c r="GB116" s="189" t="s">
        <v>2247</v>
      </c>
      <c r="GC116" s="189" t="s">
        <v>30</v>
      </c>
      <c r="GD116" s="189">
        <v>2</v>
      </c>
      <c r="GE116" s="189" t="s">
        <v>14</v>
      </c>
      <c r="GF116" s="189" t="s">
        <v>14</v>
      </c>
      <c r="GG116" s="190">
        <v>44696</v>
      </c>
      <c r="GH116" s="188" t="s">
        <v>3498</v>
      </c>
      <c r="GI116" s="182">
        <v>3</v>
      </c>
      <c r="GJ116" s="182" t="s">
        <v>2247</v>
      </c>
      <c r="GK116" s="182" t="s">
        <v>30</v>
      </c>
      <c r="GL116" s="182">
        <v>2</v>
      </c>
      <c r="GM116" s="182" t="s">
        <v>14</v>
      </c>
      <c r="GN116" s="182" t="s">
        <v>14</v>
      </c>
      <c r="GO116" s="179">
        <v>44696</v>
      </c>
      <c r="GP116" s="189" t="s">
        <v>3493</v>
      </c>
      <c r="GQ116" s="189">
        <v>2</v>
      </c>
      <c r="GR116" s="189" t="s">
        <v>2247</v>
      </c>
      <c r="GS116" s="189" t="s">
        <v>30</v>
      </c>
      <c r="GT116" s="189">
        <v>2</v>
      </c>
      <c r="GU116" s="189" t="s">
        <v>14</v>
      </c>
      <c r="GV116" s="189" t="s">
        <v>14</v>
      </c>
      <c r="GW116" s="190">
        <v>44696</v>
      </c>
      <c r="GX116" s="188" t="s">
        <v>3499</v>
      </c>
      <c r="GY116" s="182">
        <v>0</v>
      </c>
      <c r="GZ116" s="182" t="s">
        <v>2247</v>
      </c>
      <c r="HA116" s="182" t="s">
        <v>30</v>
      </c>
      <c r="HB116" s="182">
        <v>2</v>
      </c>
      <c r="HC116" s="182" t="s">
        <v>14</v>
      </c>
      <c r="HD116" s="182" t="s">
        <v>14</v>
      </c>
      <c r="HE116" s="179">
        <v>44696</v>
      </c>
      <c r="HF116" s="189" t="s">
        <v>3491</v>
      </c>
      <c r="HG116" s="189">
        <v>2</v>
      </c>
      <c r="HH116" s="189" t="s">
        <v>2247</v>
      </c>
      <c r="HI116" s="189" t="s">
        <v>30</v>
      </c>
      <c r="HJ116" s="189">
        <v>2</v>
      </c>
      <c r="HK116" s="189" t="s">
        <v>14</v>
      </c>
      <c r="HL116" s="189" t="s">
        <v>14</v>
      </c>
      <c r="HM116" s="190">
        <v>44696</v>
      </c>
      <c r="HN116" s="188" t="s">
        <v>3497</v>
      </c>
      <c r="HO116" s="182">
        <v>2</v>
      </c>
      <c r="HP116" s="182" t="s">
        <v>2247</v>
      </c>
      <c r="HQ116" s="182" t="s">
        <v>30</v>
      </c>
      <c r="HR116" s="182">
        <v>2</v>
      </c>
      <c r="HS116" s="182" t="s">
        <v>14</v>
      </c>
      <c r="HT116" s="182" t="s">
        <v>14</v>
      </c>
      <c r="HU116" s="179">
        <v>44696</v>
      </c>
      <c r="HV116" s="189" t="s">
        <v>3494</v>
      </c>
      <c r="HW116" s="189">
        <v>2</v>
      </c>
      <c r="HX116" s="189" t="s">
        <v>2247</v>
      </c>
      <c r="HY116" s="189" t="s">
        <v>30</v>
      </c>
      <c r="HZ116" s="189">
        <v>2</v>
      </c>
      <c r="IA116" s="189" t="s">
        <v>14</v>
      </c>
      <c r="IB116" s="189" t="s">
        <v>14</v>
      </c>
      <c r="IC116" s="190">
        <v>44696</v>
      </c>
      <c r="ID116" s="188" t="s">
        <v>3496</v>
      </c>
      <c r="IE116" s="182">
        <v>1</v>
      </c>
      <c r="IF116" s="182" t="s">
        <v>2247</v>
      </c>
      <c r="IG116" s="182" t="s">
        <v>30</v>
      </c>
      <c r="IH116" s="182">
        <v>2</v>
      </c>
      <c r="II116" s="182" t="s">
        <v>14</v>
      </c>
      <c r="IJ116" s="182" t="s">
        <v>14</v>
      </c>
      <c r="IK116" s="179">
        <v>44696</v>
      </c>
      <c r="IL116" s="189" t="s">
        <v>3495</v>
      </c>
      <c r="IM116" s="189">
        <v>2</v>
      </c>
      <c r="IN116" s="189" t="s">
        <v>2247</v>
      </c>
      <c r="IO116" s="189" t="s">
        <v>30</v>
      </c>
      <c r="IP116" s="189">
        <v>2</v>
      </c>
      <c r="IQ116" s="189" t="s">
        <v>14</v>
      </c>
      <c r="IR116" s="189" t="s">
        <v>14</v>
      </c>
      <c r="IS116" s="190">
        <v>44696</v>
      </c>
    </row>
    <row r="117" spans="1:253" s="282" customFormat="1" ht="12.95" customHeight="1" x14ac:dyDescent="0.2">
      <c r="A117" s="282" t="s">
        <v>3500</v>
      </c>
      <c r="B117" s="282">
        <v>0</v>
      </c>
      <c r="C117" s="282" t="s">
        <v>3501</v>
      </c>
      <c r="D117" s="282" t="s">
        <v>3502</v>
      </c>
      <c r="E117" s="282" t="s">
        <v>9567</v>
      </c>
      <c r="F117" s="282" t="s">
        <v>6467</v>
      </c>
      <c r="G117" s="177">
        <v>129982000</v>
      </c>
      <c r="H117" s="178" t="s">
        <v>6464</v>
      </c>
      <c r="I117" s="178" t="s">
        <v>4515</v>
      </c>
      <c r="J117" s="178">
        <v>2</v>
      </c>
      <c r="K117" s="178" t="s">
        <v>6466</v>
      </c>
      <c r="L117" s="178" t="s">
        <v>6465</v>
      </c>
      <c r="M117" s="179">
        <v>44851</v>
      </c>
      <c r="N117" s="193" t="s">
        <v>6471</v>
      </c>
      <c r="O117" s="180">
        <v>2928041</v>
      </c>
      <c r="P117" s="180" t="s">
        <v>6468</v>
      </c>
      <c r="Q117" s="180" t="s">
        <v>4515</v>
      </c>
      <c r="R117" s="180">
        <v>2</v>
      </c>
      <c r="S117" s="180" t="s">
        <v>6470</v>
      </c>
      <c r="T117" s="180" t="s">
        <v>6469</v>
      </c>
      <c r="U117" s="181">
        <v>44851</v>
      </c>
      <c r="V117" s="193" t="s">
        <v>6474</v>
      </c>
      <c r="W117" s="178">
        <v>94559000</v>
      </c>
      <c r="X117" s="178" t="s">
        <v>6472</v>
      </c>
      <c r="Y117" s="178" t="s">
        <v>4515</v>
      </c>
      <c r="Z117" s="178">
        <v>2</v>
      </c>
      <c r="AA117" s="178" t="s">
        <v>1735</v>
      </c>
      <c r="AB117" s="178" t="s">
        <v>6473</v>
      </c>
      <c r="AC117" s="179">
        <v>44851</v>
      </c>
      <c r="AD117" s="193" t="s">
        <v>6477</v>
      </c>
      <c r="AE117" s="186">
        <v>429000</v>
      </c>
      <c r="AF117" s="186" t="s">
        <v>6475</v>
      </c>
      <c r="AG117" s="186" t="s">
        <v>4515</v>
      </c>
      <c r="AH117" s="186">
        <v>2</v>
      </c>
      <c r="AI117" s="186" t="s">
        <v>1737</v>
      </c>
      <c r="AJ117" s="186" t="s">
        <v>6476</v>
      </c>
      <c r="AK117" s="187">
        <v>44851</v>
      </c>
      <c r="AL117" s="193" t="s">
        <v>6479</v>
      </c>
      <c r="AM117" s="178">
        <v>429000</v>
      </c>
      <c r="AN117" s="178" t="s">
        <v>6475</v>
      </c>
      <c r="AO117" s="178" t="s">
        <v>4515</v>
      </c>
      <c r="AP117" s="178">
        <v>2</v>
      </c>
      <c r="AQ117" s="178" t="s">
        <v>6478</v>
      </c>
      <c r="AR117" s="178" t="s">
        <v>6476</v>
      </c>
      <c r="AS117" s="179">
        <v>44851</v>
      </c>
      <c r="AT117" s="194" t="s">
        <v>4908</v>
      </c>
      <c r="AU117" s="186" t="s">
        <v>14</v>
      </c>
      <c r="AV117" s="186" t="s">
        <v>14</v>
      </c>
      <c r="AW117" s="186" t="s">
        <v>14</v>
      </c>
      <c r="AX117" s="186" t="s">
        <v>14</v>
      </c>
      <c r="AY117" s="186" t="s">
        <v>14</v>
      </c>
      <c r="AZ117" s="186" t="s">
        <v>14</v>
      </c>
      <c r="BA117" s="187">
        <v>44801</v>
      </c>
      <c r="BB117" s="193" t="s">
        <v>4907</v>
      </c>
      <c r="BC117" s="178" t="s">
        <v>14</v>
      </c>
      <c r="BD117" s="178" t="s">
        <v>14</v>
      </c>
      <c r="BE117" s="178" t="s">
        <v>14</v>
      </c>
      <c r="BF117" s="178" t="s">
        <v>14</v>
      </c>
      <c r="BG117" s="178" t="s">
        <v>14</v>
      </c>
      <c r="BH117" s="178" t="s">
        <v>14</v>
      </c>
      <c r="BI117" s="179">
        <v>44801</v>
      </c>
      <c r="BJ117" s="194" t="s">
        <v>6482</v>
      </c>
      <c r="BK117" s="194">
        <v>248</v>
      </c>
      <c r="BL117" s="194" t="s">
        <v>6430</v>
      </c>
      <c r="BM117" s="194" t="s">
        <v>19</v>
      </c>
      <c r="BN117" s="194">
        <v>3</v>
      </c>
      <c r="BO117" s="194" t="s">
        <v>6481</v>
      </c>
      <c r="BP117" s="186" t="s">
        <v>6480</v>
      </c>
      <c r="BQ117" s="195">
        <v>44851</v>
      </c>
      <c r="BR117" s="193" t="s">
        <v>4909</v>
      </c>
      <c r="BS117" s="196" t="s">
        <v>14</v>
      </c>
      <c r="BT117" s="196" t="s">
        <v>14</v>
      </c>
      <c r="BU117" s="196" t="s">
        <v>14</v>
      </c>
      <c r="BV117" s="196" t="s">
        <v>14</v>
      </c>
      <c r="BW117" s="196" t="s">
        <v>14</v>
      </c>
      <c r="BX117" s="196" t="s">
        <v>14</v>
      </c>
      <c r="BY117" s="179">
        <v>44801</v>
      </c>
      <c r="BZ117" s="194" t="s">
        <v>4910</v>
      </c>
      <c r="CA117" s="194" t="s">
        <v>14</v>
      </c>
      <c r="CB117" s="194" t="s">
        <v>14</v>
      </c>
      <c r="CC117" s="194" t="s">
        <v>14</v>
      </c>
      <c r="CD117" s="194" t="s">
        <v>14</v>
      </c>
      <c r="CE117" s="194" t="s">
        <v>14</v>
      </c>
      <c r="CF117" s="194" t="s">
        <v>14</v>
      </c>
      <c r="CG117" s="195">
        <v>44801</v>
      </c>
      <c r="CH117" s="193" t="s">
        <v>9975</v>
      </c>
      <c r="CI117" s="194" t="e">
        <v>#N/A</v>
      </c>
      <c r="CJ117" s="194" t="e">
        <v>#N/A</v>
      </c>
      <c r="CK117" s="194" t="e">
        <v>#N/A</v>
      </c>
      <c r="CL117" s="194" t="e">
        <v>#N/A</v>
      </c>
      <c r="CM117" s="194" t="e">
        <v>#N/A</v>
      </c>
      <c r="CN117" s="194" t="e">
        <v>#N/A</v>
      </c>
      <c r="CO117" s="197" t="e">
        <v>#N/A</v>
      </c>
      <c r="CP117" s="194" t="s">
        <v>4911</v>
      </c>
      <c r="CQ117" s="196" t="s">
        <v>14</v>
      </c>
      <c r="CR117" s="196" t="s">
        <v>14</v>
      </c>
      <c r="CS117" s="196" t="s">
        <v>14</v>
      </c>
      <c r="CT117" s="196" t="s">
        <v>14</v>
      </c>
      <c r="CU117" s="196" t="s">
        <v>14</v>
      </c>
      <c r="CV117" s="196" t="s">
        <v>14</v>
      </c>
      <c r="CW117" s="179">
        <v>44801</v>
      </c>
      <c r="CX117" s="194" t="s">
        <v>6486</v>
      </c>
      <c r="CY117" s="186">
        <v>429000</v>
      </c>
      <c r="CZ117" s="186" t="s">
        <v>6475</v>
      </c>
      <c r="DA117" s="186" t="s">
        <v>4515</v>
      </c>
      <c r="DB117" s="186">
        <v>2</v>
      </c>
      <c r="DC117" s="186" t="s">
        <v>6493</v>
      </c>
      <c r="DD117" s="186" t="s">
        <v>6476</v>
      </c>
      <c r="DE117" s="192">
        <v>44851</v>
      </c>
      <c r="DF117" s="193" t="s">
        <v>6490</v>
      </c>
      <c r="DG117" s="178">
        <v>94130000</v>
      </c>
      <c r="DH117" s="196" t="s">
        <v>6487</v>
      </c>
      <c r="DI117" s="196" t="s">
        <v>4515</v>
      </c>
      <c r="DJ117" s="196">
        <v>2</v>
      </c>
      <c r="DK117" s="196" t="s">
        <v>6489</v>
      </c>
      <c r="DL117" s="196" t="s">
        <v>6488</v>
      </c>
      <c r="DM117" s="179">
        <v>44851</v>
      </c>
      <c r="DN117" s="194" t="s">
        <v>6492</v>
      </c>
      <c r="DO117" s="186">
        <v>0</v>
      </c>
      <c r="DP117" s="194" t="s">
        <v>6475</v>
      </c>
      <c r="DQ117" s="194" t="s">
        <v>4515</v>
      </c>
      <c r="DR117" s="194">
        <v>2</v>
      </c>
      <c r="DS117" s="194" t="s">
        <v>6491</v>
      </c>
      <c r="DT117" s="194" t="s">
        <v>6476</v>
      </c>
      <c r="DU117" s="195">
        <v>44851</v>
      </c>
      <c r="DV117" s="193" t="s">
        <v>6494</v>
      </c>
      <c r="DW117" s="178">
        <v>429000</v>
      </c>
      <c r="DX117" s="196" t="s">
        <v>6475</v>
      </c>
      <c r="DY117" s="196" t="s">
        <v>4515</v>
      </c>
      <c r="DZ117" s="196">
        <v>2</v>
      </c>
      <c r="EA117" s="196" t="s">
        <v>6493</v>
      </c>
      <c r="EB117" s="196" t="s">
        <v>6476</v>
      </c>
      <c r="EC117" s="179">
        <v>44851</v>
      </c>
      <c r="ED117" s="194" t="s">
        <v>6496</v>
      </c>
      <c r="EE117" s="186">
        <v>0</v>
      </c>
      <c r="EF117" s="194" t="s">
        <v>6475</v>
      </c>
      <c r="EG117" s="194" t="s">
        <v>4515</v>
      </c>
      <c r="EH117" s="194">
        <v>2</v>
      </c>
      <c r="EI117" s="194" t="s">
        <v>6495</v>
      </c>
      <c r="EJ117" s="194" t="s">
        <v>6476</v>
      </c>
      <c r="EK117" s="195">
        <v>44851</v>
      </c>
      <c r="EL117" s="193" t="s">
        <v>6498</v>
      </c>
      <c r="EM117" s="178">
        <v>0</v>
      </c>
      <c r="EN117" s="196" t="s">
        <v>6475</v>
      </c>
      <c r="EO117" s="196" t="s">
        <v>4515</v>
      </c>
      <c r="EP117" s="196">
        <v>2</v>
      </c>
      <c r="EQ117" s="196" t="s">
        <v>6497</v>
      </c>
      <c r="ER117" s="196" t="s">
        <v>6476</v>
      </c>
      <c r="ES117" s="179">
        <v>44851</v>
      </c>
      <c r="ET117" s="194" t="s">
        <v>6485</v>
      </c>
      <c r="EU117" s="194">
        <v>274</v>
      </c>
      <c r="EV117" s="194" t="s">
        <v>6384</v>
      </c>
      <c r="EW117" s="194" t="s">
        <v>19</v>
      </c>
      <c r="EX117" s="194">
        <v>3</v>
      </c>
      <c r="EY117" s="194" t="s">
        <v>6484</v>
      </c>
      <c r="EZ117" s="194" t="s">
        <v>6483</v>
      </c>
      <c r="FA117" s="195">
        <v>44851</v>
      </c>
      <c r="FB117" s="193" t="s">
        <v>4914</v>
      </c>
      <c r="FC117" s="196">
        <v>4</v>
      </c>
      <c r="FD117" s="196" t="s">
        <v>4912</v>
      </c>
      <c r="FE117" s="196" t="s">
        <v>80</v>
      </c>
      <c r="FF117" s="196">
        <v>1</v>
      </c>
      <c r="FG117" s="196" t="s">
        <v>4683</v>
      </c>
      <c r="FH117" s="196" t="s">
        <v>4913</v>
      </c>
      <c r="FI117" s="179">
        <v>44801</v>
      </c>
      <c r="FJ117" s="193" t="s">
        <v>4915</v>
      </c>
      <c r="FK117" s="194" t="s">
        <v>14</v>
      </c>
      <c r="FL117" s="194" t="s">
        <v>14</v>
      </c>
      <c r="FM117" s="194" t="s">
        <v>14</v>
      </c>
      <c r="FN117" s="194" t="s">
        <v>14</v>
      </c>
      <c r="FO117" s="194" t="s">
        <v>14</v>
      </c>
      <c r="FP117" s="186" t="s">
        <v>14</v>
      </c>
      <c r="FQ117" s="187">
        <v>44801</v>
      </c>
      <c r="FR117" s="193" t="s">
        <v>4916</v>
      </c>
      <c r="FS117" s="196" t="s">
        <v>14</v>
      </c>
      <c r="FT117" s="196" t="s">
        <v>14</v>
      </c>
      <c r="FU117" s="196" t="s">
        <v>14</v>
      </c>
      <c r="FV117" s="196" t="s">
        <v>14</v>
      </c>
      <c r="FW117" s="196" t="s">
        <v>14</v>
      </c>
      <c r="FX117" s="196" t="s">
        <v>14</v>
      </c>
      <c r="FY117" s="179">
        <v>44801</v>
      </c>
      <c r="FZ117" s="194" t="s">
        <v>3504</v>
      </c>
      <c r="GA117" s="194">
        <v>1</v>
      </c>
      <c r="GB117" s="194" t="s">
        <v>2247</v>
      </c>
      <c r="GC117" s="194" t="s">
        <v>30</v>
      </c>
      <c r="GD117" s="194">
        <v>2</v>
      </c>
      <c r="GE117" s="194" t="s">
        <v>14</v>
      </c>
      <c r="GF117" s="194" t="s">
        <v>14</v>
      </c>
      <c r="GG117" s="195">
        <v>44696</v>
      </c>
      <c r="GH117" s="193" t="s">
        <v>3510</v>
      </c>
      <c r="GI117" s="196">
        <v>2</v>
      </c>
      <c r="GJ117" s="196" t="s">
        <v>2247</v>
      </c>
      <c r="GK117" s="196" t="s">
        <v>30</v>
      </c>
      <c r="GL117" s="196">
        <v>2</v>
      </c>
      <c r="GM117" s="196" t="s">
        <v>14</v>
      </c>
      <c r="GN117" s="196" t="s">
        <v>14</v>
      </c>
      <c r="GO117" s="179">
        <v>44696</v>
      </c>
      <c r="GP117" s="194" t="s">
        <v>3505</v>
      </c>
      <c r="GQ117" s="194">
        <v>2</v>
      </c>
      <c r="GR117" s="194" t="s">
        <v>2247</v>
      </c>
      <c r="GS117" s="194" t="s">
        <v>30</v>
      </c>
      <c r="GT117" s="194">
        <v>2</v>
      </c>
      <c r="GU117" s="194" t="s">
        <v>14</v>
      </c>
      <c r="GV117" s="194" t="s">
        <v>14</v>
      </c>
      <c r="GW117" s="195">
        <v>44696</v>
      </c>
      <c r="GX117" s="193" t="s">
        <v>3511</v>
      </c>
      <c r="GY117" s="196">
        <v>0</v>
      </c>
      <c r="GZ117" s="196" t="s">
        <v>2247</v>
      </c>
      <c r="HA117" s="196" t="s">
        <v>30</v>
      </c>
      <c r="HB117" s="196">
        <v>2</v>
      </c>
      <c r="HC117" s="196" t="s">
        <v>14</v>
      </c>
      <c r="HD117" s="196" t="s">
        <v>14</v>
      </c>
      <c r="HE117" s="179">
        <v>44696</v>
      </c>
      <c r="HF117" s="194" t="s">
        <v>3503</v>
      </c>
      <c r="HG117" s="194">
        <v>0</v>
      </c>
      <c r="HH117" s="194" t="s">
        <v>2247</v>
      </c>
      <c r="HI117" s="194" t="s">
        <v>30</v>
      </c>
      <c r="HJ117" s="194">
        <v>2</v>
      </c>
      <c r="HK117" s="194" t="s">
        <v>14</v>
      </c>
      <c r="HL117" s="194" t="s">
        <v>14</v>
      </c>
      <c r="HM117" s="195">
        <v>44696</v>
      </c>
      <c r="HN117" s="193" t="s">
        <v>3509</v>
      </c>
      <c r="HO117" s="196">
        <v>2</v>
      </c>
      <c r="HP117" s="196" t="s">
        <v>2247</v>
      </c>
      <c r="HQ117" s="196" t="s">
        <v>30</v>
      </c>
      <c r="HR117" s="196">
        <v>2</v>
      </c>
      <c r="HS117" s="196" t="s">
        <v>14</v>
      </c>
      <c r="HT117" s="196" t="s">
        <v>14</v>
      </c>
      <c r="HU117" s="179">
        <v>44696</v>
      </c>
      <c r="HV117" s="194" t="s">
        <v>3506</v>
      </c>
      <c r="HW117" s="194">
        <v>0</v>
      </c>
      <c r="HX117" s="194" t="s">
        <v>2247</v>
      </c>
      <c r="HY117" s="194" t="s">
        <v>30</v>
      </c>
      <c r="HZ117" s="194">
        <v>2</v>
      </c>
      <c r="IA117" s="194" t="s">
        <v>14</v>
      </c>
      <c r="IB117" s="194" t="s">
        <v>14</v>
      </c>
      <c r="IC117" s="195">
        <v>44696</v>
      </c>
      <c r="ID117" s="193" t="s">
        <v>3508</v>
      </c>
      <c r="IE117" s="196">
        <v>1</v>
      </c>
      <c r="IF117" s="196" t="s">
        <v>2247</v>
      </c>
      <c r="IG117" s="196" t="s">
        <v>30</v>
      </c>
      <c r="IH117" s="196">
        <v>2</v>
      </c>
      <c r="II117" s="196" t="s">
        <v>14</v>
      </c>
      <c r="IJ117" s="196" t="s">
        <v>14</v>
      </c>
      <c r="IK117" s="179">
        <v>44696</v>
      </c>
      <c r="IL117" s="194" t="s">
        <v>3507</v>
      </c>
      <c r="IM117" s="194">
        <v>1</v>
      </c>
      <c r="IN117" s="194" t="s">
        <v>2247</v>
      </c>
      <c r="IO117" s="194" t="s">
        <v>30</v>
      </c>
      <c r="IP117" s="194">
        <v>2</v>
      </c>
      <c r="IQ117" s="194" t="s">
        <v>14</v>
      </c>
      <c r="IR117" s="194" t="s">
        <v>14</v>
      </c>
      <c r="IS117" s="195">
        <v>44696</v>
      </c>
    </row>
    <row r="118" spans="1:253" s="282" customFormat="1" ht="12.95" customHeight="1" x14ac:dyDescent="0.2">
      <c r="A118" s="282" t="s">
        <v>777</v>
      </c>
      <c r="B118" s="282">
        <v>0</v>
      </c>
      <c r="C118" s="282" t="s">
        <v>778</v>
      </c>
      <c r="D118" s="282" t="s">
        <v>779</v>
      </c>
      <c r="E118" s="282" t="s">
        <v>9570</v>
      </c>
      <c r="F118" s="282" t="s">
        <v>4197</v>
      </c>
      <c r="G118" s="177">
        <v>227384000</v>
      </c>
      <c r="H118" s="178" t="s">
        <v>4194</v>
      </c>
      <c r="I118" s="178" t="s">
        <v>30</v>
      </c>
      <c r="J118" s="178">
        <v>2</v>
      </c>
      <c r="K118" s="178" t="s">
        <v>4196</v>
      </c>
      <c r="L118" s="178" t="s">
        <v>4195</v>
      </c>
      <c r="M118" s="179">
        <v>44741</v>
      </c>
      <c r="N118" s="188" t="s">
        <v>1469</v>
      </c>
      <c r="O118" s="180">
        <v>45507</v>
      </c>
      <c r="P118" s="180" t="s">
        <v>1466</v>
      </c>
      <c r="Q118" s="180" t="s">
        <v>30</v>
      </c>
      <c r="R118" s="180">
        <v>2</v>
      </c>
      <c r="S118" s="180" t="s">
        <v>1468</v>
      </c>
      <c r="T118" s="180" t="s">
        <v>1467</v>
      </c>
      <c r="U118" s="181">
        <v>44270</v>
      </c>
      <c r="V118" s="188" t="s">
        <v>7903</v>
      </c>
      <c r="W118" s="178">
        <v>5341000</v>
      </c>
      <c r="X118" s="178" t="s">
        <v>7900</v>
      </c>
      <c r="Y118" s="178" t="s">
        <v>4515</v>
      </c>
      <c r="Z118" s="178">
        <v>2</v>
      </c>
      <c r="AA118" s="178" t="s">
        <v>7902</v>
      </c>
      <c r="AB118" s="178" t="s">
        <v>7901</v>
      </c>
      <c r="AC118" s="179">
        <v>44861</v>
      </c>
      <c r="AD118" s="188" t="s">
        <v>7907</v>
      </c>
      <c r="AE118" s="186">
        <v>3040000</v>
      </c>
      <c r="AF118" s="186" t="s">
        <v>7904</v>
      </c>
      <c r="AG118" s="186" t="s">
        <v>4515</v>
      </c>
      <c r="AH118" s="186">
        <v>2</v>
      </c>
      <c r="AI118" s="186" t="s">
        <v>7906</v>
      </c>
      <c r="AJ118" s="186" t="s">
        <v>7905</v>
      </c>
      <c r="AK118" s="187">
        <v>44861</v>
      </c>
      <c r="AL118" s="188" t="s">
        <v>7909</v>
      </c>
      <c r="AM118" s="178">
        <v>1284000</v>
      </c>
      <c r="AN118" s="178" t="s">
        <v>7754</v>
      </c>
      <c r="AO118" s="178" t="s">
        <v>4515</v>
      </c>
      <c r="AP118" s="178">
        <v>2</v>
      </c>
      <c r="AQ118" s="178" t="s">
        <v>7908</v>
      </c>
      <c r="AR118" s="178" t="s">
        <v>7755</v>
      </c>
      <c r="AS118" s="179">
        <v>44861</v>
      </c>
      <c r="AT118" s="189" t="s">
        <v>981</v>
      </c>
      <c r="AU118" s="186" t="s">
        <v>14</v>
      </c>
      <c r="AV118" s="186" t="s">
        <v>14</v>
      </c>
      <c r="AW118" s="186" t="s">
        <v>14</v>
      </c>
      <c r="AX118" s="186" t="s">
        <v>14</v>
      </c>
      <c r="AY118" s="186" t="s">
        <v>14</v>
      </c>
      <c r="AZ118" s="186" t="s">
        <v>14</v>
      </c>
      <c r="BA118" s="187">
        <v>43798</v>
      </c>
      <c r="BB118" s="188" t="s">
        <v>980</v>
      </c>
      <c r="BC118" s="178" t="s">
        <v>14</v>
      </c>
      <c r="BD118" s="178" t="s">
        <v>14</v>
      </c>
      <c r="BE118" s="178" t="s">
        <v>14</v>
      </c>
      <c r="BF118" s="178" t="s">
        <v>14</v>
      </c>
      <c r="BG118" s="178" t="s">
        <v>14</v>
      </c>
      <c r="BH118" s="178" t="s">
        <v>14</v>
      </c>
      <c r="BI118" s="179">
        <v>43798</v>
      </c>
      <c r="BJ118" s="189" t="s">
        <v>7911</v>
      </c>
      <c r="BK118" s="189">
        <v>202</v>
      </c>
      <c r="BL118" s="189" t="s">
        <v>7695</v>
      </c>
      <c r="BM118" s="189" t="s">
        <v>4515</v>
      </c>
      <c r="BN118" s="189">
        <v>2</v>
      </c>
      <c r="BO118" s="189" t="s">
        <v>7910</v>
      </c>
      <c r="BP118" s="186" t="s">
        <v>1300</v>
      </c>
      <c r="BQ118" s="190">
        <v>44861</v>
      </c>
      <c r="BR118" s="188" t="s">
        <v>780</v>
      </c>
      <c r="BS118" s="182" t="s">
        <v>14</v>
      </c>
      <c r="BT118" s="182">
        <v>0</v>
      </c>
      <c r="BU118" s="182" t="s">
        <v>14</v>
      </c>
      <c r="BV118" s="182" t="s">
        <v>14</v>
      </c>
      <c r="BW118" s="182" t="s">
        <v>14</v>
      </c>
      <c r="BX118" s="182">
        <v>0</v>
      </c>
      <c r="BY118" s="179">
        <v>43585</v>
      </c>
      <c r="BZ118" s="189" t="s">
        <v>781</v>
      </c>
      <c r="CA118" s="189" t="s">
        <v>14</v>
      </c>
      <c r="CB118" s="189" t="s">
        <v>14</v>
      </c>
      <c r="CC118" s="189" t="s">
        <v>14</v>
      </c>
      <c r="CD118" s="189" t="s">
        <v>14</v>
      </c>
      <c r="CE118" s="189" t="s">
        <v>14</v>
      </c>
      <c r="CF118" s="189" t="s">
        <v>14</v>
      </c>
      <c r="CG118" s="190">
        <v>43585</v>
      </c>
      <c r="CH118" s="188" t="s">
        <v>9976</v>
      </c>
      <c r="CI118" s="189" t="e">
        <v>#N/A</v>
      </c>
      <c r="CJ118" s="189" t="e">
        <v>#N/A</v>
      </c>
      <c r="CK118" s="189" t="e">
        <v>#N/A</v>
      </c>
      <c r="CL118" s="189" t="e">
        <v>#N/A</v>
      </c>
      <c r="CM118" s="189" t="e">
        <v>#N/A</v>
      </c>
      <c r="CN118" s="189" t="e">
        <v>#N/A</v>
      </c>
      <c r="CO118" s="191" t="e">
        <v>#N/A</v>
      </c>
      <c r="CP118" s="189" t="s">
        <v>782</v>
      </c>
      <c r="CQ118" s="182" t="s">
        <v>14</v>
      </c>
      <c r="CR118" s="182">
        <v>0</v>
      </c>
      <c r="CS118" s="182" t="s">
        <v>14</v>
      </c>
      <c r="CT118" s="182" t="s">
        <v>14</v>
      </c>
      <c r="CU118" s="182" t="s">
        <v>14</v>
      </c>
      <c r="CV118" s="182">
        <v>0</v>
      </c>
      <c r="CW118" s="179">
        <v>43585</v>
      </c>
      <c r="CX118" s="189" t="s">
        <v>7914</v>
      </c>
      <c r="CY118" s="186">
        <v>3040000</v>
      </c>
      <c r="CZ118" s="186" t="s">
        <v>7915</v>
      </c>
      <c r="DA118" s="186" t="s">
        <v>4515</v>
      </c>
      <c r="DB118" s="186">
        <v>2</v>
      </c>
      <c r="DC118" s="186" t="s">
        <v>4252</v>
      </c>
      <c r="DD118" s="186" t="s">
        <v>7916</v>
      </c>
      <c r="DE118" s="192">
        <v>44861</v>
      </c>
      <c r="DF118" s="188" t="s">
        <v>3896</v>
      </c>
      <c r="DG118" s="178">
        <v>2300000</v>
      </c>
      <c r="DH118" s="182" t="s">
        <v>3893</v>
      </c>
      <c r="DI118" s="182" t="s">
        <v>30</v>
      </c>
      <c r="DJ118" s="182">
        <v>2</v>
      </c>
      <c r="DK118" s="182" t="s">
        <v>3895</v>
      </c>
      <c r="DL118" s="182" t="s">
        <v>3894</v>
      </c>
      <c r="DM118" s="179">
        <v>44719</v>
      </c>
      <c r="DN118" s="189" t="s">
        <v>4253</v>
      </c>
      <c r="DO118" s="186">
        <v>0</v>
      </c>
      <c r="DP118" s="189" t="s">
        <v>4251</v>
      </c>
      <c r="DQ118" s="189" t="s">
        <v>30</v>
      </c>
      <c r="DR118" s="189">
        <v>2</v>
      </c>
      <c r="DS118" s="189" t="s">
        <v>4252</v>
      </c>
      <c r="DT118" s="189" t="s">
        <v>3894</v>
      </c>
      <c r="DU118" s="190">
        <v>44742</v>
      </c>
      <c r="DV118" s="188" t="s">
        <v>7917</v>
      </c>
      <c r="DW118" s="178">
        <v>1487000</v>
      </c>
      <c r="DX118" s="182" t="s">
        <v>7915</v>
      </c>
      <c r="DY118" s="182" t="s">
        <v>4515</v>
      </c>
      <c r="DZ118" s="182">
        <v>2</v>
      </c>
      <c r="EA118" s="182" t="s">
        <v>4252</v>
      </c>
      <c r="EB118" s="182" t="s">
        <v>7916</v>
      </c>
      <c r="EC118" s="179">
        <v>44861</v>
      </c>
      <c r="ED118" s="189" t="s">
        <v>3899</v>
      </c>
      <c r="EE118" s="186">
        <v>1553000</v>
      </c>
      <c r="EF118" s="189" t="s">
        <v>3897</v>
      </c>
      <c r="EG118" s="189" t="s">
        <v>30</v>
      </c>
      <c r="EH118" s="189">
        <v>2</v>
      </c>
      <c r="EI118" s="189" t="s">
        <v>3895</v>
      </c>
      <c r="EJ118" s="189" t="s">
        <v>3898</v>
      </c>
      <c r="EK118" s="190">
        <v>44719</v>
      </c>
      <c r="EL118" s="188" t="s">
        <v>1895</v>
      </c>
      <c r="EM118" s="178">
        <v>0</v>
      </c>
      <c r="EN118" s="182" t="s">
        <v>14</v>
      </c>
      <c r="EO118" s="182" t="s">
        <v>14</v>
      </c>
      <c r="EP118" s="182" t="s">
        <v>14</v>
      </c>
      <c r="EQ118" s="182" t="s">
        <v>14</v>
      </c>
      <c r="ER118" s="182" t="s">
        <v>14</v>
      </c>
      <c r="ES118" s="179">
        <v>44585</v>
      </c>
      <c r="ET118" s="189" t="s">
        <v>7913</v>
      </c>
      <c r="EU118" s="189">
        <v>10662</v>
      </c>
      <c r="EV118" s="189" t="s">
        <v>7723</v>
      </c>
      <c r="EW118" s="189" t="s">
        <v>4515</v>
      </c>
      <c r="EX118" s="189">
        <v>2</v>
      </c>
      <c r="EY118" s="189" t="s">
        <v>7912</v>
      </c>
      <c r="EZ118" s="189" t="s">
        <v>7727</v>
      </c>
      <c r="FA118" s="190">
        <v>44861</v>
      </c>
      <c r="FB118" s="188" t="s">
        <v>1473</v>
      </c>
      <c r="FC118" s="182">
        <v>4</v>
      </c>
      <c r="FD118" s="182" t="s">
        <v>1470</v>
      </c>
      <c r="FE118" s="182" t="s">
        <v>30</v>
      </c>
      <c r="FF118" s="182">
        <v>2</v>
      </c>
      <c r="FG118" s="182" t="s">
        <v>1472</v>
      </c>
      <c r="FH118" s="182" t="s">
        <v>1471</v>
      </c>
      <c r="FI118" s="179">
        <v>44270</v>
      </c>
      <c r="FJ118" s="188" t="s">
        <v>783</v>
      </c>
      <c r="FK118" s="189" t="s">
        <v>14</v>
      </c>
      <c r="FL118" s="189">
        <v>0</v>
      </c>
      <c r="FM118" s="189" t="s">
        <v>14</v>
      </c>
      <c r="FN118" s="189" t="s">
        <v>14</v>
      </c>
      <c r="FO118" s="189" t="s">
        <v>14</v>
      </c>
      <c r="FP118" s="186">
        <v>0</v>
      </c>
      <c r="FQ118" s="187">
        <v>43585</v>
      </c>
      <c r="FR118" s="188" t="s">
        <v>784</v>
      </c>
      <c r="FS118" s="182" t="s">
        <v>14</v>
      </c>
      <c r="FT118" s="182">
        <v>0</v>
      </c>
      <c r="FU118" s="182" t="s">
        <v>14</v>
      </c>
      <c r="FV118" s="182" t="s">
        <v>14</v>
      </c>
      <c r="FW118" s="182" t="s">
        <v>14</v>
      </c>
      <c r="FX118" s="182">
        <v>0</v>
      </c>
      <c r="FY118" s="179">
        <v>43585</v>
      </c>
      <c r="FZ118" s="189" t="s">
        <v>3692</v>
      </c>
      <c r="GA118" s="189">
        <v>2</v>
      </c>
      <c r="GB118" s="189" t="s">
        <v>2247</v>
      </c>
      <c r="GC118" s="189" t="s">
        <v>30</v>
      </c>
      <c r="GD118" s="189">
        <v>2</v>
      </c>
      <c r="GE118" s="189" t="s">
        <v>14</v>
      </c>
      <c r="GF118" s="189" t="s">
        <v>14</v>
      </c>
      <c r="GG118" s="190">
        <v>44697</v>
      </c>
      <c r="GH118" s="188" t="s">
        <v>3698</v>
      </c>
      <c r="GI118" s="182">
        <v>3</v>
      </c>
      <c r="GJ118" s="182" t="s">
        <v>2247</v>
      </c>
      <c r="GK118" s="182" t="s">
        <v>30</v>
      </c>
      <c r="GL118" s="182">
        <v>2</v>
      </c>
      <c r="GM118" s="182" t="s">
        <v>14</v>
      </c>
      <c r="GN118" s="182" t="s">
        <v>14</v>
      </c>
      <c r="GO118" s="179">
        <v>44697</v>
      </c>
      <c r="GP118" s="189" t="s">
        <v>3693</v>
      </c>
      <c r="GQ118" s="189">
        <v>2</v>
      </c>
      <c r="GR118" s="189" t="s">
        <v>2247</v>
      </c>
      <c r="GS118" s="189" t="s">
        <v>30</v>
      </c>
      <c r="GT118" s="189">
        <v>2</v>
      </c>
      <c r="GU118" s="189" t="s">
        <v>14</v>
      </c>
      <c r="GV118" s="189" t="s">
        <v>14</v>
      </c>
      <c r="GW118" s="190">
        <v>44697</v>
      </c>
      <c r="GX118" s="188" t="s">
        <v>3699</v>
      </c>
      <c r="GY118" s="182">
        <v>3</v>
      </c>
      <c r="GZ118" s="182" t="s">
        <v>2247</v>
      </c>
      <c r="HA118" s="182" t="s">
        <v>30</v>
      </c>
      <c r="HB118" s="182">
        <v>2</v>
      </c>
      <c r="HC118" s="182" t="s">
        <v>14</v>
      </c>
      <c r="HD118" s="182" t="s">
        <v>14</v>
      </c>
      <c r="HE118" s="179">
        <v>44697</v>
      </c>
      <c r="HF118" s="189" t="s">
        <v>3691</v>
      </c>
      <c r="HG118" s="189">
        <v>3</v>
      </c>
      <c r="HH118" s="189" t="s">
        <v>2247</v>
      </c>
      <c r="HI118" s="189" t="s">
        <v>30</v>
      </c>
      <c r="HJ118" s="189">
        <v>2</v>
      </c>
      <c r="HK118" s="189" t="s">
        <v>14</v>
      </c>
      <c r="HL118" s="189" t="s">
        <v>14</v>
      </c>
      <c r="HM118" s="190">
        <v>44697</v>
      </c>
      <c r="HN118" s="188" t="s">
        <v>3697</v>
      </c>
      <c r="HO118" s="182">
        <v>3</v>
      </c>
      <c r="HP118" s="182" t="s">
        <v>2247</v>
      </c>
      <c r="HQ118" s="182" t="s">
        <v>30</v>
      </c>
      <c r="HR118" s="182">
        <v>2</v>
      </c>
      <c r="HS118" s="182" t="s">
        <v>14</v>
      </c>
      <c r="HT118" s="182" t="s">
        <v>14</v>
      </c>
      <c r="HU118" s="179">
        <v>44697</v>
      </c>
      <c r="HV118" s="189" t="s">
        <v>3694</v>
      </c>
      <c r="HW118" s="189">
        <v>3</v>
      </c>
      <c r="HX118" s="189" t="s">
        <v>2247</v>
      </c>
      <c r="HY118" s="189" t="s">
        <v>30</v>
      </c>
      <c r="HZ118" s="189">
        <v>2</v>
      </c>
      <c r="IA118" s="189" t="s">
        <v>14</v>
      </c>
      <c r="IB118" s="189" t="s">
        <v>14</v>
      </c>
      <c r="IC118" s="190">
        <v>44697</v>
      </c>
      <c r="ID118" s="188" t="s">
        <v>3696</v>
      </c>
      <c r="IE118" s="182">
        <v>1</v>
      </c>
      <c r="IF118" s="182" t="s">
        <v>2247</v>
      </c>
      <c r="IG118" s="182" t="s">
        <v>30</v>
      </c>
      <c r="IH118" s="182">
        <v>2</v>
      </c>
      <c r="II118" s="182" t="s">
        <v>14</v>
      </c>
      <c r="IJ118" s="182" t="s">
        <v>14</v>
      </c>
      <c r="IK118" s="179">
        <v>44697</v>
      </c>
      <c r="IL118" s="189" t="s">
        <v>3695</v>
      </c>
      <c r="IM118" s="189">
        <v>3</v>
      </c>
      <c r="IN118" s="189" t="s">
        <v>2247</v>
      </c>
      <c r="IO118" s="189" t="s">
        <v>30</v>
      </c>
      <c r="IP118" s="189">
        <v>2</v>
      </c>
      <c r="IQ118" s="189" t="s">
        <v>14</v>
      </c>
      <c r="IR118" s="189" t="s">
        <v>14</v>
      </c>
      <c r="IS118" s="190">
        <v>44697</v>
      </c>
    </row>
    <row r="119" spans="1:253" s="282" customFormat="1" ht="12.95" customHeight="1" x14ac:dyDescent="0.2">
      <c r="A119" s="282" t="s">
        <v>1065</v>
      </c>
      <c r="B119" s="282">
        <v>0</v>
      </c>
      <c r="C119" s="282" t="s">
        <v>1066</v>
      </c>
      <c r="D119" s="282" t="s">
        <v>1067</v>
      </c>
      <c r="E119" s="282" t="s">
        <v>9572</v>
      </c>
      <c r="F119" s="282" t="s">
        <v>8371</v>
      </c>
      <c r="G119" s="177">
        <v>136797000</v>
      </c>
      <c r="H119" s="178" t="s">
        <v>8368</v>
      </c>
      <c r="I119" s="178" t="s">
        <v>30</v>
      </c>
      <c r="J119" s="178">
        <v>2</v>
      </c>
      <c r="K119" s="178" t="s">
        <v>8370</v>
      </c>
      <c r="L119" s="178" t="s">
        <v>8369</v>
      </c>
      <c r="M119" s="179">
        <v>44865</v>
      </c>
      <c r="N119" s="188" t="s">
        <v>8375</v>
      </c>
      <c r="O119" s="180">
        <v>2337408</v>
      </c>
      <c r="P119" s="180" t="s">
        <v>8372</v>
      </c>
      <c r="Q119" s="180" t="s">
        <v>30</v>
      </c>
      <c r="R119" s="180">
        <v>2</v>
      </c>
      <c r="S119" s="180" t="s">
        <v>8374</v>
      </c>
      <c r="T119" s="180" t="s">
        <v>8373</v>
      </c>
      <c r="U119" s="181">
        <v>44865</v>
      </c>
      <c r="V119" s="188" t="s">
        <v>8378</v>
      </c>
      <c r="W119" s="178">
        <v>59239000</v>
      </c>
      <c r="X119" s="178" t="s">
        <v>8376</v>
      </c>
      <c r="Y119" s="178" t="s">
        <v>30</v>
      </c>
      <c r="Z119" s="178">
        <v>2</v>
      </c>
      <c r="AA119" s="178" t="s">
        <v>1735</v>
      </c>
      <c r="AB119" s="178" t="s">
        <v>8377</v>
      </c>
      <c r="AC119" s="179">
        <v>44865</v>
      </c>
      <c r="AD119" s="188" t="s">
        <v>8381</v>
      </c>
      <c r="AE119" s="186">
        <v>35583000</v>
      </c>
      <c r="AF119" s="186" t="s">
        <v>8379</v>
      </c>
      <c r="AG119" s="186" t="s">
        <v>30</v>
      </c>
      <c r="AH119" s="186">
        <v>2</v>
      </c>
      <c r="AI119" s="186" t="s">
        <v>1737</v>
      </c>
      <c r="AJ119" s="186" t="s">
        <v>8380</v>
      </c>
      <c r="AK119" s="187">
        <v>44865</v>
      </c>
      <c r="AL119" s="188" t="s">
        <v>8385</v>
      </c>
      <c r="AM119" s="178">
        <v>216000</v>
      </c>
      <c r="AN119" s="178" t="s">
        <v>8382</v>
      </c>
      <c r="AO119" s="178" t="s">
        <v>30</v>
      </c>
      <c r="AP119" s="178">
        <v>2</v>
      </c>
      <c r="AQ119" s="178" t="s">
        <v>8384</v>
      </c>
      <c r="AR119" s="178" t="s">
        <v>8383</v>
      </c>
      <c r="AS119" s="179">
        <v>44865</v>
      </c>
      <c r="AT119" s="189" t="s">
        <v>8393</v>
      </c>
      <c r="AU119" s="186">
        <v>206</v>
      </c>
      <c r="AV119" s="186" t="s">
        <v>8390</v>
      </c>
      <c r="AW119" s="186" t="s">
        <v>30</v>
      </c>
      <c r="AX119" s="186">
        <v>2</v>
      </c>
      <c r="AY119" s="186" t="s">
        <v>8392</v>
      </c>
      <c r="AZ119" s="186" t="s">
        <v>8391</v>
      </c>
      <c r="BA119" s="187">
        <v>44865</v>
      </c>
      <c r="BB119" s="188" t="s">
        <v>8389</v>
      </c>
      <c r="BC119" s="178">
        <v>42314</v>
      </c>
      <c r="BD119" s="178" t="s">
        <v>8386</v>
      </c>
      <c r="BE119" s="178" t="s">
        <v>30</v>
      </c>
      <c r="BF119" s="178">
        <v>2</v>
      </c>
      <c r="BG119" s="178" t="s">
        <v>8388</v>
      </c>
      <c r="BH119" s="178" t="s">
        <v>8387</v>
      </c>
      <c r="BI119" s="179">
        <v>44865</v>
      </c>
      <c r="BJ119" s="189" t="s">
        <v>8397</v>
      </c>
      <c r="BK119" s="189">
        <v>221</v>
      </c>
      <c r="BL119" s="189" t="s">
        <v>8394</v>
      </c>
      <c r="BM119" s="189" t="s">
        <v>30</v>
      </c>
      <c r="BN119" s="189">
        <v>2</v>
      </c>
      <c r="BO119" s="189" t="s">
        <v>8396</v>
      </c>
      <c r="BP119" s="186" t="s">
        <v>8395</v>
      </c>
      <c r="BQ119" s="190">
        <v>44865</v>
      </c>
      <c r="BR119" s="188" t="s">
        <v>1076</v>
      </c>
      <c r="BS119" s="182">
        <v>0</v>
      </c>
      <c r="BT119" s="182" t="s">
        <v>14</v>
      </c>
      <c r="BU119" s="182" t="s">
        <v>14</v>
      </c>
      <c r="BV119" s="182" t="s">
        <v>14</v>
      </c>
      <c r="BW119" s="182" t="s">
        <v>14</v>
      </c>
      <c r="BX119" s="182" t="s">
        <v>14</v>
      </c>
      <c r="BY119" s="179">
        <v>43878</v>
      </c>
      <c r="BZ119" s="189" t="s">
        <v>1068</v>
      </c>
      <c r="CA119" s="189">
        <v>0</v>
      </c>
      <c r="CB119" s="189" t="s">
        <v>14</v>
      </c>
      <c r="CC119" s="189" t="s">
        <v>14</v>
      </c>
      <c r="CD119" s="189" t="s">
        <v>14</v>
      </c>
      <c r="CE119" s="189" t="s">
        <v>14</v>
      </c>
      <c r="CF119" s="189" t="s">
        <v>14</v>
      </c>
      <c r="CG119" s="190">
        <v>43874</v>
      </c>
      <c r="CH119" s="188" t="s">
        <v>9977</v>
      </c>
      <c r="CI119" s="189" t="e">
        <v>#N/A</v>
      </c>
      <c r="CJ119" s="189" t="e">
        <v>#N/A</v>
      </c>
      <c r="CK119" s="189" t="e">
        <v>#N/A</v>
      </c>
      <c r="CL119" s="189" t="e">
        <v>#N/A</v>
      </c>
      <c r="CM119" s="189" t="e">
        <v>#N/A</v>
      </c>
      <c r="CN119" s="189" t="e">
        <v>#N/A</v>
      </c>
      <c r="CO119" s="191" t="e">
        <v>#N/A</v>
      </c>
      <c r="CP119" s="189" t="s">
        <v>1069</v>
      </c>
      <c r="CQ119" s="182">
        <v>0</v>
      </c>
      <c r="CR119" s="182" t="s">
        <v>14</v>
      </c>
      <c r="CS119" s="182" t="s">
        <v>14</v>
      </c>
      <c r="CT119" s="182" t="s">
        <v>14</v>
      </c>
      <c r="CU119" s="182" t="s">
        <v>14</v>
      </c>
      <c r="CV119" s="182" t="s">
        <v>14</v>
      </c>
      <c r="CW119" s="179">
        <v>43874</v>
      </c>
      <c r="CX119" s="189" t="s">
        <v>8404</v>
      </c>
      <c r="CY119" s="186">
        <v>15567000</v>
      </c>
      <c r="CZ119" s="186" t="s">
        <v>8402</v>
      </c>
      <c r="DA119" s="186" t="s">
        <v>30</v>
      </c>
      <c r="DB119" s="186">
        <v>2</v>
      </c>
      <c r="DC119" s="186" t="s">
        <v>8411</v>
      </c>
      <c r="DD119" s="186" t="s">
        <v>8403</v>
      </c>
      <c r="DE119" s="192">
        <v>44865</v>
      </c>
      <c r="DF119" s="188" t="s">
        <v>8408</v>
      </c>
      <c r="DG119" s="178">
        <v>23656000</v>
      </c>
      <c r="DH119" s="182" t="s">
        <v>8405</v>
      </c>
      <c r="DI119" s="182" t="s">
        <v>30</v>
      </c>
      <c r="DJ119" s="182">
        <v>2</v>
      </c>
      <c r="DK119" s="182" t="s">
        <v>8407</v>
      </c>
      <c r="DL119" s="182" t="s">
        <v>8406</v>
      </c>
      <c r="DM119" s="179">
        <v>44865</v>
      </c>
      <c r="DN119" s="189" t="s">
        <v>8410</v>
      </c>
      <c r="DO119" s="186">
        <v>20016000</v>
      </c>
      <c r="DP119" s="189" t="s">
        <v>8402</v>
      </c>
      <c r="DQ119" s="189" t="s">
        <v>30</v>
      </c>
      <c r="DR119" s="189">
        <v>2</v>
      </c>
      <c r="DS119" s="189" t="s">
        <v>8409</v>
      </c>
      <c r="DT119" s="189" t="s">
        <v>8403</v>
      </c>
      <c r="DU119" s="190">
        <v>44865</v>
      </c>
      <c r="DV119" s="188" t="s">
        <v>8412</v>
      </c>
      <c r="DW119" s="178">
        <v>14352000</v>
      </c>
      <c r="DX119" s="182" t="s">
        <v>8402</v>
      </c>
      <c r="DY119" s="182" t="s">
        <v>30</v>
      </c>
      <c r="DZ119" s="182">
        <v>2</v>
      </c>
      <c r="EA119" s="182" t="s">
        <v>8411</v>
      </c>
      <c r="EB119" s="182" t="s">
        <v>8403</v>
      </c>
      <c r="EC119" s="179">
        <v>44865</v>
      </c>
      <c r="ED119" s="189" t="s">
        <v>8414</v>
      </c>
      <c r="EE119" s="186">
        <v>1215000</v>
      </c>
      <c r="EF119" s="189" t="s">
        <v>8402</v>
      </c>
      <c r="EG119" s="189" t="s">
        <v>30</v>
      </c>
      <c r="EH119" s="189">
        <v>2</v>
      </c>
      <c r="EI119" s="189" t="s">
        <v>8413</v>
      </c>
      <c r="EJ119" s="189" t="s">
        <v>8403</v>
      </c>
      <c r="EK119" s="190">
        <v>44865</v>
      </c>
      <c r="EL119" s="188" t="s">
        <v>8416</v>
      </c>
      <c r="EM119" s="178">
        <v>0</v>
      </c>
      <c r="EN119" s="182" t="s">
        <v>8402</v>
      </c>
      <c r="EO119" s="182" t="s">
        <v>30</v>
      </c>
      <c r="EP119" s="182">
        <v>2</v>
      </c>
      <c r="EQ119" s="182" t="s">
        <v>8415</v>
      </c>
      <c r="ER119" s="182" t="s">
        <v>8403</v>
      </c>
      <c r="ES119" s="179">
        <v>44865</v>
      </c>
      <c r="ET119" s="189" t="s">
        <v>8401</v>
      </c>
      <c r="EU119" s="189">
        <v>455</v>
      </c>
      <c r="EV119" s="189" t="s">
        <v>8398</v>
      </c>
      <c r="EW119" s="189" t="s">
        <v>30</v>
      </c>
      <c r="EX119" s="189">
        <v>2</v>
      </c>
      <c r="EY119" s="189" t="s">
        <v>8400</v>
      </c>
      <c r="EZ119" s="189" t="s">
        <v>8399</v>
      </c>
      <c r="FA119" s="190">
        <v>44865</v>
      </c>
      <c r="FB119" s="188" t="s">
        <v>8420</v>
      </c>
      <c r="FC119" s="182">
        <v>4</v>
      </c>
      <c r="FD119" s="182" t="s">
        <v>8417</v>
      </c>
      <c r="FE119" s="182" t="s">
        <v>30</v>
      </c>
      <c r="FF119" s="182">
        <v>2</v>
      </c>
      <c r="FG119" s="182" t="s">
        <v>8419</v>
      </c>
      <c r="FH119" s="182" t="s">
        <v>8418</v>
      </c>
      <c r="FI119" s="179">
        <v>44865</v>
      </c>
      <c r="FJ119" s="188" t="s">
        <v>9978</v>
      </c>
      <c r="FK119" s="189" t="e">
        <v>#N/A</v>
      </c>
      <c r="FL119" s="189" t="e">
        <v>#N/A</v>
      </c>
      <c r="FM119" s="189" t="e">
        <v>#N/A</v>
      </c>
      <c r="FN119" s="189" t="e">
        <v>#N/A</v>
      </c>
      <c r="FO119" s="189" t="e">
        <v>#N/A</v>
      </c>
      <c r="FP119" s="186" t="e">
        <v>#N/A</v>
      </c>
      <c r="FQ119" s="187" t="e">
        <v>#N/A</v>
      </c>
      <c r="FR119" s="188" t="s">
        <v>9979</v>
      </c>
      <c r="FS119" s="182" t="e">
        <v>#N/A</v>
      </c>
      <c r="FT119" s="182" t="e">
        <v>#N/A</v>
      </c>
      <c r="FU119" s="182" t="e">
        <v>#N/A</v>
      </c>
      <c r="FV119" s="182" t="e">
        <v>#N/A</v>
      </c>
      <c r="FW119" s="182" t="e">
        <v>#N/A</v>
      </c>
      <c r="FX119" s="182" t="e">
        <v>#N/A</v>
      </c>
      <c r="FY119" s="179" t="e">
        <v>#N/A</v>
      </c>
      <c r="FZ119" s="189" t="s">
        <v>3293</v>
      </c>
      <c r="GA119" s="189">
        <v>0</v>
      </c>
      <c r="GB119" s="189" t="s">
        <v>2247</v>
      </c>
      <c r="GC119" s="189" t="s">
        <v>30</v>
      </c>
      <c r="GD119" s="189">
        <v>2</v>
      </c>
      <c r="GE119" s="189" t="s">
        <v>14</v>
      </c>
      <c r="GF119" s="189" t="s">
        <v>14</v>
      </c>
      <c r="GG119" s="190">
        <v>44695</v>
      </c>
      <c r="GH119" s="188" t="s">
        <v>3299</v>
      </c>
      <c r="GI119" s="182">
        <v>0</v>
      </c>
      <c r="GJ119" s="182" t="s">
        <v>2247</v>
      </c>
      <c r="GK119" s="182" t="s">
        <v>30</v>
      </c>
      <c r="GL119" s="182">
        <v>2</v>
      </c>
      <c r="GM119" s="182" t="s">
        <v>14</v>
      </c>
      <c r="GN119" s="182" t="s">
        <v>14</v>
      </c>
      <c r="GO119" s="179">
        <v>44695</v>
      </c>
      <c r="GP119" s="189" t="s">
        <v>3294</v>
      </c>
      <c r="GQ119" s="189">
        <v>0</v>
      </c>
      <c r="GR119" s="189" t="s">
        <v>2247</v>
      </c>
      <c r="GS119" s="189" t="s">
        <v>30</v>
      </c>
      <c r="GT119" s="189">
        <v>2</v>
      </c>
      <c r="GU119" s="189" t="s">
        <v>14</v>
      </c>
      <c r="GV119" s="189" t="s">
        <v>14</v>
      </c>
      <c r="GW119" s="190">
        <v>44695</v>
      </c>
      <c r="GX119" s="188" t="s">
        <v>3300</v>
      </c>
      <c r="GY119" s="182">
        <v>0</v>
      </c>
      <c r="GZ119" s="182" t="s">
        <v>2247</v>
      </c>
      <c r="HA119" s="182" t="s">
        <v>30</v>
      </c>
      <c r="HB119" s="182">
        <v>2</v>
      </c>
      <c r="HC119" s="182" t="s">
        <v>14</v>
      </c>
      <c r="HD119" s="182" t="s">
        <v>14</v>
      </c>
      <c r="HE119" s="179">
        <v>44695</v>
      </c>
      <c r="HF119" s="189" t="s">
        <v>3292</v>
      </c>
      <c r="HG119" s="189">
        <v>0</v>
      </c>
      <c r="HH119" s="189" t="s">
        <v>2247</v>
      </c>
      <c r="HI119" s="189" t="s">
        <v>30</v>
      </c>
      <c r="HJ119" s="189">
        <v>2</v>
      </c>
      <c r="HK119" s="189" t="s">
        <v>14</v>
      </c>
      <c r="HL119" s="189" t="s">
        <v>14</v>
      </c>
      <c r="HM119" s="190">
        <v>44695</v>
      </c>
      <c r="HN119" s="188" t="s">
        <v>3298</v>
      </c>
      <c r="HO119" s="182">
        <v>0</v>
      </c>
      <c r="HP119" s="182" t="s">
        <v>2247</v>
      </c>
      <c r="HQ119" s="182" t="s">
        <v>30</v>
      </c>
      <c r="HR119" s="182">
        <v>2</v>
      </c>
      <c r="HS119" s="182" t="s">
        <v>14</v>
      </c>
      <c r="HT119" s="182" t="s">
        <v>14</v>
      </c>
      <c r="HU119" s="179">
        <v>44695</v>
      </c>
      <c r="HV119" s="189" t="s">
        <v>3295</v>
      </c>
      <c r="HW119" s="189">
        <v>0</v>
      </c>
      <c r="HX119" s="189" t="s">
        <v>2247</v>
      </c>
      <c r="HY119" s="189" t="s">
        <v>30</v>
      </c>
      <c r="HZ119" s="189">
        <v>2</v>
      </c>
      <c r="IA119" s="189" t="s">
        <v>14</v>
      </c>
      <c r="IB119" s="189" t="s">
        <v>14</v>
      </c>
      <c r="IC119" s="190">
        <v>44695</v>
      </c>
      <c r="ID119" s="188" t="s">
        <v>3297</v>
      </c>
      <c r="IE119" s="182">
        <v>2</v>
      </c>
      <c r="IF119" s="182" t="s">
        <v>2247</v>
      </c>
      <c r="IG119" s="182" t="s">
        <v>30</v>
      </c>
      <c r="IH119" s="182">
        <v>2</v>
      </c>
      <c r="II119" s="182" t="s">
        <v>14</v>
      </c>
      <c r="IJ119" s="182" t="s">
        <v>14</v>
      </c>
      <c r="IK119" s="179">
        <v>44695</v>
      </c>
      <c r="IL119" s="189" t="s">
        <v>3296</v>
      </c>
      <c r="IM119" s="189">
        <v>3</v>
      </c>
      <c r="IN119" s="189" t="s">
        <v>2247</v>
      </c>
      <c r="IO119" s="189" t="s">
        <v>30</v>
      </c>
      <c r="IP119" s="189">
        <v>2</v>
      </c>
      <c r="IQ119" s="189" t="s">
        <v>14</v>
      </c>
      <c r="IR119" s="189" t="s">
        <v>14</v>
      </c>
      <c r="IS119" s="190">
        <v>44695</v>
      </c>
    </row>
    <row r="120" spans="1:253" s="282" customFormat="1" ht="12.95" customHeight="1" x14ac:dyDescent="0.2">
      <c r="A120" s="282" t="s">
        <v>1344</v>
      </c>
      <c r="B120" s="282">
        <v>0</v>
      </c>
      <c r="C120" s="282" t="s">
        <v>1345</v>
      </c>
      <c r="D120" s="282" t="s">
        <v>1346</v>
      </c>
      <c r="E120" s="282" t="s">
        <v>9578</v>
      </c>
      <c r="F120" s="282" t="s">
        <v>3990</v>
      </c>
      <c r="G120" s="177">
        <v>13029000</v>
      </c>
      <c r="H120" s="178" t="s">
        <v>3987</v>
      </c>
      <c r="I120" s="178" t="s">
        <v>30</v>
      </c>
      <c r="J120" s="178">
        <v>2</v>
      </c>
      <c r="K120" s="178" t="s">
        <v>3989</v>
      </c>
      <c r="L120" s="178" t="s">
        <v>3988</v>
      </c>
      <c r="M120" s="179">
        <v>44735</v>
      </c>
      <c r="N120" s="193" t="s">
        <v>4049</v>
      </c>
      <c r="O120" s="180">
        <v>35959</v>
      </c>
      <c r="P120" s="180" t="s">
        <v>4046</v>
      </c>
      <c r="Q120" s="180" t="s">
        <v>30</v>
      </c>
      <c r="R120" s="180">
        <v>2</v>
      </c>
      <c r="S120" s="180" t="s">
        <v>4048</v>
      </c>
      <c r="T120" s="180" t="s">
        <v>4047</v>
      </c>
      <c r="U120" s="181">
        <v>44739</v>
      </c>
      <c r="V120" s="193" t="s">
        <v>4053</v>
      </c>
      <c r="W120" s="178">
        <v>4452000</v>
      </c>
      <c r="X120" s="178" t="s">
        <v>4050</v>
      </c>
      <c r="Y120" s="178" t="s">
        <v>30</v>
      </c>
      <c r="Z120" s="178">
        <v>2</v>
      </c>
      <c r="AA120" s="178" t="s">
        <v>4052</v>
      </c>
      <c r="AB120" s="178" t="s">
        <v>4051</v>
      </c>
      <c r="AC120" s="179">
        <v>44739</v>
      </c>
      <c r="AD120" s="193" t="s">
        <v>4057</v>
      </c>
      <c r="AE120" s="186">
        <v>2860000</v>
      </c>
      <c r="AF120" s="186" t="s">
        <v>4054</v>
      </c>
      <c r="AG120" s="186" t="s">
        <v>19</v>
      </c>
      <c r="AH120" s="186">
        <v>3</v>
      </c>
      <c r="AI120" s="186" t="s">
        <v>4056</v>
      </c>
      <c r="AJ120" s="186" t="s">
        <v>4055</v>
      </c>
      <c r="AK120" s="187">
        <v>44739</v>
      </c>
      <c r="AL120" s="193" t="s">
        <v>4059</v>
      </c>
      <c r="AM120" s="178">
        <v>91000</v>
      </c>
      <c r="AN120" s="178" t="s">
        <v>1462</v>
      </c>
      <c r="AO120" s="178" t="s">
        <v>19</v>
      </c>
      <c r="AP120" s="178">
        <v>3</v>
      </c>
      <c r="AQ120" s="178" t="s">
        <v>4058</v>
      </c>
      <c r="AR120" s="178" t="s">
        <v>1463</v>
      </c>
      <c r="AS120" s="179">
        <v>44739</v>
      </c>
      <c r="AT120" s="194" t="s">
        <v>1351</v>
      </c>
      <c r="AU120" s="186" t="s">
        <v>14</v>
      </c>
      <c r="AV120" s="186" t="s">
        <v>14</v>
      </c>
      <c r="AW120" s="186" t="s">
        <v>14</v>
      </c>
      <c r="AX120" s="186" t="s">
        <v>14</v>
      </c>
      <c r="AY120" s="186" t="s">
        <v>14</v>
      </c>
      <c r="AZ120" s="186" t="s">
        <v>14</v>
      </c>
      <c r="BA120" s="187">
        <v>44139</v>
      </c>
      <c r="BB120" s="193" t="s">
        <v>1350</v>
      </c>
      <c r="BC120" s="178" t="s">
        <v>14</v>
      </c>
      <c r="BD120" s="178" t="s">
        <v>14</v>
      </c>
      <c r="BE120" s="178" t="s">
        <v>14</v>
      </c>
      <c r="BF120" s="178" t="s">
        <v>14</v>
      </c>
      <c r="BG120" s="178" t="s">
        <v>14</v>
      </c>
      <c r="BH120" s="178" t="s">
        <v>14</v>
      </c>
      <c r="BI120" s="179">
        <v>44139</v>
      </c>
      <c r="BJ120" s="194" t="s">
        <v>7699</v>
      </c>
      <c r="BK120" s="194">
        <v>14</v>
      </c>
      <c r="BL120" s="194" t="s">
        <v>7698</v>
      </c>
      <c r="BM120" s="194" t="s">
        <v>4515</v>
      </c>
      <c r="BN120" s="194">
        <v>2</v>
      </c>
      <c r="BO120" s="194" t="s">
        <v>7692</v>
      </c>
      <c r="BP120" s="186" t="s">
        <v>1300</v>
      </c>
      <c r="BQ120" s="195">
        <v>44861</v>
      </c>
      <c r="BR120" s="193" t="s">
        <v>1347</v>
      </c>
      <c r="BS120" s="196" t="s">
        <v>14</v>
      </c>
      <c r="BT120" s="196" t="s">
        <v>14</v>
      </c>
      <c r="BU120" s="196" t="s">
        <v>14</v>
      </c>
      <c r="BV120" s="196" t="s">
        <v>14</v>
      </c>
      <c r="BW120" s="196" t="s">
        <v>14</v>
      </c>
      <c r="BX120" s="196" t="s">
        <v>14</v>
      </c>
      <c r="BY120" s="179">
        <v>44139</v>
      </c>
      <c r="BZ120" s="194" t="s">
        <v>1348</v>
      </c>
      <c r="CA120" s="194" t="s">
        <v>14</v>
      </c>
      <c r="CB120" s="194" t="s">
        <v>14</v>
      </c>
      <c r="CC120" s="194" t="s">
        <v>14</v>
      </c>
      <c r="CD120" s="194" t="s">
        <v>14</v>
      </c>
      <c r="CE120" s="194" t="s">
        <v>14</v>
      </c>
      <c r="CF120" s="194" t="s">
        <v>14</v>
      </c>
      <c r="CG120" s="195">
        <v>44139</v>
      </c>
      <c r="CH120" s="193" t="s">
        <v>9980</v>
      </c>
      <c r="CI120" s="194" t="e">
        <v>#N/A</v>
      </c>
      <c r="CJ120" s="194" t="e">
        <v>#N/A</v>
      </c>
      <c r="CK120" s="194" t="e">
        <v>#N/A</v>
      </c>
      <c r="CL120" s="194" t="e">
        <v>#N/A</v>
      </c>
      <c r="CM120" s="194" t="e">
        <v>#N/A</v>
      </c>
      <c r="CN120" s="194" t="e">
        <v>#N/A</v>
      </c>
      <c r="CO120" s="197" t="e">
        <v>#N/A</v>
      </c>
      <c r="CP120" s="194" t="s">
        <v>1349</v>
      </c>
      <c r="CQ120" s="196" t="s">
        <v>14</v>
      </c>
      <c r="CR120" s="196" t="s">
        <v>14</v>
      </c>
      <c r="CS120" s="196" t="s">
        <v>14</v>
      </c>
      <c r="CT120" s="196" t="s">
        <v>14</v>
      </c>
      <c r="CU120" s="196" t="s">
        <v>14</v>
      </c>
      <c r="CV120" s="196" t="s">
        <v>14</v>
      </c>
      <c r="CW120" s="179">
        <v>44139</v>
      </c>
      <c r="CX120" s="194" t="s">
        <v>4060</v>
      </c>
      <c r="CY120" s="186">
        <v>27000</v>
      </c>
      <c r="CZ120" s="186" t="s">
        <v>4069</v>
      </c>
      <c r="DA120" s="186" t="s">
        <v>30</v>
      </c>
      <c r="DB120" s="186">
        <v>2</v>
      </c>
      <c r="DC120" s="186" t="s">
        <v>4071</v>
      </c>
      <c r="DD120" s="186" t="s">
        <v>4070</v>
      </c>
      <c r="DE120" s="192">
        <v>44739</v>
      </c>
      <c r="DF120" s="193" t="s">
        <v>4064</v>
      </c>
      <c r="DG120" s="178">
        <v>1593000</v>
      </c>
      <c r="DH120" s="196" t="s">
        <v>4061</v>
      </c>
      <c r="DI120" s="196" t="s">
        <v>30</v>
      </c>
      <c r="DJ120" s="196">
        <v>2</v>
      </c>
      <c r="DK120" s="196" t="s">
        <v>4063</v>
      </c>
      <c r="DL120" s="196" t="s">
        <v>4062</v>
      </c>
      <c r="DM120" s="179">
        <v>44739</v>
      </c>
      <c r="DN120" s="194" t="s">
        <v>4068</v>
      </c>
      <c r="DO120" s="186">
        <v>2833000</v>
      </c>
      <c r="DP120" s="194" t="s">
        <v>4065</v>
      </c>
      <c r="DQ120" s="194" t="s">
        <v>19</v>
      </c>
      <c r="DR120" s="194">
        <v>3</v>
      </c>
      <c r="DS120" s="194" t="s">
        <v>4067</v>
      </c>
      <c r="DT120" s="194" t="s">
        <v>4066</v>
      </c>
      <c r="DU120" s="195">
        <v>44739</v>
      </c>
      <c r="DV120" s="193" t="s">
        <v>4072</v>
      </c>
      <c r="DW120" s="178">
        <v>27000</v>
      </c>
      <c r="DX120" s="196" t="s">
        <v>4069</v>
      </c>
      <c r="DY120" s="196" t="s">
        <v>30</v>
      </c>
      <c r="DZ120" s="196">
        <v>2</v>
      </c>
      <c r="EA120" s="196" t="s">
        <v>4071</v>
      </c>
      <c r="EB120" s="196" t="s">
        <v>4070</v>
      </c>
      <c r="EC120" s="179">
        <v>44739</v>
      </c>
      <c r="ED120" s="194" t="s">
        <v>4081</v>
      </c>
      <c r="EE120" s="186">
        <v>0</v>
      </c>
      <c r="EF120" s="194" t="s">
        <v>14</v>
      </c>
      <c r="EG120" s="194" t="s">
        <v>14</v>
      </c>
      <c r="EH120" s="194" t="s">
        <v>14</v>
      </c>
      <c r="EI120" s="194">
        <v>0</v>
      </c>
      <c r="EJ120" s="194" t="s">
        <v>14</v>
      </c>
      <c r="EK120" s="195">
        <v>44739</v>
      </c>
      <c r="EL120" s="193" t="s">
        <v>4082</v>
      </c>
      <c r="EM120" s="178">
        <v>0</v>
      </c>
      <c r="EN120" s="196" t="s">
        <v>14</v>
      </c>
      <c r="EO120" s="196" t="s">
        <v>14</v>
      </c>
      <c r="EP120" s="196" t="s">
        <v>14</v>
      </c>
      <c r="EQ120" s="196">
        <v>0</v>
      </c>
      <c r="ER120" s="196" t="s">
        <v>14</v>
      </c>
      <c r="ES120" s="179">
        <v>44739</v>
      </c>
      <c r="ET120" s="194" t="s">
        <v>7700</v>
      </c>
      <c r="EU120" s="194">
        <v>14</v>
      </c>
      <c r="EV120" s="194" t="s">
        <v>7695</v>
      </c>
      <c r="EW120" s="194" t="s">
        <v>4515</v>
      </c>
      <c r="EX120" s="194">
        <v>2</v>
      </c>
      <c r="EY120" s="194" t="s">
        <v>7692</v>
      </c>
      <c r="EZ120" s="194" t="s">
        <v>1300</v>
      </c>
      <c r="FA120" s="195">
        <v>44861</v>
      </c>
      <c r="FB120" s="193" t="s">
        <v>4074</v>
      </c>
      <c r="FC120" s="196">
        <v>2</v>
      </c>
      <c r="FD120" s="196" t="s">
        <v>3912</v>
      </c>
      <c r="FE120" s="196" t="s">
        <v>19</v>
      </c>
      <c r="FF120" s="196">
        <v>3</v>
      </c>
      <c r="FG120" s="196" t="s">
        <v>4073</v>
      </c>
      <c r="FH120" s="196" t="s">
        <v>1427</v>
      </c>
      <c r="FI120" s="179">
        <v>44739</v>
      </c>
      <c r="FJ120" s="193" t="s">
        <v>1352</v>
      </c>
      <c r="FK120" s="194" t="s">
        <v>14</v>
      </c>
      <c r="FL120" s="194" t="s">
        <v>14</v>
      </c>
      <c r="FM120" s="194" t="s">
        <v>14</v>
      </c>
      <c r="FN120" s="194" t="s">
        <v>14</v>
      </c>
      <c r="FO120" s="194" t="s">
        <v>14</v>
      </c>
      <c r="FP120" s="186" t="s">
        <v>14</v>
      </c>
      <c r="FQ120" s="187">
        <v>44139</v>
      </c>
      <c r="FR120" s="193" t="s">
        <v>1353</v>
      </c>
      <c r="FS120" s="196" t="s">
        <v>14</v>
      </c>
      <c r="FT120" s="196" t="s">
        <v>14</v>
      </c>
      <c r="FU120" s="196" t="s">
        <v>14</v>
      </c>
      <c r="FV120" s="196" t="s">
        <v>14</v>
      </c>
      <c r="FW120" s="196" t="s">
        <v>14</v>
      </c>
      <c r="FX120" s="196" t="s">
        <v>14</v>
      </c>
      <c r="FY120" s="179">
        <v>44139</v>
      </c>
      <c r="FZ120" s="194" t="s">
        <v>3701</v>
      </c>
      <c r="GA120" s="194">
        <v>1</v>
      </c>
      <c r="GB120" s="194" t="s">
        <v>2247</v>
      </c>
      <c r="GC120" s="194" t="s">
        <v>30</v>
      </c>
      <c r="GD120" s="194">
        <v>2</v>
      </c>
      <c r="GE120" s="194" t="s">
        <v>14</v>
      </c>
      <c r="GF120" s="194" t="s">
        <v>14</v>
      </c>
      <c r="GG120" s="195">
        <v>44697</v>
      </c>
      <c r="GH120" s="193" t="s">
        <v>3707</v>
      </c>
      <c r="GI120" s="196">
        <v>0</v>
      </c>
      <c r="GJ120" s="196" t="s">
        <v>2247</v>
      </c>
      <c r="GK120" s="196" t="s">
        <v>30</v>
      </c>
      <c r="GL120" s="196">
        <v>2</v>
      </c>
      <c r="GM120" s="196" t="s">
        <v>14</v>
      </c>
      <c r="GN120" s="196" t="s">
        <v>14</v>
      </c>
      <c r="GO120" s="179">
        <v>44697</v>
      </c>
      <c r="GP120" s="194" t="s">
        <v>3702</v>
      </c>
      <c r="GQ120" s="194">
        <v>0</v>
      </c>
      <c r="GR120" s="194" t="s">
        <v>2247</v>
      </c>
      <c r="GS120" s="194" t="s">
        <v>30</v>
      </c>
      <c r="GT120" s="194">
        <v>2</v>
      </c>
      <c r="GU120" s="194" t="s">
        <v>14</v>
      </c>
      <c r="GV120" s="194" t="s">
        <v>14</v>
      </c>
      <c r="GW120" s="195">
        <v>44697</v>
      </c>
      <c r="GX120" s="193" t="s">
        <v>3708</v>
      </c>
      <c r="GY120" s="196">
        <v>0</v>
      </c>
      <c r="GZ120" s="196" t="s">
        <v>2247</v>
      </c>
      <c r="HA120" s="196" t="s">
        <v>30</v>
      </c>
      <c r="HB120" s="196">
        <v>2</v>
      </c>
      <c r="HC120" s="196" t="s">
        <v>14</v>
      </c>
      <c r="HD120" s="196" t="s">
        <v>14</v>
      </c>
      <c r="HE120" s="179">
        <v>44697</v>
      </c>
      <c r="HF120" s="194" t="s">
        <v>3700</v>
      </c>
      <c r="HG120" s="194">
        <v>0</v>
      </c>
      <c r="HH120" s="194" t="s">
        <v>2247</v>
      </c>
      <c r="HI120" s="194" t="s">
        <v>30</v>
      </c>
      <c r="HJ120" s="194">
        <v>2</v>
      </c>
      <c r="HK120" s="194" t="s">
        <v>14</v>
      </c>
      <c r="HL120" s="194" t="s">
        <v>14</v>
      </c>
      <c r="HM120" s="195">
        <v>44697</v>
      </c>
      <c r="HN120" s="193" t="s">
        <v>3706</v>
      </c>
      <c r="HO120" s="196">
        <v>0</v>
      </c>
      <c r="HP120" s="196" t="s">
        <v>2247</v>
      </c>
      <c r="HQ120" s="196" t="s">
        <v>30</v>
      </c>
      <c r="HR120" s="196">
        <v>2</v>
      </c>
      <c r="HS120" s="196" t="s">
        <v>14</v>
      </c>
      <c r="HT120" s="196" t="s">
        <v>14</v>
      </c>
      <c r="HU120" s="179">
        <v>44697</v>
      </c>
      <c r="HV120" s="194" t="s">
        <v>3703</v>
      </c>
      <c r="HW120" s="194">
        <v>0</v>
      </c>
      <c r="HX120" s="194" t="s">
        <v>2247</v>
      </c>
      <c r="HY120" s="194" t="s">
        <v>30</v>
      </c>
      <c r="HZ120" s="194">
        <v>2</v>
      </c>
      <c r="IA120" s="194" t="s">
        <v>14</v>
      </c>
      <c r="IB120" s="194" t="s">
        <v>14</v>
      </c>
      <c r="IC120" s="195">
        <v>44697</v>
      </c>
      <c r="ID120" s="193" t="s">
        <v>3705</v>
      </c>
      <c r="IE120" s="196">
        <v>2</v>
      </c>
      <c r="IF120" s="196" t="s">
        <v>2247</v>
      </c>
      <c r="IG120" s="196" t="s">
        <v>30</v>
      </c>
      <c r="IH120" s="196">
        <v>2</v>
      </c>
      <c r="II120" s="196" t="s">
        <v>14</v>
      </c>
      <c r="IJ120" s="196" t="s">
        <v>14</v>
      </c>
      <c r="IK120" s="179">
        <v>44697</v>
      </c>
      <c r="IL120" s="194" t="s">
        <v>3704</v>
      </c>
      <c r="IM120" s="194">
        <v>0</v>
      </c>
      <c r="IN120" s="194" t="s">
        <v>2247</v>
      </c>
      <c r="IO120" s="194" t="s">
        <v>30</v>
      </c>
      <c r="IP120" s="194">
        <v>2</v>
      </c>
      <c r="IQ120" s="194" t="s">
        <v>14</v>
      </c>
      <c r="IR120" s="194" t="s">
        <v>14</v>
      </c>
      <c r="IS120" s="195">
        <v>44697</v>
      </c>
    </row>
    <row r="121" spans="1:253" s="282" customFormat="1" ht="12.95" customHeight="1" x14ac:dyDescent="0.2">
      <c r="A121" s="282" t="s">
        <v>1974</v>
      </c>
      <c r="B121" s="282" t="s">
        <v>9197</v>
      </c>
      <c r="C121" s="282" t="s">
        <v>1975</v>
      </c>
      <c r="D121" s="282" t="s">
        <v>1976</v>
      </c>
      <c r="E121" s="282" t="s">
        <v>9583</v>
      </c>
      <c r="F121" s="282" t="s">
        <v>6172</v>
      </c>
      <c r="G121" s="177">
        <v>195440000</v>
      </c>
      <c r="H121" s="178" t="s">
        <v>6169</v>
      </c>
      <c r="I121" s="178" t="s">
        <v>4515</v>
      </c>
      <c r="J121" s="178">
        <v>2</v>
      </c>
      <c r="K121" s="178" t="s">
        <v>6171</v>
      </c>
      <c r="L121" s="178" t="s">
        <v>6170</v>
      </c>
      <c r="M121" s="179">
        <v>44833</v>
      </c>
      <c r="N121" s="188" t="s">
        <v>5405</v>
      </c>
      <c r="O121" s="180">
        <v>1804170</v>
      </c>
      <c r="P121" s="180" t="s">
        <v>5402</v>
      </c>
      <c r="Q121" s="180" t="s">
        <v>4515</v>
      </c>
      <c r="R121" s="180">
        <v>2</v>
      </c>
      <c r="S121" s="180" t="s">
        <v>5404</v>
      </c>
      <c r="T121" s="180" t="s">
        <v>5403</v>
      </c>
      <c r="U121" s="181">
        <v>44805</v>
      </c>
      <c r="V121" s="188" t="s">
        <v>6175</v>
      </c>
      <c r="W121" s="178">
        <v>92590000</v>
      </c>
      <c r="X121" s="178" t="s">
        <v>6173</v>
      </c>
      <c r="Y121" s="178" t="s">
        <v>4515</v>
      </c>
      <c r="Z121" s="178">
        <v>2</v>
      </c>
      <c r="AA121" s="178" t="s">
        <v>1735</v>
      </c>
      <c r="AB121" s="178" t="s">
        <v>6174</v>
      </c>
      <c r="AC121" s="179">
        <v>44833</v>
      </c>
      <c r="AD121" s="188" t="s">
        <v>6178</v>
      </c>
      <c r="AE121" s="186">
        <v>56690000</v>
      </c>
      <c r="AF121" s="186" t="s">
        <v>6176</v>
      </c>
      <c r="AG121" s="186" t="s">
        <v>4515</v>
      </c>
      <c r="AH121" s="186">
        <v>2</v>
      </c>
      <c r="AI121" s="186" t="s">
        <v>1737</v>
      </c>
      <c r="AJ121" s="186" t="s">
        <v>6177</v>
      </c>
      <c r="AK121" s="187">
        <v>44833</v>
      </c>
      <c r="AL121" s="188" t="s">
        <v>5409</v>
      </c>
      <c r="AM121" s="178">
        <v>1596000</v>
      </c>
      <c r="AN121" s="178" t="s">
        <v>5406</v>
      </c>
      <c r="AO121" s="178" t="s">
        <v>19</v>
      </c>
      <c r="AP121" s="178">
        <v>3</v>
      </c>
      <c r="AQ121" s="178" t="s">
        <v>5408</v>
      </c>
      <c r="AR121" s="178" t="s">
        <v>5407</v>
      </c>
      <c r="AS121" s="179">
        <v>44805</v>
      </c>
      <c r="AT121" s="189" t="s">
        <v>5415</v>
      </c>
      <c r="AU121" s="186" t="s">
        <v>14</v>
      </c>
      <c r="AV121" s="186" t="s">
        <v>14</v>
      </c>
      <c r="AW121" s="186" t="s">
        <v>14</v>
      </c>
      <c r="AX121" s="186" t="s">
        <v>14</v>
      </c>
      <c r="AY121" s="186" t="s">
        <v>5414</v>
      </c>
      <c r="AZ121" s="186" t="s">
        <v>14</v>
      </c>
      <c r="BA121" s="187">
        <v>44805</v>
      </c>
      <c r="BB121" s="188" t="s">
        <v>5413</v>
      </c>
      <c r="BC121" s="178">
        <v>5599046</v>
      </c>
      <c r="BD121" s="178" t="s">
        <v>5410</v>
      </c>
      <c r="BE121" s="178" t="s">
        <v>4515</v>
      </c>
      <c r="BF121" s="178">
        <v>2</v>
      </c>
      <c r="BG121" s="178" t="s">
        <v>5412</v>
      </c>
      <c r="BH121" s="178" t="s">
        <v>5411</v>
      </c>
      <c r="BI121" s="179">
        <v>44805</v>
      </c>
      <c r="BJ121" s="189" t="s">
        <v>6179</v>
      </c>
      <c r="BK121" s="189">
        <v>35</v>
      </c>
      <c r="BL121" s="189" t="s">
        <v>5998</v>
      </c>
      <c r="BM121" s="189" t="s">
        <v>4515</v>
      </c>
      <c r="BN121" s="189">
        <v>2</v>
      </c>
      <c r="BO121" s="189" t="s">
        <v>6000</v>
      </c>
      <c r="BP121" s="186" t="s">
        <v>5999</v>
      </c>
      <c r="BQ121" s="190">
        <v>44833</v>
      </c>
      <c r="BR121" s="188" t="s">
        <v>1977</v>
      </c>
      <c r="BS121" s="182" t="s">
        <v>14</v>
      </c>
      <c r="BT121" s="182" t="s">
        <v>14</v>
      </c>
      <c r="BU121" s="182" t="s">
        <v>19</v>
      </c>
      <c r="BV121" s="182">
        <v>3</v>
      </c>
      <c r="BW121" s="182" t="s">
        <v>14</v>
      </c>
      <c r="BX121" s="182" t="s">
        <v>14</v>
      </c>
      <c r="BY121" s="179">
        <v>44622</v>
      </c>
      <c r="BZ121" s="189" t="s">
        <v>1978</v>
      </c>
      <c r="CA121" s="189" t="s">
        <v>14</v>
      </c>
      <c r="CB121" s="189" t="s">
        <v>14</v>
      </c>
      <c r="CC121" s="189" t="s">
        <v>19</v>
      </c>
      <c r="CD121" s="189">
        <v>3</v>
      </c>
      <c r="CE121" s="189" t="s">
        <v>14</v>
      </c>
      <c r="CF121" s="189" t="s">
        <v>14</v>
      </c>
      <c r="CG121" s="190">
        <v>44622</v>
      </c>
      <c r="CH121" s="188" t="s">
        <v>9981</v>
      </c>
      <c r="CI121" s="189" t="e">
        <v>#N/A</v>
      </c>
      <c r="CJ121" s="189" t="e">
        <v>#N/A</v>
      </c>
      <c r="CK121" s="189" t="e">
        <v>#N/A</v>
      </c>
      <c r="CL121" s="189" t="e">
        <v>#N/A</v>
      </c>
      <c r="CM121" s="189" t="e">
        <v>#N/A</v>
      </c>
      <c r="CN121" s="189" t="e">
        <v>#N/A</v>
      </c>
      <c r="CO121" s="191" t="e">
        <v>#N/A</v>
      </c>
      <c r="CP121" s="189" t="s">
        <v>6183</v>
      </c>
      <c r="CQ121" s="182">
        <v>3500000</v>
      </c>
      <c r="CR121" s="182" t="s">
        <v>6181</v>
      </c>
      <c r="CS121" s="182">
        <v>0</v>
      </c>
      <c r="CT121" s="182">
        <v>0</v>
      </c>
      <c r="CU121" s="182">
        <v>0</v>
      </c>
      <c r="CV121" s="182" t="s">
        <v>6182</v>
      </c>
      <c r="CW121" s="179">
        <v>44833</v>
      </c>
      <c r="CX121" s="189" t="s">
        <v>6184</v>
      </c>
      <c r="CY121" s="186">
        <v>22054000</v>
      </c>
      <c r="CZ121" s="186" t="s">
        <v>6193</v>
      </c>
      <c r="DA121" s="186" t="s">
        <v>19</v>
      </c>
      <c r="DB121" s="186">
        <v>3</v>
      </c>
      <c r="DC121" s="186" t="s">
        <v>6195</v>
      </c>
      <c r="DD121" s="186" t="s">
        <v>6194</v>
      </c>
      <c r="DE121" s="192">
        <v>44833</v>
      </c>
      <c r="DF121" s="188" t="s">
        <v>6188</v>
      </c>
      <c r="DG121" s="178">
        <v>35900000</v>
      </c>
      <c r="DH121" s="182" t="s">
        <v>6185</v>
      </c>
      <c r="DI121" s="182" t="s">
        <v>19</v>
      </c>
      <c r="DJ121" s="182">
        <v>3</v>
      </c>
      <c r="DK121" s="182" t="s">
        <v>6187</v>
      </c>
      <c r="DL121" s="182" t="s">
        <v>6186</v>
      </c>
      <c r="DM121" s="179">
        <v>44833</v>
      </c>
      <c r="DN121" s="189" t="s">
        <v>6192</v>
      </c>
      <c r="DO121" s="186">
        <v>34635000</v>
      </c>
      <c r="DP121" s="189" t="s">
        <v>6189</v>
      </c>
      <c r="DQ121" s="189" t="s">
        <v>19</v>
      </c>
      <c r="DR121" s="189">
        <v>3</v>
      </c>
      <c r="DS121" s="189" t="s">
        <v>6191</v>
      </c>
      <c r="DT121" s="189" t="s">
        <v>6190</v>
      </c>
      <c r="DU121" s="190">
        <v>44833</v>
      </c>
      <c r="DV121" s="188" t="s">
        <v>6196</v>
      </c>
      <c r="DW121" s="178">
        <v>15738000</v>
      </c>
      <c r="DX121" s="182" t="s">
        <v>6193</v>
      </c>
      <c r="DY121" s="182" t="s">
        <v>19</v>
      </c>
      <c r="DZ121" s="182">
        <v>3</v>
      </c>
      <c r="EA121" s="182" t="s">
        <v>6195</v>
      </c>
      <c r="EB121" s="182" t="s">
        <v>6194</v>
      </c>
      <c r="EC121" s="179">
        <v>44833</v>
      </c>
      <c r="ED121" s="189" t="s">
        <v>6200</v>
      </c>
      <c r="EE121" s="186">
        <v>5702000</v>
      </c>
      <c r="EF121" s="189" t="s">
        <v>6197</v>
      </c>
      <c r="EG121" s="189" t="s">
        <v>19</v>
      </c>
      <c r="EH121" s="189">
        <v>3</v>
      </c>
      <c r="EI121" s="189" t="s">
        <v>6199</v>
      </c>
      <c r="EJ121" s="189" t="s">
        <v>6198</v>
      </c>
      <c r="EK121" s="190">
        <v>44833</v>
      </c>
      <c r="EL121" s="188" t="s">
        <v>6204</v>
      </c>
      <c r="EM121" s="178">
        <v>614000</v>
      </c>
      <c r="EN121" s="182" t="s">
        <v>6201</v>
      </c>
      <c r="EO121" s="182" t="s">
        <v>19</v>
      </c>
      <c r="EP121" s="182">
        <v>3</v>
      </c>
      <c r="EQ121" s="182" t="s">
        <v>6203</v>
      </c>
      <c r="ER121" s="182" t="s">
        <v>6202</v>
      </c>
      <c r="ES121" s="179">
        <v>44833</v>
      </c>
      <c r="ET121" s="189" t="s">
        <v>6180</v>
      </c>
      <c r="EU121" s="189">
        <v>35</v>
      </c>
      <c r="EV121" s="189" t="s">
        <v>5998</v>
      </c>
      <c r="EW121" s="189" t="s">
        <v>4515</v>
      </c>
      <c r="EX121" s="189">
        <v>2</v>
      </c>
      <c r="EY121" s="189" t="s">
        <v>6000</v>
      </c>
      <c r="EZ121" s="189" t="s">
        <v>5999</v>
      </c>
      <c r="FA121" s="190">
        <v>44833</v>
      </c>
      <c r="FB121" s="188" t="s">
        <v>1980</v>
      </c>
      <c r="FC121" s="182">
        <v>5</v>
      </c>
      <c r="FD121" s="182" t="s">
        <v>14</v>
      </c>
      <c r="FE121" s="182" t="s">
        <v>30</v>
      </c>
      <c r="FF121" s="182">
        <v>2</v>
      </c>
      <c r="FG121" s="182" t="s">
        <v>1979</v>
      </c>
      <c r="FH121" s="182" t="s">
        <v>14</v>
      </c>
      <c r="FI121" s="179">
        <v>44622</v>
      </c>
      <c r="FJ121" s="188" t="s">
        <v>1981</v>
      </c>
      <c r="FK121" s="189" t="s">
        <v>14</v>
      </c>
      <c r="FL121" s="189" t="s">
        <v>14</v>
      </c>
      <c r="FM121" s="189" t="s">
        <v>19</v>
      </c>
      <c r="FN121" s="189">
        <v>3</v>
      </c>
      <c r="FO121" s="189" t="s">
        <v>14</v>
      </c>
      <c r="FP121" s="186" t="s">
        <v>14</v>
      </c>
      <c r="FQ121" s="187">
        <v>44622</v>
      </c>
      <c r="FR121" s="188" t="s">
        <v>1982</v>
      </c>
      <c r="FS121" s="182" t="s">
        <v>14</v>
      </c>
      <c r="FT121" s="182" t="s">
        <v>14</v>
      </c>
      <c r="FU121" s="182" t="s">
        <v>19</v>
      </c>
      <c r="FV121" s="182">
        <v>3</v>
      </c>
      <c r="FW121" s="182" t="s">
        <v>14</v>
      </c>
      <c r="FX121" s="182" t="s">
        <v>14</v>
      </c>
      <c r="FY121" s="179">
        <v>44622</v>
      </c>
      <c r="FZ121" s="189" t="s">
        <v>3302</v>
      </c>
      <c r="GA121" s="189">
        <v>1</v>
      </c>
      <c r="GB121" s="189" t="s">
        <v>2247</v>
      </c>
      <c r="GC121" s="189" t="s">
        <v>30</v>
      </c>
      <c r="GD121" s="189">
        <v>2</v>
      </c>
      <c r="GE121" s="189" t="s">
        <v>14</v>
      </c>
      <c r="GF121" s="189" t="s">
        <v>14</v>
      </c>
      <c r="GG121" s="190">
        <v>44695</v>
      </c>
      <c r="GH121" s="188" t="s">
        <v>3308</v>
      </c>
      <c r="GI121" s="182">
        <v>2</v>
      </c>
      <c r="GJ121" s="182" t="s">
        <v>2247</v>
      </c>
      <c r="GK121" s="182" t="s">
        <v>30</v>
      </c>
      <c r="GL121" s="182">
        <v>2</v>
      </c>
      <c r="GM121" s="182" t="s">
        <v>14</v>
      </c>
      <c r="GN121" s="182" t="s">
        <v>14</v>
      </c>
      <c r="GO121" s="179">
        <v>44695</v>
      </c>
      <c r="GP121" s="189" t="s">
        <v>3303</v>
      </c>
      <c r="GQ121" s="189">
        <v>1</v>
      </c>
      <c r="GR121" s="189" t="s">
        <v>2247</v>
      </c>
      <c r="GS121" s="189" t="s">
        <v>30</v>
      </c>
      <c r="GT121" s="189">
        <v>2</v>
      </c>
      <c r="GU121" s="189" t="s">
        <v>14</v>
      </c>
      <c r="GV121" s="189" t="s">
        <v>14</v>
      </c>
      <c r="GW121" s="190">
        <v>44695</v>
      </c>
      <c r="GX121" s="188" t="s">
        <v>3309</v>
      </c>
      <c r="GY121" s="182">
        <v>2</v>
      </c>
      <c r="GZ121" s="182" t="s">
        <v>2247</v>
      </c>
      <c r="HA121" s="182" t="s">
        <v>30</v>
      </c>
      <c r="HB121" s="182">
        <v>2</v>
      </c>
      <c r="HC121" s="182" t="s">
        <v>14</v>
      </c>
      <c r="HD121" s="182" t="s">
        <v>14</v>
      </c>
      <c r="HE121" s="179">
        <v>44695</v>
      </c>
      <c r="HF121" s="189" t="s">
        <v>3301</v>
      </c>
      <c r="HG121" s="189">
        <v>0</v>
      </c>
      <c r="HH121" s="189" t="s">
        <v>2247</v>
      </c>
      <c r="HI121" s="189" t="s">
        <v>30</v>
      </c>
      <c r="HJ121" s="189">
        <v>2</v>
      </c>
      <c r="HK121" s="189" t="s">
        <v>14</v>
      </c>
      <c r="HL121" s="189" t="s">
        <v>14</v>
      </c>
      <c r="HM121" s="190">
        <v>44695</v>
      </c>
      <c r="HN121" s="188" t="s">
        <v>3307</v>
      </c>
      <c r="HO121" s="182">
        <v>2</v>
      </c>
      <c r="HP121" s="182" t="s">
        <v>2247</v>
      </c>
      <c r="HQ121" s="182" t="s">
        <v>30</v>
      </c>
      <c r="HR121" s="182">
        <v>2</v>
      </c>
      <c r="HS121" s="182" t="s">
        <v>14</v>
      </c>
      <c r="HT121" s="182" t="s">
        <v>14</v>
      </c>
      <c r="HU121" s="179">
        <v>44695</v>
      </c>
      <c r="HV121" s="189" t="s">
        <v>3304</v>
      </c>
      <c r="HW121" s="189">
        <v>3</v>
      </c>
      <c r="HX121" s="189" t="s">
        <v>2247</v>
      </c>
      <c r="HY121" s="189" t="s">
        <v>30</v>
      </c>
      <c r="HZ121" s="189">
        <v>2</v>
      </c>
      <c r="IA121" s="189" t="s">
        <v>14</v>
      </c>
      <c r="IB121" s="189" t="s">
        <v>14</v>
      </c>
      <c r="IC121" s="190">
        <v>44695</v>
      </c>
      <c r="ID121" s="188" t="s">
        <v>3306</v>
      </c>
      <c r="IE121" s="182">
        <v>3</v>
      </c>
      <c r="IF121" s="182" t="s">
        <v>2247</v>
      </c>
      <c r="IG121" s="182" t="s">
        <v>30</v>
      </c>
      <c r="IH121" s="182">
        <v>2</v>
      </c>
      <c r="II121" s="182" t="s">
        <v>14</v>
      </c>
      <c r="IJ121" s="182" t="s">
        <v>14</v>
      </c>
      <c r="IK121" s="179">
        <v>44695</v>
      </c>
      <c r="IL121" s="189" t="s">
        <v>3305</v>
      </c>
      <c r="IM121" s="189">
        <v>3</v>
      </c>
      <c r="IN121" s="189" t="s">
        <v>2247</v>
      </c>
      <c r="IO121" s="189" t="s">
        <v>30</v>
      </c>
      <c r="IP121" s="189">
        <v>2</v>
      </c>
      <c r="IQ121" s="189" t="s">
        <v>14</v>
      </c>
      <c r="IR121" s="189" t="s">
        <v>14</v>
      </c>
      <c r="IS121" s="190">
        <v>44695</v>
      </c>
    </row>
    <row r="122" spans="1:253" s="282" customFormat="1" ht="12.95" customHeight="1" x14ac:dyDescent="0.2">
      <c r="A122" s="282" t="s">
        <v>3045</v>
      </c>
      <c r="B122" s="282" t="s">
        <v>9204</v>
      </c>
      <c r="C122" s="282" t="s">
        <v>3046</v>
      </c>
      <c r="D122" s="282" t="s">
        <v>3047</v>
      </c>
      <c r="E122" s="282" t="s">
        <v>8861</v>
      </c>
      <c r="F122" s="282" t="s">
        <v>7552</v>
      </c>
      <c r="G122" s="177">
        <v>19705000</v>
      </c>
      <c r="H122" s="178" t="s">
        <v>6378</v>
      </c>
      <c r="I122" s="178" t="s">
        <v>80</v>
      </c>
      <c r="J122" s="178">
        <v>1</v>
      </c>
      <c r="K122" s="178" t="s">
        <v>7551</v>
      </c>
      <c r="L122" s="178" t="s">
        <v>7550</v>
      </c>
      <c r="M122" s="179">
        <v>44860</v>
      </c>
      <c r="N122" s="193" t="s">
        <v>4782</v>
      </c>
      <c r="O122" s="180">
        <v>62918</v>
      </c>
      <c r="P122" s="180" t="s">
        <v>4779</v>
      </c>
      <c r="Q122" s="180" t="s">
        <v>30</v>
      </c>
      <c r="R122" s="180">
        <v>2</v>
      </c>
      <c r="S122" s="180" t="s">
        <v>4781</v>
      </c>
      <c r="T122" s="180" t="s">
        <v>4780</v>
      </c>
      <c r="U122" s="181">
        <v>44773</v>
      </c>
      <c r="V122" s="193" t="s">
        <v>7556</v>
      </c>
      <c r="W122" s="178">
        <v>6441000</v>
      </c>
      <c r="X122" s="178" t="s">
        <v>7553</v>
      </c>
      <c r="Y122" s="178" t="s">
        <v>4515</v>
      </c>
      <c r="Z122" s="178">
        <v>2</v>
      </c>
      <c r="AA122" s="178" t="s">
        <v>7555</v>
      </c>
      <c r="AB122" s="178" t="s">
        <v>7554</v>
      </c>
      <c r="AC122" s="179">
        <v>44860</v>
      </c>
      <c r="AD122" s="193" t="s">
        <v>7558</v>
      </c>
      <c r="AE122" s="186">
        <v>1392000</v>
      </c>
      <c r="AF122" s="186" t="s">
        <v>7497</v>
      </c>
      <c r="AG122" s="186" t="s">
        <v>4515</v>
      </c>
      <c r="AH122" s="186">
        <v>2</v>
      </c>
      <c r="AI122" s="186" t="s">
        <v>7557</v>
      </c>
      <c r="AJ122" s="186" t="s">
        <v>7498</v>
      </c>
      <c r="AK122" s="187">
        <v>44860</v>
      </c>
      <c r="AL122" s="193" t="s">
        <v>7559</v>
      </c>
      <c r="AM122" s="178">
        <v>1392000</v>
      </c>
      <c r="AN122" s="178" t="s">
        <v>7497</v>
      </c>
      <c r="AO122" s="178" t="s">
        <v>4515</v>
      </c>
      <c r="AP122" s="178">
        <v>2</v>
      </c>
      <c r="AQ122" s="178" t="s">
        <v>7557</v>
      </c>
      <c r="AR122" s="178" t="s">
        <v>7498</v>
      </c>
      <c r="AS122" s="179">
        <v>44860</v>
      </c>
      <c r="AT122" s="194" t="s">
        <v>9982</v>
      </c>
      <c r="AU122" s="186" t="e">
        <v>#N/A</v>
      </c>
      <c r="AV122" s="186" t="e">
        <v>#N/A</v>
      </c>
      <c r="AW122" s="186" t="e">
        <v>#N/A</v>
      </c>
      <c r="AX122" s="186" t="e">
        <v>#N/A</v>
      </c>
      <c r="AY122" s="186" t="e">
        <v>#N/A</v>
      </c>
      <c r="AZ122" s="186" t="e">
        <v>#N/A</v>
      </c>
      <c r="BA122" s="187" t="e">
        <v>#N/A</v>
      </c>
      <c r="BB122" s="193" t="s">
        <v>9983</v>
      </c>
      <c r="BC122" s="178" t="e">
        <v>#N/A</v>
      </c>
      <c r="BD122" s="178" t="e">
        <v>#N/A</v>
      </c>
      <c r="BE122" s="178" t="e">
        <v>#N/A</v>
      </c>
      <c r="BF122" s="178" t="e">
        <v>#N/A</v>
      </c>
      <c r="BG122" s="178" t="e">
        <v>#N/A</v>
      </c>
      <c r="BH122" s="178" t="e">
        <v>#N/A</v>
      </c>
      <c r="BI122" s="179" t="e">
        <v>#N/A</v>
      </c>
      <c r="BJ122" s="194" t="s">
        <v>7561</v>
      </c>
      <c r="BK122" s="194">
        <v>0</v>
      </c>
      <c r="BL122" s="194" t="s">
        <v>6381</v>
      </c>
      <c r="BM122" s="194" t="s">
        <v>4515</v>
      </c>
      <c r="BN122" s="194">
        <v>2</v>
      </c>
      <c r="BO122" s="194" t="s">
        <v>7560</v>
      </c>
      <c r="BP122" s="186" t="s">
        <v>1300</v>
      </c>
      <c r="BQ122" s="195">
        <v>44860</v>
      </c>
      <c r="BR122" s="193" t="s">
        <v>9984</v>
      </c>
      <c r="BS122" s="196" t="e">
        <v>#N/A</v>
      </c>
      <c r="BT122" s="196" t="e">
        <v>#N/A</v>
      </c>
      <c r="BU122" s="196" t="e">
        <v>#N/A</v>
      </c>
      <c r="BV122" s="196" t="e">
        <v>#N/A</v>
      </c>
      <c r="BW122" s="196" t="e">
        <v>#N/A</v>
      </c>
      <c r="BX122" s="196" t="e">
        <v>#N/A</v>
      </c>
      <c r="BY122" s="179" t="e">
        <v>#N/A</v>
      </c>
      <c r="BZ122" s="194" t="s">
        <v>9985</v>
      </c>
      <c r="CA122" s="194" t="e">
        <v>#N/A</v>
      </c>
      <c r="CB122" s="194" t="e">
        <v>#N/A</v>
      </c>
      <c r="CC122" s="194" t="e">
        <v>#N/A</v>
      </c>
      <c r="CD122" s="194" t="e">
        <v>#N/A</v>
      </c>
      <c r="CE122" s="194" t="e">
        <v>#N/A</v>
      </c>
      <c r="CF122" s="194" t="e">
        <v>#N/A</v>
      </c>
      <c r="CG122" s="195" t="e">
        <v>#N/A</v>
      </c>
      <c r="CH122" s="193" t="s">
        <v>9986</v>
      </c>
      <c r="CI122" s="194" t="e">
        <v>#N/A</v>
      </c>
      <c r="CJ122" s="194" t="e">
        <v>#N/A</v>
      </c>
      <c r="CK122" s="194" t="e">
        <v>#N/A</v>
      </c>
      <c r="CL122" s="194" t="e">
        <v>#N/A</v>
      </c>
      <c r="CM122" s="194" t="e">
        <v>#N/A</v>
      </c>
      <c r="CN122" s="194" t="e">
        <v>#N/A</v>
      </c>
      <c r="CO122" s="197" t="e">
        <v>#N/A</v>
      </c>
      <c r="CP122" s="194" t="s">
        <v>9987</v>
      </c>
      <c r="CQ122" s="196" t="e">
        <v>#N/A</v>
      </c>
      <c r="CR122" s="196" t="e">
        <v>#N/A</v>
      </c>
      <c r="CS122" s="196" t="e">
        <v>#N/A</v>
      </c>
      <c r="CT122" s="196" t="e">
        <v>#N/A</v>
      </c>
      <c r="CU122" s="196" t="e">
        <v>#N/A</v>
      </c>
      <c r="CV122" s="196" t="e">
        <v>#N/A</v>
      </c>
      <c r="CW122" s="179" t="e">
        <v>#N/A</v>
      </c>
      <c r="CX122" s="194" t="s">
        <v>7563</v>
      </c>
      <c r="CY122" s="186">
        <v>1392000</v>
      </c>
      <c r="CZ122" s="186" t="s">
        <v>7497</v>
      </c>
      <c r="DA122" s="186" t="s">
        <v>4515</v>
      </c>
      <c r="DB122" s="186">
        <v>2</v>
      </c>
      <c r="DC122" s="186" t="s">
        <v>4766</v>
      </c>
      <c r="DD122" s="186" t="s">
        <v>7498</v>
      </c>
      <c r="DE122" s="192">
        <v>44860</v>
      </c>
      <c r="DF122" s="193" t="s">
        <v>7564</v>
      </c>
      <c r="DG122" s="178">
        <v>5049000</v>
      </c>
      <c r="DH122" s="196" t="s">
        <v>7553</v>
      </c>
      <c r="DI122" s="196" t="s">
        <v>4515</v>
      </c>
      <c r="DJ122" s="196">
        <v>2</v>
      </c>
      <c r="DK122" s="196" t="s">
        <v>7507</v>
      </c>
      <c r="DL122" s="196" t="s">
        <v>7554</v>
      </c>
      <c r="DM122" s="179">
        <v>44860</v>
      </c>
      <c r="DN122" s="194" t="s">
        <v>7565</v>
      </c>
      <c r="DO122" s="186">
        <v>0</v>
      </c>
      <c r="DP122" s="194" t="s">
        <v>7497</v>
      </c>
      <c r="DQ122" s="194" t="s">
        <v>4515</v>
      </c>
      <c r="DR122" s="194">
        <v>2</v>
      </c>
      <c r="DS122" s="194" t="s">
        <v>7509</v>
      </c>
      <c r="DT122" s="194" t="s">
        <v>7498</v>
      </c>
      <c r="DU122" s="195">
        <v>44860</v>
      </c>
      <c r="DV122" s="193" t="s">
        <v>7566</v>
      </c>
      <c r="DW122" s="178">
        <v>1392000</v>
      </c>
      <c r="DX122" s="196" t="s">
        <v>7497</v>
      </c>
      <c r="DY122" s="196" t="s">
        <v>4515</v>
      </c>
      <c r="DZ122" s="196">
        <v>2</v>
      </c>
      <c r="EA122" s="196" t="s">
        <v>4766</v>
      </c>
      <c r="EB122" s="196" t="s">
        <v>7498</v>
      </c>
      <c r="EC122" s="179">
        <v>44860</v>
      </c>
      <c r="ED122" s="194" t="s">
        <v>7567</v>
      </c>
      <c r="EE122" s="186">
        <v>0</v>
      </c>
      <c r="EF122" s="194" t="s">
        <v>7497</v>
      </c>
      <c r="EG122" s="194" t="s">
        <v>4515</v>
      </c>
      <c r="EH122" s="194">
        <v>2</v>
      </c>
      <c r="EI122" s="194" t="s">
        <v>4768</v>
      </c>
      <c r="EJ122" s="194" t="s">
        <v>7498</v>
      </c>
      <c r="EK122" s="195">
        <v>44860</v>
      </c>
      <c r="EL122" s="193" t="s">
        <v>7568</v>
      </c>
      <c r="EM122" s="178">
        <v>0</v>
      </c>
      <c r="EN122" s="196" t="s">
        <v>7497</v>
      </c>
      <c r="EO122" s="196" t="s">
        <v>4515</v>
      </c>
      <c r="EP122" s="196">
        <v>2</v>
      </c>
      <c r="EQ122" s="196" t="s">
        <v>4768</v>
      </c>
      <c r="ER122" s="196" t="s">
        <v>7498</v>
      </c>
      <c r="ES122" s="179">
        <v>44860</v>
      </c>
      <c r="ET122" s="194" t="s">
        <v>7562</v>
      </c>
      <c r="EU122" s="194">
        <v>0</v>
      </c>
      <c r="EV122" s="194" t="s">
        <v>6381</v>
      </c>
      <c r="EW122" s="194" t="s">
        <v>4515</v>
      </c>
      <c r="EX122" s="194">
        <v>2</v>
      </c>
      <c r="EY122" s="194" t="s">
        <v>7504</v>
      </c>
      <c r="EZ122" s="194" t="s">
        <v>1300</v>
      </c>
      <c r="FA122" s="195">
        <v>44860</v>
      </c>
      <c r="FB122" s="193" t="s">
        <v>4785</v>
      </c>
      <c r="FC122" s="196">
        <v>2</v>
      </c>
      <c r="FD122" s="196" t="s">
        <v>4783</v>
      </c>
      <c r="FE122" s="196" t="s">
        <v>30</v>
      </c>
      <c r="FF122" s="196">
        <v>2</v>
      </c>
      <c r="FG122" s="196" t="s">
        <v>4709</v>
      </c>
      <c r="FH122" s="196" t="s">
        <v>4784</v>
      </c>
      <c r="FI122" s="179">
        <v>44773</v>
      </c>
      <c r="FJ122" s="193" t="s">
        <v>9988</v>
      </c>
      <c r="FK122" s="194" t="e">
        <v>#N/A</v>
      </c>
      <c r="FL122" s="194" t="e">
        <v>#N/A</v>
      </c>
      <c r="FM122" s="194" t="e">
        <v>#N/A</v>
      </c>
      <c r="FN122" s="194" t="e">
        <v>#N/A</v>
      </c>
      <c r="FO122" s="194" t="e">
        <v>#N/A</v>
      </c>
      <c r="FP122" s="186" t="e">
        <v>#N/A</v>
      </c>
      <c r="FQ122" s="187" t="e">
        <v>#N/A</v>
      </c>
      <c r="FR122" s="193" t="s">
        <v>9989</v>
      </c>
      <c r="FS122" s="196" t="e">
        <v>#N/A</v>
      </c>
      <c r="FT122" s="196" t="e">
        <v>#N/A</v>
      </c>
      <c r="FU122" s="196" t="e">
        <v>#N/A</v>
      </c>
      <c r="FV122" s="196" t="e">
        <v>#N/A</v>
      </c>
      <c r="FW122" s="196" t="e">
        <v>#N/A</v>
      </c>
      <c r="FX122" s="196" t="e">
        <v>#N/A</v>
      </c>
      <c r="FY122" s="179" t="e">
        <v>#N/A</v>
      </c>
      <c r="FZ122" s="194" t="s">
        <v>3049</v>
      </c>
      <c r="GA122" s="194">
        <v>0</v>
      </c>
      <c r="GB122" s="194" t="s">
        <v>2247</v>
      </c>
      <c r="GC122" s="194" t="s">
        <v>30</v>
      </c>
      <c r="GD122" s="194">
        <v>2</v>
      </c>
      <c r="GE122" s="194" t="s">
        <v>14</v>
      </c>
      <c r="GF122" s="194" t="s">
        <v>14</v>
      </c>
      <c r="GG122" s="195">
        <v>44693</v>
      </c>
      <c r="GH122" s="193" t="s">
        <v>3055</v>
      </c>
      <c r="GI122" s="196">
        <v>0</v>
      </c>
      <c r="GJ122" s="196" t="s">
        <v>2247</v>
      </c>
      <c r="GK122" s="196" t="s">
        <v>30</v>
      </c>
      <c r="GL122" s="196">
        <v>2</v>
      </c>
      <c r="GM122" s="196" t="s">
        <v>14</v>
      </c>
      <c r="GN122" s="196" t="s">
        <v>14</v>
      </c>
      <c r="GO122" s="179">
        <v>44693</v>
      </c>
      <c r="GP122" s="194" t="s">
        <v>3050</v>
      </c>
      <c r="GQ122" s="194">
        <v>0</v>
      </c>
      <c r="GR122" s="194" t="s">
        <v>2247</v>
      </c>
      <c r="GS122" s="194" t="s">
        <v>30</v>
      </c>
      <c r="GT122" s="194">
        <v>2</v>
      </c>
      <c r="GU122" s="194" t="s">
        <v>14</v>
      </c>
      <c r="GV122" s="194" t="s">
        <v>14</v>
      </c>
      <c r="GW122" s="195">
        <v>44693</v>
      </c>
      <c r="GX122" s="193" t="s">
        <v>3056</v>
      </c>
      <c r="GY122" s="196">
        <v>0</v>
      </c>
      <c r="GZ122" s="196" t="s">
        <v>2247</v>
      </c>
      <c r="HA122" s="196" t="s">
        <v>30</v>
      </c>
      <c r="HB122" s="196">
        <v>2</v>
      </c>
      <c r="HC122" s="196" t="s">
        <v>14</v>
      </c>
      <c r="HD122" s="196" t="s">
        <v>14</v>
      </c>
      <c r="HE122" s="179">
        <v>44693</v>
      </c>
      <c r="HF122" s="194" t="s">
        <v>3048</v>
      </c>
      <c r="HG122" s="194">
        <v>0</v>
      </c>
      <c r="HH122" s="194" t="s">
        <v>2247</v>
      </c>
      <c r="HI122" s="194" t="s">
        <v>30</v>
      </c>
      <c r="HJ122" s="194">
        <v>2</v>
      </c>
      <c r="HK122" s="194" t="s">
        <v>14</v>
      </c>
      <c r="HL122" s="194" t="s">
        <v>14</v>
      </c>
      <c r="HM122" s="195">
        <v>44693</v>
      </c>
      <c r="HN122" s="193" t="s">
        <v>3054</v>
      </c>
      <c r="HO122" s="196">
        <v>0</v>
      </c>
      <c r="HP122" s="196" t="s">
        <v>2247</v>
      </c>
      <c r="HQ122" s="196" t="s">
        <v>30</v>
      </c>
      <c r="HR122" s="196">
        <v>2</v>
      </c>
      <c r="HS122" s="196" t="s">
        <v>14</v>
      </c>
      <c r="HT122" s="196" t="s">
        <v>14</v>
      </c>
      <c r="HU122" s="179">
        <v>44693</v>
      </c>
      <c r="HV122" s="194" t="s">
        <v>3051</v>
      </c>
      <c r="HW122" s="194">
        <v>0</v>
      </c>
      <c r="HX122" s="194" t="s">
        <v>2247</v>
      </c>
      <c r="HY122" s="194" t="s">
        <v>30</v>
      </c>
      <c r="HZ122" s="194">
        <v>2</v>
      </c>
      <c r="IA122" s="194" t="s">
        <v>14</v>
      </c>
      <c r="IB122" s="194" t="s">
        <v>14</v>
      </c>
      <c r="IC122" s="195">
        <v>44693</v>
      </c>
      <c r="ID122" s="193" t="s">
        <v>3053</v>
      </c>
      <c r="IE122" s="196">
        <v>0</v>
      </c>
      <c r="IF122" s="196" t="s">
        <v>2247</v>
      </c>
      <c r="IG122" s="196" t="s">
        <v>30</v>
      </c>
      <c r="IH122" s="196">
        <v>2</v>
      </c>
      <c r="II122" s="196" t="s">
        <v>14</v>
      </c>
      <c r="IJ122" s="196" t="s">
        <v>14</v>
      </c>
      <c r="IK122" s="179">
        <v>44693</v>
      </c>
      <c r="IL122" s="194" t="s">
        <v>3052</v>
      </c>
      <c r="IM122" s="194">
        <v>0</v>
      </c>
      <c r="IN122" s="194" t="s">
        <v>2247</v>
      </c>
      <c r="IO122" s="194" t="s">
        <v>30</v>
      </c>
      <c r="IP122" s="194">
        <v>2</v>
      </c>
      <c r="IQ122" s="194" t="s">
        <v>14</v>
      </c>
      <c r="IR122" s="194" t="s">
        <v>14</v>
      </c>
      <c r="IS122" s="195">
        <v>44693</v>
      </c>
    </row>
    <row r="123" spans="1:253" s="282" customFormat="1" ht="12.95" customHeight="1" x14ac:dyDescent="0.2">
      <c r="A123" s="282" t="s">
        <v>460</v>
      </c>
      <c r="B123" s="282" t="s">
        <v>9241</v>
      </c>
      <c r="C123" s="282" t="s">
        <v>461</v>
      </c>
      <c r="D123" s="282" t="s">
        <v>462</v>
      </c>
      <c r="E123" s="282" t="s">
        <v>8864</v>
      </c>
      <c r="F123" s="282" t="s">
        <v>5515</v>
      </c>
      <c r="G123" s="177">
        <v>13790000</v>
      </c>
      <c r="H123" s="178" t="s">
        <v>5512</v>
      </c>
      <c r="I123" s="178" t="s">
        <v>4515</v>
      </c>
      <c r="J123" s="178">
        <v>2</v>
      </c>
      <c r="K123" s="178" t="s">
        <v>5514</v>
      </c>
      <c r="L123" s="178" t="s">
        <v>5513</v>
      </c>
      <c r="M123" s="179">
        <v>44818</v>
      </c>
      <c r="N123" s="188" t="s">
        <v>2081</v>
      </c>
      <c r="O123" s="180">
        <v>20524</v>
      </c>
      <c r="P123" s="180" t="s">
        <v>2078</v>
      </c>
      <c r="Q123" s="180" t="s">
        <v>30</v>
      </c>
      <c r="R123" s="180">
        <v>2</v>
      </c>
      <c r="S123" s="180" t="s">
        <v>2080</v>
      </c>
      <c r="T123" s="180" t="s">
        <v>2079</v>
      </c>
      <c r="U123" s="181">
        <v>44650</v>
      </c>
      <c r="V123" s="188" t="s">
        <v>2083</v>
      </c>
      <c r="W123" s="178">
        <v>2369000</v>
      </c>
      <c r="X123" s="178" t="s">
        <v>2078</v>
      </c>
      <c r="Y123" s="178" t="s">
        <v>30</v>
      </c>
      <c r="Z123" s="178">
        <v>2</v>
      </c>
      <c r="AA123" s="178" t="s">
        <v>2082</v>
      </c>
      <c r="AB123" s="178" t="s">
        <v>2079</v>
      </c>
      <c r="AC123" s="179">
        <v>44650</v>
      </c>
      <c r="AD123" s="188" t="s">
        <v>5528</v>
      </c>
      <c r="AE123" s="186">
        <v>127000</v>
      </c>
      <c r="AF123" s="186" t="s">
        <v>5516</v>
      </c>
      <c r="AG123" s="186" t="s">
        <v>4515</v>
      </c>
      <c r="AH123" s="186">
        <v>2</v>
      </c>
      <c r="AI123" s="186" t="s">
        <v>5527</v>
      </c>
      <c r="AJ123" s="186" t="s">
        <v>5517</v>
      </c>
      <c r="AK123" s="187">
        <v>44818</v>
      </c>
      <c r="AL123" s="188" t="s">
        <v>5526</v>
      </c>
      <c r="AM123" s="178">
        <v>127000</v>
      </c>
      <c r="AN123" s="178" t="s">
        <v>5516</v>
      </c>
      <c r="AO123" s="178" t="s">
        <v>4515</v>
      </c>
      <c r="AP123" s="178">
        <v>2</v>
      </c>
      <c r="AQ123" s="178" t="s">
        <v>5525</v>
      </c>
      <c r="AR123" s="178" t="s">
        <v>5517</v>
      </c>
      <c r="AS123" s="179">
        <v>44818</v>
      </c>
      <c r="AT123" s="189" t="s">
        <v>473</v>
      </c>
      <c r="AU123" s="186" t="s">
        <v>14</v>
      </c>
      <c r="AV123" s="186" t="s">
        <v>468</v>
      </c>
      <c r="AW123" s="186" t="s">
        <v>30</v>
      </c>
      <c r="AX123" s="186">
        <v>2</v>
      </c>
      <c r="AY123" s="186" t="s">
        <v>472</v>
      </c>
      <c r="AZ123" s="186" t="s">
        <v>469</v>
      </c>
      <c r="BA123" s="187">
        <v>43511</v>
      </c>
      <c r="BB123" s="188" t="s">
        <v>471</v>
      </c>
      <c r="BC123" s="178" t="s">
        <v>14</v>
      </c>
      <c r="BD123" s="178" t="s">
        <v>468</v>
      </c>
      <c r="BE123" s="178" t="s">
        <v>30</v>
      </c>
      <c r="BF123" s="178">
        <v>2</v>
      </c>
      <c r="BG123" s="178" t="s">
        <v>470</v>
      </c>
      <c r="BH123" s="178" t="s">
        <v>469</v>
      </c>
      <c r="BI123" s="179">
        <v>43511</v>
      </c>
      <c r="BJ123" s="189" t="s">
        <v>1321</v>
      </c>
      <c r="BK123" s="189" t="s">
        <v>14</v>
      </c>
      <c r="BL123" s="189" t="s">
        <v>14</v>
      </c>
      <c r="BM123" s="189" t="s">
        <v>14</v>
      </c>
      <c r="BN123" s="189" t="s">
        <v>14</v>
      </c>
      <c r="BO123" s="189" t="s">
        <v>1319</v>
      </c>
      <c r="BP123" s="186" t="s">
        <v>14</v>
      </c>
      <c r="BQ123" s="190">
        <v>44134</v>
      </c>
      <c r="BR123" s="188" t="s">
        <v>464</v>
      </c>
      <c r="BS123" s="182">
        <v>0</v>
      </c>
      <c r="BT123" s="182">
        <v>0</v>
      </c>
      <c r="BU123" s="182" t="s">
        <v>30</v>
      </c>
      <c r="BV123" s="182">
        <v>2</v>
      </c>
      <c r="BW123" s="182" t="s">
        <v>463</v>
      </c>
      <c r="BX123" s="182">
        <v>0</v>
      </c>
      <c r="BY123" s="179">
        <v>43511</v>
      </c>
      <c r="BZ123" s="189" t="s">
        <v>465</v>
      </c>
      <c r="CA123" s="189">
        <v>0</v>
      </c>
      <c r="CB123" s="189">
        <v>0</v>
      </c>
      <c r="CC123" s="189" t="s">
        <v>30</v>
      </c>
      <c r="CD123" s="189">
        <v>2</v>
      </c>
      <c r="CE123" s="189" t="s">
        <v>463</v>
      </c>
      <c r="CF123" s="189">
        <v>0</v>
      </c>
      <c r="CG123" s="190">
        <v>43511</v>
      </c>
      <c r="CH123" s="188" t="s">
        <v>9990</v>
      </c>
      <c r="CI123" s="189" t="e">
        <v>#N/A</v>
      </c>
      <c r="CJ123" s="189" t="e">
        <v>#N/A</v>
      </c>
      <c r="CK123" s="189" t="e">
        <v>#N/A</v>
      </c>
      <c r="CL123" s="189" t="e">
        <v>#N/A</v>
      </c>
      <c r="CM123" s="189" t="e">
        <v>#N/A</v>
      </c>
      <c r="CN123" s="189" t="e">
        <v>#N/A</v>
      </c>
      <c r="CO123" s="191" t="e">
        <v>#N/A</v>
      </c>
      <c r="CP123" s="189" t="s">
        <v>467</v>
      </c>
      <c r="CQ123" s="182">
        <v>0</v>
      </c>
      <c r="CR123" s="182">
        <v>0</v>
      </c>
      <c r="CS123" s="182" t="s">
        <v>30</v>
      </c>
      <c r="CT123" s="182">
        <v>2</v>
      </c>
      <c r="CU123" s="182" t="s">
        <v>466</v>
      </c>
      <c r="CV123" s="182">
        <v>0</v>
      </c>
      <c r="CW123" s="179">
        <v>43511</v>
      </c>
      <c r="CX123" s="189" t="s">
        <v>5518</v>
      </c>
      <c r="CY123" s="186">
        <v>127000</v>
      </c>
      <c r="CZ123" s="186" t="s">
        <v>5516</v>
      </c>
      <c r="DA123" s="186" t="s">
        <v>4515</v>
      </c>
      <c r="DB123" s="186">
        <v>2</v>
      </c>
      <c r="DC123" s="186" t="s">
        <v>5519</v>
      </c>
      <c r="DD123" s="186" t="s">
        <v>5517</v>
      </c>
      <c r="DE123" s="192">
        <v>44818</v>
      </c>
      <c r="DF123" s="188" t="s">
        <v>5520</v>
      </c>
      <c r="DG123" s="178">
        <v>2255000</v>
      </c>
      <c r="DH123" s="182" t="s">
        <v>5516</v>
      </c>
      <c r="DI123" s="182" t="s">
        <v>4515</v>
      </c>
      <c r="DJ123" s="182">
        <v>2</v>
      </c>
      <c r="DK123" s="182" t="s">
        <v>5519</v>
      </c>
      <c r="DL123" s="182" t="s">
        <v>5517</v>
      </c>
      <c r="DM123" s="179">
        <v>44818</v>
      </c>
      <c r="DN123" s="189" t="s">
        <v>5521</v>
      </c>
      <c r="DO123" s="186">
        <v>0</v>
      </c>
      <c r="DP123" s="189" t="s">
        <v>5516</v>
      </c>
      <c r="DQ123" s="189" t="s">
        <v>4515</v>
      </c>
      <c r="DR123" s="189">
        <v>2</v>
      </c>
      <c r="DS123" s="189" t="s">
        <v>5519</v>
      </c>
      <c r="DT123" s="189" t="s">
        <v>5517</v>
      </c>
      <c r="DU123" s="190">
        <v>44818</v>
      </c>
      <c r="DV123" s="188" t="s">
        <v>5522</v>
      </c>
      <c r="DW123" s="178">
        <v>127000</v>
      </c>
      <c r="DX123" s="182" t="s">
        <v>5516</v>
      </c>
      <c r="DY123" s="182" t="s">
        <v>4515</v>
      </c>
      <c r="DZ123" s="182">
        <v>2</v>
      </c>
      <c r="EA123" s="182" t="s">
        <v>5519</v>
      </c>
      <c r="EB123" s="182" t="s">
        <v>5517</v>
      </c>
      <c r="EC123" s="179">
        <v>44818</v>
      </c>
      <c r="ED123" s="189" t="s">
        <v>5523</v>
      </c>
      <c r="EE123" s="186">
        <v>0</v>
      </c>
      <c r="EF123" s="189" t="s">
        <v>14</v>
      </c>
      <c r="EG123" s="189" t="s">
        <v>19</v>
      </c>
      <c r="EH123" s="189">
        <v>3</v>
      </c>
      <c r="EI123" s="189" t="s">
        <v>5519</v>
      </c>
      <c r="EJ123" s="189" t="s">
        <v>14</v>
      </c>
      <c r="EK123" s="190">
        <v>44818</v>
      </c>
      <c r="EL123" s="188" t="s">
        <v>5524</v>
      </c>
      <c r="EM123" s="178">
        <v>0</v>
      </c>
      <c r="EN123" s="182" t="s">
        <v>14</v>
      </c>
      <c r="EO123" s="182" t="s">
        <v>19</v>
      </c>
      <c r="EP123" s="182">
        <v>3</v>
      </c>
      <c r="EQ123" s="182" t="s">
        <v>5519</v>
      </c>
      <c r="ER123" s="182" t="s">
        <v>14</v>
      </c>
      <c r="ES123" s="179">
        <v>44818</v>
      </c>
      <c r="ET123" s="189" t="s">
        <v>1320</v>
      </c>
      <c r="EU123" s="189" t="s">
        <v>14</v>
      </c>
      <c r="EV123" s="189" t="s">
        <v>14</v>
      </c>
      <c r="EW123" s="189" t="s">
        <v>14</v>
      </c>
      <c r="EX123" s="189" t="s">
        <v>14</v>
      </c>
      <c r="EY123" s="189" t="s">
        <v>1319</v>
      </c>
      <c r="EZ123" s="189" t="s">
        <v>14</v>
      </c>
      <c r="FA123" s="190">
        <v>44134</v>
      </c>
      <c r="FB123" s="188" t="s">
        <v>2085</v>
      </c>
      <c r="FC123" s="182">
        <v>2</v>
      </c>
      <c r="FD123" s="182" t="s">
        <v>14</v>
      </c>
      <c r="FE123" s="182" t="s">
        <v>30</v>
      </c>
      <c r="FF123" s="182">
        <v>2</v>
      </c>
      <c r="FG123" s="182" t="s">
        <v>2084</v>
      </c>
      <c r="FH123" s="182" t="s">
        <v>14</v>
      </c>
      <c r="FI123" s="179">
        <v>44650</v>
      </c>
      <c r="FJ123" s="188" t="s">
        <v>475</v>
      </c>
      <c r="FK123" s="189">
        <v>0</v>
      </c>
      <c r="FL123" s="189">
        <v>0</v>
      </c>
      <c r="FM123" s="189" t="s">
        <v>30</v>
      </c>
      <c r="FN123" s="189">
        <v>2</v>
      </c>
      <c r="FO123" s="189" t="s">
        <v>474</v>
      </c>
      <c r="FP123" s="186">
        <v>0</v>
      </c>
      <c r="FQ123" s="187">
        <v>43511</v>
      </c>
      <c r="FR123" s="188" t="s">
        <v>476</v>
      </c>
      <c r="FS123" s="182">
        <v>0</v>
      </c>
      <c r="FT123" s="182">
        <v>0</v>
      </c>
      <c r="FU123" s="182" t="s">
        <v>30</v>
      </c>
      <c r="FV123" s="182">
        <v>2</v>
      </c>
      <c r="FW123" s="182">
        <v>0</v>
      </c>
      <c r="FX123" s="182">
        <v>0</v>
      </c>
      <c r="FY123" s="179">
        <v>43511</v>
      </c>
      <c r="FZ123" s="189" t="s">
        <v>2769</v>
      </c>
      <c r="GA123" s="189">
        <v>1</v>
      </c>
      <c r="GB123" s="189" t="s">
        <v>2247</v>
      </c>
      <c r="GC123" s="189" t="s">
        <v>30</v>
      </c>
      <c r="GD123" s="189">
        <v>2</v>
      </c>
      <c r="GE123" s="189" t="s">
        <v>14</v>
      </c>
      <c r="GF123" s="189" t="s">
        <v>14</v>
      </c>
      <c r="GG123" s="190">
        <v>44691</v>
      </c>
      <c r="GH123" s="188" t="s">
        <v>2775</v>
      </c>
      <c r="GI123" s="182">
        <v>0</v>
      </c>
      <c r="GJ123" s="182" t="s">
        <v>2247</v>
      </c>
      <c r="GK123" s="182" t="s">
        <v>30</v>
      </c>
      <c r="GL123" s="182">
        <v>2</v>
      </c>
      <c r="GM123" s="182" t="s">
        <v>14</v>
      </c>
      <c r="GN123" s="182" t="s">
        <v>14</v>
      </c>
      <c r="GO123" s="179">
        <v>44691</v>
      </c>
      <c r="GP123" s="189" t="s">
        <v>2770</v>
      </c>
      <c r="GQ123" s="189">
        <v>1</v>
      </c>
      <c r="GR123" s="189" t="s">
        <v>2247</v>
      </c>
      <c r="GS123" s="189" t="s">
        <v>30</v>
      </c>
      <c r="GT123" s="189">
        <v>2</v>
      </c>
      <c r="GU123" s="189" t="s">
        <v>14</v>
      </c>
      <c r="GV123" s="189" t="s">
        <v>14</v>
      </c>
      <c r="GW123" s="190">
        <v>44691</v>
      </c>
      <c r="GX123" s="188" t="s">
        <v>2776</v>
      </c>
      <c r="GY123" s="182">
        <v>0</v>
      </c>
      <c r="GZ123" s="182" t="s">
        <v>2247</v>
      </c>
      <c r="HA123" s="182" t="s">
        <v>30</v>
      </c>
      <c r="HB123" s="182">
        <v>2</v>
      </c>
      <c r="HC123" s="182" t="s">
        <v>14</v>
      </c>
      <c r="HD123" s="182" t="s">
        <v>14</v>
      </c>
      <c r="HE123" s="179">
        <v>44691</v>
      </c>
      <c r="HF123" s="189" t="s">
        <v>2768</v>
      </c>
      <c r="HG123" s="189">
        <v>0</v>
      </c>
      <c r="HH123" s="189" t="s">
        <v>2247</v>
      </c>
      <c r="HI123" s="189" t="s">
        <v>30</v>
      </c>
      <c r="HJ123" s="189">
        <v>2</v>
      </c>
      <c r="HK123" s="189" t="s">
        <v>14</v>
      </c>
      <c r="HL123" s="189" t="s">
        <v>14</v>
      </c>
      <c r="HM123" s="190">
        <v>44691</v>
      </c>
      <c r="HN123" s="188" t="s">
        <v>2774</v>
      </c>
      <c r="HO123" s="182">
        <v>0</v>
      </c>
      <c r="HP123" s="182" t="s">
        <v>2247</v>
      </c>
      <c r="HQ123" s="182" t="s">
        <v>30</v>
      </c>
      <c r="HR123" s="182">
        <v>2</v>
      </c>
      <c r="HS123" s="182" t="s">
        <v>14</v>
      </c>
      <c r="HT123" s="182" t="s">
        <v>14</v>
      </c>
      <c r="HU123" s="179">
        <v>44691</v>
      </c>
      <c r="HV123" s="189" t="s">
        <v>2771</v>
      </c>
      <c r="HW123" s="189">
        <v>0</v>
      </c>
      <c r="HX123" s="189" t="s">
        <v>2247</v>
      </c>
      <c r="HY123" s="189" t="s">
        <v>30</v>
      </c>
      <c r="HZ123" s="189">
        <v>2</v>
      </c>
      <c r="IA123" s="189" t="s">
        <v>14</v>
      </c>
      <c r="IB123" s="189" t="s">
        <v>14</v>
      </c>
      <c r="IC123" s="190">
        <v>44691</v>
      </c>
      <c r="ID123" s="188" t="s">
        <v>2773</v>
      </c>
      <c r="IE123" s="182">
        <v>0</v>
      </c>
      <c r="IF123" s="182" t="s">
        <v>2247</v>
      </c>
      <c r="IG123" s="182" t="s">
        <v>30</v>
      </c>
      <c r="IH123" s="182">
        <v>2</v>
      </c>
      <c r="II123" s="182" t="s">
        <v>14</v>
      </c>
      <c r="IJ123" s="182" t="s">
        <v>14</v>
      </c>
      <c r="IK123" s="179">
        <v>44691</v>
      </c>
      <c r="IL123" s="189" t="s">
        <v>2772</v>
      </c>
      <c r="IM123" s="189">
        <v>2</v>
      </c>
      <c r="IN123" s="189" t="s">
        <v>2247</v>
      </c>
      <c r="IO123" s="189" t="s">
        <v>30</v>
      </c>
      <c r="IP123" s="189">
        <v>2</v>
      </c>
      <c r="IQ123" s="189" t="s">
        <v>14</v>
      </c>
      <c r="IR123" s="189" t="s">
        <v>14</v>
      </c>
      <c r="IS123" s="190">
        <v>44691</v>
      </c>
    </row>
    <row r="124" spans="1:253" s="282" customFormat="1" ht="12.95" customHeight="1" x14ac:dyDescent="0.2">
      <c r="A124" s="282" t="s">
        <v>477</v>
      </c>
      <c r="B124" s="282" t="s">
        <v>9598</v>
      </c>
      <c r="C124" s="282" t="s">
        <v>478</v>
      </c>
      <c r="D124" s="282" t="s">
        <v>479</v>
      </c>
      <c r="E124" s="282" t="s">
        <v>8867</v>
      </c>
      <c r="F124" s="282" t="s">
        <v>2465</v>
      </c>
      <c r="G124" s="177">
        <v>48000000</v>
      </c>
      <c r="H124" s="178" t="s">
        <v>1765</v>
      </c>
      <c r="I124" s="178" t="s">
        <v>80</v>
      </c>
      <c r="J124" s="178">
        <v>1</v>
      </c>
      <c r="K124" s="178" t="s">
        <v>2464</v>
      </c>
      <c r="L124" s="178" t="s">
        <v>1766</v>
      </c>
      <c r="M124" s="179">
        <v>44680</v>
      </c>
      <c r="N124" s="193" t="s">
        <v>1590</v>
      </c>
      <c r="O124" s="180">
        <v>1840687</v>
      </c>
      <c r="P124" s="180" t="s">
        <v>1587</v>
      </c>
      <c r="Q124" s="180" t="s">
        <v>30</v>
      </c>
      <c r="R124" s="180">
        <v>2</v>
      </c>
      <c r="S124" s="180" t="s">
        <v>1589</v>
      </c>
      <c r="T124" s="180" t="s">
        <v>1588</v>
      </c>
      <c r="U124" s="181">
        <v>44375</v>
      </c>
      <c r="V124" s="193" t="s">
        <v>1768</v>
      </c>
      <c r="W124" s="178">
        <v>48000000</v>
      </c>
      <c r="X124" s="178" t="s">
        <v>1765</v>
      </c>
      <c r="Y124" s="178" t="s">
        <v>80</v>
      </c>
      <c r="Z124" s="178">
        <v>1</v>
      </c>
      <c r="AA124" s="178" t="s">
        <v>1767</v>
      </c>
      <c r="AB124" s="178" t="s">
        <v>1766</v>
      </c>
      <c r="AC124" s="179">
        <v>44557</v>
      </c>
      <c r="AD124" s="193" t="s">
        <v>1770</v>
      </c>
      <c r="AE124" s="186">
        <v>30100000</v>
      </c>
      <c r="AF124" s="186" t="s">
        <v>1765</v>
      </c>
      <c r="AG124" s="186" t="s">
        <v>80</v>
      </c>
      <c r="AH124" s="186">
        <v>1</v>
      </c>
      <c r="AI124" s="186" t="s">
        <v>1769</v>
      </c>
      <c r="AJ124" s="186" t="s">
        <v>1766</v>
      </c>
      <c r="AK124" s="187">
        <v>44557</v>
      </c>
      <c r="AL124" s="193" t="s">
        <v>6502</v>
      </c>
      <c r="AM124" s="178">
        <v>5562000</v>
      </c>
      <c r="AN124" s="178" t="s">
        <v>6499</v>
      </c>
      <c r="AO124" s="178" t="s">
        <v>80</v>
      </c>
      <c r="AP124" s="178">
        <v>1</v>
      </c>
      <c r="AQ124" s="178" t="s">
        <v>6501</v>
      </c>
      <c r="AR124" s="178" t="s">
        <v>6500</v>
      </c>
      <c r="AS124" s="179">
        <v>44851</v>
      </c>
      <c r="AT124" s="194" t="s">
        <v>6506</v>
      </c>
      <c r="AU124" s="186">
        <v>122</v>
      </c>
      <c r="AV124" s="186" t="s">
        <v>6503</v>
      </c>
      <c r="AW124" s="186" t="s">
        <v>4515</v>
      </c>
      <c r="AX124" s="186">
        <v>2</v>
      </c>
      <c r="AY124" s="186" t="s">
        <v>6505</v>
      </c>
      <c r="AZ124" s="186" t="s">
        <v>6504</v>
      </c>
      <c r="BA124" s="187">
        <v>44851</v>
      </c>
      <c r="BB124" s="193" t="s">
        <v>1055</v>
      </c>
      <c r="BC124" s="178" t="s">
        <v>14</v>
      </c>
      <c r="BD124" s="178" t="s">
        <v>14</v>
      </c>
      <c r="BE124" s="178" t="s">
        <v>14</v>
      </c>
      <c r="BF124" s="178" t="s">
        <v>14</v>
      </c>
      <c r="BG124" s="178" t="s">
        <v>869</v>
      </c>
      <c r="BH124" s="178" t="s">
        <v>14</v>
      </c>
      <c r="BI124" s="179">
        <v>43868</v>
      </c>
      <c r="BJ124" s="194" t="s">
        <v>6510</v>
      </c>
      <c r="BK124" s="194">
        <v>1128</v>
      </c>
      <c r="BL124" s="194" t="s">
        <v>6507</v>
      </c>
      <c r="BM124" s="194" t="s">
        <v>4515</v>
      </c>
      <c r="BN124" s="194">
        <v>2</v>
      </c>
      <c r="BO124" s="194" t="s">
        <v>6509</v>
      </c>
      <c r="BP124" s="186" t="s">
        <v>6508</v>
      </c>
      <c r="BQ124" s="195">
        <v>44851</v>
      </c>
      <c r="BR124" s="193" t="s">
        <v>6518</v>
      </c>
      <c r="BS124" s="196">
        <v>48200</v>
      </c>
      <c r="BT124" s="196" t="s">
        <v>6515</v>
      </c>
      <c r="BU124" s="196" t="s">
        <v>4515</v>
      </c>
      <c r="BV124" s="196">
        <v>2</v>
      </c>
      <c r="BW124" s="196" t="s">
        <v>6517</v>
      </c>
      <c r="BX124" s="196" t="s">
        <v>6516</v>
      </c>
      <c r="BY124" s="179">
        <v>44851</v>
      </c>
      <c r="BZ124" s="194" t="s">
        <v>6520</v>
      </c>
      <c r="CA124" s="194">
        <v>24800</v>
      </c>
      <c r="CB124" s="194" t="s">
        <v>6515</v>
      </c>
      <c r="CC124" s="194" t="s">
        <v>4515</v>
      </c>
      <c r="CD124" s="194">
        <v>2</v>
      </c>
      <c r="CE124" s="194" t="s">
        <v>6519</v>
      </c>
      <c r="CF124" s="194" t="s">
        <v>6516</v>
      </c>
      <c r="CG124" s="195">
        <v>44851</v>
      </c>
      <c r="CH124" s="193" t="s">
        <v>9991</v>
      </c>
      <c r="CI124" s="194" t="e">
        <v>#N/A</v>
      </c>
      <c r="CJ124" s="194" t="e">
        <v>#N/A</v>
      </c>
      <c r="CK124" s="194" t="e">
        <v>#N/A</v>
      </c>
      <c r="CL124" s="194" t="e">
        <v>#N/A</v>
      </c>
      <c r="CM124" s="194" t="e">
        <v>#N/A</v>
      </c>
      <c r="CN124" s="194" t="e">
        <v>#N/A</v>
      </c>
      <c r="CO124" s="197" t="e">
        <v>#N/A</v>
      </c>
      <c r="CP124" s="194" t="s">
        <v>6524</v>
      </c>
      <c r="CQ124" s="196">
        <v>14851</v>
      </c>
      <c r="CR124" s="196" t="s">
        <v>6521</v>
      </c>
      <c r="CS124" s="196" t="s">
        <v>4515</v>
      </c>
      <c r="CT124" s="196">
        <v>2</v>
      </c>
      <c r="CU124" s="196" t="s">
        <v>6523</v>
      </c>
      <c r="CV124" s="196" t="s">
        <v>6522</v>
      </c>
      <c r="CW124" s="179">
        <v>44851</v>
      </c>
      <c r="CX124" s="194" t="s">
        <v>1771</v>
      </c>
      <c r="CY124" s="186">
        <v>14300000</v>
      </c>
      <c r="CZ124" s="186" t="s">
        <v>1765</v>
      </c>
      <c r="DA124" s="186" t="s">
        <v>80</v>
      </c>
      <c r="DB124" s="186">
        <v>1</v>
      </c>
      <c r="DC124" s="186" t="s">
        <v>1776</v>
      </c>
      <c r="DD124" s="186" t="s">
        <v>1766</v>
      </c>
      <c r="DE124" s="192">
        <v>44557</v>
      </c>
      <c r="DF124" s="193" t="s">
        <v>1773</v>
      </c>
      <c r="DG124" s="178">
        <v>17900000</v>
      </c>
      <c r="DH124" s="196" t="s">
        <v>1765</v>
      </c>
      <c r="DI124" s="196" t="s">
        <v>80</v>
      </c>
      <c r="DJ124" s="196">
        <v>1</v>
      </c>
      <c r="DK124" s="196" t="s">
        <v>1772</v>
      </c>
      <c r="DL124" s="196" t="s">
        <v>1766</v>
      </c>
      <c r="DM124" s="179">
        <v>44557</v>
      </c>
      <c r="DN124" s="194" t="s">
        <v>1775</v>
      </c>
      <c r="DO124" s="186">
        <v>15800000</v>
      </c>
      <c r="DP124" s="194" t="s">
        <v>1765</v>
      </c>
      <c r="DQ124" s="194" t="s">
        <v>80</v>
      </c>
      <c r="DR124" s="194">
        <v>1</v>
      </c>
      <c r="DS124" s="194" t="s">
        <v>1774</v>
      </c>
      <c r="DT124" s="194" t="s">
        <v>1766</v>
      </c>
      <c r="DU124" s="195">
        <v>44557</v>
      </c>
      <c r="DV124" s="193" t="s">
        <v>1777</v>
      </c>
      <c r="DW124" s="178">
        <v>6200000</v>
      </c>
      <c r="DX124" s="196" t="s">
        <v>1765</v>
      </c>
      <c r="DY124" s="196" t="s">
        <v>80</v>
      </c>
      <c r="DZ124" s="196">
        <v>1</v>
      </c>
      <c r="EA124" s="196" t="s">
        <v>1776</v>
      </c>
      <c r="EB124" s="196" t="s">
        <v>1766</v>
      </c>
      <c r="EC124" s="179">
        <v>44557</v>
      </c>
      <c r="ED124" s="194" t="s">
        <v>1779</v>
      </c>
      <c r="EE124" s="186">
        <v>6200000</v>
      </c>
      <c r="EF124" s="194" t="s">
        <v>1765</v>
      </c>
      <c r="EG124" s="194" t="s">
        <v>80</v>
      </c>
      <c r="EH124" s="194">
        <v>1</v>
      </c>
      <c r="EI124" s="194" t="s">
        <v>1778</v>
      </c>
      <c r="EJ124" s="194" t="s">
        <v>1766</v>
      </c>
      <c r="EK124" s="195">
        <v>44557</v>
      </c>
      <c r="EL124" s="193" t="s">
        <v>1781</v>
      </c>
      <c r="EM124" s="178">
        <v>1900000</v>
      </c>
      <c r="EN124" s="196" t="s">
        <v>1765</v>
      </c>
      <c r="EO124" s="196" t="s">
        <v>80</v>
      </c>
      <c r="EP124" s="196">
        <v>1</v>
      </c>
      <c r="EQ124" s="196" t="s">
        <v>1780</v>
      </c>
      <c r="ER124" s="196" t="s">
        <v>1766</v>
      </c>
      <c r="ES124" s="179">
        <v>44557</v>
      </c>
      <c r="ET124" s="194" t="s">
        <v>6514</v>
      </c>
      <c r="EU124" s="194">
        <v>1128</v>
      </c>
      <c r="EV124" s="194" t="s">
        <v>6511</v>
      </c>
      <c r="EW124" s="194" t="s">
        <v>4515</v>
      </c>
      <c r="EX124" s="194">
        <v>2</v>
      </c>
      <c r="EY124" s="194" t="s">
        <v>6513</v>
      </c>
      <c r="EZ124" s="194" t="s">
        <v>6512</v>
      </c>
      <c r="FA124" s="195">
        <v>44851</v>
      </c>
      <c r="FB124" s="193" t="s">
        <v>1592</v>
      </c>
      <c r="FC124" s="196">
        <v>5</v>
      </c>
      <c r="FD124" s="196" t="s">
        <v>14</v>
      </c>
      <c r="FE124" s="196" t="s">
        <v>30</v>
      </c>
      <c r="FF124" s="196">
        <v>2</v>
      </c>
      <c r="FG124" s="196" t="s">
        <v>1591</v>
      </c>
      <c r="FH124" s="196" t="s">
        <v>14</v>
      </c>
      <c r="FI124" s="179">
        <v>44375</v>
      </c>
      <c r="FJ124" s="193" t="s">
        <v>480</v>
      </c>
      <c r="FK124" s="194" t="s">
        <v>14</v>
      </c>
      <c r="FL124" s="194">
        <v>0</v>
      </c>
      <c r="FM124" s="194" t="s">
        <v>30</v>
      </c>
      <c r="FN124" s="194">
        <v>2</v>
      </c>
      <c r="FO124" s="194" t="s">
        <v>15</v>
      </c>
      <c r="FP124" s="186">
        <v>0</v>
      </c>
      <c r="FQ124" s="187">
        <v>43511</v>
      </c>
      <c r="FR124" s="193" t="s">
        <v>481</v>
      </c>
      <c r="FS124" s="196" t="s">
        <v>14</v>
      </c>
      <c r="FT124" s="196">
        <v>0</v>
      </c>
      <c r="FU124" s="196" t="s">
        <v>30</v>
      </c>
      <c r="FV124" s="196">
        <v>2</v>
      </c>
      <c r="FW124" s="196" t="s">
        <v>15</v>
      </c>
      <c r="FX124" s="196">
        <v>0</v>
      </c>
      <c r="FY124" s="179">
        <v>43511</v>
      </c>
      <c r="FZ124" s="194" t="s">
        <v>3311</v>
      </c>
      <c r="GA124" s="194">
        <v>2</v>
      </c>
      <c r="GB124" s="194" t="s">
        <v>2247</v>
      </c>
      <c r="GC124" s="194" t="s">
        <v>30</v>
      </c>
      <c r="GD124" s="194">
        <v>2</v>
      </c>
      <c r="GE124" s="194" t="s">
        <v>14</v>
      </c>
      <c r="GF124" s="194" t="s">
        <v>14</v>
      </c>
      <c r="GG124" s="195">
        <v>44695</v>
      </c>
      <c r="GH124" s="193" t="s">
        <v>3316</v>
      </c>
      <c r="GI124" s="196">
        <v>2</v>
      </c>
      <c r="GJ124" s="196" t="s">
        <v>2247</v>
      </c>
      <c r="GK124" s="196" t="s">
        <v>30</v>
      </c>
      <c r="GL124" s="196">
        <v>2</v>
      </c>
      <c r="GM124" s="196" t="s">
        <v>14</v>
      </c>
      <c r="GN124" s="196" t="s">
        <v>14</v>
      </c>
      <c r="GO124" s="179">
        <v>44695</v>
      </c>
      <c r="GP124" s="194" t="s">
        <v>3312</v>
      </c>
      <c r="GQ124" s="194">
        <v>3</v>
      </c>
      <c r="GR124" s="194" t="s">
        <v>2247</v>
      </c>
      <c r="GS124" s="194" t="s">
        <v>30</v>
      </c>
      <c r="GT124" s="194">
        <v>2</v>
      </c>
      <c r="GU124" s="194" t="s">
        <v>14</v>
      </c>
      <c r="GV124" s="194" t="s">
        <v>14</v>
      </c>
      <c r="GW124" s="195">
        <v>44695</v>
      </c>
      <c r="GX124" s="193" t="s">
        <v>3317</v>
      </c>
      <c r="GY124" s="196">
        <v>3</v>
      </c>
      <c r="GZ124" s="196" t="s">
        <v>2247</v>
      </c>
      <c r="HA124" s="196" t="s">
        <v>30</v>
      </c>
      <c r="HB124" s="196">
        <v>2</v>
      </c>
      <c r="HC124" s="196" t="s">
        <v>14</v>
      </c>
      <c r="HD124" s="196" t="s">
        <v>14</v>
      </c>
      <c r="HE124" s="179">
        <v>44695</v>
      </c>
      <c r="HF124" s="194" t="s">
        <v>3310</v>
      </c>
      <c r="HG124" s="194">
        <v>2</v>
      </c>
      <c r="HH124" s="194" t="s">
        <v>2247</v>
      </c>
      <c r="HI124" s="194" t="s">
        <v>30</v>
      </c>
      <c r="HJ124" s="194">
        <v>2</v>
      </c>
      <c r="HK124" s="194" t="s">
        <v>14</v>
      </c>
      <c r="HL124" s="194" t="s">
        <v>14</v>
      </c>
      <c r="HM124" s="195">
        <v>44695</v>
      </c>
      <c r="HN124" s="193" t="s">
        <v>3315</v>
      </c>
      <c r="HO124" s="196">
        <v>1</v>
      </c>
      <c r="HP124" s="196" t="s">
        <v>2247</v>
      </c>
      <c r="HQ124" s="196" t="s">
        <v>30</v>
      </c>
      <c r="HR124" s="196">
        <v>2</v>
      </c>
      <c r="HS124" s="196" t="s">
        <v>14</v>
      </c>
      <c r="HT124" s="196" t="s">
        <v>14</v>
      </c>
      <c r="HU124" s="179">
        <v>44695</v>
      </c>
      <c r="HV124" s="194" t="s">
        <v>3313</v>
      </c>
      <c r="HW124" s="194">
        <v>3</v>
      </c>
      <c r="HX124" s="194" t="s">
        <v>2247</v>
      </c>
      <c r="HY124" s="194" t="s">
        <v>30</v>
      </c>
      <c r="HZ124" s="194">
        <v>2</v>
      </c>
      <c r="IA124" s="194" t="s">
        <v>14</v>
      </c>
      <c r="IB124" s="194" t="s">
        <v>14</v>
      </c>
      <c r="IC124" s="195">
        <v>44695</v>
      </c>
      <c r="ID124" s="193" t="s">
        <v>3314</v>
      </c>
      <c r="IE124" s="196">
        <v>1</v>
      </c>
      <c r="IF124" s="196" t="s">
        <v>2247</v>
      </c>
      <c r="IG124" s="196" t="s">
        <v>30</v>
      </c>
      <c r="IH124" s="196">
        <v>2</v>
      </c>
      <c r="II124" s="196" t="s">
        <v>14</v>
      </c>
      <c r="IJ124" s="196" t="s">
        <v>14</v>
      </c>
      <c r="IK124" s="179">
        <v>44695</v>
      </c>
      <c r="IL124" s="194" t="s">
        <v>5392</v>
      </c>
      <c r="IM124" s="194">
        <v>3</v>
      </c>
      <c r="IN124" s="194" t="s">
        <v>2247</v>
      </c>
      <c r="IO124" s="194" t="s">
        <v>30</v>
      </c>
      <c r="IP124" s="194">
        <v>2</v>
      </c>
      <c r="IQ124" s="194" t="s">
        <v>14</v>
      </c>
      <c r="IR124" s="194" t="s">
        <v>14</v>
      </c>
      <c r="IS124" s="195">
        <v>44804</v>
      </c>
    </row>
    <row r="125" spans="1:253" s="282" customFormat="1" ht="12.95" customHeight="1" x14ac:dyDescent="0.2">
      <c r="A125" s="282" t="s">
        <v>1056</v>
      </c>
      <c r="B125" s="282" t="s">
        <v>9241</v>
      </c>
      <c r="C125" s="282" t="s">
        <v>1057</v>
      </c>
      <c r="D125" s="282" t="s">
        <v>479</v>
      </c>
      <c r="E125" s="282" t="s">
        <v>8867</v>
      </c>
      <c r="F125" s="282" t="s">
        <v>2466</v>
      </c>
      <c r="G125" s="177">
        <v>48000000</v>
      </c>
      <c r="H125" s="178" t="s">
        <v>1765</v>
      </c>
      <c r="I125" s="178" t="s">
        <v>80</v>
      </c>
      <c r="J125" s="178">
        <v>1</v>
      </c>
      <c r="K125" s="178" t="s">
        <v>2464</v>
      </c>
      <c r="L125" s="178" t="s">
        <v>1766</v>
      </c>
      <c r="M125" s="179">
        <v>44680</v>
      </c>
      <c r="N125" s="188" t="s">
        <v>1596</v>
      </c>
      <c r="O125" s="180">
        <v>89263</v>
      </c>
      <c r="P125" s="180" t="s">
        <v>1593</v>
      </c>
      <c r="Q125" s="180" t="s">
        <v>30</v>
      </c>
      <c r="R125" s="180">
        <v>2</v>
      </c>
      <c r="S125" s="180" t="s">
        <v>1595</v>
      </c>
      <c r="T125" s="180" t="s">
        <v>1594</v>
      </c>
      <c r="U125" s="181">
        <v>44375</v>
      </c>
      <c r="V125" s="188" t="s">
        <v>1600</v>
      </c>
      <c r="W125" s="178">
        <v>13007000</v>
      </c>
      <c r="X125" s="178" t="s">
        <v>1597</v>
      </c>
      <c r="Y125" s="178" t="s">
        <v>30</v>
      </c>
      <c r="Z125" s="178">
        <v>2</v>
      </c>
      <c r="AA125" s="178" t="s">
        <v>1599</v>
      </c>
      <c r="AB125" s="178" t="s">
        <v>1598</v>
      </c>
      <c r="AC125" s="179">
        <v>44375</v>
      </c>
      <c r="AD125" s="188" t="s">
        <v>1602</v>
      </c>
      <c r="AE125" s="186">
        <v>13007000</v>
      </c>
      <c r="AF125" s="186" t="s">
        <v>1597</v>
      </c>
      <c r="AG125" s="186" t="s">
        <v>30</v>
      </c>
      <c r="AH125" s="186">
        <v>2</v>
      </c>
      <c r="AI125" s="186" t="s">
        <v>1601</v>
      </c>
      <c r="AJ125" s="186" t="s">
        <v>1598</v>
      </c>
      <c r="AK125" s="187">
        <v>44375</v>
      </c>
      <c r="AL125" s="188" t="s">
        <v>6551</v>
      </c>
      <c r="AM125" s="178">
        <v>1143000</v>
      </c>
      <c r="AN125" s="178" t="s">
        <v>6548</v>
      </c>
      <c r="AO125" s="178" t="s">
        <v>4515</v>
      </c>
      <c r="AP125" s="178">
        <v>2</v>
      </c>
      <c r="AQ125" s="178" t="s">
        <v>6550</v>
      </c>
      <c r="AR125" s="178" t="s">
        <v>6549</v>
      </c>
      <c r="AS125" s="179">
        <v>44851</v>
      </c>
      <c r="AT125" s="189" t="s">
        <v>1062</v>
      </c>
      <c r="AU125" s="186" t="s">
        <v>14</v>
      </c>
      <c r="AV125" s="186" t="s">
        <v>14</v>
      </c>
      <c r="AW125" s="186" t="s">
        <v>14</v>
      </c>
      <c r="AX125" s="186" t="s">
        <v>14</v>
      </c>
      <c r="AY125" s="186" t="s">
        <v>14</v>
      </c>
      <c r="AZ125" s="186" t="s">
        <v>14</v>
      </c>
      <c r="BA125" s="187">
        <v>43868</v>
      </c>
      <c r="BB125" s="188" t="s">
        <v>1061</v>
      </c>
      <c r="BC125" s="178" t="s">
        <v>14</v>
      </c>
      <c r="BD125" s="178" t="s">
        <v>14</v>
      </c>
      <c r="BE125" s="178" t="s">
        <v>14</v>
      </c>
      <c r="BF125" s="178" t="s">
        <v>14</v>
      </c>
      <c r="BG125" s="178" t="s">
        <v>14</v>
      </c>
      <c r="BH125" s="178" t="s">
        <v>14</v>
      </c>
      <c r="BI125" s="179">
        <v>43868</v>
      </c>
      <c r="BJ125" s="189" t="s">
        <v>6554</v>
      </c>
      <c r="BK125" s="189">
        <v>30</v>
      </c>
      <c r="BL125" s="189" t="s">
        <v>6552</v>
      </c>
      <c r="BM125" s="189" t="s">
        <v>4515</v>
      </c>
      <c r="BN125" s="189">
        <v>2</v>
      </c>
      <c r="BO125" s="189" t="s">
        <v>6553</v>
      </c>
      <c r="BP125" s="186" t="s">
        <v>1300</v>
      </c>
      <c r="BQ125" s="190">
        <v>44851</v>
      </c>
      <c r="BR125" s="188" t="s">
        <v>1058</v>
      </c>
      <c r="BS125" s="182" t="s">
        <v>14</v>
      </c>
      <c r="BT125" s="182" t="s">
        <v>14</v>
      </c>
      <c r="BU125" s="182" t="s">
        <v>14</v>
      </c>
      <c r="BV125" s="182" t="s">
        <v>14</v>
      </c>
      <c r="BW125" s="182" t="s">
        <v>14</v>
      </c>
      <c r="BX125" s="182" t="s">
        <v>14</v>
      </c>
      <c r="BY125" s="179">
        <v>43868</v>
      </c>
      <c r="BZ125" s="189" t="s">
        <v>1059</v>
      </c>
      <c r="CA125" s="189" t="s">
        <v>14</v>
      </c>
      <c r="CB125" s="189" t="s">
        <v>14</v>
      </c>
      <c r="CC125" s="189" t="s">
        <v>14</v>
      </c>
      <c r="CD125" s="189" t="s">
        <v>14</v>
      </c>
      <c r="CE125" s="189" t="s">
        <v>14</v>
      </c>
      <c r="CF125" s="189" t="s">
        <v>14</v>
      </c>
      <c r="CG125" s="190">
        <v>43868</v>
      </c>
      <c r="CH125" s="188" t="s">
        <v>9992</v>
      </c>
      <c r="CI125" s="189" t="e">
        <v>#N/A</v>
      </c>
      <c r="CJ125" s="189" t="e">
        <v>#N/A</v>
      </c>
      <c r="CK125" s="189" t="e">
        <v>#N/A</v>
      </c>
      <c r="CL125" s="189" t="e">
        <v>#N/A</v>
      </c>
      <c r="CM125" s="189" t="e">
        <v>#N/A</v>
      </c>
      <c r="CN125" s="189" t="e">
        <v>#N/A</v>
      </c>
      <c r="CO125" s="191" t="e">
        <v>#N/A</v>
      </c>
      <c r="CP125" s="189" t="s">
        <v>1060</v>
      </c>
      <c r="CQ125" s="182" t="s">
        <v>14</v>
      </c>
      <c r="CR125" s="182" t="s">
        <v>14</v>
      </c>
      <c r="CS125" s="182" t="s">
        <v>14</v>
      </c>
      <c r="CT125" s="182" t="s">
        <v>14</v>
      </c>
      <c r="CU125" s="182" t="s">
        <v>14</v>
      </c>
      <c r="CV125" s="182" t="s">
        <v>14</v>
      </c>
      <c r="CW125" s="179">
        <v>43868</v>
      </c>
      <c r="CX125" s="189" t="s">
        <v>6558</v>
      </c>
      <c r="CY125" s="186">
        <v>1143000</v>
      </c>
      <c r="CZ125" s="186" t="s">
        <v>6548</v>
      </c>
      <c r="DA125" s="186" t="s">
        <v>4515</v>
      </c>
      <c r="DB125" s="186">
        <v>2</v>
      </c>
      <c r="DC125" s="186" t="s">
        <v>6545</v>
      </c>
      <c r="DD125" s="186" t="s">
        <v>6549</v>
      </c>
      <c r="DE125" s="192">
        <v>44851</v>
      </c>
      <c r="DF125" s="188" t="s">
        <v>5720</v>
      </c>
      <c r="DG125" s="178">
        <v>0</v>
      </c>
      <c r="DH125" s="182" t="s">
        <v>1597</v>
      </c>
      <c r="DI125" s="182" t="s">
        <v>4515</v>
      </c>
      <c r="DJ125" s="182">
        <v>2</v>
      </c>
      <c r="DK125" s="182" t="s">
        <v>5719</v>
      </c>
      <c r="DL125" s="182" t="s">
        <v>1598</v>
      </c>
      <c r="DM125" s="179">
        <v>44825</v>
      </c>
      <c r="DN125" s="189" t="s">
        <v>6561</v>
      </c>
      <c r="DO125" s="186">
        <v>11864000</v>
      </c>
      <c r="DP125" s="189" t="s">
        <v>6559</v>
      </c>
      <c r="DQ125" s="189" t="s">
        <v>4515</v>
      </c>
      <c r="DR125" s="189">
        <v>2</v>
      </c>
      <c r="DS125" s="189" t="s">
        <v>6541</v>
      </c>
      <c r="DT125" s="189" t="s">
        <v>6560</v>
      </c>
      <c r="DU125" s="190">
        <v>44851</v>
      </c>
      <c r="DV125" s="188" t="s">
        <v>6562</v>
      </c>
      <c r="DW125" s="178">
        <v>1143000</v>
      </c>
      <c r="DX125" s="182" t="s">
        <v>6548</v>
      </c>
      <c r="DY125" s="182" t="s">
        <v>4515</v>
      </c>
      <c r="DZ125" s="182">
        <v>2</v>
      </c>
      <c r="EA125" s="182" t="s">
        <v>6545</v>
      </c>
      <c r="EB125" s="182" t="s">
        <v>6549</v>
      </c>
      <c r="EC125" s="179">
        <v>44851</v>
      </c>
      <c r="ED125" s="189" t="s">
        <v>6563</v>
      </c>
      <c r="EE125" s="186">
        <v>0</v>
      </c>
      <c r="EF125" s="189" t="s">
        <v>6548</v>
      </c>
      <c r="EG125" s="189" t="s">
        <v>4515</v>
      </c>
      <c r="EH125" s="189">
        <v>2</v>
      </c>
      <c r="EI125" s="189" t="s">
        <v>6545</v>
      </c>
      <c r="EJ125" s="189" t="s">
        <v>6549</v>
      </c>
      <c r="EK125" s="190">
        <v>44851</v>
      </c>
      <c r="EL125" s="188" t="s">
        <v>6565</v>
      </c>
      <c r="EM125" s="178">
        <v>0</v>
      </c>
      <c r="EN125" s="182" t="s">
        <v>6564</v>
      </c>
      <c r="EO125" s="182" t="s">
        <v>4515</v>
      </c>
      <c r="EP125" s="182">
        <v>2</v>
      </c>
      <c r="EQ125" s="182" t="s">
        <v>6545</v>
      </c>
      <c r="ER125" s="182" t="s">
        <v>6549</v>
      </c>
      <c r="ES125" s="179">
        <v>44851</v>
      </c>
      <c r="ET125" s="189" t="s">
        <v>6557</v>
      </c>
      <c r="EU125" s="189">
        <v>1128</v>
      </c>
      <c r="EV125" s="189" t="s">
        <v>6555</v>
      </c>
      <c r="EW125" s="189" t="s">
        <v>4515</v>
      </c>
      <c r="EX125" s="189">
        <v>2</v>
      </c>
      <c r="EY125" s="189" t="s">
        <v>6513</v>
      </c>
      <c r="EZ125" s="189" t="s">
        <v>6556</v>
      </c>
      <c r="FA125" s="190">
        <v>44851</v>
      </c>
      <c r="FB125" s="188" t="s">
        <v>1662</v>
      </c>
      <c r="FC125" s="182">
        <v>2</v>
      </c>
      <c r="FD125" s="182" t="s">
        <v>14</v>
      </c>
      <c r="FE125" s="182" t="s">
        <v>30</v>
      </c>
      <c r="FF125" s="182">
        <v>2</v>
      </c>
      <c r="FG125" s="182" t="s">
        <v>1661</v>
      </c>
      <c r="FH125" s="182" t="s">
        <v>14</v>
      </c>
      <c r="FI125" s="179">
        <v>44452</v>
      </c>
      <c r="FJ125" s="188" t="s">
        <v>9993</v>
      </c>
      <c r="FK125" s="189" t="e">
        <v>#N/A</v>
      </c>
      <c r="FL125" s="189" t="e">
        <v>#N/A</v>
      </c>
      <c r="FM125" s="189" t="e">
        <v>#N/A</v>
      </c>
      <c r="FN125" s="189" t="e">
        <v>#N/A</v>
      </c>
      <c r="FO125" s="189" t="e">
        <v>#N/A</v>
      </c>
      <c r="FP125" s="186" t="e">
        <v>#N/A</v>
      </c>
      <c r="FQ125" s="187" t="e">
        <v>#N/A</v>
      </c>
      <c r="FR125" s="188" t="s">
        <v>9994</v>
      </c>
      <c r="FS125" s="182" t="e">
        <v>#N/A</v>
      </c>
      <c r="FT125" s="182" t="e">
        <v>#N/A</v>
      </c>
      <c r="FU125" s="182" t="e">
        <v>#N/A</v>
      </c>
      <c r="FV125" s="182" t="e">
        <v>#N/A</v>
      </c>
      <c r="FW125" s="182" t="e">
        <v>#N/A</v>
      </c>
      <c r="FX125" s="182" t="e">
        <v>#N/A</v>
      </c>
      <c r="FY125" s="179" t="e">
        <v>#N/A</v>
      </c>
      <c r="FZ125" s="189" t="s">
        <v>3319</v>
      </c>
      <c r="GA125" s="189">
        <v>2</v>
      </c>
      <c r="GB125" s="189" t="s">
        <v>2247</v>
      </c>
      <c r="GC125" s="189" t="s">
        <v>30</v>
      </c>
      <c r="GD125" s="189">
        <v>2</v>
      </c>
      <c r="GE125" s="189" t="s">
        <v>14</v>
      </c>
      <c r="GF125" s="189" t="s">
        <v>14</v>
      </c>
      <c r="GG125" s="190">
        <v>44695</v>
      </c>
      <c r="GH125" s="188" t="s">
        <v>3325</v>
      </c>
      <c r="GI125" s="182">
        <v>2</v>
      </c>
      <c r="GJ125" s="182" t="s">
        <v>2247</v>
      </c>
      <c r="GK125" s="182" t="s">
        <v>30</v>
      </c>
      <c r="GL125" s="182">
        <v>2</v>
      </c>
      <c r="GM125" s="182" t="s">
        <v>14</v>
      </c>
      <c r="GN125" s="182" t="s">
        <v>14</v>
      </c>
      <c r="GO125" s="179">
        <v>44695</v>
      </c>
      <c r="GP125" s="189" t="s">
        <v>3320</v>
      </c>
      <c r="GQ125" s="189">
        <v>2</v>
      </c>
      <c r="GR125" s="189" t="s">
        <v>2247</v>
      </c>
      <c r="GS125" s="189" t="s">
        <v>30</v>
      </c>
      <c r="GT125" s="189">
        <v>2</v>
      </c>
      <c r="GU125" s="189" t="s">
        <v>14</v>
      </c>
      <c r="GV125" s="189" t="s">
        <v>14</v>
      </c>
      <c r="GW125" s="190">
        <v>44695</v>
      </c>
      <c r="GX125" s="188" t="s">
        <v>3326</v>
      </c>
      <c r="GY125" s="182">
        <v>3</v>
      </c>
      <c r="GZ125" s="182" t="s">
        <v>2247</v>
      </c>
      <c r="HA125" s="182" t="s">
        <v>30</v>
      </c>
      <c r="HB125" s="182">
        <v>2</v>
      </c>
      <c r="HC125" s="182" t="s">
        <v>14</v>
      </c>
      <c r="HD125" s="182" t="s">
        <v>14</v>
      </c>
      <c r="HE125" s="179">
        <v>44695</v>
      </c>
      <c r="HF125" s="189" t="s">
        <v>3318</v>
      </c>
      <c r="HG125" s="189">
        <v>0</v>
      </c>
      <c r="HH125" s="189" t="s">
        <v>2247</v>
      </c>
      <c r="HI125" s="189" t="s">
        <v>30</v>
      </c>
      <c r="HJ125" s="189">
        <v>2</v>
      </c>
      <c r="HK125" s="189" t="s">
        <v>14</v>
      </c>
      <c r="HL125" s="189" t="s">
        <v>14</v>
      </c>
      <c r="HM125" s="190">
        <v>44695</v>
      </c>
      <c r="HN125" s="188" t="s">
        <v>3324</v>
      </c>
      <c r="HO125" s="182">
        <v>1</v>
      </c>
      <c r="HP125" s="182" t="s">
        <v>2247</v>
      </c>
      <c r="HQ125" s="182" t="s">
        <v>30</v>
      </c>
      <c r="HR125" s="182">
        <v>2</v>
      </c>
      <c r="HS125" s="182" t="s">
        <v>14</v>
      </c>
      <c r="HT125" s="182" t="s">
        <v>14</v>
      </c>
      <c r="HU125" s="179">
        <v>44695</v>
      </c>
      <c r="HV125" s="189" t="s">
        <v>3321</v>
      </c>
      <c r="HW125" s="189">
        <v>3</v>
      </c>
      <c r="HX125" s="189" t="s">
        <v>2247</v>
      </c>
      <c r="HY125" s="189" t="s">
        <v>30</v>
      </c>
      <c r="HZ125" s="189">
        <v>2</v>
      </c>
      <c r="IA125" s="189" t="s">
        <v>14</v>
      </c>
      <c r="IB125" s="189" t="s">
        <v>14</v>
      </c>
      <c r="IC125" s="190">
        <v>44695</v>
      </c>
      <c r="ID125" s="188" t="s">
        <v>3323</v>
      </c>
      <c r="IE125" s="182">
        <v>1</v>
      </c>
      <c r="IF125" s="182" t="s">
        <v>2247</v>
      </c>
      <c r="IG125" s="182" t="s">
        <v>30</v>
      </c>
      <c r="IH125" s="182">
        <v>2</v>
      </c>
      <c r="II125" s="182" t="s">
        <v>14</v>
      </c>
      <c r="IJ125" s="182" t="s">
        <v>14</v>
      </c>
      <c r="IK125" s="179">
        <v>44695</v>
      </c>
      <c r="IL125" s="189" t="s">
        <v>3322</v>
      </c>
      <c r="IM125" s="189">
        <v>2</v>
      </c>
      <c r="IN125" s="189" t="s">
        <v>2247</v>
      </c>
      <c r="IO125" s="189" t="s">
        <v>30</v>
      </c>
      <c r="IP125" s="189">
        <v>2</v>
      </c>
      <c r="IQ125" s="189" t="s">
        <v>14</v>
      </c>
      <c r="IR125" s="189" t="s">
        <v>14</v>
      </c>
      <c r="IS125" s="190">
        <v>44695</v>
      </c>
    </row>
    <row r="126" spans="1:253" s="282" customFormat="1" ht="12.95" customHeight="1" x14ac:dyDescent="0.2">
      <c r="A126" s="282" t="s">
        <v>5372</v>
      </c>
      <c r="B126" s="282" t="s">
        <v>9232</v>
      </c>
      <c r="C126" s="282" t="s">
        <v>5373</v>
      </c>
      <c r="D126" s="282" t="s">
        <v>479</v>
      </c>
      <c r="E126" s="282" t="s">
        <v>8867</v>
      </c>
      <c r="F126" s="282" t="s">
        <v>5374</v>
      </c>
      <c r="G126" s="177">
        <v>48000000</v>
      </c>
      <c r="H126" s="178" t="s">
        <v>1765</v>
      </c>
      <c r="I126" s="178" t="s">
        <v>80</v>
      </c>
      <c r="J126" s="178">
        <v>1</v>
      </c>
      <c r="K126" s="178" t="s">
        <v>2464</v>
      </c>
      <c r="L126" s="178" t="s">
        <v>1766</v>
      </c>
      <c r="M126" s="179">
        <v>44804</v>
      </c>
      <c r="N126" s="193" t="s">
        <v>5376</v>
      </c>
      <c r="O126" s="180">
        <v>1840687</v>
      </c>
      <c r="P126" s="180" t="s">
        <v>1587</v>
      </c>
      <c r="Q126" s="180" t="s">
        <v>4515</v>
      </c>
      <c r="R126" s="180">
        <v>2</v>
      </c>
      <c r="S126" s="180" t="s">
        <v>5375</v>
      </c>
      <c r="T126" s="180" t="s">
        <v>1588</v>
      </c>
      <c r="U126" s="181">
        <v>44804</v>
      </c>
      <c r="V126" s="193" t="s">
        <v>5378</v>
      </c>
      <c r="W126" s="178">
        <v>48000000</v>
      </c>
      <c r="X126" s="178" t="s">
        <v>1765</v>
      </c>
      <c r="Y126" s="178" t="s">
        <v>80</v>
      </c>
      <c r="Z126" s="178">
        <v>1</v>
      </c>
      <c r="AA126" s="178" t="s">
        <v>5377</v>
      </c>
      <c r="AB126" s="178" t="s">
        <v>1766</v>
      </c>
      <c r="AC126" s="179">
        <v>44804</v>
      </c>
      <c r="AD126" s="193" t="s">
        <v>6526</v>
      </c>
      <c r="AE126" s="186">
        <v>349000</v>
      </c>
      <c r="AF126" s="186" t="s">
        <v>6515</v>
      </c>
      <c r="AG126" s="186" t="s">
        <v>4515</v>
      </c>
      <c r="AH126" s="186">
        <v>2</v>
      </c>
      <c r="AI126" s="186" t="s">
        <v>6525</v>
      </c>
      <c r="AJ126" s="186" t="s">
        <v>6516</v>
      </c>
      <c r="AK126" s="187">
        <v>44851</v>
      </c>
      <c r="AL126" s="193" t="s">
        <v>6528</v>
      </c>
      <c r="AM126" s="178">
        <v>139000</v>
      </c>
      <c r="AN126" s="178" t="s">
        <v>6515</v>
      </c>
      <c r="AO126" s="178" t="s">
        <v>4515</v>
      </c>
      <c r="AP126" s="178">
        <v>2</v>
      </c>
      <c r="AQ126" s="178" t="s">
        <v>6527</v>
      </c>
      <c r="AR126" s="178" t="s">
        <v>6516</v>
      </c>
      <c r="AS126" s="179">
        <v>44851</v>
      </c>
      <c r="AT126" s="194" t="s">
        <v>6529</v>
      </c>
      <c r="AU126" s="186">
        <v>122</v>
      </c>
      <c r="AV126" s="186" t="s">
        <v>6503</v>
      </c>
      <c r="AW126" s="186" t="s">
        <v>4515</v>
      </c>
      <c r="AX126" s="186">
        <v>2</v>
      </c>
      <c r="AY126" s="186" t="s">
        <v>6505</v>
      </c>
      <c r="AZ126" s="186" t="s">
        <v>6504</v>
      </c>
      <c r="BA126" s="187">
        <v>44851</v>
      </c>
      <c r="BB126" s="193" t="s">
        <v>5379</v>
      </c>
      <c r="BC126" s="178" t="s">
        <v>14</v>
      </c>
      <c r="BD126" s="178" t="s">
        <v>14</v>
      </c>
      <c r="BE126" s="178" t="s">
        <v>14</v>
      </c>
      <c r="BF126" s="178" t="s">
        <v>14</v>
      </c>
      <c r="BG126" s="178" t="s">
        <v>14</v>
      </c>
      <c r="BH126" s="178" t="s">
        <v>14</v>
      </c>
      <c r="BI126" s="179">
        <v>44804</v>
      </c>
      <c r="BJ126" s="194" t="s">
        <v>6531</v>
      </c>
      <c r="BK126" s="194">
        <v>146</v>
      </c>
      <c r="BL126" s="194" t="s">
        <v>6503</v>
      </c>
      <c r="BM126" s="194" t="s">
        <v>4515</v>
      </c>
      <c r="BN126" s="194">
        <v>2</v>
      </c>
      <c r="BO126" s="194" t="s">
        <v>6530</v>
      </c>
      <c r="BP126" s="186" t="s">
        <v>6504</v>
      </c>
      <c r="BQ126" s="195">
        <v>44851</v>
      </c>
      <c r="BR126" s="193" t="s">
        <v>6534</v>
      </c>
      <c r="BS126" s="196">
        <v>48200</v>
      </c>
      <c r="BT126" s="196" t="s">
        <v>6515</v>
      </c>
      <c r="BU126" s="196" t="s">
        <v>4515</v>
      </c>
      <c r="BV126" s="196">
        <v>2</v>
      </c>
      <c r="BW126" s="196" t="s">
        <v>6517</v>
      </c>
      <c r="BX126" s="196" t="s">
        <v>6516</v>
      </c>
      <c r="BY126" s="179">
        <v>44851</v>
      </c>
      <c r="BZ126" s="194" t="s">
        <v>6535</v>
      </c>
      <c r="CA126" s="194">
        <v>24800</v>
      </c>
      <c r="CB126" s="194" t="s">
        <v>6515</v>
      </c>
      <c r="CC126" s="194" t="s">
        <v>4515</v>
      </c>
      <c r="CD126" s="194">
        <v>2</v>
      </c>
      <c r="CE126" s="194" t="s">
        <v>6519</v>
      </c>
      <c r="CF126" s="194" t="s">
        <v>6516</v>
      </c>
      <c r="CG126" s="195">
        <v>44851</v>
      </c>
      <c r="CH126" s="193" t="s">
        <v>9995</v>
      </c>
      <c r="CI126" s="194" t="e">
        <v>#N/A</v>
      </c>
      <c r="CJ126" s="194" t="e">
        <v>#N/A</v>
      </c>
      <c r="CK126" s="194" t="e">
        <v>#N/A</v>
      </c>
      <c r="CL126" s="194" t="e">
        <v>#N/A</v>
      </c>
      <c r="CM126" s="194" t="e">
        <v>#N/A</v>
      </c>
      <c r="CN126" s="194" t="e">
        <v>#N/A</v>
      </c>
      <c r="CO126" s="197" t="e">
        <v>#N/A</v>
      </c>
      <c r="CP126" s="194" t="s">
        <v>6536</v>
      </c>
      <c r="CQ126" s="196">
        <v>14851</v>
      </c>
      <c r="CR126" s="196" t="s">
        <v>6521</v>
      </c>
      <c r="CS126" s="196" t="s">
        <v>4515</v>
      </c>
      <c r="CT126" s="196">
        <v>2</v>
      </c>
      <c r="CU126" s="196" t="s">
        <v>6523</v>
      </c>
      <c r="CV126" s="196" t="s">
        <v>6522</v>
      </c>
      <c r="CW126" s="179">
        <v>44851</v>
      </c>
      <c r="CX126" s="194" t="s">
        <v>6537</v>
      </c>
      <c r="CY126" s="186">
        <v>139000</v>
      </c>
      <c r="CZ126" s="186" t="s">
        <v>6515</v>
      </c>
      <c r="DA126" s="186" t="s">
        <v>4515</v>
      </c>
      <c r="DB126" s="186">
        <v>2</v>
      </c>
      <c r="DC126" s="186" t="s">
        <v>6543</v>
      </c>
      <c r="DD126" s="186" t="s">
        <v>6516</v>
      </c>
      <c r="DE126" s="192">
        <v>44851</v>
      </c>
      <c r="DF126" s="193" t="s">
        <v>6540</v>
      </c>
      <c r="DG126" s="178">
        <v>47651000</v>
      </c>
      <c r="DH126" s="196" t="s">
        <v>6538</v>
      </c>
      <c r="DI126" s="196" t="s">
        <v>4515</v>
      </c>
      <c r="DJ126" s="196">
        <v>2</v>
      </c>
      <c r="DK126" s="196" t="s">
        <v>5719</v>
      </c>
      <c r="DL126" s="196" t="s">
        <v>6539</v>
      </c>
      <c r="DM126" s="179">
        <v>44851</v>
      </c>
      <c r="DN126" s="194" t="s">
        <v>6542</v>
      </c>
      <c r="DO126" s="186">
        <v>210000</v>
      </c>
      <c r="DP126" s="194" t="s">
        <v>6515</v>
      </c>
      <c r="DQ126" s="194" t="s">
        <v>4515</v>
      </c>
      <c r="DR126" s="194">
        <v>2</v>
      </c>
      <c r="DS126" s="194" t="s">
        <v>6541</v>
      </c>
      <c r="DT126" s="194" t="s">
        <v>6516</v>
      </c>
      <c r="DU126" s="195">
        <v>44851</v>
      </c>
      <c r="DV126" s="193" t="s">
        <v>6544</v>
      </c>
      <c r="DW126" s="178">
        <v>139000</v>
      </c>
      <c r="DX126" s="196" t="s">
        <v>6515</v>
      </c>
      <c r="DY126" s="196" t="s">
        <v>4515</v>
      </c>
      <c r="DZ126" s="196">
        <v>2</v>
      </c>
      <c r="EA126" s="196" t="s">
        <v>6543</v>
      </c>
      <c r="EB126" s="196" t="s">
        <v>6516</v>
      </c>
      <c r="EC126" s="179">
        <v>44851</v>
      </c>
      <c r="ED126" s="194" t="s">
        <v>6546</v>
      </c>
      <c r="EE126" s="186">
        <v>0</v>
      </c>
      <c r="EF126" s="194" t="s">
        <v>6515</v>
      </c>
      <c r="EG126" s="194" t="s">
        <v>4515</v>
      </c>
      <c r="EH126" s="194">
        <v>2</v>
      </c>
      <c r="EI126" s="194" t="s">
        <v>6545</v>
      </c>
      <c r="EJ126" s="194" t="s">
        <v>6516</v>
      </c>
      <c r="EK126" s="195">
        <v>44851</v>
      </c>
      <c r="EL126" s="193" t="s">
        <v>6547</v>
      </c>
      <c r="EM126" s="178">
        <v>0</v>
      </c>
      <c r="EN126" s="196" t="s">
        <v>6515</v>
      </c>
      <c r="EO126" s="196" t="s">
        <v>4515</v>
      </c>
      <c r="EP126" s="196">
        <v>2</v>
      </c>
      <c r="EQ126" s="196" t="s">
        <v>6545</v>
      </c>
      <c r="ER126" s="196" t="s">
        <v>6516</v>
      </c>
      <c r="ES126" s="179">
        <v>44851</v>
      </c>
      <c r="ET126" s="194" t="s">
        <v>6533</v>
      </c>
      <c r="EU126" s="194">
        <v>1128</v>
      </c>
      <c r="EV126" s="194" t="s">
        <v>6511</v>
      </c>
      <c r="EW126" s="194" t="s">
        <v>4515</v>
      </c>
      <c r="EX126" s="194">
        <v>2</v>
      </c>
      <c r="EY126" s="194" t="s">
        <v>6532</v>
      </c>
      <c r="EZ126" s="194" t="s">
        <v>6512</v>
      </c>
      <c r="FA126" s="195">
        <v>44851</v>
      </c>
      <c r="FB126" s="193" t="s">
        <v>5380</v>
      </c>
      <c r="FC126" s="196">
        <v>5</v>
      </c>
      <c r="FD126" s="196" t="s">
        <v>1765</v>
      </c>
      <c r="FE126" s="196" t="s">
        <v>4515</v>
      </c>
      <c r="FF126" s="196">
        <v>2</v>
      </c>
      <c r="FG126" s="196" t="s">
        <v>1591</v>
      </c>
      <c r="FH126" s="196" t="s">
        <v>1766</v>
      </c>
      <c r="FI126" s="179">
        <v>44804</v>
      </c>
      <c r="FJ126" s="193" t="s">
        <v>5381</v>
      </c>
      <c r="FK126" s="194" t="s">
        <v>14</v>
      </c>
      <c r="FL126" s="194" t="s">
        <v>14</v>
      </c>
      <c r="FM126" s="194" t="s">
        <v>14</v>
      </c>
      <c r="FN126" s="194" t="s">
        <v>14</v>
      </c>
      <c r="FO126" s="194" t="s">
        <v>14</v>
      </c>
      <c r="FP126" s="186" t="s">
        <v>14</v>
      </c>
      <c r="FQ126" s="187">
        <v>44804</v>
      </c>
      <c r="FR126" s="193" t="s">
        <v>5382</v>
      </c>
      <c r="FS126" s="196" t="s">
        <v>14</v>
      </c>
      <c r="FT126" s="196" t="s">
        <v>14</v>
      </c>
      <c r="FU126" s="196" t="s">
        <v>14</v>
      </c>
      <c r="FV126" s="196" t="s">
        <v>14</v>
      </c>
      <c r="FW126" s="196" t="s">
        <v>14</v>
      </c>
      <c r="FX126" s="196" t="s">
        <v>14</v>
      </c>
      <c r="FY126" s="179">
        <v>44804</v>
      </c>
      <c r="FZ126" s="194" t="s">
        <v>5394</v>
      </c>
      <c r="GA126" s="194">
        <v>2</v>
      </c>
      <c r="GB126" s="194" t="s">
        <v>2247</v>
      </c>
      <c r="GC126" s="194" t="s">
        <v>30</v>
      </c>
      <c r="GD126" s="194">
        <v>2</v>
      </c>
      <c r="GE126" s="194" t="s">
        <v>14</v>
      </c>
      <c r="GF126" s="194" t="s">
        <v>14</v>
      </c>
      <c r="GG126" s="195">
        <v>44804</v>
      </c>
      <c r="GH126" s="193" t="s">
        <v>5400</v>
      </c>
      <c r="GI126" s="196">
        <v>2</v>
      </c>
      <c r="GJ126" s="196" t="s">
        <v>2247</v>
      </c>
      <c r="GK126" s="196" t="s">
        <v>30</v>
      </c>
      <c r="GL126" s="196">
        <v>2</v>
      </c>
      <c r="GM126" s="196" t="s">
        <v>14</v>
      </c>
      <c r="GN126" s="196" t="s">
        <v>14</v>
      </c>
      <c r="GO126" s="179">
        <v>44804</v>
      </c>
      <c r="GP126" s="194" t="s">
        <v>5395</v>
      </c>
      <c r="GQ126" s="194">
        <v>3</v>
      </c>
      <c r="GR126" s="194" t="s">
        <v>2247</v>
      </c>
      <c r="GS126" s="194" t="s">
        <v>30</v>
      </c>
      <c r="GT126" s="194">
        <v>2</v>
      </c>
      <c r="GU126" s="194" t="s">
        <v>14</v>
      </c>
      <c r="GV126" s="194" t="s">
        <v>14</v>
      </c>
      <c r="GW126" s="195">
        <v>44804</v>
      </c>
      <c r="GX126" s="193" t="s">
        <v>5401</v>
      </c>
      <c r="GY126" s="196">
        <v>3</v>
      </c>
      <c r="GZ126" s="196" t="s">
        <v>2247</v>
      </c>
      <c r="HA126" s="196" t="s">
        <v>30</v>
      </c>
      <c r="HB126" s="196">
        <v>2</v>
      </c>
      <c r="HC126" s="196" t="s">
        <v>14</v>
      </c>
      <c r="HD126" s="196" t="s">
        <v>14</v>
      </c>
      <c r="HE126" s="179">
        <v>44804</v>
      </c>
      <c r="HF126" s="194" t="s">
        <v>5393</v>
      </c>
      <c r="HG126" s="194">
        <v>2</v>
      </c>
      <c r="HH126" s="194" t="s">
        <v>2247</v>
      </c>
      <c r="HI126" s="194" t="s">
        <v>30</v>
      </c>
      <c r="HJ126" s="194">
        <v>2</v>
      </c>
      <c r="HK126" s="194" t="s">
        <v>14</v>
      </c>
      <c r="HL126" s="194" t="s">
        <v>14</v>
      </c>
      <c r="HM126" s="195">
        <v>44804</v>
      </c>
      <c r="HN126" s="193" t="s">
        <v>5399</v>
      </c>
      <c r="HO126" s="196">
        <v>1</v>
      </c>
      <c r="HP126" s="196" t="s">
        <v>2247</v>
      </c>
      <c r="HQ126" s="196" t="s">
        <v>30</v>
      </c>
      <c r="HR126" s="196">
        <v>2</v>
      </c>
      <c r="HS126" s="196" t="s">
        <v>14</v>
      </c>
      <c r="HT126" s="196" t="s">
        <v>14</v>
      </c>
      <c r="HU126" s="179">
        <v>44804</v>
      </c>
      <c r="HV126" s="194" t="s">
        <v>5396</v>
      </c>
      <c r="HW126" s="194">
        <v>3</v>
      </c>
      <c r="HX126" s="194" t="s">
        <v>2247</v>
      </c>
      <c r="HY126" s="194" t="s">
        <v>30</v>
      </c>
      <c r="HZ126" s="194">
        <v>2</v>
      </c>
      <c r="IA126" s="194" t="s">
        <v>14</v>
      </c>
      <c r="IB126" s="194" t="s">
        <v>14</v>
      </c>
      <c r="IC126" s="195">
        <v>44804</v>
      </c>
      <c r="ID126" s="193" t="s">
        <v>5398</v>
      </c>
      <c r="IE126" s="196">
        <v>1</v>
      </c>
      <c r="IF126" s="196" t="s">
        <v>2247</v>
      </c>
      <c r="IG126" s="196" t="s">
        <v>30</v>
      </c>
      <c r="IH126" s="196">
        <v>2</v>
      </c>
      <c r="II126" s="196" t="s">
        <v>14</v>
      </c>
      <c r="IJ126" s="196" t="s">
        <v>14</v>
      </c>
      <c r="IK126" s="179">
        <v>44804</v>
      </c>
      <c r="IL126" s="194" t="s">
        <v>5397</v>
      </c>
      <c r="IM126" s="194">
        <v>3</v>
      </c>
      <c r="IN126" s="194" t="s">
        <v>2247</v>
      </c>
      <c r="IO126" s="194" t="s">
        <v>30</v>
      </c>
      <c r="IP126" s="194">
        <v>2</v>
      </c>
      <c r="IQ126" s="194" t="s">
        <v>14</v>
      </c>
      <c r="IR126" s="194" t="s">
        <v>14</v>
      </c>
      <c r="IS126" s="195">
        <v>44804</v>
      </c>
    </row>
    <row r="127" spans="1:253" s="282" customFormat="1" ht="12.95" customHeight="1" x14ac:dyDescent="0.2">
      <c r="A127" s="282" t="s">
        <v>1531</v>
      </c>
      <c r="B127" s="282" t="s">
        <v>9481</v>
      </c>
      <c r="C127" s="282" t="s">
        <v>1532</v>
      </c>
      <c r="D127" s="282" t="s">
        <v>479</v>
      </c>
      <c r="E127" s="282" t="s">
        <v>8867</v>
      </c>
      <c r="F127" s="282" t="s">
        <v>2467</v>
      </c>
      <c r="G127" s="177">
        <v>48000000</v>
      </c>
      <c r="H127" s="178" t="s">
        <v>1765</v>
      </c>
      <c r="I127" s="178" t="s">
        <v>80</v>
      </c>
      <c r="J127" s="178">
        <v>1</v>
      </c>
      <c r="K127" s="178" t="s">
        <v>2464</v>
      </c>
      <c r="L127" s="178" t="s">
        <v>1766</v>
      </c>
      <c r="M127" s="179">
        <v>44680</v>
      </c>
      <c r="N127" s="188" t="s">
        <v>4030</v>
      </c>
      <c r="O127" s="180">
        <v>880145</v>
      </c>
      <c r="P127" s="180" t="s">
        <v>1587</v>
      </c>
      <c r="Q127" s="180" t="s">
        <v>30</v>
      </c>
      <c r="R127" s="180">
        <v>2</v>
      </c>
      <c r="S127" s="180" t="s">
        <v>4029</v>
      </c>
      <c r="T127" s="180" t="s">
        <v>1588</v>
      </c>
      <c r="U127" s="181">
        <v>44738</v>
      </c>
      <c r="V127" s="188" t="s">
        <v>4032</v>
      </c>
      <c r="W127" s="178">
        <v>17144000</v>
      </c>
      <c r="X127" s="178" t="s">
        <v>1765</v>
      </c>
      <c r="Y127" s="178" t="s">
        <v>80</v>
      </c>
      <c r="Z127" s="178">
        <v>1</v>
      </c>
      <c r="AA127" s="178" t="s">
        <v>4031</v>
      </c>
      <c r="AB127" s="178" t="s">
        <v>1766</v>
      </c>
      <c r="AC127" s="179">
        <v>44738</v>
      </c>
      <c r="AD127" s="188" t="s">
        <v>4034</v>
      </c>
      <c r="AE127" s="186">
        <v>13765000</v>
      </c>
      <c r="AF127" s="186" t="s">
        <v>1765</v>
      </c>
      <c r="AG127" s="186" t="s">
        <v>80</v>
      </c>
      <c r="AH127" s="186">
        <v>1</v>
      </c>
      <c r="AI127" s="186" t="s">
        <v>4033</v>
      </c>
      <c r="AJ127" s="186" t="s">
        <v>1766</v>
      </c>
      <c r="AK127" s="187">
        <v>44738</v>
      </c>
      <c r="AL127" s="188" t="s">
        <v>6569</v>
      </c>
      <c r="AM127" s="178">
        <v>146000</v>
      </c>
      <c r="AN127" s="178" t="s">
        <v>6566</v>
      </c>
      <c r="AO127" s="178" t="s">
        <v>4515</v>
      </c>
      <c r="AP127" s="178">
        <v>2</v>
      </c>
      <c r="AQ127" s="178" t="s">
        <v>6568</v>
      </c>
      <c r="AR127" s="178" t="s">
        <v>6567</v>
      </c>
      <c r="AS127" s="179">
        <v>44851</v>
      </c>
      <c r="AT127" s="189" t="s">
        <v>1533</v>
      </c>
      <c r="AU127" s="186">
        <v>0</v>
      </c>
      <c r="AV127" s="186" t="s">
        <v>14</v>
      </c>
      <c r="AW127" s="186" t="s">
        <v>14</v>
      </c>
      <c r="AX127" s="186" t="s">
        <v>14</v>
      </c>
      <c r="AY127" s="186" t="s">
        <v>14</v>
      </c>
      <c r="AZ127" s="186" t="s">
        <v>14</v>
      </c>
      <c r="BA127" s="187">
        <v>44316</v>
      </c>
      <c r="BB127" s="188" t="s">
        <v>1534</v>
      </c>
      <c r="BC127" s="178">
        <v>0</v>
      </c>
      <c r="BD127" s="178" t="s">
        <v>14</v>
      </c>
      <c r="BE127" s="178" t="s">
        <v>14</v>
      </c>
      <c r="BF127" s="178" t="s">
        <v>14</v>
      </c>
      <c r="BG127" s="178" t="s">
        <v>14</v>
      </c>
      <c r="BH127" s="178" t="s">
        <v>14</v>
      </c>
      <c r="BI127" s="179">
        <v>44316</v>
      </c>
      <c r="BJ127" s="189" t="s">
        <v>6571</v>
      </c>
      <c r="BK127" s="189">
        <v>695</v>
      </c>
      <c r="BL127" s="189" t="s">
        <v>6552</v>
      </c>
      <c r="BM127" s="189" t="s">
        <v>4515</v>
      </c>
      <c r="BN127" s="189">
        <v>2</v>
      </c>
      <c r="BO127" s="189" t="s">
        <v>6570</v>
      </c>
      <c r="BP127" s="186" t="s">
        <v>1300</v>
      </c>
      <c r="BQ127" s="190">
        <v>44851</v>
      </c>
      <c r="BR127" s="188" t="s">
        <v>1538</v>
      </c>
      <c r="BS127" s="182">
        <v>55</v>
      </c>
      <c r="BT127" s="182" t="s">
        <v>1535</v>
      </c>
      <c r="BU127" s="182" t="s">
        <v>19</v>
      </c>
      <c r="BV127" s="182">
        <v>3</v>
      </c>
      <c r="BW127" s="182" t="s">
        <v>1537</v>
      </c>
      <c r="BX127" s="182" t="s">
        <v>1536</v>
      </c>
      <c r="BY127" s="179">
        <v>44316</v>
      </c>
      <c r="BZ127" s="189" t="s">
        <v>1539</v>
      </c>
      <c r="CA127" s="189">
        <v>0</v>
      </c>
      <c r="CB127" s="189" t="s">
        <v>14</v>
      </c>
      <c r="CC127" s="189" t="s">
        <v>14</v>
      </c>
      <c r="CD127" s="189" t="s">
        <v>14</v>
      </c>
      <c r="CE127" s="189" t="s">
        <v>14</v>
      </c>
      <c r="CF127" s="189" t="s">
        <v>14</v>
      </c>
      <c r="CG127" s="190">
        <v>44316</v>
      </c>
      <c r="CH127" s="188" t="s">
        <v>9996</v>
      </c>
      <c r="CI127" s="189" t="e">
        <v>#N/A</v>
      </c>
      <c r="CJ127" s="189" t="e">
        <v>#N/A</v>
      </c>
      <c r="CK127" s="189" t="e">
        <v>#N/A</v>
      </c>
      <c r="CL127" s="189" t="e">
        <v>#N/A</v>
      </c>
      <c r="CM127" s="189" t="e">
        <v>#N/A</v>
      </c>
      <c r="CN127" s="189" t="e">
        <v>#N/A</v>
      </c>
      <c r="CO127" s="191" t="e">
        <v>#N/A</v>
      </c>
      <c r="CP127" s="189" t="s">
        <v>1540</v>
      </c>
      <c r="CQ127" s="182">
        <v>0</v>
      </c>
      <c r="CR127" s="182" t="s">
        <v>14</v>
      </c>
      <c r="CS127" s="182" t="s">
        <v>14</v>
      </c>
      <c r="CT127" s="182" t="s">
        <v>14</v>
      </c>
      <c r="CU127" s="182" t="s">
        <v>14</v>
      </c>
      <c r="CV127" s="182" t="s">
        <v>14</v>
      </c>
      <c r="CW127" s="179">
        <v>44316</v>
      </c>
      <c r="CX127" s="189" t="s">
        <v>4035</v>
      </c>
      <c r="CY127" s="186">
        <v>8040000</v>
      </c>
      <c r="CZ127" s="186" t="s">
        <v>1765</v>
      </c>
      <c r="DA127" s="186" t="s">
        <v>80</v>
      </c>
      <c r="DB127" s="186">
        <v>1</v>
      </c>
      <c r="DC127" s="186" t="s">
        <v>4040</v>
      </c>
      <c r="DD127" s="186" t="s">
        <v>1766</v>
      </c>
      <c r="DE127" s="192">
        <v>44738</v>
      </c>
      <c r="DF127" s="188" t="s">
        <v>4037</v>
      </c>
      <c r="DG127" s="178">
        <v>3379000</v>
      </c>
      <c r="DH127" s="182" t="s">
        <v>1765</v>
      </c>
      <c r="DI127" s="182" t="s">
        <v>80</v>
      </c>
      <c r="DJ127" s="182">
        <v>1</v>
      </c>
      <c r="DK127" s="182" t="s">
        <v>4036</v>
      </c>
      <c r="DL127" s="182" t="s">
        <v>1766</v>
      </c>
      <c r="DM127" s="179">
        <v>44738</v>
      </c>
      <c r="DN127" s="189" t="s">
        <v>4039</v>
      </c>
      <c r="DO127" s="186">
        <v>5725000</v>
      </c>
      <c r="DP127" s="189" t="s">
        <v>1765</v>
      </c>
      <c r="DQ127" s="189" t="s">
        <v>80</v>
      </c>
      <c r="DR127" s="189">
        <v>1</v>
      </c>
      <c r="DS127" s="189" t="s">
        <v>4038</v>
      </c>
      <c r="DT127" s="189" t="s">
        <v>1766</v>
      </c>
      <c r="DU127" s="190">
        <v>44738</v>
      </c>
      <c r="DV127" s="188" t="s">
        <v>4041</v>
      </c>
      <c r="DW127" s="178">
        <v>2980000</v>
      </c>
      <c r="DX127" s="182" t="s">
        <v>1765</v>
      </c>
      <c r="DY127" s="182" t="s">
        <v>80</v>
      </c>
      <c r="DZ127" s="182">
        <v>1</v>
      </c>
      <c r="EA127" s="182" t="s">
        <v>4040</v>
      </c>
      <c r="EB127" s="182" t="s">
        <v>1766</v>
      </c>
      <c r="EC127" s="179">
        <v>44738</v>
      </c>
      <c r="ED127" s="189" t="s">
        <v>4043</v>
      </c>
      <c r="EE127" s="186">
        <v>4160000</v>
      </c>
      <c r="EF127" s="189" t="s">
        <v>1765</v>
      </c>
      <c r="EG127" s="189" t="s">
        <v>80</v>
      </c>
      <c r="EH127" s="189">
        <v>1</v>
      </c>
      <c r="EI127" s="189" t="s">
        <v>4042</v>
      </c>
      <c r="EJ127" s="189" t="s">
        <v>1766</v>
      </c>
      <c r="EK127" s="190">
        <v>44738</v>
      </c>
      <c r="EL127" s="188" t="s">
        <v>4045</v>
      </c>
      <c r="EM127" s="178">
        <v>900000</v>
      </c>
      <c r="EN127" s="182" t="s">
        <v>1765</v>
      </c>
      <c r="EO127" s="182" t="s">
        <v>80</v>
      </c>
      <c r="EP127" s="182">
        <v>1</v>
      </c>
      <c r="EQ127" s="182" t="s">
        <v>4044</v>
      </c>
      <c r="ER127" s="182" t="s">
        <v>1766</v>
      </c>
      <c r="ES127" s="179">
        <v>44738</v>
      </c>
      <c r="ET127" s="189" t="s">
        <v>6572</v>
      </c>
      <c r="EU127" s="189">
        <v>1128</v>
      </c>
      <c r="EV127" s="189" t="s">
        <v>6511</v>
      </c>
      <c r="EW127" s="189" t="s">
        <v>4515</v>
      </c>
      <c r="EX127" s="189">
        <v>2</v>
      </c>
      <c r="EY127" s="189" t="s">
        <v>6513</v>
      </c>
      <c r="EZ127" s="189" t="s">
        <v>6512</v>
      </c>
      <c r="FA127" s="190">
        <v>44851</v>
      </c>
      <c r="FB127" s="188" t="s">
        <v>1544</v>
      </c>
      <c r="FC127" s="182">
        <v>2</v>
      </c>
      <c r="FD127" s="182" t="s">
        <v>1541</v>
      </c>
      <c r="FE127" s="182" t="s">
        <v>30</v>
      </c>
      <c r="FF127" s="182">
        <v>2</v>
      </c>
      <c r="FG127" s="182" t="s">
        <v>1543</v>
      </c>
      <c r="FH127" s="182" t="s">
        <v>1542</v>
      </c>
      <c r="FI127" s="179">
        <v>44316</v>
      </c>
      <c r="FJ127" s="188" t="s">
        <v>1545</v>
      </c>
      <c r="FK127" s="189">
        <v>0</v>
      </c>
      <c r="FL127" s="189" t="s">
        <v>14</v>
      </c>
      <c r="FM127" s="189" t="s">
        <v>14</v>
      </c>
      <c r="FN127" s="189" t="s">
        <v>14</v>
      </c>
      <c r="FO127" s="189" t="s">
        <v>14</v>
      </c>
      <c r="FP127" s="186" t="s">
        <v>14</v>
      </c>
      <c r="FQ127" s="187">
        <v>44316</v>
      </c>
      <c r="FR127" s="188" t="s">
        <v>1546</v>
      </c>
      <c r="FS127" s="182">
        <v>0</v>
      </c>
      <c r="FT127" s="182" t="s">
        <v>14</v>
      </c>
      <c r="FU127" s="182" t="s">
        <v>14</v>
      </c>
      <c r="FV127" s="182" t="s">
        <v>14</v>
      </c>
      <c r="FW127" s="182" t="s">
        <v>14</v>
      </c>
      <c r="FX127" s="182" t="s">
        <v>14</v>
      </c>
      <c r="FY127" s="179">
        <v>44316</v>
      </c>
      <c r="FZ127" s="189" t="s">
        <v>3328</v>
      </c>
      <c r="GA127" s="189">
        <v>2</v>
      </c>
      <c r="GB127" s="189" t="s">
        <v>2247</v>
      </c>
      <c r="GC127" s="189" t="s">
        <v>30</v>
      </c>
      <c r="GD127" s="189">
        <v>2</v>
      </c>
      <c r="GE127" s="189" t="s">
        <v>14</v>
      </c>
      <c r="GF127" s="189" t="s">
        <v>14</v>
      </c>
      <c r="GG127" s="190">
        <v>44695</v>
      </c>
      <c r="GH127" s="188" t="s">
        <v>3334</v>
      </c>
      <c r="GI127" s="182">
        <v>2</v>
      </c>
      <c r="GJ127" s="182" t="s">
        <v>2247</v>
      </c>
      <c r="GK127" s="182" t="s">
        <v>30</v>
      </c>
      <c r="GL127" s="182">
        <v>2</v>
      </c>
      <c r="GM127" s="182" t="s">
        <v>14</v>
      </c>
      <c r="GN127" s="182" t="s">
        <v>14</v>
      </c>
      <c r="GO127" s="179">
        <v>44695</v>
      </c>
      <c r="GP127" s="189" t="s">
        <v>3329</v>
      </c>
      <c r="GQ127" s="189">
        <v>2</v>
      </c>
      <c r="GR127" s="189" t="s">
        <v>2247</v>
      </c>
      <c r="GS127" s="189" t="s">
        <v>30</v>
      </c>
      <c r="GT127" s="189">
        <v>2</v>
      </c>
      <c r="GU127" s="189" t="s">
        <v>14</v>
      </c>
      <c r="GV127" s="189" t="s">
        <v>14</v>
      </c>
      <c r="GW127" s="190">
        <v>44695</v>
      </c>
      <c r="GX127" s="188" t="s">
        <v>3335</v>
      </c>
      <c r="GY127" s="182">
        <v>3</v>
      </c>
      <c r="GZ127" s="182" t="s">
        <v>2247</v>
      </c>
      <c r="HA127" s="182" t="s">
        <v>30</v>
      </c>
      <c r="HB127" s="182">
        <v>2</v>
      </c>
      <c r="HC127" s="182" t="s">
        <v>14</v>
      </c>
      <c r="HD127" s="182" t="s">
        <v>14</v>
      </c>
      <c r="HE127" s="179">
        <v>44695</v>
      </c>
      <c r="HF127" s="189" t="s">
        <v>3327</v>
      </c>
      <c r="HG127" s="189">
        <v>2</v>
      </c>
      <c r="HH127" s="189" t="s">
        <v>2247</v>
      </c>
      <c r="HI127" s="189" t="s">
        <v>30</v>
      </c>
      <c r="HJ127" s="189">
        <v>2</v>
      </c>
      <c r="HK127" s="189" t="s">
        <v>14</v>
      </c>
      <c r="HL127" s="189" t="s">
        <v>14</v>
      </c>
      <c r="HM127" s="190">
        <v>44695</v>
      </c>
      <c r="HN127" s="188" t="s">
        <v>3333</v>
      </c>
      <c r="HO127" s="182">
        <v>1</v>
      </c>
      <c r="HP127" s="182" t="s">
        <v>2247</v>
      </c>
      <c r="HQ127" s="182" t="s">
        <v>30</v>
      </c>
      <c r="HR127" s="182">
        <v>2</v>
      </c>
      <c r="HS127" s="182" t="s">
        <v>14</v>
      </c>
      <c r="HT127" s="182" t="s">
        <v>14</v>
      </c>
      <c r="HU127" s="179">
        <v>44695</v>
      </c>
      <c r="HV127" s="189" t="s">
        <v>3330</v>
      </c>
      <c r="HW127" s="189">
        <v>3</v>
      </c>
      <c r="HX127" s="189" t="s">
        <v>2247</v>
      </c>
      <c r="HY127" s="189" t="s">
        <v>30</v>
      </c>
      <c r="HZ127" s="189">
        <v>2</v>
      </c>
      <c r="IA127" s="189" t="s">
        <v>14</v>
      </c>
      <c r="IB127" s="189" t="s">
        <v>14</v>
      </c>
      <c r="IC127" s="190">
        <v>44695</v>
      </c>
      <c r="ID127" s="188" t="s">
        <v>3332</v>
      </c>
      <c r="IE127" s="182">
        <v>1</v>
      </c>
      <c r="IF127" s="182" t="s">
        <v>2247</v>
      </c>
      <c r="IG127" s="182" t="s">
        <v>30</v>
      </c>
      <c r="IH127" s="182">
        <v>2</v>
      </c>
      <c r="II127" s="182" t="s">
        <v>14</v>
      </c>
      <c r="IJ127" s="182" t="s">
        <v>14</v>
      </c>
      <c r="IK127" s="179">
        <v>44695</v>
      </c>
      <c r="IL127" s="189" t="s">
        <v>3331</v>
      </c>
      <c r="IM127" s="189">
        <v>2</v>
      </c>
      <c r="IN127" s="189" t="s">
        <v>2247</v>
      </c>
      <c r="IO127" s="189" t="s">
        <v>30</v>
      </c>
      <c r="IP127" s="189">
        <v>2</v>
      </c>
      <c r="IQ127" s="189" t="s">
        <v>14</v>
      </c>
      <c r="IR127" s="189" t="s">
        <v>14</v>
      </c>
      <c r="IS127" s="190">
        <v>44695</v>
      </c>
    </row>
    <row r="128" spans="1:253" s="282" customFormat="1" ht="12.95" customHeight="1" x14ac:dyDescent="0.2">
      <c r="A128" s="282" t="s">
        <v>27</v>
      </c>
      <c r="B128" s="282" t="s">
        <v>9197</v>
      </c>
      <c r="C128" s="282" t="s">
        <v>28</v>
      </c>
      <c r="D128" s="282" t="s">
        <v>29</v>
      </c>
      <c r="E128" s="282" t="s">
        <v>8868</v>
      </c>
      <c r="F128" s="282" t="s">
        <v>5112</v>
      </c>
      <c r="G128" s="177">
        <v>17258000</v>
      </c>
      <c r="H128" s="178" t="s">
        <v>5109</v>
      </c>
      <c r="I128" s="178" t="s">
        <v>30</v>
      </c>
      <c r="J128" s="178">
        <v>2</v>
      </c>
      <c r="K128" s="178" t="s">
        <v>5111</v>
      </c>
      <c r="L128" s="178" t="s">
        <v>5110</v>
      </c>
      <c r="M128" s="179">
        <v>44804</v>
      </c>
      <c r="N128" s="193" t="s">
        <v>5116</v>
      </c>
      <c r="O128" s="180">
        <v>196712</v>
      </c>
      <c r="P128" s="180" t="s">
        <v>5113</v>
      </c>
      <c r="Q128" s="180" t="s">
        <v>30</v>
      </c>
      <c r="R128" s="180">
        <v>2</v>
      </c>
      <c r="S128" s="180" t="s">
        <v>5115</v>
      </c>
      <c r="T128" s="180" t="s">
        <v>5114</v>
      </c>
      <c r="U128" s="181">
        <v>44804</v>
      </c>
      <c r="V128" s="193" t="s">
        <v>5119</v>
      </c>
      <c r="W128" s="178">
        <v>17258000</v>
      </c>
      <c r="X128" s="178" t="s">
        <v>5117</v>
      </c>
      <c r="Y128" s="178" t="s">
        <v>80</v>
      </c>
      <c r="Z128" s="178">
        <v>1</v>
      </c>
      <c r="AA128" s="178" t="s">
        <v>5118</v>
      </c>
      <c r="AB128" s="178" t="s">
        <v>5110</v>
      </c>
      <c r="AC128" s="179">
        <v>44804</v>
      </c>
      <c r="AD128" s="193" t="s">
        <v>5121</v>
      </c>
      <c r="AE128" s="186">
        <v>4452000</v>
      </c>
      <c r="AF128" s="186" t="s">
        <v>5117</v>
      </c>
      <c r="AG128" s="186" t="s">
        <v>80</v>
      </c>
      <c r="AH128" s="186">
        <v>1</v>
      </c>
      <c r="AI128" s="186" t="s">
        <v>5120</v>
      </c>
      <c r="AJ128" s="186" t="s">
        <v>5110</v>
      </c>
      <c r="AK128" s="187">
        <v>44804</v>
      </c>
      <c r="AL128" s="193" t="s">
        <v>6316</v>
      </c>
      <c r="AM128" s="178">
        <v>12000</v>
      </c>
      <c r="AN128" s="178" t="s">
        <v>6310</v>
      </c>
      <c r="AO128" s="178" t="s">
        <v>80</v>
      </c>
      <c r="AP128" s="178">
        <v>1</v>
      </c>
      <c r="AQ128" s="178" t="s">
        <v>6315</v>
      </c>
      <c r="AR128" s="178" t="s">
        <v>6314</v>
      </c>
      <c r="AS128" s="179">
        <v>44838</v>
      </c>
      <c r="AT128" s="194" t="s">
        <v>38</v>
      </c>
      <c r="AU128" s="186">
        <v>0</v>
      </c>
      <c r="AV128" s="186">
        <v>0</v>
      </c>
      <c r="AW128" s="186" t="s">
        <v>30</v>
      </c>
      <c r="AX128" s="186">
        <v>2</v>
      </c>
      <c r="AY128" s="186">
        <v>0</v>
      </c>
      <c r="AZ128" s="186">
        <v>0</v>
      </c>
      <c r="BA128" s="187">
        <v>43489</v>
      </c>
      <c r="BB128" s="193" t="s">
        <v>36</v>
      </c>
      <c r="BC128" s="178">
        <v>0</v>
      </c>
      <c r="BD128" s="178">
        <v>0</v>
      </c>
      <c r="BE128" s="178" t="s">
        <v>30</v>
      </c>
      <c r="BF128" s="178">
        <v>2</v>
      </c>
      <c r="BG128" s="178">
        <v>0</v>
      </c>
      <c r="BH128" s="178">
        <v>0</v>
      </c>
      <c r="BI128" s="179">
        <v>43489</v>
      </c>
      <c r="BJ128" s="194" t="s">
        <v>5124</v>
      </c>
      <c r="BK128" s="194">
        <v>15</v>
      </c>
      <c r="BL128" s="194" t="s">
        <v>5122</v>
      </c>
      <c r="BM128" s="194" t="s">
        <v>80</v>
      </c>
      <c r="BN128" s="194">
        <v>1</v>
      </c>
      <c r="BO128" s="194" t="s">
        <v>5123</v>
      </c>
      <c r="BP128" s="186" t="s">
        <v>1511</v>
      </c>
      <c r="BQ128" s="195">
        <v>44804</v>
      </c>
      <c r="BR128" s="193" t="s">
        <v>31</v>
      </c>
      <c r="BS128" s="196">
        <v>0</v>
      </c>
      <c r="BT128" s="196">
        <v>0</v>
      </c>
      <c r="BU128" s="196" t="s">
        <v>30</v>
      </c>
      <c r="BV128" s="196">
        <v>2</v>
      </c>
      <c r="BW128" s="196">
        <v>0</v>
      </c>
      <c r="BX128" s="196">
        <v>0</v>
      </c>
      <c r="BY128" s="179">
        <v>43489</v>
      </c>
      <c r="BZ128" s="194" t="s">
        <v>32</v>
      </c>
      <c r="CA128" s="194">
        <v>0</v>
      </c>
      <c r="CB128" s="194">
        <v>0</v>
      </c>
      <c r="CC128" s="194" t="s">
        <v>30</v>
      </c>
      <c r="CD128" s="194">
        <v>2</v>
      </c>
      <c r="CE128" s="194">
        <v>0</v>
      </c>
      <c r="CF128" s="194">
        <v>0</v>
      </c>
      <c r="CG128" s="195">
        <v>43489</v>
      </c>
      <c r="CH128" s="193" t="s">
        <v>9997</v>
      </c>
      <c r="CI128" s="194" t="e">
        <v>#N/A</v>
      </c>
      <c r="CJ128" s="194" t="e">
        <v>#N/A</v>
      </c>
      <c r="CK128" s="194" t="e">
        <v>#N/A</v>
      </c>
      <c r="CL128" s="194" t="e">
        <v>#N/A</v>
      </c>
      <c r="CM128" s="194" t="e">
        <v>#N/A</v>
      </c>
      <c r="CN128" s="194" t="e">
        <v>#N/A</v>
      </c>
      <c r="CO128" s="197" t="e">
        <v>#N/A</v>
      </c>
      <c r="CP128" s="194" t="s">
        <v>34</v>
      </c>
      <c r="CQ128" s="196" t="s">
        <v>14</v>
      </c>
      <c r="CR128" s="196">
        <v>0</v>
      </c>
      <c r="CS128" s="196" t="s">
        <v>19</v>
      </c>
      <c r="CT128" s="196">
        <v>3</v>
      </c>
      <c r="CU128" s="196" t="s">
        <v>33</v>
      </c>
      <c r="CV128" s="196">
        <v>0</v>
      </c>
      <c r="CW128" s="179">
        <v>43489</v>
      </c>
      <c r="CX128" s="194" t="s">
        <v>5127</v>
      </c>
      <c r="CY128" s="186">
        <v>770000</v>
      </c>
      <c r="CZ128" s="186" t="s">
        <v>5117</v>
      </c>
      <c r="DA128" s="186" t="s">
        <v>80</v>
      </c>
      <c r="DB128" s="186">
        <v>1</v>
      </c>
      <c r="DC128" s="186" t="s">
        <v>5132</v>
      </c>
      <c r="DD128" s="186" t="s">
        <v>5110</v>
      </c>
      <c r="DE128" s="192">
        <v>44804</v>
      </c>
      <c r="DF128" s="193" t="s">
        <v>5129</v>
      </c>
      <c r="DG128" s="178">
        <v>12806000</v>
      </c>
      <c r="DH128" s="196" t="s">
        <v>5117</v>
      </c>
      <c r="DI128" s="196" t="s">
        <v>80</v>
      </c>
      <c r="DJ128" s="196">
        <v>1</v>
      </c>
      <c r="DK128" s="196" t="s">
        <v>5128</v>
      </c>
      <c r="DL128" s="196" t="s">
        <v>5110</v>
      </c>
      <c r="DM128" s="179">
        <v>44804</v>
      </c>
      <c r="DN128" s="194" t="s">
        <v>5131</v>
      </c>
      <c r="DO128" s="186">
        <v>3681000</v>
      </c>
      <c r="DP128" s="194" t="s">
        <v>5117</v>
      </c>
      <c r="DQ128" s="194" t="s">
        <v>80</v>
      </c>
      <c r="DR128" s="194">
        <v>1</v>
      </c>
      <c r="DS128" s="194" t="s">
        <v>5130</v>
      </c>
      <c r="DT128" s="194" t="s">
        <v>5110</v>
      </c>
      <c r="DU128" s="195">
        <v>44804</v>
      </c>
      <c r="DV128" s="193" t="s">
        <v>5133</v>
      </c>
      <c r="DW128" s="178">
        <v>757000</v>
      </c>
      <c r="DX128" s="196" t="s">
        <v>5117</v>
      </c>
      <c r="DY128" s="196" t="s">
        <v>80</v>
      </c>
      <c r="DZ128" s="196">
        <v>1</v>
      </c>
      <c r="EA128" s="196" t="s">
        <v>5132</v>
      </c>
      <c r="EB128" s="196" t="s">
        <v>5110</v>
      </c>
      <c r="EC128" s="179">
        <v>44804</v>
      </c>
      <c r="ED128" s="194" t="s">
        <v>5135</v>
      </c>
      <c r="EE128" s="186">
        <v>13000</v>
      </c>
      <c r="EF128" s="194" t="s">
        <v>5117</v>
      </c>
      <c r="EG128" s="194" t="s">
        <v>80</v>
      </c>
      <c r="EH128" s="194">
        <v>1</v>
      </c>
      <c r="EI128" s="194" t="s">
        <v>5134</v>
      </c>
      <c r="EJ128" s="194" t="s">
        <v>5110</v>
      </c>
      <c r="EK128" s="195">
        <v>44804</v>
      </c>
      <c r="EL128" s="193" t="s">
        <v>5206</v>
      </c>
      <c r="EM128" s="178">
        <v>0</v>
      </c>
      <c r="EN128" s="196" t="s">
        <v>5117</v>
      </c>
      <c r="EO128" s="196" t="s">
        <v>80</v>
      </c>
      <c r="EP128" s="196">
        <v>1</v>
      </c>
      <c r="EQ128" s="196" t="s">
        <v>5205</v>
      </c>
      <c r="ER128" s="196" t="s">
        <v>5110</v>
      </c>
      <c r="ES128" s="179">
        <v>44804</v>
      </c>
      <c r="ET128" s="194" t="s">
        <v>5126</v>
      </c>
      <c r="EU128" s="194">
        <v>15</v>
      </c>
      <c r="EV128" s="194" t="s">
        <v>5122</v>
      </c>
      <c r="EW128" s="194" t="s">
        <v>80</v>
      </c>
      <c r="EX128" s="194">
        <v>1</v>
      </c>
      <c r="EY128" s="194" t="s">
        <v>5125</v>
      </c>
      <c r="EZ128" s="194" t="s">
        <v>1511</v>
      </c>
      <c r="FA128" s="195">
        <v>44804</v>
      </c>
      <c r="FB128" s="193" t="s">
        <v>6318</v>
      </c>
      <c r="FC128" s="196">
        <v>2</v>
      </c>
      <c r="FD128" s="196" t="s">
        <v>6310</v>
      </c>
      <c r="FE128" s="196" t="s">
        <v>80</v>
      </c>
      <c r="FF128" s="196">
        <v>1</v>
      </c>
      <c r="FG128" s="196" t="s">
        <v>6317</v>
      </c>
      <c r="FH128" s="196" t="s">
        <v>6314</v>
      </c>
      <c r="FI128" s="179">
        <v>44838</v>
      </c>
      <c r="FJ128" s="193" t="s">
        <v>749</v>
      </c>
      <c r="FK128" s="194">
        <v>0</v>
      </c>
      <c r="FL128" s="194">
        <v>0</v>
      </c>
      <c r="FM128" s="194" t="s">
        <v>30</v>
      </c>
      <c r="FN128" s="194">
        <v>2</v>
      </c>
      <c r="FO128" s="194">
        <v>0</v>
      </c>
      <c r="FP128" s="186">
        <v>0</v>
      </c>
      <c r="FQ128" s="187">
        <v>43580</v>
      </c>
      <c r="FR128" s="193" t="s">
        <v>750</v>
      </c>
      <c r="FS128" s="196">
        <v>0</v>
      </c>
      <c r="FT128" s="196">
        <v>0</v>
      </c>
      <c r="FU128" s="196" t="s">
        <v>30</v>
      </c>
      <c r="FV128" s="196">
        <v>2</v>
      </c>
      <c r="FW128" s="196">
        <v>0</v>
      </c>
      <c r="FX128" s="196">
        <v>0</v>
      </c>
      <c r="FY128" s="179">
        <v>43580</v>
      </c>
      <c r="FZ128" s="194" t="s">
        <v>3058</v>
      </c>
      <c r="GA128" s="194">
        <v>0</v>
      </c>
      <c r="GB128" s="194" t="s">
        <v>2247</v>
      </c>
      <c r="GC128" s="194" t="s">
        <v>30</v>
      </c>
      <c r="GD128" s="194">
        <v>2</v>
      </c>
      <c r="GE128" s="194" t="s">
        <v>14</v>
      </c>
      <c r="GF128" s="194" t="s">
        <v>14</v>
      </c>
      <c r="GG128" s="195">
        <v>44693</v>
      </c>
      <c r="GH128" s="193" t="s">
        <v>3064</v>
      </c>
      <c r="GI128" s="196">
        <v>1</v>
      </c>
      <c r="GJ128" s="196" t="s">
        <v>2247</v>
      </c>
      <c r="GK128" s="196" t="s">
        <v>30</v>
      </c>
      <c r="GL128" s="196">
        <v>2</v>
      </c>
      <c r="GM128" s="196" t="s">
        <v>14</v>
      </c>
      <c r="GN128" s="196" t="s">
        <v>14</v>
      </c>
      <c r="GO128" s="179">
        <v>44693</v>
      </c>
      <c r="GP128" s="194" t="s">
        <v>3059</v>
      </c>
      <c r="GQ128" s="194">
        <v>0</v>
      </c>
      <c r="GR128" s="194" t="s">
        <v>2247</v>
      </c>
      <c r="GS128" s="194" t="s">
        <v>30</v>
      </c>
      <c r="GT128" s="194">
        <v>2</v>
      </c>
      <c r="GU128" s="194" t="s">
        <v>14</v>
      </c>
      <c r="GV128" s="194" t="s">
        <v>14</v>
      </c>
      <c r="GW128" s="195">
        <v>44693</v>
      </c>
      <c r="GX128" s="193" t="s">
        <v>3065</v>
      </c>
      <c r="GY128" s="196">
        <v>0</v>
      </c>
      <c r="GZ128" s="196" t="s">
        <v>2247</v>
      </c>
      <c r="HA128" s="196" t="s">
        <v>30</v>
      </c>
      <c r="HB128" s="196">
        <v>2</v>
      </c>
      <c r="HC128" s="196" t="s">
        <v>14</v>
      </c>
      <c r="HD128" s="196" t="s">
        <v>14</v>
      </c>
      <c r="HE128" s="179">
        <v>44693</v>
      </c>
      <c r="HF128" s="194" t="s">
        <v>3057</v>
      </c>
      <c r="HG128" s="194">
        <v>0</v>
      </c>
      <c r="HH128" s="194" t="s">
        <v>2247</v>
      </c>
      <c r="HI128" s="194" t="s">
        <v>30</v>
      </c>
      <c r="HJ128" s="194">
        <v>2</v>
      </c>
      <c r="HK128" s="194" t="s">
        <v>14</v>
      </c>
      <c r="HL128" s="194" t="s">
        <v>14</v>
      </c>
      <c r="HM128" s="195">
        <v>44693</v>
      </c>
      <c r="HN128" s="193" t="s">
        <v>3063</v>
      </c>
      <c r="HO128" s="196">
        <v>0</v>
      </c>
      <c r="HP128" s="196" t="s">
        <v>2247</v>
      </c>
      <c r="HQ128" s="196" t="s">
        <v>30</v>
      </c>
      <c r="HR128" s="196">
        <v>2</v>
      </c>
      <c r="HS128" s="196" t="s">
        <v>14</v>
      </c>
      <c r="HT128" s="196" t="s">
        <v>14</v>
      </c>
      <c r="HU128" s="179">
        <v>44693</v>
      </c>
      <c r="HV128" s="194" t="s">
        <v>3060</v>
      </c>
      <c r="HW128" s="194">
        <v>0</v>
      </c>
      <c r="HX128" s="194" t="s">
        <v>2247</v>
      </c>
      <c r="HY128" s="194" t="s">
        <v>30</v>
      </c>
      <c r="HZ128" s="194">
        <v>2</v>
      </c>
      <c r="IA128" s="194" t="s">
        <v>14</v>
      </c>
      <c r="IB128" s="194" t="s">
        <v>14</v>
      </c>
      <c r="IC128" s="195">
        <v>44693</v>
      </c>
      <c r="ID128" s="193" t="s">
        <v>3062</v>
      </c>
      <c r="IE128" s="196">
        <v>1</v>
      </c>
      <c r="IF128" s="196" t="s">
        <v>2247</v>
      </c>
      <c r="IG128" s="196" t="s">
        <v>30</v>
      </c>
      <c r="IH128" s="196">
        <v>2</v>
      </c>
      <c r="II128" s="196" t="s">
        <v>14</v>
      </c>
      <c r="IJ128" s="196" t="s">
        <v>14</v>
      </c>
      <c r="IK128" s="179">
        <v>44693</v>
      </c>
      <c r="IL128" s="194" t="s">
        <v>3061</v>
      </c>
      <c r="IM128" s="194">
        <v>0</v>
      </c>
      <c r="IN128" s="194" t="s">
        <v>2247</v>
      </c>
      <c r="IO128" s="194" t="s">
        <v>30</v>
      </c>
      <c r="IP128" s="194">
        <v>2</v>
      </c>
      <c r="IQ128" s="194" t="s">
        <v>14</v>
      </c>
      <c r="IR128" s="194" t="s">
        <v>14</v>
      </c>
      <c r="IS128" s="195">
        <v>44693</v>
      </c>
    </row>
    <row r="129" spans="1:253" s="282" customFormat="1" ht="12.95" customHeight="1" x14ac:dyDescent="0.2">
      <c r="A129" s="282" t="s">
        <v>2550</v>
      </c>
      <c r="B129" s="282" t="s">
        <v>9611</v>
      </c>
      <c r="C129" s="282" t="s">
        <v>2551</v>
      </c>
      <c r="D129" s="282" t="s">
        <v>2552</v>
      </c>
      <c r="E129" s="282" t="s">
        <v>8875</v>
      </c>
      <c r="F129" s="282" t="s">
        <v>7004</v>
      </c>
      <c r="G129" s="177">
        <v>6700000</v>
      </c>
      <c r="H129" s="178" t="s">
        <v>6931</v>
      </c>
      <c r="I129" s="178" t="s">
        <v>4515</v>
      </c>
      <c r="J129" s="178">
        <v>2</v>
      </c>
      <c r="K129" s="178" t="s">
        <v>7003</v>
      </c>
      <c r="L129" s="178" t="s">
        <v>7002</v>
      </c>
      <c r="M129" s="179">
        <v>44858</v>
      </c>
      <c r="N129" s="188" t="s">
        <v>7007</v>
      </c>
      <c r="O129" s="180">
        <v>20720</v>
      </c>
      <c r="P129" s="180" t="s">
        <v>4723</v>
      </c>
      <c r="Q129" s="180" t="s">
        <v>4515</v>
      </c>
      <c r="R129" s="180">
        <v>2</v>
      </c>
      <c r="S129" s="180" t="s">
        <v>7006</v>
      </c>
      <c r="T129" s="180" t="s">
        <v>7005</v>
      </c>
      <c r="U129" s="181">
        <v>44858</v>
      </c>
      <c r="V129" s="188" t="s">
        <v>7008</v>
      </c>
      <c r="W129" s="178">
        <v>6700000</v>
      </c>
      <c r="X129" s="178" t="s">
        <v>6931</v>
      </c>
      <c r="Y129" s="178" t="s">
        <v>4515</v>
      </c>
      <c r="Z129" s="178">
        <v>2</v>
      </c>
      <c r="AA129" s="178" t="s">
        <v>7003</v>
      </c>
      <c r="AB129" s="178" t="s">
        <v>7002</v>
      </c>
      <c r="AC129" s="179">
        <v>44858</v>
      </c>
      <c r="AD129" s="188" t="s">
        <v>7010</v>
      </c>
      <c r="AE129" s="186">
        <v>3200000</v>
      </c>
      <c r="AF129" s="186" t="s">
        <v>6931</v>
      </c>
      <c r="AG129" s="186" t="s">
        <v>4515</v>
      </c>
      <c r="AH129" s="186">
        <v>2</v>
      </c>
      <c r="AI129" s="186" t="s">
        <v>7009</v>
      </c>
      <c r="AJ129" s="186" t="s">
        <v>7002</v>
      </c>
      <c r="AK129" s="187">
        <v>44858</v>
      </c>
      <c r="AL129" s="188" t="s">
        <v>7013</v>
      </c>
      <c r="AM129" s="178">
        <v>176000</v>
      </c>
      <c r="AN129" s="178" t="s">
        <v>7011</v>
      </c>
      <c r="AO129" s="178" t="s">
        <v>19</v>
      </c>
      <c r="AP129" s="178">
        <v>3</v>
      </c>
      <c r="AQ129" s="178" t="s">
        <v>7012</v>
      </c>
      <c r="AR129" s="178" t="s">
        <v>6841</v>
      </c>
      <c r="AS129" s="179">
        <v>44858</v>
      </c>
      <c r="AT129" s="189" t="s">
        <v>7014</v>
      </c>
      <c r="AU129" s="186" t="s">
        <v>14</v>
      </c>
      <c r="AV129" s="186" t="s">
        <v>14</v>
      </c>
      <c r="AW129" s="186" t="s">
        <v>14</v>
      </c>
      <c r="AX129" s="186" t="s">
        <v>14</v>
      </c>
      <c r="AY129" s="186" t="s">
        <v>6799</v>
      </c>
      <c r="AZ129" s="186" t="s">
        <v>14</v>
      </c>
      <c r="BA129" s="187">
        <v>44858</v>
      </c>
      <c r="BB129" s="188" t="s">
        <v>7031</v>
      </c>
      <c r="BC129" s="178">
        <v>1269</v>
      </c>
      <c r="BD129" s="178" t="s">
        <v>7028</v>
      </c>
      <c r="BE129" s="178" t="s">
        <v>4515</v>
      </c>
      <c r="BF129" s="178">
        <v>2</v>
      </c>
      <c r="BG129" s="178" t="s">
        <v>7030</v>
      </c>
      <c r="BH129" s="178" t="s">
        <v>7029</v>
      </c>
      <c r="BI129" s="179">
        <v>44858</v>
      </c>
      <c r="BJ129" s="189" t="s">
        <v>7015</v>
      </c>
      <c r="BK129" s="189">
        <v>346</v>
      </c>
      <c r="BL129" s="189" t="s">
        <v>6847</v>
      </c>
      <c r="BM129" s="189" t="s">
        <v>4515</v>
      </c>
      <c r="BN129" s="189">
        <v>2</v>
      </c>
      <c r="BO129" s="189" t="s">
        <v>6848</v>
      </c>
      <c r="BP129" s="186" t="s">
        <v>1511</v>
      </c>
      <c r="BQ129" s="190">
        <v>44858</v>
      </c>
      <c r="BR129" s="188" t="s">
        <v>7032</v>
      </c>
      <c r="BS129" s="182" t="s">
        <v>14</v>
      </c>
      <c r="BT129" s="182" t="s">
        <v>14</v>
      </c>
      <c r="BU129" s="182" t="s">
        <v>14</v>
      </c>
      <c r="BV129" s="182" t="s">
        <v>14</v>
      </c>
      <c r="BW129" s="182" t="s">
        <v>6827</v>
      </c>
      <c r="BX129" s="182" t="s">
        <v>14</v>
      </c>
      <c r="BY129" s="179">
        <v>44858</v>
      </c>
      <c r="BZ129" s="189" t="s">
        <v>7033</v>
      </c>
      <c r="CA129" s="189" t="s">
        <v>14</v>
      </c>
      <c r="CB129" s="189" t="s">
        <v>14</v>
      </c>
      <c r="CC129" s="189" t="s">
        <v>14</v>
      </c>
      <c r="CD129" s="189" t="s">
        <v>14</v>
      </c>
      <c r="CE129" s="189" t="s">
        <v>6829</v>
      </c>
      <c r="CF129" s="189" t="s">
        <v>14</v>
      </c>
      <c r="CG129" s="190">
        <v>44858</v>
      </c>
      <c r="CH129" s="188" t="s">
        <v>9998</v>
      </c>
      <c r="CI129" s="189" t="e">
        <v>#N/A</v>
      </c>
      <c r="CJ129" s="189" t="e">
        <v>#N/A</v>
      </c>
      <c r="CK129" s="189" t="e">
        <v>#N/A</v>
      </c>
      <c r="CL129" s="189" t="e">
        <v>#N/A</v>
      </c>
      <c r="CM129" s="189" t="e">
        <v>#N/A</v>
      </c>
      <c r="CN129" s="189" t="e">
        <v>#N/A</v>
      </c>
      <c r="CO129" s="191" t="e">
        <v>#N/A</v>
      </c>
      <c r="CP129" s="189" t="s">
        <v>7037</v>
      </c>
      <c r="CQ129" s="182">
        <v>977450</v>
      </c>
      <c r="CR129" s="182" t="s">
        <v>7034</v>
      </c>
      <c r="CS129" s="182" t="s">
        <v>19</v>
      </c>
      <c r="CT129" s="182">
        <v>3</v>
      </c>
      <c r="CU129" s="182" t="s">
        <v>7036</v>
      </c>
      <c r="CV129" s="182" t="s">
        <v>7035</v>
      </c>
      <c r="CW129" s="179">
        <v>44858</v>
      </c>
      <c r="CX129" s="189" t="s">
        <v>7017</v>
      </c>
      <c r="CY129" s="186">
        <v>1700000</v>
      </c>
      <c r="CZ129" s="186" t="s">
        <v>6931</v>
      </c>
      <c r="DA129" s="186" t="s">
        <v>4515</v>
      </c>
      <c r="DB129" s="186">
        <v>2</v>
      </c>
      <c r="DC129" s="186" t="s">
        <v>7020</v>
      </c>
      <c r="DD129" s="186" t="s">
        <v>7002</v>
      </c>
      <c r="DE129" s="192">
        <v>44858</v>
      </c>
      <c r="DF129" s="188" t="s">
        <v>7018</v>
      </c>
      <c r="DG129" s="178">
        <v>3500000</v>
      </c>
      <c r="DH129" s="182" t="s">
        <v>6931</v>
      </c>
      <c r="DI129" s="182" t="s">
        <v>4515</v>
      </c>
      <c r="DJ129" s="182">
        <v>2</v>
      </c>
      <c r="DK129" s="182" t="s">
        <v>4579</v>
      </c>
      <c r="DL129" s="182" t="s">
        <v>7002</v>
      </c>
      <c r="DM129" s="179">
        <v>44858</v>
      </c>
      <c r="DN129" s="189" t="s">
        <v>7019</v>
      </c>
      <c r="DO129" s="186">
        <v>1500000</v>
      </c>
      <c r="DP129" s="189" t="s">
        <v>6931</v>
      </c>
      <c r="DQ129" s="189" t="s">
        <v>4515</v>
      </c>
      <c r="DR129" s="189">
        <v>2</v>
      </c>
      <c r="DS129" s="189" t="s">
        <v>6856</v>
      </c>
      <c r="DT129" s="189" t="s">
        <v>7002</v>
      </c>
      <c r="DU129" s="190">
        <v>44858</v>
      </c>
      <c r="DV129" s="188" t="s">
        <v>7021</v>
      </c>
      <c r="DW129" s="178">
        <v>1700000</v>
      </c>
      <c r="DX129" s="182" t="s">
        <v>6931</v>
      </c>
      <c r="DY129" s="182" t="s">
        <v>4515</v>
      </c>
      <c r="DZ129" s="182">
        <v>2</v>
      </c>
      <c r="EA129" s="182" t="s">
        <v>7020</v>
      </c>
      <c r="EB129" s="182" t="s">
        <v>7002</v>
      </c>
      <c r="EC129" s="179">
        <v>44858</v>
      </c>
      <c r="ED129" s="189" t="s">
        <v>7022</v>
      </c>
      <c r="EE129" s="186">
        <v>0</v>
      </c>
      <c r="EF129" s="189" t="s">
        <v>14</v>
      </c>
      <c r="EG129" s="189" t="s">
        <v>14</v>
      </c>
      <c r="EH129" s="189" t="s">
        <v>14</v>
      </c>
      <c r="EI129" s="189" t="s">
        <v>6816</v>
      </c>
      <c r="EJ129" s="189" t="s">
        <v>14</v>
      </c>
      <c r="EK129" s="190">
        <v>44858</v>
      </c>
      <c r="EL129" s="188" t="s">
        <v>7023</v>
      </c>
      <c r="EM129" s="178">
        <v>0</v>
      </c>
      <c r="EN129" s="182" t="s">
        <v>14</v>
      </c>
      <c r="EO129" s="182" t="s">
        <v>14</v>
      </c>
      <c r="EP129" s="182" t="s">
        <v>14</v>
      </c>
      <c r="EQ129" s="182" t="s">
        <v>6818</v>
      </c>
      <c r="ER129" s="182" t="s">
        <v>14</v>
      </c>
      <c r="ES129" s="179">
        <v>44858</v>
      </c>
      <c r="ET129" s="189" t="s">
        <v>7016</v>
      </c>
      <c r="EU129" s="189">
        <v>346</v>
      </c>
      <c r="EV129" s="189" t="s">
        <v>6847</v>
      </c>
      <c r="EW129" s="189" t="s">
        <v>4515</v>
      </c>
      <c r="EX129" s="189">
        <v>2</v>
      </c>
      <c r="EY129" s="189" t="s">
        <v>6848</v>
      </c>
      <c r="EZ129" s="189" t="s">
        <v>1511</v>
      </c>
      <c r="FA129" s="190">
        <v>44858</v>
      </c>
      <c r="FB129" s="188" t="s">
        <v>7025</v>
      </c>
      <c r="FC129" s="182">
        <v>3</v>
      </c>
      <c r="FD129" s="182" t="s">
        <v>6931</v>
      </c>
      <c r="FE129" s="182" t="s">
        <v>4515</v>
      </c>
      <c r="FF129" s="182">
        <v>2</v>
      </c>
      <c r="FG129" s="182" t="s">
        <v>7024</v>
      </c>
      <c r="FH129" s="182" t="s">
        <v>7002</v>
      </c>
      <c r="FI129" s="179">
        <v>44858</v>
      </c>
      <c r="FJ129" s="188" t="s">
        <v>7026</v>
      </c>
      <c r="FK129" s="189" t="s">
        <v>14</v>
      </c>
      <c r="FL129" s="189" t="s">
        <v>14</v>
      </c>
      <c r="FM129" s="189" t="s">
        <v>14</v>
      </c>
      <c r="FN129" s="189" t="s">
        <v>14</v>
      </c>
      <c r="FO129" s="189" t="s">
        <v>6900</v>
      </c>
      <c r="FP129" s="186" t="s">
        <v>14</v>
      </c>
      <c r="FQ129" s="187">
        <v>44858</v>
      </c>
      <c r="FR129" s="188" t="s">
        <v>7027</v>
      </c>
      <c r="FS129" s="182" t="s">
        <v>14</v>
      </c>
      <c r="FT129" s="182" t="s">
        <v>14</v>
      </c>
      <c r="FU129" s="182" t="s">
        <v>14</v>
      </c>
      <c r="FV129" s="182" t="s">
        <v>14</v>
      </c>
      <c r="FW129" s="182" t="s">
        <v>6902</v>
      </c>
      <c r="FX129" s="182" t="s">
        <v>14</v>
      </c>
      <c r="FY129" s="179">
        <v>44858</v>
      </c>
      <c r="FZ129" s="189" t="s">
        <v>2554</v>
      </c>
      <c r="GA129" s="189">
        <v>0</v>
      </c>
      <c r="GB129" s="189" t="s">
        <v>2247</v>
      </c>
      <c r="GC129" s="189" t="s">
        <v>30</v>
      </c>
      <c r="GD129" s="189">
        <v>2</v>
      </c>
      <c r="GE129" s="189" t="s">
        <v>14</v>
      </c>
      <c r="GF129" s="189" t="s">
        <v>14</v>
      </c>
      <c r="GG129" s="190">
        <v>44686</v>
      </c>
      <c r="GH129" s="188" t="s">
        <v>2560</v>
      </c>
      <c r="GI129" s="182">
        <v>2</v>
      </c>
      <c r="GJ129" s="182" t="s">
        <v>2247</v>
      </c>
      <c r="GK129" s="182" t="s">
        <v>30</v>
      </c>
      <c r="GL129" s="182">
        <v>2</v>
      </c>
      <c r="GM129" s="182" t="s">
        <v>14</v>
      </c>
      <c r="GN129" s="182" t="s">
        <v>14</v>
      </c>
      <c r="GO129" s="179">
        <v>44686</v>
      </c>
      <c r="GP129" s="189" t="s">
        <v>2555</v>
      </c>
      <c r="GQ129" s="189">
        <v>0</v>
      </c>
      <c r="GR129" s="189" t="s">
        <v>2247</v>
      </c>
      <c r="GS129" s="189" t="s">
        <v>30</v>
      </c>
      <c r="GT129" s="189">
        <v>2</v>
      </c>
      <c r="GU129" s="189" t="s">
        <v>14</v>
      </c>
      <c r="GV129" s="189" t="s">
        <v>14</v>
      </c>
      <c r="GW129" s="190">
        <v>44686</v>
      </c>
      <c r="GX129" s="188" t="s">
        <v>2561</v>
      </c>
      <c r="GY129" s="182">
        <v>0</v>
      </c>
      <c r="GZ129" s="182" t="s">
        <v>2247</v>
      </c>
      <c r="HA129" s="182" t="s">
        <v>30</v>
      </c>
      <c r="HB129" s="182">
        <v>2</v>
      </c>
      <c r="HC129" s="182" t="s">
        <v>14</v>
      </c>
      <c r="HD129" s="182" t="s">
        <v>14</v>
      </c>
      <c r="HE129" s="179">
        <v>44686</v>
      </c>
      <c r="HF129" s="189" t="s">
        <v>2553</v>
      </c>
      <c r="HG129" s="189">
        <v>2</v>
      </c>
      <c r="HH129" s="189" t="s">
        <v>2247</v>
      </c>
      <c r="HI129" s="189" t="s">
        <v>30</v>
      </c>
      <c r="HJ129" s="189">
        <v>2</v>
      </c>
      <c r="HK129" s="189" t="s">
        <v>14</v>
      </c>
      <c r="HL129" s="189" t="s">
        <v>14</v>
      </c>
      <c r="HM129" s="190">
        <v>44686</v>
      </c>
      <c r="HN129" s="188" t="s">
        <v>2559</v>
      </c>
      <c r="HO129" s="182">
        <v>2</v>
      </c>
      <c r="HP129" s="182" t="s">
        <v>2247</v>
      </c>
      <c r="HQ129" s="182" t="s">
        <v>30</v>
      </c>
      <c r="HR129" s="182">
        <v>2</v>
      </c>
      <c r="HS129" s="182" t="s">
        <v>14</v>
      </c>
      <c r="HT129" s="182" t="s">
        <v>14</v>
      </c>
      <c r="HU129" s="179">
        <v>44686</v>
      </c>
      <c r="HV129" s="189" t="s">
        <v>2556</v>
      </c>
      <c r="HW129" s="189">
        <v>1</v>
      </c>
      <c r="HX129" s="189" t="s">
        <v>2247</v>
      </c>
      <c r="HY129" s="189" t="s">
        <v>30</v>
      </c>
      <c r="HZ129" s="189">
        <v>2</v>
      </c>
      <c r="IA129" s="189" t="s">
        <v>14</v>
      </c>
      <c r="IB129" s="189" t="s">
        <v>14</v>
      </c>
      <c r="IC129" s="190">
        <v>44686</v>
      </c>
      <c r="ID129" s="188" t="s">
        <v>2558</v>
      </c>
      <c r="IE129" s="182">
        <v>0</v>
      </c>
      <c r="IF129" s="182" t="s">
        <v>2247</v>
      </c>
      <c r="IG129" s="182" t="s">
        <v>30</v>
      </c>
      <c r="IH129" s="182">
        <v>2</v>
      </c>
      <c r="II129" s="182" t="s">
        <v>14</v>
      </c>
      <c r="IJ129" s="182" t="s">
        <v>14</v>
      </c>
      <c r="IK129" s="179">
        <v>44686</v>
      </c>
      <c r="IL129" s="189" t="s">
        <v>2557</v>
      </c>
      <c r="IM129" s="189">
        <v>2</v>
      </c>
      <c r="IN129" s="189" t="s">
        <v>2247</v>
      </c>
      <c r="IO129" s="189" t="s">
        <v>30</v>
      </c>
      <c r="IP129" s="189">
        <v>2</v>
      </c>
      <c r="IQ129" s="189" t="s">
        <v>14</v>
      </c>
      <c r="IR129" s="189" t="s">
        <v>14</v>
      </c>
      <c r="IS129" s="190">
        <v>44686</v>
      </c>
    </row>
    <row r="130" spans="1:253" s="282" customFormat="1" ht="12.95" customHeight="1" x14ac:dyDescent="0.2">
      <c r="A130" s="282" t="s">
        <v>99</v>
      </c>
      <c r="B130" s="282" t="s">
        <v>9613</v>
      </c>
      <c r="C130" s="282" t="s">
        <v>100</v>
      </c>
      <c r="D130" s="282" t="s">
        <v>101</v>
      </c>
      <c r="E130" s="282" t="s">
        <v>8876</v>
      </c>
      <c r="F130" s="282" t="s">
        <v>5536</v>
      </c>
      <c r="G130" s="177">
        <v>17619000</v>
      </c>
      <c r="H130" s="178" t="s">
        <v>5533</v>
      </c>
      <c r="I130" s="178" t="s">
        <v>4515</v>
      </c>
      <c r="J130" s="178">
        <v>2</v>
      </c>
      <c r="K130" s="178" t="s">
        <v>5535</v>
      </c>
      <c r="L130" s="178" t="s">
        <v>5534</v>
      </c>
      <c r="M130" s="179">
        <v>44821</v>
      </c>
      <c r="N130" s="193" t="s">
        <v>941</v>
      </c>
      <c r="O130" s="180">
        <v>627340</v>
      </c>
      <c r="P130" s="180" t="s">
        <v>938</v>
      </c>
      <c r="Q130" s="180" t="s">
        <v>80</v>
      </c>
      <c r="R130" s="180">
        <v>1</v>
      </c>
      <c r="S130" s="180" t="s">
        <v>940</v>
      </c>
      <c r="T130" s="180" t="s">
        <v>939</v>
      </c>
      <c r="U130" s="181">
        <v>43759</v>
      </c>
      <c r="V130" s="193" t="s">
        <v>5538</v>
      </c>
      <c r="W130" s="178">
        <v>17619000</v>
      </c>
      <c r="X130" s="178" t="s">
        <v>5533</v>
      </c>
      <c r="Y130" s="178" t="s">
        <v>4515</v>
      </c>
      <c r="Z130" s="178">
        <v>2</v>
      </c>
      <c r="AA130" s="178" t="s">
        <v>5537</v>
      </c>
      <c r="AB130" s="178" t="s">
        <v>5534</v>
      </c>
      <c r="AC130" s="179">
        <v>44821</v>
      </c>
      <c r="AD130" s="193" t="s">
        <v>5541</v>
      </c>
      <c r="AE130" s="186">
        <v>17619000</v>
      </c>
      <c r="AF130" s="186" t="s">
        <v>5539</v>
      </c>
      <c r="AG130" s="186" t="s">
        <v>4515</v>
      </c>
      <c r="AH130" s="186">
        <v>2</v>
      </c>
      <c r="AI130" s="186" t="s">
        <v>5540</v>
      </c>
      <c r="AJ130" s="186" t="s">
        <v>5534</v>
      </c>
      <c r="AK130" s="187">
        <v>44821</v>
      </c>
      <c r="AL130" s="193" t="s">
        <v>7681</v>
      </c>
      <c r="AM130" s="178">
        <v>3756000</v>
      </c>
      <c r="AN130" s="178" t="s">
        <v>7678</v>
      </c>
      <c r="AO130" s="178" t="s">
        <v>4515</v>
      </c>
      <c r="AP130" s="178">
        <v>2</v>
      </c>
      <c r="AQ130" s="178" t="s">
        <v>7680</v>
      </c>
      <c r="AR130" s="178" t="s">
        <v>7679</v>
      </c>
      <c r="AS130" s="179">
        <v>44860</v>
      </c>
      <c r="AT130" s="194" t="s">
        <v>7684</v>
      </c>
      <c r="AU130" s="186">
        <v>156</v>
      </c>
      <c r="AV130" s="186" t="s">
        <v>7682</v>
      </c>
      <c r="AW130" s="186" t="s">
        <v>19</v>
      </c>
      <c r="AX130" s="186">
        <v>3</v>
      </c>
      <c r="AY130" s="186" t="s">
        <v>7683</v>
      </c>
      <c r="AZ130" s="186" t="s">
        <v>7362</v>
      </c>
      <c r="BA130" s="187">
        <v>44860</v>
      </c>
      <c r="BB130" s="193" t="s">
        <v>5558</v>
      </c>
      <c r="BC130" s="178">
        <v>1800000</v>
      </c>
      <c r="BD130" s="178" t="s">
        <v>5555</v>
      </c>
      <c r="BE130" s="178" t="s">
        <v>4515</v>
      </c>
      <c r="BF130" s="178">
        <v>2</v>
      </c>
      <c r="BG130" s="178" t="s">
        <v>5557</v>
      </c>
      <c r="BH130" s="178" t="s">
        <v>5556</v>
      </c>
      <c r="BI130" s="179">
        <v>44821</v>
      </c>
      <c r="BJ130" s="194" t="s">
        <v>7688</v>
      </c>
      <c r="BK130" s="194">
        <v>3331</v>
      </c>
      <c r="BL130" s="194" t="s">
        <v>7685</v>
      </c>
      <c r="BM130" s="194" t="s">
        <v>4515</v>
      </c>
      <c r="BN130" s="194">
        <v>2</v>
      </c>
      <c r="BO130" s="194" t="s">
        <v>7687</v>
      </c>
      <c r="BP130" s="186" t="s">
        <v>7686</v>
      </c>
      <c r="BQ130" s="195">
        <v>44860</v>
      </c>
      <c r="BR130" s="193" t="s">
        <v>102</v>
      </c>
      <c r="BS130" s="196" t="s">
        <v>14</v>
      </c>
      <c r="BT130" s="196">
        <v>0</v>
      </c>
      <c r="BU130" s="196" t="s">
        <v>14</v>
      </c>
      <c r="BV130" s="196" t="s">
        <v>14</v>
      </c>
      <c r="BW130" s="196">
        <v>0</v>
      </c>
      <c r="BX130" s="196">
        <v>0</v>
      </c>
      <c r="BY130" s="179">
        <v>43496</v>
      </c>
      <c r="BZ130" s="194" t="s">
        <v>103</v>
      </c>
      <c r="CA130" s="194" t="s">
        <v>14</v>
      </c>
      <c r="CB130" s="194">
        <v>0</v>
      </c>
      <c r="CC130" s="194" t="s">
        <v>14</v>
      </c>
      <c r="CD130" s="194" t="s">
        <v>14</v>
      </c>
      <c r="CE130" s="194">
        <v>0</v>
      </c>
      <c r="CF130" s="194">
        <v>0</v>
      </c>
      <c r="CG130" s="195">
        <v>43496</v>
      </c>
      <c r="CH130" s="193" t="s">
        <v>9999</v>
      </c>
      <c r="CI130" s="194" t="e">
        <v>#N/A</v>
      </c>
      <c r="CJ130" s="194" t="e">
        <v>#N/A</v>
      </c>
      <c r="CK130" s="194" t="e">
        <v>#N/A</v>
      </c>
      <c r="CL130" s="194" t="e">
        <v>#N/A</v>
      </c>
      <c r="CM130" s="194" t="e">
        <v>#N/A</v>
      </c>
      <c r="CN130" s="194" t="e">
        <v>#N/A</v>
      </c>
      <c r="CO130" s="197" t="e">
        <v>#N/A</v>
      </c>
      <c r="CP130" s="194" t="s">
        <v>937</v>
      </c>
      <c r="CQ130" s="196" t="s">
        <v>14</v>
      </c>
      <c r="CR130" s="196" t="s">
        <v>14</v>
      </c>
      <c r="CS130" s="196" t="s">
        <v>14</v>
      </c>
      <c r="CT130" s="196" t="s">
        <v>14</v>
      </c>
      <c r="CU130" s="196" t="s">
        <v>14</v>
      </c>
      <c r="CV130" s="196" t="s">
        <v>14</v>
      </c>
      <c r="CW130" s="179">
        <v>43759</v>
      </c>
      <c r="CX130" s="194" t="s">
        <v>5425</v>
      </c>
      <c r="CY130" s="186">
        <v>7801000</v>
      </c>
      <c r="CZ130" s="186" t="s">
        <v>5548</v>
      </c>
      <c r="DA130" s="186" t="s">
        <v>4515</v>
      </c>
      <c r="DB130" s="186">
        <v>2</v>
      </c>
      <c r="DC130" s="186" t="s">
        <v>5546</v>
      </c>
      <c r="DD130" s="186" t="s">
        <v>5549</v>
      </c>
      <c r="DE130" s="192">
        <v>44821</v>
      </c>
      <c r="DF130" s="193" t="s">
        <v>5545</v>
      </c>
      <c r="DG130" s="178">
        <v>0</v>
      </c>
      <c r="DH130" s="196" t="s">
        <v>5542</v>
      </c>
      <c r="DI130" s="196" t="s">
        <v>4515</v>
      </c>
      <c r="DJ130" s="196">
        <v>2</v>
      </c>
      <c r="DK130" s="196" t="s">
        <v>5544</v>
      </c>
      <c r="DL130" s="196" t="s">
        <v>5543</v>
      </c>
      <c r="DM130" s="179">
        <v>44821</v>
      </c>
      <c r="DN130" s="194" t="s">
        <v>5547</v>
      </c>
      <c r="DO130" s="186">
        <v>9819000</v>
      </c>
      <c r="DP130" s="194" t="s">
        <v>5542</v>
      </c>
      <c r="DQ130" s="194" t="s">
        <v>4515</v>
      </c>
      <c r="DR130" s="194">
        <v>2</v>
      </c>
      <c r="DS130" s="194" t="s">
        <v>5546</v>
      </c>
      <c r="DT130" s="194" t="s">
        <v>5543</v>
      </c>
      <c r="DU130" s="195">
        <v>44821</v>
      </c>
      <c r="DV130" s="193" t="s">
        <v>5550</v>
      </c>
      <c r="DW130" s="178">
        <v>5320000</v>
      </c>
      <c r="DX130" s="196" t="s">
        <v>5548</v>
      </c>
      <c r="DY130" s="196" t="s">
        <v>4515</v>
      </c>
      <c r="DZ130" s="196">
        <v>2</v>
      </c>
      <c r="EA130" s="196" t="s">
        <v>5546</v>
      </c>
      <c r="EB130" s="196" t="s">
        <v>5549</v>
      </c>
      <c r="EC130" s="179">
        <v>44821</v>
      </c>
      <c r="ED130" s="194" t="s">
        <v>5553</v>
      </c>
      <c r="EE130" s="186">
        <v>2180000</v>
      </c>
      <c r="EF130" s="194" t="s">
        <v>5551</v>
      </c>
      <c r="EG130" s="194" t="s">
        <v>4515</v>
      </c>
      <c r="EH130" s="194">
        <v>2</v>
      </c>
      <c r="EI130" s="194" t="s">
        <v>5546</v>
      </c>
      <c r="EJ130" s="194" t="s">
        <v>5552</v>
      </c>
      <c r="EK130" s="195">
        <v>44821</v>
      </c>
      <c r="EL130" s="193" t="s">
        <v>5554</v>
      </c>
      <c r="EM130" s="178">
        <v>301000</v>
      </c>
      <c r="EN130" s="196" t="s">
        <v>5551</v>
      </c>
      <c r="EO130" s="196" t="s">
        <v>4515</v>
      </c>
      <c r="EP130" s="196">
        <v>2</v>
      </c>
      <c r="EQ130" s="196" t="s">
        <v>5546</v>
      </c>
      <c r="ER130" s="196" t="s">
        <v>5552</v>
      </c>
      <c r="ES130" s="179">
        <v>44821</v>
      </c>
      <c r="ET130" s="194" t="s">
        <v>7690</v>
      </c>
      <c r="EU130" s="194">
        <v>3331</v>
      </c>
      <c r="EV130" s="194" t="s">
        <v>7685</v>
      </c>
      <c r="EW130" s="194" t="s">
        <v>4515</v>
      </c>
      <c r="EX130" s="194">
        <v>2</v>
      </c>
      <c r="EY130" s="194" t="s">
        <v>7689</v>
      </c>
      <c r="EZ130" s="194" t="s">
        <v>7686</v>
      </c>
      <c r="FA130" s="195">
        <v>44860</v>
      </c>
      <c r="FB130" s="193" t="s">
        <v>104</v>
      </c>
      <c r="FC130" s="196">
        <v>5</v>
      </c>
      <c r="FD130" s="196">
        <v>0</v>
      </c>
      <c r="FE130" s="196" t="s">
        <v>80</v>
      </c>
      <c r="FF130" s="196">
        <v>1</v>
      </c>
      <c r="FG130" s="196">
        <v>0</v>
      </c>
      <c r="FH130" s="196">
        <v>0</v>
      </c>
      <c r="FI130" s="179">
        <v>43496</v>
      </c>
      <c r="FJ130" s="193" t="s">
        <v>105</v>
      </c>
      <c r="FK130" s="194" t="s">
        <v>14</v>
      </c>
      <c r="FL130" s="194">
        <v>0</v>
      </c>
      <c r="FM130" s="194" t="s">
        <v>14</v>
      </c>
      <c r="FN130" s="194" t="s">
        <v>14</v>
      </c>
      <c r="FO130" s="194">
        <v>0</v>
      </c>
      <c r="FP130" s="186">
        <v>0</v>
      </c>
      <c r="FQ130" s="187">
        <v>43496</v>
      </c>
      <c r="FR130" s="193" t="s">
        <v>106</v>
      </c>
      <c r="FS130" s="196" t="s">
        <v>14</v>
      </c>
      <c r="FT130" s="196">
        <v>0</v>
      </c>
      <c r="FU130" s="196" t="s">
        <v>14</v>
      </c>
      <c r="FV130" s="196" t="s">
        <v>14</v>
      </c>
      <c r="FW130" s="196">
        <v>0</v>
      </c>
      <c r="FX130" s="196">
        <v>0</v>
      </c>
      <c r="FY130" s="179">
        <v>43496</v>
      </c>
      <c r="FZ130" s="194" t="s">
        <v>2778</v>
      </c>
      <c r="GA130" s="194">
        <v>1</v>
      </c>
      <c r="GB130" s="194" t="s">
        <v>2247</v>
      </c>
      <c r="GC130" s="194" t="s">
        <v>30</v>
      </c>
      <c r="GD130" s="194">
        <v>2</v>
      </c>
      <c r="GE130" s="194" t="s">
        <v>14</v>
      </c>
      <c r="GF130" s="194" t="s">
        <v>14</v>
      </c>
      <c r="GG130" s="195">
        <v>44691</v>
      </c>
      <c r="GH130" s="193" t="s">
        <v>2784</v>
      </c>
      <c r="GI130" s="196">
        <v>3</v>
      </c>
      <c r="GJ130" s="196" t="s">
        <v>2247</v>
      </c>
      <c r="GK130" s="196" t="s">
        <v>30</v>
      </c>
      <c r="GL130" s="196">
        <v>2</v>
      </c>
      <c r="GM130" s="196" t="s">
        <v>14</v>
      </c>
      <c r="GN130" s="196" t="s">
        <v>14</v>
      </c>
      <c r="GO130" s="179">
        <v>44691</v>
      </c>
      <c r="GP130" s="194" t="s">
        <v>2779</v>
      </c>
      <c r="GQ130" s="194">
        <v>3</v>
      </c>
      <c r="GR130" s="194" t="s">
        <v>2247</v>
      </c>
      <c r="GS130" s="194" t="s">
        <v>30</v>
      </c>
      <c r="GT130" s="194">
        <v>2</v>
      </c>
      <c r="GU130" s="194" t="s">
        <v>14</v>
      </c>
      <c r="GV130" s="194" t="s">
        <v>14</v>
      </c>
      <c r="GW130" s="195">
        <v>44691</v>
      </c>
      <c r="GX130" s="193" t="s">
        <v>2785</v>
      </c>
      <c r="GY130" s="196">
        <v>1</v>
      </c>
      <c r="GZ130" s="196" t="s">
        <v>2247</v>
      </c>
      <c r="HA130" s="196" t="s">
        <v>30</v>
      </c>
      <c r="HB130" s="196">
        <v>2</v>
      </c>
      <c r="HC130" s="196" t="s">
        <v>14</v>
      </c>
      <c r="HD130" s="196" t="s">
        <v>14</v>
      </c>
      <c r="HE130" s="179">
        <v>44691</v>
      </c>
      <c r="HF130" s="194" t="s">
        <v>2777</v>
      </c>
      <c r="HG130" s="194">
        <v>2</v>
      </c>
      <c r="HH130" s="194" t="s">
        <v>2247</v>
      </c>
      <c r="HI130" s="194" t="s">
        <v>30</v>
      </c>
      <c r="HJ130" s="194">
        <v>2</v>
      </c>
      <c r="HK130" s="194" t="s">
        <v>14</v>
      </c>
      <c r="HL130" s="194" t="s">
        <v>14</v>
      </c>
      <c r="HM130" s="195">
        <v>44691</v>
      </c>
      <c r="HN130" s="193" t="s">
        <v>2783</v>
      </c>
      <c r="HO130" s="196">
        <v>2</v>
      </c>
      <c r="HP130" s="196" t="s">
        <v>2247</v>
      </c>
      <c r="HQ130" s="196" t="s">
        <v>30</v>
      </c>
      <c r="HR130" s="196">
        <v>2</v>
      </c>
      <c r="HS130" s="196" t="s">
        <v>14</v>
      </c>
      <c r="HT130" s="196" t="s">
        <v>14</v>
      </c>
      <c r="HU130" s="179">
        <v>44691</v>
      </c>
      <c r="HV130" s="194" t="s">
        <v>2780</v>
      </c>
      <c r="HW130" s="194">
        <v>3</v>
      </c>
      <c r="HX130" s="194" t="s">
        <v>2247</v>
      </c>
      <c r="HY130" s="194" t="s">
        <v>30</v>
      </c>
      <c r="HZ130" s="194">
        <v>2</v>
      </c>
      <c r="IA130" s="194" t="s">
        <v>14</v>
      </c>
      <c r="IB130" s="194" t="s">
        <v>14</v>
      </c>
      <c r="IC130" s="195">
        <v>44691</v>
      </c>
      <c r="ID130" s="193" t="s">
        <v>2782</v>
      </c>
      <c r="IE130" s="196">
        <v>1</v>
      </c>
      <c r="IF130" s="196" t="s">
        <v>2247</v>
      </c>
      <c r="IG130" s="196" t="s">
        <v>30</v>
      </c>
      <c r="IH130" s="196">
        <v>2</v>
      </c>
      <c r="II130" s="196" t="s">
        <v>14</v>
      </c>
      <c r="IJ130" s="196" t="s">
        <v>14</v>
      </c>
      <c r="IK130" s="179">
        <v>44691</v>
      </c>
      <c r="IL130" s="194" t="s">
        <v>2781</v>
      </c>
      <c r="IM130" s="194">
        <v>3</v>
      </c>
      <c r="IN130" s="194" t="s">
        <v>2247</v>
      </c>
      <c r="IO130" s="194" t="s">
        <v>30</v>
      </c>
      <c r="IP130" s="194">
        <v>2</v>
      </c>
      <c r="IQ130" s="194" t="s">
        <v>14</v>
      </c>
      <c r="IR130" s="194" t="s">
        <v>14</v>
      </c>
      <c r="IS130" s="195">
        <v>44691</v>
      </c>
    </row>
    <row r="131" spans="1:253" s="282" customFormat="1" ht="12.95" customHeight="1" x14ac:dyDescent="0.2">
      <c r="A131" s="282" t="s">
        <v>754</v>
      </c>
      <c r="B131" s="282" t="s">
        <v>9241</v>
      </c>
      <c r="C131" s="282" t="s">
        <v>755</v>
      </c>
      <c r="D131" s="282" t="s">
        <v>101</v>
      </c>
      <c r="E131" s="282" t="s">
        <v>8876</v>
      </c>
      <c r="F131" s="282" t="s">
        <v>5560</v>
      </c>
      <c r="G131" s="177">
        <v>17619000</v>
      </c>
      <c r="H131" s="178" t="s">
        <v>5539</v>
      </c>
      <c r="I131" s="178" t="s">
        <v>4515</v>
      </c>
      <c r="J131" s="178">
        <v>2</v>
      </c>
      <c r="K131" s="178" t="s">
        <v>5559</v>
      </c>
      <c r="L131" s="178" t="s">
        <v>5534</v>
      </c>
      <c r="M131" s="179">
        <v>44821</v>
      </c>
      <c r="N131" s="188" t="s">
        <v>4831</v>
      </c>
      <c r="O131" s="180">
        <v>98924</v>
      </c>
      <c r="P131" s="180" t="s">
        <v>4828</v>
      </c>
      <c r="Q131" s="180" t="s">
        <v>80</v>
      </c>
      <c r="R131" s="180">
        <v>1</v>
      </c>
      <c r="S131" s="180" t="s">
        <v>4830</v>
      </c>
      <c r="T131" s="180" t="s">
        <v>4829</v>
      </c>
      <c r="U131" s="181">
        <v>44775</v>
      </c>
      <c r="V131" s="188" t="s">
        <v>5564</v>
      </c>
      <c r="W131" s="178">
        <v>2694000</v>
      </c>
      <c r="X131" s="178" t="s">
        <v>5561</v>
      </c>
      <c r="Y131" s="178" t="s">
        <v>19</v>
      </c>
      <c r="Z131" s="178">
        <v>3</v>
      </c>
      <c r="AA131" s="178" t="s">
        <v>5563</v>
      </c>
      <c r="AB131" s="178" t="s">
        <v>5562</v>
      </c>
      <c r="AC131" s="179">
        <v>44821</v>
      </c>
      <c r="AD131" s="188" t="s">
        <v>7656</v>
      </c>
      <c r="AE131" s="186">
        <v>34000</v>
      </c>
      <c r="AF131" s="186" t="s">
        <v>7653</v>
      </c>
      <c r="AG131" s="186" t="s">
        <v>4515</v>
      </c>
      <c r="AH131" s="186">
        <v>2</v>
      </c>
      <c r="AI131" s="186" t="s">
        <v>7655</v>
      </c>
      <c r="AJ131" s="186" t="s">
        <v>7654</v>
      </c>
      <c r="AK131" s="187">
        <v>44860</v>
      </c>
      <c r="AL131" s="188" t="s">
        <v>7659</v>
      </c>
      <c r="AM131" s="178">
        <v>34000</v>
      </c>
      <c r="AN131" s="178" t="s">
        <v>7657</v>
      </c>
      <c r="AO131" s="178" t="s">
        <v>4515</v>
      </c>
      <c r="AP131" s="178">
        <v>2</v>
      </c>
      <c r="AQ131" s="178" t="s">
        <v>7658</v>
      </c>
      <c r="AR131" s="178" t="s">
        <v>7654</v>
      </c>
      <c r="AS131" s="179">
        <v>44860</v>
      </c>
      <c r="AT131" s="189" t="s">
        <v>5011</v>
      </c>
      <c r="AU131" s="186" t="s">
        <v>14</v>
      </c>
      <c r="AV131" s="186" t="s">
        <v>14</v>
      </c>
      <c r="AW131" s="186" t="s">
        <v>14</v>
      </c>
      <c r="AX131" s="186" t="s">
        <v>14</v>
      </c>
      <c r="AY131" s="186" t="s">
        <v>5010</v>
      </c>
      <c r="AZ131" s="186" t="s">
        <v>14</v>
      </c>
      <c r="BA131" s="187">
        <v>44803</v>
      </c>
      <c r="BB131" s="188" t="s">
        <v>759</v>
      </c>
      <c r="BC131" s="178" t="s">
        <v>14</v>
      </c>
      <c r="BD131" s="178" t="s">
        <v>14</v>
      </c>
      <c r="BE131" s="178" t="s">
        <v>14</v>
      </c>
      <c r="BF131" s="178" t="s">
        <v>14</v>
      </c>
      <c r="BG131" s="178" t="s">
        <v>275</v>
      </c>
      <c r="BH131" s="178" t="s">
        <v>14</v>
      </c>
      <c r="BI131" s="179">
        <v>43584</v>
      </c>
      <c r="BJ131" s="189" t="s">
        <v>7663</v>
      </c>
      <c r="BK131" s="189">
        <v>5</v>
      </c>
      <c r="BL131" s="189" t="s">
        <v>7660</v>
      </c>
      <c r="BM131" s="189" t="s">
        <v>19</v>
      </c>
      <c r="BN131" s="189">
        <v>3</v>
      </c>
      <c r="BO131" s="189" t="s">
        <v>7662</v>
      </c>
      <c r="BP131" s="186" t="s">
        <v>7661</v>
      </c>
      <c r="BQ131" s="190">
        <v>44860</v>
      </c>
      <c r="BR131" s="188" t="s">
        <v>756</v>
      </c>
      <c r="BS131" s="182">
        <v>0</v>
      </c>
      <c r="BT131" s="182" t="s">
        <v>14</v>
      </c>
      <c r="BU131" s="182" t="s">
        <v>80</v>
      </c>
      <c r="BV131" s="182">
        <v>1</v>
      </c>
      <c r="BW131" s="182" t="s">
        <v>14</v>
      </c>
      <c r="BX131" s="182" t="s">
        <v>14</v>
      </c>
      <c r="BY131" s="179">
        <v>43584</v>
      </c>
      <c r="BZ131" s="189" t="s">
        <v>757</v>
      </c>
      <c r="CA131" s="189">
        <v>0</v>
      </c>
      <c r="CB131" s="189" t="s">
        <v>14</v>
      </c>
      <c r="CC131" s="189" t="s">
        <v>80</v>
      </c>
      <c r="CD131" s="189">
        <v>1</v>
      </c>
      <c r="CE131" s="189" t="s">
        <v>14</v>
      </c>
      <c r="CF131" s="189" t="s">
        <v>14</v>
      </c>
      <c r="CG131" s="190">
        <v>43584</v>
      </c>
      <c r="CH131" s="188" t="s">
        <v>10000</v>
      </c>
      <c r="CI131" s="189" t="e">
        <v>#N/A</v>
      </c>
      <c r="CJ131" s="189" t="e">
        <v>#N/A</v>
      </c>
      <c r="CK131" s="189" t="e">
        <v>#N/A</v>
      </c>
      <c r="CL131" s="189" t="e">
        <v>#N/A</v>
      </c>
      <c r="CM131" s="189" t="e">
        <v>#N/A</v>
      </c>
      <c r="CN131" s="189" t="e">
        <v>#N/A</v>
      </c>
      <c r="CO131" s="191" t="e">
        <v>#N/A</v>
      </c>
      <c r="CP131" s="189" t="s">
        <v>758</v>
      </c>
      <c r="CQ131" s="182">
        <v>0</v>
      </c>
      <c r="CR131" s="182" t="s">
        <v>14</v>
      </c>
      <c r="CS131" s="182" t="s">
        <v>80</v>
      </c>
      <c r="CT131" s="182">
        <v>1</v>
      </c>
      <c r="CU131" s="182" t="s">
        <v>14</v>
      </c>
      <c r="CV131" s="182" t="s">
        <v>14</v>
      </c>
      <c r="CW131" s="179">
        <v>43584</v>
      </c>
      <c r="CX131" s="189" t="s">
        <v>7668</v>
      </c>
      <c r="CY131" s="186">
        <v>34000</v>
      </c>
      <c r="CZ131" s="186" t="s">
        <v>7657</v>
      </c>
      <c r="DA131" s="186" t="s">
        <v>4515</v>
      </c>
      <c r="DB131" s="186">
        <v>2</v>
      </c>
      <c r="DC131" s="186" t="s">
        <v>7671</v>
      </c>
      <c r="DD131" s="186" t="s">
        <v>7654</v>
      </c>
      <c r="DE131" s="192">
        <v>44860</v>
      </c>
      <c r="DF131" s="188" t="s">
        <v>7672</v>
      </c>
      <c r="DG131" s="178">
        <v>2660000</v>
      </c>
      <c r="DH131" s="182" t="s">
        <v>7669</v>
      </c>
      <c r="DI131" s="182" t="s">
        <v>4515</v>
      </c>
      <c r="DJ131" s="182">
        <v>2</v>
      </c>
      <c r="DK131" s="182" t="s">
        <v>7671</v>
      </c>
      <c r="DL131" s="182" t="s">
        <v>7670</v>
      </c>
      <c r="DM131" s="179">
        <v>44860</v>
      </c>
      <c r="DN131" s="189" t="s">
        <v>7674</v>
      </c>
      <c r="DO131" s="186">
        <v>0</v>
      </c>
      <c r="DP131" s="189" t="s">
        <v>7673</v>
      </c>
      <c r="DQ131" s="189" t="s">
        <v>4515</v>
      </c>
      <c r="DR131" s="189">
        <v>2</v>
      </c>
      <c r="DS131" s="189" t="s">
        <v>7671</v>
      </c>
      <c r="DT131" s="189" t="s">
        <v>7654</v>
      </c>
      <c r="DU131" s="190">
        <v>44860</v>
      </c>
      <c r="DV131" s="188" t="s">
        <v>7675</v>
      </c>
      <c r="DW131" s="178">
        <v>34000</v>
      </c>
      <c r="DX131" s="182" t="s">
        <v>7657</v>
      </c>
      <c r="DY131" s="182" t="s">
        <v>4515</v>
      </c>
      <c r="DZ131" s="182">
        <v>2</v>
      </c>
      <c r="EA131" s="182" t="s">
        <v>7671</v>
      </c>
      <c r="EB131" s="182" t="s">
        <v>7654</v>
      </c>
      <c r="EC131" s="179">
        <v>44860</v>
      </c>
      <c r="ED131" s="189" t="s">
        <v>7676</v>
      </c>
      <c r="EE131" s="186">
        <v>0</v>
      </c>
      <c r="EF131" s="189" t="s">
        <v>14</v>
      </c>
      <c r="EG131" s="189" t="s">
        <v>4515</v>
      </c>
      <c r="EH131" s="189">
        <v>2</v>
      </c>
      <c r="EI131" s="189" t="s">
        <v>7671</v>
      </c>
      <c r="EJ131" s="189" t="s">
        <v>14</v>
      </c>
      <c r="EK131" s="190">
        <v>44860</v>
      </c>
      <c r="EL131" s="188" t="s">
        <v>7677</v>
      </c>
      <c r="EM131" s="178">
        <v>0</v>
      </c>
      <c r="EN131" s="182" t="s">
        <v>14</v>
      </c>
      <c r="EO131" s="182" t="s">
        <v>4515</v>
      </c>
      <c r="EP131" s="182">
        <v>2</v>
      </c>
      <c r="EQ131" s="182" t="s">
        <v>7671</v>
      </c>
      <c r="ER131" s="182" t="s">
        <v>14</v>
      </c>
      <c r="ES131" s="179">
        <v>44860</v>
      </c>
      <c r="ET131" s="189" t="s">
        <v>7667</v>
      </c>
      <c r="EU131" s="189">
        <v>3331</v>
      </c>
      <c r="EV131" s="189" t="s">
        <v>7664</v>
      </c>
      <c r="EW131" s="189" t="s">
        <v>4515</v>
      </c>
      <c r="EX131" s="189">
        <v>2</v>
      </c>
      <c r="EY131" s="189" t="s">
        <v>7666</v>
      </c>
      <c r="EZ131" s="189" t="s">
        <v>7665</v>
      </c>
      <c r="FA131" s="190">
        <v>44860</v>
      </c>
      <c r="FB131" s="188" t="s">
        <v>1549</v>
      </c>
      <c r="FC131" s="182">
        <v>1</v>
      </c>
      <c r="FD131" s="182" t="s">
        <v>14</v>
      </c>
      <c r="FE131" s="182" t="s">
        <v>30</v>
      </c>
      <c r="FF131" s="182">
        <v>2</v>
      </c>
      <c r="FG131" s="182" t="s">
        <v>1548</v>
      </c>
      <c r="FH131" s="182" t="s">
        <v>14</v>
      </c>
      <c r="FI131" s="179">
        <v>44340</v>
      </c>
      <c r="FJ131" s="188" t="s">
        <v>760</v>
      </c>
      <c r="FK131" s="189" t="s">
        <v>14</v>
      </c>
      <c r="FL131" s="189" t="s">
        <v>14</v>
      </c>
      <c r="FM131" s="189" t="s">
        <v>14</v>
      </c>
      <c r="FN131" s="189" t="s">
        <v>14</v>
      </c>
      <c r="FO131" s="189" t="s">
        <v>275</v>
      </c>
      <c r="FP131" s="186" t="s">
        <v>14</v>
      </c>
      <c r="FQ131" s="187">
        <v>43584</v>
      </c>
      <c r="FR131" s="188" t="s">
        <v>761</v>
      </c>
      <c r="FS131" s="182" t="s">
        <v>14</v>
      </c>
      <c r="FT131" s="182" t="s">
        <v>14</v>
      </c>
      <c r="FU131" s="182" t="s">
        <v>14</v>
      </c>
      <c r="FV131" s="182" t="s">
        <v>14</v>
      </c>
      <c r="FW131" s="182" t="s">
        <v>275</v>
      </c>
      <c r="FX131" s="182" t="s">
        <v>14</v>
      </c>
      <c r="FY131" s="179">
        <v>43584</v>
      </c>
      <c r="FZ131" s="189" t="s">
        <v>3067</v>
      </c>
      <c r="GA131" s="189">
        <v>1</v>
      </c>
      <c r="GB131" s="189" t="s">
        <v>2247</v>
      </c>
      <c r="GC131" s="189" t="s">
        <v>30</v>
      </c>
      <c r="GD131" s="189">
        <v>2</v>
      </c>
      <c r="GE131" s="189" t="s">
        <v>14</v>
      </c>
      <c r="GF131" s="189" t="s">
        <v>14</v>
      </c>
      <c r="GG131" s="190">
        <v>44693</v>
      </c>
      <c r="GH131" s="188" t="s">
        <v>3073</v>
      </c>
      <c r="GI131" s="182">
        <v>3</v>
      </c>
      <c r="GJ131" s="182" t="s">
        <v>2247</v>
      </c>
      <c r="GK131" s="182" t="s">
        <v>30</v>
      </c>
      <c r="GL131" s="182">
        <v>2</v>
      </c>
      <c r="GM131" s="182" t="s">
        <v>14</v>
      </c>
      <c r="GN131" s="182" t="s">
        <v>14</v>
      </c>
      <c r="GO131" s="179">
        <v>44693</v>
      </c>
      <c r="GP131" s="189" t="s">
        <v>3068</v>
      </c>
      <c r="GQ131" s="189">
        <v>3</v>
      </c>
      <c r="GR131" s="189" t="s">
        <v>2247</v>
      </c>
      <c r="GS131" s="189" t="s">
        <v>30</v>
      </c>
      <c r="GT131" s="189">
        <v>2</v>
      </c>
      <c r="GU131" s="189" t="s">
        <v>14</v>
      </c>
      <c r="GV131" s="189" t="s">
        <v>14</v>
      </c>
      <c r="GW131" s="190">
        <v>44693</v>
      </c>
      <c r="GX131" s="188" t="s">
        <v>3074</v>
      </c>
      <c r="GY131" s="182">
        <v>1</v>
      </c>
      <c r="GZ131" s="182" t="s">
        <v>2247</v>
      </c>
      <c r="HA131" s="182" t="s">
        <v>30</v>
      </c>
      <c r="HB131" s="182">
        <v>2</v>
      </c>
      <c r="HC131" s="182" t="s">
        <v>14</v>
      </c>
      <c r="HD131" s="182" t="s">
        <v>14</v>
      </c>
      <c r="HE131" s="179">
        <v>44693</v>
      </c>
      <c r="HF131" s="189" t="s">
        <v>3066</v>
      </c>
      <c r="HG131" s="189">
        <v>0</v>
      </c>
      <c r="HH131" s="189" t="s">
        <v>2247</v>
      </c>
      <c r="HI131" s="189" t="s">
        <v>30</v>
      </c>
      <c r="HJ131" s="189">
        <v>2</v>
      </c>
      <c r="HK131" s="189" t="s">
        <v>14</v>
      </c>
      <c r="HL131" s="189" t="s">
        <v>14</v>
      </c>
      <c r="HM131" s="190">
        <v>44693</v>
      </c>
      <c r="HN131" s="188" t="s">
        <v>3072</v>
      </c>
      <c r="HO131" s="182">
        <v>2</v>
      </c>
      <c r="HP131" s="182" t="s">
        <v>2247</v>
      </c>
      <c r="HQ131" s="182" t="s">
        <v>30</v>
      </c>
      <c r="HR131" s="182">
        <v>2</v>
      </c>
      <c r="HS131" s="182" t="s">
        <v>14</v>
      </c>
      <c r="HT131" s="182" t="s">
        <v>14</v>
      </c>
      <c r="HU131" s="179">
        <v>44693</v>
      </c>
      <c r="HV131" s="189" t="s">
        <v>3069</v>
      </c>
      <c r="HW131" s="189">
        <v>3</v>
      </c>
      <c r="HX131" s="189" t="s">
        <v>2247</v>
      </c>
      <c r="HY131" s="189" t="s">
        <v>30</v>
      </c>
      <c r="HZ131" s="189">
        <v>2</v>
      </c>
      <c r="IA131" s="189" t="s">
        <v>14</v>
      </c>
      <c r="IB131" s="189" t="s">
        <v>14</v>
      </c>
      <c r="IC131" s="190">
        <v>44693</v>
      </c>
      <c r="ID131" s="188" t="s">
        <v>3071</v>
      </c>
      <c r="IE131" s="182">
        <v>1</v>
      </c>
      <c r="IF131" s="182" t="s">
        <v>2247</v>
      </c>
      <c r="IG131" s="182" t="s">
        <v>30</v>
      </c>
      <c r="IH131" s="182">
        <v>2</v>
      </c>
      <c r="II131" s="182" t="s">
        <v>14</v>
      </c>
      <c r="IJ131" s="182" t="s">
        <v>14</v>
      </c>
      <c r="IK131" s="179">
        <v>44693</v>
      </c>
      <c r="IL131" s="189" t="s">
        <v>3070</v>
      </c>
      <c r="IM131" s="189">
        <v>3</v>
      </c>
      <c r="IN131" s="189" t="s">
        <v>2247</v>
      </c>
      <c r="IO131" s="189" t="s">
        <v>30</v>
      </c>
      <c r="IP131" s="189">
        <v>2</v>
      </c>
      <c r="IQ131" s="189" t="s">
        <v>14</v>
      </c>
      <c r="IR131" s="189" t="s">
        <v>14</v>
      </c>
      <c r="IS131" s="190">
        <v>44693</v>
      </c>
    </row>
    <row r="132" spans="1:253" s="282" customFormat="1" ht="12.95" customHeight="1" x14ac:dyDescent="0.2">
      <c r="A132" s="282" t="s">
        <v>369</v>
      </c>
      <c r="B132" s="282" t="s">
        <v>9620</v>
      </c>
      <c r="C132" s="282" t="s">
        <v>370</v>
      </c>
      <c r="D132" s="282" t="s">
        <v>371</v>
      </c>
      <c r="E132" s="282" t="s">
        <v>8879</v>
      </c>
      <c r="F132" s="282" t="s">
        <v>2070</v>
      </c>
      <c r="G132" s="177">
        <v>12400000</v>
      </c>
      <c r="H132" s="178" t="s">
        <v>2067</v>
      </c>
      <c r="I132" s="178" t="s">
        <v>30</v>
      </c>
      <c r="J132" s="178">
        <v>2</v>
      </c>
      <c r="K132" s="178" t="s">
        <v>2069</v>
      </c>
      <c r="L132" s="178" t="s">
        <v>2068</v>
      </c>
      <c r="M132" s="179">
        <v>44650</v>
      </c>
      <c r="N132" s="193" t="s">
        <v>832</v>
      </c>
      <c r="O132" s="180">
        <v>644000</v>
      </c>
      <c r="P132" s="180" t="s">
        <v>829</v>
      </c>
      <c r="Q132" s="180" t="s">
        <v>80</v>
      </c>
      <c r="R132" s="180">
        <v>1</v>
      </c>
      <c r="S132" s="180" t="s">
        <v>831</v>
      </c>
      <c r="T132" s="180" t="s">
        <v>830</v>
      </c>
      <c r="U132" s="181">
        <v>43644</v>
      </c>
      <c r="V132" s="193" t="s">
        <v>2073</v>
      </c>
      <c r="W132" s="178">
        <v>12400000</v>
      </c>
      <c r="X132" s="178" t="s">
        <v>2067</v>
      </c>
      <c r="Y132" s="178" t="s">
        <v>30</v>
      </c>
      <c r="Z132" s="178">
        <v>2</v>
      </c>
      <c r="AA132" s="178" t="s">
        <v>2072</v>
      </c>
      <c r="AB132" s="178" t="s">
        <v>2071</v>
      </c>
      <c r="AC132" s="179">
        <v>44650</v>
      </c>
      <c r="AD132" s="193" t="s">
        <v>2075</v>
      </c>
      <c r="AE132" s="186">
        <v>12400000</v>
      </c>
      <c r="AF132" s="186" t="s">
        <v>2067</v>
      </c>
      <c r="AG132" s="186" t="s">
        <v>30</v>
      </c>
      <c r="AH132" s="186">
        <v>2</v>
      </c>
      <c r="AI132" s="186" t="s">
        <v>2074</v>
      </c>
      <c r="AJ132" s="186" t="s">
        <v>2068</v>
      </c>
      <c r="AK132" s="187">
        <v>44650</v>
      </c>
      <c r="AL132" s="193" t="s">
        <v>5777</v>
      </c>
      <c r="AM132" s="178">
        <v>5469000</v>
      </c>
      <c r="AN132" s="178" t="s">
        <v>5774</v>
      </c>
      <c r="AO132" s="178" t="s">
        <v>4515</v>
      </c>
      <c r="AP132" s="178">
        <v>2</v>
      </c>
      <c r="AQ132" s="178" t="s">
        <v>5776</v>
      </c>
      <c r="AR132" s="178" t="s">
        <v>5775</v>
      </c>
      <c r="AS132" s="179">
        <v>44827</v>
      </c>
      <c r="AT132" s="194" t="s">
        <v>378</v>
      </c>
      <c r="AU132" s="186" t="s">
        <v>14</v>
      </c>
      <c r="AV132" s="186">
        <v>0</v>
      </c>
      <c r="AW132" s="186" t="s">
        <v>30</v>
      </c>
      <c r="AX132" s="186">
        <v>2</v>
      </c>
      <c r="AY132" s="186">
        <v>0</v>
      </c>
      <c r="AZ132" s="186">
        <v>0</v>
      </c>
      <c r="BA132" s="187">
        <v>43510</v>
      </c>
      <c r="BB132" s="193" t="s">
        <v>5796</v>
      </c>
      <c r="BC132" s="178">
        <v>2018332</v>
      </c>
      <c r="BD132" s="178" t="s">
        <v>5793</v>
      </c>
      <c r="BE132" s="178" t="s">
        <v>4515</v>
      </c>
      <c r="BF132" s="178">
        <v>2</v>
      </c>
      <c r="BG132" s="178" t="s">
        <v>5795</v>
      </c>
      <c r="BH132" s="178" t="s">
        <v>5794</v>
      </c>
      <c r="BI132" s="179">
        <v>44827</v>
      </c>
      <c r="BJ132" s="194" t="s">
        <v>7241</v>
      </c>
      <c r="BK132" s="194">
        <v>1079</v>
      </c>
      <c r="BL132" s="194" t="s">
        <v>7238</v>
      </c>
      <c r="BM132" s="194" t="s">
        <v>4515</v>
      </c>
      <c r="BN132" s="194">
        <v>2</v>
      </c>
      <c r="BO132" s="194" t="s">
        <v>7240</v>
      </c>
      <c r="BP132" s="186" t="s">
        <v>7239</v>
      </c>
      <c r="BQ132" s="195">
        <v>44858</v>
      </c>
      <c r="BR132" s="193" t="s">
        <v>372</v>
      </c>
      <c r="BS132" s="196" t="s">
        <v>14</v>
      </c>
      <c r="BT132" s="196">
        <v>0</v>
      </c>
      <c r="BU132" s="196" t="s">
        <v>30</v>
      </c>
      <c r="BV132" s="196">
        <v>2</v>
      </c>
      <c r="BW132" s="196">
        <v>0</v>
      </c>
      <c r="BX132" s="196">
        <v>0</v>
      </c>
      <c r="BY132" s="179">
        <v>43510</v>
      </c>
      <c r="BZ132" s="194" t="s">
        <v>373</v>
      </c>
      <c r="CA132" s="194" t="s">
        <v>14</v>
      </c>
      <c r="CB132" s="194">
        <v>0</v>
      </c>
      <c r="CC132" s="194" t="s">
        <v>14</v>
      </c>
      <c r="CD132" s="194" t="s">
        <v>14</v>
      </c>
      <c r="CE132" s="194">
        <v>0</v>
      </c>
      <c r="CF132" s="194">
        <v>0</v>
      </c>
      <c r="CG132" s="195">
        <v>43510</v>
      </c>
      <c r="CH132" s="193" t="s">
        <v>10001</v>
      </c>
      <c r="CI132" s="194" t="e">
        <v>#N/A</v>
      </c>
      <c r="CJ132" s="194" t="e">
        <v>#N/A</v>
      </c>
      <c r="CK132" s="194" t="e">
        <v>#N/A</v>
      </c>
      <c r="CL132" s="194" t="e">
        <v>#N/A</v>
      </c>
      <c r="CM132" s="194" t="e">
        <v>#N/A</v>
      </c>
      <c r="CN132" s="194" t="e">
        <v>#N/A</v>
      </c>
      <c r="CO132" s="197" t="e">
        <v>#N/A</v>
      </c>
      <c r="CP132" s="194" t="s">
        <v>377</v>
      </c>
      <c r="CQ132" s="196">
        <v>14369</v>
      </c>
      <c r="CR132" s="196" t="s">
        <v>374</v>
      </c>
      <c r="CS132" s="196" t="s">
        <v>30</v>
      </c>
      <c r="CT132" s="196">
        <v>2</v>
      </c>
      <c r="CU132" s="196" t="s">
        <v>376</v>
      </c>
      <c r="CV132" s="196" t="s">
        <v>375</v>
      </c>
      <c r="CW132" s="179">
        <v>43510</v>
      </c>
      <c r="CX132" s="194" t="s">
        <v>5778</v>
      </c>
      <c r="CY132" s="186">
        <v>8900000</v>
      </c>
      <c r="CZ132" s="186" t="s">
        <v>5785</v>
      </c>
      <c r="DA132" s="186" t="s">
        <v>4515</v>
      </c>
      <c r="DB132" s="186">
        <v>2</v>
      </c>
      <c r="DC132" s="186" t="s">
        <v>5781</v>
      </c>
      <c r="DD132" s="186" t="s">
        <v>5786</v>
      </c>
      <c r="DE132" s="192">
        <v>44827</v>
      </c>
      <c r="DF132" s="193" t="s">
        <v>5782</v>
      </c>
      <c r="DG132" s="178">
        <v>0</v>
      </c>
      <c r="DH132" s="196" t="s">
        <v>5779</v>
      </c>
      <c r="DI132" s="196" t="s">
        <v>4515</v>
      </c>
      <c r="DJ132" s="196">
        <v>2</v>
      </c>
      <c r="DK132" s="196" t="s">
        <v>5781</v>
      </c>
      <c r="DL132" s="196" t="s">
        <v>5780</v>
      </c>
      <c r="DM132" s="179">
        <v>44827</v>
      </c>
      <c r="DN132" s="194" t="s">
        <v>5784</v>
      </c>
      <c r="DO132" s="186">
        <v>3500000</v>
      </c>
      <c r="DP132" s="194" t="s">
        <v>5779</v>
      </c>
      <c r="DQ132" s="194" t="s">
        <v>4515</v>
      </c>
      <c r="DR132" s="194">
        <v>2</v>
      </c>
      <c r="DS132" s="194" t="s">
        <v>5781</v>
      </c>
      <c r="DT132" s="194" t="s">
        <v>5783</v>
      </c>
      <c r="DU132" s="195">
        <v>44827</v>
      </c>
      <c r="DV132" s="193" t="s">
        <v>5787</v>
      </c>
      <c r="DW132" s="178">
        <v>5921000</v>
      </c>
      <c r="DX132" s="196" t="s">
        <v>5785</v>
      </c>
      <c r="DY132" s="196" t="s">
        <v>4515</v>
      </c>
      <c r="DZ132" s="196">
        <v>2</v>
      </c>
      <c r="EA132" s="196" t="s">
        <v>5781</v>
      </c>
      <c r="EB132" s="196" t="s">
        <v>5786</v>
      </c>
      <c r="EC132" s="179">
        <v>44827</v>
      </c>
      <c r="ED132" s="194" t="s">
        <v>5790</v>
      </c>
      <c r="EE132" s="186">
        <v>2892000</v>
      </c>
      <c r="EF132" s="194" t="s">
        <v>5788</v>
      </c>
      <c r="EG132" s="194" t="s">
        <v>4515</v>
      </c>
      <c r="EH132" s="194">
        <v>2</v>
      </c>
      <c r="EI132" s="194" t="s">
        <v>5781</v>
      </c>
      <c r="EJ132" s="194" t="s">
        <v>5789</v>
      </c>
      <c r="EK132" s="195">
        <v>44827</v>
      </c>
      <c r="EL132" s="193" t="s">
        <v>5792</v>
      </c>
      <c r="EM132" s="178">
        <v>87000</v>
      </c>
      <c r="EN132" s="196" t="s">
        <v>5788</v>
      </c>
      <c r="EO132" s="196" t="s">
        <v>4515</v>
      </c>
      <c r="EP132" s="196">
        <v>2</v>
      </c>
      <c r="EQ132" s="196" t="s">
        <v>5791</v>
      </c>
      <c r="ER132" s="196" t="s">
        <v>5789</v>
      </c>
      <c r="ES132" s="179">
        <v>44827</v>
      </c>
      <c r="ET132" s="194" t="s">
        <v>7243</v>
      </c>
      <c r="EU132" s="194">
        <v>1079</v>
      </c>
      <c r="EV132" s="194" t="s">
        <v>7242</v>
      </c>
      <c r="EW132" s="194" t="s">
        <v>4515</v>
      </c>
      <c r="EX132" s="194">
        <v>2</v>
      </c>
      <c r="EY132" s="194" t="s">
        <v>7240</v>
      </c>
      <c r="EZ132" s="194" t="s">
        <v>7239</v>
      </c>
      <c r="FA132" s="195">
        <v>44858</v>
      </c>
      <c r="FB132" s="193" t="s">
        <v>2077</v>
      </c>
      <c r="FC132" s="196">
        <v>5</v>
      </c>
      <c r="FD132" s="196" t="s">
        <v>2067</v>
      </c>
      <c r="FE132" s="196" t="s">
        <v>30</v>
      </c>
      <c r="FF132" s="196">
        <v>2</v>
      </c>
      <c r="FG132" s="196" t="s">
        <v>2076</v>
      </c>
      <c r="FH132" s="196" t="s">
        <v>2068</v>
      </c>
      <c r="FI132" s="179">
        <v>44650</v>
      </c>
      <c r="FJ132" s="193" t="s">
        <v>379</v>
      </c>
      <c r="FK132" s="194" t="s">
        <v>14</v>
      </c>
      <c r="FL132" s="194">
        <v>0</v>
      </c>
      <c r="FM132" s="194" t="s">
        <v>30</v>
      </c>
      <c r="FN132" s="194">
        <v>2</v>
      </c>
      <c r="FO132" s="194">
        <v>0</v>
      </c>
      <c r="FP132" s="186">
        <v>0</v>
      </c>
      <c r="FQ132" s="187">
        <v>43510</v>
      </c>
      <c r="FR132" s="193" t="s">
        <v>382</v>
      </c>
      <c r="FS132" s="196">
        <v>1500000</v>
      </c>
      <c r="FT132" s="196" t="s">
        <v>380</v>
      </c>
      <c r="FU132" s="196" t="s">
        <v>30</v>
      </c>
      <c r="FV132" s="196">
        <v>2</v>
      </c>
      <c r="FW132" s="196">
        <v>0</v>
      </c>
      <c r="FX132" s="196" t="s">
        <v>381</v>
      </c>
      <c r="FY132" s="179">
        <v>43510</v>
      </c>
      <c r="FZ132" s="194" t="s">
        <v>2787</v>
      </c>
      <c r="GA132" s="194">
        <v>2</v>
      </c>
      <c r="GB132" s="194" t="s">
        <v>2247</v>
      </c>
      <c r="GC132" s="194" t="s">
        <v>30</v>
      </c>
      <c r="GD132" s="194">
        <v>2</v>
      </c>
      <c r="GE132" s="194" t="s">
        <v>14</v>
      </c>
      <c r="GF132" s="194" t="s">
        <v>14</v>
      </c>
      <c r="GG132" s="195">
        <v>44691</v>
      </c>
      <c r="GH132" s="193" t="s">
        <v>2793</v>
      </c>
      <c r="GI132" s="196">
        <v>2</v>
      </c>
      <c r="GJ132" s="196" t="s">
        <v>2247</v>
      </c>
      <c r="GK132" s="196" t="s">
        <v>30</v>
      </c>
      <c r="GL132" s="196">
        <v>2</v>
      </c>
      <c r="GM132" s="196" t="s">
        <v>14</v>
      </c>
      <c r="GN132" s="196" t="s">
        <v>14</v>
      </c>
      <c r="GO132" s="179">
        <v>44691</v>
      </c>
      <c r="GP132" s="194" t="s">
        <v>2788</v>
      </c>
      <c r="GQ132" s="194">
        <v>3</v>
      </c>
      <c r="GR132" s="194" t="s">
        <v>2247</v>
      </c>
      <c r="GS132" s="194" t="s">
        <v>30</v>
      </c>
      <c r="GT132" s="194">
        <v>2</v>
      </c>
      <c r="GU132" s="194" t="s">
        <v>14</v>
      </c>
      <c r="GV132" s="194" t="s">
        <v>14</v>
      </c>
      <c r="GW132" s="195">
        <v>44691</v>
      </c>
      <c r="GX132" s="193" t="s">
        <v>2794</v>
      </c>
      <c r="GY132" s="196">
        <v>3</v>
      </c>
      <c r="GZ132" s="196" t="s">
        <v>2247</v>
      </c>
      <c r="HA132" s="196" t="s">
        <v>30</v>
      </c>
      <c r="HB132" s="196">
        <v>2</v>
      </c>
      <c r="HC132" s="196" t="s">
        <v>14</v>
      </c>
      <c r="HD132" s="196" t="s">
        <v>14</v>
      </c>
      <c r="HE132" s="179">
        <v>44691</v>
      </c>
      <c r="HF132" s="194" t="s">
        <v>2786</v>
      </c>
      <c r="HG132" s="194">
        <v>2</v>
      </c>
      <c r="HH132" s="194" t="s">
        <v>2247</v>
      </c>
      <c r="HI132" s="194" t="s">
        <v>30</v>
      </c>
      <c r="HJ132" s="194">
        <v>2</v>
      </c>
      <c r="HK132" s="194" t="s">
        <v>14</v>
      </c>
      <c r="HL132" s="194" t="s">
        <v>14</v>
      </c>
      <c r="HM132" s="195">
        <v>44691</v>
      </c>
      <c r="HN132" s="193" t="s">
        <v>2792</v>
      </c>
      <c r="HO132" s="196">
        <v>1</v>
      </c>
      <c r="HP132" s="196" t="s">
        <v>2247</v>
      </c>
      <c r="HQ132" s="196" t="s">
        <v>30</v>
      </c>
      <c r="HR132" s="196">
        <v>2</v>
      </c>
      <c r="HS132" s="196" t="s">
        <v>14</v>
      </c>
      <c r="HT132" s="196" t="s">
        <v>14</v>
      </c>
      <c r="HU132" s="179">
        <v>44691</v>
      </c>
      <c r="HV132" s="194" t="s">
        <v>2789</v>
      </c>
      <c r="HW132" s="194">
        <v>3</v>
      </c>
      <c r="HX132" s="194" t="s">
        <v>2247</v>
      </c>
      <c r="HY132" s="194" t="s">
        <v>30</v>
      </c>
      <c r="HZ132" s="194">
        <v>2</v>
      </c>
      <c r="IA132" s="194" t="s">
        <v>14</v>
      </c>
      <c r="IB132" s="194" t="s">
        <v>14</v>
      </c>
      <c r="IC132" s="195">
        <v>44691</v>
      </c>
      <c r="ID132" s="193" t="s">
        <v>2791</v>
      </c>
      <c r="IE132" s="196">
        <v>3</v>
      </c>
      <c r="IF132" s="196" t="s">
        <v>2247</v>
      </c>
      <c r="IG132" s="196" t="s">
        <v>30</v>
      </c>
      <c r="IH132" s="196">
        <v>2</v>
      </c>
      <c r="II132" s="196" t="s">
        <v>14</v>
      </c>
      <c r="IJ132" s="196" t="s">
        <v>14</v>
      </c>
      <c r="IK132" s="179">
        <v>44691</v>
      </c>
      <c r="IL132" s="194" t="s">
        <v>2790</v>
      </c>
      <c r="IM132" s="194">
        <v>3</v>
      </c>
      <c r="IN132" s="194" t="s">
        <v>2247</v>
      </c>
      <c r="IO132" s="194" t="s">
        <v>30</v>
      </c>
      <c r="IP132" s="194">
        <v>2</v>
      </c>
      <c r="IQ132" s="194" t="s">
        <v>14</v>
      </c>
      <c r="IR132" s="194" t="s">
        <v>14</v>
      </c>
      <c r="IS132" s="195">
        <v>44691</v>
      </c>
    </row>
    <row r="133" spans="1:253" s="282" customFormat="1" ht="12.95" customHeight="1" x14ac:dyDescent="0.2">
      <c r="A133" s="282" t="s">
        <v>7244</v>
      </c>
      <c r="B133" s="282" t="s">
        <v>9232</v>
      </c>
      <c r="C133" s="282" t="s">
        <v>7245</v>
      </c>
      <c r="D133" s="282" t="s">
        <v>371</v>
      </c>
      <c r="E133" s="282" t="s">
        <v>8879</v>
      </c>
      <c r="F133" s="282" t="s">
        <v>7246</v>
      </c>
      <c r="G133" s="177">
        <v>12400000</v>
      </c>
      <c r="H133" s="178" t="s">
        <v>2067</v>
      </c>
      <c r="I133" s="178" t="s">
        <v>4515</v>
      </c>
      <c r="J133" s="178">
        <v>2</v>
      </c>
      <c r="K133" s="178" t="s">
        <v>2069</v>
      </c>
      <c r="L133" s="178" t="s">
        <v>2068</v>
      </c>
      <c r="M133" s="179">
        <v>44858</v>
      </c>
      <c r="N133" s="188" t="s">
        <v>7250</v>
      </c>
      <c r="O133" s="180">
        <v>484229</v>
      </c>
      <c r="P133" s="180" t="s">
        <v>7247</v>
      </c>
      <c r="Q133" s="180" t="s">
        <v>19</v>
      </c>
      <c r="R133" s="180">
        <v>3</v>
      </c>
      <c r="S133" s="180" t="s">
        <v>7249</v>
      </c>
      <c r="T133" s="180" t="s">
        <v>7248</v>
      </c>
      <c r="U133" s="181">
        <v>44858</v>
      </c>
      <c r="V133" s="188" t="s">
        <v>7252</v>
      </c>
      <c r="W133" s="178">
        <v>7816000</v>
      </c>
      <c r="X133" s="178" t="s">
        <v>7247</v>
      </c>
      <c r="Y133" s="178" t="s">
        <v>19</v>
      </c>
      <c r="Z133" s="178">
        <v>3</v>
      </c>
      <c r="AA133" s="178" t="s">
        <v>7251</v>
      </c>
      <c r="AB133" s="178" t="s">
        <v>7248</v>
      </c>
      <c r="AC133" s="179">
        <v>44858</v>
      </c>
      <c r="AD133" s="188" t="s">
        <v>7255</v>
      </c>
      <c r="AE133" s="186">
        <v>909000</v>
      </c>
      <c r="AF133" s="186" t="s">
        <v>6566</v>
      </c>
      <c r="AG133" s="186" t="s">
        <v>4515</v>
      </c>
      <c r="AH133" s="186">
        <v>2</v>
      </c>
      <c r="AI133" s="186" t="s">
        <v>7254</v>
      </c>
      <c r="AJ133" s="186" t="s">
        <v>7253</v>
      </c>
      <c r="AK133" s="187">
        <v>44858</v>
      </c>
      <c r="AL133" s="188" t="s">
        <v>7259</v>
      </c>
      <c r="AM133" s="178">
        <v>182000</v>
      </c>
      <c r="AN133" s="178" t="s">
        <v>7256</v>
      </c>
      <c r="AO133" s="178" t="s">
        <v>19</v>
      </c>
      <c r="AP133" s="178">
        <v>3</v>
      </c>
      <c r="AQ133" s="178" t="s">
        <v>7258</v>
      </c>
      <c r="AR133" s="178" t="s">
        <v>7257</v>
      </c>
      <c r="AS133" s="179">
        <v>44858</v>
      </c>
      <c r="AT133" s="189" t="s">
        <v>7261</v>
      </c>
      <c r="AU133" s="186" t="s">
        <v>14</v>
      </c>
      <c r="AV133" s="186" t="s">
        <v>904</v>
      </c>
      <c r="AW133" s="186" t="s">
        <v>14</v>
      </c>
      <c r="AX133" s="186" t="s">
        <v>14</v>
      </c>
      <c r="AY133" s="186" t="s">
        <v>7260</v>
      </c>
      <c r="AZ133" s="186" t="s">
        <v>904</v>
      </c>
      <c r="BA133" s="187">
        <v>44858</v>
      </c>
      <c r="BB133" s="188" t="s">
        <v>7282</v>
      </c>
      <c r="BC133" s="178" t="s">
        <v>14</v>
      </c>
      <c r="BD133" s="178" t="s">
        <v>14</v>
      </c>
      <c r="BE133" s="178" t="s">
        <v>14</v>
      </c>
      <c r="BF133" s="178" t="s">
        <v>14</v>
      </c>
      <c r="BG133" s="178" t="s">
        <v>7280</v>
      </c>
      <c r="BH133" s="178" t="s">
        <v>14</v>
      </c>
      <c r="BI133" s="179">
        <v>44858</v>
      </c>
      <c r="BJ133" s="189" t="s">
        <v>7265</v>
      </c>
      <c r="BK133" s="189">
        <v>62</v>
      </c>
      <c r="BL133" s="189" t="s">
        <v>7262</v>
      </c>
      <c r="BM133" s="189" t="s">
        <v>19</v>
      </c>
      <c r="BN133" s="189">
        <v>3</v>
      </c>
      <c r="BO133" s="189" t="s">
        <v>7264</v>
      </c>
      <c r="BP133" s="186" t="s">
        <v>7263</v>
      </c>
      <c r="BQ133" s="190">
        <v>44858</v>
      </c>
      <c r="BR133" s="188" t="s">
        <v>7283</v>
      </c>
      <c r="BS133" s="182" t="s">
        <v>14</v>
      </c>
      <c r="BT133" s="182" t="s">
        <v>14</v>
      </c>
      <c r="BU133" s="182" t="s">
        <v>14</v>
      </c>
      <c r="BV133" s="182" t="s">
        <v>14</v>
      </c>
      <c r="BW133" s="182" t="s">
        <v>7280</v>
      </c>
      <c r="BX133" s="182" t="s">
        <v>14</v>
      </c>
      <c r="BY133" s="179">
        <v>44858</v>
      </c>
      <c r="BZ133" s="189" t="s">
        <v>7284</v>
      </c>
      <c r="CA133" s="189" t="s">
        <v>14</v>
      </c>
      <c r="CB133" s="189" t="s">
        <v>14</v>
      </c>
      <c r="CC133" s="189" t="s">
        <v>14</v>
      </c>
      <c r="CD133" s="189" t="s">
        <v>14</v>
      </c>
      <c r="CE133" s="189" t="s">
        <v>7280</v>
      </c>
      <c r="CF133" s="189" t="s">
        <v>14</v>
      </c>
      <c r="CG133" s="190">
        <v>44858</v>
      </c>
      <c r="CH133" s="188" t="s">
        <v>10002</v>
      </c>
      <c r="CI133" s="189" t="e">
        <v>#N/A</v>
      </c>
      <c r="CJ133" s="189" t="e">
        <v>#N/A</v>
      </c>
      <c r="CK133" s="189" t="e">
        <v>#N/A</v>
      </c>
      <c r="CL133" s="189" t="e">
        <v>#N/A</v>
      </c>
      <c r="CM133" s="189" t="e">
        <v>#N/A</v>
      </c>
      <c r="CN133" s="189" t="e">
        <v>#N/A</v>
      </c>
      <c r="CO133" s="191" t="e">
        <v>#N/A</v>
      </c>
      <c r="CP133" s="189" t="s">
        <v>7285</v>
      </c>
      <c r="CQ133" s="182" t="s">
        <v>14</v>
      </c>
      <c r="CR133" s="182" t="s">
        <v>14</v>
      </c>
      <c r="CS133" s="182" t="s">
        <v>14</v>
      </c>
      <c r="CT133" s="182" t="s">
        <v>14</v>
      </c>
      <c r="CU133" s="182" t="s">
        <v>7280</v>
      </c>
      <c r="CV133" s="182" t="s">
        <v>14</v>
      </c>
      <c r="CW133" s="179">
        <v>44858</v>
      </c>
      <c r="CX133" s="189" t="s">
        <v>7269</v>
      </c>
      <c r="CY133" s="186">
        <v>909000</v>
      </c>
      <c r="CZ133" s="186" t="s">
        <v>6566</v>
      </c>
      <c r="DA133" s="186" t="s">
        <v>4515</v>
      </c>
      <c r="DB133" s="186">
        <v>2</v>
      </c>
      <c r="DC133" s="186" t="s">
        <v>7271</v>
      </c>
      <c r="DD133" s="186" t="s">
        <v>7253</v>
      </c>
      <c r="DE133" s="192">
        <v>44858</v>
      </c>
      <c r="DF133" s="188" t="s">
        <v>7272</v>
      </c>
      <c r="DG133" s="178">
        <v>6907000</v>
      </c>
      <c r="DH133" s="182" t="s">
        <v>7268</v>
      </c>
      <c r="DI133" s="182" t="s">
        <v>19</v>
      </c>
      <c r="DJ133" s="182">
        <v>3</v>
      </c>
      <c r="DK133" s="182" t="s">
        <v>7271</v>
      </c>
      <c r="DL133" s="182" t="s">
        <v>7270</v>
      </c>
      <c r="DM133" s="179">
        <v>44858</v>
      </c>
      <c r="DN133" s="189" t="s">
        <v>7273</v>
      </c>
      <c r="DO133" s="186">
        <v>0</v>
      </c>
      <c r="DP133" s="189" t="s">
        <v>6566</v>
      </c>
      <c r="DQ133" s="189" t="s">
        <v>19</v>
      </c>
      <c r="DR133" s="189">
        <v>3</v>
      </c>
      <c r="DS133" s="189" t="s">
        <v>7271</v>
      </c>
      <c r="DT133" s="189" t="s">
        <v>7253</v>
      </c>
      <c r="DU133" s="190">
        <v>44858</v>
      </c>
      <c r="DV133" s="188" t="s">
        <v>7274</v>
      </c>
      <c r="DW133" s="178">
        <v>909000</v>
      </c>
      <c r="DX133" s="182" t="s">
        <v>6566</v>
      </c>
      <c r="DY133" s="182" t="s">
        <v>4515</v>
      </c>
      <c r="DZ133" s="182">
        <v>2</v>
      </c>
      <c r="EA133" s="182" t="s">
        <v>7271</v>
      </c>
      <c r="EB133" s="182" t="s">
        <v>7253</v>
      </c>
      <c r="EC133" s="179">
        <v>44858</v>
      </c>
      <c r="ED133" s="189" t="s">
        <v>7275</v>
      </c>
      <c r="EE133" s="186">
        <v>0</v>
      </c>
      <c r="EF133" s="189" t="s">
        <v>6566</v>
      </c>
      <c r="EG133" s="189" t="s">
        <v>19</v>
      </c>
      <c r="EH133" s="189">
        <v>3</v>
      </c>
      <c r="EI133" s="189" t="s">
        <v>7271</v>
      </c>
      <c r="EJ133" s="189" t="s">
        <v>7253</v>
      </c>
      <c r="EK133" s="190">
        <v>44858</v>
      </c>
      <c r="EL133" s="188" t="s">
        <v>7276</v>
      </c>
      <c r="EM133" s="178">
        <v>0</v>
      </c>
      <c r="EN133" s="182" t="s">
        <v>6566</v>
      </c>
      <c r="EO133" s="182" t="s">
        <v>19</v>
      </c>
      <c r="EP133" s="182">
        <v>3</v>
      </c>
      <c r="EQ133" s="182" t="s">
        <v>7271</v>
      </c>
      <c r="ER133" s="182" t="s">
        <v>7253</v>
      </c>
      <c r="ES133" s="179">
        <v>44858</v>
      </c>
      <c r="ET133" s="189" t="s">
        <v>7267</v>
      </c>
      <c r="EU133" s="189">
        <v>1079</v>
      </c>
      <c r="EV133" s="189" t="s">
        <v>7238</v>
      </c>
      <c r="EW133" s="189" t="s">
        <v>4515</v>
      </c>
      <c r="EX133" s="189">
        <v>2</v>
      </c>
      <c r="EY133" s="189" t="s">
        <v>7266</v>
      </c>
      <c r="EZ133" s="189" t="s">
        <v>7239</v>
      </c>
      <c r="FA133" s="190">
        <v>44858</v>
      </c>
      <c r="FB133" s="188" t="s">
        <v>7278</v>
      </c>
      <c r="FC133" s="182">
        <v>5</v>
      </c>
      <c r="FD133" s="182" t="s">
        <v>2067</v>
      </c>
      <c r="FE133" s="182" t="s">
        <v>80</v>
      </c>
      <c r="FF133" s="182">
        <v>1</v>
      </c>
      <c r="FG133" s="182" t="s">
        <v>7277</v>
      </c>
      <c r="FH133" s="182" t="s">
        <v>2068</v>
      </c>
      <c r="FI133" s="179">
        <v>44858</v>
      </c>
      <c r="FJ133" s="188" t="s">
        <v>7279</v>
      </c>
      <c r="FK133" s="189" t="s">
        <v>14</v>
      </c>
      <c r="FL133" s="189" t="s">
        <v>14</v>
      </c>
      <c r="FM133" s="189" t="s">
        <v>14</v>
      </c>
      <c r="FN133" s="189" t="s">
        <v>14</v>
      </c>
      <c r="FO133" s="189" t="s">
        <v>7260</v>
      </c>
      <c r="FP133" s="186" t="s">
        <v>14</v>
      </c>
      <c r="FQ133" s="187">
        <v>44858</v>
      </c>
      <c r="FR133" s="188" t="s">
        <v>7281</v>
      </c>
      <c r="FS133" s="182" t="s">
        <v>14</v>
      </c>
      <c r="FT133" s="182" t="s">
        <v>14</v>
      </c>
      <c r="FU133" s="182" t="s">
        <v>14</v>
      </c>
      <c r="FV133" s="182" t="s">
        <v>14</v>
      </c>
      <c r="FW133" s="182" t="s">
        <v>7280</v>
      </c>
      <c r="FX133" s="182" t="s">
        <v>14</v>
      </c>
      <c r="FY133" s="179">
        <v>44858</v>
      </c>
      <c r="FZ133" s="189" t="s">
        <v>7317</v>
      </c>
      <c r="GA133" s="189">
        <v>2</v>
      </c>
      <c r="GB133" s="189" t="s">
        <v>2247</v>
      </c>
      <c r="GC133" s="189" t="s">
        <v>30</v>
      </c>
      <c r="GD133" s="189">
        <v>2</v>
      </c>
      <c r="GE133" s="189" t="s">
        <v>14</v>
      </c>
      <c r="GF133" s="189" t="s">
        <v>14</v>
      </c>
      <c r="GG133" s="190">
        <v>44858</v>
      </c>
      <c r="GH133" s="188" t="s">
        <v>7323</v>
      </c>
      <c r="GI133" s="182">
        <v>2</v>
      </c>
      <c r="GJ133" s="182" t="s">
        <v>2247</v>
      </c>
      <c r="GK133" s="182" t="s">
        <v>30</v>
      </c>
      <c r="GL133" s="182">
        <v>2</v>
      </c>
      <c r="GM133" s="182" t="s">
        <v>14</v>
      </c>
      <c r="GN133" s="182" t="s">
        <v>14</v>
      </c>
      <c r="GO133" s="179">
        <v>44858</v>
      </c>
      <c r="GP133" s="189" t="s">
        <v>7318</v>
      </c>
      <c r="GQ133" s="189">
        <v>1</v>
      </c>
      <c r="GR133" s="189" t="s">
        <v>2247</v>
      </c>
      <c r="GS133" s="189" t="s">
        <v>30</v>
      </c>
      <c r="GT133" s="189">
        <v>2</v>
      </c>
      <c r="GU133" s="189" t="s">
        <v>14</v>
      </c>
      <c r="GV133" s="189" t="s">
        <v>14</v>
      </c>
      <c r="GW133" s="190">
        <v>44858</v>
      </c>
      <c r="GX133" s="188" t="s">
        <v>7324</v>
      </c>
      <c r="GY133" s="182">
        <v>3</v>
      </c>
      <c r="GZ133" s="182" t="s">
        <v>2247</v>
      </c>
      <c r="HA133" s="182" t="s">
        <v>30</v>
      </c>
      <c r="HB133" s="182">
        <v>2</v>
      </c>
      <c r="HC133" s="182" t="s">
        <v>14</v>
      </c>
      <c r="HD133" s="182" t="s">
        <v>14</v>
      </c>
      <c r="HE133" s="179">
        <v>44858</v>
      </c>
      <c r="HF133" s="189" t="s">
        <v>7316</v>
      </c>
      <c r="HG133" s="189">
        <v>2</v>
      </c>
      <c r="HH133" s="189" t="s">
        <v>2247</v>
      </c>
      <c r="HI133" s="189" t="s">
        <v>30</v>
      </c>
      <c r="HJ133" s="189">
        <v>2</v>
      </c>
      <c r="HK133" s="189" t="s">
        <v>14</v>
      </c>
      <c r="HL133" s="189" t="s">
        <v>14</v>
      </c>
      <c r="HM133" s="190">
        <v>44858</v>
      </c>
      <c r="HN133" s="188" t="s">
        <v>7322</v>
      </c>
      <c r="HO133" s="182">
        <v>2</v>
      </c>
      <c r="HP133" s="182" t="s">
        <v>2247</v>
      </c>
      <c r="HQ133" s="182" t="s">
        <v>30</v>
      </c>
      <c r="HR133" s="182">
        <v>2</v>
      </c>
      <c r="HS133" s="182" t="s">
        <v>14</v>
      </c>
      <c r="HT133" s="182" t="s">
        <v>14</v>
      </c>
      <c r="HU133" s="179">
        <v>44858</v>
      </c>
      <c r="HV133" s="189" t="s">
        <v>7319</v>
      </c>
      <c r="HW133" s="189">
        <v>3</v>
      </c>
      <c r="HX133" s="189" t="s">
        <v>2247</v>
      </c>
      <c r="HY133" s="189" t="s">
        <v>30</v>
      </c>
      <c r="HZ133" s="189">
        <v>2</v>
      </c>
      <c r="IA133" s="189" t="s">
        <v>14</v>
      </c>
      <c r="IB133" s="189" t="s">
        <v>14</v>
      </c>
      <c r="IC133" s="190">
        <v>44858</v>
      </c>
      <c r="ID133" s="188" t="s">
        <v>7321</v>
      </c>
      <c r="IE133" s="182">
        <v>3</v>
      </c>
      <c r="IF133" s="182" t="s">
        <v>2247</v>
      </c>
      <c r="IG133" s="182" t="s">
        <v>30</v>
      </c>
      <c r="IH133" s="182">
        <v>2</v>
      </c>
      <c r="II133" s="182" t="s">
        <v>14</v>
      </c>
      <c r="IJ133" s="182" t="s">
        <v>14</v>
      </c>
      <c r="IK133" s="179">
        <v>44858</v>
      </c>
      <c r="IL133" s="189" t="s">
        <v>7320</v>
      </c>
      <c r="IM133" s="189">
        <v>3</v>
      </c>
      <c r="IN133" s="189" t="s">
        <v>2247</v>
      </c>
      <c r="IO133" s="189" t="s">
        <v>30</v>
      </c>
      <c r="IP133" s="189">
        <v>2</v>
      </c>
      <c r="IQ133" s="189" t="s">
        <v>14</v>
      </c>
      <c r="IR133" s="189" t="s">
        <v>14</v>
      </c>
      <c r="IS133" s="190">
        <v>44858</v>
      </c>
    </row>
    <row r="134" spans="1:253" s="282" customFormat="1" ht="12.95" customHeight="1" x14ac:dyDescent="0.2">
      <c r="A134" s="282" t="s">
        <v>3075</v>
      </c>
      <c r="B134" s="282" t="s">
        <v>9393</v>
      </c>
      <c r="C134" s="282" t="s">
        <v>3076</v>
      </c>
      <c r="D134" s="282" t="s">
        <v>3077</v>
      </c>
      <c r="E134" s="282" t="s">
        <v>8884</v>
      </c>
      <c r="F134" s="282" t="s">
        <v>7516</v>
      </c>
      <c r="G134" s="177">
        <v>5667000</v>
      </c>
      <c r="H134" s="178" t="s">
        <v>6378</v>
      </c>
      <c r="I134" s="178" t="s">
        <v>80</v>
      </c>
      <c r="J134" s="178">
        <v>1</v>
      </c>
      <c r="K134" s="178" t="s">
        <v>7515</v>
      </c>
      <c r="L134" s="178" t="s">
        <v>7514</v>
      </c>
      <c r="M134" s="179">
        <v>44860</v>
      </c>
      <c r="N134" s="188" t="s">
        <v>4789</v>
      </c>
      <c r="O134" s="180">
        <v>15700</v>
      </c>
      <c r="P134" s="180" t="s">
        <v>4786</v>
      </c>
      <c r="Q134" s="180" t="s">
        <v>30</v>
      </c>
      <c r="R134" s="180">
        <v>2</v>
      </c>
      <c r="S134" s="180" t="s">
        <v>4788</v>
      </c>
      <c r="T134" s="180" t="s">
        <v>4787</v>
      </c>
      <c r="U134" s="181">
        <v>44773</v>
      </c>
      <c r="V134" s="188" t="s">
        <v>7520</v>
      </c>
      <c r="W134" s="178">
        <v>2438000</v>
      </c>
      <c r="X134" s="178" t="s">
        <v>7517</v>
      </c>
      <c r="Y134" s="178" t="s">
        <v>4515</v>
      </c>
      <c r="Z134" s="178">
        <v>2</v>
      </c>
      <c r="AA134" s="178" t="s">
        <v>7519</v>
      </c>
      <c r="AB134" s="178" t="s">
        <v>7518</v>
      </c>
      <c r="AC134" s="179">
        <v>44860</v>
      </c>
      <c r="AD134" s="188" t="s">
        <v>7523</v>
      </c>
      <c r="AE134" s="186">
        <v>867000</v>
      </c>
      <c r="AF134" s="186" t="s">
        <v>7521</v>
      </c>
      <c r="AG134" s="186" t="s">
        <v>4515</v>
      </c>
      <c r="AH134" s="186">
        <v>2</v>
      </c>
      <c r="AI134" s="186" t="s">
        <v>7522</v>
      </c>
      <c r="AJ134" s="186" t="s">
        <v>7498</v>
      </c>
      <c r="AK134" s="187">
        <v>44860</v>
      </c>
      <c r="AL134" s="188" t="s">
        <v>7524</v>
      </c>
      <c r="AM134" s="178">
        <v>867000</v>
      </c>
      <c r="AN134" s="178" t="s">
        <v>7521</v>
      </c>
      <c r="AO134" s="178" t="s">
        <v>4515</v>
      </c>
      <c r="AP134" s="178">
        <v>2</v>
      </c>
      <c r="AQ134" s="178" t="s">
        <v>7522</v>
      </c>
      <c r="AR134" s="178" t="s">
        <v>7498</v>
      </c>
      <c r="AS134" s="179">
        <v>44860</v>
      </c>
      <c r="AT134" s="189" t="s">
        <v>10003</v>
      </c>
      <c r="AU134" s="186" t="e">
        <v>#N/A</v>
      </c>
      <c r="AV134" s="186" t="e">
        <v>#N/A</v>
      </c>
      <c r="AW134" s="186" t="e">
        <v>#N/A</v>
      </c>
      <c r="AX134" s="186" t="e">
        <v>#N/A</v>
      </c>
      <c r="AY134" s="186" t="e">
        <v>#N/A</v>
      </c>
      <c r="AZ134" s="186" t="e">
        <v>#N/A</v>
      </c>
      <c r="BA134" s="187" t="e">
        <v>#N/A</v>
      </c>
      <c r="BB134" s="188" t="s">
        <v>10004</v>
      </c>
      <c r="BC134" s="178" t="e">
        <v>#N/A</v>
      </c>
      <c r="BD134" s="178" t="e">
        <v>#N/A</v>
      </c>
      <c r="BE134" s="178" t="e">
        <v>#N/A</v>
      </c>
      <c r="BF134" s="178" t="e">
        <v>#N/A</v>
      </c>
      <c r="BG134" s="178" t="e">
        <v>#N/A</v>
      </c>
      <c r="BH134" s="178" t="e">
        <v>#N/A</v>
      </c>
      <c r="BI134" s="179" t="e">
        <v>#N/A</v>
      </c>
      <c r="BJ134" s="189" t="s">
        <v>7527</v>
      </c>
      <c r="BK134" s="189">
        <v>0</v>
      </c>
      <c r="BL134" s="189" t="s">
        <v>7525</v>
      </c>
      <c r="BM134" s="189" t="s">
        <v>4515</v>
      </c>
      <c r="BN134" s="189">
        <v>2</v>
      </c>
      <c r="BO134" s="189" t="s">
        <v>7526</v>
      </c>
      <c r="BP134" s="186" t="s">
        <v>1300</v>
      </c>
      <c r="BQ134" s="190">
        <v>44860</v>
      </c>
      <c r="BR134" s="188" t="s">
        <v>10005</v>
      </c>
      <c r="BS134" s="182" t="e">
        <v>#N/A</v>
      </c>
      <c r="BT134" s="182" t="e">
        <v>#N/A</v>
      </c>
      <c r="BU134" s="182" t="e">
        <v>#N/A</v>
      </c>
      <c r="BV134" s="182" t="e">
        <v>#N/A</v>
      </c>
      <c r="BW134" s="182" t="e">
        <v>#N/A</v>
      </c>
      <c r="BX134" s="182" t="e">
        <v>#N/A</v>
      </c>
      <c r="BY134" s="179" t="e">
        <v>#N/A</v>
      </c>
      <c r="BZ134" s="189" t="s">
        <v>10006</v>
      </c>
      <c r="CA134" s="189" t="e">
        <v>#N/A</v>
      </c>
      <c r="CB134" s="189" t="e">
        <v>#N/A</v>
      </c>
      <c r="CC134" s="189" t="e">
        <v>#N/A</v>
      </c>
      <c r="CD134" s="189" t="e">
        <v>#N/A</v>
      </c>
      <c r="CE134" s="189" t="e">
        <v>#N/A</v>
      </c>
      <c r="CF134" s="189" t="e">
        <v>#N/A</v>
      </c>
      <c r="CG134" s="190" t="e">
        <v>#N/A</v>
      </c>
      <c r="CH134" s="188" t="s">
        <v>10007</v>
      </c>
      <c r="CI134" s="189" t="e">
        <v>#N/A</v>
      </c>
      <c r="CJ134" s="189" t="e">
        <v>#N/A</v>
      </c>
      <c r="CK134" s="189" t="e">
        <v>#N/A</v>
      </c>
      <c r="CL134" s="189" t="e">
        <v>#N/A</v>
      </c>
      <c r="CM134" s="189" t="e">
        <v>#N/A</v>
      </c>
      <c r="CN134" s="189" t="e">
        <v>#N/A</v>
      </c>
      <c r="CO134" s="191" t="e">
        <v>#N/A</v>
      </c>
      <c r="CP134" s="189" t="s">
        <v>10008</v>
      </c>
      <c r="CQ134" s="182" t="e">
        <v>#N/A</v>
      </c>
      <c r="CR134" s="182" t="e">
        <v>#N/A</v>
      </c>
      <c r="CS134" s="182" t="e">
        <v>#N/A</v>
      </c>
      <c r="CT134" s="182" t="e">
        <v>#N/A</v>
      </c>
      <c r="CU134" s="182" t="e">
        <v>#N/A</v>
      </c>
      <c r="CV134" s="182" t="e">
        <v>#N/A</v>
      </c>
      <c r="CW134" s="179" t="e">
        <v>#N/A</v>
      </c>
      <c r="CX134" s="189" t="s">
        <v>7530</v>
      </c>
      <c r="CY134" s="186">
        <v>867000</v>
      </c>
      <c r="CZ134" s="186" t="s">
        <v>7521</v>
      </c>
      <c r="DA134" s="186" t="s">
        <v>4515</v>
      </c>
      <c r="DB134" s="186">
        <v>2</v>
      </c>
      <c r="DC134" s="186" t="s">
        <v>4766</v>
      </c>
      <c r="DD134" s="186" t="s">
        <v>7498</v>
      </c>
      <c r="DE134" s="192">
        <v>44860</v>
      </c>
      <c r="DF134" s="188" t="s">
        <v>7531</v>
      </c>
      <c r="DG134" s="178">
        <v>1571000</v>
      </c>
      <c r="DH134" s="182" t="s">
        <v>7517</v>
      </c>
      <c r="DI134" s="182" t="s">
        <v>4515</v>
      </c>
      <c r="DJ134" s="182">
        <v>2</v>
      </c>
      <c r="DK134" s="182" t="s">
        <v>7507</v>
      </c>
      <c r="DL134" s="182" t="s">
        <v>7518</v>
      </c>
      <c r="DM134" s="179">
        <v>44860</v>
      </c>
      <c r="DN134" s="189" t="s">
        <v>7532</v>
      </c>
      <c r="DO134" s="186">
        <v>0</v>
      </c>
      <c r="DP134" s="189" t="s">
        <v>7521</v>
      </c>
      <c r="DQ134" s="189" t="s">
        <v>4515</v>
      </c>
      <c r="DR134" s="189">
        <v>2</v>
      </c>
      <c r="DS134" s="189" t="s">
        <v>7509</v>
      </c>
      <c r="DT134" s="189" t="s">
        <v>7498</v>
      </c>
      <c r="DU134" s="190">
        <v>44860</v>
      </c>
      <c r="DV134" s="188" t="s">
        <v>7533</v>
      </c>
      <c r="DW134" s="178">
        <v>867000</v>
      </c>
      <c r="DX134" s="182" t="s">
        <v>7521</v>
      </c>
      <c r="DY134" s="182" t="s">
        <v>4515</v>
      </c>
      <c r="DZ134" s="182">
        <v>2</v>
      </c>
      <c r="EA134" s="182" t="s">
        <v>4766</v>
      </c>
      <c r="EB134" s="182" t="s">
        <v>7498</v>
      </c>
      <c r="EC134" s="179">
        <v>44860</v>
      </c>
      <c r="ED134" s="189" t="s">
        <v>7534</v>
      </c>
      <c r="EE134" s="186">
        <v>0</v>
      </c>
      <c r="EF134" s="189" t="s">
        <v>7521</v>
      </c>
      <c r="EG134" s="189" t="s">
        <v>4515</v>
      </c>
      <c r="EH134" s="189">
        <v>2</v>
      </c>
      <c r="EI134" s="189" t="s">
        <v>4768</v>
      </c>
      <c r="EJ134" s="189" t="s">
        <v>7498</v>
      </c>
      <c r="EK134" s="190">
        <v>44860</v>
      </c>
      <c r="EL134" s="188" t="s">
        <v>7535</v>
      </c>
      <c r="EM134" s="178">
        <v>0</v>
      </c>
      <c r="EN134" s="182" t="s">
        <v>7521</v>
      </c>
      <c r="EO134" s="182" t="s">
        <v>4515</v>
      </c>
      <c r="EP134" s="182">
        <v>2</v>
      </c>
      <c r="EQ134" s="182" t="s">
        <v>4768</v>
      </c>
      <c r="ER134" s="182" t="s">
        <v>7498</v>
      </c>
      <c r="ES134" s="179">
        <v>44860</v>
      </c>
      <c r="ET134" s="189" t="s">
        <v>7529</v>
      </c>
      <c r="EU134" s="189">
        <v>0</v>
      </c>
      <c r="EV134" s="189" t="s">
        <v>7525</v>
      </c>
      <c r="EW134" s="189" t="s">
        <v>4515</v>
      </c>
      <c r="EX134" s="189">
        <v>2</v>
      </c>
      <c r="EY134" s="189" t="s">
        <v>7528</v>
      </c>
      <c r="EZ134" s="189" t="s">
        <v>1300</v>
      </c>
      <c r="FA134" s="190">
        <v>44860</v>
      </c>
      <c r="FB134" s="188" t="s">
        <v>4790</v>
      </c>
      <c r="FC134" s="182">
        <v>2</v>
      </c>
      <c r="FD134" s="182" t="s">
        <v>14</v>
      </c>
      <c r="FE134" s="182" t="s">
        <v>30</v>
      </c>
      <c r="FF134" s="182">
        <v>2</v>
      </c>
      <c r="FG134" s="182" t="s">
        <v>4709</v>
      </c>
      <c r="FH134" s="182" t="s">
        <v>14</v>
      </c>
      <c r="FI134" s="179">
        <v>44773</v>
      </c>
      <c r="FJ134" s="188" t="s">
        <v>10009</v>
      </c>
      <c r="FK134" s="189" t="e">
        <v>#N/A</v>
      </c>
      <c r="FL134" s="189" t="e">
        <v>#N/A</v>
      </c>
      <c r="FM134" s="189" t="e">
        <v>#N/A</v>
      </c>
      <c r="FN134" s="189" t="e">
        <v>#N/A</v>
      </c>
      <c r="FO134" s="189" t="e">
        <v>#N/A</v>
      </c>
      <c r="FP134" s="186" t="e">
        <v>#N/A</v>
      </c>
      <c r="FQ134" s="187" t="e">
        <v>#N/A</v>
      </c>
      <c r="FR134" s="188" t="s">
        <v>10010</v>
      </c>
      <c r="FS134" s="182" t="e">
        <v>#N/A</v>
      </c>
      <c r="FT134" s="182" t="e">
        <v>#N/A</v>
      </c>
      <c r="FU134" s="182" t="e">
        <v>#N/A</v>
      </c>
      <c r="FV134" s="182" t="e">
        <v>#N/A</v>
      </c>
      <c r="FW134" s="182" t="e">
        <v>#N/A</v>
      </c>
      <c r="FX134" s="182" t="e">
        <v>#N/A</v>
      </c>
      <c r="FY134" s="179" t="e">
        <v>#N/A</v>
      </c>
      <c r="FZ134" s="189" t="s">
        <v>3079</v>
      </c>
      <c r="GA134" s="189">
        <v>0</v>
      </c>
      <c r="GB134" s="189" t="s">
        <v>2247</v>
      </c>
      <c r="GC134" s="189" t="s">
        <v>30</v>
      </c>
      <c r="GD134" s="189">
        <v>2</v>
      </c>
      <c r="GE134" s="189" t="s">
        <v>14</v>
      </c>
      <c r="GF134" s="189" t="s">
        <v>14</v>
      </c>
      <c r="GG134" s="190">
        <v>44693</v>
      </c>
      <c r="GH134" s="188" t="s">
        <v>3085</v>
      </c>
      <c r="GI134" s="182">
        <v>0</v>
      </c>
      <c r="GJ134" s="182" t="s">
        <v>2247</v>
      </c>
      <c r="GK134" s="182" t="s">
        <v>30</v>
      </c>
      <c r="GL134" s="182">
        <v>2</v>
      </c>
      <c r="GM134" s="182" t="s">
        <v>14</v>
      </c>
      <c r="GN134" s="182" t="s">
        <v>14</v>
      </c>
      <c r="GO134" s="179">
        <v>44693</v>
      </c>
      <c r="GP134" s="189" t="s">
        <v>3080</v>
      </c>
      <c r="GQ134" s="189">
        <v>0</v>
      </c>
      <c r="GR134" s="189" t="s">
        <v>2247</v>
      </c>
      <c r="GS134" s="189" t="s">
        <v>30</v>
      </c>
      <c r="GT134" s="189">
        <v>2</v>
      </c>
      <c r="GU134" s="189" t="s">
        <v>14</v>
      </c>
      <c r="GV134" s="189" t="s">
        <v>14</v>
      </c>
      <c r="GW134" s="190">
        <v>44693</v>
      </c>
      <c r="GX134" s="188" t="s">
        <v>3086</v>
      </c>
      <c r="GY134" s="182">
        <v>0</v>
      </c>
      <c r="GZ134" s="182" t="s">
        <v>2247</v>
      </c>
      <c r="HA134" s="182" t="s">
        <v>30</v>
      </c>
      <c r="HB134" s="182">
        <v>2</v>
      </c>
      <c r="HC134" s="182" t="s">
        <v>14</v>
      </c>
      <c r="HD134" s="182" t="s">
        <v>14</v>
      </c>
      <c r="HE134" s="179">
        <v>44693</v>
      </c>
      <c r="HF134" s="189" t="s">
        <v>3078</v>
      </c>
      <c r="HG134" s="189">
        <v>0</v>
      </c>
      <c r="HH134" s="189" t="s">
        <v>2247</v>
      </c>
      <c r="HI134" s="189" t="s">
        <v>30</v>
      </c>
      <c r="HJ134" s="189">
        <v>2</v>
      </c>
      <c r="HK134" s="189" t="s">
        <v>14</v>
      </c>
      <c r="HL134" s="189" t="s">
        <v>14</v>
      </c>
      <c r="HM134" s="190">
        <v>44693</v>
      </c>
      <c r="HN134" s="188" t="s">
        <v>3084</v>
      </c>
      <c r="HO134" s="182">
        <v>0</v>
      </c>
      <c r="HP134" s="182" t="s">
        <v>2247</v>
      </c>
      <c r="HQ134" s="182" t="s">
        <v>30</v>
      </c>
      <c r="HR134" s="182">
        <v>2</v>
      </c>
      <c r="HS134" s="182" t="s">
        <v>14</v>
      </c>
      <c r="HT134" s="182" t="s">
        <v>14</v>
      </c>
      <c r="HU134" s="179">
        <v>44693</v>
      </c>
      <c r="HV134" s="189" t="s">
        <v>3081</v>
      </c>
      <c r="HW134" s="189">
        <v>0</v>
      </c>
      <c r="HX134" s="189" t="s">
        <v>2247</v>
      </c>
      <c r="HY134" s="189" t="s">
        <v>30</v>
      </c>
      <c r="HZ134" s="189">
        <v>2</v>
      </c>
      <c r="IA134" s="189" t="s">
        <v>14</v>
      </c>
      <c r="IB134" s="189" t="s">
        <v>14</v>
      </c>
      <c r="IC134" s="190">
        <v>44693</v>
      </c>
      <c r="ID134" s="188" t="s">
        <v>3083</v>
      </c>
      <c r="IE134" s="182">
        <v>0</v>
      </c>
      <c r="IF134" s="182" t="s">
        <v>2247</v>
      </c>
      <c r="IG134" s="182" t="s">
        <v>30</v>
      </c>
      <c r="IH134" s="182">
        <v>2</v>
      </c>
      <c r="II134" s="182" t="s">
        <v>14</v>
      </c>
      <c r="IJ134" s="182" t="s">
        <v>14</v>
      </c>
      <c r="IK134" s="179">
        <v>44693</v>
      </c>
      <c r="IL134" s="189" t="s">
        <v>3082</v>
      </c>
      <c r="IM134" s="189">
        <v>0</v>
      </c>
      <c r="IN134" s="189" t="s">
        <v>2247</v>
      </c>
      <c r="IO134" s="189" t="s">
        <v>30</v>
      </c>
      <c r="IP134" s="189">
        <v>2</v>
      </c>
      <c r="IQ134" s="189" t="s">
        <v>14</v>
      </c>
      <c r="IR134" s="189" t="s">
        <v>14</v>
      </c>
      <c r="IS134" s="190">
        <v>44693</v>
      </c>
    </row>
    <row r="135" spans="1:253" s="282" customFormat="1" ht="12.95" customHeight="1" x14ac:dyDescent="0.2">
      <c r="A135" s="282" t="s">
        <v>1070</v>
      </c>
      <c r="B135" s="282" t="s">
        <v>9197</v>
      </c>
      <c r="C135" s="282" t="s">
        <v>1071</v>
      </c>
      <c r="D135" s="282" t="s">
        <v>1072</v>
      </c>
      <c r="E135" s="282" t="s">
        <v>8889</v>
      </c>
      <c r="F135" s="282" t="s">
        <v>6291</v>
      </c>
      <c r="G135" s="177">
        <v>1202000</v>
      </c>
      <c r="H135" s="178" t="s">
        <v>6289</v>
      </c>
      <c r="I135" s="178" t="s">
        <v>80</v>
      </c>
      <c r="J135" s="178">
        <v>1</v>
      </c>
      <c r="K135" s="178" t="s">
        <v>6290</v>
      </c>
      <c r="L135" s="178" t="s">
        <v>5680</v>
      </c>
      <c r="M135" s="179">
        <v>44834</v>
      </c>
      <c r="N135" s="193" t="s">
        <v>5682</v>
      </c>
      <c r="O135" s="180">
        <v>17200</v>
      </c>
      <c r="P135" s="180" t="s">
        <v>5679</v>
      </c>
      <c r="Q135" s="180" t="s">
        <v>80</v>
      </c>
      <c r="R135" s="180">
        <v>1</v>
      </c>
      <c r="S135" s="180" t="s">
        <v>5681</v>
      </c>
      <c r="T135" s="180" t="s">
        <v>5680</v>
      </c>
      <c r="U135" s="181">
        <v>44823</v>
      </c>
      <c r="V135" s="193" t="s">
        <v>6358</v>
      </c>
      <c r="W135" s="178">
        <v>1174000</v>
      </c>
      <c r="X135" s="178" t="s">
        <v>6356</v>
      </c>
      <c r="Y135" s="178" t="s">
        <v>80</v>
      </c>
      <c r="Z135" s="178">
        <v>1</v>
      </c>
      <c r="AA135" s="178" t="s">
        <v>1735</v>
      </c>
      <c r="AB135" s="178" t="s">
        <v>6357</v>
      </c>
      <c r="AC135" s="179">
        <v>44847</v>
      </c>
      <c r="AD135" s="193" t="s">
        <v>6359</v>
      </c>
      <c r="AE135" s="186">
        <v>697000</v>
      </c>
      <c r="AF135" s="186" t="s">
        <v>6356</v>
      </c>
      <c r="AG135" s="186" t="s">
        <v>80</v>
      </c>
      <c r="AH135" s="186">
        <v>1</v>
      </c>
      <c r="AI135" s="186" t="s">
        <v>1737</v>
      </c>
      <c r="AJ135" s="186" t="s">
        <v>6357</v>
      </c>
      <c r="AK135" s="187">
        <v>44847</v>
      </c>
      <c r="AL135" s="193" t="s">
        <v>1075</v>
      </c>
      <c r="AM135" s="178">
        <v>0</v>
      </c>
      <c r="AN135" s="178" t="s">
        <v>14</v>
      </c>
      <c r="AO135" s="178" t="s">
        <v>14</v>
      </c>
      <c r="AP135" s="178" t="s">
        <v>14</v>
      </c>
      <c r="AQ135" s="178" t="s">
        <v>14</v>
      </c>
      <c r="AR135" s="178" t="s">
        <v>14</v>
      </c>
      <c r="AS135" s="179">
        <v>43874</v>
      </c>
      <c r="AT135" s="194" t="s">
        <v>1074</v>
      </c>
      <c r="AU135" s="186">
        <v>0</v>
      </c>
      <c r="AV135" s="186" t="s">
        <v>14</v>
      </c>
      <c r="AW135" s="186" t="s">
        <v>14</v>
      </c>
      <c r="AX135" s="186" t="s">
        <v>14</v>
      </c>
      <c r="AY135" s="186" t="s">
        <v>14</v>
      </c>
      <c r="AZ135" s="186" t="s">
        <v>14</v>
      </c>
      <c r="BA135" s="187">
        <v>43874</v>
      </c>
      <c r="BB135" s="193" t="s">
        <v>1073</v>
      </c>
      <c r="BC135" s="178">
        <v>0</v>
      </c>
      <c r="BD135" s="178" t="s">
        <v>14</v>
      </c>
      <c r="BE135" s="178" t="s">
        <v>14</v>
      </c>
      <c r="BF135" s="178" t="s">
        <v>14</v>
      </c>
      <c r="BG135" s="178" t="s">
        <v>14</v>
      </c>
      <c r="BH135" s="178" t="s">
        <v>14</v>
      </c>
      <c r="BI135" s="179">
        <v>43874</v>
      </c>
      <c r="BJ135" s="194" t="s">
        <v>6362</v>
      </c>
      <c r="BK135" s="198">
        <v>0</v>
      </c>
      <c r="BL135" s="194" t="s">
        <v>6360</v>
      </c>
      <c r="BM135" s="194" t="s">
        <v>4515</v>
      </c>
      <c r="BN135" s="194">
        <v>2</v>
      </c>
      <c r="BO135" s="194" t="s">
        <v>6361</v>
      </c>
      <c r="BP135" s="186" t="s">
        <v>1300</v>
      </c>
      <c r="BQ135" s="195">
        <v>44847</v>
      </c>
      <c r="BR135" s="193" t="s">
        <v>10011</v>
      </c>
      <c r="BS135" s="196" t="e">
        <v>#N/A</v>
      </c>
      <c r="BT135" s="196" t="e">
        <v>#N/A</v>
      </c>
      <c r="BU135" s="196" t="e">
        <v>#N/A</v>
      </c>
      <c r="BV135" s="196" t="e">
        <v>#N/A</v>
      </c>
      <c r="BW135" s="196" t="e">
        <v>#N/A</v>
      </c>
      <c r="BX135" s="196" t="e">
        <v>#N/A</v>
      </c>
      <c r="BY135" s="179" t="e">
        <v>#N/A</v>
      </c>
      <c r="BZ135" s="194" t="s">
        <v>10012</v>
      </c>
      <c r="CA135" s="194" t="e">
        <v>#N/A</v>
      </c>
      <c r="CB135" s="194" t="e">
        <v>#N/A</v>
      </c>
      <c r="CC135" s="194" t="e">
        <v>#N/A</v>
      </c>
      <c r="CD135" s="194" t="e">
        <v>#N/A</v>
      </c>
      <c r="CE135" s="194" t="e">
        <v>#N/A</v>
      </c>
      <c r="CF135" s="194" t="e">
        <v>#N/A</v>
      </c>
      <c r="CG135" s="195" t="e">
        <v>#N/A</v>
      </c>
      <c r="CH135" s="193" t="s">
        <v>10013</v>
      </c>
      <c r="CI135" s="194" t="e">
        <v>#N/A</v>
      </c>
      <c r="CJ135" s="194" t="e">
        <v>#N/A</v>
      </c>
      <c r="CK135" s="194" t="e">
        <v>#N/A</v>
      </c>
      <c r="CL135" s="194" t="e">
        <v>#N/A</v>
      </c>
      <c r="CM135" s="194" t="e">
        <v>#N/A</v>
      </c>
      <c r="CN135" s="194" t="e">
        <v>#N/A</v>
      </c>
      <c r="CO135" s="197" t="e">
        <v>#N/A</v>
      </c>
      <c r="CP135" s="194" t="s">
        <v>10014</v>
      </c>
      <c r="CQ135" s="196" t="e">
        <v>#N/A</v>
      </c>
      <c r="CR135" s="196" t="e">
        <v>#N/A</v>
      </c>
      <c r="CS135" s="196" t="e">
        <v>#N/A</v>
      </c>
      <c r="CT135" s="196" t="e">
        <v>#N/A</v>
      </c>
      <c r="CU135" s="196" t="e">
        <v>#N/A</v>
      </c>
      <c r="CV135" s="196" t="e">
        <v>#N/A</v>
      </c>
      <c r="CW135" s="179" t="e">
        <v>#N/A</v>
      </c>
      <c r="CX135" s="194" t="s">
        <v>6365</v>
      </c>
      <c r="CY135" s="186">
        <v>259000</v>
      </c>
      <c r="CZ135" s="186" t="s">
        <v>6356</v>
      </c>
      <c r="DA135" s="186" t="s">
        <v>80</v>
      </c>
      <c r="DB135" s="186">
        <v>1</v>
      </c>
      <c r="DC135" s="186" t="s">
        <v>6370</v>
      </c>
      <c r="DD135" s="186" t="s">
        <v>6357</v>
      </c>
      <c r="DE135" s="192">
        <v>44847</v>
      </c>
      <c r="DF135" s="193" t="s">
        <v>6367</v>
      </c>
      <c r="DG135" s="178">
        <v>477000</v>
      </c>
      <c r="DH135" s="196" t="s">
        <v>6356</v>
      </c>
      <c r="DI135" s="196" t="s">
        <v>80</v>
      </c>
      <c r="DJ135" s="196">
        <v>1</v>
      </c>
      <c r="DK135" s="196" t="s">
        <v>6366</v>
      </c>
      <c r="DL135" s="196" t="s">
        <v>6357</v>
      </c>
      <c r="DM135" s="179">
        <v>44847</v>
      </c>
      <c r="DN135" s="194" t="s">
        <v>6369</v>
      </c>
      <c r="DO135" s="186">
        <v>438000</v>
      </c>
      <c r="DP135" s="194" t="s">
        <v>6356</v>
      </c>
      <c r="DQ135" s="194" t="s">
        <v>80</v>
      </c>
      <c r="DR135" s="194">
        <v>1</v>
      </c>
      <c r="DS135" s="194" t="s">
        <v>6368</v>
      </c>
      <c r="DT135" s="194" t="s">
        <v>6357</v>
      </c>
      <c r="DU135" s="195">
        <v>44847</v>
      </c>
      <c r="DV135" s="193" t="s">
        <v>6371</v>
      </c>
      <c r="DW135" s="178">
        <v>222000</v>
      </c>
      <c r="DX135" s="196" t="s">
        <v>6356</v>
      </c>
      <c r="DY135" s="196" t="s">
        <v>80</v>
      </c>
      <c r="DZ135" s="196">
        <v>1</v>
      </c>
      <c r="EA135" s="196" t="s">
        <v>6370</v>
      </c>
      <c r="EB135" s="196" t="s">
        <v>6357</v>
      </c>
      <c r="EC135" s="179">
        <v>44847</v>
      </c>
      <c r="ED135" s="194" t="s">
        <v>6373</v>
      </c>
      <c r="EE135" s="186">
        <v>37000</v>
      </c>
      <c r="EF135" s="194" t="s">
        <v>6356</v>
      </c>
      <c r="EG135" s="194" t="s">
        <v>80</v>
      </c>
      <c r="EH135" s="194">
        <v>1</v>
      </c>
      <c r="EI135" s="194" t="s">
        <v>6372</v>
      </c>
      <c r="EJ135" s="194" t="s">
        <v>6357</v>
      </c>
      <c r="EK135" s="195">
        <v>44847</v>
      </c>
      <c r="EL135" s="193" t="s">
        <v>6375</v>
      </c>
      <c r="EM135" s="178">
        <v>0</v>
      </c>
      <c r="EN135" s="196" t="s">
        <v>6356</v>
      </c>
      <c r="EO135" s="196" t="s">
        <v>80</v>
      </c>
      <c r="EP135" s="196">
        <v>1</v>
      </c>
      <c r="EQ135" s="196" t="s">
        <v>6374</v>
      </c>
      <c r="ER135" s="196" t="s">
        <v>6357</v>
      </c>
      <c r="ES135" s="179">
        <v>44847</v>
      </c>
      <c r="ET135" s="194" t="s">
        <v>6364</v>
      </c>
      <c r="EU135" s="194">
        <v>0</v>
      </c>
      <c r="EV135" s="194" t="s">
        <v>6360</v>
      </c>
      <c r="EW135" s="194" t="s">
        <v>4515</v>
      </c>
      <c r="EX135" s="194">
        <v>2</v>
      </c>
      <c r="EY135" s="194" t="s">
        <v>6363</v>
      </c>
      <c r="EZ135" s="194" t="s">
        <v>1300</v>
      </c>
      <c r="FA135" s="195">
        <v>44847</v>
      </c>
      <c r="FB135" s="193" t="s">
        <v>6377</v>
      </c>
      <c r="FC135" s="196">
        <v>1</v>
      </c>
      <c r="FD135" s="196" t="s">
        <v>6356</v>
      </c>
      <c r="FE135" s="196" t="s">
        <v>4515</v>
      </c>
      <c r="FF135" s="196">
        <v>2</v>
      </c>
      <c r="FG135" s="196" t="s">
        <v>6376</v>
      </c>
      <c r="FH135" s="196" t="s">
        <v>6357</v>
      </c>
      <c r="FI135" s="179">
        <v>44847</v>
      </c>
      <c r="FJ135" s="193" t="s">
        <v>10015</v>
      </c>
      <c r="FK135" s="194" t="e">
        <v>#N/A</v>
      </c>
      <c r="FL135" s="194" t="e">
        <v>#N/A</v>
      </c>
      <c r="FM135" s="194" t="e">
        <v>#N/A</v>
      </c>
      <c r="FN135" s="194" t="e">
        <v>#N/A</v>
      </c>
      <c r="FO135" s="194" t="e">
        <v>#N/A</v>
      </c>
      <c r="FP135" s="186" t="e">
        <v>#N/A</v>
      </c>
      <c r="FQ135" s="187" t="e">
        <v>#N/A</v>
      </c>
      <c r="FR135" s="193" t="s">
        <v>10016</v>
      </c>
      <c r="FS135" s="196" t="e">
        <v>#N/A</v>
      </c>
      <c r="FT135" s="196" t="e">
        <v>#N/A</v>
      </c>
      <c r="FU135" s="196" t="e">
        <v>#N/A</v>
      </c>
      <c r="FV135" s="196" t="e">
        <v>#N/A</v>
      </c>
      <c r="FW135" s="196" t="e">
        <v>#N/A</v>
      </c>
      <c r="FX135" s="196" t="e">
        <v>#N/A</v>
      </c>
      <c r="FY135" s="179" t="e">
        <v>#N/A</v>
      </c>
      <c r="FZ135" s="194" t="s">
        <v>3337</v>
      </c>
      <c r="GA135" s="194">
        <v>0</v>
      </c>
      <c r="GB135" s="194" t="s">
        <v>2247</v>
      </c>
      <c r="GC135" s="194" t="s">
        <v>30</v>
      </c>
      <c r="GD135" s="194">
        <v>2</v>
      </c>
      <c r="GE135" s="194" t="s">
        <v>14</v>
      </c>
      <c r="GF135" s="194" t="s">
        <v>14</v>
      </c>
      <c r="GG135" s="195">
        <v>44695</v>
      </c>
      <c r="GH135" s="193" t="s">
        <v>3343</v>
      </c>
      <c r="GI135" s="196">
        <v>0</v>
      </c>
      <c r="GJ135" s="196" t="s">
        <v>2247</v>
      </c>
      <c r="GK135" s="196" t="s">
        <v>30</v>
      </c>
      <c r="GL135" s="196">
        <v>2</v>
      </c>
      <c r="GM135" s="196" t="s">
        <v>14</v>
      </c>
      <c r="GN135" s="196" t="s">
        <v>14</v>
      </c>
      <c r="GO135" s="179">
        <v>44695</v>
      </c>
      <c r="GP135" s="194" t="s">
        <v>3338</v>
      </c>
      <c r="GQ135" s="194">
        <v>0</v>
      </c>
      <c r="GR135" s="194" t="s">
        <v>2247</v>
      </c>
      <c r="GS135" s="194" t="s">
        <v>30</v>
      </c>
      <c r="GT135" s="194">
        <v>2</v>
      </c>
      <c r="GU135" s="194" t="s">
        <v>14</v>
      </c>
      <c r="GV135" s="194" t="s">
        <v>14</v>
      </c>
      <c r="GW135" s="195">
        <v>44695</v>
      </c>
      <c r="GX135" s="193" t="s">
        <v>3344</v>
      </c>
      <c r="GY135" s="196">
        <v>0</v>
      </c>
      <c r="GZ135" s="196" t="s">
        <v>2247</v>
      </c>
      <c r="HA135" s="196" t="s">
        <v>30</v>
      </c>
      <c r="HB135" s="196">
        <v>2</v>
      </c>
      <c r="HC135" s="196" t="s">
        <v>14</v>
      </c>
      <c r="HD135" s="196" t="s">
        <v>14</v>
      </c>
      <c r="HE135" s="179">
        <v>44695</v>
      </c>
      <c r="HF135" s="194" t="s">
        <v>3336</v>
      </c>
      <c r="HG135" s="194">
        <v>0</v>
      </c>
      <c r="HH135" s="194" t="s">
        <v>2247</v>
      </c>
      <c r="HI135" s="194" t="s">
        <v>30</v>
      </c>
      <c r="HJ135" s="194">
        <v>2</v>
      </c>
      <c r="HK135" s="194" t="s">
        <v>14</v>
      </c>
      <c r="HL135" s="194" t="s">
        <v>14</v>
      </c>
      <c r="HM135" s="195">
        <v>44695</v>
      </c>
      <c r="HN135" s="193" t="s">
        <v>3342</v>
      </c>
      <c r="HO135" s="196">
        <v>0</v>
      </c>
      <c r="HP135" s="196" t="s">
        <v>2247</v>
      </c>
      <c r="HQ135" s="196" t="s">
        <v>30</v>
      </c>
      <c r="HR135" s="196">
        <v>2</v>
      </c>
      <c r="HS135" s="196" t="s">
        <v>14</v>
      </c>
      <c r="HT135" s="196" t="s">
        <v>14</v>
      </c>
      <c r="HU135" s="179">
        <v>44695</v>
      </c>
      <c r="HV135" s="194" t="s">
        <v>3339</v>
      </c>
      <c r="HW135" s="194">
        <v>0</v>
      </c>
      <c r="HX135" s="194" t="s">
        <v>2247</v>
      </c>
      <c r="HY135" s="194" t="s">
        <v>30</v>
      </c>
      <c r="HZ135" s="194">
        <v>2</v>
      </c>
      <c r="IA135" s="194" t="s">
        <v>14</v>
      </c>
      <c r="IB135" s="194" t="s">
        <v>14</v>
      </c>
      <c r="IC135" s="195">
        <v>44695</v>
      </c>
      <c r="ID135" s="193" t="s">
        <v>3341</v>
      </c>
      <c r="IE135" s="196">
        <v>0</v>
      </c>
      <c r="IF135" s="196" t="s">
        <v>2247</v>
      </c>
      <c r="IG135" s="196" t="s">
        <v>30</v>
      </c>
      <c r="IH135" s="196">
        <v>2</v>
      </c>
      <c r="II135" s="196" t="s">
        <v>14</v>
      </c>
      <c r="IJ135" s="196" t="s">
        <v>14</v>
      </c>
      <c r="IK135" s="179">
        <v>44695</v>
      </c>
      <c r="IL135" s="194" t="s">
        <v>3340</v>
      </c>
      <c r="IM135" s="194">
        <v>0</v>
      </c>
      <c r="IN135" s="194" t="s">
        <v>2247</v>
      </c>
      <c r="IO135" s="194" t="s">
        <v>30</v>
      </c>
      <c r="IP135" s="194">
        <v>2</v>
      </c>
      <c r="IQ135" s="194" t="s">
        <v>14</v>
      </c>
      <c r="IR135" s="194" t="s">
        <v>14</v>
      </c>
      <c r="IS135" s="195">
        <v>44695</v>
      </c>
    </row>
    <row r="136" spans="1:253" s="282" customFormat="1" ht="12.95" customHeight="1" x14ac:dyDescent="0.2">
      <c r="A136" s="282" t="s">
        <v>77</v>
      </c>
      <c r="B136" s="282" t="s">
        <v>9216</v>
      </c>
      <c r="C136" s="282" t="s">
        <v>78</v>
      </c>
      <c r="D136" s="282" t="s">
        <v>79</v>
      </c>
      <c r="E136" s="282" t="s">
        <v>8892</v>
      </c>
      <c r="F136" s="282" t="s">
        <v>1958</v>
      </c>
      <c r="G136" s="177">
        <v>21700000</v>
      </c>
      <c r="H136" s="178" t="s">
        <v>1955</v>
      </c>
      <c r="I136" s="178" t="s">
        <v>80</v>
      </c>
      <c r="J136" s="178">
        <v>1</v>
      </c>
      <c r="K136" s="178" t="s">
        <v>1957</v>
      </c>
      <c r="L136" s="178" t="s">
        <v>1956</v>
      </c>
      <c r="M136" s="179">
        <v>44615</v>
      </c>
      <c r="N136" s="188" t="s">
        <v>1961</v>
      </c>
      <c r="O136" s="180">
        <v>185180</v>
      </c>
      <c r="P136" s="180" t="s">
        <v>1303</v>
      </c>
      <c r="Q136" s="180" t="s">
        <v>30</v>
      </c>
      <c r="R136" s="180">
        <v>2</v>
      </c>
      <c r="S136" s="180" t="s">
        <v>1960</v>
      </c>
      <c r="T136" s="180" t="s">
        <v>1959</v>
      </c>
      <c r="U136" s="181">
        <v>44615</v>
      </c>
      <c r="V136" s="188" t="s">
        <v>1963</v>
      </c>
      <c r="W136" s="178">
        <v>21700000</v>
      </c>
      <c r="X136" s="178" t="s">
        <v>1955</v>
      </c>
      <c r="Y136" s="178" t="s">
        <v>80</v>
      </c>
      <c r="Z136" s="178">
        <v>1</v>
      </c>
      <c r="AA136" s="178" t="s">
        <v>1962</v>
      </c>
      <c r="AB136" s="178" t="s">
        <v>1956</v>
      </c>
      <c r="AC136" s="179">
        <v>44615</v>
      </c>
      <c r="AD136" s="188" t="s">
        <v>1965</v>
      </c>
      <c r="AE136" s="186">
        <v>21700000</v>
      </c>
      <c r="AF136" s="186" t="s">
        <v>1955</v>
      </c>
      <c r="AG136" s="186" t="s">
        <v>80</v>
      </c>
      <c r="AH136" s="186">
        <v>1</v>
      </c>
      <c r="AI136" s="186" t="s">
        <v>1964</v>
      </c>
      <c r="AJ136" s="186" t="s">
        <v>1956</v>
      </c>
      <c r="AK136" s="187">
        <v>44615</v>
      </c>
      <c r="AL136" s="188" t="s">
        <v>5979</v>
      </c>
      <c r="AM136" s="178">
        <v>16734000</v>
      </c>
      <c r="AN136" s="178" t="s">
        <v>5976</v>
      </c>
      <c r="AO136" s="178" t="s">
        <v>19</v>
      </c>
      <c r="AP136" s="178">
        <v>3</v>
      </c>
      <c r="AQ136" s="178" t="s">
        <v>5978</v>
      </c>
      <c r="AR136" s="178" t="s">
        <v>5977</v>
      </c>
      <c r="AS136" s="179">
        <v>44831</v>
      </c>
      <c r="AT136" s="189" t="s">
        <v>949</v>
      </c>
      <c r="AU136" s="186" t="s">
        <v>14</v>
      </c>
      <c r="AV136" s="186" t="s">
        <v>946</v>
      </c>
      <c r="AW136" s="186" t="s">
        <v>14</v>
      </c>
      <c r="AX136" s="186" t="s">
        <v>14</v>
      </c>
      <c r="AY136" s="186" t="s">
        <v>948</v>
      </c>
      <c r="AZ136" s="186" t="s">
        <v>947</v>
      </c>
      <c r="BA136" s="187">
        <v>43767</v>
      </c>
      <c r="BB136" s="188" t="s">
        <v>84</v>
      </c>
      <c r="BC136" s="178" t="s">
        <v>14</v>
      </c>
      <c r="BD136" s="178" t="s">
        <v>14</v>
      </c>
      <c r="BE136" s="178" t="s">
        <v>14</v>
      </c>
      <c r="BF136" s="178" t="s">
        <v>14</v>
      </c>
      <c r="BG136" s="178" t="s">
        <v>83</v>
      </c>
      <c r="BH136" s="178">
        <v>0</v>
      </c>
      <c r="BI136" s="179">
        <v>43495</v>
      </c>
      <c r="BJ136" s="189" t="s">
        <v>7964</v>
      </c>
      <c r="BK136" s="189">
        <v>2844</v>
      </c>
      <c r="BL136" s="189" t="s">
        <v>7962</v>
      </c>
      <c r="BM136" s="189" t="s">
        <v>19</v>
      </c>
      <c r="BN136" s="189">
        <v>3</v>
      </c>
      <c r="BO136" s="189" t="s">
        <v>7963</v>
      </c>
      <c r="BP136" s="186" t="s">
        <v>501</v>
      </c>
      <c r="BQ136" s="190">
        <v>44862</v>
      </c>
      <c r="BR136" s="188" t="s">
        <v>944</v>
      </c>
      <c r="BS136" s="182" t="s">
        <v>14</v>
      </c>
      <c r="BT136" s="182" t="s">
        <v>14</v>
      </c>
      <c r="BU136" s="182" t="s">
        <v>14</v>
      </c>
      <c r="BV136" s="182" t="s">
        <v>14</v>
      </c>
      <c r="BW136" s="182" t="s">
        <v>14</v>
      </c>
      <c r="BX136" s="182" t="s">
        <v>14</v>
      </c>
      <c r="BY136" s="179">
        <v>43767</v>
      </c>
      <c r="BZ136" s="189" t="s">
        <v>945</v>
      </c>
      <c r="CA136" s="189" t="s">
        <v>14</v>
      </c>
      <c r="CB136" s="189" t="s">
        <v>14</v>
      </c>
      <c r="CC136" s="189" t="s">
        <v>14</v>
      </c>
      <c r="CD136" s="189" t="s">
        <v>14</v>
      </c>
      <c r="CE136" s="189" t="s">
        <v>14</v>
      </c>
      <c r="CF136" s="189" t="s">
        <v>14</v>
      </c>
      <c r="CG136" s="190">
        <v>43767</v>
      </c>
      <c r="CH136" s="188" t="s">
        <v>10017</v>
      </c>
      <c r="CI136" s="189" t="e">
        <v>#N/A</v>
      </c>
      <c r="CJ136" s="189" t="e">
        <v>#N/A</v>
      </c>
      <c r="CK136" s="189" t="e">
        <v>#N/A</v>
      </c>
      <c r="CL136" s="189" t="e">
        <v>#N/A</v>
      </c>
      <c r="CM136" s="189" t="e">
        <v>#N/A</v>
      </c>
      <c r="CN136" s="189" t="e">
        <v>#N/A</v>
      </c>
      <c r="CO136" s="191" t="e">
        <v>#N/A</v>
      </c>
      <c r="CP136" s="189" t="s">
        <v>1286</v>
      </c>
      <c r="CQ136" s="182" t="s">
        <v>14</v>
      </c>
      <c r="CR136" s="182" t="s">
        <v>1283</v>
      </c>
      <c r="CS136" s="182" t="s">
        <v>14</v>
      </c>
      <c r="CT136" s="182" t="s">
        <v>14</v>
      </c>
      <c r="CU136" s="182" t="s">
        <v>1285</v>
      </c>
      <c r="CV136" s="182" t="s">
        <v>1284</v>
      </c>
      <c r="CW136" s="179">
        <v>44064</v>
      </c>
      <c r="CX136" s="189" t="s">
        <v>2154</v>
      </c>
      <c r="CY136" s="186">
        <v>14560000</v>
      </c>
      <c r="CZ136" s="186" t="s">
        <v>2152</v>
      </c>
      <c r="DA136" s="186" t="s">
        <v>80</v>
      </c>
      <c r="DB136" s="186">
        <v>1</v>
      </c>
      <c r="DC136" s="186" t="s">
        <v>2155</v>
      </c>
      <c r="DD136" s="186" t="s">
        <v>2153</v>
      </c>
      <c r="DE136" s="192">
        <v>44658</v>
      </c>
      <c r="DF136" s="188" t="s">
        <v>2156</v>
      </c>
      <c r="DG136" s="178">
        <v>0</v>
      </c>
      <c r="DH136" s="182" t="s">
        <v>2152</v>
      </c>
      <c r="DI136" s="182" t="s">
        <v>80</v>
      </c>
      <c r="DJ136" s="182">
        <v>1</v>
      </c>
      <c r="DK136" s="182" t="s">
        <v>2155</v>
      </c>
      <c r="DL136" s="182" t="s">
        <v>2153</v>
      </c>
      <c r="DM136" s="179">
        <v>44658</v>
      </c>
      <c r="DN136" s="189" t="s">
        <v>2157</v>
      </c>
      <c r="DO136" s="186">
        <v>7140000</v>
      </c>
      <c r="DP136" s="189" t="s">
        <v>2152</v>
      </c>
      <c r="DQ136" s="189" t="s">
        <v>80</v>
      </c>
      <c r="DR136" s="189">
        <v>1</v>
      </c>
      <c r="DS136" s="189" t="s">
        <v>2155</v>
      </c>
      <c r="DT136" s="189" t="s">
        <v>2153</v>
      </c>
      <c r="DU136" s="190">
        <v>44658</v>
      </c>
      <c r="DV136" s="188" t="s">
        <v>2158</v>
      </c>
      <c r="DW136" s="178">
        <v>9600000</v>
      </c>
      <c r="DX136" s="182" t="s">
        <v>2152</v>
      </c>
      <c r="DY136" s="182" t="s">
        <v>80</v>
      </c>
      <c r="DZ136" s="182">
        <v>1</v>
      </c>
      <c r="EA136" s="182" t="s">
        <v>2155</v>
      </c>
      <c r="EB136" s="182" t="s">
        <v>2153</v>
      </c>
      <c r="EC136" s="179">
        <v>44658</v>
      </c>
      <c r="ED136" s="189" t="s">
        <v>2159</v>
      </c>
      <c r="EE136" s="186">
        <v>4900000</v>
      </c>
      <c r="EF136" s="189" t="s">
        <v>2152</v>
      </c>
      <c r="EG136" s="189" t="s">
        <v>80</v>
      </c>
      <c r="EH136" s="189">
        <v>1</v>
      </c>
      <c r="EI136" s="189" t="s">
        <v>2155</v>
      </c>
      <c r="EJ136" s="189" t="s">
        <v>2153</v>
      </c>
      <c r="EK136" s="190">
        <v>44658</v>
      </c>
      <c r="EL136" s="188" t="s">
        <v>2160</v>
      </c>
      <c r="EM136" s="178">
        <v>60000</v>
      </c>
      <c r="EN136" s="182" t="s">
        <v>2152</v>
      </c>
      <c r="EO136" s="182" t="s">
        <v>80</v>
      </c>
      <c r="EP136" s="182">
        <v>1</v>
      </c>
      <c r="EQ136" s="182" t="s">
        <v>2155</v>
      </c>
      <c r="ER136" s="182" t="s">
        <v>2153</v>
      </c>
      <c r="ES136" s="179">
        <v>44658</v>
      </c>
      <c r="ET136" s="189" t="s">
        <v>7965</v>
      </c>
      <c r="EU136" s="189">
        <v>2844</v>
      </c>
      <c r="EV136" s="189" t="s">
        <v>7962</v>
      </c>
      <c r="EW136" s="189" t="s">
        <v>19</v>
      </c>
      <c r="EX136" s="189">
        <v>3</v>
      </c>
      <c r="EY136" s="189" t="s">
        <v>7963</v>
      </c>
      <c r="EZ136" s="189" t="s">
        <v>501</v>
      </c>
      <c r="FA136" s="190">
        <v>44862</v>
      </c>
      <c r="FB136" s="188" t="s">
        <v>82</v>
      </c>
      <c r="FC136" s="182">
        <v>5</v>
      </c>
      <c r="FD136" s="182">
        <v>0</v>
      </c>
      <c r="FE136" s="182" t="s">
        <v>80</v>
      </c>
      <c r="FF136" s="182">
        <v>1</v>
      </c>
      <c r="FG136" s="182" t="s">
        <v>81</v>
      </c>
      <c r="FH136" s="182">
        <v>0</v>
      </c>
      <c r="FI136" s="179">
        <v>43495</v>
      </c>
      <c r="FJ136" s="188" t="s">
        <v>86</v>
      </c>
      <c r="FK136" s="189" t="s">
        <v>14</v>
      </c>
      <c r="FL136" s="189">
        <v>0</v>
      </c>
      <c r="FM136" s="189" t="s">
        <v>14</v>
      </c>
      <c r="FN136" s="189" t="s">
        <v>14</v>
      </c>
      <c r="FO136" s="189" t="s">
        <v>85</v>
      </c>
      <c r="FP136" s="186">
        <v>0</v>
      </c>
      <c r="FQ136" s="187">
        <v>43495</v>
      </c>
      <c r="FR136" s="188" t="s">
        <v>90</v>
      </c>
      <c r="FS136" s="182">
        <v>1160000</v>
      </c>
      <c r="FT136" s="182" t="s">
        <v>87</v>
      </c>
      <c r="FU136" s="182" t="s">
        <v>30</v>
      </c>
      <c r="FV136" s="182">
        <v>2</v>
      </c>
      <c r="FW136" s="182" t="s">
        <v>89</v>
      </c>
      <c r="FX136" s="182" t="s">
        <v>88</v>
      </c>
      <c r="FY136" s="179">
        <v>43495</v>
      </c>
      <c r="FZ136" s="189" t="s">
        <v>3513</v>
      </c>
      <c r="GA136" s="189">
        <v>1</v>
      </c>
      <c r="GB136" s="189" t="s">
        <v>2247</v>
      </c>
      <c r="GC136" s="189" t="s">
        <v>30</v>
      </c>
      <c r="GD136" s="189">
        <v>2</v>
      </c>
      <c r="GE136" s="189" t="s">
        <v>14</v>
      </c>
      <c r="GF136" s="189" t="s">
        <v>14</v>
      </c>
      <c r="GG136" s="190">
        <v>44696</v>
      </c>
      <c r="GH136" s="188" t="s">
        <v>3519</v>
      </c>
      <c r="GI136" s="182">
        <v>3</v>
      </c>
      <c r="GJ136" s="182" t="s">
        <v>2247</v>
      </c>
      <c r="GK136" s="182" t="s">
        <v>30</v>
      </c>
      <c r="GL136" s="182">
        <v>2</v>
      </c>
      <c r="GM136" s="182" t="s">
        <v>14</v>
      </c>
      <c r="GN136" s="182" t="s">
        <v>14</v>
      </c>
      <c r="GO136" s="179">
        <v>44696</v>
      </c>
      <c r="GP136" s="189" t="s">
        <v>3514</v>
      </c>
      <c r="GQ136" s="189">
        <v>2</v>
      </c>
      <c r="GR136" s="189" t="s">
        <v>2247</v>
      </c>
      <c r="GS136" s="189" t="s">
        <v>30</v>
      </c>
      <c r="GT136" s="189">
        <v>2</v>
      </c>
      <c r="GU136" s="189" t="s">
        <v>14</v>
      </c>
      <c r="GV136" s="189" t="s">
        <v>14</v>
      </c>
      <c r="GW136" s="190">
        <v>44696</v>
      </c>
      <c r="GX136" s="188" t="s">
        <v>3520</v>
      </c>
      <c r="GY136" s="182">
        <v>1</v>
      </c>
      <c r="GZ136" s="182" t="s">
        <v>2247</v>
      </c>
      <c r="HA136" s="182" t="s">
        <v>30</v>
      </c>
      <c r="HB136" s="182">
        <v>2</v>
      </c>
      <c r="HC136" s="182" t="s">
        <v>14</v>
      </c>
      <c r="HD136" s="182" t="s">
        <v>14</v>
      </c>
      <c r="HE136" s="179">
        <v>44696</v>
      </c>
      <c r="HF136" s="189" t="s">
        <v>3512</v>
      </c>
      <c r="HG136" s="189">
        <v>3</v>
      </c>
      <c r="HH136" s="189" t="s">
        <v>2247</v>
      </c>
      <c r="HI136" s="189" t="s">
        <v>30</v>
      </c>
      <c r="HJ136" s="189">
        <v>2</v>
      </c>
      <c r="HK136" s="189" t="s">
        <v>14</v>
      </c>
      <c r="HL136" s="189" t="s">
        <v>14</v>
      </c>
      <c r="HM136" s="190">
        <v>44696</v>
      </c>
      <c r="HN136" s="188" t="s">
        <v>3518</v>
      </c>
      <c r="HO136" s="182">
        <v>2</v>
      </c>
      <c r="HP136" s="182" t="s">
        <v>2247</v>
      </c>
      <c r="HQ136" s="182" t="s">
        <v>30</v>
      </c>
      <c r="HR136" s="182">
        <v>2</v>
      </c>
      <c r="HS136" s="182" t="s">
        <v>14</v>
      </c>
      <c r="HT136" s="182" t="s">
        <v>14</v>
      </c>
      <c r="HU136" s="179">
        <v>44696</v>
      </c>
      <c r="HV136" s="189" t="s">
        <v>3515</v>
      </c>
      <c r="HW136" s="189">
        <v>3</v>
      </c>
      <c r="HX136" s="189" t="s">
        <v>2247</v>
      </c>
      <c r="HY136" s="189" t="s">
        <v>30</v>
      </c>
      <c r="HZ136" s="189">
        <v>2</v>
      </c>
      <c r="IA136" s="189" t="s">
        <v>14</v>
      </c>
      <c r="IB136" s="189" t="s">
        <v>14</v>
      </c>
      <c r="IC136" s="190">
        <v>44696</v>
      </c>
      <c r="ID136" s="188" t="s">
        <v>3517</v>
      </c>
      <c r="IE136" s="182">
        <v>2</v>
      </c>
      <c r="IF136" s="182" t="s">
        <v>2247</v>
      </c>
      <c r="IG136" s="182" t="s">
        <v>30</v>
      </c>
      <c r="IH136" s="182">
        <v>2</v>
      </c>
      <c r="II136" s="182" t="s">
        <v>14</v>
      </c>
      <c r="IJ136" s="182" t="s">
        <v>14</v>
      </c>
      <c r="IK136" s="179">
        <v>44696</v>
      </c>
      <c r="IL136" s="189" t="s">
        <v>3516</v>
      </c>
      <c r="IM136" s="189">
        <v>3</v>
      </c>
      <c r="IN136" s="189" t="s">
        <v>2247</v>
      </c>
      <c r="IO136" s="189" t="s">
        <v>30</v>
      </c>
      <c r="IP136" s="189">
        <v>2</v>
      </c>
      <c r="IQ136" s="189" t="s">
        <v>14</v>
      </c>
      <c r="IR136" s="189" t="s">
        <v>14</v>
      </c>
      <c r="IS136" s="190">
        <v>44696</v>
      </c>
    </row>
    <row r="137" spans="1:253" s="282" customFormat="1" ht="12.95" customHeight="1" x14ac:dyDescent="0.2">
      <c r="A137" s="282" t="s">
        <v>1358</v>
      </c>
      <c r="B137" s="282" t="s">
        <v>9204</v>
      </c>
      <c r="C137" s="282" t="s">
        <v>1359</v>
      </c>
      <c r="D137" s="282" t="s">
        <v>484</v>
      </c>
      <c r="E137" s="282" t="s">
        <v>8893</v>
      </c>
      <c r="F137" s="282" t="s">
        <v>4549</v>
      </c>
      <c r="G137" s="177">
        <v>18315000</v>
      </c>
      <c r="H137" s="178" t="s">
        <v>4546</v>
      </c>
      <c r="I137" s="178" t="s">
        <v>30</v>
      </c>
      <c r="J137" s="178">
        <v>2</v>
      </c>
      <c r="K137" s="178" t="s">
        <v>4548</v>
      </c>
      <c r="L137" s="178" t="s">
        <v>4547</v>
      </c>
      <c r="M137" s="179">
        <v>44769</v>
      </c>
      <c r="N137" s="188" t="s">
        <v>1369</v>
      </c>
      <c r="O137" s="180">
        <v>1259200</v>
      </c>
      <c r="P137" s="180" t="s">
        <v>1310</v>
      </c>
      <c r="Q137" s="180" t="s">
        <v>80</v>
      </c>
      <c r="R137" s="180">
        <v>1</v>
      </c>
      <c r="S137" s="180" t="s">
        <v>1368</v>
      </c>
      <c r="T137" s="180" t="s">
        <v>1367</v>
      </c>
      <c r="U137" s="181">
        <v>44187</v>
      </c>
      <c r="V137" s="188" t="s">
        <v>1509</v>
      </c>
      <c r="W137" s="178">
        <v>16797000</v>
      </c>
      <c r="X137" s="178" t="s">
        <v>1506</v>
      </c>
      <c r="Y137" s="178" t="s">
        <v>30</v>
      </c>
      <c r="Z137" s="178">
        <v>2</v>
      </c>
      <c r="AA137" s="178" t="s">
        <v>1508</v>
      </c>
      <c r="AB137" s="178" t="s">
        <v>1507</v>
      </c>
      <c r="AC137" s="179">
        <v>44281</v>
      </c>
      <c r="AD137" s="188" t="s">
        <v>1376</v>
      </c>
      <c r="AE137" s="186">
        <v>7607000</v>
      </c>
      <c r="AF137" s="186" t="s">
        <v>1370</v>
      </c>
      <c r="AG137" s="186" t="s">
        <v>19</v>
      </c>
      <c r="AH137" s="186">
        <v>3</v>
      </c>
      <c r="AI137" s="186" t="s">
        <v>1375</v>
      </c>
      <c r="AJ137" s="186" t="s">
        <v>1374</v>
      </c>
      <c r="AK137" s="187">
        <v>44187</v>
      </c>
      <c r="AL137" s="188" t="s">
        <v>1697</v>
      </c>
      <c r="AM137" s="178">
        <v>1043000</v>
      </c>
      <c r="AN137" s="178" t="s">
        <v>1694</v>
      </c>
      <c r="AO137" s="178" t="s">
        <v>80</v>
      </c>
      <c r="AP137" s="178">
        <v>1</v>
      </c>
      <c r="AQ137" s="178" t="s">
        <v>1696</v>
      </c>
      <c r="AR137" s="178" t="s">
        <v>1695</v>
      </c>
      <c r="AS137" s="179">
        <v>44522</v>
      </c>
      <c r="AT137" s="189" t="s">
        <v>1366</v>
      </c>
      <c r="AU137" s="186" t="s">
        <v>14</v>
      </c>
      <c r="AV137" s="186" t="s">
        <v>14</v>
      </c>
      <c r="AW137" s="186" t="s">
        <v>19</v>
      </c>
      <c r="AX137" s="186">
        <v>3</v>
      </c>
      <c r="AY137" s="186" t="s">
        <v>14</v>
      </c>
      <c r="AZ137" s="186" t="s">
        <v>14</v>
      </c>
      <c r="BA137" s="187">
        <v>44187</v>
      </c>
      <c r="BB137" s="188" t="s">
        <v>1365</v>
      </c>
      <c r="BC137" s="178" t="s">
        <v>14</v>
      </c>
      <c r="BD137" s="178" t="s">
        <v>14</v>
      </c>
      <c r="BE137" s="178" t="s">
        <v>19</v>
      </c>
      <c r="BF137" s="178">
        <v>3</v>
      </c>
      <c r="BG137" s="178" t="s">
        <v>14</v>
      </c>
      <c r="BH137" s="178" t="s">
        <v>14</v>
      </c>
      <c r="BI137" s="179">
        <v>44187</v>
      </c>
      <c r="BJ137" s="189" t="s">
        <v>4552</v>
      </c>
      <c r="BK137" s="189">
        <v>196</v>
      </c>
      <c r="BL137" s="189" t="s">
        <v>4550</v>
      </c>
      <c r="BM137" s="189" t="s">
        <v>19</v>
      </c>
      <c r="BN137" s="189">
        <v>3</v>
      </c>
      <c r="BO137" s="189" t="s">
        <v>4551</v>
      </c>
      <c r="BP137" s="186" t="s">
        <v>501</v>
      </c>
      <c r="BQ137" s="190">
        <v>44769</v>
      </c>
      <c r="BR137" s="188" t="s">
        <v>1360</v>
      </c>
      <c r="BS137" s="182" t="s">
        <v>14</v>
      </c>
      <c r="BT137" s="182" t="s">
        <v>14</v>
      </c>
      <c r="BU137" s="182" t="s">
        <v>19</v>
      </c>
      <c r="BV137" s="182">
        <v>3</v>
      </c>
      <c r="BW137" s="182" t="s">
        <v>14</v>
      </c>
      <c r="BX137" s="182" t="s">
        <v>14</v>
      </c>
      <c r="BY137" s="179">
        <v>44187</v>
      </c>
      <c r="BZ137" s="189" t="s">
        <v>1361</v>
      </c>
      <c r="CA137" s="189" t="s">
        <v>14</v>
      </c>
      <c r="CB137" s="189" t="s">
        <v>14</v>
      </c>
      <c r="CC137" s="189" t="s">
        <v>19</v>
      </c>
      <c r="CD137" s="189">
        <v>3</v>
      </c>
      <c r="CE137" s="189" t="s">
        <v>14</v>
      </c>
      <c r="CF137" s="189" t="s">
        <v>14</v>
      </c>
      <c r="CG137" s="190">
        <v>44187</v>
      </c>
      <c r="CH137" s="188" t="s">
        <v>10018</v>
      </c>
      <c r="CI137" s="189" t="e">
        <v>#N/A</v>
      </c>
      <c r="CJ137" s="189" t="e">
        <v>#N/A</v>
      </c>
      <c r="CK137" s="189" t="e">
        <v>#N/A</v>
      </c>
      <c r="CL137" s="189" t="e">
        <v>#N/A</v>
      </c>
      <c r="CM137" s="189" t="e">
        <v>#N/A</v>
      </c>
      <c r="CN137" s="189" t="e">
        <v>#N/A</v>
      </c>
      <c r="CO137" s="191" t="e">
        <v>#N/A</v>
      </c>
      <c r="CP137" s="189" t="s">
        <v>1364</v>
      </c>
      <c r="CQ137" s="182" t="s">
        <v>14</v>
      </c>
      <c r="CR137" s="182" t="s">
        <v>14</v>
      </c>
      <c r="CS137" s="182" t="s">
        <v>19</v>
      </c>
      <c r="CT137" s="182">
        <v>3</v>
      </c>
      <c r="CU137" s="182" t="s">
        <v>14</v>
      </c>
      <c r="CV137" s="182" t="s">
        <v>14</v>
      </c>
      <c r="CW137" s="179">
        <v>44187</v>
      </c>
      <c r="CX137" s="189" t="s">
        <v>4556</v>
      </c>
      <c r="CY137" s="186">
        <v>6150000</v>
      </c>
      <c r="CZ137" s="186" t="s">
        <v>4554</v>
      </c>
      <c r="DA137" s="186" t="s">
        <v>19</v>
      </c>
      <c r="DB137" s="186">
        <v>3</v>
      </c>
      <c r="DC137" s="186" t="s">
        <v>4557</v>
      </c>
      <c r="DD137" s="186" t="s">
        <v>4555</v>
      </c>
      <c r="DE137" s="192">
        <v>44769</v>
      </c>
      <c r="DF137" s="188" t="s">
        <v>1373</v>
      </c>
      <c r="DG137" s="178">
        <v>9175000</v>
      </c>
      <c r="DH137" s="182" t="s">
        <v>1370</v>
      </c>
      <c r="DI137" s="182" t="s">
        <v>19</v>
      </c>
      <c r="DJ137" s="182">
        <v>3</v>
      </c>
      <c r="DK137" s="182" t="s">
        <v>1372</v>
      </c>
      <c r="DL137" s="182" t="s">
        <v>1371</v>
      </c>
      <c r="DM137" s="179">
        <v>44187</v>
      </c>
      <c r="DN137" s="189" t="s">
        <v>1379</v>
      </c>
      <c r="DO137" s="186">
        <v>1207000</v>
      </c>
      <c r="DP137" s="189" t="s">
        <v>1370</v>
      </c>
      <c r="DQ137" s="189" t="s">
        <v>19</v>
      </c>
      <c r="DR137" s="189">
        <v>3</v>
      </c>
      <c r="DS137" s="189" t="s">
        <v>1372</v>
      </c>
      <c r="DT137" s="189" t="s">
        <v>1371</v>
      </c>
      <c r="DU137" s="190">
        <v>44187</v>
      </c>
      <c r="DV137" s="188" t="s">
        <v>4558</v>
      </c>
      <c r="DW137" s="178">
        <v>715000</v>
      </c>
      <c r="DX137" s="182" t="s">
        <v>4554</v>
      </c>
      <c r="DY137" s="182" t="s">
        <v>19</v>
      </c>
      <c r="DZ137" s="182">
        <v>3</v>
      </c>
      <c r="EA137" s="182" t="s">
        <v>4557</v>
      </c>
      <c r="EB137" s="182" t="s">
        <v>4555</v>
      </c>
      <c r="EC137" s="179">
        <v>44769</v>
      </c>
      <c r="ED137" s="189" t="s">
        <v>4560</v>
      </c>
      <c r="EE137" s="186">
        <v>1910000</v>
      </c>
      <c r="EF137" s="189" t="s">
        <v>4554</v>
      </c>
      <c r="EG137" s="189" t="s">
        <v>19</v>
      </c>
      <c r="EH137" s="189">
        <v>3</v>
      </c>
      <c r="EI137" s="189" t="s">
        <v>4559</v>
      </c>
      <c r="EJ137" s="189" t="s">
        <v>4555</v>
      </c>
      <c r="EK137" s="190">
        <v>44769</v>
      </c>
      <c r="EL137" s="188" t="s">
        <v>4562</v>
      </c>
      <c r="EM137" s="178">
        <v>3525000</v>
      </c>
      <c r="EN137" s="182" t="s">
        <v>4554</v>
      </c>
      <c r="EO137" s="182" t="s">
        <v>19</v>
      </c>
      <c r="EP137" s="182">
        <v>3</v>
      </c>
      <c r="EQ137" s="182" t="s">
        <v>4561</v>
      </c>
      <c r="ER137" s="182" t="s">
        <v>4555</v>
      </c>
      <c r="ES137" s="179">
        <v>44769</v>
      </c>
      <c r="ET137" s="189" t="s">
        <v>4553</v>
      </c>
      <c r="EU137" s="189">
        <v>196</v>
      </c>
      <c r="EV137" s="189" t="s">
        <v>4550</v>
      </c>
      <c r="EW137" s="189" t="s">
        <v>19</v>
      </c>
      <c r="EX137" s="189">
        <v>3</v>
      </c>
      <c r="EY137" s="189" t="s">
        <v>4551</v>
      </c>
      <c r="EZ137" s="189" t="s">
        <v>501</v>
      </c>
      <c r="FA137" s="190">
        <v>44769</v>
      </c>
      <c r="FB137" s="188" t="s">
        <v>1363</v>
      </c>
      <c r="FC137" s="182">
        <v>5</v>
      </c>
      <c r="FD137" s="182" t="s">
        <v>14</v>
      </c>
      <c r="FE137" s="182" t="s">
        <v>80</v>
      </c>
      <c r="FF137" s="182">
        <v>1</v>
      </c>
      <c r="FG137" s="182" t="s">
        <v>1362</v>
      </c>
      <c r="FH137" s="182" t="s">
        <v>14</v>
      </c>
      <c r="FI137" s="179">
        <v>44187</v>
      </c>
      <c r="FJ137" s="188" t="s">
        <v>1377</v>
      </c>
      <c r="FK137" s="189" t="s">
        <v>14</v>
      </c>
      <c r="FL137" s="189" t="s">
        <v>14</v>
      </c>
      <c r="FM137" s="189" t="s">
        <v>19</v>
      </c>
      <c r="FN137" s="189">
        <v>3</v>
      </c>
      <c r="FO137" s="189" t="s">
        <v>14</v>
      </c>
      <c r="FP137" s="186" t="s">
        <v>14</v>
      </c>
      <c r="FQ137" s="187">
        <v>44187</v>
      </c>
      <c r="FR137" s="188" t="s">
        <v>1378</v>
      </c>
      <c r="FS137" s="182" t="s">
        <v>14</v>
      </c>
      <c r="FT137" s="182" t="s">
        <v>14</v>
      </c>
      <c r="FU137" s="182" t="s">
        <v>19</v>
      </c>
      <c r="FV137" s="182">
        <v>3</v>
      </c>
      <c r="FW137" s="182" t="s">
        <v>14</v>
      </c>
      <c r="FX137" s="182" t="s">
        <v>14</v>
      </c>
      <c r="FY137" s="179">
        <v>44187</v>
      </c>
      <c r="FZ137" s="189" t="s">
        <v>2832</v>
      </c>
      <c r="GA137" s="189">
        <v>1</v>
      </c>
      <c r="GB137" s="189" t="s">
        <v>2247</v>
      </c>
      <c r="GC137" s="189" t="s">
        <v>30</v>
      </c>
      <c r="GD137" s="189">
        <v>2</v>
      </c>
      <c r="GE137" s="189" t="s">
        <v>14</v>
      </c>
      <c r="GF137" s="189" t="s">
        <v>14</v>
      </c>
      <c r="GG137" s="190">
        <v>44692</v>
      </c>
      <c r="GH137" s="188" t="s">
        <v>2838</v>
      </c>
      <c r="GI137" s="182">
        <v>3</v>
      </c>
      <c r="GJ137" s="182" t="s">
        <v>2247</v>
      </c>
      <c r="GK137" s="182" t="s">
        <v>30</v>
      </c>
      <c r="GL137" s="182">
        <v>2</v>
      </c>
      <c r="GM137" s="182" t="s">
        <v>14</v>
      </c>
      <c r="GN137" s="182" t="s">
        <v>14</v>
      </c>
      <c r="GO137" s="179">
        <v>44692</v>
      </c>
      <c r="GP137" s="189" t="s">
        <v>2833</v>
      </c>
      <c r="GQ137" s="189">
        <v>2</v>
      </c>
      <c r="GR137" s="189" t="s">
        <v>2247</v>
      </c>
      <c r="GS137" s="189" t="s">
        <v>30</v>
      </c>
      <c r="GT137" s="189">
        <v>2</v>
      </c>
      <c r="GU137" s="189" t="s">
        <v>14</v>
      </c>
      <c r="GV137" s="189" t="s">
        <v>14</v>
      </c>
      <c r="GW137" s="190">
        <v>44692</v>
      </c>
      <c r="GX137" s="188" t="s">
        <v>2839</v>
      </c>
      <c r="GY137" s="182">
        <v>0</v>
      </c>
      <c r="GZ137" s="182" t="s">
        <v>2247</v>
      </c>
      <c r="HA137" s="182" t="s">
        <v>30</v>
      </c>
      <c r="HB137" s="182">
        <v>2</v>
      </c>
      <c r="HC137" s="182" t="s">
        <v>14</v>
      </c>
      <c r="HD137" s="182" t="s">
        <v>14</v>
      </c>
      <c r="HE137" s="179">
        <v>44692</v>
      </c>
      <c r="HF137" s="189" t="s">
        <v>2831</v>
      </c>
      <c r="HG137" s="189">
        <v>0</v>
      </c>
      <c r="HH137" s="189" t="s">
        <v>2247</v>
      </c>
      <c r="HI137" s="189" t="s">
        <v>30</v>
      </c>
      <c r="HJ137" s="189">
        <v>2</v>
      </c>
      <c r="HK137" s="189" t="s">
        <v>14</v>
      </c>
      <c r="HL137" s="189" t="s">
        <v>14</v>
      </c>
      <c r="HM137" s="190">
        <v>44692</v>
      </c>
      <c r="HN137" s="188" t="s">
        <v>2837</v>
      </c>
      <c r="HO137" s="182">
        <v>3</v>
      </c>
      <c r="HP137" s="182" t="s">
        <v>2247</v>
      </c>
      <c r="HQ137" s="182" t="s">
        <v>30</v>
      </c>
      <c r="HR137" s="182">
        <v>2</v>
      </c>
      <c r="HS137" s="182" t="s">
        <v>14</v>
      </c>
      <c r="HT137" s="182" t="s">
        <v>14</v>
      </c>
      <c r="HU137" s="179">
        <v>44692</v>
      </c>
      <c r="HV137" s="189" t="s">
        <v>2834</v>
      </c>
      <c r="HW137" s="189">
        <v>3</v>
      </c>
      <c r="HX137" s="189" t="s">
        <v>2247</v>
      </c>
      <c r="HY137" s="189" t="s">
        <v>30</v>
      </c>
      <c r="HZ137" s="189">
        <v>2</v>
      </c>
      <c r="IA137" s="189" t="s">
        <v>14</v>
      </c>
      <c r="IB137" s="189" t="s">
        <v>14</v>
      </c>
      <c r="IC137" s="190">
        <v>44692</v>
      </c>
      <c r="ID137" s="188" t="s">
        <v>2836</v>
      </c>
      <c r="IE137" s="182">
        <v>2</v>
      </c>
      <c r="IF137" s="182" t="s">
        <v>2247</v>
      </c>
      <c r="IG137" s="182" t="s">
        <v>30</v>
      </c>
      <c r="IH137" s="182">
        <v>2</v>
      </c>
      <c r="II137" s="182" t="s">
        <v>14</v>
      </c>
      <c r="IJ137" s="182" t="s">
        <v>14</v>
      </c>
      <c r="IK137" s="179">
        <v>44692</v>
      </c>
      <c r="IL137" s="189" t="s">
        <v>2835</v>
      </c>
      <c r="IM137" s="189">
        <v>2</v>
      </c>
      <c r="IN137" s="189" t="s">
        <v>2247</v>
      </c>
      <c r="IO137" s="189" t="s">
        <v>30</v>
      </c>
      <c r="IP137" s="189">
        <v>2</v>
      </c>
      <c r="IQ137" s="189" t="s">
        <v>14</v>
      </c>
      <c r="IR137" s="189" t="s">
        <v>14</v>
      </c>
      <c r="IS137" s="190">
        <v>44692</v>
      </c>
    </row>
    <row r="138" spans="1:253" s="282" customFormat="1" ht="12.95" customHeight="1" x14ac:dyDescent="0.2">
      <c r="A138" s="282" t="s">
        <v>482</v>
      </c>
      <c r="B138" s="282" t="s">
        <v>9217</v>
      </c>
      <c r="C138" s="282" t="s">
        <v>483</v>
      </c>
      <c r="D138" s="282" t="s">
        <v>484</v>
      </c>
      <c r="E138" s="282" t="s">
        <v>8893</v>
      </c>
      <c r="F138" s="282" t="s">
        <v>4564</v>
      </c>
      <c r="G138" s="177">
        <v>18315000</v>
      </c>
      <c r="H138" s="178" t="s">
        <v>4546</v>
      </c>
      <c r="I138" s="178" t="s">
        <v>30</v>
      </c>
      <c r="J138" s="178">
        <v>2</v>
      </c>
      <c r="K138" s="178" t="s">
        <v>4548</v>
      </c>
      <c r="L138" s="178" t="s">
        <v>4563</v>
      </c>
      <c r="M138" s="179">
        <v>44769</v>
      </c>
      <c r="N138" s="193" t="s">
        <v>495</v>
      </c>
      <c r="O138" s="180">
        <v>19915</v>
      </c>
      <c r="P138" s="180" t="s">
        <v>492</v>
      </c>
      <c r="Q138" s="180" t="s">
        <v>30</v>
      </c>
      <c r="R138" s="180">
        <v>2</v>
      </c>
      <c r="S138" s="180" t="s">
        <v>494</v>
      </c>
      <c r="T138" s="180" t="s">
        <v>493</v>
      </c>
      <c r="U138" s="181">
        <v>43511</v>
      </c>
      <c r="V138" s="193" t="s">
        <v>4568</v>
      </c>
      <c r="W138" s="178">
        <v>1104000</v>
      </c>
      <c r="X138" s="178" t="s">
        <v>4565</v>
      </c>
      <c r="Y138" s="178" t="s">
        <v>30</v>
      </c>
      <c r="Z138" s="178">
        <v>2</v>
      </c>
      <c r="AA138" s="178" t="s">
        <v>4567</v>
      </c>
      <c r="AB138" s="178" t="s">
        <v>4566</v>
      </c>
      <c r="AC138" s="179">
        <v>44769</v>
      </c>
      <c r="AD138" s="193" t="s">
        <v>4570</v>
      </c>
      <c r="AE138" s="186">
        <v>827000</v>
      </c>
      <c r="AF138" s="186" t="s">
        <v>4565</v>
      </c>
      <c r="AG138" s="186" t="s">
        <v>30</v>
      </c>
      <c r="AH138" s="186">
        <v>2</v>
      </c>
      <c r="AI138" s="186" t="s">
        <v>4569</v>
      </c>
      <c r="AJ138" s="186" t="s">
        <v>4566</v>
      </c>
      <c r="AK138" s="187">
        <v>44769</v>
      </c>
      <c r="AL138" s="193" t="s">
        <v>4574</v>
      </c>
      <c r="AM138" s="178">
        <v>422000</v>
      </c>
      <c r="AN138" s="178" t="s">
        <v>4571</v>
      </c>
      <c r="AO138" s="178" t="s">
        <v>30</v>
      </c>
      <c r="AP138" s="178">
        <v>2</v>
      </c>
      <c r="AQ138" s="178" t="s">
        <v>4573</v>
      </c>
      <c r="AR138" s="178" t="s">
        <v>4572</v>
      </c>
      <c r="AS138" s="179">
        <v>44769</v>
      </c>
      <c r="AT138" s="194" t="s">
        <v>491</v>
      </c>
      <c r="AU138" s="186" t="s">
        <v>14</v>
      </c>
      <c r="AV138" s="186">
        <v>0</v>
      </c>
      <c r="AW138" s="186" t="s">
        <v>30</v>
      </c>
      <c r="AX138" s="186">
        <v>2</v>
      </c>
      <c r="AY138" s="186" t="s">
        <v>15</v>
      </c>
      <c r="AZ138" s="186">
        <v>0</v>
      </c>
      <c r="BA138" s="187">
        <v>43511</v>
      </c>
      <c r="BB138" s="193" t="s">
        <v>490</v>
      </c>
      <c r="BC138" s="178" t="s">
        <v>14</v>
      </c>
      <c r="BD138" s="178">
        <v>0</v>
      </c>
      <c r="BE138" s="178" t="s">
        <v>30</v>
      </c>
      <c r="BF138" s="178">
        <v>2</v>
      </c>
      <c r="BG138" s="178" t="s">
        <v>15</v>
      </c>
      <c r="BH138" s="178">
        <v>0</v>
      </c>
      <c r="BI138" s="179">
        <v>43511</v>
      </c>
      <c r="BJ138" s="194" t="s">
        <v>4576</v>
      </c>
      <c r="BK138" s="194">
        <v>120</v>
      </c>
      <c r="BL138" s="194" t="s">
        <v>4550</v>
      </c>
      <c r="BM138" s="194" t="s">
        <v>19</v>
      </c>
      <c r="BN138" s="194">
        <v>3</v>
      </c>
      <c r="BO138" s="194" t="s">
        <v>4575</v>
      </c>
      <c r="BP138" s="186" t="s">
        <v>501</v>
      </c>
      <c r="BQ138" s="195">
        <v>44769</v>
      </c>
      <c r="BR138" s="193" t="s">
        <v>485</v>
      </c>
      <c r="BS138" s="196" t="s">
        <v>14</v>
      </c>
      <c r="BT138" s="196">
        <v>0</v>
      </c>
      <c r="BU138" s="196" t="s">
        <v>30</v>
      </c>
      <c r="BV138" s="196">
        <v>2</v>
      </c>
      <c r="BW138" s="196" t="s">
        <v>15</v>
      </c>
      <c r="BX138" s="196">
        <v>0</v>
      </c>
      <c r="BY138" s="179">
        <v>43511</v>
      </c>
      <c r="BZ138" s="194" t="s">
        <v>486</v>
      </c>
      <c r="CA138" s="194" t="s">
        <v>14</v>
      </c>
      <c r="CB138" s="194">
        <v>0</v>
      </c>
      <c r="CC138" s="194" t="s">
        <v>14</v>
      </c>
      <c r="CD138" s="194" t="s">
        <v>14</v>
      </c>
      <c r="CE138" s="194" t="s">
        <v>15</v>
      </c>
      <c r="CF138" s="194">
        <v>0</v>
      </c>
      <c r="CG138" s="195">
        <v>43511</v>
      </c>
      <c r="CH138" s="193" t="s">
        <v>10019</v>
      </c>
      <c r="CI138" s="194" t="e">
        <v>#N/A</v>
      </c>
      <c r="CJ138" s="194" t="e">
        <v>#N/A</v>
      </c>
      <c r="CK138" s="194" t="e">
        <v>#N/A</v>
      </c>
      <c r="CL138" s="194" t="e">
        <v>#N/A</v>
      </c>
      <c r="CM138" s="194" t="e">
        <v>#N/A</v>
      </c>
      <c r="CN138" s="194" t="e">
        <v>#N/A</v>
      </c>
      <c r="CO138" s="197" t="e">
        <v>#N/A</v>
      </c>
      <c r="CP138" s="194" t="s">
        <v>489</v>
      </c>
      <c r="CQ138" s="196" t="s">
        <v>14</v>
      </c>
      <c r="CR138" s="196">
        <v>0</v>
      </c>
      <c r="CS138" s="196" t="s">
        <v>30</v>
      </c>
      <c r="CT138" s="196">
        <v>2</v>
      </c>
      <c r="CU138" s="196" t="s">
        <v>15</v>
      </c>
      <c r="CV138" s="196">
        <v>0</v>
      </c>
      <c r="CW138" s="179">
        <v>43511</v>
      </c>
      <c r="CX138" s="194" t="s">
        <v>4578</v>
      </c>
      <c r="CY138" s="186">
        <v>827000</v>
      </c>
      <c r="CZ138" s="186" t="s">
        <v>4554</v>
      </c>
      <c r="DA138" s="186" t="s">
        <v>19</v>
      </c>
      <c r="DB138" s="186">
        <v>3</v>
      </c>
      <c r="DC138" s="186" t="s">
        <v>4583</v>
      </c>
      <c r="DD138" s="186" t="s">
        <v>1086</v>
      </c>
      <c r="DE138" s="192">
        <v>44769</v>
      </c>
      <c r="DF138" s="193" t="s">
        <v>4580</v>
      </c>
      <c r="DG138" s="178">
        <v>277000</v>
      </c>
      <c r="DH138" s="196" t="s">
        <v>4554</v>
      </c>
      <c r="DI138" s="196" t="s">
        <v>19</v>
      </c>
      <c r="DJ138" s="196">
        <v>3</v>
      </c>
      <c r="DK138" s="196" t="s">
        <v>4579</v>
      </c>
      <c r="DL138" s="196" t="s">
        <v>1086</v>
      </c>
      <c r="DM138" s="179">
        <v>44769</v>
      </c>
      <c r="DN138" s="194" t="s">
        <v>4582</v>
      </c>
      <c r="DO138" s="186">
        <v>0</v>
      </c>
      <c r="DP138" s="194" t="s">
        <v>4554</v>
      </c>
      <c r="DQ138" s="194" t="s">
        <v>19</v>
      </c>
      <c r="DR138" s="194">
        <v>3</v>
      </c>
      <c r="DS138" s="194" t="s">
        <v>4581</v>
      </c>
      <c r="DT138" s="194" t="s">
        <v>1086</v>
      </c>
      <c r="DU138" s="195">
        <v>44769</v>
      </c>
      <c r="DV138" s="193" t="s">
        <v>4584</v>
      </c>
      <c r="DW138" s="178">
        <v>0</v>
      </c>
      <c r="DX138" s="196" t="s">
        <v>4554</v>
      </c>
      <c r="DY138" s="196" t="s">
        <v>19</v>
      </c>
      <c r="DZ138" s="196">
        <v>3</v>
      </c>
      <c r="EA138" s="196" t="s">
        <v>4583</v>
      </c>
      <c r="EB138" s="196" t="s">
        <v>1086</v>
      </c>
      <c r="EC138" s="179">
        <v>44769</v>
      </c>
      <c r="ED138" s="194" t="s">
        <v>4586</v>
      </c>
      <c r="EE138" s="186">
        <v>0</v>
      </c>
      <c r="EF138" s="194" t="s">
        <v>4554</v>
      </c>
      <c r="EG138" s="194" t="s">
        <v>19</v>
      </c>
      <c r="EH138" s="194">
        <v>3</v>
      </c>
      <c r="EI138" s="194" t="s">
        <v>4585</v>
      </c>
      <c r="EJ138" s="194" t="s">
        <v>1086</v>
      </c>
      <c r="EK138" s="195">
        <v>44769</v>
      </c>
      <c r="EL138" s="193" t="s">
        <v>4588</v>
      </c>
      <c r="EM138" s="178">
        <v>827000</v>
      </c>
      <c r="EN138" s="196" t="s">
        <v>4554</v>
      </c>
      <c r="EO138" s="196" t="s">
        <v>19</v>
      </c>
      <c r="EP138" s="196">
        <v>3</v>
      </c>
      <c r="EQ138" s="196" t="s">
        <v>4587</v>
      </c>
      <c r="ER138" s="196" t="s">
        <v>1086</v>
      </c>
      <c r="ES138" s="179">
        <v>44769</v>
      </c>
      <c r="ET138" s="194" t="s">
        <v>4577</v>
      </c>
      <c r="EU138" s="194">
        <v>196</v>
      </c>
      <c r="EV138" s="194" t="s">
        <v>4550</v>
      </c>
      <c r="EW138" s="194" t="s">
        <v>19</v>
      </c>
      <c r="EX138" s="194">
        <v>3</v>
      </c>
      <c r="EY138" s="194" t="s">
        <v>4551</v>
      </c>
      <c r="EZ138" s="194" t="s">
        <v>501</v>
      </c>
      <c r="FA138" s="195">
        <v>44769</v>
      </c>
      <c r="FB138" s="193" t="s">
        <v>488</v>
      </c>
      <c r="FC138" s="196">
        <v>5</v>
      </c>
      <c r="FD138" s="196">
        <v>0</v>
      </c>
      <c r="FE138" s="196" t="s">
        <v>30</v>
      </c>
      <c r="FF138" s="196">
        <v>2</v>
      </c>
      <c r="FG138" s="196" t="s">
        <v>487</v>
      </c>
      <c r="FH138" s="196">
        <v>0</v>
      </c>
      <c r="FI138" s="179">
        <v>43511</v>
      </c>
      <c r="FJ138" s="193" t="s">
        <v>496</v>
      </c>
      <c r="FK138" s="194" t="s">
        <v>14</v>
      </c>
      <c r="FL138" s="194">
        <v>0</v>
      </c>
      <c r="FM138" s="194" t="s">
        <v>30</v>
      </c>
      <c r="FN138" s="194">
        <v>2</v>
      </c>
      <c r="FO138" s="194">
        <v>0</v>
      </c>
      <c r="FP138" s="186">
        <v>0</v>
      </c>
      <c r="FQ138" s="187">
        <v>43511</v>
      </c>
      <c r="FR138" s="193" t="s">
        <v>497</v>
      </c>
      <c r="FS138" s="196" t="s">
        <v>14</v>
      </c>
      <c r="FT138" s="196">
        <v>0</v>
      </c>
      <c r="FU138" s="196" t="s">
        <v>30</v>
      </c>
      <c r="FV138" s="196">
        <v>2</v>
      </c>
      <c r="FW138" s="196">
        <v>0</v>
      </c>
      <c r="FX138" s="196">
        <v>0</v>
      </c>
      <c r="FY138" s="179">
        <v>43511</v>
      </c>
      <c r="FZ138" s="194" t="s">
        <v>2841</v>
      </c>
      <c r="GA138" s="194">
        <v>1</v>
      </c>
      <c r="GB138" s="194" t="s">
        <v>2247</v>
      </c>
      <c r="GC138" s="194" t="s">
        <v>30</v>
      </c>
      <c r="GD138" s="194">
        <v>2</v>
      </c>
      <c r="GE138" s="194" t="s">
        <v>14</v>
      </c>
      <c r="GF138" s="194" t="s">
        <v>14</v>
      </c>
      <c r="GG138" s="195">
        <v>44692</v>
      </c>
      <c r="GH138" s="193" t="s">
        <v>2847</v>
      </c>
      <c r="GI138" s="196">
        <v>2</v>
      </c>
      <c r="GJ138" s="196" t="s">
        <v>2247</v>
      </c>
      <c r="GK138" s="196" t="s">
        <v>30</v>
      </c>
      <c r="GL138" s="196">
        <v>2</v>
      </c>
      <c r="GM138" s="196" t="s">
        <v>14</v>
      </c>
      <c r="GN138" s="196" t="s">
        <v>14</v>
      </c>
      <c r="GO138" s="179">
        <v>44692</v>
      </c>
      <c r="GP138" s="194" t="s">
        <v>2842</v>
      </c>
      <c r="GQ138" s="194">
        <v>2</v>
      </c>
      <c r="GR138" s="194" t="s">
        <v>2247</v>
      </c>
      <c r="GS138" s="194" t="s">
        <v>30</v>
      </c>
      <c r="GT138" s="194">
        <v>2</v>
      </c>
      <c r="GU138" s="194" t="s">
        <v>14</v>
      </c>
      <c r="GV138" s="194" t="s">
        <v>14</v>
      </c>
      <c r="GW138" s="195">
        <v>44692</v>
      </c>
      <c r="GX138" s="193" t="s">
        <v>2848</v>
      </c>
      <c r="GY138" s="196">
        <v>0</v>
      </c>
      <c r="GZ138" s="196" t="s">
        <v>2247</v>
      </c>
      <c r="HA138" s="196" t="s">
        <v>30</v>
      </c>
      <c r="HB138" s="196">
        <v>2</v>
      </c>
      <c r="HC138" s="196" t="s">
        <v>14</v>
      </c>
      <c r="HD138" s="196" t="s">
        <v>14</v>
      </c>
      <c r="HE138" s="179">
        <v>44692</v>
      </c>
      <c r="HF138" s="194" t="s">
        <v>2840</v>
      </c>
      <c r="HG138" s="194">
        <v>0</v>
      </c>
      <c r="HH138" s="194" t="s">
        <v>2247</v>
      </c>
      <c r="HI138" s="194" t="s">
        <v>30</v>
      </c>
      <c r="HJ138" s="194">
        <v>2</v>
      </c>
      <c r="HK138" s="194" t="s">
        <v>14</v>
      </c>
      <c r="HL138" s="194" t="s">
        <v>14</v>
      </c>
      <c r="HM138" s="195">
        <v>44692</v>
      </c>
      <c r="HN138" s="193" t="s">
        <v>2846</v>
      </c>
      <c r="HO138" s="196">
        <v>3</v>
      </c>
      <c r="HP138" s="196" t="s">
        <v>2247</v>
      </c>
      <c r="HQ138" s="196" t="s">
        <v>30</v>
      </c>
      <c r="HR138" s="196">
        <v>2</v>
      </c>
      <c r="HS138" s="196" t="s">
        <v>14</v>
      </c>
      <c r="HT138" s="196" t="s">
        <v>14</v>
      </c>
      <c r="HU138" s="179">
        <v>44692</v>
      </c>
      <c r="HV138" s="194" t="s">
        <v>2843</v>
      </c>
      <c r="HW138" s="194">
        <v>3</v>
      </c>
      <c r="HX138" s="194" t="s">
        <v>2247</v>
      </c>
      <c r="HY138" s="194" t="s">
        <v>30</v>
      </c>
      <c r="HZ138" s="194">
        <v>2</v>
      </c>
      <c r="IA138" s="194" t="s">
        <v>14</v>
      </c>
      <c r="IB138" s="194" t="s">
        <v>14</v>
      </c>
      <c r="IC138" s="195">
        <v>44692</v>
      </c>
      <c r="ID138" s="193" t="s">
        <v>2845</v>
      </c>
      <c r="IE138" s="196">
        <v>2</v>
      </c>
      <c r="IF138" s="196" t="s">
        <v>2247</v>
      </c>
      <c r="IG138" s="196" t="s">
        <v>30</v>
      </c>
      <c r="IH138" s="196">
        <v>2</v>
      </c>
      <c r="II138" s="196" t="s">
        <v>14</v>
      </c>
      <c r="IJ138" s="196" t="s">
        <v>14</v>
      </c>
      <c r="IK138" s="179">
        <v>44692</v>
      </c>
      <c r="IL138" s="194" t="s">
        <v>2844</v>
      </c>
      <c r="IM138" s="194">
        <v>2</v>
      </c>
      <c r="IN138" s="194" t="s">
        <v>2247</v>
      </c>
      <c r="IO138" s="194" t="s">
        <v>30</v>
      </c>
      <c r="IP138" s="194">
        <v>2</v>
      </c>
      <c r="IQ138" s="194" t="s">
        <v>14</v>
      </c>
      <c r="IR138" s="194" t="s">
        <v>14</v>
      </c>
      <c r="IS138" s="195">
        <v>44692</v>
      </c>
    </row>
    <row r="139" spans="1:253" s="282" customFormat="1" ht="12.95" customHeight="1" x14ac:dyDescent="0.2">
      <c r="A139" s="282" t="s">
        <v>498</v>
      </c>
      <c r="B139" s="282" t="s">
        <v>9241</v>
      </c>
      <c r="C139" s="282" t="s">
        <v>499</v>
      </c>
      <c r="D139" s="282" t="s">
        <v>484</v>
      </c>
      <c r="E139" s="282" t="s">
        <v>8893</v>
      </c>
      <c r="F139" s="282" t="s">
        <v>4590</v>
      </c>
      <c r="G139" s="177">
        <v>18315000</v>
      </c>
      <c r="H139" s="178" t="s">
        <v>4589</v>
      </c>
      <c r="I139" s="178" t="s">
        <v>30</v>
      </c>
      <c r="J139" s="178">
        <v>2</v>
      </c>
      <c r="K139" s="178" t="s">
        <v>4548</v>
      </c>
      <c r="L139" s="178" t="s">
        <v>4547</v>
      </c>
      <c r="M139" s="179">
        <v>44769</v>
      </c>
      <c r="N139" s="188" t="s">
        <v>1080</v>
      </c>
      <c r="O139" s="180">
        <v>154623</v>
      </c>
      <c r="P139" s="180" t="s">
        <v>1077</v>
      </c>
      <c r="Q139" s="180" t="s">
        <v>30</v>
      </c>
      <c r="R139" s="180">
        <v>2</v>
      </c>
      <c r="S139" s="180" t="s">
        <v>1079</v>
      </c>
      <c r="T139" s="180" t="s">
        <v>1078</v>
      </c>
      <c r="U139" s="181">
        <v>43914</v>
      </c>
      <c r="V139" s="188" t="s">
        <v>4815</v>
      </c>
      <c r="W139" s="178">
        <v>3187000</v>
      </c>
      <c r="X139" s="178" t="s">
        <v>4596</v>
      </c>
      <c r="Y139" s="178" t="s">
        <v>4515</v>
      </c>
      <c r="Z139" s="178">
        <v>2</v>
      </c>
      <c r="AA139" s="178" t="s">
        <v>4814</v>
      </c>
      <c r="AB139" s="178" t="s">
        <v>4597</v>
      </c>
      <c r="AC139" s="179">
        <v>44774</v>
      </c>
      <c r="AD139" s="188" t="s">
        <v>4817</v>
      </c>
      <c r="AE139" s="186">
        <v>1248000</v>
      </c>
      <c r="AF139" s="186" t="s">
        <v>4596</v>
      </c>
      <c r="AG139" s="186" t="s">
        <v>4515</v>
      </c>
      <c r="AH139" s="186">
        <v>2</v>
      </c>
      <c r="AI139" s="186" t="s">
        <v>4816</v>
      </c>
      <c r="AJ139" s="186" t="s">
        <v>4597</v>
      </c>
      <c r="AK139" s="187">
        <v>44774</v>
      </c>
      <c r="AL139" s="188" t="s">
        <v>4594</v>
      </c>
      <c r="AM139" s="178">
        <v>123000</v>
      </c>
      <c r="AN139" s="178" t="s">
        <v>4591</v>
      </c>
      <c r="AO139" s="178" t="s">
        <v>30</v>
      </c>
      <c r="AP139" s="178">
        <v>2</v>
      </c>
      <c r="AQ139" s="178" t="s">
        <v>4593</v>
      </c>
      <c r="AR139" s="178" t="s">
        <v>4592</v>
      </c>
      <c r="AS139" s="179">
        <v>44769</v>
      </c>
      <c r="AT139" s="189" t="s">
        <v>509</v>
      </c>
      <c r="AU139" s="186" t="s">
        <v>14</v>
      </c>
      <c r="AV139" s="186">
        <v>0</v>
      </c>
      <c r="AW139" s="186" t="s">
        <v>30</v>
      </c>
      <c r="AX139" s="186">
        <v>2</v>
      </c>
      <c r="AY139" s="186" t="s">
        <v>275</v>
      </c>
      <c r="AZ139" s="186" t="s">
        <v>504</v>
      </c>
      <c r="BA139" s="187">
        <v>43511</v>
      </c>
      <c r="BB139" s="188" t="s">
        <v>508</v>
      </c>
      <c r="BC139" s="178" t="s">
        <v>14</v>
      </c>
      <c r="BD139" s="178">
        <v>0</v>
      </c>
      <c r="BE139" s="178" t="s">
        <v>30</v>
      </c>
      <c r="BF139" s="178">
        <v>2</v>
      </c>
      <c r="BG139" s="178" t="s">
        <v>275</v>
      </c>
      <c r="BH139" s="178" t="s">
        <v>504</v>
      </c>
      <c r="BI139" s="179">
        <v>43511</v>
      </c>
      <c r="BJ139" s="189" t="s">
        <v>4595</v>
      </c>
      <c r="BK139" s="189">
        <v>196</v>
      </c>
      <c r="BL139" s="189" t="s">
        <v>4550</v>
      </c>
      <c r="BM139" s="189" t="s">
        <v>19</v>
      </c>
      <c r="BN139" s="189">
        <v>3</v>
      </c>
      <c r="BO139" s="189" t="s">
        <v>4551</v>
      </c>
      <c r="BP139" s="186" t="s">
        <v>501</v>
      </c>
      <c r="BQ139" s="190">
        <v>44769</v>
      </c>
      <c r="BR139" s="188" t="s">
        <v>500</v>
      </c>
      <c r="BS139" s="182" t="s">
        <v>14</v>
      </c>
      <c r="BT139" s="182">
        <v>0</v>
      </c>
      <c r="BU139" s="182" t="s">
        <v>30</v>
      </c>
      <c r="BV139" s="182">
        <v>2</v>
      </c>
      <c r="BW139" s="182" t="s">
        <v>275</v>
      </c>
      <c r="BX139" s="182">
        <v>0</v>
      </c>
      <c r="BY139" s="179">
        <v>43511</v>
      </c>
      <c r="BZ139" s="189" t="s">
        <v>503</v>
      </c>
      <c r="CA139" s="189">
        <v>0</v>
      </c>
      <c r="CB139" s="189" t="s">
        <v>14</v>
      </c>
      <c r="CC139" s="189" t="s">
        <v>30</v>
      </c>
      <c r="CD139" s="189">
        <v>2</v>
      </c>
      <c r="CE139" s="189" t="s">
        <v>502</v>
      </c>
      <c r="CF139" s="189" t="s">
        <v>501</v>
      </c>
      <c r="CG139" s="190">
        <v>43511</v>
      </c>
      <c r="CH139" s="188" t="s">
        <v>10020</v>
      </c>
      <c r="CI139" s="189" t="e">
        <v>#N/A</v>
      </c>
      <c r="CJ139" s="189" t="e">
        <v>#N/A</v>
      </c>
      <c r="CK139" s="189" t="e">
        <v>#N/A</v>
      </c>
      <c r="CL139" s="189" t="e">
        <v>#N/A</v>
      </c>
      <c r="CM139" s="189" t="e">
        <v>#N/A</v>
      </c>
      <c r="CN139" s="189" t="e">
        <v>#N/A</v>
      </c>
      <c r="CO139" s="191" t="e">
        <v>#N/A</v>
      </c>
      <c r="CP139" s="189" t="s">
        <v>507</v>
      </c>
      <c r="CQ139" s="182" t="s">
        <v>14</v>
      </c>
      <c r="CR139" s="182">
        <v>0</v>
      </c>
      <c r="CS139" s="182" t="s">
        <v>30</v>
      </c>
      <c r="CT139" s="182">
        <v>2</v>
      </c>
      <c r="CU139" s="182" t="s">
        <v>275</v>
      </c>
      <c r="CV139" s="182">
        <v>0</v>
      </c>
      <c r="CW139" s="179">
        <v>43511</v>
      </c>
      <c r="CX139" s="189" t="s">
        <v>4598</v>
      </c>
      <c r="CY139" s="186">
        <v>1248000</v>
      </c>
      <c r="CZ139" s="186" t="s">
        <v>4596</v>
      </c>
      <c r="DA139" s="186" t="s">
        <v>4515</v>
      </c>
      <c r="DB139" s="186">
        <v>2</v>
      </c>
      <c r="DC139" s="186" t="s">
        <v>4809</v>
      </c>
      <c r="DD139" s="186" t="s">
        <v>4597</v>
      </c>
      <c r="DE139" s="192">
        <v>44774</v>
      </c>
      <c r="DF139" s="188" t="s">
        <v>4602</v>
      </c>
      <c r="DG139" s="178">
        <v>1939000</v>
      </c>
      <c r="DH139" s="182" t="s">
        <v>4599</v>
      </c>
      <c r="DI139" s="182" t="s">
        <v>19</v>
      </c>
      <c r="DJ139" s="182">
        <v>3</v>
      </c>
      <c r="DK139" s="182" t="s">
        <v>4601</v>
      </c>
      <c r="DL139" s="182" t="s">
        <v>4600</v>
      </c>
      <c r="DM139" s="179">
        <v>44769</v>
      </c>
      <c r="DN139" s="189" t="s">
        <v>4813</v>
      </c>
      <c r="DO139" s="186">
        <v>0</v>
      </c>
      <c r="DP139" s="189" t="s">
        <v>4596</v>
      </c>
      <c r="DQ139" s="189" t="s">
        <v>4515</v>
      </c>
      <c r="DR139" s="189">
        <v>2</v>
      </c>
      <c r="DS139" s="189" t="s">
        <v>4809</v>
      </c>
      <c r="DT139" s="189" t="s">
        <v>4597</v>
      </c>
      <c r="DU139" s="190">
        <v>44774</v>
      </c>
      <c r="DV139" s="188" t="s">
        <v>4812</v>
      </c>
      <c r="DW139" s="178">
        <v>0</v>
      </c>
      <c r="DX139" s="182" t="s">
        <v>4596</v>
      </c>
      <c r="DY139" s="182" t="s">
        <v>4515</v>
      </c>
      <c r="DZ139" s="182">
        <v>2</v>
      </c>
      <c r="EA139" s="182" t="s">
        <v>4809</v>
      </c>
      <c r="EB139" s="182" t="s">
        <v>4597</v>
      </c>
      <c r="EC139" s="179">
        <v>44774</v>
      </c>
      <c r="ED139" s="189" t="s">
        <v>4811</v>
      </c>
      <c r="EE139" s="186">
        <v>0</v>
      </c>
      <c r="EF139" s="189" t="s">
        <v>4596</v>
      </c>
      <c r="EG139" s="189" t="s">
        <v>4515</v>
      </c>
      <c r="EH139" s="189">
        <v>2</v>
      </c>
      <c r="EI139" s="189" t="s">
        <v>4809</v>
      </c>
      <c r="EJ139" s="189" t="s">
        <v>4597</v>
      </c>
      <c r="EK139" s="190">
        <v>44774</v>
      </c>
      <c r="EL139" s="188" t="s">
        <v>4810</v>
      </c>
      <c r="EM139" s="178">
        <v>1248000</v>
      </c>
      <c r="EN139" s="182" t="s">
        <v>4596</v>
      </c>
      <c r="EO139" s="182" t="s">
        <v>30</v>
      </c>
      <c r="EP139" s="182">
        <v>2</v>
      </c>
      <c r="EQ139" s="182" t="s">
        <v>4809</v>
      </c>
      <c r="ER139" s="182" t="s">
        <v>4597</v>
      </c>
      <c r="ES139" s="179">
        <v>44774</v>
      </c>
      <c r="ET139" s="189" t="s">
        <v>1514</v>
      </c>
      <c r="EU139" s="189">
        <v>221</v>
      </c>
      <c r="EV139" s="189" t="s">
        <v>1510</v>
      </c>
      <c r="EW139" s="189" t="s">
        <v>19</v>
      </c>
      <c r="EX139" s="189">
        <v>3</v>
      </c>
      <c r="EY139" s="189" t="s">
        <v>1512</v>
      </c>
      <c r="EZ139" s="189" t="s">
        <v>1511</v>
      </c>
      <c r="FA139" s="190">
        <v>44281</v>
      </c>
      <c r="FB139" s="188" t="s">
        <v>506</v>
      </c>
      <c r="FC139" s="182">
        <v>3</v>
      </c>
      <c r="FD139" s="182">
        <v>0</v>
      </c>
      <c r="FE139" s="182" t="s">
        <v>30</v>
      </c>
      <c r="FF139" s="182">
        <v>2</v>
      </c>
      <c r="FG139" s="182" t="s">
        <v>505</v>
      </c>
      <c r="FH139" s="182" t="s">
        <v>504</v>
      </c>
      <c r="FI139" s="179">
        <v>43511</v>
      </c>
      <c r="FJ139" s="188" t="s">
        <v>510</v>
      </c>
      <c r="FK139" s="189" t="s">
        <v>14</v>
      </c>
      <c r="FL139" s="189">
        <v>0</v>
      </c>
      <c r="FM139" s="189" t="s">
        <v>30</v>
      </c>
      <c r="FN139" s="189">
        <v>2</v>
      </c>
      <c r="FO139" s="189" t="s">
        <v>275</v>
      </c>
      <c r="FP139" s="186" t="s">
        <v>504</v>
      </c>
      <c r="FQ139" s="187">
        <v>43511</v>
      </c>
      <c r="FR139" s="188" t="s">
        <v>511</v>
      </c>
      <c r="FS139" s="182" t="s">
        <v>14</v>
      </c>
      <c r="FT139" s="182">
        <v>0</v>
      </c>
      <c r="FU139" s="182" t="s">
        <v>30</v>
      </c>
      <c r="FV139" s="182">
        <v>2</v>
      </c>
      <c r="FW139" s="182" t="s">
        <v>275</v>
      </c>
      <c r="FX139" s="182">
        <v>0</v>
      </c>
      <c r="FY139" s="179">
        <v>43511</v>
      </c>
      <c r="FZ139" s="189" t="s">
        <v>2850</v>
      </c>
      <c r="GA139" s="189">
        <v>1</v>
      </c>
      <c r="GB139" s="189" t="s">
        <v>2247</v>
      </c>
      <c r="GC139" s="189" t="s">
        <v>30</v>
      </c>
      <c r="GD139" s="189">
        <v>2</v>
      </c>
      <c r="GE139" s="189" t="s">
        <v>14</v>
      </c>
      <c r="GF139" s="189" t="s">
        <v>14</v>
      </c>
      <c r="GG139" s="190">
        <v>44692</v>
      </c>
      <c r="GH139" s="188" t="s">
        <v>2856</v>
      </c>
      <c r="GI139" s="182">
        <v>2</v>
      </c>
      <c r="GJ139" s="182" t="s">
        <v>2247</v>
      </c>
      <c r="GK139" s="182" t="s">
        <v>30</v>
      </c>
      <c r="GL139" s="182">
        <v>2</v>
      </c>
      <c r="GM139" s="182" t="s">
        <v>14</v>
      </c>
      <c r="GN139" s="182" t="s">
        <v>14</v>
      </c>
      <c r="GO139" s="179">
        <v>44692</v>
      </c>
      <c r="GP139" s="189" t="s">
        <v>2851</v>
      </c>
      <c r="GQ139" s="189">
        <v>1</v>
      </c>
      <c r="GR139" s="189" t="s">
        <v>2247</v>
      </c>
      <c r="GS139" s="189" t="s">
        <v>30</v>
      </c>
      <c r="GT139" s="189">
        <v>2</v>
      </c>
      <c r="GU139" s="189" t="s">
        <v>14</v>
      </c>
      <c r="GV139" s="189" t="s">
        <v>14</v>
      </c>
      <c r="GW139" s="190">
        <v>44692</v>
      </c>
      <c r="GX139" s="188" t="s">
        <v>2857</v>
      </c>
      <c r="GY139" s="182">
        <v>0</v>
      </c>
      <c r="GZ139" s="182" t="s">
        <v>2247</v>
      </c>
      <c r="HA139" s="182" t="s">
        <v>30</v>
      </c>
      <c r="HB139" s="182">
        <v>2</v>
      </c>
      <c r="HC139" s="182" t="s">
        <v>14</v>
      </c>
      <c r="HD139" s="182" t="s">
        <v>14</v>
      </c>
      <c r="HE139" s="179">
        <v>44692</v>
      </c>
      <c r="HF139" s="189" t="s">
        <v>2849</v>
      </c>
      <c r="HG139" s="189">
        <v>0</v>
      </c>
      <c r="HH139" s="189" t="s">
        <v>2247</v>
      </c>
      <c r="HI139" s="189" t="s">
        <v>30</v>
      </c>
      <c r="HJ139" s="189">
        <v>2</v>
      </c>
      <c r="HK139" s="189" t="s">
        <v>14</v>
      </c>
      <c r="HL139" s="189" t="s">
        <v>14</v>
      </c>
      <c r="HM139" s="190">
        <v>44692</v>
      </c>
      <c r="HN139" s="188" t="s">
        <v>2855</v>
      </c>
      <c r="HO139" s="182">
        <v>3</v>
      </c>
      <c r="HP139" s="182" t="s">
        <v>2247</v>
      </c>
      <c r="HQ139" s="182" t="s">
        <v>30</v>
      </c>
      <c r="HR139" s="182">
        <v>2</v>
      </c>
      <c r="HS139" s="182" t="s">
        <v>14</v>
      </c>
      <c r="HT139" s="182" t="s">
        <v>14</v>
      </c>
      <c r="HU139" s="179">
        <v>44692</v>
      </c>
      <c r="HV139" s="189" t="s">
        <v>2852</v>
      </c>
      <c r="HW139" s="189">
        <v>3</v>
      </c>
      <c r="HX139" s="189" t="s">
        <v>2247</v>
      </c>
      <c r="HY139" s="189" t="s">
        <v>30</v>
      </c>
      <c r="HZ139" s="189">
        <v>2</v>
      </c>
      <c r="IA139" s="189" t="s">
        <v>14</v>
      </c>
      <c r="IB139" s="189" t="s">
        <v>14</v>
      </c>
      <c r="IC139" s="190">
        <v>44692</v>
      </c>
      <c r="ID139" s="188" t="s">
        <v>2854</v>
      </c>
      <c r="IE139" s="182">
        <v>0</v>
      </c>
      <c r="IF139" s="182" t="s">
        <v>2247</v>
      </c>
      <c r="IG139" s="182" t="s">
        <v>30</v>
      </c>
      <c r="IH139" s="182">
        <v>2</v>
      </c>
      <c r="II139" s="182" t="s">
        <v>14</v>
      </c>
      <c r="IJ139" s="182" t="s">
        <v>14</v>
      </c>
      <c r="IK139" s="179">
        <v>44692</v>
      </c>
      <c r="IL139" s="189" t="s">
        <v>2853</v>
      </c>
      <c r="IM139" s="189">
        <v>2</v>
      </c>
      <c r="IN139" s="189" t="s">
        <v>2247</v>
      </c>
      <c r="IO139" s="189" t="s">
        <v>30</v>
      </c>
      <c r="IP139" s="189">
        <v>2</v>
      </c>
      <c r="IQ139" s="189" t="s">
        <v>14</v>
      </c>
      <c r="IR139" s="189" t="s">
        <v>14</v>
      </c>
      <c r="IS139" s="190">
        <v>44692</v>
      </c>
    </row>
    <row r="140" spans="1:253" s="282" customFormat="1" ht="12.95" customHeight="1" x14ac:dyDescent="0.2">
      <c r="A140" s="282" t="s">
        <v>512</v>
      </c>
      <c r="B140" s="282" t="s">
        <v>9241</v>
      </c>
      <c r="C140" s="282" t="s">
        <v>513</v>
      </c>
      <c r="D140" s="282" t="s">
        <v>484</v>
      </c>
      <c r="E140" s="282" t="s">
        <v>8893</v>
      </c>
      <c r="F140" s="282" t="s">
        <v>4603</v>
      </c>
      <c r="G140" s="177">
        <v>18315000</v>
      </c>
      <c r="H140" s="178" t="s">
        <v>4589</v>
      </c>
      <c r="I140" s="178" t="s">
        <v>30</v>
      </c>
      <c r="J140" s="178">
        <v>2</v>
      </c>
      <c r="K140" s="178" t="s">
        <v>4548</v>
      </c>
      <c r="L140" s="178" t="s">
        <v>4547</v>
      </c>
      <c r="M140" s="179">
        <v>44769</v>
      </c>
      <c r="N140" s="188" t="s">
        <v>1084</v>
      </c>
      <c r="O140" s="180">
        <v>205671</v>
      </c>
      <c r="P140" s="180" t="s">
        <v>1081</v>
      </c>
      <c r="Q140" s="180" t="s">
        <v>30</v>
      </c>
      <c r="R140" s="180">
        <v>2</v>
      </c>
      <c r="S140" s="180" t="s">
        <v>1083</v>
      </c>
      <c r="T140" s="180" t="s">
        <v>1082</v>
      </c>
      <c r="U140" s="181">
        <v>43914</v>
      </c>
      <c r="V140" s="188" t="s">
        <v>4640</v>
      </c>
      <c r="W140" s="178">
        <v>2448000</v>
      </c>
      <c r="X140" s="178" t="s">
        <v>4554</v>
      </c>
      <c r="Y140" s="178" t="s">
        <v>30</v>
      </c>
      <c r="Z140" s="178">
        <v>2</v>
      </c>
      <c r="AA140" s="178" t="s">
        <v>4639</v>
      </c>
      <c r="AB140" s="178" t="s">
        <v>4597</v>
      </c>
      <c r="AC140" s="179">
        <v>44769</v>
      </c>
      <c r="AD140" s="188" t="s">
        <v>4641</v>
      </c>
      <c r="AE140" s="186">
        <v>1281000</v>
      </c>
      <c r="AF140" s="186" t="s">
        <v>4554</v>
      </c>
      <c r="AG140" s="186" t="s">
        <v>30</v>
      </c>
      <c r="AH140" s="186">
        <v>2</v>
      </c>
      <c r="AI140" s="186" t="s">
        <v>4639</v>
      </c>
      <c r="AJ140" s="186" t="s">
        <v>4597</v>
      </c>
      <c r="AK140" s="187">
        <v>44769</v>
      </c>
      <c r="AL140" s="188" t="s">
        <v>4607</v>
      </c>
      <c r="AM140" s="178">
        <v>393000</v>
      </c>
      <c r="AN140" s="178" t="s">
        <v>4604</v>
      </c>
      <c r="AO140" s="178" t="s">
        <v>30</v>
      </c>
      <c r="AP140" s="178">
        <v>2</v>
      </c>
      <c r="AQ140" s="178" t="s">
        <v>4606</v>
      </c>
      <c r="AR140" s="178" t="s">
        <v>4605</v>
      </c>
      <c r="AS140" s="179">
        <v>44769</v>
      </c>
      <c r="AT140" s="189" t="s">
        <v>519</v>
      </c>
      <c r="AU140" s="186" t="s">
        <v>14</v>
      </c>
      <c r="AV140" s="186">
        <v>0</v>
      </c>
      <c r="AW140" s="186" t="s">
        <v>30</v>
      </c>
      <c r="AX140" s="186">
        <v>2</v>
      </c>
      <c r="AY140" s="186" t="s">
        <v>275</v>
      </c>
      <c r="AZ140" s="186">
        <v>0</v>
      </c>
      <c r="BA140" s="187">
        <v>43511</v>
      </c>
      <c r="BB140" s="188" t="s">
        <v>518</v>
      </c>
      <c r="BC140" s="178" t="s">
        <v>14</v>
      </c>
      <c r="BD140" s="178">
        <v>0</v>
      </c>
      <c r="BE140" s="178" t="s">
        <v>30</v>
      </c>
      <c r="BF140" s="178">
        <v>2</v>
      </c>
      <c r="BG140" s="178" t="s">
        <v>275</v>
      </c>
      <c r="BH140" s="178">
        <v>0</v>
      </c>
      <c r="BI140" s="179">
        <v>43511</v>
      </c>
      <c r="BJ140" s="189" t="s">
        <v>4608</v>
      </c>
      <c r="BK140" s="189">
        <v>196</v>
      </c>
      <c r="BL140" s="189" t="s">
        <v>4550</v>
      </c>
      <c r="BM140" s="189" t="s">
        <v>19</v>
      </c>
      <c r="BN140" s="189">
        <v>3</v>
      </c>
      <c r="BO140" s="189" t="s">
        <v>4551</v>
      </c>
      <c r="BP140" s="186" t="s">
        <v>501</v>
      </c>
      <c r="BQ140" s="190">
        <v>44769</v>
      </c>
      <c r="BR140" s="188" t="s">
        <v>514</v>
      </c>
      <c r="BS140" s="182" t="s">
        <v>14</v>
      </c>
      <c r="BT140" s="182">
        <v>0</v>
      </c>
      <c r="BU140" s="182" t="s">
        <v>30</v>
      </c>
      <c r="BV140" s="182">
        <v>2</v>
      </c>
      <c r="BW140" s="182" t="s">
        <v>275</v>
      </c>
      <c r="BX140" s="182">
        <v>0</v>
      </c>
      <c r="BY140" s="179">
        <v>43511</v>
      </c>
      <c r="BZ140" s="189" t="s">
        <v>516</v>
      </c>
      <c r="CA140" s="189">
        <v>0</v>
      </c>
      <c r="CB140" s="189" t="s">
        <v>14</v>
      </c>
      <c r="CC140" s="189" t="s">
        <v>30</v>
      </c>
      <c r="CD140" s="189">
        <v>2</v>
      </c>
      <c r="CE140" s="189" t="s">
        <v>515</v>
      </c>
      <c r="CF140" s="189" t="s">
        <v>14</v>
      </c>
      <c r="CG140" s="190">
        <v>43511</v>
      </c>
      <c r="CH140" s="188" t="s">
        <v>10021</v>
      </c>
      <c r="CI140" s="189" t="e">
        <v>#N/A</v>
      </c>
      <c r="CJ140" s="189" t="e">
        <v>#N/A</v>
      </c>
      <c r="CK140" s="189" t="e">
        <v>#N/A</v>
      </c>
      <c r="CL140" s="189" t="e">
        <v>#N/A</v>
      </c>
      <c r="CM140" s="189" t="e">
        <v>#N/A</v>
      </c>
      <c r="CN140" s="189" t="e">
        <v>#N/A</v>
      </c>
      <c r="CO140" s="191" t="e">
        <v>#N/A</v>
      </c>
      <c r="CP140" s="189" t="s">
        <v>517</v>
      </c>
      <c r="CQ140" s="182" t="s">
        <v>14</v>
      </c>
      <c r="CR140" s="182">
        <v>0</v>
      </c>
      <c r="CS140" s="182" t="s">
        <v>30</v>
      </c>
      <c r="CT140" s="182">
        <v>2</v>
      </c>
      <c r="CU140" s="182" t="s">
        <v>275</v>
      </c>
      <c r="CV140" s="182">
        <v>0</v>
      </c>
      <c r="CW140" s="179">
        <v>43511</v>
      </c>
      <c r="CX140" s="189" t="s">
        <v>4609</v>
      </c>
      <c r="CY140" s="186">
        <v>1281000</v>
      </c>
      <c r="CZ140" s="186" t="s">
        <v>4596</v>
      </c>
      <c r="DA140" s="186" t="s">
        <v>4515</v>
      </c>
      <c r="DB140" s="186">
        <v>2</v>
      </c>
      <c r="DC140" s="186" t="s">
        <v>4818</v>
      </c>
      <c r="DD140" s="186" t="s">
        <v>4597</v>
      </c>
      <c r="DE140" s="192">
        <v>44774</v>
      </c>
      <c r="DF140" s="188" t="s">
        <v>4611</v>
      </c>
      <c r="DG140" s="178">
        <v>1167000</v>
      </c>
      <c r="DH140" s="182" t="s">
        <v>4554</v>
      </c>
      <c r="DI140" s="182" t="s">
        <v>19</v>
      </c>
      <c r="DJ140" s="182">
        <v>3</v>
      </c>
      <c r="DK140" s="182" t="s">
        <v>4610</v>
      </c>
      <c r="DL140" s="182" t="s">
        <v>4555</v>
      </c>
      <c r="DM140" s="179">
        <v>44769</v>
      </c>
      <c r="DN140" s="189" t="s">
        <v>4820</v>
      </c>
      <c r="DO140" s="186">
        <v>0</v>
      </c>
      <c r="DP140" s="189" t="s">
        <v>4596</v>
      </c>
      <c r="DQ140" s="189" t="s">
        <v>4515</v>
      </c>
      <c r="DR140" s="189">
        <v>2</v>
      </c>
      <c r="DS140" s="189" t="s">
        <v>4818</v>
      </c>
      <c r="DT140" s="189" t="s">
        <v>4597</v>
      </c>
      <c r="DU140" s="190">
        <v>44774</v>
      </c>
      <c r="DV140" s="188" t="s">
        <v>4819</v>
      </c>
      <c r="DW140" s="178">
        <v>0</v>
      </c>
      <c r="DX140" s="182" t="s">
        <v>4596</v>
      </c>
      <c r="DY140" s="182" t="s">
        <v>4515</v>
      </c>
      <c r="DZ140" s="182">
        <v>2</v>
      </c>
      <c r="EA140" s="182" t="s">
        <v>4818</v>
      </c>
      <c r="EB140" s="182" t="s">
        <v>4597</v>
      </c>
      <c r="EC140" s="179">
        <v>44774</v>
      </c>
      <c r="ED140" s="189" t="s">
        <v>4613</v>
      </c>
      <c r="EE140" s="186">
        <v>631000</v>
      </c>
      <c r="EF140" s="189" t="s">
        <v>4554</v>
      </c>
      <c r="EG140" s="189">
        <v>0</v>
      </c>
      <c r="EH140" s="189">
        <v>0</v>
      </c>
      <c r="EI140" s="189" t="s">
        <v>4612</v>
      </c>
      <c r="EJ140" s="189" t="s">
        <v>4555</v>
      </c>
      <c r="EK140" s="190">
        <v>44769</v>
      </c>
      <c r="EL140" s="188" t="s">
        <v>4615</v>
      </c>
      <c r="EM140" s="178">
        <v>650000</v>
      </c>
      <c r="EN140" s="182" t="s">
        <v>4554</v>
      </c>
      <c r="EO140" s="182">
        <v>0</v>
      </c>
      <c r="EP140" s="182">
        <v>0</v>
      </c>
      <c r="EQ140" s="182" t="s">
        <v>4614</v>
      </c>
      <c r="ER140" s="182">
        <v>0</v>
      </c>
      <c r="ES140" s="179">
        <v>44769</v>
      </c>
      <c r="ET140" s="189" t="s">
        <v>1513</v>
      </c>
      <c r="EU140" s="189">
        <v>221</v>
      </c>
      <c r="EV140" s="189" t="s">
        <v>1510</v>
      </c>
      <c r="EW140" s="189" t="s">
        <v>19</v>
      </c>
      <c r="EX140" s="189">
        <v>3</v>
      </c>
      <c r="EY140" s="189" t="s">
        <v>1512</v>
      </c>
      <c r="EZ140" s="189" t="s">
        <v>1511</v>
      </c>
      <c r="FA140" s="190">
        <v>44281</v>
      </c>
      <c r="FB140" s="188" t="s">
        <v>5018</v>
      </c>
      <c r="FC140" s="182">
        <v>3</v>
      </c>
      <c r="FD140" s="182" t="s">
        <v>4596</v>
      </c>
      <c r="FE140" s="182" t="s">
        <v>80</v>
      </c>
      <c r="FF140" s="182">
        <v>1</v>
      </c>
      <c r="FG140" s="182" t="s">
        <v>5017</v>
      </c>
      <c r="FH140" s="182" t="s">
        <v>4597</v>
      </c>
      <c r="FI140" s="179">
        <v>44803</v>
      </c>
      <c r="FJ140" s="188" t="s">
        <v>520</v>
      </c>
      <c r="FK140" s="189" t="s">
        <v>14</v>
      </c>
      <c r="FL140" s="189">
        <v>0</v>
      </c>
      <c r="FM140" s="189" t="s">
        <v>30</v>
      </c>
      <c r="FN140" s="189">
        <v>2</v>
      </c>
      <c r="FO140" s="189" t="s">
        <v>275</v>
      </c>
      <c r="FP140" s="186">
        <v>0</v>
      </c>
      <c r="FQ140" s="187">
        <v>43511</v>
      </c>
      <c r="FR140" s="188" t="s">
        <v>521</v>
      </c>
      <c r="FS140" s="182" t="s">
        <v>14</v>
      </c>
      <c r="FT140" s="182">
        <v>0</v>
      </c>
      <c r="FU140" s="182" t="s">
        <v>30</v>
      </c>
      <c r="FV140" s="182">
        <v>2</v>
      </c>
      <c r="FW140" s="182" t="s">
        <v>275</v>
      </c>
      <c r="FX140" s="182">
        <v>0</v>
      </c>
      <c r="FY140" s="179">
        <v>43511</v>
      </c>
      <c r="FZ140" s="189" t="s">
        <v>2859</v>
      </c>
      <c r="GA140" s="189">
        <v>1</v>
      </c>
      <c r="GB140" s="189" t="s">
        <v>2247</v>
      </c>
      <c r="GC140" s="189" t="s">
        <v>30</v>
      </c>
      <c r="GD140" s="189">
        <v>2</v>
      </c>
      <c r="GE140" s="189" t="s">
        <v>14</v>
      </c>
      <c r="GF140" s="189" t="s">
        <v>14</v>
      </c>
      <c r="GG140" s="190">
        <v>44692</v>
      </c>
      <c r="GH140" s="188" t="s">
        <v>2865</v>
      </c>
      <c r="GI140" s="182">
        <v>2</v>
      </c>
      <c r="GJ140" s="182" t="s">
        <v>2247</v>
      </c>
      <c r="GK140" s="182" t="s">
        <v>30</v>
      </c>
      <c r="GL140" s="182">
        <v>2</v>
      </c>
      <c r="GM140" s="182" t="s">
        <v>14</v>
      </c>
      <c r="GN140" s="182" t="s">
        <v>14</v>
      </c>
      <c r="GO140" s="179">
        <v>44692</v>
      </c>
      <c r="GP140" s="189" t="s">
        <v>2860</v>
      </c>
      <c r="GQ140" s="189">
        <v>1</v>
      </c>
      <c r="GR140" s="189" t="s">
        <v>2247</v>
      </c>
      <c r="GS140" s="189" t="s">
        <v>30</v>
      </c>
      <c r="GT140" s="189">
        <v>2</v>
      </c>
      <c r="GU140" s="189" t="s">
        <v>14</v>
      </c>
      <c r="GV140" s="189" t="s">
        <v>14</v>
      </c>
      <c r="GW140" s="190">
        <v>44692</v>
      </c>
      <c r="GX140" s="188" t="s">
        <v>2866</v>
      </c>
      <c r="GY140" s="182">
        <v>0</v>
      </c>
      <c r="GZ140" s="182" t="s">
        <v>2247</v>
      </c>
      <c r="HA140" s="182" t="s">
        <v>30</v>
      </c>
      <c r="HB140" s="182">
        <v>2</v>
      </c>
      <c r="HC140" s="182" t="s">
        <v>14</v>
      </c>
      <c r="HD140" s="182" t="s">
        <v>14</v>
      </c>
      <c r="HE140" s="179">
        <v>44692</v>
      </c>
      <c r="HF140" s="189" t="s">
        <v>2858</v>
      </c>
      <c r="HG140" s="189">
        <v>0</v>
      </c>
      <c r="HH140" s="189" t="s">
        <v>2247</v>
      </c>
      <c r="HI140" s="189" t="s">
        <v>30</v>
      </c>
      <c r="HJ140" s="189">
        <v>2</v>
      </c>
      <c r="HK140" s="189" t="s">
        <v>14</v>
      </c>
      <c r="HL140" s="189" t="s">
        <v>14</v>
      </c>
      <c r="HM140" s="190">
        <v>44692</v>
      </c>
      <c r="HN140" s="188" t="s">
        <v>2864</v>
      </c>
      <c r="HO140" s="182">
        <v>2</v>
      </c>
      <c r="HP140" s="182" t="s">
        <v>2247</v>
      </c>
      <c r="HQ140" s="182" t="s">
        <v>30</v>
      </c>
      <c r="HR140" s="182">
        <v>2</v>
      </c>
      <c r="HS140" s="182" t="s">
        <v>14</v>
      </c>
      <c r="HT140" s="182" t="s">
        <v>14</v>
      </c>
      <c r="HU140" s="179">
        <v>44692</v>
      </c>
      <c r="HV140" s="189" t="s">
        <v>2861</v>
      </c>
      <c r="HW140" s="189">
        <v>2</v>
      </c>
      <c r="HX140" s="189" t="s">
        <v>2247</v>
      </c>
      <c r="HY140" s="189" t="s">
        <v>30</v>
      </c>
      <c r="HZ140" s="189">
        <v>2</v>
      </c>
      <c r="IA140" s="189" t="s">
        <v>14</v>
      </c>
      <c r="IB140" s="189" t="s">
        <v>14</v>
      </c>
      <c r="IC140" s="190">
        <v>44692</v>
      </c>
      <c r="ID140" s="188" t="s">
        <v>2863</v>
      </c>
      <c r="IE140" s="182">
        <v>0</v>
      </c>
      <c r="IF140" s="182" t="s">
        <v>2247</v>
      </c>
      <c r="IG140" s="182" t="s">
        <v>30</v>
      </c>
      <c r="IH140" s="182">
        <v>2</v>
      </c>
      <c r="II140" s="182" t="s">
        <v>14</v>
      </c>
      <c r="IJ140" s="182" t="s">
        <v>14</v>
      </c>
      <c r="IK140" s="179">
        <v>44692</v>
      </c>
      <c r="IL140" s="189" t="s">
        <v>2862</v>
      </c>
      <c r="IM140" s="189">
        <v>2</v>
      </c>
      <c r="IN140" s="189" t="s">
        <v>2247</v>
      </c>
      <c r="IO140" s="189" t="s">
        <v>30</v>
      </c>
      <c r="IP140" s="189">
        <v>2</v>
      </c>
      <c r="IQ140" s="189" t="s">
        <v>14</v>
      </c>
      <c r="IR140" s="189" t="s">
        <v>14</v>
      </c>
      <c r="IS140" s="190">
        <v>44692</v>
      </c>
    </row>
    <row r="141" spans="1:253" s="282" customFormat="1" ht="12.95" customHeight="1" x14ac:dyDescent="0.2">
      <c r="A141" s="282" t="s">
        <v>522</v>
      </c>
      <c r="B141" s="282" t="s">
        <v>9217</v>
      </c>
      <c r="C141" s="282" t="s">
        <v>523</v>
      </c>
      <c r="D141" s="282" t="s">
        <v>484</v>
      </c>
      <c r="E141" s="282" t="s">
        <v>8893</v>
      </c>
      <c r="F141" s="282" t="s">
        <v>4616</v>
      </c>
      <c r="G141" s="177">
        <v>18315000</v>
      </c>
      <c r="H141" s="178" t="s">
        <v>4589</v>
      </c>
      <c r="I141" s="178" t="s">
        <v>30</v>
      </c>
      <c r="J141" s="178">
        <v>2</v>
      </c>
      <c r="K141" s="178" t="s">
        <v>4548</v>
      </c>
      <c r="L141" s="178" t="s">
        <v>4547</v>
      </c>
      <c r="M141" s="179">
        <v>44769</v>
      </c>
      <c r="N141" s="193" t="s">
        <v>530</v>
      </c>
      <c r="O141" s="180">
        <v>220000</v>
      </c>
      <c r="P141" s="180">
        <v>0</v>
      </c>
      <c r="Q141" s="180" t="s">
        <v>30</v>
      </c>
      <c r="R141" s="180">
        <v>2</v>
      </c>
      <c r="S141" s="180" t="s">
        <v>529</v>
      </c>
      <c r="T141" s="180">
        <v>0</v>
      </c>
      <c r="U141" s="181">
        <v>43511</v>
      </c>
      <c r="V141" s="193" t="s">
        <v>1089</v>
      </c>
      <c r="W141" s="178">
        <v>38000</v>
      </c>
      <c r="X141" s="178" t="s">
        <v>1085</v>
      </c>
      <c r="Y141" s="178" t="s">
        <v>19</v>
      </c>
      <c r="Z141" s="178">
        <v>3</v>
      </c>
      <c r="AA141" s="178" t="s">
        <v>1087</v>
      </c>
      <c r="AB141" s="178" t="s">
        <v>1086</v>
      </c>
      <c r="AC141" s="179">
        <v>43914</v>
      </c>
      <c r="AD141" s="193" t="s">
        <v>1088</v>
      </c>
      <c r="AE141" s="186">
        <v>38000</v>
      </c>
      <c r="AF141" s="186" t="s">
        <v>1085</v>
      </c>
      <c r="AG141" s="186" t="s">
        <v>19</v>
      </c>
      <c r="AH141" s="186">
        <v>3</v>
      </c>
      <c r="AI141" s="186" t="s">
        <v>1087</v>
      </c>
      <c r="AJ141" s="186" t="s">
        <v>1086</v>
      </c>
      <c r="AK141" s="187">
        <v>43914</v>
      </c>
      <c r="AL141" s="193" t="s">
        <v>532</v>
      </c>
      <c r="AM141" s="178" t="s">
        <v>14</v>
      </c>
      <c r="AN141" s="178">
        <v>0</v>
      </c>
      <c r="AO141" s="178" t="s">
        <v>30</v>
      </c>
      <c r="AP141" s="178">
        <v>2</v>
      </c>
      <c r="AQ141" s="178" t="s">
        <v>275</v>
      </c>
      <c r="AR141" s="178">
        <v>0</v>
      </c>
      <c r="AS141" s="179">
        <v>43511</v>
      </c>
      <c r="AT141" s="194" t="s">
        <v>528</v>
      </c>
      <c r="AU141" s="186" t="s">
        <v>14</v>
      </c>
      <c r="AV141" s="186">
        <v>0</v>
      </c>
      <c r="AW141" s="186" t="s">
        <v>30</v>
      </c>
      <c r="AX141" s="186">
        <v>2</v>
      </c>
      <c r="AY141" s="186" t="s">
        <v>275</v>
      </c>
      <c r="AZ141" s="186">
        <v>0</v>
      </c>
      <c r="BA141" s="187">
        <v>43511</v>
      </c>
      <c r="BB141" s="193" t="s">
        <v>527</v>
      </c>
      <c r="BC141" s="178" t="s">
        <v>14</v>
      </c>
      <c r="BD141" s="178">
        <v>0</v>
      </c>
      <c r="BE141" s="178" t="s">
        <v>30</v>
      </c>
      <c r="BF141" s="178">
        <v>2</v>
      </c>
      <c r="BG141" s="178" t="s">
        <v>275</v>
      </c>
      <c r="BH141" s="178">
        <v>0</v>
      </c>
      <c r="BI141" s="179">
        <v>43511</v>
      </c>
      <c r="BJ141" s="194" t="s">
        <v>4617</v>
      </c>
      <c r="BK141" s="194">
        <v>196</v>
      </c>
      <c r="BL141" s="194" t="s">
        <v>4550</v>
      </c>
      <c r="BM141" s="194" t="s">
        <v>19</v>
      </c>
      <c r="BN141" s="194">
        <v>3</v>
      </c>
      <c r="BO141" s="194" t="s">
        <v>4551</v>
      </c>
      <c r="BP141" s="186" t="s">
        <v>501</v>
      </c>
      <c r="BQ141" s="195">
        <v>44769</v>
      </c>
      <c r="BR141" s="193" t="s">
        <v>524</v>
      </c>
      <c r="BS141" s="196" t="s">
        <v>14</v>
      </c>
      <c r="BT141" s="196">
        <v>0</v>
      </c>
      <c r="BU141" s="196" t="s">
        <v>30</v>
      </c>
      <c r="BV141" s="196">
        <v>2</v>
      </c>
      <c r="BW141" s="196" t="s">
        <v>275</v>
      </c>
      <c r="BX141" s="196">
        <v>0</v>
      </c>
      <c r="BY141" s="179">
        <v>43511</v>
      </c>
      <c r="BZ141" s="194" t="s">
        <v>525</v>
      </c>
      <c r="CA141" s="194" t="s">
        <v>14</v>
      </c>
      <c r="CB141" s="194">
        <v>0</v>
      </c>
      <c r="CC141" s="194" t="s">
        <v>14</v>
      </c>
      <c r="CD141" s="194" t="s">
        <v>14</v>
      </c>
      <c r="CE141" s="194" t="s">
        <v>275</v>
      </c>
      <c r="CF141" s="194">
        <v>0</v>
      </c>
      <c r="CG141" s="195">
        <v>43511</v>
      </c>
      <c r="CH141" s="193" t="s">
        <v>10022</v>
      </c>
      <c r="CI141" s="194" t="e">
        <v>#N/A</v>
      </c>
      <c r="CJ141" s="194" t="e">
        <v>#N/A</v>
      </c>
      <c r="CK141" s="194" t="e">
        <v>#N/A</v>
      </c>
      <c r="CL141" s="194" t="e">
        <v>#N/A</v>
      </c>
      <c r="CM141" s="194" t="e">
        <v>#N/A</v>
      </c>
      <c r="CN141" s="194" t="e">
        <v>#N/A</v>
      </c>
      <c r="CO141" s="197" t="e">
        <v>#N/A</v>
      </c>
      <c r="CP141" s="194" t="s">
        <v>526</v>
      </c>
      <c r="CQ141" s="196" t="s">
        <v>14</v>
      </c>
      <c r="CR141" s="196">
        <v>0</v>
      </c>
      <c r="CS141" s="196" t="s">
        <v>30</v>
      </c>
      <c r="CT141" s="196">
        <v>2</v>
      </c>
      <c r="CU141" s="196" t="s">
        <v>275</v>
      </c>
      <c r="CV141" s="196">
        <v>0</v>
      </c>
      <c r="CW141" s="179">
        <v>43511</v>
      </c>
      <c r="CX141" s="194" t="s">
        <v>1280</v>
      </c>
      <c r="CY141" s="186">
        <v>18000</v>
      </c>
      <c r="CZ141" s="186" t="s">
        <v>1274</v>
      </c>
      <c r="DA141" s="186" t="s">
        <v>19</v>
      </c>
      <c r="DB141" s="186">
        <v>3</v>
      </c>
      <c r="DC141" s="186" t="s">
        <v>1276</v>
      </c>
      <c r="DD141" s="186" t="s">
        <v>1275</v>
      </c>
      <c r="DE141" s="192">
        <v>44041</v>
      </c>
      <c r="DF141" s="193" t="s">
        <v>1278</v>
      </c>
      <c r="DG141" s="178">
        <v>0</v>
      </c>
      <c r="DH141" s="196" t="s">
        <v>1274</v>
      </c>
      <c r="DI141" s="196" t="s">
        <v>19</v>
      </c>
      <c r="DJ141" s="196">
        <v>3</v>
      </c>
      <c r="DK141" s="196" t="s">
        <v>1276</v>
      </c>
      <c r="DL141" s="196" t="s">
        <v>1275</v>
      </c>
      <c r="DM141" s="179">
        <v>44041</v>
      </c>
      <c r="DN141" s="194" t="s">
        <v>1282</v>
      </c>
      <c r="DO141" s="186">
        <v>20000</v>
      </c>
      <c r="DP141" s="194" t="s">
        <v>1274</v>
      </c>
      <c r="DQ141" s="194" t="s">
        <v>19</v>
      </c>
      <c r="DR141" s="194">
        <v>3</v>
      </c>
      <c r="DS141" s="194" t="s">
        <v>1276</v>
      </c>
      <c r="DT141" s="194" t="s">
        <v>1275</v>
      </c>
      <c r="DU141" s="195">
        <v>44041</v>
      </c>
      <c r="DV141" s="193" t="s">
        <v>1279</v>
      </c>
      <c r="DW141" s="178">
        <v>11000</v>
      </c>
      <c r="DX141" s="196" t="s">
        <v>1274</v>
      </c>
      <c r="DY141" s="196" t="s">
        <v>19</v>
      </c>
      <c r="DZ141" s="196">
        <v>3</v>
      </c>
      <c r="EA141" s="196" t="s">
        <v>1276</v>
      </c>
      <c r="EB141" s="196" t="s">
        <v>1275</v>
      </c>
      <c r="EC141" s="179">
        <v>44041</v>
      </c>
      <c r="ED141" s="194" t="s">
        <v>1281</v>
      </c>
      <c r="EE141" s="186">
        <v>6000</v>
      </c>
      <c r="EF141" s="194" t="s">
        <v>1274</v>
      </c>
      <c r="EG141" s="194" t="s">
        <v>19</v>
      </c>
      <c r="EH141" s="194">
        <v>3</v>
      </c>
      <c r="EI141" s="194" t="s">
        <v>1276</v>
      </c>
      <c r="EJ141" s="194" t="s">
        <v>1275</v>
      </c>
      <c r="EK141" s="195">
        <v>44041</v>
      </c>
      <c r="EL141" s="193" t="s">
        <v>1277</v>
      </c>
      <c r="EM141" s="178">
        <v>1000</v>
      </c>
      <c r="EN141" s="196" t="s">
        <v>1274</v>
      </c>
      <c r="EO141" s="196" t="s">
        <v>19</v>
      </c>
      <c r="EP141" s="196">
        <v>3</v>
      </c>
      <c r="EQ141" s="196" t="s">
        <v>1276</v>
      </c>
      <c r="ER141" s="196" t="s">
        <v>1275</v>
      </c>
      <c r="ES141" s="179">
        <v>44041</v>
      </c>
      <c r="ET141" s="194" t="s">
        <v>1515</v>
      </c>
      <c r="EU141" s="194">
        <v>221</v>
      </c>
      <c r="EV141" s="194" t="s">
        <v>1510</v>
      </c>
      <c r="EW141" s="194" t="s">
        <v>19</v>
      </c>
      <c r="EX141" s="194">
        <v>3</v>
      </c>
      <c r="EY141" s="194" t="s">
        <v>1512</v>
      </c>
      <c r="EZ141" s="194" t="s">
        <v>1511</v>
      </c>
      <c r="FA141" s="195">
        <v>44281</v>
      </c>
      <c r="FB141" s="193" t="s">
        <v>953</v>
      </c>
      <c r="FC141" s="196">
        <v>3</v>
      </c>
      <c r="FD141" s="196" t="s">
        <v>14</v>
      </c>
      <c r="FE141" s="196" t="s">
        <v>80</v>
      </c>
      <c r="FF141" s="196">
        <v>1</v>
      </c>
      <c r="FG141" s="196" t="s">
        <v>952</v>
      </c>
      <c r="FH141" s="196" t="s">
        <v>14</v>
      </c>
      <c r="FI141" s="179">
        <v>43769</v>
      </c>
      <c r="FJ141" s="193" t="s">
        <v>533</v>
      </c>
      <c r="FK141" s="194" t="s">
        <v>14</v>
      </c>
      <c r="FL141" s="194">
        <v>0</v>
      </c>
      <c r="FM141" s="194" t="s">
        <v>30</v>
      </c>
      <c r="FN141" s="194">
        <v>2</v>
      </c>
      <c r="FO141" s="194" t="s">
        <v>275</v>
      </c>
      <c r="FP141" s="186">
        <v>0</v>
      </c>
      <c r="FQ141" s="187">
        <v>43511</v>
      </c>
      <c r="FR141" s="193" t="s">
        <v>534</v>
      </c>
      <c r="FS141" s="196" t="s">
        <v>14</v>
      </c>
      <c r="FT141" s="196">
        <v>0</v>
      </c>
      <c r="FU141" s="196" t="s">
        <v>30</v>
      </c>
      <c r="FV141" s="196">
        <v>2</v>
      </c>
      <c r="FW141" s="196" t="s">
        <v>275</v>
      </c>
      <c r="FX141" s="196">
        <v>0</v>
      </c>
      <c r="FY141" s="179">
        <v>43511</v>
      </c>
      <c r="FZ141" s="194" t="s">
        <v>2868</v>
      </c>
      <c r="GA141" s="194">
        <v>1</v>
      </c>
      <c r="GB141" s="194" t="s">
        <v>2247</v>
      </c>
      <c r="GC141" s="194" t="s">
        <v>30</v>
      </c>
      <c r="GD141" s="194">
        <v>2</v>
      </c>
      <c r="GE141" s="194" t="s">
        <v>14</v>
      </c>
      <c r="GF141" s="194" t="s">
        <v>14</v>
      </c>
      <c r="GG141" s="195">
        <v>44692</v>
      </c>
      <c r="GH141" s="193" t="s">
        <v>2874</v>
      </c>
      <c r="GI141" s="196">
        <v>3</v>
      </c>
      <c r="GJ141" s="196" t="s">
        <v>2247</v>
      </c>
      <c r="GK141" s="196" t="s">
        <v>30</v>
      </c>
      <c r="GL141" s="196">
        <v>2</v>
      </c>
      <c r="GM141" s="196" t="s">
        <v>14</v>
      </c>
      <c r="GN141" s="196" t="s">
        <v>14</v>
      </c>
      <c r="GO141" s="179">
        <v>44692</v>
      </c>
      <c r="GP141" s="194" t="s">
        <v>2869</v>
      </c>
      <c r="GQ141" s="194">
        <v>1</v>
      </c>
      <c r="GR141" s="194" t="s">
        <v>2247</v>
      </c>
      <c r="GS141" s="194" t="s">
        <v>30</v>
      </c>
      <c r="GT141" s="194">
        <v>2</v>
      </c>
      <c r="GU141" s="194" t="s">
        <v>14</v>
      </c>
      <c r="GV141" s="194" t="s">
        <v>14</v>
      </c>
      <c r="GW141" s="195">
        <v>44692</v>
      </c>
      <c r="GX141" s="193" t="s">
        <v>2875</v>
      </c>
      <c r="GY141" s="196">
        <v>0</v>
      </c>
      <c r="GZ141" s="196" t="s">
        <v>2247</v>
      </c>
      <c r="HA141" s="196" t="s">
        <v>30</v>
      </c>
      <c r="HB141" s="196">
        <v>2</v>
      </c>
      <c r="HC141" s="196" t="s">
        <v>14</v>
      </c>
      <c r="HD141" s="196" t="s">
        <v>14</v>
      </c>
      <c r="HE141" s="179">
        <v>44692</v>
      </c>
      <c r="HF141" s="194" t="s">
        <v>2867</v>
      </c>
      <c r="HG141" s="194">
        <v>0</v>
      </c>
      <c r="HH141" s="194" t="s">
        <v>2247</v>
      </c>
      <c r="HI141" s="194" t="s">
        <v>30</v>
      </c>
      <c r="HJ141" s="194">
        <v>2</v>
      </c>
      <c r="HK141" s="194" t="s">
        <v>14</v>
      </c>
      <c r="HL141" s="194" t="s">
        <v>14</v>
      </c>
      <c r="HM141" s="195">
        <v>44692</v>
      </c>
      <c r="HN141" s="193" t="s">
        <v>2873</v>
      </c>
      <c r="HO141" s="196">
        <v>0</v>
      </c>
      <c r="HP141" s="196" t="s">
        <v>2247</v>
      </c>
      <c r="HQ141" s="196" t="s">
        <v>30</v>
      </c>
      <c r="HR141" s="196">
        <v>2</v>
      </c>
      <c r="HS141" s="196" t="s">
        <v>14</v>
      </c>
      <c r="HT141" s="196" t="s">
        <v>14</v>
      </c>
      <c r="HU141" s="179">
        <v>44692</v>
      </c>
      <c r="HV141" s="194" t="s">
        <v>2870</v>
      </c>
      <c r="HW141" s="194">
        <v>2</v>
      </c>
      <c r="HX141" s="194" t="s">
        <v>2247</v>
      </c>
      <c r="HY141" s="194" t="s">
        <v>30</v>
      </c>
      <c r="HZ141" s="194">
        <v>2</v>
      </c>
      <c r="IA141" s="194" t="s">
        <v>14</v>
      </c>
      <c r="IB141" s="194" t="s">
        <v>14</v>
      </c>
      <c r="IC141" s="195">
        <v>44692</v>
      </c>
      <c r="ID141" s="193" t="s">
        <v>2872</v>
      </c>
      <c r="IE141" s="196">
        <v>0</v>
      </c>
      <c r="IF141" s="196" t="s">
        <v>2247</v>
      </c>
      <c r="IG141" s="196" t="s">
        <v>30</v>
      </c>
      <c r="IH141" s="196">
        <v>2</v>
      </c>
      <c r="II141" s="196" t="s">
        <v>14</v>
      </c>
      <c r="IJ141" s="196" t="s">
        <v>14</v>
      </c>
      <c r="IK141" s="179">
        <v>44692</v>
      </c>
      <c r="IL141" s="194" t="s">
        <v>2871</v>
      </c>
      <c r="IM141" s="194">
        <v>2</v>
      </c>
      <c r="IN141" s="194" t="s">
        <v>2247</v>
      </c>
      <c r="IO141" s="194" t="s">
        <v>30</v>
      </c>
      <c r="IP141" s="194">
        <v>2</v>
      </c>
      <c r="IQ141" s="194" t="s">
        <v>14</v>
      </c>
      <c r="IR141" s="194" t="s">
        <v>14</v>
      </c>
      <c r="IS141" s="195">
        <v>44692</v>
      </c>
    </row>
    <row r="142" spans="1:253" x14ac:dyDescent="0.25">
      <c r="A142" s="282" t="s">
        <v>280</v>
      </c>
      <c r="B142" s="282" t="s">
        <v>9204</v>
      </c>
      <c r="C142" s="282" t="s">
        <v>281</v>
      </c>
      <c r="D142" s="282" t="s">
        <v>282</v>
      </c>
      <c r="E142" s="282" t="s">
        <v>8896</v>
      </c>
      <c r="F142" s="282" t="s">
        <v>2470</v>
      </c>
      <c r="G142" s="177">
        <v>63878000</v>
      </c>
      <c r="H142" s="178" t="s">
        <v>2468</v>
      </c>
      <c r="I142" s="178" t="s">
        <v>19</v>
      </c>
      <c r="J142" s="178">
        <v>3</v>
      </c>
      <c r="K142" s="178" t="s">
        <v>2469</v>
      </c>
      <c r="L142" s="178" t="s">
        <v>896</v>
      </c>
      <c r="M142" s="179">
        <v>44683</v>
      </c>
      <c r="N142" s="193" t="s">
        <v>898</v>
      </c>
      <c r="O142" s="180">
        <v>30342</v>
      </c>
      <c r="P142" s="180" t="s">
        <v>895</v>
      </c>
      <c r="Q142" s="180" t="s">
        <v>30</v>
      </c>
      <c r="R142" s="180">
        <v>2</v>
      </c>
      <c r="S142" s="180" t="s">
        <v>897</v>
      </c>
      <c r="T142" s="180" t="s">
        <v>896</v>
      </c>
      <c r="U142" s="181">
        <v>43676</v>
      </c>
      <c r="V142" s="193" t="s">
        <v>7868</v>
      </c>
      <c r="W142" s="178">
        <v>3800000</v>
      </c>
      <c r="X142" s="178" t="s">
        <v>7865</v>
      </c>
      <c r="Y142" s="178" t="s">
        <v>4515</v>
      </c>
      <c r="Z142" s="178">
        <v>2</v>
      </c>
      <c r="AA142" s="178" t="s">
        <v>7867</v>
      </c>
      <c r="AB142" s="178" t="s">
        <v>7866</v>
      </c>
      <c r="AC142" s="179">
        <v>44861</v>
      </c>
      <c r="AD142" s="193" t="s">
        <v>7872</v>
      </c>
      <c r="AE142" s="186">
        <v>91000</v>
      </c>
      <c r="AF142" s="186" t="s">
        <v>7869</v>
      </c>
      <c r="AG142" s="186" t="s">
        <v>4515</v>
      </c>
      <c r="AH142" s="186">
        <v>2</v>
      </c>
      <c r="AI142" s="186" t="s">
        <v>7871</v>
      </c>
      <c r="AJ142" s="186" t="s">
        <v>7870</v>
      </c>
      <c r="AK142" s="187">
        <v>44861</v>
      </c>
      <c r="AL142" s="193" t="s">
        <v>7874</v>
      </c>
      <c r="AM142" s="178">
        <v>91000</v>
      </c>
      <c r="AN142" s="178" t="s">
        <v>7869</v>
      </c>
      <c r="AO142" s="178" t="s">
        <v>4515</v>
      </c>
      <c r="AP142" s="178">
        <v>2</v>
      </c>
      <c r="AQ142" s="178" t="s">
        <v>7873</v>
      </c>
      <c r="AR142" s="178" t="s">
        <v>7870</v>
      </c>
      <c r="AS142" s="179">
        <v>44861</v>
      </c>
      <c r="AT142" s="194" t="s">
        <v>1043</v>
      </c>
      <c r="AU142" s="186" t="s">
        <v>14</v>
      </c>
      <c r="AV142" s="186" t="s">
        <v>14</v>
      </c>
      <c r="AW142" s="186" t="s">
        <v>14</v>
      </c>
      <c r="AX142" s="186" t="s">
        <v>14</v>
      </c>
      <c r="AY142" s="186" t="s">
        <v>14</v>
      </c>
      <c r="AZ142" s="186" t="s">
        <v>14</v>
      </c>
      <c r="BA142" s="187">
        <v>43859</v>
      </c>
      <c r="BB142" s="193" t="s">
        <v>290</v>
      </c>
      <c r="BC142" s="178" t="s">
        <v>14</v>
      </c>
      <c r="BD142" s="178">
        <v>0</v>
      </c>
      <c r="BE142" s="178" t="s">
        <v>30</v>
      </c>
      <c r="BF142" s="178">
        <v>2</v>
      </c>
      <c r="BG142" s="178" t="s">
        <v>15</v>
      </c>
      <c r="BH142" s="178">
        <v>0</v>
      </c>
      <c r="BI142" s="179">
        <v>43509</v>
      </c>
      <c r="BJ142" s="194" t="s">
        <v>7876</v>
      </c>
      <c r="BK142" s="194">
        <v>19</v>
      </c>
      <c r="BL142" s="194" t="s">
        <v>7695</v>
      </c>
      <c r="BM142" s="194" t="s">
        <v>4515</v>
      </c>
      <c r="BN142" s="194">
        <v>2</v>
      </c>
      <c r="BO142" s="194" t="s">
        <v>7875</v>
      </c>
      <c r="BP142" s="186" t="s">
        <v>1300</v>
      </c>
      <c r="BQ142" s="195">
        <v>44861</v>
      </c>
      <c r="BR142" s="193" t="s">
        <v>283</v>
      </c>
      <c r="BS142" s="196" t="s">
        <v>14</v>
      </c>
      <c r="BT142" s="196">
        <v>0</v>
      </c>
      <c r="BU142" s="196" t="s">
        <v>30</v>
      </c>
      <c r="BV142" s="196">
        <v>2</v>
      </c>
      <c r="BW142" s="196" t="s">
        <v>15</v>
      </c>
      <c r="BX142" s="196">
        <v>0</v>
      </c>
      <c r="BY142" s="179">
        <v>43509</v>
      </c>
      <c r="BZ142" s="194" t="s">
        <v>284</v>
      </c>
      <c r="CA142" s="194" t="s">
        <v>14</v>
      </c>
      <c r="CB142" s="194">
        <v>0</v>
      </c>
      <c r="CC142" s="194" t="s">
        <v>14</v>
      </c>
      <c r="CD142" s="194" t="s">
        <v>14</v>
      </c>
      <c r="CE142" s="194" t="s">
        <v>15</v>
      </c>
      <c r="CF142" s="194">
        <v>0</v>
      </c>
      <c r="CG142" s="195">
        <v>43509</v>
      </c>
      <c r="CH142" s="193" t="s">
        <v>10023</v>
      </c>
      <c r="CI142" s="194" t="e">
        <v>#N/A</v>
      </c>
      <c r="CJ142" s="194" t="e">
        <v>#N/A</v>
      </c>
      <c r="CK142" s="194" t="e">
        <v>#N/A</v>
      </c>
      <c r="CL142" s="194" t="e">
        <v>#N/A</v>
      </c>
      <c r="CM142" s="194" t="e">
        <v>#N/A</v>
      </c>
      <c r="CN142" s="194" t="e">
        <v>#N/A</v>
      </c>
      <c r="CO142" s="197" t="e">
        <v>#N/A</v>
      </c>
      <c r="CP142" s="194" t="s">
        <v>289</v>
      </c>
      <c r="CQ142" s="196" t="s">
        <v>14</v>
      </c>
      <c r="CR142" s="196">
        <v>0</v>
      </c>
      <c r="CS142" s="196" t="s">
        <v>30</v>
      </c>
      <c r="CT142" s="196">
        <v>2</v>
      </c>
      <c r="CU142" s="196" t="s">
        <v>15</v>
      </c>
      <c r="CV142" s="196">
        <v>0</v>
      </c>
      <c r="CW142" s="179">
        <v>43509</v>
      </c>
      <c r="CX142" s="194" t="s">
        <v>7878</v>
      </c>
      <c r="CY142" s="186">
        <v>91000</v>
      </c>
      <c r="CZ142" s="186" t="s">
        <v>7869</v>
      </c>
      <c r="DA142" s="186" t="s">
        <v>4515</v>
      </c>
      <c r="DB142" s="186">
        <v>2</v>
      </c>
      <c r="DC142" s="186" t="s">
        <v>2473</v>
      </c>
      <c r="DD142" s="186" t="s">
        <v>7870</v>
      </c>
      <c r="DE142" s="192">
        <v>44861</v>
      </c>
      <c r="DF142" s="193" t="s">
        <v>7882</v>
      </c>
      <c r="DG142" s="178">
        <v>3709000</v>
      </c>
      <c r="DH142" s="196" t="s">
        <v>7879</v>
      </c>
      <c r="DI142" s="196" t="s">
        <v>19</v>
      </c>
      <c r="DJ142" s="196">
        <v>3</v>
      </c>
      <c r="DK142" s="196" t="s">
        <v>7881</v>
      </c>
      <c r="DL142" s="196" t="s">
        <v>7880</v>
      </c>
      <c r="DM142" s="179">
        <v>44861</v>
      </c>
      <c r="DN142" s="194" t="s">
        <v>2471</v>
      </c>
      <c r="DO142" s="186">
        <v>0</v>
      </c>
      <c r="DP142" s="194" t="s">
        <v>14</v>
      </c>
      <c r="DQ142" s="194" t="s">
        <v>30</v>
      </c>
      <c r="DR142" s="194">
        <v>2</v>
      </c>
      <c r="DS142" s="194" t="s">
        <v>14</v>
      </c>
      <c r="DT142" s="194" t="s">
        <v>14</v>
      </c>
      <c r="DU142" s="195">
        <v>44683</v>
      </c>
      <c r="DV142" s="193" t="s">
        <v>7883</v>
      </c>
      <c r="DW142" s="178">
        <v>91000</v>
      </c>
      <c r="DX142" s="196" t="s">
        <v>7869</v>
      </c>
      <c r="DY142" s="196" t="s">
        <v>4515</v>
      </c>
      <c r="DZ142" s="196">
        <v>2</v>
      </c>
      <c r="EA142" s="196" t="s">
        <v>2473</v>
      </c>
      <c r="EB142" s="196" t="s">
        <v>7870</v>
      </c>
      <c r="EC142" s="179">
        <v>44861</v>
      </c>
      <c r="ED142" s="194" t="s">
        <v>2474</v>
      </c>
      <c r="EE142" s="186">
        <v>0</v>
      </c>
      <c r="EF142" s="194" t="s">
        <v>14</v>
      </c>
      <c r="EG142" s="194" t="s">
        <v>30</v>
      </c>
      <c r="EH142" s="194">
        <v>2</v>
      </c>
      <c r="EI142" s="194" t="s">
        <v>2473</v>
      </c>
      <c r="EJ142" s="194" t="s">
        <v>2472</v>
      </c>
      <c r="EK142" s="195">
        <v>44683</v>
      </c>
      <c r="EL142" s="193" t="s">
        <v>2475</v>
      </c>
      <c r="EM142" s="178">
        <v>0</v>
      </c>
      <c r="EN142" s="196" t="s">
        <v>14</v>
      </c>
      <c r="EO142" s="196" t="s">
        <v>30</v>
      </c>
      <c r="EP142" s="196">
        <v>2</v>
      </c>
      <c r="EQ142" s="196" t="s">
        <v>2473</v>
      </c>
      <c r="ER142" s="196" t="s">
        <v>2472</v>
      </c>
      <c r="ES142" s="179">
        <v>44683</v>
      </c>
      <c r="ET142" s="194" t="s">
        <v>7877</v>
      </c>
      <c r="EU142" s="194">
        <v>19</v>
      </c>
      <c r="EV142" s="194" t="s">
        <v>7695</v>
      </c>
      <c r="EW142" s="194" t="s">
        <v>4515</v>
      </c>
      <c r="EX142" s="194">
        <v>2</v>
      </c>
      <c r="EY142" s="194" t="s">
        <v>7875</v>
      </c>
      <c r="EZ142" s="194" t="s">
        <v>1300</v>
      </c>
      <c r="FA142" s="195">
        <v>44861</v>
      </c>
      <c r="FB142" s="193" t="s">
        <v>288</v>
      </c>
      <c r="FC142" s="196">
        <v>2</v>
      </c>
      <c r="FD142" s="196" t="s">
        <v>285</v>
      </c>
      <c r="FE142" s="196" t="s">
        <v>30</v>
      </c>
      <c r="FF142" s="196">
        <v>2</v>
      </c>
      <c r="FG142" s="196" t="s">
        <v>287</v>
      </c>
      <c r="FH142" s="196" t="s">
        <v>286</v>
      </c>
      <c r="FI142" s="179">
        <v>43509</v>
      </c>
      <c r="FJ142" s="193" t="s">
        <v>291</v>
      </c>
      <c r="FK142" s="194" t="s">
        <v>14</v>
      </c>
      <c r="FL142" s="194">
        <v>0</v>
      </c>
      <c r="FM142" s="194" t="s">
        <v>30</v>
      </c>
      <c r="FN142" s="194">
        <v>2</v>
      </c>
      <c r="FO142" s="194" t="s">
        <v>15</v>
      </c>
      <c r="FP142" s="186">
        <v>0</v>
      </c>
      <c r="FQ142" s="187">
        <v>43509</v>
      </c>
      <c r="FR142" s="193" t="s">
        <v>292</v>
      </c>
      <c r="FS142" s="196" t="s">
        <v>14</v>
      </c>
      <c r="FT142" s="196">
        <v>0</v>
      </c>
      <c r="FU142" s="196" t="s">
        <v>30</v>
      </c>
      <c r="FV142" s="196">
        <v>2</v>
      </c>
      <c r="FW142" s="196" t="s">
        <v>15</v>
      </c>
      <c r="FX142" s="196">
        <v>0</v>
      </c>
      <c r="FY142" s="179">
        <v>43509</v>
      </c>
      <c r="FZ142" s="194" t="s">
        <v>3710</v>
      </c>
      <c r="GA142" s="194">
        <v>1</v>
      </c>
      <c r="GB142" s="194" t="s">
        <v>2247</v>
      </c>
      <c r="GC142" s="194" t="s">
        <v>30</v>
      </c>
      <c r="GD142" s="194">
        <v>2</v>
      </c>
      <c r="GE142" s="194" t="s">
        <v>14</v>
      </c>
      <c r="GF142" s="194" t="s">
        <v>14</v>
      </c>
      <c r="GG142" s="195">
        <v>44697</v>
      </c>
      <c r="GH142" s="193" t="s">
        <v>3716</v>
      </c>
      <c r="GI142" s="196">
        <v>1</v>
      </c>
      <c r="GJ142" s="196" t="s">
        <v>2247</v>
      </c>
      <c r="GK142" s="196" t="s">
        <v>30</v>
      </c>
      <c r="GL142" s="196">
        <v>2</v>
      </c>
      <c r="GM142" s="196" t="s">
        <v>14</v>
      </c>
      <c r="GN142" s="196" t="s">
        <v>14</v>
      </c>
      <c r="GO142" s="179">
        <v>44697</v>
      </c>
      <c r="GP142" s="194" t="s">
        <v>3711</v>
      </c>
      <c r="GQ142" s="194">
        <v>1</v>
      </c>
      <c r="GR142" s="194" t="s">
        <v>2247</v>
      </c>
      <c r="GS142" s="194" t="s">
        <v>30</v>
      </c>
      <c r="GT142" s="194">
        <v>2</v>
      </c>
      <c r="GU142" s="194" t="s">
        <v>14</v>
      </c>
      <c r="GV142" s="194" t="s">
        <v>14</v>
      </c>
      <c r="GW142" s="195">
        <v>44697</v>
      </c>
      <c r="GX142" s="193" t="s">
        <v>3717</v>
      </c>
      <c r="GY142" s="196">
        <v>0</v>
      </c>
      <c r="GZ142" s="196" t="s">
        <v>2247</v>
      </c>
      <c r="HA142" s="196" t="s">
        <v>30</v>
      </c>
      <c r="HB142" s="196">
        <v>2</v>
      </c>
      <c r="HC142" s="196" t="s">
        <v>14</v>
      </c>
      <c r="HD142" s="196" t="s">
        <v>14</v>
      </c>
      <c r="HE142" s="179">
        <v>44697</v>
      </c>
      <c r="HF142" s="194" t="s">
        <v>3709</v>
      </c>
      <c r="HG142" s="194">
        <v>0</v>
      </c>
      <c r="HH142" s="194" t="s">
        <v>2247</v>
      </c>
      <c r="HI142" s="194" t="s">
        <v>30</v>
      </c>
      <c r="HJ142" s="194">
        <v>2</v>
      </c>
      <c r="HK142" s="194" t="s">
        <v>14</v>
      </c>
      <c r="HL142" s="194" t="s">
        <v>14</v>
      </c>
      <c r="HM142" s="195">
        <v>44697</v>
      </c>
      <c r="HN142" s="193" t="s">
        <v>3715</v>
      </c>
      <c r="HO142" s="196">
        <v>2</v>
      </c>
      <c r="HP142" s="196" t="s">
        <v>2247</v>
      </c>
      <c r="HQ142" s="196" t="s">
        <v>30</v>
      </c>
      <c r="HR142" s="196">
        <v>2</v>
      </c>
      <c r="HS142" s="196" t="s">
        <v>14</v>
      </c>
      <c r="HT142" s="196" t="s">
        <v>14</v>
      </c>
      <c r="HU142" s="179">
        <v>44697</v>
      </c>
      <c r="HV142" s="194" t="s">
        <v>3712</v>
      </c>
      <c r="HW142" s="194">
        <v>1</v>
      </c>
      <c r="HX142" s="194" t="s">
        <v>2247</v>
      </c>
      <c r="HY142" s="194" t="s">
        <v>30</v>
      </c>
      <c r="HZ142" s="194">
        <v>2</v>
      </c>
      <c r="IA142" s="194" t="s">
        <v>14</v>
      </c>
      <c r="IB142" s="194" t="s">
        <v>14</v>
      </c>
      <c r="IC142" s="195">
        <v>44697</v>
      </c>
      <c r="ID142" s="193" t="s">
        <v>3714</v>
      </c>
      <c r="IE142" s="196">
        <v>3</v>
      </c>
      <c r="IF142" s="196" t="s">
        <v>2247</v>
      </c>
      <c r="IG142" s="196" t="s">
        <v>30</v>
      </c>
      <c r="IH142" s="196">
        <v>2</v>
      </c>
      <c r="II142" s="196" t="s">
        <v>14</v>
      </c>
      <c r="IJ142" s="196" t="s">
        <v>14</v>
      </c>
      <c r="IK142" s="179">
        <v>44697</v>
      </c>
      <c r="IL142" s="194" t="s">
        <v>3713</v>
      </c>
      <c r="IM142" s="194">
        <v>2</v>
      </c>
      <c r="IN142" s="194" t="s">
        <v>2247</v>
      </c>
      <c r="IO142" s="194" t="s">
        <v>30</v>
      </c>
      <c r="IP142" s="194">
        <v>2</v>
      </c>
      <c r="IQ142" s="194" t="s">
        <v>14</v>
      </c>
      <c r="IR142" s="194" t="s">
        <v>14</v>
      </c>
      <c r="IS142" s="195">
        <v>44697</v>
      </c>
    </row>
    <row r="143" spans="1:253" x14ac:dyDescent="0.25">
      <c r="A143" s="282" t="s">
        <v>293</v>
      </c>
      <c r="B143" s="282" t="s">
        <v>9217</v>
      </c>
      <c r="C143" s="282" t="s">
        <v>294</v>
      </c>
      <c r="D143" s="282" t="s">
        <v>282</v>
      </c>
      <c r="E143" s="282" t="s">
        <v>8896</v>
      </c>
      <c r="F143" s="282" t="s">
        <v>2476</v>
      </c>
      <c r="G143" s="177">
        <v>63878000</v>
      </c>
      <c r="H143" s="178" t="s">
        <v>2468</v>
      </c>
      <c r="I143" s="178" t="s">
        <v>19</v>
      </c>
      <c r="J143" s="178">
        <v>3</v>
      </c>
      <c r="K143" s="178" t="s">
        <v>2469</v>
      </c>
      <c r="L143" s="178" t="s">
        <v>896</v>
      </c>
      <c r="M143" s="179">
        <v>44683</v>
      </c>
      <c r="N143" s="193" t="s">
        <v>900</v>
      </c>
      <c r="O143" s="180">
        <v>18330</v>
      </c>
      <c r="P143" s="180" t="s">
        <v>895</v>
      </c>
      <c r="Q143" s="180" t="s">
        <v>30</v>
      </c>
      <c r="R143" s="180">
        <v>2</v>
      </c>
      <c r="S143" s="180" t="s">
        <v>899</v>
      </c>
      <c r="T143" s="180" t="s">
        <v>896</v>
      </c>
      <c r="U143" s="181">
        <v>43676</v>
      </c>
      <c r="V143" s="193" t="s">
        <v>903</v>
      </c>
      <c r="W143" s="178">
        <v>3458000</v>
      </c>
      <c r="X143" s="178" t="s">
        <v>895</v>
      </c>
      <c r="Y143" s="178" t="s">
        <v>30</v>
      </c>
      <c r="Z143" s="178">
        <v>2</v>
      </c>
      <c r="AA143" s="178" t="s">
        <v>902</v>
      </c>
      <c r="AB143" s="178" t="s">
        <v>896</v>
      </c>
      <c r="AC143" s="179">
        <v>43676</v>
      </c>
      <c r="AD143" s="193" t="s">
        <v>1689</v>
      </c>
      <c r="AE143" s="186" t="s">
        <v>14</v>
      </c>
      <c r="AF143" s="186" t="s">
        <v>14</v>
      </c>
      <c r="AG143" s="186" t="s">
        <v>14</v>
      </c>
      <c r="AH143" s="186" t="s">
        <v>14</v>
      </c>
      <c r="AI143" s="186" t="s">
        <v>1688</v>
      </c>
      <c r="AJ143" s="186" t="s">
        <v>14</v>
      </c>
      <c r="AK143" s="187">
        <v>44496</v>
      </c>
      <c r="AL143" s="193" t="s">
        <v>901</v>
      </c>
      <c r="AM143" s="178" t="s">
        <v>14</v>
      </c>
      <c r="AN143" s="178" t="s">
        <v>14</v>
      </c>
      <c r="AO143" s="178" t="s">
        <v>14</v>
      </c>
      <c r="AP143" s="178" t="s">
        <v>14</v>
      </c>
      <c r="AQ143" s="178" t="s">
        <v>15</v>
      </c>
      <c r="AR143" s="178" t="s">
        <v>14</v>
      </c>
      <c r="AS143" s="179">
        <v>43676</v>
      </c>
      <c r="AT143" s="194" t="s">
        <v>1044</v>
      </c>
      <c r="AU143" s="186" t="s">
        <v>14</v>
      </c>
      <c r="AV143" s="186" t="s">
        <v>14</v>
      </c>
      <c r="AW143" s="186" t="s">
        <v>14</v>
      </c>
      <c r="AX143" s="186" t="s">
        <v>14</v>
      </c>
      <c r="AY143" s="186" t="s">
        <v>14</v>
      </c>
      <c r="AZ143" s="186" t="s">
        <v>14</v>
      </c>
      <c r="BA143" s="187">
        <v>43859</v>
      </c>
      <c r="BB143" s="193" t="s">
        <v>300</v>
      </c>
      <c r="BC143" s="178" t="s">
        <v>14</v>
      </c>
      <c r="BD143" s="178">
        <v>0</v>
      </c>
      <c r="BE143" s="178" t="s">
        <v>30</v>
      </c>
      <c r="BF143" s="178">
        <v>2</v>
      </c>
      <c r="BG143" s="178" t="s">
        <v>15</v>
      </c>
      <c r="BH143" s="178">
        <v>0</v>
      </c>
      <c r="BI143" s="179">
        <v>43509</v>
      </c>
      <c r="BJ143" s="194" t="s">
        <v>7884</v>
      </c>
      <c r="BK143" s="194">
        <v>19</v>
      </c>
      <c r="BL143" s="194" t="s">
        <v>7695</v>
      </c>
      <c r="BM143" s="194" t="s">
        <v>4515</v>
      </c>
      <c r="BN143" s="194">
        <v>2</v>
      </c>
      <c r="BO143" s="194" t="s">
        <v>7875</v>
      </c>
      <c r="BP143" s="186" t="s">
        <v>1300</v>
      </c>
      <c r="BQ143" s="195">
        <v>44861</v>
      </c>
      <c r="BR143" s="193" t="s">
        <v>295</v>
      </c>
      <c r="BS143" s="196" t="s">
        <v>14</v>
      </c>
      <c r="BT143" s="196">
        <v>0</v>
      </c>
      <c r="BU143" s="196" t="s">
        <v>30</v>
      </c>
      <c r="BV143" s="196">
        <v>2</v>
      </c>
      <c r="BW143" s="196" t="s">
        <v>15</v>
      </c>
      <c r="BX143" s="196">
        <v>0</v>
      </c>
      <c r="BY143" s="179">
        <v>43509</v>
      </c>
      <c r="BZ143" s="194" t="s">
        <v>296</v>
      </c>
      <c r="CA143" s="194" t="s">
        <v>14</v>
      </c>
      <c r="CB143" s="194">
        <v>0</v>
      </c>
      <c r="CC143" s="194" t="s">
        <v>14</v>
      </c>
      <c r="CD143" s="194" t="s">
        <v>14</v>
      </c>
      <c r="CE143" s="194" t="s">
        <v>15</v>
      </c>
      <c r="CF143" s="194">
        <v>0</v>
      </c>
      <c r="CG143" s="195">
        <v>43509</v>
      </c>
      <c r="CH143" s="193" t="s">
        <v>10024</v>
      </c>
      <c r="CI143" s="194" t="e">
        <v>#N/A</v>
      </c>
      <c r="CJ143" s="194" t="e">
        <v>#N/A</v>
      </c>
      <c r="CK143" s="194" t="e">
        <v>#N/A</v>
      </c>
      <c r="CL143" s="194" t="e">
        <v>#N/A</v>
      </c>
      <c r="CM143" s="194" t="e">
        <v>#N/A</v>
      </c>
      <c r="CN143" s="194" t="e">
        <v>#N/A</v>
      </c>
      <c r="CO143" s="197" t="e">
        <v>#N/A</v>
      </c>
      <c r="CP143" s="194" t="s">
        <v>299</v>
      </c>
      <c r="CQ143" s="196" t="s">
        <v>14</v>
      </c>
      <c r="CR143" s="196">
        <v>0</v>
      </c>
      <c r="CS143" s="196" t="s">
        <v>30</v>
      </c>
      <c r="CT143" s="196">
        <v>2</v>
      </c>
      <c r="CU143" s="196" t="s">
        <v>15</v>
      </c>
      <c r="CV143" s="196">
        <v>0</v>
      </c>
      <c r="CW143" s="179">
        <v>43509</v>
      </c>
      <c r="CX143" s="194" t="s">
        <v>905</v>
      </c>
      <c r="CY143" s="186" t="s">
        <v>14</v>
      </c>
      <c r="CZ143" s="186" t="s">
        <v>14</v>
      </c>
      <c r="DA143" s="186" t="s">
        <v>14</v>
      </c>
      <c r="DB143" s="186" t="s">
        <v>14</v>
      </c>
      <c r="DC143" s="186" t="s">
        <v>1125</v>
      </c>
      <c r="DD143" s="186" t="s">
        <v>14</v>
      </c>
      <c r="DE143" s="192">
        <v>43920</v>
      </c>
      <c r="DF143" s="193" t="s">
        <v>2479</v>
      </c>
      <c r="DG143" s="178">
        <v>3458000</v>
      </c>
      <c r="DH143" s="196" t="s">
        <v>2468</v>
      </c>
      <c r="DI143" s="196" t="s">
        <v>30</v>
      </c>
      <c r="DJ143" s="196">
        <v>2</v>
      </c>
      <c r="DK143" s="196" t="s">
        <v>2478</v>
      </c>
      <c r="DL143" s="196" t="s">
        <v>2477</v>
      </c>
      <c r="DM143" s="179">
        <v>44683</v>
      </c>
      <c r="DN143" s="194" t="s">
        <v>1129</v>
      </c>
      <c r="DO143" s="186" t="s">
        <v>14</v>
      </c>
      <c r="DP143" s="194" t="s">
        <v>14</v>
      </c>
      <c r="DQ143" s="194" t="s">
        <v>14</v>
      </c>
      <c r="DR143" s="194" t="s">
        <v>14</v>
      </c>
      <c r="DS143" s="194" t="s">
        <v>1125</v>
      </c>
      <c r="DT143" s="194" t="s">
        <v>14</v>
      </c>
      <c r="DU143" s="195">
        <v>43920</v>
      </c>
      <c r="DV143" s="193" t="s">
        <v>1127</v>
      </c>
      <c r="DW143" s="178" t="s">
        <v>14</v>
      </c>
      <c r="DX143" s="196" t="s">
        <v>14</v>
      </c>
      <c r="DY143" s="196" t="s">
        <v>14</v>
      </c>
      <c r="DZ143" s="196" t="s">
        <v>14</v>
      </c>
      <c r="EA143" s="196" t="s">
        <v>1125</v>
      </c>
      <c r="EB143" s="196" t="s">
        <v>14</v>
      </c>
      <c r="EC143" s="179">
        <v>43920</v>
      </c>
      <c r="ED143" s="194" t="s">
        <v>1128</v>
      </c>
      <c r="EE143" s="186" t="s">
        <v>14</v>
      </c>
      <c r="EF143" s="194" t="s">
        <v>14</v>
      </c>
      <c r="EG143" s="194" t="s">
        <v>14</v>
      </c>
      <c r="EH143" s="194" t="s">
        <v>14</v>
      </c>
      <c r="EI143" s="194" t="s">
        <v>1125</v>
      </c>
      <c r="EJ143" s="194" t="s">
        <v>14</v>
      </c>
      <c r="EK143" s="195">
        <v>43920</v>
      </c>
      <c r="EL143" s="193" t="s">
        <v>1126</v>
      </c>
      <c r="EM143" s="178" t="s">
        <v>14</v>
      </c>
      <c r="EN143" s="196" t="s">
        <v>14</v>
      </c>
      <c r="EO143" s="196" t="s">
        <v>14</v>
      </c>
      <c r="EP143" s="196" t="s">
        <v>14</v>
      </c>
      <c r="EQ143" s="196" t="s">
        <v>1125</v>
      </c>
      <c r="ER143" s="196" t="s">
        <v>14</v>
      </c>
      <c r="ES143" s="179">
        <v>43920</v>
      </c>
      <c r="ET143" s="194" t="s">
        <v>7885</v>
      </c>
      <c r="EU143" s="194">
        <v>19</v>
      </c>
      <c r="EV143" s="194" t="s">
        <v>7695</v>
      </c>
      <c r="EW143" s="194" t="s">
        <v>4515</v>
      </c>
      <c r="EX143" s="194">
        <v>2</v>
      </c>
      <c r="EY143" s="194" t="s">
        <v>7875</v>
      </c>
      <c r="EZ143" s="194" t="s">
        <v>1300</v>
      </c>
      <c r="FA143" s="195">
        <v>44861</v>
      </c>
      <c r="FB143" s="193" t="s">
        <v>298</v>
      </c>
      <c r="FC143" s="196">
        <v>1</v>
      </c>
      <c r="FD143" s="196" t="s">
        <v>14</v>
      </c>
      <c r="FE143" s="196" t="s">
        <v>30</v>
      </c>
      <c r="FF143" s="196">
        <v>2</v>
      </c>
      <c r="FG143" s="196" t="s">
        <v>297</v>
      </c>
      <c r="FH143" s="196" t="s">
        <v>14</v>
      </c>
      <c r="FI143" s="179">
        <v>43509</v>
      </c>
      <c r="FJ143" s="193" t="s">
        <v>301</v>
      </c>
      <c r="FK143" s="194" t="s">
        <v>14</v>
      </c>
      <c r="FL143" s="194">
        <v>0</v>
      </c>
      <c r="FM143" s="194" t="s">
        <v>30</v>
      </c>
      <c r="FN143" s="194">
        <v>2</v>
      </c>
      <c r="FO143" s="194" t="s">
        <v>15</v>
      </c>
      <c r="FP143" s="186">
        <v>0</v>
      </c>
      <c r="FQ143" s="187">
        <v>43509</v>
      </c>
      <c r="FR143" s="193" t="s">
        <v>302</v>
      </c>
      <c r="FS143" s="196" t="s">
        <v>14</v>
      </c>
      <c r="FT143" s="196">
        <v>0</v>
      </c>
      <c r="FU143" s="196" t="s">
        <v>30</v>
      </c>
      <c r="FV143" s="196">
        <v>2</v>
      </c>
      <c r="FW143" s="196" t="s">
        <v>15</v>
      </c>
      <c r="FX143" s="196">
        <v>0</v>
      </c>
      <c r="FY143" s="179">
        <v>43509</v>
      </c>
      <c r="FZ143" s="194" t="s">
        <v>3719</v>
      </c>
      <c r="GA143" s="194">
        <v>1</v>
      </c>
      <c r="GB143" s="194" t="s">
        <v>2247</v>
      </c>
      <c r="GC143" s="194" t="s">
        <v>30</v>
      </c>
      <c r="GD143" s="194">
        <v>2</v>
      </c>
      <c r="GE143" s="194" t="s">
        <v>14</v>
      </c>
      <c r="GF143" s="194" t="s">
        <v>14</v>
      </c>
      <c r="GG143" s="195">
        <v>44697</v>
      </c>
      <c r="GH143" s="193" t="s">
        <v>3725</v>
      </c>
      <c r="GI143" s="196">
        <v>1</v>
      </c>
      <c r="GJ143" s="196" t="s">
        <v>2247</v>
      </c>
      <c r="GK143" s="196" t="s">
        <v>30</v>
      </c>
      <c r="GL143" s="196">
        <v>2</v>
      </c>
      <c r="GM143" s="196" t="s">
        <v>14</v>
      </c>
      <c r="GN143" s="196" t="s">
        <v>14</v>
      </c>
      <c r="GO143" s="179">
        <v>44697</v>
      </c>
      <c r="GP143" s="194" t="s">
        <v>3720</v>
      </c>
      <c r="GQ143" s="194">
        <v>0</v>
      </c>
      <c r="GR143" s="194" t="s">
        <v>2247</v>
      </c>
      <c r="GS143" s="194" t="s">
        <v>30</v>
      </c>
      <c r="GT143" s="194">
        <v>2</v>
      </c>
      <c r="GU143" s="194" t="s">
        <v>14</v>
      </c>
      <c r="GV143" s="194" t="s">
        <v>14</v>
      </c>
      <c r="GW143" s="195">
        <v>44697</v>
      </c>
      <c r="GX143" s="193" t="s">
        <v>3726</v>
      </c>
      <c r="GY143" s="196">
        <v>0</v>
      </c>
      <c r="GZ143" s="196" t="s">
        <v>2247</v>
      </c>
      <c r="HA143" s="196" t="s">
        <v>30</v>
      </c>
      <c r="HB143" s="196">
        <v>2</v>
      </c>
      <c r="HC143" s="196" t="s">
        <v>14</v>
      </c>
      <c r="HD143" s="196" t="s">
        <v>14</v>
      </c>
      <c r="HE143" s="179">
        <v>44697</v>
      </c>
      <c r="HF143" s="194" t="s">
        <v>3718</v>
      </c>
      <c r="HG143" s="194">
        <v>0</v>
      </c>
      <c r="HH143" s="194" t="s">
        <v>2247</v>
      </c>
      <c r="HI143" s="194" t="s">
        <v>30</v>
      </c>
      <c r="HJ143" s="194">
        <v>2</v>
      </c>
      <c r="HK143" s="194" t="s">
        <v>14</v>
      </c>
      <c r="HL143" s="194" t="s">
        <v>14</v>
      </c>
      <c r="HM143" s="195">
        <v>44697</v>
      </c>
      <c r="HN143" s="193" t="s">
        <v>3724</v>
      </c>
      <c r="HO143" s="196">
        <v>0</v>
      </c>
      <c r="HP143" s="196" t="s">
        <v>2247</v>
      </c>
      <c r="HQ143" s="196" t="s">
        <v>30</v>
      </c>
      <c r="HR143" s="196">
        <v>2</v>
      </c>
      <c r="HS143" s="196" t="s">
        <v>14</v>
      </c>
      <c r="HT143" s="196" t="s">
        <v>14</v>
      </c>
      <c r="HU143" s="179">
        <v>44697</v>
      </c>
      <c r="HV143" s="194" t="s">
        <v>3721</v>
      </c>
      <c r="HW143" s="194">
        <v>1</v>
      </c>
      <c r="HX143" s="194" t="s">
        <v>2247</v>
      </c>
      <c r="HY143" s="194" t="s">
        <v>30</v>
      </c>
      <c r="HZ143" s="194">
        <v>2</v>
      </c>
      <c r="IA143" s="194" t="s">
        <v>14</v>
      </c>
      <c r="IB143" s="194" t="s">
        <v>14</v>
      </c>
      <c r="IC143" s="195">
        <v>44697</v>
      </c>
      <c r="ID143" s="193" t="s">
        <v>3723</v>
      </c>
      <c r="IE143" s="196">
        <v>3</v>
      </c>
      <c r="IF143" s="196" t="s">
        <v>2247</v>
      </c>
      <c r="IG143" s="196" t="s">
        <v>30</v>
      </c>
      <c r="IH143" s="196">
        <v>2</v>
      </c>
      <c r="II143" s="196" t="s">
        <v>14</v>
      </c>
      <c r="IJ143" s="196" t="s">
        <v>14</v>
      </c>
      <c r="IK143" s="179">
        <v>44697</v>
      </c>
      <c r="IL143" s="194" t="s">
        <v>3722</v>
      </c>
      <c r="IM143" s="194">
        <v>1</v>
      </c>
      <c r="IN143" s="194" t="s">
        <v>2247</v>
      </c>
      <c r="IO143" s="194" t="s">
        <v>30</v>
      </c>
      <c r="IP143" s="194">
        <v>2</v>
      </c>
      <c r="IQ143" s="194" t="s">
        <v>14</v>
      </c>
      <c r="IR143" s="194" t="s">
        <v>14</v>
      </c>
      <c r="IS143" s="195">
        <v>44697</v>
      </c>
    </row>
    <row r="144" spans="1:253" x14ac:dyDescent="0.25">
      <c r="A144" s="282" t="s">
        <v>303</v>
      </c>
      <c r="B144" s="282" t="s">
        <v>9217</v>
      </c>
      <c r="C144" s="282" t="s">
        <v>304</v>
      </c>
      <c r="D144" s="282" t="s">
        <v>282</v>
      </c>
      <c r="E144" s="282" t="s">
        <v>8896</v>
      </c>
      <c r="F144" s="282" t="s">
        <v>2480</v>
      </c>
      <c r="G144" s="177">
        <v>63878000</v>
      </c>
      <c r="H144" s="178" t="s">
        <v>2468</v>
      </c>
      <c r="I144" s="178" t="s">
        <v>19</v>
      </c>
      <c r="J144" s="178">
        <v>3</v>
      </c>
      <c r="K144" s="178" t="s">
        <v>2469</v>
      </c>
      <c r="L144" s="178" t="s">
        <v>896</v>
      </c>
      <c r="M144" s="179">
        <v>44683</v>
      </c>
      <c r="N144" s="193" t="s">
        <v>2483</v>
      </c>
      <c r="O144" s="180">
        <v>12012</v>
      </c>
      <c r="P144" s="180" t="s">
        <v>2468</v>
      </c>
      <c r="Q144" s="180" t="s">
        <v>30</v>
      </c>
      <c r="R144" s="180">
        <v>2</v>
      </c>
      <c r="S144" s="180" t="s">
        <v>2482</v>
      </c>
      <c r="T144" s="180" t="s">
        <v>2481</v>
      </c>
      <c r="U144" s="181">
        <v>44683</v>
      </c>
      <c r="V144" s="193" t="s">
        <v>7888</v>
      </c>
      <c r="W144" s="178">
        <v>343000</v>
      </c>
      <c r="X144" s="178" t="s">
        <v>7886</v>
      </c>
      <c r="Y144" s="178" t="s">
        <v>4515</v>
      </c>
      <c r="Z144" s="178">
        <v>2</v>
      </c>
      <c r="AA144" s="178" t="s">
        <v>7887</v>
      </c>
      <c r="AB144" s="178" t="s">
        <v>7880</v>
      </c>
      <c r="AC144" s="179">
        <v>44861</v>
      </c>
      <c r="AD144" s="193" t="s">
        <v>7890</v>
      </c>
      <c r="AE144" s="186">
        <v>91000</v>
      </c>
      <c r="AF144" s="186" t="s">
        <v>7869</v>
      </c>
      <c r="AG144" s="186" t="s">
        <v>4515</v>
      </c>
      <c r="AH144" s="186">
        <v>2</v>
      </c>
      <c r="AI144" s="186" t="s">
        <v>7889</v>
      </c>
      <c r="AJ144" s="186" t="s">
        <v>7870</v>
      </c>
      <c r="AK144" s="187">
        <v>44861</v>
      </c>
      <c r="AL144" s="193" t="s">
        <v>7893</v>
      </c>
      <c r="AM144" s="178">
        <v>91000</v>
      </c>
      <c r="AN144" s="178" t="s">
        <v>7891</v>
      </c>
      <c r="AO144" s="178" t="s">
        <v>4515</v>
      </c>
      <c r="AP144" s="178">
        <v>2</v>
      </c>
      <c r="AQ144" s="178" t="s">
        <v>7892</v>
      </c>
      <c r="AR144" s="178" t="s">
        <v>7870</v>
      </c>
      <c r="AS144" s="179">
        <v>44861</v>
      </c>
      <c r="AT144" s="194" t="s">
        <v>907</v>
      </c>
      <c r="AU144" s="186">
        <v>0</v>
      </c>
      <c r="AV144" s="186" t="s">
        <v>14</v>
      </c>
      <c r="AW144" s="186" t="s">
        <v>14</v>
      </c>
      <c r="AX144" s="186" t="s">
        <v>14</v>
      </c>
      <c r="AY144" s="186" t="s">
        <v>906</v>
      </c>
      <c r="AZ144" s="186" t="s">
        <v>14</v>
      </c>
      <c r="BA144" s="187">
        <v>43676</v>
      </c>
      <c r="BB144" s="193" t="s">
        <v>310</v>
      </c>
      <c r="BC144" s="178" t="s">
        <v>14</v>
      </c>
      <c r="BD144" s="178">
        <v>0</v>
      </c>
      <c r="BE144" s="178" t="s">
        <v>30</v>
      </c>
      <c r="BF144" s="178">
        <v>2</v>
      </c>
      <c r="BG144" s="178" t="s">
        <v>15</v>
      </c>
      <c r="BH144" s="178">
        <v>0</v>
      </c>
      <c r="BI144" s="179">
        <v>43509</v>
      </c>
      <c r="BJ144" s="194" t="s">
        <v>1430</v>
      </c>
      <c r="BK144" s="194" t="s">
        <v>14</v>
      </c>
      <c r="BL144" s="194" t="s">
        <v>1416</v>
      </c>
      <c r="BM144" s="194" t="s">
        <v>14</v>
      </c>
      <c r="BN144" s="194" t="s">
        <v>14</v>
      </c>
      <c r="BO144" s="194" t="s">
        <v>14</v>
      </c>
      <c r="BP144" s="186" t="s">
        <v>14</v>
      </c>
      <c r="BQ144" s="195">
        <v>44224</v>
      </c>
      <c r="BR144" s="193" t="s">
        <v>305</v>
      </c>
      <c r="BS144" s="196" t="s">
        <v>14</v>
      </c>
      <c r="BT144" s="196">
        <v>0</v>
      </c>
      <c r="BU144" s="196" t="s">
        <v>30</v>
      </c>
      <c r="BV144" s="196">
        <v>2</v>
      </c>
      <c r="BW144" s="196" t="s">
        <v>15</v>
      </c>
      <c r="BX144" s="196">
        <v>0</v>
      </c>
      <c r="BY144" s="179">
        <v>43509</v>
      </c>
      <c r="BZ144" s="194" t="s">
        <v>306</v>
      </c>
      <c r="CA144" s="194" t="s">
        <v>14</v>
      </c>
      <c r="CB144" s="194">
        <v>0</v>
      </c>
      <c r="CC144" s="194" t="s">
        <v>14</v>
      </c>
      <c r="CD144" s="194" t="s">
        <v>14</v>
      </c>
      <c r="CE144" s="194" t="s">
        <v>15</v>
      </c>
      <c r="CF144" s="194">
        <v>0</v>
      </c>
      <c r="CG144" s="195">
        <v>43509</v>
      </c>
      <c r="CH144" s="193" t="s">
        <v>10025</v>
      </c>
      <c r="CI144" s="194" t="e">
        <v>#N/A</v>
      </c>
      <c r="CJ144" s="194" t="e">
        <v>#N/A</v>
      </c>
      <c r="CK144" s="194" t="e">
        <v>#N/A</v>
      </c>
      <c r="CL144" s="194" t="e">
        <v>#N/A</v>
      </c>
      <c r="CM144" s="194" t="e">
        <v>#N/A</v>
      </c>
      <c r="CN144" s="194" t="e">
        <v>#N/A</v>
      </c>
      <c r="CO144" s="197" t="e">
        <v>#N/A</v>
      </c>
      <c r="CP144" s="194" t="s">
        <v>309</v>
      </c>
      <c r="CQ144" s="196" t="s">
        <v>14</v>
      </c>
      <c r="CR144" s="196">
        <v>0</v>
      </c>
      <c r="CS144" s="196" t="s">
        <v>30</v>
      </c>
      <c r="CT144" s="196">
        <v>2</v>
      </c>
      <c r="CU144" s="196" t="s">
        <v>15</v>
      </c>
      <c r="CV144" s="196">
        <v>0</v>
      </c>
      <c r="CW144" s="179">
        <v>43509</v>
      </c>
      <c r="CX144" s="194" t="s">
        <v>7896</v>
      </c>
      <c r="CY144" s="186">
        <v>91000</v>
      </c>
      <c r="CZ144" s="186" t="s">
        <v>7869</v>
      </c>
      <c r="DA144" s="186" t="s">
        <v>4515</v>
      </c>
      <c r="DB144" s="186">
        <v>2</v>
      </c>
      <c r="DC144" s="186" t="s">
        <v>2484</v>
      </c>
      <c r="DD144" s="186" t="s">
        <v>7870</v>
      </c>
      <c r="DE144" s="192">
        <v>44861</v>
      </c>
      <c r="DF144" s="193" t="s">
        <v>7897</v>
      </c>
      <c r="DG144" s="178">
        <v>252000</v>
      </c>
      <c r="DH144" s="196" t="s">
        <v>7879</v>
      </c>
      <c r="DI144" s="196" t="s">
        <v>4515</v>
      </c>
      <c r="DJ144" s="196">
        <v>2</v>
      </c>
      <c r="DK144" s="196" t="s">
        <v>7881</v>
      </c>
      <c r="DL144" s="196" t="s">
        <v>7880</v>
      </c>
      <c r="DM144" s="179">
        <v>44861</v>
      </c>
      <c r="DN144" s="194" t="s">
        <v>2485</v>
      </c>
      <c r="DO144" s="186">
        <v>0</v>
      </c>
      <c r="DP144" s="194" t="s">
        <v>14</v>
      </c>
      <c r="DQ144" s="194" t="s">
        <v>30</v>
      </c>
      <c r="DR144" s="194">
        <v>2</v>
      </c>
      <c r="DS144" s="194" t="s">
        <v>2484</v>
      </c>
      <c r="DT144" s="194">
        <v>0</v>
      </c>
      <c r="DU144" s="195">
        <v>44683</v>
      </c>
      <c r="DV144" s="193" t="s">
        <v>7898</v>
      </c>
      <c r="DW144" s="178">
        <v>91000</v>
      </c>
      <c r="DX144" s="196" t="s">
        <v>7869</v>
      </c>
      <c r="DY144" s="196" t="s">
        <v>4515</v>
      </c>
      <c r="DZ144" s="196">
        <v>2</v>
      </c>
      <c r="EA144" s="196" t="s">
        <v>2484</v>
      </c>
      <c r="EB144" s="196" t="s">
        <v>7870</v>
      </c>
      <c r="EC144" s="179">
        <v>44861</v>
      </c>
      <c r="ED144" s="194" t="s">
        <v>2486</v>
      </c>
      <c r="EE144" s="186">
        <v>0</v>
      </c>
      <c r="EF144" s="194" t="s">
        <v>14</v>
      </c>
      <c r="EG144" s="194" t="s">
        <v>30</v>
      </c>
      <c r="EH144" s="194">
        <v>2</v>
      </c>
      <c r="EI144" s="194" t="s">
        <v>2484</v>
      </c>
      <c r="EJ144" s="194">
        <v>0</v>
      </c>
      <c r="EK144" s="195">
        <v>44683</v>
      </c>
      <c r="EL144" s="193" t="s">
        <v>2487</v>
      </c>
      <c r="EM144" s="178">
        <v>0</v>
      </c>
      <c r="EN144" s="196" t="s">
        <v>14</v>
      </c>
      <c r="EO144" s="196" t="s">
        <v>30</v>
      </c>
      <c r="EP144" s="196">
        <v>2</v>
      </c>
      <c r="EQ144" s="196" t="s">
        <v>2484</v>
      </c>
      <c r="ER144" s="196">
        <v>0</v>
      </c>
      <c r="ES144" s="179">
        <v>44683</v>
      </c>
      <c r="ET144" s="194" t="s">
        <v>7895</v>
      </c>
      <c r="EU144" s="194">
        <v>19</v>
      </c>
      <c r="EV144" s="194" t="s">
        <v>7695</v>
      </c>
      <c r="EW144" s="194" t="s">
        <v>4515</v>
      </c>
      <c r="EX144" s="194">
        <v>2</v>
      </c>
      <c r="EY144" s="194" t="s">
        <v>7894</v>
      </c>
      <c r="EZ144" s="194" t="s">
        <v>1300</v>
      </c>
      <c r="FA144" s="195">
        <v>44861</v>
      </c>
      <c r="FB144" s="193" t="s">
        <v>308</v>
      </c>
      <c r="FC144" s="196">
        <v>1</v>
      </c>
      <c r="FD144" s="196" t="s">
        <v>285</v>
      </c>
      <c r="FE144" s="196" t="s">
        <v>30</v>
      </c>
      <c r="FF144" s="196">
        <v>2</v>
      </c>
      <c r="FG144" s="196" t="s">
        <v>307</v>
      </c>
      <c r="FH144" s="196" t="s">
        <v>286</v>
      </c>
      <c r="FI144" s="179">
        <v>43509</v>
      </c>
      <c r="FJ144" s="193" t="s">
        <v>311</v>
      </c>
      <c r="FK144" s="194" t="s">
        <v>14</v>
      </c>
      <c r="FL144" s="194">
        <v>0</v>
      </c>
      <c r="FM144" s="194" t="s">
        <v>30</v>
      </c>
      <c r="FN144" s="194">
        <v>2</v>
      </c>
      <c r="FO144" s="194" t="s">
        <v>15</v>
      </c>
      <c r="FP144" s="186">
        <v>0</v>
      </c>
      <c r="FQ144" s="187">
        <v>43509</v>
      </c>
      <c r="FR144" s="193" t="s">
        <v>312</v>
      </c>
      <c r="FS144" s="196" t="s">
        <v>14</v>
      </c>
      <c r="FT144" s="196">
        <v>0</v>
      </c>
      <c r="FU144" s="196" t="s">
        <v>30</v>
      </c>
      <c r="FV144" s="196">
        <v>2</v>
      </c>
      <c r="FW144" s="196" t="s">
        <v>15</v>
      </c>
      <c r="FX144" s="196">
        <v>0</v>
      </c>
      <c r="FY144" s="179">
        <v>43509</v>
      </c>
      <c r="FZ144" s="194" t="s">
        <v>3728</v>
      </c>
      <c r="GA144" s="194">
        <v>1</v>
      </c>
      <c r="GB144" s="194" t="s">
        <v>2247</v>
      </c>
      <c r="GC144" s="194" t="s">
        <v>30</v>
      </c>
      <c r="GD144" s="194">
        <v>2</v>
      </c>
      <c r="GE144" s="194" t="s">
        <v>14</v>
      </c>
      <c r="GF144" s="194" t="s">
        <v>14</v>
      </c>
      <c r="GG144" s="195">
        <v>44697</v>
      </c>
      <c r="GH144" s="193" t="s">
        <v>3734</v>
      </c>
      <c r="GI144" s="196">
        <v>0</v>
      </c>
      <c r="GJ144" s="196" t="s">
        <v>2247</v>
      </c>
      <c r="GK144" s="196" t="s">
        <v>30</v>
      </c>
      <c r="GL144" s="196">
        <v>2</v>
      </c>
      <c r="GM144" s="196" t="s">
        <v>14</v>
      </c>
      <c r="GN144" s="196" t="s">
        <v>14</v>
      </c>
      <c r="GO144" s="179">
        <v>44697</v>
      </c>
      <c r="GP144" s="194" t="s">
        <v>3729</v>
      </c>
      <c r="GQ144" s="194">
        <v>1</v>
      </c>
      <c r="GR144" s="194" t="s">
        <v>2247</v>
      </c>
      <c r="GS144" s="194" t="s">
        <v>30</v>
      </c>
      <c r="GT144" s="194">
        <v>2</v>
      </c>
      <c r="GU144" s="194" t="s">
        <v>14</v>
      </c>
      <c r="GV144" s="194" t="s">
        <v>14</v>
      </c>
      <c r="GW144" s="195">
        <v>44697</v>
      </c>
      <c r="GX144" s="193" t="s">
        <v>3735</v>
      </c>
      <c r="GY144" s="196">
        <v>0</v>
      </c>
      <c r="GZ144" s="196" t="s">
        <v>2247</v>
      </c>
      <c r="HA144" s="196" t="s">
        <v>30</v>
      </c>
      <c r="HB144" s="196">
        <v>2</v>
      </c>
      <c r="HC144" s="196" t="s">
        <v>14</v>
      </c>
      <c r="HD144" s="196" t="s">
        <v>14</v>
      </c>
      <c r="HE144" s="179">
        <v>44697</v>
      </c>
      <c r="HF144" s="194" t="s">
        <v>3727</v>
      </c>
      <c r="HG144" s="194">
        <v>0</v>
      </c>
      <c r="HH144" s="194" t="s">
        <v>2247</v>
      </c>
      <c r="HI144" s="194" t="s">
        <v>30</v>
      </c>
      <c r="HJ144" s="194">
        <v>2</v>
      </c>
      <c r="HK144" s="194" t="s">
        <v>14</v>
      </c>
      <c r="HL144" s="194" t="s">
        <v>14</v>
      </c>
      <c r="HM144" s="195">
        <v>44697</v>
      </c>
      <c r="HN144" s="193" t="s">
        <v>3733</v>
      </c>
      <c r="HO144" s="196">
        <v>2</v>
      </c>
      <c r="HP144" s="196" t="s">
        <v>2247</v>
      </c>
      <c r="HQ144" s="196" t="s">
        <v>30</v>
      </c>
      <c r="HR144" s="196">
        <v>2</v>
      </c>
      <c r="HS144" s="196" t="s">
        <v>14</v>
      </c>
      <c r="HT144" s="196" t="s">
        <v>14</v>
      </c>
      <c r="HU144" s="179">
        <v>44697</v>
      </c>
      <c r="HV144" s="194" t="s">
        <v>3730</v>
      </c>
      <c r="HW144" s="194">
        <v>0</v>
      </c>
      <c r="HX144" s="194" t="s">
        <v>2247</v>
      </c>
      <c r="HY144" s="194" t="s">
        <v>30</v>
      </c>
      <c r="HZ144" s="194">
        <v>2</v>
      </c>
      <c r="IA144" s="194" t="s">
        <v>14</v>
      </c>
      <c r="IB144" s="194" t="s">
        <v>14</v>
      </c>
      <c r="IC144" s="195">
        <v>44697</v>
      </c>
      <c r="ID144" s="193" t="s">
        <v>3732</v>
      </c>
      <c r="IE144" s="196">
        <v>3</v>
      </c>
      <c r="IF144" s="196" t="s">
        <v>2247</v>
      </c>
      <c r="IG144" s="196" t="s">
        <v>30</v>
      </c>
      <c r="IH144" s="196">
        <v>2</v>
      </c>
      <c r="II144" s="196" t="s">
        <v>14</v>
      </c>
      <c r="IJ144" s="196" t="s">
        <v>14</v>
      </c>
      <c r="IK144" s="179">
        <v>44697</v>
      </c>
      <c r="IL144" s="194" t="s">
        <v>3731</v>
      </c>
      <c r="IM144" s="194">
        <v>1</v>
      </c>
      <c r="IN144" s="194" t="s">
        <v>2247</v>
      </c>
      <c r="IO144" s="194" t="s">
        <v>30</v>
      </c>
      <c r="IP144" s="194">
        <v>2</v>
      </c>
      <c r="IQ144" s="194" t="s">
        <v>14</v>
      </c>
      <c r="IR144" s="194" t="s">
        <v>14</v>
      </c>
      <c r="IS144" s="195">
        <v>44697</v>
      </c>
    </row>
    <row r="145" spans="1:253" x14ac:dyDescent="0.25">
      <c r="A145" s="282" t="s">
        <v>1843</v>
      </c>
      <c r="B145" s="282" t="s">
        <v>9658</v>
      </c>
      <c r="C145" s="282" t="s">
        <v>1844</v>
      </c>
      <c r="D145" s="282" t="s">
        <v>1845</v>
      </c>
      <c r="E145" s="282" t="s">
        <v>8903</v>
      </c>
      <c r="F145" s="282" t="s">
        <v>1848</v>
      </c>
      <c r="G145" s="177">
        <v>105000</v>
      </c>
      <c r="H145" s="178" t="s">
        <v>1645</v>
      </c>
      <c r="I145" s="178" t="s">
        <v>80</v>
      </c>
      <c r="J145" s="178">
        <v>1</v>
      </c>
      <c r="K145" s="178" t="s">
        <v>1847</v>
      </c>
      <c r="L145" s="178" t="s">
        <v>1846</v>
      </c>
      <c r="M145" s="179">
        <v>44580</v>
      </c>
      <c r="N145" s="193" t="s">
        <v>1851</v>
      </c>
      <c r="O145" s="180">
        <v>720</v>
      </c>
      <c r="P145" s="180" t="s">
        <v>1645</v>
      </c>
      <c r="Q145" s="180" t="s">
        <v>80</v>
      </c>
      <c r="R145" s="180">
        <v>1</v>
      </c>
      <c r="S145" s="180" t="s">
        <v>1850</v>
      </c>
      <c r="T145" s="180" t="s">
        <v>1849</v>
      </c>
      <c r="U145" s="181">
        <v>44580</v>
      </c>
      <c r="V145" s="193" t="s">
        <v>1853</v>
      </c>
      <c r="W145" s="178">
        <v>105000</v>
      </c>
      <c r="X145" s="178" t="s">
        <v>1645</v>
      </c>
      <c r="Y145" s="178" t="s">
        <v>80</v>
      </c>
      <c r="Z145" s="178">
        <v>1</v>
      </c>
      <c r="AA145" s="178" t="s">
        <v>1852</v>
      </c>
      <c r="AB145" s="178" t="s">
        <v>1846</v>
      </c>
      <c r="AC145" s="179">
        <v>44580</v>
      </c>
      <c r="AD145" s="193" t="s">
        <v>2061</v>
      </c>
      <c r="AE145" s="186">
        <v>85000</v>
      </c>
      <c r="AF145" s="186" t="s">
        <v>2058</v>
      </c>
      <c r="AG145" s="186" t="s">
        <v>80</v>
      </c>
      <c r="AH145" s="186">
        <v>1</v>
      </c>
      <c r="AI145" s="186" t="s">
        <v>2060</v>
      </c>
      <c r="AJ145" s="186" t="s">
        <v>2059</v>
      </c>
      <c r="AK145" s="187">
        <v>44648</v>
      </c>
      <c r="AL145" s="193" t="s">
        <v>5737</v>
      </c>
      <c r="AM145" s="178">
        <v>0</v>
      </c>
      <c r="AN145" s="178" t="s">
        <v>5734</v>
      </c>
      <c r="AO145" s="178" t="s">
        <v>80</v>
      </c>
      <c r="AP145" s="178">
        <v>1</v>
      </c>
      <c r="AQ145" s="178" t="s">
        <v>5736</v>
      </c>
      <c r="AR145" s="178" t="s">
        <v>5735</v>
      </c>
      <c r="AS145" s="179">
        <v>44827</v>
      </c>
      <c r="AT145" s="194" t="s">
        <v>5741</v>
      </c>
      <c r="AU145" s="186">
        <v>0</v>
      </c>
      <c r="AV145" s="186" t="s">
        <v>5738</v>
      </c>
      <c r="AW145" s="186" t="s">
        <v>80</v>
      </c>
      <c r="AX145" s="186">
        <v>1</v>
      </c>
      <c r="AY145" s="186" t="s">
        <v>5740</v>
      </c>
      <c r="AZ145" s="186" t="s">
        <v>5739</v>
      </c>
      <c r="BA145" s="187">
        <v>44827</v>
      </c>
      <c r="BB145" s="193" t="s">
        <v>1854</v>
      </c>
      <c r="BC145" s="178" t="s">
        <v>14</v>
      </c>
      <c r="BD145" s="178" t="s">
        <v>14</v>
      </c>
      <c r="BE145" s="178" t="s">
        <v>14</v>
      </c>
      <c r="BF145" s="178" t="s">
        <v>14</v>
      </c>
      <c r="BG145" s="178" t="s">
        <v>14</v>
      </c>
      <c r="BH145" s="178" t="s">
        <v>14</v>
      </c>
      <c r="BI145" s="179">
        <v>44580</v>
      </c>
      <c r="BJ145" s="194" t="s">
        <v>5743</v>
      </c>
      <c r="BK145" s="194">
        <v>0</v>
      </c>
      <c r="BL145" s="194" t="s">
        <v>904</v>
      </c>
      <c r="BM145" s="194" t="s">
        <v>14</v>
      </c>
      <c r="BN145" s="194" t="s">
        <v>14</v>
      </c>
      <c r="BO145" s="194" t="s">
        <v>5742</v>
      </c>
      <c r="BP145" s="186" t="s">
        <v>904</v>
      </c>
      <c r="BQ145" s="195">
        <v>44827</v>
      </c>
      <c r="BR145" s="193" t="s">
        <v>1973</v>
      </c>
      <c r="BS145" s="196">
        <v>2935</v>
      </c>
      <c r="BT145" s="196" t="s">
        <v>1970</v>
      </c>
      <c r="BU145" s="196" t="s">
        <v>80</v>
      </c>
      <c r="BV145" s="196">
        <v>1</v>
      </c>
      <c r="BW145" s="196" t="s">
        <v>1972</v>
      </c>
      <c r="BX145" s="196" t="s">
        <v>1971</v>
      </c>
      <c r="BY145" s="179">
        <v>44615</v>
      </c>
      <c r="BZ145" s="194" t="s">
        <v>1858</v>
      </c>
      <c r="CA145" s="194">
        <v>50</v>
      </c>
      <c r="CB145" s="194" t="s">
        <v>1855</v>
      </c>
      <c r="CC145" s="194" t="s">
        <v>19</v>
      </c>
      <c r="CD145" s="194">
        <v>3</v>
      </c>
      <c r="CE145" s="194" t="s">
        <v>1857</v>
      </c>
      <c r="CF145" s="194" t="s">
        <v>1856</v>
      </c>
      <c r="CG145" s="195">
        <v>44580</v>
      </c>
      <c r="CH145" s="193" t="s">
        <v>10026</v>
      </c>
      <c r="CI145" s="194" t="e">
        <v>#N/A</v>
      </c>
      <c r="CJ145" s="194" t="e">
        <v>#N/A</v>
      </c>
      <c r="CK145" s="194" t="e">
        <v>#N/A</v>
      </c>
      <c r="CL145" s="194" t="e">
        <v>#N/A</v>
      </c>
      <c r="CM145" s="194" t="e">
        <v>#N/A</v>
      </c>
      <c r="CN145" s="194" t="e">
        <v>#N/A</v>
      </c>
      <c r="CO145" s="197" t="e">
        <v>#N/A</v>
      </c>
      <c r="CP145" s="194" t="s">
        <v>1859</v>
      </c>
      <c r="CQ145" s="196" t="s">
        <v>14</v>
      </c>
      <c r="CR145" s="196" t="s">
        <v>14</v>
      </c>
      <c r="CS145" s="196" t="s">
        <v>14</v>
      </c>
      <c r="CT145" s="196" t="s">
        <v>14</v>
      </c>
      <c r="CU145" s="196" t="s">
        <v>14</v>
      </c>
      <c r="CV145" s="196" t="s">
        <v>14</v>
      </c>
      <c r="CW145" s="179">
        <v>44580</v>
      </c>
      <c r="CX145" s="194" t="s">
        <v>5746</v>
      </c>
      <c r="CY145" s="186">
        <v>0</v>
      </c>
      <c r="CZ145" s="186" t="s">
        <v>5745</v>
      </c>
      <c r="DA145" s="186" t="s">
        <v>80</v>
      </c>
      <c r="DB145" s="186">
        <v>1</v>
      </c>
      <c r="DC145" s="186" t="s">
        <v>5755</v>
      </c>
      <c r="DD145" s="186" t="s">
        <v>5754</v>
      </c>
      <c r="DE145" s="192">
        <v>44827</v>
      </c>
      <c r="DF145" s="193" t="s">
        <v>5749</v>
      </c>
      <c r="DG145" s="178">
        <v>20000</v>
      </c>
      <c r="DH145" s="196" t="s">
        <v>5745</v>
      </c>
      <c r="DI145" s="196" t="s">
        <v>80</v>
      </c>
      <c r="DJ145" s="196">
        <v>1</v>
      </c>
      <c r="DK145" s="196" t="s">
        <v>5748</v>
      </c>
      <c r="DL145" s="196" t="s">
        <v>5747</v>
      </c>
      <c r="DM145" s="179">
        <v>44827</v>
      </c>
      <c r="DN145" s="194" t="s">
        <v>5753</v>
      </c>
      <c r="DO145" s="186">
        <v>85000</v>
      </c>
      <c r="DP145" s="194" t="s">
        <v>5750</v>
      </c>
      <c r="DQ145" s="194" t="s">
        <v>80</v>
      </c>
      <c r="DR145" s="194">
        <v>1</v>
      </c>
      <c r="DS145" s="194" t="s">
        <v>5752</v>
      </c>
      <c r="DT145" s="194" t="s">
        <v>5751</v>
      </c>
      <c r="DU145" s="195">
        <v>44827</v>
      </c>
      <c r="DV145" s="193" t="s">
        <v>5756</v>
      </c>
      <c r="DW145" s="178">
        <v>0</v>
      </c>
      <c r="DX145" s="196" t="s">
        <v>5745</v>
      </c>
      <c r="DY145" s="196" t="s">
        <v>80</v>
      </c>
      <c r="DZ145" s="196">
        <v>1</v>
      </c>
      <c r="EA145" s="196" t="s">
        <v>5755</v>
      </c>
      <c r="EB145" s="196" t="s">
        <v>5754</v>
      </c>
      <c r="EC145" s="179">
        <v>44827</v>
      </c>
      <c r="ED145" s="194" t="s">
        <v>2065</v>
      </c>
      <c r="EE145" s="186">
        <v>0</v>
      </c>
      <c r="EF145" s="194" t="s">
        <v>2062</v>
      </c>
      <c r="EG145" s="194" t="s">
        <v>80</v>
      </c>
      <c r="EH145" s="194">
        <v>1</v>
      </c>
      <c r="EI145" s="194" t="s">
        <v>2064</v>
      </c>
      <c r="EJ145" s="194" t="s">
        <v>2063</v>
      </c>
      <c r="EK145" s="195">
        <v>44648</v>
      </c>
      <c r="EL145" s="193" t="s">
        <v>2066</v>
      </c>
      <c r="EM145" s="178">
        <v>0</v>
      </c>
      <c r="EN145" s="196" t="s">
        <v>2062</v>
      </c>
      <c r="EO145" s="196" t="s">
        <v>80</v>
      </c>
      <c r="EP145" s="196">
        <v>1</v>
      </c>
      <c r="EQ145" s="196" t="s">
        <v>2064</v>
      </c>
      <c r="ER145" s="196" t="s">
        <v>2063</v>
      </c>
      <c r="ES145" s="179">
        <v>44648</v>
      </c>
      <c r="ET145" s="194" t="s">
        <v>5744</v>
      </c>
      <c r="EU145" s="194">
        <v>0</v>
      </c>
      <c r="EV145" s="194" t="s">
        <v>904</v>
      </c>
      <c r="EW145" s="194" t="s">
        <v>14</v>
      </c>
      <c r="EX145" s="194" t="s">
        <v>14</v>
      </c>
      <c r="EY145" s="194" t="s">
        <v>5742</v>
      </c>
      <c r="EZ145" s="194" t="s">
        <v>904</v>
      </c>
      <c r="FA145" s="195">
        <v>44827</v>
      </c>
      <c r="FB145" s="193" t="s">
        <v>1861</v>
      </c>
      <c r="FC145" s="196">
        <v>1</v>
      </c>
      <c r="FD145" s="196" t="s">
        <v>14</v>
      </c>
      <c r="FE145" s="196" t="s">
        <v>30</v>
      </c>
      <c r="FF145" s="196">
        <v>2</v>
      </c>
      <c r="FG145" s="196" t="s">
        <v>1860</v>
      </c>
      <c r="FH145" s="196" t="s">
        <v>14</v>
      </c>
      <c r="FI145" s="179">
        <v>44580</v>
      </c>
      <c r="FJ145" s="193" t="s">
        <v>1862</v>
      </c>
      <c r="FK145" s="194" t="s">
        <v>14</v>
      </c>
      <c r="FL145" s="194" t="s">
        <v>14</v>
      </c>
      <c r="FM145" s="194" t="s">
        <v>14</v>
      </c>
      <c r="FN145" s="194" t="s">
        <v>14</v>
      </c>
      <c r="FO145" s="194" t="s">
        <v>14</v>
      </c>
      <c r="FP145" s="186" t="s">
        <v>14</v>
      </c>
      <c r="FQ145" s="187">
        <v>44580</v>
      </c>
      <c r="FR145" s="193" t="s">
        <v>1863</v>
      </c>
      <c r="FS145" s="196" t="s">
        <v>14</v>
      </c>
      <c r="FT145" s="196" t="s">
        <v>14</v>
      </c>
      <c r="FU145" s="196" t="s">
        <v>14</v>
      </c>
      <c r="FV145" s="196" t="s">
        <v>14</v>
      </c>
      <c r="FW145" s="196" t="s">
        <v>14</v>
      </c>
      <c r="FX145" s="196" t="s">
        <v>14</v>
      </c>
      <c r="FY145" s="179">
        <v>44580</v>
      </c>
      <c r="FZ145" s="194" t="s">
        <v>3737</v>
      </c>
      <c r="GA145" s="194">
        <v>1</v>
      </c>
      <c r="GB145" s="194" t="s">
        <v>2247</v>
      </c>
      <c r="GC145" s="194" t="s">
        <v>30</v>
      </c>
      <c r="GD145" s="194">
        <v>2</v>
      </c>
      <c r="GE145" s="194" t="s">
        <v>14</v>
      </c>
      <c r="GF145" s="194" t="s">
        <v>14</v>
      </c>
      <c r="GG145" s="195">
        <v>44697</v>
      </c>
      <c r="GH145" s="193" t="s">
        <v>3743</v>
      </c>
      <c r="GI145" s="196">
        <v>0</v>
      </c>
      <c r="GJ145" s="196" t="s">
        <v>2247</v>
      </c>
      <c r="GK145" s="196" t="s">
        <v>30</v>
      </c>
      <c r="GL145" s="196">
        <v>2</v>
      </c>
      <c r="GM145" s="196" t="s">
        <v>14</v>
      </c>
      <c r="GN145" s="196" t="s">
        <v>14</v>
      </c>
      <c r="GO145" s="179">
        <v>44697</v>
      </c>
      <c r="GP145" s="194" t="s">
        <v>3738</v>
      </c>
      <c r="GQ145" s="194">
        <v>0</v>
      </c>
      <c r="GR145" s="194" t="s">
        <v>2247</v>
      </c>
      <c r="GS145" s="194" t="s">
        <v>30</v>
      </c>
      <c r="GT145" s="194">
        <v>2</v>
      </c>
      <c r="GU145" s="194" t="s">
        <v>14</v>
      </c>
      <c r="GV145" s="194" t="s">
        <v>14</v>
      </c>
      <c r="GW145" s="195">
        <v>44697</v>
      </c>
      <c r="GX145" s="193" t="s">
        <v>3744</v>
      </c>
      <c r="GY145" s="196">
        <v>0</v>
      </c>
      <c r="GZ145" s="196" t="s">
        <v>2247</v>
      </c>
      <c r="HA145" s="196" t="s">
        <v>30</v>
      </c>
      <c r="HB145" s="196">
        <v>2</v>
      </c>
      <c r="HC145" s="196" t="s">
        <v>14</v>
      </c>
      <c r="HD145" s="196" t="s">
        <v>14</v>
      </c>
      <c r="HE145" s="179">
        <v>44697</v>
      </c>
      <c r="HF145" s="194" t="s">
        <v>3736</v>
      </c>
      <c r="HG145" s="194">
        <v>0</v>
      </c>
      <c r="HH145" s="194" t="s">
        <v>2247</v>
      </c>
      <c r="HI145" s="194" t="s">
        <v>30</v>
      </c>
      <c r="HJ145" s="194">
        <v>2</v>
      </c>
      <c r="HK145" s="194" t="s">
        <v>14</v>
      </c>
      <c r="HL145" s="194" t="s">
        <v>14</v>
      </c>
      <c r="HM145" s="195">
        <v>44697</v>
      </c>
      <c r="HN145" s="193" t="s">
        <v>3742</v>
      </c>
      <c r="HO145" s="196">
        <v>0</v>
      </c>
      <c r="HP145" s="196" t="s">
        <v>2247</v>
      </c>
      <c r="HQ145" s="196" t="s">
        <v>30</v>
      </c>
      <c r="HR145" s="196">
        <v>2</v>
      </c>
      <c r="HS145" s="196" t="s">
        <v>14</v>
      </c>
      <c r="HT145" s="196" t="s">
        <v>14</v>
      </c>
      <c r="HU145" s="179">
        <v>44697</v>
      </c>
      <c r="HV145" s="194" t="s">
        <v>3739</v>
      </c>
      <c r="HW145" s="194">
        <v>0</v>
      </c>
      <c r="HX145" s="194" t="s">
        <v>2247</v>
      </c>
      <c r="HY145" s="194" t="s">
        <v>30</v>
      </c>
      <c r="HZ145" s="194">
        <v>2</v>
      </c>
      <c r="IA145" s="194" t="s">
        <v>14</v>
      </c>
      <c r="IB145" s="194" t="s">
        <v>14</v>
      </c>
      <c r="IC145" s="195">
        <v>44697</v>
      </c>
      <c r="ID145" s="193" t="s">
        <v>3741</v>
      </c>
      <c r="IE145" s="196">
        <v>0</v>
      </c>
      <c r="IF145" s="196" t="s">
        <v>2247</v>
      </c>
      <c r="IG145" s="196" t="s">
        <v>30</v>
      </c>
      <c r="IH145" s="196">
        <v>2</v>
      </c>
      <c r="II145" s="196" t="s">
        <v>14</v>
      </c>
      <c r="IJ145" s="196" t="s">
        <v>14</v>
      </c>
      <c r="IK145" s="179">
        <v>44697</v>
      </c>
      <c r="IL145" s="194" t="s">
        <v>3740</v>
      </c>
      <c r="IM145" s="194">
        <v>3</v>
      </c>
      <c r="IN145" s="194" t="s">
        <v>2247</v>
      </c>
      <c r="IO145" s="194" t="s">
        <v>30</v>
      </c>
      <c r="IP145" s="194">
        <v>2</v>
      </c>
      <c r="IQ145" s="194" t="s">
        <v>14</v>
      </c>
      <c r="IR145" s="194" t="s">
        <v>14</v>
      </c>
      <c r="IS145" s="195">
        <v>44697</v>
      </c>
    </row>
    <row r="146" spans="1:253" x14ac:dyDescent="0.25">
      <c r="A146" s="282" t="s">
        <v>2562</v>
      </c>
      <c r="B146" s="282" t="s">
        <v>9241</v>
      </c>
      <c r="C146" s="282" t="s">
        <v>2563</v>
      </c>
      <c r="D146" s="282" t="s">
        <v>2564</v>
      </c>
      <c r="E146" s="282" t="s">
        <v>8904</v>
      </c>
      <c r="F146" s="282" t="s">
        <v>5317</v>
      </c>
      <c r="G146" s="177">
        <v>1403000</v>
      </c>
      <c r="H146" s="178" t="s">
        <v>5252</v>
      </c>
      <c r="I146" s="178" t="s">
        <v>4515</v>
      </c>
      <c r="J146" s="178">
        <v>2</v>
      </c>
      <c r="K146" s="178" t="s">
        <v>5250</v>
      </c>
      <c r="L146" s="178" t="s">
        <v>5316</v>
      </c>
      <c r="M146" s="179">
        <v>44804</v>
      </c>
      <c r="N146" s="193" t="s">
        <v>5319</v>
      </c>
      <c r="O146" s="180">
        <v>5130</v>
      </c>
      <c r="P146" s="180" t="s">
        <v>5252</v>
      </c>
      <c r="Q146" s="180" t="s">
        <v>80</v>
      </c>
      <c r="R146" s="180">
        <v>1</v>
      </c>
      <c r="S146" s="180" t="s">
        <v>5253</v>
      </c>
      <c r="T146" s="180" t="s">
        <v>5318</v>
      </c>
      <c r="U146" s="181">
        <v>44804</v>
      </c>
      <c r="V146" s="193" t="s">
        <v>5320</v>
      </c>
      <c r="W146" s="178">
        <v>1403000</v>
      </c>
      <c r="X146" s="178" t="s">
        <v>5252</v>
      </c>
      <c r="Y146" s="178" t="s">
        <v>30</v>
      </c>
      <c r="Z146" s="178">
        <v>2</v>
      </c>
      <c r="AA146" s="178" t="s">
        <v>5255</v>
      </c>
      <c r="AB146" s="178" t="s">
        <v>5316</v>
      </c>
      <c r="AC146" s="179">
        <v>44804</v>
      </c>
      <c r="AD146" s="193" t="s">
        <v>5324</v>
      </c>
      <c r="AE146" s="186">
        <v>212000</v>
      </c>
      <c r="AF146" s="186" t="s">
        <v>5321</v>
      </c>
      <c r="AG146" s="186" t="s">
        <v>30</v>
      </c>
      <c r="AH146" s="186">
        <v>2</v>
      </c>
      <c r="AI146" s="186" t="s">
        <v>5323</v>
      </c>
      <c r="AJ146" s="186" t="s">
        <v>5322</v>
      </c>
      <c r="AK146" s="187">
        <v>44804</v>
      </c>
      <c r="AL146" s="193" t="s">
        <v>5327</v>
      </c>
      <c r="AM146" s="178">
        <v>34000</v>
      </c>
      <c r="AN146" s="178" t="s">
        <v>5261</v>
      </c>
      <c r="AO146" s="178" t="s">
        <v>4515</v>
      </c>
      <c r="AP146" s="178">
        <v>2</v>
      </c>
      <c r="AQ146" s="178" t="s">
        <v>5326</v>
      </c>
      <c r="AR146" s="178" t="s">
        <v>5325</v>
      </c>
      <c r="AS146" s="179">
        <v>44804</v>
      </c>
      <c r="AT146" s="194" t="s">
        <v>5328</v>
      </c>
      <c r="AU146" s="186" t="s">
        <v>14</v>
      </c>
      <c r="AV146" s="186" t="s">
        <v>14</v>
      </c>
      <c r="AW146" s="186" t="s">
        <v>14</v>
      </c>
      <c r="AX146" s="186" t="s">
        <v>14</v>
      </c>
      <c r="AY146" s="186" t="s">
        <v>15</v>
      </c>
      <c r="AZ146" s="186" t="s">
        <v>14</v>
      </c>
      <c r="BA146" s="187">
        <v>44804</v>
      </c>
      <c r="BB146" s="193" t="s">
        <v>5344</v>
      </c>
      <c r="BC146" s="178" t="s">
        <v>14</v>
      </c>
      <c r="BD146" s="178" t="s">
        <v>14</v>
      </c>
      <c r="BE146" s="178" t="s">
        <v>14</v>
      </c>
      <c r="BF146" s="178" t="s">
        <v>14</v>
      </c>
      <c r="BG146" s="178" t="s">
        <v>15</v>
      </c>
      <c r="BH146" s="178" t="s">
        <v>14</v>
      </c>
      <c r="BI146" s="179">
        <v>44804</v>
      </c>
      <c r="BJ146" s="194" t="s">
        <v>5329</v>
      </c>
      <c r="BK146" s="194">
        <v>20</v>
      </c>
      <c r="BL146" s="194" t="s">
        <v>5266</v>
      </c>
      <c r="BM146" s="194" t="s">
        <v>4515</v>
      </c>
      <c r="BN146" s="194">
        <v>2</v>
      </c>
      <c r="BO146" s="194" t="s">
        <v>5268</v>
      </c>
      <c r="BP146" s="186" t="s">
        <v>5267</v>
      </c>
      <c r="BQ146" s="195">
        <v>44804</v>
      </c>
      <c r="BR146" s="193" t="s">
        <v>5345</v>
      </c>
      <c r="BS146" s="196" t="s">
        <v>14</v>
      </c>
      <c r="BT146" s="196" t="s">
        <v>14</v>
      </c>
      <c r="BU146" s="196" t="s">
        <v>14</v>
      </c>
      <c r="BV146" s="196" t="s">
        <v>14</v>
      </c>
      <c r="BW146" s="196" t="s">
        <v>15</v>
      </c>
      <c r="BX146" s="196" t="s">
        <v>14</v>
      </c>
      <c r="BY146" s="179">
        <v>44804</v>
      </c>
      <c r="BZ146" s="194" t="s">
        <v>5346</v>
      </c>
      <c r="CA146" s="194" t="s">
        <v>14</v>
      </c>
      <c r="CB146" s="194" t="s">
        <v>14</v>
      </c>
      <c r="CC146" s="194" t="s">
        <v>14</v>
      </c>
      <c r="CD146" s="194" t="s">
        <v>14</v>
      </c>
      <c r="CE146" s="194" t="s">
        <v>15</v>
      </c>
      <c r="CF146" s="194" t="s">
        <v>14</v>
      </c>
      <c r="CG146" s="195">
        <v>44804</v>
      </c>
      <c r="CH146" s="193" t="s">
        <v>10027</v>
      </c>
      <c r="CI146" s="194" t="e">
        <v>#N/A</v>
      </c>
      <c r="CJ146" s="194" t="e">
        <v>#N/A</v>
      </c>
      <c r="CK146" s="194" t="e">
        <v>#N/A</v>
      </c>
      <c r="CL146" s="194" t="e">
        <v>#N/A</v>
      </c>
      <c r="CM146" s="194" t="e">
        <v>#N/A</v>
      </c>
      <c r="CN146" s="194" t="e">
        <v>#N/A</v>
      </c>
      <c r="CO146" s="197" t="e">
        <v>#N/A</v>
      </c>
      <c r="CP146" s="194" t="s">
        <v>5347</v>
      </c>
      <c r="CQ146" s="196" t="s">
        <v>14</v>
      </c>
      <c r="CR146" s="196" t="s">
        <v>14</v>
      </c>
      <c r="CS146" s="196" t="s">
        <v>14</v>
      </c>
      <c r="CT146" s="196" t="s">
        <v>14</v>
      </c>
      <c r="CU146" s="196" t="s">
        <v>15</v>
      </c>
      <c r="CV146" s="196" t="s">
        <v>14</v>
      </c>
      <c r="CW146" s="179">
        <v>44804</v>
      </c>
      <c r="CX146" s="194" t="s">
        <v>5331</v>
      </c>
      <c r="CY146" s="186">
        <v>35000</v>
      </c>
      <c r="CZ146" s="186" t="s">
        <v>4966</v>
      </c>
      <c r="DA146" s="186" t="s">
        <v>30</v>
      </c>
      <c r="DB146" s="186">
        <v>2</v>
      </c>
      <c r="DC146" s="186" t="s">
        <v>5337</v>
      </c>
      <c r="DD146" s="186" t="s">
        <v>5262</v>
      </c>
      <c r="DE146" s="192">
        <v>44804</v>
      </c>
      <c r="DF146" s="193" t="s">
        <v>5335</v>
      </c>
      <c r="DG146" s="178">
        <v>1191000</v>
      </c>
      <c r="DH146" s="196" t="s">
        <v>5332</v>
      </c>
      <c r="DI146" s="196" t="s">
        <v>30</v>
      </c>
      <c r="DJ146" s="196">
        <v>2</v>
      </c>
      <c r="DK146" s="196" t="s">
        <v>5334</v>
      </c>
      <c r="DL146" s="196" t="s">
        <v>5333</v>
      </c>
      <c r="DM146" s="179">
        <v>44804</v>
      </c>
      <c r="DN146" s="194" t="s">
        <v>5336</v>
      </c>
      <c r="DO146" s="186">
        <v>177000</v>
      </c>
      <c r="DP146" s="194" t="s">
        <v>5332</v>
      </c>
      <c r="DQ146" s="194" t="s">
        <v>30</v>
      </c>
      <c r="DR146" s="194">
        <v>2</v>
      </c>
      <c r="DS146" s="194" t="s">
        <v>5334</v>
      </c>
      <c r="DT146" s="194" t="s">
        <v>5333</v>
      </c>
      <c r="DU146" s="195">
        <v>44804</v>
      </c>
      <c r="DV146" s="193" t="s">
        <v>5338</v>
      </c>
      <c r="DW146" s="178">
        <v>35000</v>
      </c>
      <c r="DX146" s="196" t="s">
        <v>4966</v>
      </c>
      <c r="DY146" s="196" t="s">
        <v>30</v>
      </c>
      <c r="DZ146" s="196">
        <v>2</v>
      </c>
      <c r="EA146" s="196" t="s">
        <v>5337</v>
      </c>
      <c r="EB146" s="196" t="s">
        <v>5262</v>
      </c>
      <c r="EC146" s="179">
        <v>44804</v>
      </c>
      <c r="ED146" s="194" t="s">
        <v>5339</v>
      </c>
      <c r="EE146" s="186">
        <v>0</v>
      </c>
      <c r="EF146" s="194" t="s">
        <v>14</v>
      </c>
      <c r="EG146" s="194" t="s">
        <v>14</v>
      </c>
      <c r="EH146" s="194" t="s">
        <v>14</v>
      </c>
      <c r="EI146" s="194" t="s">
        <v>15</v>
      </c>
      <c r="EJ146" s="194" t="s">
        <v>14</v>
      </c>
      <c r="EK146" s="195">
        <v>44804</v>
      </c>
      <c r="EL146" s="193" t="s">
        <v>5340</v>
      </c>
      <c r="EM146" s="178">
        <v>0</v>
      </c>
      <c r="EN146" s="196" t="s">
        <v>14</v>
      </c>
      <c r="EO146" s="196" t="s">
        <v>14</v>
      </c>
      <c r="EP146" s="196" t="s">
        <v>14</v>
      </c>
      <c r="EQ146" s="196" t="s">
        <v>15</v>
      </c>
      <c r="ER146" s="196" t="s">
        <v>14</v>
      </c>
      <c r="ES146" s="179">
        <v>44804</v>
      </c>
      <c r="ET146" s="194" t="s">
        <v>5330</v>
      </c>
      <c r="EU146" s="194">
        <v>20</v>
      </c>
      <c r="EV146" s="194" t="s">
        <v>5266</v>
      </c>
      <c r="EW146" s="194" t="s">
        <v>4515</v>
      </c>
      <c r="EX146" s="194">
        <v>2</v>
      </c>
      <c r="EY146" s="194" t="s">
        <v>5268</v>
      </c>
      <c r="EZ146" s="194" t="s">
        <v>5267</v>
      </c>
      <c r="FA146" s="195">
        <v>44804</v>
      </c>
      <c r="FB146" s="193" t="s">
        <v>5341</v>
      </c>
      <c r="FC146" s="196">
        <v>3</v>
      </c>
      <c r="FD146" s="196" t="s">
        <v>4966</v>
      </c>
      <c r="FE146" s="196" t="s">
        <v>80</v>
      </c>
      <c r="FF146" s="196">
        <v>1</v>
      </c>
      <c r="FG146" s="196" t="s">
        <v>5241</v>
      </c>
      <c r="FH146" s="196" t="s">
        <v>5262</v>
      </c>
      <c r="FI146" s="179">
        <v>44804</v>
      </c>
      <c r="FJ146" s="193" t="s">
        <v>5342</v>
      </c>
      <c r="FK146" s="194" t="s">
        <v>14</v>
      </c>
      <c r="FL146" s="194" t="s">
        <v>14</v>
      </c>
      <c r="FM146" s="194" t="s">
        <v>14</v>
      </c>
      <c r="FN146" s="194" t="s">
        <v>14</v>
      </c>
      <c r="FO146" s="194" t="s">
        <v>15</v>
      </c>
      <c r="FP146" s="186" t="s">
        <v>14</v>
      </c>
      <c r="FQ146" s="187">
        <v>44804</v>
      </c>
      <c r="FR146" s="193" t="s">
        <v>5343</v>
      </c>
      <c r="FS146" s="196" t="s">
        <v>14</v>
      </c>
      <c r="FT146" s="196" t="s">
        <v>14</v>
      </c>
      <c r="FU146" s="196" t="s">
        <v>14</v>
      </c>
      <c r="FV146" s="196" t="s">
        <v>14</v>
      </c>
      <c r="FW146" s="196" t="s">
        <v>15</v>
      </c>
      <c r="FX146" s="196" t="s">
        <v>14</v>
      </c>
      <c r="FY146" s="179">
        <v>44804</v>
      </c>
      <c r="FZ146" s="194" t="s">
        <v>2566</v>
      </c>
      <c r="GA146" s="194">
        <v>0</v>
      </c>
      <c r="GB146" s="194" t="s">
        <v>2247</v>
      </c>
      <c r="GC146" s="194" t="s">
        <v>30</v>
      </c>
      <c r="GD146" s="194">
        <v>2</v>
      </c>
      <c r="GE146" s="194" t="s">
        <v>14</v>
      </c>
      <c r="GF146" s="194" t="s">
        <v>14</v>
      </c>
      <c r="GG146" s="195">
        <v>44686</v>
      </c>
      <c r="GH146" s="193" t="s">
        <v>2572</v>
      </c>
      <c r="GI146" s="196">
        <v>1</v>
      </c>
      <c r="GJ146" s="196" t="s">
        <v>2247</v>
      </c>
      <c r="GK146" s="196" t="s">
        <v>30</v>
      </c>
      <c r="GL146" s="196">
        <v>2</v>
      </c>
      <c r="GM146" s="196" t="s">
        <v>14</v>
      </c>
      <c r="GN146" s="196" t="s">
        <v>14</v>
      </c>
      <c r="GO146" s="179">
        <v>44686</v>
      </c>
      <c r="GP146" s="194" t="s">
        <v>2567</v>
      </c>
      <c r="GQ146" s="194">
        <v>0</v>
      </c>
      <c r="GR146" s="194" t="s">
        <v>2247</v>
      </c>
      <c r="GS146" s="194" t="s">
        <v>30</v>
      </c>
      <c r="GT146" s="194">
        <v>2</v>
      </c>
      <c r="GU146" s="194" t="s">
        <v>14</v>
      </c>
      <c r="GV146" s="194" t="s">
        <v>14</v>
      </c>
      <c r="GW146" s="195">
        <v>44686</v>
      </c>
      <c r="GX146" s="193" t="s">
        <v>2573</v>
      </c>
      <c r="GY146" s="196">
        <v>0</v>
      </c>
      <c r="GZ146" s="196" t="s">
        <v>2247</v>
      </c>
      <c r="HA146" s="196" t="s">
        <v>30</v>
      </c>
      <c r="HB146" s="196">
        <v>2</v>
      </c>
      <c r="HC146" s="196" t="s">
        <v>14</v>
      </c>
      <c r="HD146" s="196" t="s">
        <v>14</v>
      </c>
      <c r="HE146" s="179">
        <v>44686</v>
      </c>
      <c r="HF146" s="194" t="s">
        <v>2565</v>
      </c>
      <c r="HG146" s="194">
        <v>1</v>
      </c>
      <c r="HH146" s="194" t="s">
        <v>2247</v>
      </c>
      <c r="HI146" s="194" t="s">
        <v>30</v>
      </c>
      <c r="HJ146" s="194">
        <v>2</v>
      </c>
      <c r="HK146" s="194" t="s">
        <v>14</v>
      </c>
      <c r="HL146" s="194" t="s">
        <v>14</v>
      </c>
      <c r="HM146" s="195">
        <v>44686</v>
      </c>
      <c r="HN146" s="193" t="s">
        <v>2571</v>
      </c>
      <c r="HO146" s="196">
        <v>2</v>
      </c>
      <c r="HP146" s="196" t="s">
        <v>2247</v>
      </c>
      <c r="HQ146" s="196" t="s">
        <v>30</v>
      </c>
      <c r="HR146" s="196">
        <v>2</v>
      </c>
      <c r="HS146" s="196" t="s">
        <v>14</v>
      </c>
      <c r="HT146" s="196" t="s">
        <v>14</v>
      </c>
      <c r="HU146" s="179">
        <v>44686</v>
      </c>
      <c r="HV146" s="194" t="s">
        <v>2568</v>
      </c>
      <c r="HW146" s="194">
        <v>0</v>
      </c>
      <c r="HX146" s="194" t="s">
        <v>2247</v>
      </c>
      <c r="HY146" s="194" t="s">
        <v>30</v>
      </c>
      <c r="HZ146" s="194">
        <v>2</v>
      </c>
      <c r="IA146" s="194" t="s">
        <v>14</v>
      </c>
      <c r="IB146" s="194" t="s">
        <v>14</v>
      </c>
      <c r="IC146" s="195">
        <v>44686</v>
      </c>
      <c r="ID146" s="193" t="s">
        <v>2570</v>
      </c>
      <c r="IE146" s="196">
        <v>0</v>
      </c>
      <c r="IF146" s="196" t="s">
        <v>2247</v>
      </c>
      <c r="IG146" s="196" t="s">
        <v>30</v>
      </c>
      <c r="IH146" s="196">
        <v>2</v>
      </c>
      <c r="II146" s="196" t="s">
        <v>14</v>
      </c>
      <c r="IJ146" s="196" t="s">
        <v>14</v>
      </c>
      <c r="IK146" s="179">
        <v>44686</v>
      </c>
      <c r="IL146" s="194" t="s">
        <v>2569</v>
      </c>
      <c r="IM146" s="194">
        <v>0</v>
      </c>
      <c r="IN146" s="194" t="s">
        <v>2247</v>
      </c>
      <c r="IO146" s="194" t="s">
        <v>30</v>
      </c>
      <c r="IP146" s="194">
        <v>2</v>
      </c>
      <c r="IQ146" s="194" t="s">
        <v>14</v>
      </c>
      <c r="IR146" s="194" t="s">
        <v>14</v>
      </c>
      <c r="IS146" s="195">
        <v>44686</v>
      </c>
    </row>
    <row r="147" spans="1:253" x14ac:dyDescent="0.25">
      <c r="A147" s="282" t="s">
        <v>535</v>
      </c>
      <c r="B147" s="282" t="s">
        <v>9241</v>
      </c>
      <c r="C147" s="282" t="s">
        <v>536</v>
      </c>
      <c r="D147" s="282" t="s">
        <v>537</v>
      </c>
      <c r="E147" s="282" t="s">
        <v>8905</v>
      </c>
      <c r="F147" s="282" t="s">
        <v>7577</v>
      </c>
      <c r="G147" s="177">
        <v>12362000</v>
      </c>
      <c r="H147" s="178" t="s">
        <v>6378</v>
      </c>
      <c r="I147" s="178" t="s">
        <v>80</v>
      </c>
      <c r="J147" s="178">
        <v>1</v>
      </c>
      <c r="K147" s="178" t="s">
        <v>7576</v>
      </c>
      <c r="L147" s="178" t="s">
        <v>7575</v>
      </c>
      <c r="M147" s="179">
        <v>44860</v>
      </c>
      <c r="N147" s="193" t="s">
        <v>4799</v>
      </c>
      <c r="O147" s="180">
        <v>163610</v>
      </c>
      <c r="P147" s="180" t="s">
        <v>1645</v>
      </c>
      <c r="Q147" s="180" t="s">
        <v>30</v>
      </c>
      <c r="R147" s="180">
        <v>2</v>
      </c>
      <c r="S147" s="180" t="s">
        <v>4798</v>
      </c>
      <c r="T147" s="180" t="s">
        <v>4797</v>
      </c>
      <c r="U147" s="181">
        <v>44773</v>
      </c>
      <c r="V147" s="193" t="s">
        <v>7579</v>
      </c>
      <c r="W147" s="178">
        <v>12362000</v>
      </c>
      <c r="X147" s="178" t="s">
        <v>6378</v>
      </c>
      <c r="Y147" s="178" t="s">
        <v>80</v>
      </c>
      <c r="Z147" s="178">
        <v>1</v>
      </c>
      <c r="AA147" s="178" t="s">
        <v>7578</v>
      </c>
      <c r="AB147" s="178" t="s">
        <v>7575</v>
      </c>
      <c r="AC147" s="179">
        <v>44860</v>
      </c>
      <c r="AD147" s="193" t="s">
        <v>7583</v>
      </c>
      <c r="AE147" s="186">
        <v>12000</v>
      </c>
      <c r="AF147" s="186" t="s">
        <v>7580</v>
      </c>
      <c r="AG147" s="186" t="s">
        <v>4515</v>
      </c>
      <c r="AH147" s="186">
        <v>2</v>
      </c>
      <c r="AI147" s="186" t="s">
        <v>7582</v>
      </c>
      <c r="AJ147" s="186" t="s">
        <v>7581</v>
      </c>
      <c r="AK147" s="187">
        <v>44860</v>
      </c>
      <c r="AL147" s="193" t="s">
        <v>7584</v>
      </c>
      <c r="AM147" s="178">
        <v>12000</v>
      </c>
      <c r="AN147" s="178" t="s">
        <v>7580</v>
      </c>
      <c r="AO147" s="178" t="s">
        <v>4515</v>
      </c>
      <c r="AP147" s="178">
        <v>2</v>
      </c>
      <c r="AQ147" s="178" t="s">
        <v>7582</v>
      </c>
      <c r="AR147" s="178" t="s">
        <v>7581</v>
      </c>
      <c r="AS147" s="179">
        <v>44860</v>
      </c>
      <c r="AT147" s="194" t="s">
        <v>542</v>
      </c>
      <c r="AU147" s="186" t="s">
        <v>14</v>
      </c>
      <c r="AV147" s="186">
        <v>0</v>
      </c>
      <c r="AW147" s="186" t="s">
        <v>30</v>
      </c>
      <c r="AX147" s="186">
        <v>2</v>
      </c>
      <c r="AY147" s="186">
        <v>0</v>
      </c>
      <c r="AZ147" s="186">
        <v>0</v>
      </c>
      <c r="BA147" s="187">
        <v>43511</v>
      </c>
      <c r="BB147" s="193" t="s">
        <v>541</v>
      </c>
      <c r="BC147" s="178" t="s">
        <v>14</v>
      </c>
      <c r="BD147" s="178">
        <v>0</v>
      </c>
      <c r="BE147" s="178" t="s">
        <v>30</v>
      </c>
      <c r="BF147" s="178">
        <v>2</v>
      </c>
      <c r="BG147" s="178">
        <v>0</v>
      </c>
      <c r="BH147" s="178">
        <v>0</v>
      </c>
      <c r="BI147" s="179">
        <v>43511</v>
      </c>
      <c r="BJ147" s="194" t="s">
        <v>7587</v>
      </c>
      <c r="BK147" s="194">
        <v>819</v>
      </c>
      <c r="BL147" s="194" t="s">
        <v>7451</v>
      </c>
      <c r="BM147" s="194" t="s">
        <v>19</v>
      </c>
      <c r="BN147" s="194">
        <v>3</v>
      </c>
      <c r="BO147" s="194" t="s">
        <v>7586</v>
      </c>
      <c r="BP147" s="186" t="s">
        <v>7585</v>
      </c>
      <c r="BQ147" s="195">
        <v>44860</v>
      </c>
      <c r="BR147" s="193" t="s">
        <v>538</v>
      </c>
      <c r="BS147" s="196">
        <v>0</v>
      </c>
      <c r="BT147" s="196">
        <v>0</v>
      </c>
      <c r="BU147" s="196" t="s">
        <v>30</v>
      </c>
      <c r="BV147" s="196">
        <v>2</v>
      </c>
      <c r="BW147" s="196">
        <v>0</v>
      </c>
      <c r="BX147" s="196">
        <v>0</v>
      </c>
      <c r="BY147" s="179">
        <v>43511</v>
      </c>
      <c r="BZ147" s="194" t="s">
        <v>539</v>
      </c>
      <c r="CA147" s="194">
        <v>0</v>
      </c>
      <c r="CB147" s="194" t="s">
        <v>14</v>
      </c>
      <c r="CC147" s="194" t="s">
        <v>30</v>
      </c>
      <c r="CD147" s="194">
        <v>2</v>
      </c>
      <c r="CE147" s="194" t="s">
        <v>14</v>
      </c>
      <c r="CF147" s="194" t="s">
        <v>14</v>
      </c>
      <c r="CG147" s="195">
        <v>43511</v>
      </c>
      <c r="CH147" s="193" t="s">
        <v>10028</v>
      </c>
      <c r="CI147" s="194" t="e">
        <v>#N/A</v>
      </c>
      <c r="CJ147" s="194" t="e">
        <v>#N/A</v>
      </c>
      <c r="CK147" s="194" t="e">
        <v>#N/A</v>
      </c>
      <c r="CL147" s="194" t="e">
        <v>#N/A</v>
      </c>
      <c r="CM147" s="194" t="e">
        <v>#N/A</v>
      </c>
      <c r="CN147" s="194" t="e">
        <v>#N/A</v>
      </c>
      <c r="CO147" s="197" t="e">
        <v>#N/A</v>
      </c>
      <c r="CP147" s="194" t="s">
        <v>540</v>
      </c>
      <c r="CQ147" s="196" t="s">
        <v>14</v>
      </c>
      <c r="CR147" s="196">
        <v>0</v>
      </c>
      <c r="CS147" s="196" t="s">
        <v>30</v>
      </c>
      <c r="CT147" s="196">
        <v>2</v>
      </c>
      <c r="CU147" s="196">
        <v>0</v>
      </c>
      <c r="CV147" s="196">
        <v>0</v>
      </c>
      <c r="CW147" s="179">
        <v>43511</v>
      </c>
      <c r="CX147" s="194" t="s">
        <v>7592</v>
      </c>
      <c r="CY147" s="186">
        <v>12000</v>
      </c>
      <c r="CZ147" s="186" t="s">
        <v>7580</v>
      </c>
      <c r="DA147" s="186" t="s">
        <v>4515</v>
      </c>
      <c r="DB147" s="186">
        <v>2</v>
      </c>
      <c r="DC147" s="186" t="s">
        <v>4766</v>
      </c>
      <c r="DD147" s="186" t="s">
        <v>7581</v>
      </c>
      <c r="DE147" s="192">
        <v>44860</v>
      </c>
      <c r="DF147" s="193" t="s">
        <v>7595</v>
      </c>
      <c r="DG147" s="178">
        <v>12350000</v>
      </c>
      <c r="DH147" s="196" t="s">
        <v>7593</v>
      </c>
      <c r="DI147" s="196" t="s">
        <v>4515</v>
      </c>
      <c r="DJ147" s="196">
        <v>2</v>
      </c>
      <c r="DK147" s="196" t="s">
        <v>4850</v>
      </c>
      <c r="DL147" s="196" t="s">
        <v>7594</v>
      </c>
      <c r="DM147" s="179">
        <v>44860</v>
      </c>
      <c r="DN147" s="194" t="s">
        <v>7596</v>
      </c>
      <c r="DO147" s="186">
        <v>0</v>
      </c>
      <c r="DP147" s="194" t="s">
        <v>7580</v>
      </c>
      <c r="DQ147" s="194" t="s">
        <v>4515</v>
      </c>
      <c r="DR147" s="194">
        <v>2</v>
      </c>
      <c r="DS147" s="194" t="s">
        <v>4764</v>
      </c>
      <c r="DT147" s="194" t="s">
        <v>7581</v>
      </c>
      <c r="DU147" s="195">
        <v>44860</v>
      </c>
      <c r="DV147" s="193" t="s">
        <v>7597</v>
      </c>
      <c r="DW147" s="178">
        <v>12000</v>
      </c>
      <c r="DX147" s="196" t="s">
        <v>7580</v>
      </c>
      <c r="DY147" s="196" t="s">
        <v>4515</v>
      </c>
      <c r="DZ147" s="196">
        <v>2</v>
      </c>
      <c r="EA147" s="196" t="s">
        <v>4766</v>
      </c>
      <c r="EB147" s="196" t="s">
        <v>7581</v>
      </c>
      <c r="EC147" s="179">
        <v>44860</v>
      </c>
      <c r="ED147" s="194" t="s">
        <v>7598</v>
      </c>
      <c r="EE147" s="186">
        <v>0</v>
      </c>
      <c r="EF147" s="194" t="s">
        <v>7580</v>
      </c>
      <c r="EG147" s="194" t="s">
        <v>4515</v>
      </c>
      <c r="EH147" s="194">
        <v>2</v>
      </c>
      <c r="EI147" s="194" t="s">
        <v>4768</v>
      </c>
      <c r="EJ147" s="194" t="s">
        <v>7581</v>
      </c>
      <c r="EK147" s="195">
        <v>44860</v>
      </c>
      <c r="EL147" s="193" t="s">
        <v>7599</v>
      </c>
      <c r="EM147" s="178">
        <v>0</v>
      </c>
      <c r="EN147" s="196" t="s">
        <v>7580</v>
      </c>
      <c r="EO147" s="196" t="s">
        <v>4515</v>
      </c>
      <c r="EP147" s="196">
        <v>2</v>
      </c>
      <c r="EQ147" s="196" t="s">
        <v>4768</v>
      </c>
      <c r="ER147" s="196" t="s">
        <v>7581</v>
      </c>
      <c r="ES147" s="179">
        <v>44860</v>
      </c>
      <c r="ET147" s="194" t="s">
        <v>7591</v>
      </c>
      <c r="EU147" s="194">
        <v>819</v>
      </c>
      <c r="EV147" s="194" t="s">
        <v>7588</v>
      </c>
      <c r="EW147" s="194" t="s">
        <v>19</v>
      </c>
      <c r="EX147" s="194">
        <v>3</v>
      </c>
      <c r="EY147" s="194" t="s">
        <v>7590</v>
      </c>
      <c r="EZ147" s="194" t="s">
        <v>7589</v>
      </c>
      <c r="FA147" s="195">
        <v>44860</v>
      </c>
      <c r="FB147" s="193" t="s">
        <v>4801</v>
      </c>
      <c r="FC147" s="196">
        <v>4</v>
      </c>
      <c r="FD147" s="196" t="s">
        <v>4591</v>
      </c>
      <c r="FE147" s="196" t="s">
        <v>19</v>
      </c>
      <c r="FF147" s="196">
        <v>3</v>
      </c>
      <c r="FG147" s="196" t="s">
        <v>4683</v>
      </c>
      <c r="FH147" s="196" t="s">
        <v>4800</v>
      </c>
      <c r="FI147" s="179">
        <v>44773</v>
      </c>
      <c r="FJ147" s="193" t="s">
        <v>543</v>
      </c>
      <c r="FK147" s="194" t="s">
        <v>14</v>
      </c>
      <c r="FL147" s="194">
        <v>0</v>
      </c>
      <c r="FM147" s="194" t="s">
        <v>30</v>
      </c>
      <c r="FN147" s="194">
        <v>2</v>
      </c>
      <c r="FO147" s="194">
        <v>0</v>
      </c>
      <c r="FP147" s="186">
        <v>0</v>
      </c>
      <c r="FQ147" s="187">
        <v>43511</v>
      </c>
      <c r="FR147" s="193" t="s">
        <v>544</v>
      </c>
      <c r="FS147" s="196" t="s">
        <v>14</v>
      </c>
      <c r="FT147" s="196">
        <v>0</v>
      </c>
      <c r="FU147" s="196" t="s">
        <v>30</v>
      </c>
      <c r="FV147" s="196">
        <v>2</v>
      </c>
      <c r="FW147" s="196">
        <v>0</v>
      </c>
      <c r="FX147" s="196">
        <v>0</v>
      </c>
      <c r="FY147" s="179">
        <v>43511</v>
      </c>
      <c r="FZ147" s="194" t="s">
        <v>2796</v>
      </c>
      <c r="GA147" s="194">
        <v>0</v>
      </c>
      <c r="GB147" s="194" t="s">
        <v>2247</v>
      </c>
      <c r="GC147" s="194" t="s">
        <v>30</v>
      </c>
      <c r="GD147" s="194">
        <v>2</v>
      </c>
      <c r="GE147" s="194" t="s">
        <v>14</v>
      </c>
      <c r="GF147" s="194" t="s">
        <v>14</v>
      </c>
      <c r="GG147" s="195">
        <v>44691</v>
      </c>
      <c r="GH147" s="193" t="s">
        <v>2802</v>
      </c>
      <c r="GI147" s="196">
        <v>0</v>
      </c>
      <c r="GJ147" s="196" t="s">
        <v>2247</v>
      </c>
      <c r="GK147" s="196" t="s">
        <v>30</v>
      </c>
      <c r="GL147" s="196">
        <v>2</v>
      </c>
      <c r="GM147" s="196" t="s">
        <v>14</v>
      </c>
      <c r="GN147" s="196" t="s">
        <v>14</v>
      </c>
      <c r="GO147" s="179">
        <v>44691</v>
      </c>
      <c r="GP147" s="194" t="s">
        <v>2797</v>
      </c>
      <c r="GQ147" s="194">
        <v>0</v>
      </c>
      <c r="GR147" s="194" t="s">
        <v>2247</v>
      </c>
      <c r="GS147" s="194" t="s">
        <v>30</v>
      </c>
      <c r="GT147" s="194">
        <v>2</v>
      </c>
      <c r="GU147" s="194" t="s">
        <v>14</v>
      </c>
      <c r="GV147" s="194" t="s">
        <v>14</v>
      </c>
      <c r="GW147" s="195">
        <v>44691</v>
      </c>
      <c r="GX147" s="193" t="s">
        <v>2803</v>
      </c>
      <c r="GY147" s="196">
        <v>0</v>
      </c>
      <c r="GZ147" s="196" t="s">
        <v>2247</v>
      </c>
      <c r="HA147" s="196" t="s">
        <v>30</v>
      </c>
      <c r="HB147" s="196">
        <v>2</v>
      </c>
      <c r="HC147" s="196" t="s">
        <v>14</v>
      </c>
      <c r="HD147" s="196" t="s">
        <v>14</v>
      </c>
      <c r="HE147" s="179">
        <v>44691</v>
      </c>
      <c r="HF147" s="194" t="s">
        <v>2795</v>
      </c>
      <c r="HG147" s="194">
        <v>0</v>
      </c>
      <c r="HH147" s="194" t="s">
        <v>2247</v>
      </c>
      <c r="HI147" s="194" t="s">
        <v>30</v>
      </c>
      <c r="HJ147" s="194">
        <v>2</v>
      </c>
      <c r="HK147" s="194" t="s">
        <v>14</v>
      </c>
      <c r="HL147" s="194" t="s">
        <v>14</v>
      </c>
      <c r="HM147" s="195">
        <v>44691</v>
      </c>
      <c r="HN147" s="193" t="s">
        <v>2801</v>
      </c>
      <c r="HO147" s="196">
        <v>0</v>
      </c>
      <c r="HP147" s="196" t="s">
        <v>2247</v>
      </c>
      <c r="HQ147" s="196" t="s">
        <v>30</v>
      </c>
      <c r="HR147" s="196">
        <v>2</v>
      </c>
      <c r="HS147" s="196" t="s">
        <v>14</v>
      </c>
      <c r="HT147" s="196" t="s">
        <v>14</v>
      </c>
      <c r="HU147" s="179">
        <v>44691</v>
      </c>
      <c r="HV147" s="194" t="s">
        <v>2798</v>
      </c>
      <c r="HW147" s="194">
        <v>0</v>
      </c>
      <c r="HX147" s="194" t="s">
        <v>2247</v>
      </c>
      <c r="HY147" s="194" t="s">
        <v>30</v>
      </c>
      <c r="HZ147" s="194">
        <v>2</v>
      </c>
      <c r="IA147" s="194" t="s">
        <v>14</v>
      </c>
      <c r="IB147" s="194" t="s">
        <v>14</v>
      </c>
      <c r="IC147" s="195">
        <v>44691</v>
      </c>
      <c r="ID147" s="193" t="s">
        <v>2800</v>
      </c>
      <c r="IE147" s="196">
        <v>1</v>
      </c>
      <c r="IF147" s="196" t="s">
        <v>2247</v>
      </c>
      <c r="IG147" s="196" t="s">
        <v>30</v>
      </c>
      <c r="IH147" s="196">
        <v>2</v>
      </c>
      <c r="II147" s="196" t="s">
        <v>14</v>
      </c>
      <c r="IJ147" s="196" t="s">
        <v>14</v>
      </c>
      <c r="IK147" s="179">
        <v>44691</v>
      </c>
      <c r="IL147" s="194" t="s">
        <v>2799</v>
      </c>
      <c r="IM147" s="194">
        <v>0</v>
      </c>
      <c r="IN147" s="194" t="s">
        <v>2247</v>
      </c>
      <c r="IO147" s="194" t="s">
        <v>30</v>
      </c>
      <c r="IP147" s="194">
        <v>2</v>
      </c>
      <c r="IQ147" s="194" t="s">
        <v>14</v>
      </c>
      <c r="IR147" s="194" t="s">
        <v>14</v>
      </c>
      <c r="IS147" s="195">
        <v>44691</v>
      </c>
    </row>
    <row r="148" spans="1:253" x14ac:dyDescent="0.25">
      <c r="A148" s="282" t="s">
        <v>545</v>
      </c>
      <c r="B148" s="282" t="s">
        <v>9393</v>
      </c>
      <c r="C148" s="282" t="s">
        <v>546</v>
      </c>
      <c r="D148" s="282" t="s">
        <v>10048</v>
      </c>
      <c r="E148" s="282" t="s">
        <v>8906</v>
      </c>
      <c r="F148" s="282" t="s">
        <v>1668</v>
      </c>
      <c r="G148" s="177">
        <v>84339000</v>
      </c>
      <c r="H148" s="178" t="s">
        <v>1645</v>
      </c>
      <c r="I148" s="178" t="s">
        <v>80</v>
      </c>
      <c r="J148" s="178">
        <v>1</v>
      </c>
      <c r="K148" s="178" t="s">
        <v>1664</v>
      </c>
      <c r="L148" s="178" t="s">
        <v>1663</v>
      </c>
      <c r="M148" s="179">
        <v>44454</v>
      </c>
      <c r="N148" s="193" t="s">
        <v>560</v>
      </c>
      <c r="O148" s="180">
        <v>378923</v>
      </c>
      <c r="P148" s="180" t="s">
        <v>557</v>
      </c>
      <c r="Q148" s="180" t="s">
        <v>30</v>
      </c>
      <c r="R148" s="180">
        <v>2</v>
      </c>
      <c r="S148" s="180" t="s">
        <v>559</v>
      </c>
      <c r="T148" s="180" t="s">
        <v>558</v>
      </c>
      <c r="U148" s="181">
        <v>43511</v>
      </c>
      <c r="V148" s="193" t="s">
        <v>5674</v>
      </c>
      <c r="W148" s="178">
        <v>86757000</v>
      </c>
      <c r="X148" s="178" t="s">
        <v>5671</v>
      </c>
      <c r="Y148" s="178" t="s">
        <v>4515</v>
      </c>
      <c r="Z148" s="178">
        <v>2</v>
      </c>
      <c r="AA148" s="178" t="s">
        <v>5673</v>
      </c>
      <c r="AB148" s="178" t="s">
        <v>5672</v>
      </c>
      <c r="AC148" s="179">
        <v>44823</v>
      </c>
      <c r="AD148" s="193" t="s">
        <v>7969</v>
      </c>
      <c r="AE148" s="186">
        <v>20960000</v>
      </c>
      <c r="AF148" s="186" t="s">
        <v>7966</v>
      </c>
      <c r="AG148" s="186" t="s">
        <v>4515</v>
      </c>
      <c r="AH148" s="186">
        <v>2</v>
      </c>
      <c r="AI148" s="186" t="s">
        <v>7968</v>
      </c>
      <c r="AJ148" s="186" t="s">
        <v>7967</v>
      </c>
      <c r="AK148" s="187">
        <v>44862</v>
      </c>
      <c r="AL148" s="193" t="s">
        <v>7973</v>
      </c>
      <c r="AM148" s="178">
        <v>3960000</v>
      </c>
      <c r="AN148" s="178" t="s">
        <v>7970</v>
      </c>
      <c r="AO148" s="178" t="s">
        <v>4515</v>
      </c>
      <c r="AP148" s="178">
        <v>2</v>
      </c>
      <c r="AQ148" s="178" t="s">
        <v>7972</v>
      </c>
      <c r="AR148" s="178" t="s">
        <v>7971</v>
      </c>
      <c r="AS148" s="179">
        <v>44862</v>
      </c>
      <c r="AT148" s="194" t="s">
        <v>556</v>
      </c>
      <c r="AU148" s="186" t="s">
        <v>14</v>
      </c>
      <c r="AV148" s="186">
        <v>0</v>
      </c>
      <c r="AW148" s="186" t="s">
        <v>30</v>
      </c>
      <c r="AX148" s="186">
        <v>2</v>
      </c>
      <c r="AY148" s="186" t="s">
        <v>550</v>
      </c>
      <c r="AZ148" s="186">
        <v>0</v>
      </c>
      <c r="BA148" s="187">
        <v>43511</v>
      </c>
      <c r="BB148" s="193" t="s">
        <v>555</v>
      </c>
      <c r="BC148" s="178" t="s">
        <v>14</v>
      </c>
      <c r="BD148" s="178">
        <v>0</v>
      </c>
      <c r="BE148" s="178" t="s">
        <v>30</v>
      </c>
      <c r="BF148" s="178">
        <v>2</v>
      </c>
      <c r="BG148" s="178" t="s">
        <v>550</v>
      </c>
      <c r="BH148" s="178">
        <v>0</v>
      </c>
      <c r="BI148" s="179">
        <v>43511</v>
      </c>
      <c r="BJ148" s="194" t="s">
        <v>5981</v>
      </c>
      <c r="BK148" s="194">
        <v>109</v>
      </c>
      <c r="BL148" s="194" t="s">
        <v>5980</v>
      </c>
      <c r="BM148" s="194" t="s">
        <v>19</v>
      </c>
      <c r="BN148" s="194">
        <v>3</v>
      </c>
      <c r="BO148" s="194" t="s">
        <v>5353</v>
      </c>
      <c r="BP148" s="186" t="s">
        <v>1511</v>
      </c>
      <c r="BQ148" s="195">
        <v>44831</v>
      </c>
      <c r="BR148" s="193" t="s">
        <v>549</v>
      </c>
      <c r="BS148" s="196" t="s">
        <v>14</v>
      </c>
      <c r="BT148" s="196">
        <v>0</v>
      </c>
      <c r="BU148" s="196" t="s">
        <v>30</v>
      </c>
      <c r="BV148" s="196">
        <v>2</v>
      </c>
      <c r="BW148" s="196" t="s">
        <v>548</v>
      </c>
      <c r="BX148" s="196">
        <v>0</v>
      </c>
      <c r="BY148" s="179">
        <v>43511</v>
      </c>
      <c r="BZ148" s="194" t="s">
        <v>551</v>
      </c>
      <c r="CA148" s="194" t="s">
        <v>14</v>
      </c>
      <c r="CB148" s="194">
        <v>0</v>
      </c>
      <c r="CC148" s="194" t="s">
        <v>14</v>
      </c>
      <c r="CD148" s="194" t="s">
        <v>14</v>
      </c>
      <c r="CE148" s="194" t="s">
        <v>550</v>
      </c>
      <c r="CF148" s="194">
        <v>0</v>
      </c>
      <c r="CG148" s="195">
        <v>43511</v>
      </c>
      <c r="CH148" s="193" t="s">
        <v>10029</v>
      </c>
      <c r="CI148" s="194" t="e">
        <v>#N/A</v>
      </c>
      <c r="CJ148" s="194" t="e">
        <v>#N/A</v>
      </c>
      <c r="CK148" s="194" t="e">
        <v>#N/A</v>
      </c>
      <c r="CL148" s="194" t="e">
        <v>#N/A</v>
      </c>
      <c r="CM148" s="194" t="e">
        <v>#N/A</v>
      </c>
      <c r="CN148" s="194" t="e">
        <v>#N/A</v>
      </c>
      <c r="CO148" s="197" t="e">
        <v>#N/A</v>
      </c>
      <c r="CP148" s="194" t="s">
        <v>554</v>
      </c>
      <c r="CQ148" s="196" t="s">
        <v>14</v>
      </c>
      <c r="CR148" s="196">
        <v>0</v>
      </c>
      <c r="CS148" s="196" t="s">
        <v>30</v>
      </c>
      <c r="CT148" s="196">
        <v>2</v>
      </c>
      <c r="CU148" s="196" t="s">
        <v>550</v>
      </c>
      <c r="CV148" s="196">
        <v>0</v>
      </c>
      <c r="CW148" s="179">
        <v>43511</v>
      </c>
      <c r="CX148" s="194" t="s">
        <v>7979</v>
      </c>
      <c r="CY148" s="186">
        <v>2218000</v>
      </c>
      <c r="CZ148" s="186" t="s">
        <v>7977</v>
      </c>
      <c r="DA148" s="186" t="s">
        <v>4515</v>
      </c>
      <c r="DB148" s="186">
        <v>2</v>
      </c>
      <c r="DC148" s="186" t="s">
        <v>7978</v>
      </c>
      <c r="DD148" s="186" t="s">
        <v>5349</v>
      </c>
      <c r="DE148" s="192">
        <v>44862</v>
      </c>
      <c r="DF148" s="193" t="s">
        <v>7980</v>
      </c>
      <c r="DG148" s="178">
        <v>82797000</v>
      </c>
      <c r="DH148" s="196" t="s">
        <v>7977</v>
      </c>
      <c r="DI148" s="196" t="s">
        <v>4515</v>
      </c>
      <c r="DJ148" s="196">
        <v>2</v>
      </c>
      <c r="DK148" s="196" t="s">
        <v>7978</v>
      </c>
      <c r="DL148" s="196" t="s">
        <v>5349</v>
      </c>
      <c r="DM148" s="179">
        <v>44862</v>
      </c>
      <c r="DN148" s="194" t="s">
        <v>7981</v>
      </c>
      <c r="DO148" s="186">
        <v>1742000</v>
      </c>
      <c r="DP148" s="194" t="s">
        <v>7977</v>
      </c>
      <c r="DQ148" s="194" t="s">
        <v>4515</v>
      </c>
      <c r="DR148" s="194">
        <v>2</v>
      </c>
      <c r="DS148" s="194" t="s">
        <v>7978</v>
      </c>
      <c r="DT148" s="194" t="s">
        <v>5349</v>
      </c>
      <c r="DU148" s="195">
        <v>44862</v>
      </c>
      <c r="DV148" s="193" t="s">
        <v>7982</v>
      </c>
      <c r="DW148" s="178">
        <v>1782000</v>
      </c>
      <c r="DX148" s="196" t="s">
        <v>7977</v>
      </c>
      <c r="DY148" s="196" t="s">
        <v>4515</v>
      </c>
      <c r="DZ148" s="196">
        <v>2</v>
      </c>
      <c r="EA148" s="196" t="s">
        <v>7978</v>
      </c>
      <c r="EB148" s="196" t="s">
        <v>5349</v>
      </c>
      <c r="EC148" s="179">
        <v>44862</v>
      </c>
      <c r="ED148" s="194" t="s">
        <v>7983</v>
      </c>
      <c r="EE148" s="186">
        <v>436000</v>
      </c>
      <c r="EF148" s="194" t="s">
        <v>7977</v>
      </c>
      <c r="EG148" s="194" t="s">
        <v>4515</v>
      </c>
      <c r="EH148" s="194">
        <v>2</v>
      </c>
      <c r="EI148" s="194" t="s">
        <v>7978</v>
      </c>
      <c r="EJ148" s="194" t="s">
        <v>5349</v>
      </c>
      <c r="EK148" s="195">
        <v>44862</v>
      </c>
      <c r="EL148" s="193" t="s">
        <v>7984</v>
      </c>
      <c r="EM148" s="178">
        <v>0</v>
      </c>
      <c r="EN148" s="196" t="s">
        <v>7977</v>
      </c>
      <c r="EO148" s="196" t="s">
        <v>4515</v>
      </c>
      <c r="EP148" s="196">
        <v>2</v>
      </c>
      <c r="EQ148" s="196" t="s">
        <v>7978</v>
      </c>
      <c r="ER148" s="196" t="s">
        <v>5349</v>
      </c>
      <c r="ES148" s="179">
        <v>44862</v>
      </c>
      <c r="ET148" s="194" t="s">
        <v>7976</v>
      </c>
      <c r="EU148" s="194">
        <v>186</v>
      </c>
      <c r="EV148" s="194" t="s">
        <v>7974</v>
      </c>
      <c r="EW148" s="194" t="s">
        <v>19</v>
      </c>
      <c r="EX148" s="194">
        <v>3</v>
      </c>
      <c r="EY148" s="194" t="s">
        <v>7975</v>
      </c>
      <c r="EZ148" s="194" t="s">
        <v>1511</v>
      </c>
      <c r="FA148" s="195">
        <v>44862</v>
      </c>
      <c r="FB148" s="193" t="s">
        <v>553</v>
      </c>
      <c r="FC148" s="196">
        <v>4</v>
      </c>
      <c r="FD148" s="196">
        <v>0</v>
      </c>
      <c r="FE148" s="196" t="s">
        <v>30</v>
      </c>
      <c r="FF148" s="196">
        <v>2</v>
      </c>
      <c r="FG148" s="196" t="s">
        <v>552</v>
      </c>
      <c r="FH148" s="196">
        <v>0</v>
      </c>
      <c r="FI148" s="179">
        <v>43511</v>
      </c>
      <c r="FJ148" s="193" t="s">
        <v>561</v>
      </c>
      <c r="FK148" s="194" t="s">
        <v>14</v>
      </c>
      <c r="FL148" s="194">
        <v>0</v>
      </c>
      <c r="FM148" s="194" t="s">
        <v>30</v>
      </c>
      <c r="FN148" s="194">
        <v>2</v>
      </c>
      <c r="FO148" s="194" t="s">
        <v>550</v>
      </c>
      <c r="FP148" s="186">
        <v>0</v>
      </c>
      <c r="FQ148" s="187">
        <v>43511</v>
      </c>
      <c r="FR148" s="193" t="s">
        <v>562</v>
      </c>
      <c r="FS148" s="196" t="s">
        <v>14</v>
      </c>
      <c r="FT148" s="196">
        <v>0</v>
      </c>
      <c r="FU148" s="196" t="s">
        <v>30</v>
      </c>
      <c r="FV148" s="196">
        <v>2</v>
      </c>
      <c r="FW148" s="196" t="s">
        <v>550</v>
      </c>
      <c r="FX148" s="196">
        <v>0</v>
      </c>
      <c r="FY148" s="179">
        <v>43511</v>
      </c>
      <c r="FZ148" s="194" t="s">
        <v>3522</v>
      </c>
      <c r="GA148" s="194">
        <v>1</v>
      </c>
      <c r="GB148" s="194" t="s">
        <v>2247</v>
      </c>
      <c r="GC148" s="194" t="s">
        <v>30</v>
      </c>
      <c r="GD148" s="194">
        <v>2</v>
      </c>
      <c r="GE148" s="194" t="s">
        <v>14</v>
      </c>
      <c r="GF148" s="194" t="s">
        <v>14</v>
      </c>
      <c r="GG148" s="195">
        <v>44696</v>
      </c>
      <c r="GH148" s="193" t="s">
        <v>3528</v>
      </c>
      <c r="GI148" s="196">
        <v>1</v>
      </c>
      <c r="GJ148" s="196" t="s">
        <v>2247</v>
      </c>
      <c r="GK148" s="196" t="s">
        <v>30</v>
      </c>
      <c r="GL148" s="196">
        <v>2</v>
      </c>
      <c r="GM148" s="196" t="s">
        <v>14</v>
      </c>
      <c r="GN148" s="196" t="s">
        <v>14</v>
      </c>
      <c r="GO148" s="179">
        <v>44696</v>
      </c>
      <c r="GP148" s="194" t="s">
        <v>3523</v>
      </c>
      <c r="GQ148" s="194">
        <v>1</v>
      </c>
      <c r="GR148" s="194" t="s">
        <v>2247</v>
      </c>
      <c r="GS148" s="194" t="s">
        <v>30</v>
      </c>
      <c r="GT148" s="194">
        <v>2</v>
      </c>
      <c r="GU148" s="194" t="s">
        <v>14</v>
      </c>
      <c r="GV148" s="194" t="s">
        <v>14</v>
      </c>
      <c r="GW148" s="195">
        <v>44696</v>
      </c>
      <c r="GX148" s="193" t="s">
        <v>3529</v>
      </c>
      <c r="GY148" s="196">
        <v>0</v>
      </c>
      <c r="GZ148" s="196" t="s">
        <v>2247</v>
      </c>
      <c r="HA148" s="196" t="s">
        <v>30</v>
      </c>
      <c r="HB148" s="196">
        <v>2</v>
      </c>
      <c r="HC148" s="196" t="s">
        <v>14</v>
      </c>
      <c r="HD148" s="196" t="s">
        <v>14</v>
      </c>
      <c r="HE148" s="179">
        <v>44696</v>
      </c>
      <c r="HF148" s="194" t="s">
        <v>3521</v>
      </c>
      <c r="HG148" s="194">
        <v>2</v>
      </c>
      <c r="HH148" s="194" t="s">
        <v>2247</v>
      </c>
      <c r="HI148" s="194" t="s">
        <v>30</v>
      </c>
      <c r="HJ148" s="194">
        <v>2</v>
      </c>
      <c r="HK148" s="194" t="s">
        <v>14</v>
      </c>
      <c r="HL148" s="194" t="s">
        <v>14</v>
      </c>
      <c r="HM148" s="195">
        <v>44696</v>
      </c>
      <c r="HN148" s="193" t="s">
        <v>3527</v>
      </c>
      <c r="HO148" s="196">
        <v>2</v>
      </c>
      <c r="HP148" s="196" t="s">
        <v>2247</v>
      </c>
      <c r="HQ148" s="196" t="s">
        <v>30</v>
      </c>
      <c r="HR148" s="196">
        <v>2</v>
      </c>
      <c r="HS148" s="196" t="s">
        <v>14</v>
      </c>
      <c r="HT148" s="196" t="s">
        <v>14</v>
      </c>
      <c r="HU148" s="179">
        <v>44696</v>
      </c>
      <c r="HV148" s="194" t="s">
        <v>3524</v>
      </c>
      <c r="HW148" s="194">
        <v>0</v>
      </c>
      <c r="HX148" s="194" t="s">
        <v>2247</v>
      </c>
      <c r="HY148" s="194" t="s">
        <v>30</v>
      </c>
      <c r="HZ148" s="194">
        <v>2</v>
      </c>
      <c r="IA148" s="194" t="s">
        <v>14</v>
      </c>
      <c r="IB148" s="194" t="s">
        <v>14</v>
      </c>
      <c r="IC148" s="195">
        <v>44696</v>
      </c>
      <c r="ID148" s="193" t="s">
        <v>3526</v>
      </c>
      <c r="IE148" s="196">
        <v>3</v>
      </c>
      <c r="IF148" s="196" t="s">
        <v>2247</v>
      </c>
      <c r="IG148" s="196" t="s">
        <v>30</v>
      </c>
      <c r="IH148" s="196">
        <v>2</v>
      </c>
      <c r="II148" s="196" t="s">
        <v>14</v>
      </c>
      <c r="IJ148" s="196" t="s">
        <v>14</v>
      </c>
      <c r="IK148" s="179">
        <v>44696</v>
      </c>
      <c r="IL148" s="194" t="s">
        <v>3525</v>
      </c>
      <c r="IM148" s="194">
        <v>1</v>
      </c>
      <c r="IN148" s="194" t="s">
        <v>2247</v>
      </c>
      <c r="IO148" s="194" t="s">
        <v>30</v>
      </c>
      <c r="IP148" s="194">
        <v>2</v>
      </c>
      <c r="IQ148" s="194" t="s">
        <v>14</v>
      </c>
      <c r="IR148" s="194" t="s">
        <v>14</v>
      </c>
      <c r="IS148" s="195">
        <v>44696</v>
      </c>
    </row>
    <row r="149" spans="1:253" x14ac:dyDescent="0.25">
      <c r="A149" s="282" t="s">
        <v>563</v>
      </c>
      <c r="B149" s="282" t="s">
        <v>9241</v>
      </c>
      <c r="C149" s="282" t="s">
        <v>564</v>
      </c>
      <c r="D149" s="282" t="s">
        <v>10048</v>
      </c>
      <c r="E149" s="282" t="s">
        <v>8906</v>
      </c>
      <c r="F149" s="282" t="s">
        <v>1666</v>
      </c>
      <c r="G149" s="177">
        <v>84339000</v>
      </c>
      <c r="H149" s="178" t="s">
        <v>1645</v>
      </c>
      <c r="I149" s="178" t="s">
        <v>80</v>
      </c>
      <c r="J149" s="178">
        <v>1</v>
      </c>
      <c r="K149" s="178" t="s">
        <v>1664</v>
      </c>
      <c r="L149" s="178" t="s">
        <v>1663</v>
      </c>
      <c r="M149" s="179">
        <v>44454</v>
      </c>
      <c r="N149" s="193" t="s">
        <v>580</v>
      </c>
      <c r="O149" s="180">
        <v>132028</v>
      </c>
      <c r="P149" s="180" t="s">
        <v>577</v>
      </c>
      <c r="Q149" s="180" t="s">
        <v>30</v>
      </c>
      <c r="R149" s="180">
        <v>2</v>
      </c>
      <c r="S149" s="180" t="s">
        <v>579</v>
      </c>
      <c r="T149" s="180" t="s">
        <v>578</v>
      </c>
      <c r="U149" s="181">
        <v>43511</v>
      </c>
      <c r="V149" s="193" t="s">
        <v>1806</v>
      </c>
      <c r="W149" s="178">
        <v>36158000</v>
      </c>
      <c r="X149" s="178" t="s">
        <v>1803</v>
      </c>
      <c r="Y149" s="178" t="s">
        <v>30</v>
      </c>
      <c r="Z149" s="178">
        <v>2</v>
      </c>
      <c r="AA149" s="178" t="s">
        <v>1805</v>
      </c>
      <c r="AB149" s="178" t="s">
        <v>1804</v>
      </c>
      <c r="AC149" s="179">
        <v>44559</v>
      </c>
      <c r="AD149" s="193" t="s">
        <v>7986</v>
      </c>
      <c r="AE149" s="186">
        <v>12130000</v>
      </c>
      <c r="AF149" s="186" t="s">
        <v>7970</v>
      </c>
      <c r="AG149" s="186" t="s">
        <v>4515</v>
      </c>
      <c r="AH149" s="186">
        <v>2</v>
      </c>
      <c r="AI149" s="186" t="s">
        <v>7985</v>
      </c>
      <c r="AJ149" s="186" t="s">
        <v>7971</v>
      </c>
      <c r="AK149" s="187">
        <v>44862</v>
      </c>
      <c r="AL149" s="193" t="s">
        <v>7989</v>
      </c>
      <c r="AM149" s="178">
        <v>3630000</v>
      </c>
      <c r="AN149" s="178" t="s">
        <v>7771</v>
      </c>
      <c r="AO149" s="178" t="s">
        <v>4515</v>
      </c>
      <c r="AP149" s="178">
        <v>2</v>
      </c>
      <c r="AQ149" s="178" t="s">
        <v>7988</v>
      </c>
      <c r="AR149" s="178" t="s">
        <v>7987</v>
      </c>
      <c r="AS149" s="179">
        <v>44862</v>
      </c>
      <c r="AT149" s="194" t="s">
        <v>576</v>
      </c>
      <c r="AU149" s="186" t="s">
        <v>14</v>
      </c>
      <c r="AV149" s="186">
        <v>0</v>
      </c>
      <c r="AW149" s="186" t="s">
        <v>30</v>
      </c>
      <c r="AX149" s="186">
        <v>2</v>
      </c>
      <c r="AY149" s="186" t="s">
        <v>575</v>
      </c>
      <c r="AZ149" s="186">
        <v>0</v>
      </c>
      <c r="BA149" s="187">
        <v>43511</v>
      </c>
      <c r="BB149" s="193" t="s">
        <v>574</v>
      </c>
      <c r="BC149" s="178" t="s">
        <v>14</v>
      </c>
      <c r="BD149" s="178">
        <v>0</v>
      </c>
      <c r="BE149" s="178" t="s">
        <v>30</v>
      </c>
      <c r="BF149" s="178">
        <v>2</v>
      </c>
      <c r="BG149" s="178" t="s">
        <v>573</v>
      </c>
      <c r="BH149" s="178">
        <v>0</v>
      </c>
      <c r="BI149" s="179">
        <v>43511</v>
      </c>
      <c r="BJ149" s="194" t="s">
        <v>2200</v>
      </c>
      <c r="BK149" s="194" t="s">
        <v>14</v>
      </c>
      <c r="BL149" s="194" t="s">
        <v>904</v>
      </c>
      <c r="BM149" s="194" t="s">
        <v>14</v>
      </c>
      <c r="BN149" s="194" t="s">
        <v>14</v>
      </c>
      <c r="BO149" s="194" t="s">
        <v>904</v>
      </c>
      <c r="BP149" s="186" t="s">
        <v>904</v>
      </c>
      <c r="BQ149" s="195">
        <v>44671</v>
      </c>
      <c r="BR149" s="193" t="s">
        <v>566</v>
      </c>
      <c r="BS149" s="196">
        <v>0</v>
      </c>
      <c r="BT149" s="196">
        <v>0</v>
      </c>
      <c r="BU149" s="196" t="s">
        <v>30</v>
      </c>
      <c r="BV149" s="196">
        <v>2</v>
      </c>
      <c r="BW149" s="196" t="s">
        <v>565</v>
      </c>
      <c r="BX149" s="196">
        <v>0</v>
      </c>
      <c r="BY149" s="179">
        <v>43511</v>
      </c>
      <c r="BZ149" s="194" t="s">
        <v>568</v>
      </c>
      <c r="CA149" s="194">
        <v>0</v>
      </c>
      <c r="CB149" s="194">
        <v>0</v>
      </c>
      <c r="CC149" s="194" t="s">
        <v>30</v>
      </c>
      <c r="CD149" s="194">
        <v>2</v>
      </c>
      <c r="CE149" s="194" t="s">
        <v>567</v>
      </c>
      <c r="CF149" s="194">
        <v>0</v>
      </c>
      <c r="CG149" s="195">
        <v>43511</v>
      </c>
      <c r="CH149" s="193" t="s">
        <v>10030</v>
      </c>
      <c r="CI149" s="194" t="e">
        <v>#N/A</v>
      </c>
      <c r="CJ149" s="194" t="e">
        <v>#N/A</v>
      </c>
      <c r="CK149" s="194" t="e">
        <v>#N/A</v>
      </c>
      <c r="CL149" s="194" t="e">
        <v>#N/A</v>
      </c>
      <c r="CM149" s="194" t="e">
        <v>#N/A</v>
      </c>
      <c r="CN149" s="194" t="e">
        <v>#N/A</v>
      </c>
      <c r="CO149" s="197" t="e">
        <v>#N/A</v>
      </c>
      <c r="CP149" s="194" t="s">
        <v>572</v>
      </c>
      <c r="CQ149" s="196" t="s">
        <v>14</v>
      </c>
      <c r="CR149" s="196">
        <v>0</v>
      </c>
      <c r="CS149" s="196" t="s">
        <v>30</v>
      </c>
      <c r="CT149" s="196">
        <v>2</v>
      </c>
      <c r="CU149" s="196" t="s">
        <v>571</v>
      </c>
      <c r="CV149" s="196">
        <v>0</v>
      </c>
      <c r="CW149" s="179">
        <v>43511</v>
      </c>
      <c r="CX149" s="194" t="s">
        <v>7993</v>
      </c>
      <c r="CY149" s="186">
        <v>2032000</v>
      </c>
      <c r="CZ149" s="186" t="s">
        <v>7991</v>
      </c>
      <c r="DA149" s="186" t="s">
        <v>4515</v>
      </c>
      <c r="DB149" s="186">
        <v>2</v>
      </c>
      <c r="DC149" s="186" t="s">
        <v>7992</v>
      </c>
      <c r="DD149" s="186" t="s">
        <v>6071</v>
      </c>
      <c r="DE149" s="192">
        <v>44862</v>
      </c>
      <c r="DF149" s="193" t="s">
        <v>7994</v>
      </c>
      <c r="DG149" s="178">
        <v>24028000</v>
      </c>
      <c r="DH149" s="196" t="s">
        <v>7991</v>
      </c>
      <c r="DI149" s="196" t="s">
        <v>4515</v>
      </c>
      <c r="DJ149" s="196">
        <v>2</v>
      </c>
      <c r="DK149" s="196" t="s">
        <v>7992</v>
      </c>
      <c r="DL149" s="196" t="s">
        <v>6071</v>
      </c>
      <c r="DM149" s="179">
        <v>44862</v>
      </c>
      <c r="DN149" s="194" t="s">
        <v>7995</v>
      </c>
      <c r="DO149" s="186">
        <v>10097000</v>
      </c>
      <c r="DP149" s="194" t="s">
        <v>7991</v>
      </c>
      <c r="DQ149" s="194" t="s">
        <v>4515</v>
      </c>
      <c r="DR149" s="194">
        <v>2</v>
      </c>
      <c r="DS149" s="194" t="s">
        <v>7992</v>
      </c>
      <c r="DT149" s="194" t="s">
        <v>6071</v>
      </c>
      <c r="DU149" s="195">
        <v>44862</v>
      </c>
      <c r="DV149" s="193" t="s">
        <v>7996</v>
      </c>
      <c r="DW149" s="178">
        <v>1633000</v>
      </c>
      <c r="DX149" s="196" t="s">
        <v>7991</v>
      </c>
      <c r="DY149" s="196" t="s">
        <v>4515</v>
      </c>
      <c r="DZ149" s="196">
        <v>2</v>
      </c>
      <c r="EA149" s="196" t="s">
        <v>7992</v>
      </c>
      <c r="EB149" s="196" t="s">
        <v>6071</v>
      </c>
      <c r="EC149" s="179">
        <v>44862</v>
      </c>
      <c r="ED149" s="194" t="s">
        <v>7997</v>
      </c>
      <c r="EE149" s="186">
        <v>399000</v>
      </c>
      <c r="EF149" s="194" t="s">
        <v>7991</v>
      </c>
      <c r="EG149" s="194" t="s">
        <v>4515</v>
      </c>
      <c r="EH149" s="194">
        <v>2</v>
      </c>
      <c r="EI149" s="194" t="s">
        <v>7992</v>
      </c>
      <c r="EJ149" s="194" t="s">
        <v>6071</v>
      </c>
      <c r="EK149" s="195">
        <v>44862</v>
      </c>
      <c r="EL149" s="193" t="s">
        <v>6073</v>
      </c>
      <c r="EM149" s="178">
        <v>0</v>
      </c>
      <c r="EN149" s="196" t="s">
        <v>6070</v>
      </c>
      <c r="EO149" s="196" t="s">
        <v>4515</v>
      </c>
      <c r="EP149" s="196">
        <v>2</v>
      </c>
      <c r="EQ149" s="196" t="s">
        <v>6072</v>
      </c>
      <c r="ER149" s="196" t="s">
        <v>6071</v>
      </c>
      <c r="ES149" s="179">
        <v>44832</v>
      </c>
      <c r="ET149" s="194" t="s">
        <v>7990</v>
      </c>
      <c r="EU149" s="194">
        <v>186</v>
      </c>
      <c r="EV149" s="194" t="s">
        <v>7974</v>
      </c>
      <c r="EW149" s="194" t="s">
        <v>19</v>
      </c>
      <c r="EX149" s="194">
        <v>3</v>
      </c>
      <c r="EY149" s="194" t="s">
        <v>7975</v>
      </c>
      <c r="EZ149" s="194" t="s">
        <v>1511</v>
      </c>
      <c r="FA149" s="195">
        <v>44862</v>
      </c>
      <c r="FB149" s="193" t="s">
        <v>570</v>
      </c>
      <c r="FC149" s="196">
        <v>2</v>
      </c>
      <c r="FD149" s="196">
        <v>0</v>
      </c>
      <c r="FE149" s="196" t="s">
        <v>30</v>
      </c>
      <c r="FF149" s="196">
        <v>2</v>
      </c>
      <c r="FG149" s="196" t="s">
        <v>569</v>
      </c>
      <c r="FH149" s="196">
        <v>0</v>
      </c>
      <c r="FI149" s="179">
        <v>43511</v>
      </c>
      <c r="FJ149" s="193" t="s">
        <v>582</v>
      </c>
      <c r="FK149" s="194" t="s">
        <v>14</v>
      </c>
      <c r="FL149" s="194">
        <v>0</v>
      </c>
      <c r="FM149" s="194" t="s">
        <v>30</v>
      </c>
      <c r="FN149" s="194">
        <v>2</v>
      </c>
      <c r="FO149" s="194" t="s">
        <v>581</v>
      </c>
      <c r="FP149" s="186">
        <v>0</v>
      </c>
      <c r="FQ149" s="187">
        <v>43511</v>
      </c>
      <c r="FR149" s="193" t="s">
        <v>583</v>
      </c>
      <c r="FS149" s="196" t="s">
        <v>14</v>
      </c>
      <c r="FT149" s="196">
        <v>0</v>
      </c>
      <c r="FU149" s="196" t="s">
        <v>30</v>
      </c>
      <c r="FV149" s="196">
        <v>2</v>
      </c>
      <c r="FW149" s="196" t="s">
        <v>581</v>
      </c>
      <c r="FX149" s="196">
        <v>0</v>
      </c>
      <c r="FY149" s="179">
        <v>43511</v>
      </c>
      <c r="FZ149" s="194" t="s">
        <v>3531</v>
      </c>
      <c r="GA149" s="194">
        <v>1</v>
      </c>
      <c r="GB149" s="194" t="s">
        <v>2247</v>
      </c>
      <c r="GC149" s="194" t="s">
        <v>30</v>
      </c>
      <c r="GD149" s="194">
        <v>2</v>
      </c>
      <c r="GE149" s="194" t="s">
        <v>14</v>
      </c>
      <c r="GF149" s="194" t="s">
        <v>14</v>
      </c>
      <c r="GG149" s="195">
        <v>44696</v>
      </c>
      <c r="GH149" s="193" t="s">
        <v>3537</v>
      </c>
      <c r="GI149" s="196">
        <v>0</v>
      </c>
      <c r="GJ149" s="196" t="s">
        <v>2247</v>
      </c>
      <c r="GK149" s="196" t="s">
        <v>30</v>
      </c>
      <c r="GL149" s="196">
        <v>2</v>
      </c>
      <c r="GM149" s="196" t="s">
        <v>14</v>
      </c>
      <c r="GN149" s="196" t="s">
        <v>14</v>
      </c>
      <c r="GO149" s="179">
        <v>44696</v>
      </c>
      <c r="GP149" s="194" t="s">
        <v>3532</v>
      </c>
      <c r="GQ149" s="194">
        <v>1</v>
      </c>
      <c r="GR149" s="194" t="s">
        <v>2247</v>
      </c>
      <c r="GS149" s="194" t="s">
        <v>30</v>
      </c>
      <c r="GT149" s="194">
        <v>2</v>
      </c>
      <c r="GU149" s="194" t="s">
        <v>14</v>
      </c>
      <c r="GV149" s="194" t="s">
        <v>14</v>
      </c>
      <c r="GW149" s="195">
        <v>44696</v>
      </c>
      <c r="GX149" s="193" t="s">
        <v>3538</v>
      </c>
      <c r="GY149" s="196">
        <v>0</v>
      </c>
      <c r="GZ149" s="196" t="s">
        <v>2247</v>
      </c>
      <c r="HA149" s="196" t="s">
        <v>30</v>
      </c>
      <c r="HB149" s="196">
        <v>2</v>
      </c>
      <c r="HC149" s="196" t="s">
        <v>14</v>
      </c>
      <c r="HD149" s="196" t="s">
        <v>14</v>
      </c>
      <c r="HE149" s="179">
        <v>44696</v>
      </c>
      <c r="HF149" s="194" t="s">
        <v>3530</v>
      </c>
      <c r="HG149" s="194">
        <v>2</v>
      </c>
      <c r="HH149" s="194" t="s">
        <v>2247</v>
      </c>
      <c r="HI149" s="194" t="s">
        <v>30</v>
      </c>
      <c r="HJ149" s="194">
        <v>2</v>
      </c>
      <c r="HK149" s="194" t="s">
        <v>14</v>
      </c>
      <c r="HL149" s="194" t="s">
        <v>14</v>
      </c>
      <c r="HM149" s="195">
        <v>44696</v>
      </c>
      <c r="HN149" s="193" t="s">
        <v>3536</v>
      </c>
      <c r="HO149" s="196">
        <v>2</v>
      </c>
      <c r="HP149" s="196" t="s">
        <v>2247</v>
      </c>
      <c r="HQ149" s="196" t="s">
        <v>30</v>
      </c>
      <c r="HR149" s="196">
        <v>2</v>
      </c>
      <c r="HS149" s="196" t="s">
        <v>14</v>
      </c>
      <c r="HT149" s="196" t="s">
        <v>14</v>
      </c>
      <c r="HU149" s="179">
        <v>44696</v>
      </c>
      <c r="HV149" s="194" t="s">
        <v>3533</v>
      </c>
      <c r="HW149" s="194">
        <v>0</v>
      </c>
      <c r="HX149" s="194" t="s">
        <v>2247</v>
      </c>
      <c r="HY149" s="194" t="s">
        <v>30</v>
      </c>
      <c r="HZ149" s="194">
        <v>2</v>
      </c>
      <c r="IA149" s="194" t="s">
        <v>14</v>
      </c>
      <c r="IB149" s="194" t="s">
        <v>14</v>
      </c>
      <c r="IC149" s="195">
        <v>44696</v>
      </c>
      <c r="ID149" s="193" t="s">
        <v>3535</v>
      </c>
      <c r="IE149" s="196">
        <v>3</v>
      </c>
      <c r="IF149" s="196" t="s">
        <v>2247</v>
      </c>
      <c r="IG149" s="196" t="s">
        <v>30</v>
      </c>
      <c r="IH149" s="196">
        <v>2</v>
      </c>
      <c r="II149" s="196" t="s">
        <v>14</v>
      </c>
      <c r="IJ149" s="196" t="s">
        <v>14</v>
      </c>
      <c r="IK149" s="179">
        <v>44696</v>
      </c>
      <c r="IL149" s="194" t="s">
        <v>3534</v>
      </c>
      <c r="IM149" s="194">
        <v>1</v>
      </c>
      <c r="IN149" s="194" t="s">
        <v>2247</v>
      </c>
      <c r="IO149" s="194" t="s">
        <v>30</v>
      </c>
      <c r="IP149" s="194">
        <v>2</v>
      </c>
      <c r="IQ149" s="194" t="s">
        <v>14</v>
      </c>
      <c r="IR149" s="194" t="s">
        <v>14</v>
      </c>
      <c r="IS149" s="195">
        <v>44696</v>
      </c>
    </row>
    <row r="150" spans="1:253" x14ac:dyDescent="0.25">
      <c r="A150" s="282" t="s">
        <v>584</v>
      </c>
      <c r="B150" s="282" t="s">
        <v>9241</v>
      </c>
      <c r="C150" s="282" t="s">
        <v>585</v>
      </c>
      <c r="D150" s="282" t="s">
        <v>10048</v>
      </c>
      <c r="E150" s="282" t="s">
        <v>8906</v>
      </c>
      <c r="F150" s="282" t="s">
        <v>1667</v>
      </c>
      <c r="G150" s="177">
        <v>84339000</v>
      </c>
      <c r="H150" s="178" t="s">
        <v>1645</v>
      </c>
      <c r="I150" s="178" t="s">
        <v>80</v>
      </c>
      <c r="J150" s="178">
        <v>1</v>
      </c>
      <c r="K150" s="178" t="s">
        <v>1664</v>
      </c>
      <c r="L150" s="178" t="s">
        <v>1663</v>
      </c>
      <c r="M150" s="179">
        <v>44454</v>
      </c>
      <c r="N150" s="193" t="s">
        <v>595</v>
      </c>
      <c r="O150" s="180">
        <v>177504</v>
      </c>
      <c r="P150" s="180" t="s">
        <v>593</v>
      </c>
      <c r="Q150" s="180" t="s">
        <v>30</v>
      </c>
      <c r="R150" s="180">
        <v>2</v>
      </c>
      <c r="S150" s="180">
        <v>0</v>
      </c>
      <c r="T150" s="180" t="s">
        <v>594</v>
      </c>
      <c r="U150" s="181">
        <v>43511</v>
      </c>
      <c r="V150" s="193" t="s">
        <v>1810</v>
      </c>
      <c r="W150" s="178">
        <v>37626000</v>
      </c>
      <c r="X150" s="178" t="s">
        <v>1807</v>
      </c>
      <c r="Y150" s="178" t="s">
        <v>30</v>
      </c>
      <c r="Z150" s="178">
        <v>2</v>
      </c>
      <c r="AA150" s="178" t="s">
        <v>1809</v>
      </c>
      <c r="AB150" s="178" t="s">
        <v>1808</v>
      </c>
      <c r="AC150" s="179">
        <v>44559</v>
      </c>
      <c r="AD150" s="193" t="s">
        <v>8000</v>
      </c>
      <c r="AE150" s="186">
        <v>8830000</v>
      </c>
      <c r="AF150" s="186" t="s">
        <v>7966</v>
      </c>
      <c r="AG150" s="186" t="s">
        <v>4515</v>
      </c>
      <c r="AH150" s="186">
        <v>2</v>
      </c>
      <c r="AI150" s="186" t="s">
        <v>7999</v>
      </c>
      <c r="AJ150" s="186" t="s">
        <v>7967</v>
      </c>
      <c r="AK150" s="187">
        <v>44862</v>
      </c>
      <c r="AL150" s="193" t="s">
        <v>8001</v>
      </c>
      <c r="AM150" s="178">
        <v>330000</v>
      </c>
      <c r="AN150" s="178" t="s">
        <v>7970</v>
      </c>
      <c r="AO150" s="178" t="s">
        <v>4515</v>
      </c>
      <c r="AP150" s="178">
        <v>2</v>
      </c>
      <c r="AQ150" s="178" t="s">
        <v>6075</v>
      </c>
      <c r="AR150" s="178" t="s">
        <v>7971</v>
      </c>
      <c r="AS150" s="179">
        <v>44862</v>
      </c>
      <c r="AT150" s="194" t="s">
        <v>592</v>
      </c>
      <c r="AU150" s="186" t="s">
        <v>14</v>
      </c>
      <c r="AV150" s="186">
        <v>0</v>
      </c>
      <c r="AW150" s="186" t="s">
        <v>30</v>
      </c>
      <c r="AX150" s="186">
        <v>2</v>
      </c>
      <c r="AY150" s="186">
        <v>0</v>
      </c>
      <c r="AZ150" s="186">
        <v>0</v>
      </c>
      <c r="BA150" s="187">
        <v>43511</v>
      </c>
      <c r="BB150" s="193" t="s">
        <v>591</v>
      </c>
      <c r="BC150" s="178" t="s">
        <v>14</v>
      </c>
      <c r="BD150" s="178">
        <v>0</v>
      </c>
      <c r="BE150" s="178" t="s">
        <v>30</v>
      </c>
      <c r="BF150" s="178">
        <v>2</v>
      </c>
      <c r="BG150" s="178">
        <v>0</v>
      </c>
      <c r="BH150" s="178">
        <v>0</v>
      </c>
      <c r="BI150" s="179">
        <v>43511</v>
      </c>
      <c r="BJ150" s="194" t="s">
        <v>6076</v>
      </c>
      <c r="BK150" s="194">
        <v>109</v>
      </c>
      <c r="BL150" s="194" t="s">
        <v>5980</v>
      </c>
      <c r="BM150" s="194" t="s">
        <v>19</v>
      </c>
      <c r="BN150" s="194">
        <v>3</v>
      </c>
      <c r="BO150" s="194" t="s">
        <v>6075</v>
      </c>
      <c r="BP150" s="186" t="s">
        <v>6074</v>
      </c>
      <c r="BQ150" s="195">
        <v>44832</v>
      </c>
      <c r="BR150" s="193" t="s">
        <v>586</v>
      </c>
      <c r="BS150" s="196">
        <v>0</v>
      </c>
      <c r="BT150" s="196">
        <v>0</v>
      </c>
      <c r="BU150" s="196" t="s">
        <v>30</v>
      </c>
      <c r="BV150" s="196">
        <v>2</v>
      </c>
      <c r="BW150" s="196">
        <v>0</v>
      </c>
      <c r="BX150" s="196">
        <v>0</v>
      </c>
      <c r="BY150" s="179">
        <v>43511</v>
      </c>
      <c r="BZ150" s="194" t="s">
        <v>587</v>
      </c>
      <c r="CA150" s="194">
        <v>0</v>
      </c>
      <c r="CB150" s="194">
        <v>0</v>
      </c>
      <c r="CC150" s="194" t="s">
        <v>30</v>
      </c>
      <c r="CD150" s="194">
        <v>2</v>
      </c>
      <c r="CE150" s="194">
        <v>0</v>
      </c>
      <c r="CF150" s="194">
        <v>0</v>
      </c>
      <c r="CG150" s="195">
        <v>43511</v>
      </c>
      <c r="CH150" s="193" t="s">
        <v>10031</v>
      </c>
      <c r="CI150" s="194" t="e">
        <v>#N/A</v>
      </c>
      <c r="CJ150" s="194" t="e">
        <v>#N/A</v>
      </c>
      <c r="CK150" s="194" t="e">
        <v>#N/A</v>
      </c>
      <c r="CL150" s="194" t="e">
        <v>#N/A</v>
      </c>
      <c r="CM150" s="194" t="e">
        <v>#N/A</v>
      </c>
      <c r="CN150" s="194" t="e">
        <v>#N/A</v>
      </c>
      <c r="CO150" s="197" t="e">
        <v>#N/A</v>
      </c>
      <c r="CP150" s="194" t="s">
        <v>590</v>
      </c>
      <c r="CQ150" s="196" t="s">
        <v>14</v>
      </c>
      <c r="CR150" s="196">
        <v>0</v>
      </c>
      <c r="CS150" s="196" t="s">
        <v>30</v>
      </c>
      <c r="CT150" s="196">
        <v>2</v>
      </c>
      <c r="CU150" s="196">
        <v>0</v>
      </c>
      <c r="CV150" s="196">
        <v>0</v>
      </c>
      <c r="CW150" s="179">
        <v>43511</v>
      </c>
      <c r="CX150" s="194" t="s">
        <v>8003</v>
      </c>
      <c r="CY150" s="186">
        <v>185000</v>
      </c>
      <c r="CZ150" s="186" t="s">
        <v>7977</v>
      </c>
      <c r="DA150" s="186" t="s">
        <v>4515</v>
      </c>
      <c r="DB150" s="186">
        <v>2</v>
      </c>
      <c r="DC150" s="186" t="s">
        <v>5350</v>
      </c>
      <c r="DD150" s="186" t="s">
        <v>5349</v>
      </c>
      <c r="DE150" s="192">
        <v>44862</v>
      </c>
      <c r="DF150" s="193" t="s">
        <v>8004</v>
      </c>
      <c r="DG150" s="178">
        <v>28796000</v>
      </c>
      <c r="DH150" s="196" t="s">
        <v>7977</v>
      </c>
      <c r="DI150" s="196" t="s">
        <v>4515</v>
      </c>
      <c r="DJ150" s="196">
        <v>2</v>
      </c>
      <c r="DK150" s="196" t="s">
        <v>5350</v>
      </c>
      <c r="DL150" s="196" t="s">
        <v>5349</v>
      </c>
      <c r="DM150" s="179">
        <v>44862</v>
      </c>
      <c r="DN150" s="194" t="s">
        <v>8006</v>
      </c>
      <c r="DO150" s="186">
        <v>8645000</v>
      </c>
      <c r="DP150" s="194" t="s">
        <v>7977</v>
      </c>
      <c r="DQ150" s="194" t="s">
        <v>4515</v>
      </c>
      <c r="DR150" s="194">
        <v>2</v>
      </c>
      <c r="DS150" s="194" t="s">
        <v>5350</v>
      </c>
      <c r="DT150" s="194" t="s">
        <v>8005</v>
      </c>
      <c r="DU150" s="195">
        <v>44862</v>
      </c>
      <c r="DV150" s="193" t="s">
        <v>8007</v>
      </c>
      <c r="DW150" s="178">
        <v>149000</v>
      </c>
      <c r="DX150" s="196" t="s">
        <v>7977</v>
      </c>
      <c r="DY150" s="196" t="s">
        <v>4515</v>
      </c>
      <c r="DZ150" s="196">
        <v>2</v>
      </c>
      <c r="EA150" s="196" t="s">
        <v>5350</v>
      </c>
      <c r="EB150" s="196" t="s">
        <v>5349</v>
      </c>
      <c r="EC150" s="179">
        <v>44862</v>
      </c>
      <c r="ED150" s="194" t="s">
        <v>8008</v>
      </c>
      <c r="EE150" s="186">
        <v>36000</v>
      </c>
      <c r="EF150" s="194" t="s">
        <v>7977</v>
      </c>
      <c r="EG150" s="194" t="s">
        <v>4515</v>
      </c>
      <c r="EH150" s="194">
        <v>2</v>
      </c>
      <c r="EI150" s="194" t="s">
        <v>5350</v>
      </c>
      <c r="EJ150" s="194" t="s">
        <v>5349</v>
      </c>
      <c r="EK150" s="195">
        <v>44862</v>
      </c>
      <c r="EL150" s="193" t="s">
        <v>5351</v>
      </c>
      <c r="EM150" s="178">
        <v>0</v>
      </c>
      <c r="EN150" s="196" t="s">
        <v>5348</v>
      </c>
      <c r="EO150" s="196" t="s">
        <v>4515</v>
      </c>
      <c r="EP150" s="196">
        <v>2</v>
      </c>
      <c r="EQ150" s="196" t="s">
        <v>5350</v>
      </c>
      <c r="ER150" s="196" t="s">
        <v>5349</v>
      </c>
      <c r="ES150" s="179">
        <v>44804</v>
      </c>
      <c r="ET150" s="194" t="s">
        <v>8002</v>
      </c>
      <c r="EU150" s="194">
        <v>186</v>
      </c>
      <c r="EV150" s="194" t="s">
        <v>5980</v>
      </c>
      <c r="EW150" s="194" t="s">
        <v>19</v>
      </c>
      <c r="EX150" s="194">
        <v>3</v>
      </c>
      <c r="EY150" s="194" t="s">
        <v>6075</v>
      </c>
      <c r="EZ150" s="194" t="s">
        <v>6074</v>
      </c>
      <c r="FA150" s="195">
        <v>44862</v>
      </c>
      <c r="FB150" s="193" t="s">
        <v>589</v>
      </c>
      <c r="FC150" s="196">
        <v>2</v>
      </c>
      <c r="FD150" s="196">
        <v>0</v>
      </c>
      <c r="FE150" s="196" t="s">
        <v>30</v>
      </c>
      <c r="FF150" s="196">
        <v>2</v>
      </c>
      <c r="FG150" s="196" t="s">
        <v>588</v>
      </c>
      <c r="FH150" s="196">
        <v>0</v>
      </c>
      <c r="FI150" s="179">
        <v>43511</v>
      </c>
      <c r="FJ150" s="193" t="s">
        <v>597</v>
      </c>
      <c r="FK150" s="194" t="s">
        <v>14</v>
      </c>
      <c r="FL150" s="194">
        <v>0</v>
      </c>
      <c r="FM150" s="194" t="s">
        <v>30</v>
      </c>
      <c r="FN150" s="194">
        <v>2</v>
      </c>
      <c r="FO150" s="194" t="s">
        <v>596</v>
      </c>
      <c r="FP150" s="186">
        <v>0</v>
      </c>
      <c r="FQ150" s="187">
        <v>43511</v>
      </c>
      <c r="FR150" s="193" t="s">
        <v>599</v>
      </c>
      <c r="FS150" s="196" t="s">
        <v>14</v>
      </c>
      <c r="FT150" s="196">
        <v>0</v>
      </c>
      <c r="FU150" s="196" t="s">
        <v>30</v>
      </c>
      <c r="FV150" s="196">
        <v>2</v>
      </c>
      <c r="FW150" s="196" t="s">
        <v>598</v>
      </c>
      <c r="FX150" s="196">
        <v>0</v>
      </c>
      <c r="FY150" s="179">
        <v>43511</v>
      </c>
      <c r="FZ150" s="194" t="s">
        <v>3540</v>
      </c>
      <c r="GA150" s="194">
        <v>1</v>
      </c>
      <c r="GB150" s="194" t="s">
        <v>2247</v>
      </c>
      <c r="GC150" s="194" t="s">
        <v>30</v>
      </c>
      <c r="GD150" s="194">
        <v>2</v>
      </c>
      <c r="GE150" s="194" t="s">
        <v>14</v>
      </c>
      <c r="GF150" s="194" t="s">
        <v>14</v>
      </c>
      <c r="GG150" s="195">
        <v>44696</v>
      </c>
      <c r="GH150" s="193" t="s">
        <v>3546</v>
      </c>
      <c r="GI150" s="196">
        <v>0</v>
      </c>
      <c r="GJ150" s="196" t="s">
        <v>2247</v>
      </c>
      <c r="GK150" s="196" t="s">
        <v>30</v>
      </c>
      <c r="GL150" s="196">
        <v>2</v>
      </c>
      <c r="GM150" s="196" t="s">
        <v>14</v>
      </c>
      <c r="GN150" s="196" t="s">
        <v>14</v>
      </c>
      <c r="GO150" s="179">
        <v>44696</v>
      </c>
      <c r="GP150" s="194" t="s">
        <v>3541</v>
      </c>
      <c r="GQ150" s="194">
        <v>1</v>
      </c>
      <c r="GR150" s="194" t="s">
        <v>2247</v>
      </c>
      <c r="GS150" s="194" t="s">
        <v>30</v>
      </c>
      <c r="GT150" s="194">
        <v>2</v>
      </c>
      <c r="GU150" s="194" t="s">
        <v>14</v>
      </c>
      <c r="GV150" s="194" t="s">
        <v>14</v>
      </c>
      <c r="GW150" s="195">
        <v>44696</v>
      </c>
      <c r="GX150" s="193" t="s">
        <v>3547</v>
      </c>
      <c r="GY150" s="196">
        <v>0</v>
      </c>
      <c r="GZ150" s="196" t="s">
        <v>2247</v>
      </c>
      <c r="HA150" s="196" t="s">
        <v>30</v>
      </c>
      <c r="HB150" s="196">
        <v>2</v>
      </c>
      <c r="HC150" s="196" t="s">
        <v>14</v>
      </c>
      <c r="HD150" s="196" t="s">
        <v>14</v>
      </c>
      <c r="HE150" s="179">
        <v>44696</v>
      </c>
      <c r="HF150" s="194" t="s">
        <v>3539</v>
      </c>
      <c r="HG150" s="194">
        <v>2</v>
      </c>
      <c r="HH150" s="194" t="s">
        <v>2247</v>
      </c>
      <c r="HI150" s="194" t="s">
        <v>30</v>
      </c>
      <c r="HJ150" s="194">
        <v>2</v>
      </c>
      <c r="HK150" s="194" t="s">
        <v>14</v>
      </c>
      <c r="HL150" s="194" t="s">
        <v>14</v>
      </c>
      <c r="HM150" s="195">
        <v>44696</v>
      </c>
      <c r="HN150" s="193" t="s">
        <v>3545</v>
      </c>
      <c r="HO150" s="196">
        <v>2</v>
      </c>
      <c r="HP150" s="196" t="s">
        <v>2247</v>
      </c>
      <c r="HQ150" s="196" t="s">
        <v>30</v>
      </c>
      <c r="HR150" s="196">
        <v>2</v>
      </c>
      <c r="HS150" s="196" t="s">
        <v>14</v>
      </c>
      <c r="HT150" s="196" t="s">
        <v>14</v>
      </c>
      <c r="HU150" s="179">
        <v>44696</v>
      </c>
      <c r="HV150" s="194" t="s">
        <v>3542</v>
      </c>
      <c r="HW150" s="194">
        <v>0</v>
      </c>
      <c r="HX150" s="194" t="s">
        <v>2247</v>
      </c>
      <c r="HY150" s="194" t="s">
        <v>30</v>
      </c>
      <c r="HZ150" s="194">
        <v>2</v>
      </c>
      <c r="IA150" s="194" t="s">
        <v>14</v>
      </c>
      <c r="IB150" s="194" t="s">
        <v>14</v>
      </c>
      <c r="IC150" s="195">
        <v>44696</v>
      </c>
      <c r="ID150" s="193" t="s">
        <v>3544</v>
      </c>
      <c r="IE150" s="196">
        <v>3</v>
      </c>
      <c r="IF150" s="196" t="s">
        <v>2247</v>
      </c>
      <c r="IG150" s="196" t="s">
        <v>30</v>
      </c>
      <c r="IH150" s="196">
        <v>2</v>
      </c>
      <c r="II150" s="196" t="s">
        <v>14</v>
      </c>
      <c r="IJ150" s="196" t="s">
        <v>14</v>
      </c>
      <c r="IK150" s="179">
        <v>44696</v>
      </c>
      <c r="IL150" s="194" t="s">
        <v>3543</v>
      </c>
      <c r="IM150" s="194">
        <v>0</v>
      </c>
      <c r="IN150" s="194" t="s">
        <v>2247</v>
      </c>
      <c r="IO150" s="194" t="s">
        <v>30</v>
      </c>
      <c r="IP150" s="194">
        <v>2</v>
      </c>
      <c r="IQ150" s="194" t="s">
        <v>14</v>
      </c>
      <c r="IR150" s="194" t="s">
        <v>14</v>
      </c>
      <c r="IS150" s="195">
        <v>44696</v>
      </c>
    </row>
    <row r="151" spans="1:253" x14ac:dyDescent="0.25">
      <c r="A151" s="282" t="s">
        <v>600</v>
      </c>
      <c r="B151" s="282" t="s">
        <v>9217</v>
      </c>
      <c r="C151" s="282" t="s">
        <v>601</v>
      </c>
      <c r="D151" s="282" t="s">
        <v>10048</v>
      </c>
      <c r="E151" s="282" t="s">
        <v>8906</v>
      </c>
      <c r="F151" s="282" t="s">
        <v>1665</v>
      </c>
      <c r="G151" s="177">
        <v>84339000</v>
      </c>
      <c r="H151" s="178" t="s">
        <v>1645</v>
      </c>
      <c r="I151" s="178" t="s">
        <v>80</v>
      </c>
      <c r="J151" s="178">
        <v>1</v>
      </c>
      <c r="K151" s="178" t="s">
        <v>1664</v>
      </c>
      <c r="L151" s="178" t="s">
        <v>1663</v>
      </c>
      <c r="M151" s="179">
        <v>44454</v>
      </c>
      <c r="N151" s="193" t="s">
        <v>613</v>
      </c>
      <c r="O151" s="180">
        <v>195587</v>
      </c>
      <c r="P151" s="180" t="s">
        <v>611</v>
      </c>
      <c r="Q151" s="180" t="s">
        <v>30</v>
      </c>
      <c r="R151" s="180">
        <v>2</v>
      </c>
      <c r="S151" s="180">
        <v>0</v>
      </c>
      <c r="T151" s="180" t="s">
        <v>612</v>
      </c>
      <c r="U151" s="181">
        <v>43511</v>
      </c>
      <c r="V151" s="193" t="s">
        <v>627</v>
      </c>
      <c r="W151" s="178">
        <v>12974000</v>
      </c>
      <c r="X151" s="178" t="s">
        <v>625</v>
      </c>
      <c r="Y151" s="178" t="s">
        <v>30</v>
      </c>
      <c r="Z151" s="178">
        <v>2</v>
      </c>
      <c r="AA151" s="178">
        <v>0</v>
      </c>
      <c r="AB151" s="178" t="s">
        <v>626</v>
      </c>
      <c r="AC151" s="179">
        <v>43511</v>
      </c>
      <c r="AD151" s="193" t="s">
        <v>620</v>
      </c>
      <c r="AE151" s="186" t="s">
        <v>14</v>
      </c>
      <c r="AF151" s="186">
        <v>0</v>
      </c>
      <c r="AG151" s="186" t="s">
        <v>30</v>
      </c>
      <c r="AH151" s="186">
        <v>2</v>
      </c>
      <c r="AI151" s="186">
        <v>0</v>
      </c>
      <c r="AJ151" s="186">
        <v>0</v>
      </c>
      <c r="AK151" s="187">
        <v>43511</v>
      </c>
      <c r="AL151" s="193" t="s">
        <v>623</v>
      </c>
      <c r="AM151" s="178" t="s">
        <v>14</v>
      </c>
      <c r="AN151" s="178">
        <v>0</v>
      </c>
      <c r="AO151" s="178" t="s">
        <v>30</v>
      </c>
      <c r="AP151" s="178">
        <v>2</v>
      </c>
      <c r="AQ151" s="178" t="s">
        <v>622</v>
      </c>
      <c r="AR151" s="178" t="s">
        <v>621</v>
      </c>
      <c r="AS151" s="179">
        <v>43511</v>
      </c>
      <c r="AT151" s="194" t="s">
        <v>610</v>
      </c>
      <c r="AU151" s="186" t="s">
        <v>14</v>
      </c>
      <c r="AV151" s="186">
        <v>0</v>
      </c>
      <c r="AW151" s="186" t="s">
        <v>30</v>
      </c>
      <c r="AX151" s="186">
        <v>2</v>
      </c>
      <c r="AY151" s="186">
        <v>0</v>
      </c>
      <c r="AZ151" s="186">
        <v>0</v>
      </c>
      <c r="BA151" s="187">
        <v>43511</v>
      </c>
      <c r="BB151" s="193" t="s">
        <v>609</v>
      </c>
      <c r="BC151" s="178" t="s">
        <v>14</v>
      </c>
      <c r="BD151" s="178">
        <v>0</v>
      </c>
      <c r="BE151" s="178" t="s">
        <v>30</v>
      </c>
      <c r="BF151" s="178">
        <v>2</v>
      </c>
      <c r="BG151" s="178">
        <v>0</v>
      </c>
      <c r="BH151" s="178">
        <v>0</v>
      </c>
      <c r="BI151" s="179">
        <v>43511</v>
      </c>
      <c r="BJ151" s="194" t="s">
        <v>5354</v>
      </c>
      <c r="BK151" s="194">
        <v>134</v>
      </c>
      <c r="BL151" s="194" t="s">
        <v>5352</v>
      </c>
      <c r="BM151" s="194" t="s">
        <v>19</v>
      </c>
      <c r="BN151" s="194">
        <v>3</v>
      </c>
      <c r="BO151" s="194" t="s">
        <v>5353</v>
      </c>
      <c r="BP151" s="186" t="s">
        <v>158</v>
      </c>
      <c r="BQ151" s="195">
        <v>44804</v>
      </c>
      <c r="BR151" s="193" t="s">
        <v>602</v>
      </c>
      <c r="BS151" s="196" t="s">
        <v>14</v>
      </c>
      <c r="BT151" s="196">
        <v>0</v>
      </c>
      <c r="BU151" s="196" t="s">
        <v>30</v>
      </c>
      <c r="BV151" s="196">
        <v>2</v>
      </c>
      <c r="BW151" s="196">
        <v>0</v>
      </c>
      <c r="BX151" s="196">
        <v>0</v>
      </c>
      <c r="BY151" s="179">
        <v>43511</v>
      </c>
      <c r="BZ151" s="194" t="s">
        <v>603</v>
      </c>
      <c r="CA151" s="194" t="s">
        <v>14</v>
      </c>
      <c r="CB151" s="194" t="s">
        <v>14</v>
      </c>
      <c r="CC151" s="194" t="s">
        <v>14</v>
      </c>
      <c r="CD151" s="194" t="s">
        <v>14</v>
      </c>
      <c r="CE151" s="194">
        <v>0</v>
      </c>
      <c r="CF151" s="194">
        <v>0</v>
      </c>
      <c r="CG151" s="195">
        <v>43511</v>
      </c>
      <c r="CH151" s="193" t="s">
        <v>10032</v>
      </c>
      <c r="CI151" s="194" t="e">
        <v>#N/A</v>
      </c>
      <c r="CJ151" s="194" t="e">
        <v>#N/A</v>
      </c>
      <c r="CK151" s="194" t="e">
        <v>#N/A</v>
      </c>
      <c r="CL151" s="194" t="e">
        <v>#N/A</v>
      </c>
      <c r="CM151" s="194" t="e">
        <v>#N/A</v>
      </c>
      <c r="CN151" s="194" t="e">
        <v>#N/A</v>
      </c>
      <c r="CO151" s="197" t="e">
        <v>#N/A</v>
      </c>
      <c r="CP151" s="194" t="s">
        <v>606</v>
      </c>
      <c r="CQ151" s="196" t="s">
        <v>14</v>
      </c>
      <c r="CR151" s="196">
        <v>0</v>
      </c>
      <c r="CS151" s="196" t="s">
        <v>30</v>
      </c>
      <c r="CT151" s="196">
        <v>2</v>
      </c>
      <c r="CU151" s="196">
        <v>0</v>
      </c>
      <c r="CV151" s="196">
        <v>0</v>
      </c>
      <c r="CW151" s="179">
        <v>43511</v>
      </c>
      <c r="CX151" s="194" t="s">
        <v>632</v>
      </c>
      <c r="CY151" s="186" t="s">
        <v>14</v>
      </c>
      <c r="CZ151" s="186">
        <v>0</v>
      </c>
      <c r="DA151" s="186" t="s">
        <v>30</v>
      </c>
      <c r="DB151" s="186">
        <v>2</v>
      </c>
      <c r="DC151" s="186" t="s">
        <v>615</v>
      </c>
      <c r="DD151" s="186">
        <v>0</v>
      </c>
      <c r="DE151" s="192">
        <v>43511</v>
      </c>
      <c r="DF151" s="193" t="s">
        <v>616</v>
      </c>
      <c r="DG151" s="178" t="s">
        <v>14</v>
      </c>
      <c r="DH151" s="196">
        <v>0</v>
      </c>
      <c r="DI151" s="196" t="s">
        <v>30</v>
      </c>
      <c r="DJ151" s="196">
        <v>2</v>
      </c>
      <c r="DK151" s="196" t="s">
        <v>615</v>
      </c>
      <c r="DL151" s="196">
        <v>0</v>
      </c>
      <c r="DM151" s="179">
        <v>43511</v>
      </c>
      <c r="DN151" s="194" t="s">
        <v>636</v>
      </c>
      <c r="DO151" s="186" t="s">
        <v>14</v>
      </c>
      <c r="DP151" s="194">
        <v>0</v>
      </c>
      <c r="DQ151" s="194" t="s">
        <v>30</v>
      </c>
      <c r="DR151" s="194">
        <v>2</v>
      </c>
      <c r="DS151" s="194" t="s">
        <v>615</v>
      </c>
      <c r="DT151" s="194">
        <v>0</v>
      </c>
      <c r="DU151" s="195">
        <v>43511</v>
      </c>
      <c r="DV151" s="193" t="s">
        <v>618</v>
      </c>
      <c r="DW151" s="178" t="s">
        <v>14</v>
      </c>
      <c r="DX151" s="196">
        <v>0</v>
      </c>
      <c r="DY151" s="196" t="s">
        <v>30</v>
      </c>
      <c r="DZ151" s="196">
        <v>2</v>
      </c>
      <c r="EA151" s="196" t="s">
        <v>615</v>
      </c>
      <c r="EB151" s="196">
        <v>0</v>
      </c>
      <c r="EC151" s="179">
        <v>43511</v>
      </c>
      <c r="ED151" s="194" t="s">
        <v>634</v>
      </c>
      <c r="EE151" s="186" t="s">
        <v>14</v>
      </c>
      <c r="EF151" s="194">
        <v>0</v>
      </c>
      <c r="EG151" s="194" t="s">
        <v>30</v>
      </c>
      <c r="EH151" s="194">
        <v>2</v>
      </c>
      <c r="EI151" s="194" t="s">
        <v>615</v>
      </c>
      <c r="EJ151" s="194">
        <v>0</v>
      </c>
      <c r="EK151" s="195">
        <v>43511</v>
      </c>
      <c r="EL151" s="193" t="s">
        <v>608</v>
      </c>
      <c r="EM151" s="178" t="s">
        <v>14</v>
      </c>
      <c r="EN151" s="196">
        <v>0</v>
      </c>
      <c r="EO151" s="196" t="s">
        <v>30</v>
      </c>
      <c r="EP151" s="196">
        <v>2</v>
      </c>
      <c r="EQ151" s="196">
        <v>0</v>
      </c>
      <c r="ER151" s="196">
        <v>0</v>
      </c>
      <c r="ES151" s="179">
        <v>43511</v>
      </c>
      <c r="ET151" s="194" t="s">
        <v>7998</v>
      </c>
      <c r="EU151" s="194">
        <v>186</v>
      </c>
      <c r="EV151" s="194" t="s">
        <v>7974</v>
      </c>
      <c r="EW151" s="194" t="s">
        <v>19</v>
      </c>
      <c r="EX151" s="194">
        <v>3</v>
      </c>
      <c r="EY151" s="194" t="s">
        <v>7975</v>
      </c>
      <c r="EZ151" s="194" t="s">
        <v>1511</v>
      </c>
      <c r="FA151" s="195">
        <v>44862</v>
      </c>
      <c r="FB151" s="193" t="s">
        <v>605</v>
      </c>
      <c r="FC151" s="196">
        <v>3</v>
      </c>
      <c r="FD151" s="196">
        <v>0</v>
      </c>
      <c r="FE151" s="196" t="s">
        <v>30</v>
      </c>
      <c r="FF151" s="196">
        <v>2</v>
      </c>
      <c r="FG151" s="196" t="s">
        <v>604</v>
      </c>
      <c r="FH151" s="196">
        <v>0</v>
      </c>
      <c r="FI151" s="179">
        <v>43511</v>
      </c>
      <c r="FJ151" s="193" t="s">
        <v>629</v>
      </c>
      <c r="FK151" s="194" t="s">
        <v>14</v>
      </c>
      <c r="FL151" s="194">
        <v>0</v>
      </c>
      <c r="FM151" s="194" t="s">
        <v>30</v>
      </c>
      <c r="FN151" s="194">
        <v>2</v>
      </c>
      <c r="FO151" s="194" t="s">
        <v>628</v>
      </c>
      <c r="FP151" s="186">
        <v>0</v>
      </c>
      <c r="FQ151" s="187">
        <v>43511</v>
      </c>
      <c r="FR151" s="193" t="s">
        <v>630</v>
      </c>
      <c r="FS151" s="196" t="s">
        <v>14</v>
      </c>
      <c r="FT151" s="196">
        <v>0</v>
      </c>
      <c r="FU151" s="196" t="s">
        <v>30</v>
      </c>
      <c r="FV151" s="196">
        <v>2</v>
      </c>
      <c r="FW151" s="196" t="s">
        <v>628</v>
      </c>
      <c r="FX151" s="196">
        <v>0</v>
      </c>
      <c r="FY151" s="179">
        <v>43511</v>
      </c>
      <c r="FZ151" s="194" t="s">
        <v>3549</v>
      </c>
      <c r="GA151" s="194">
        <v>1</v>
      </c>
      <c r="GB151" s="194" t="s">
        <v>2247</v>
      </c>
      <c r="GC151" s="194" t="s">
        <v>30</v>
      </c>
      <c r="GD151" s="194">
        <v>2</v>
      </c>
      <c r="GE151" s="194" t="s">
        <v>14</v>
      </c>
      <c r="GF151" s="194" t="s">
        <v>14</v>
      </c>
      <c r="GG151" s="195">
        <v>44696</v>
      </c>
      <c r="GH151" s="193" t="s">
        <v>3555</v>
      </c>
      <c r="GI151" s="196">
        <v>1</v>
      </c>
      <c r="GJ151" s="196" t="s">
        <v>2247</v>
      </c>
      <c r="GK151" s="196" t="s">
        <v>30</v>
      </c>
      <c r="GL151" s="196">
        <v>2</v>
      </c>
      <c r="GM151" s="196" t="s">
        <v>14</v>
      </c>
      <c r="GN151" s="196" t="s">
        <v>14</v>
      </c>
      <c r="GO151" s="179">
        <v>44696</v>
      </c>
      <c r="GP151" s="194" t="s">
        <v>3550</v>
      </c>
      <c r="GQ151" s="194">
        <v>0</v>
      </c>
      <c r="GR151" s="194" t="s">
        <v>2247</v>
      </c>
      <c r="GS151" s="194" t="s">
        <v>30</v>
      </c>
      <c r="GT151" s="194">
        <v>2</v>
      </c>
      <c r="GU151" s="194" t="s">
        <v>14</v>
      </c>
      <c r="GV151" s="194" t="s">
        <v>14</v>
      </c>
      <c r="GW151" s="195">
        <v>44696</v>
      </c>
      <c r="GX151" s="193" t="s">
        <v>3556</v>
      </c>
      <c r="GY151" s="196">
        <v>0</v>
      </c>
      <c r="GZ151" s="196" t="s">
        <v>2247</v>
      </c>
      <c r="HA151" s="196" t="s">
        <v>30</v>
      </c>
      <c r="HB151" s="196">
        <v>2</v>
      </c>
      <c r="HC151" s="196" t="s">
        <v>14</v>
      </c>
      <c r="HD151" s="196" t="s">
        <v>14</v>
      </c>
      <c r="HE151" s="179">
        <v>44696</v>
      </c>
      <c r="HF151" s="194" t="s">
        <v>3548</v>
      </c>
      <c r="HG151" s="194">
        <v>0</v>
      </c>
      <c r="HH151" s="194" t="s">
        <v>2247</v>
      </c>
      <c r="HI151" s="194" t="s">
        <v>30</v>
      </c>
      <c r="HJ151" s="194">
        <v>2</v>
      </c>
      <c r="HK151" s="194" t="s">
        <v>14</v>
      </c>
      <c r="HL151" s="194" t="s">
        <v>14</v>
      </c>
      <c r="HM151" s="195">
        <v>44696</v>
      </c>
      <c r="HN151" s="193" t="s">
        <v>3554</v>
      </c>
      <c r="HO151" s="196">
        <v>0</v>
      </c>
      <c r="HP151" s="196" t="s">
        <v>2247</v>
      </c>
      <c r="HQ151" s="196" t="s">
        <v>30</v>
      </c>
      <c r="HR151" s="196">
        <v>2</v>
      </c>
      <c r="HS151" s="196" t="s">
        <v>14</v>
      </c>
      <c r="HT151" s="196" t="s">
        <v>14</v>
      </c>
      <c r="HU151" s="179">
        <v>44696</v>
      </c>
      <c r="HV151" s="194" t="s">
        <v>3551</v>
      </c>
      <c r="HW151" s="194">
        <v>0</v>
      </c>
      <c r="HX151" s="194" t="s">
        <v>2247</v>
      </c>
      <c r="HY151" s="194" t="s">
        <v>30</v>
      </c>
      <c r="HZ151" s="194">
        <v>2</v>
      </c>
      <c r="IA151" s="194" t="s">
        <v>14</v>
      </c>
      <c r="IB151" s="194" t="s">
        <v>14</v>
      </c>
      <c r="IC151" s="195">
        <v>44696</v>
      </c>
      <c r="ID151" s="193" t="s">
        <v>3553</v>
      </c>
      <c r="IE151" s="196">
        <v>3</v>
      </c>
      <c r="IF151" s="196" t="s">
        <v>2247</v>
      </c>
      <c r="IG151" s="196" t="s">
        <v>30</v>
      </c>
      <c r="IH151" s="196">
        <v>2</v>
      </c>
      <c r="II151" s="196" t="s">
        <v>14</v>
      </c>
      <c r="IJ151" s="196" t="s">
        <v>14</v>
      </c>
      <c r="IK151" s="179">
        <v>44696</v>
      </c>
      <c r="IL151" s="194" t="s">
        <v>3552</v>
      </c>
      <c r="IM151" s="194">
        <v>0</v>
      </c>
      <c r="IN151" s="194" t="s">
        <v>2247</v>
      </c>
      <c r="IO151" s="194" t="s">
        <v>30</v>
      </c>
      <c r="IP151" s="194">
        <v>2</v>
      </c>
      <c r="IQ151" s="194" t="s">
        <v>14</v>
      </c>
      <c r="IR151" s="194" t="s">
        <v>14</v>
      </c>
      <c r="IS151" s="195">
        <v>44696</v>
      </c>
    </row>
    <row r="152" spans="1:253" x14ac:dyDescent="0.25">
      <c r="A152" s="282" t="s">
        <v>1989</v>
      </c>
      <c r="B152" s="282" t="s">
        <v>9276</v>
      </c>
      <c r="C152" s="282" t="s">
        <v>1990</v>
      </c>
      <c r="D152" s="282" t="s">
        <v>93</v>
      </c>
      <c r="E152" s="282" t="s">
        <v>8909</v>
      </c>
      <c r="F152" s="282" t="s">
        <v>6736</v>
      </c>
      <c r="G152" s="177">
        <v>65608000</v>
      </c>
      <c r="H152" s="178" t="s">
        <v>6733</v>
      </c>
      <c r="I152" s="178" t="s">
        <v>4515</v>
      </c>
      <c r="J152" s="178">
        <v>2</v>
      </c>
      <c r="K152" s="178" t="s">
        <v>6735</v>
      </c>
      <c r="L152" s="178" t="s">
        <v>6734</v>
      </c>
      <c r="M152" s="179">
        <v>44858</v>
      </c>
      <c r="N152" s="193" t="s">
        <v>1994</v>
      </c>
      <c r="O152" s="180">
        <v>144996</v>
      </c>
      <c r="P152" s="180" t="s">
        <v>1991</v>
      </c>
      <c r="Q152" s="180" t="s">
        <v>30</v>
      </c>
      <c r="R152" s="180">
        <v>2</v>
      </c>
      <c r="S152" s="180" t="s">
        <v>1993</v>
      </c>
      <c r="T152" s="180" t="s">
        <v>1992</v>
      </c>
      <c r="U152" s="181">
        <v>44635</v>
      </c>
      <c r="V152" s="193" t="s">
        <v>6740</v>
      </c>
      <c r="W152" s="178">
        <v>14911000</v>
      </c>
      <c r="X152" s="178" t="s">
        <v>6737</v>
      </c>
      <c r="Y152" s="178" t="s">
        <v>4515</v>
      </c>
      <c r="Z152" s="178">
        <v>2</v>
      </c>
      <c r="AA152" s="178" t="s">
        <v>6739</v>
      </c>
      <c r="AB152" s="178" t="s">
        <v>6738</v>
      </c>
      <c r="AC152" s="179">
        <v>44858</v>
      </c>
      <c r="AD152" s="193" t="s">
        <v>6741</v>
      </c>
      <c r="AE152" s="186">
        <v>12914000</v>
      </c>
      <c r="AF152" s="186" t="s">
        <v>6737</v>
      </c>
      <c r="AG152" s="186" t="s">
        <v>4515</v>
      </c>
      <c r="AH152" s="186">
        <v>2</v>
      </c>
      <c r="AI152" s="186" t="s">
        <v>3820</v>
      </c>
      <c r="AJ152" s="186" t="s">
        <v>6738</v>
      </c>
      <c r="AK152" s="187">
        <v>44858</v>
      </c>
      <c r="AL152" s="193" t="s">
        <v>6744</v>
      </c>
      <c r="AM152" s="178">
        <v>248000</v>
      </c>
      <c r="AN152" s="178" t="s">
        <v>6722</v>
      </c>
      <c r="AO152" s="178" t="s">
        <v>80</v>
      </c>
      <c r="AP152" s="178">
        <v>1</v>
      </c>
      <c r="AQ152" s="178" t="s">
        <v>6743</v>
      </c>
      <c r="AR152" s="178" t="s">
        <v>6742</v>
      </c>
      <c r="AS152" s="179">
        <v>44858</v>
      </c>
      <c r="AT152" s="194" t="s">
        <v>1996</v>
      </c>
      <c r="AU152" s="186" t="s">
        <v>14</v>
      </c>
      <c r="AV152" s="186" t="s">
        <v>14</v>
      </c>
      <c r="AW152" s="186" t="s">
        <v>19</v>
      </c>
      <c r="AX152" s="186">
        <v>3</v>
      </c>
      <c r="AY152" s="186" t="s">
        <v>14</v>
      </c>
      <c r="AZ152" s="186" t="s">
        <v>14</v>
      </c>
      <c r="BA152" s="187">
        <v>44635</v>
      </c>
      <c r="BB152" s="193" t="s">
        <v>1995</v>
      </c>
      <c r="BC152" s="178" t="s">
        <v>14</v>
      </c>
      <c r="BD152" s="178" t="s">
        <v>14</v>
      </c>
      <c r="BE152" s="178" t="s">
        <v>19</v>
      </c>
      <c r="BF152" s="178">
        <v>3</v>
      </c>
      <c r="BG152" s="178" t="s">
        <v>14</v>
      </c>
      <c r="BH152" s="178" t="s">
        <v>14</v>
      </c>
      <c r="BI152" s="179">
        <v>44635</v>
      </c>
      <c r="BJ152" s="194" t="s">
        <v>6747</v>
      </c>
      <c r="BK152" s="194">
        <v>2</v>
      </c>
      <c r="BL152" s="194" t="s">
        <v>6745</v>
      </c>
      <c r="BM152" s="194" t="s">
        <v>4515</v>
      </c>
      <c r="BN152" s="194">
        <v>2</v>
      </c>
      <c r="BO152" s="194" t="s">
        <v>6746</v>
      </c>
      <c r="BP152" s="186" t="s">
        <v>1300</v>
      </c>
      <c r="BQ152" s="195">
        <v>44858</v>
      </c>
      <c r="BR152" s="193" t="s">
        <v>1997</v>
      </c>
      <c r="BS152" s="196" t="s">
        <v>14</v>
      </c>
      <c r="BT152" s="196" t="s">
        <v>14</v>
      </c>
      <c r="BU152" s="196" t="s">
        <v>19</v>
      </c>
      <c r="BV152" s="196">
        <v>3</v>
      </c>
      <c r="BW152" s="196" t="s">
        <v>14</v>
      </c>
      <c r="BX152" s="196" t="s">
        <v>14</v>
      </c>
      <c r="BY152" s="179">
        <v>44635</v>
      </c>
      <c r="BZ152" s="194" t="s">
        <v>1998</v>
      </c>
      <c r="CA152" s="194" t="s">
        <v>14</v>
      </c>
      <c r="CB152" s="194" t="s">
        <v>14</v>
      </c>
      <c r="CC152" s="194" t="s">
        <v>19</v>
      </c>
      <c r="CD152" s="194">
        <v>3</v>
      </c>
      <c r="CE152" s="194" t="s">
        <v>14</v>
      </c>
      <c r="CF152" s="194" t="s">
        <v>14</v>
      </c>
      <c r="CG152" s="195">
        <v>44635</v>
      </c>
      <c r="CH152" s="193" t="s">
        <v>10033</v>
      </c>
      <c r="CI152" s="194" t="e">
        <v>#N/A</v>
      </c>
      <c r="CJ152" s="194" t="e">
        <v>#N/A</v>
      </c>
      <c r="CK152" s="194" t="e">
        <v>#N/A</v>
      </c>
      <c r="CL152" s="194" t="e">
        <v>#N/A</v>
      </c>
      <c r="CM152" s="194" t="e">
        <v>#N/A</v>
      </c>
      <c r="CN152" s="194" t="e">
        <v>#N/A</v>
      </c>
      <c r="CO152" s="197" t="e">
        <v>#N/A</v>
      </c>
      <c r="CP152" s="194" t="s">
        <v>1999</v>
      </c>
      <c r="CQ152" s="196" t="s">
        <v>14</v>
      </c>
      <c r="CR152" s="196" t="s">
        <v>14</v>
      </c>
      <c r="CS152" s="196" t="s">
        <v>19</v>
      </c>
      <c r="CT152" s="196">
        <v>3</v>
      </c>
      <c r="CU152" s="196" t="s">
        <v>14</v>
      </c>
      <c r="CV152" s="196" t="s">
        <v>14</v>
      </c>
      <c r="CW152" s="179">
        <v>44635</v>
      </c>
      <c r="CX152" s="194" t="s">
        <v>6751</v>
      </c>
      <c r="CY152" s="186">
        <v>840000</v>
      </c>
      <c r="CZ152" s="186" t="s">
        <v>6750</v>
      </c>
      <c r="DA152" s="186" t="s">
        <v>4515</v>
      </c>
      <c r="DB152" s="186">
        <v>2</v>
      </c>
      <c r="DC152" s="186" t="s">
        <v>6757</v>
      </c>
      <c r="DD152" s="186" t="s">
        <v>5095</v>
      </c>
      <c r="DE152" s="192">
        <v>44858</v>
      </c>
      <c r="DF152" s="193" t="s">
        <v>6753</v>
      </c>
      <c r="DG152" s="178">
        <v>1997000</v>
      </c>
      <c r="DH152" s="196" t="s">
        <v>6737</v>
      </c>
      <c r="DI152" s="196" t="s">
        <v>4515</v>
      </c>
      <c r="DJ152" s="196">
        <v>2</v>
      </c>
      <c r="DK152" s="196" t="s">
        <v>6752</v>
      </c>
      <c r="DL152" s="196" t="s">
        <v>6738</v>
      </c>
      <c r="DM152" s="179">
        <v>44858</v>
      </c>
      <c r="DN152" s="194" t="s">
        <v>6756</v>
      </c>
      <c r="DO152" s="186">
        <v>12074000</v>
      </c>
      <c r="DP152" s="194" t="s">
        <v>6754</v>
      </c>
      <c r="DQ152" s="194" t="s">
        <v>4515</v>
      </c>
      <c r="DR152" s="194">
        <v>2</v>
      </c>
      <c r="DS152" s="194" t="s">
        <v>6755</v>
      </c>
      <c r="DT152" s="194" t="s">
        <v>6738</v>
      </c>
      <c r="DU152" s="195">
        <v>44858</v>
      </c>
      <c r="DV152" s="193" t="s">
        <v>6758</v>
      </c>
      <c r="DW152" s="178">
        <v>745000</v>
      </c>
      <c r="DX152" s="196" t="s">
        <v>6750</v>
      </c>
      <c r="DY152" s="196" t="s">
        <v>4515</v>
      </c>
      <c r="DZ152" s="196">
        <v>2</v>
      </c>
      <c r="EA152" s="196" t="s">
        <v>6757</v>
      </c>
      <c r="EB152" s="196" t="s">
        <v>5095</v>
      </c>
      <c r="EC152" s="179">
        <v>44858</v>
      </c>
      <c r="ED152" s="194" t="s">
        <v>6760</v>
      </c>
      <c r="EE152" s="186">
        <v>95000</v>
      </c>
      <c r="EF152" s="194" t="s">
        <v>6750</v>
      </c>
      <c r="EG152" s="194" t="s">
        <v>4515</v>
      </c>
      <c r="EH152" s="194">
        <v>2</v>
      </c>
      <c r="EI152" s="194" t="s">
        <v>6759</v>
      </c>
      <c r="EJ152" s="194" t="s">
        <v>5095</v>
      </c>
      <c r="EK152" s="195">
        <v>44858</v>
      </c>
      <c r="EL152" s="193" t="s">
        <v>6762</v>
      </c>
      <c r="EM152" s="178">
        <v>0</v>
      </c>
      <c r="EN152" s="196" t="s">
        <v>6750</v>
      </c>
      <c r="EO152" s="196" t="s">
        <v>4515</v>
      </c>
      <c r="EP152" s="196">
        <v>2</v>
      </c>
      <c r="EQ152" s="196" t="s">
        <v>6761</v>
      </c>
      <c r="ER152" s="196" t="s">
        <v>5095</v>
      </c>
      <c r="ES152" s="179">
        <v>44858</v>
      </c>
      <c r="ET152" s="194" t="s">
        <v>6749</v>
      </c>
      <c r="EU152" s="194">
        <v>20</v>
      </c>
      <c r="EV152" s="194" t="s">
        <v>6745</v>
      </c>
      <c r="EW152" s="194" t="s">
        <v>4515</v>
      </c>
      <c r="EX152" s="194">
        <v>2</v>
      </c>
      <c r="EY152" s="194" t="s">
        <v>6748</v>
      </c>
      <c r="EZ152" s="194" t="s">
        <v>1511</v>
      </c>
      <c r="FA152" s="195">
        <v>44858</v>
      </c>
      <c r="FB152" s="193" t="s">
        <v>5096</v>
      </c>
      <c r="FC152" s="196">
        <v>2</v>
      </c>
      <c r="FD152" s="196" t="s">
        <v>5094</v>
      </c>
      <c r="FE152" s="196" t="s">
        <v>30</v>
      </c>
      <c r="FF152" s="196">
        <v>2</v>
      </c>
      <c r="FG152" s="196" t="s">
        <v>1617</v>
      </c>
      <c r="FH152" s="196" t="s">
        <v>5095</v>
      </c>
      <c r="FI152" s="179">
        <v>44803</v>
      </c>
      <c r="FJ152" s="193" t="s">
        <v>2000</v>
      </c>
      <c r="FK152" s="194" t="s">
        <v>14</v>
      </c>
      <c r="FL152" s="194" t="s">
        <v>14</v>
      </c>
      <c r="FM152" s="194" t="s">
        <v>19</v>
      </c>
      <c r="FN152" s="194">
        <v>3</v>
      </c>
      <c r="FO152" s="194" t="s">
        <v>14</v>
      </c>
      <c r="FP152" s="186" t="s">
        <v>14</v>
      </c>
      <c r="FQ152" s="187">
        <v>44635</v>
      </c>
      <c r="FR152" s="193" t="s">
        <v>2001</v>
      </c>
      <c r="FS152" s="196" t="s">
        <v>14</v>
      </c>
      <c r="FT152" s="196" t="s">
        <v>14</v>
      </c>
      <c r="FU152" s="196" t="s">
        <v>19</v>
      </c>
      <c r="FV152" s="196">
        <v>3</v>
      </c>
      <c r="FW152" s="196" t="s">
        <v>14</v>
      </c>
      <c r="FX152" s="196" t="s">
        <v>14</v>
      </c>
      <c r="FY152" s="179">
        <v>44635</v>
      </c>
      <c r="FZ152" s="194" t="s">
        <v>3346</v>
      </c>
      <c r="GA152" s="194">
        <v>0</v>
      </c>
      <c r="GB152" s="194" t="s">
        <v>2247</v>
      </c>
      <c r="GC152" s="194" t="s">
        <v>30</v>
      </c>
      <c r="GD152" s="194">
        <v>2</v>
      </c>
      <c r="GE152" s="194" t="s">
        <v>14</v>
      </c>
      <c r="GF152" s="194" t="s">
        <v>14</v>
      </c>
      <c r="GG152" s="195">
        <v>44695</v>
      </c>
      <c r="GH152" s="193" t="s">
        <v>3352</v>
      </c>
      <c r="GI152" s="196">
        <v>0</v>
      </c>
      <c r="GJ152" s="196" t="s">
        <v>2247</v>
      </c>
      <c r="GK152" s="196" t="s">
        <v>30</v>
      </c>
      <c r="GL152" s="196">
        <v>2</v>
      </c>
      <c r="GM152" s="196" t="s">
        <v>14</v>
      </c>
      <c r="GN152" s="196" t="s">
        <v>14</v>
      </c>
      <c r="GO152" s="179">
        <v>44695</v>
      </c>
      <c r="GP152" s="194" t="s">
        <v>3347</v>
      </c>
      <c r="GQ152" s="194">
        <v>1</v>
      </c>
      <c r="GR152" s="194" t="s">
        <v>2247</v>
      </c>
      <c r="GS152" s="194" t="s">
        <v>30</v>
      </c>
      <c r="GT152" s="194">
        <v>2</v>
      </c>
      <c r="GU152" s="194" t="s">
        <v>14</v>
      </c>
      <c r="GV152" s="194" t="s">
        <v>14</v>
      </c>
      <c r="GW152" s="195">
        <v>44695</v>
      </c>
      <c r="GX152" s="193" t="s">
        <v>3353</v>
      </c>
      <c r="GY152" s="196">
        <v>0</v>
      </c>
      <c r="GZ152" s="196" t="s">
        <v>2247</v>
      </c>
      <c r="HA152" s="196" t="s">
        <v>30</v>
      </c>
      <c r="HB152" s="196">
        <v>2</v>
      </c>
      <c r="HC152" s="196" t="s">
        <v>14</v>
      </c>
      <c r="HD152" s="196" t="s">
        <v>14</v>
      </c>
      <c r="HE152" s="179">
        <v>44695</v>
      </c>
      <c r="HF152" s="194" t="s">
        <v>3345</v>
      </c>
      <c r="HG152" s="194">
        <v>2</v>
      </c>
      <c r="HH152" s="194" t="s">
        <v>2247</v>
      </c>
      <c r="HI152" s="194" t="s">
        <v>30</v>
      </c>
      <c r="HJ152" s="194">
        <v>2</v>
      </c>
      <c r="HK152" s="194" t="s">
        <v>14</v>
      </c>
      <c r="HL152" s="194" t="s">
        <v>14</v>
      </c>
      <c r="HM152" s="195">
        <v>44695</v>
      </c>
      <c r="HN152" s="193" t="s">
        <v>3351</v>
      </c>
      <c r="HO152" s="196">
        <v>1</v>
      </c>
      <c r="HP152" s="196" t="s">
        <v>2247</v>
      </c>
      <c r="HQ152" s="196" t="s">
        <v>30</v>
      </c>
      <c r="HR152" s="196">
        <v>2</v>
      </c>
      <c r="HS152" s="196" t="s">
        <v>14</v>
      </c>
      <c r="HT152" s="196" t="s">
        <v>14</v>
      </c>
      <c r="HU152" s="179">
        <v>44695</v>
      </c>
      <c r="HV152" s="194" t="s">
        <v>3348</v>
      </c>
      <c r="HW152" s="194">
        <v>0</v>
      </c>
      <c r="HX152" s="194" t="s">
        <v>2247</v>
      </c>
      <c r="HY152" s="194" t="s">
        <v>30</v>
      </c>
      <c r="HZ152" s="194">
        <v>2</v>
      </c>
      <c r="IA152" s="194" t="s">
        <v>14</v>
      </c>
      <c r="IB152" s="194" t="s">
        <v>14</v>
      </c>
      <c r="IC152" s="195">
        <v>44695</v>
      </c>
      <c r="ID152" s="193" t="s">
        <v>3350</v>
      </c>
      <c r="IE152" s="196">
        <v>0</v>
      </c>
      <c r="IF152" s="196" t="s">
        <v>2247</v>
      </c>
      <c r="IG152" s="196" t="s">
        <v>30</v>
      </c>
      <c r="IH152" s="196">
        <v>2</v>
      </c>
      <c r="II152" s="196" t="s">
        <v>14</v>
      </c>
      <c r="IJ152" s="196" t="s">
        <v>14</v>
      </c>
      <c r="IK152" s="179">
        <v>44695</v>
      </c>
      <c r="IL152" s="194" t="s">
        <v>3349</v>
      </c>
      <c r="IM152" s="194">
        <v>0</v>
      </c>
      <c r="IN152" s="194" t="s">
        <v>2247</v>
      </c>
      <c r="IO152" s="194" t="s">
        <v>30</v>
      </c>
      <c r="IP152" s="194">
        <v>2</v>
      </c>
      <c r="IQ152" s="194" t="s">
        <v>14</v>
      </c>
      <c r="IR152" s="194" t="s">
        <v>14</v>
      </c>
      <c r="IS152" s="195">
        <v>44695</v>
      </c>
    </row>
    <row r="153" spans="1:253" x14ac:dyDescent="0.25">
      <c r="A153" s="282" t="s">
        <v>91</v>
      </c>
      <c r="B153" s="282" t="s">
        <v>9241</v>
      </c>
      <c r="C153" s="282" t="s">
        <v>92</v>
      </c>
      <c r="D153" s="282" t="s">
        <v>93</v>
      </c>
      <c r="E153" s="282" t="s">
        <v>8909</v>
      </c>
      <c r="F153" s="282" t="s">
        <v>6768</v>
      </c>
      <c r="G153" s="177">
        <v>65608000</v>
      </c>
      <c r="H153" s="178" t="s">
        <v>6733</v>
      </c>
      <c r="I153" s="178" t="s">
        <v>4515</v>
      </c>
      <c r="J153" s="178">
        <v>2</v>
      </c>
      <c r="K153" s="178" t="s">
        <v>6735</v>
      </c>
      <c r="L153" s="178" t="s">
        <v>6734</v>
      </c>
      <c r="M153" s="179">
        <v>44858</v>
      </c>
      <c r="N153" s="193" t="s">
        <v>1969</v>
      </c>
      <c r="O153" s="180">
        <v>72234</v>
      </c>
      <c r="P153" s="180" t="s">
        <v>1966</v>
      </c>
      <c r="Q153" s="180" t="s">
        <v>80</v>
      </c>
      <c r="R153" s="180">
        <v>1</v>
      </c>
      <c r="S153" s="180" t="s">
        <v>1968</v>
      </c>
      <c r="T153" s="180" t="s">
        <v>1967</v>
      </c>
      <c r="U153" s="181">
        <v>44615</v>
      </c>
      <c r="V153" s="193" t="s">
        <v>1614</v>
      </c>
      <c r="W153" s="178">
        <v>11393000</v>
      </c>
      <c r="X153" s="178" t="s">
        <v>1611</v>
      </c>
      <c r="Y153" s="178" t="s">
        <v>80</v>
      </c>
      <c r="Z153" s="178">
        <v>1</v>
      </c>
      <c r="AA153" s="178" t="s">
        <v>1613</v>
      </c>
      <c r="AB153" s="178" t="s">
        <v>1612</v>
      </c>
      <c r="AC153" s="179">
        <v>44388</v>
      </c>
      <c r="AD153" s="193" t="s">
        <v>1616</v>
      </c>
      <c r="AE153" s="186">
        <v>11393000</v>
      </c>
      <c r="AF153" s="186" t="s">
        <v>1611</v>
      </c>
      <c r="AG153" s="186" t="s">
        <v>80</v>
      </c>
      <c r="AH153" s="186">
        <v>1</v>
      </c>
      <c r="AI153" s="186" t="s">
        <v>1615</v>
      </c>
      <c r="AJ153" s="186" t="s">
        <v>1612</v>
      </c>
      <c r="AK153" s="187">
        <v>44388</v>
      </c>
      <c r="AL153" s="193" t="s">
        <v>6770</v>
      </c>
      <c r="AM153" s="178">
        <v>248000</v>
      </c>
      <c r="AN153" s="178" t="s">
        <v>6722</v>
      </c>
      <c r="AO153" s="178" t="s">
        <v>80</v>
      </c>
      <c r="AP153" s="178">
        <v>1</v>
      </c>
      <c r="AQ153" s="178" t="s">
        <v>6769</v>
      </c>
      <c r="AR153" s="178" t="s">
        <v>6742</v>
      </c>
      <c r="AS153" s="179">
        <v>44858</v>
      </c>
      <c r="AT153" s="194" t="s">
        <v>868</v>
      </c>
      <c r="AU153" s="186">
        <v>0</v>
      </c>
      <c r="AV153" s="186" t="s">
        <v>14</v>
      </c>
      <c r="AW153" s="186" t="s">
        <v>14</v>
      </c>
      <c r="AX153" s="186" t="s">
        <v>14</v>
      </c>
      <c r="AY153" s="186" t="s">
        <v>14</v>
      </c>
      <c r="AZ153" s="186" t="s">
        <v>14</v>
      </c>
      <c r="BA153" s="187">
        <v>43670</v>
      </c>
      <c r="BB153" s="193" t="s">
        <v>96</v>
      </c>
      <c r="BC153" s="178" t="s">
        <v>14</v>
      </c>
      <c r="BD153" s="178">
        <v>0</v>
      </c>
      <c r="BE153" s="178" t="s">
        <v>14</v>
      </c>
      <c r="BF153" s="178" t="s">
        <v>14</v>
      </c>
      <c r="BG153" s="178">
        <v>0</v>
      </c>
      <c r="BH153" s="178">
        <v>0</v>
      </c>
      <c r="BI153" s="179">
        <v>43495</v>
      </c>
      <c r="BJ153" s="194" t="s">
        <v>6772</v>
      </c>
      <c r="BK153" s="194">
        <v>2</v>
      </c>
      <c r="BL153" s="194" t="s">
        <v>6745</v>
      </c>
      <c r="BM153" s="194" t="s">
        <v>4515</v>
      </c>
      <c r="BN153" s="194">
        <v>2</v>
      </c>
      <c r="BO153" s="194" t="s">
        <v>6771</v>
      </c>
      <c r="BP153" s="186" t="s">
        <v>1300</v>
      </c>
      <c r="BQ153" s="195">
        <v>44858</v>
      </c>
      <c r="BR153" s="193" t="s">
        <v>94</v>
      </c>
      <c r="BS153" s="196" t="s">
        <v>14</v>
      </c>
      <c r="BT153" s="196">
        <v>0</v>
      </c>
      <c r="BU153" s="196" t="s">
        <v>14</v>
      </c>
      <c r="BV153" s="196" t="s">
        <v>14</v>
      </c>
      <c r="BW153" s="196">
        <v>0</v>
      </c>
      <c r="BX153" s="196">
        <v>0</v>
      </c>
      <c r="BY153" s="179">
        <v>43495</v>
      </c>
      <c r="BZ153" s="194" t="s">
        <v>4895</v>
      </c>
      <c r="CA153" s="194" t="s">
        <v>14</v>
      </c>
      <c r="CB153" s="194" t="s">
        <v>14</v>
      </c>
      <c r="CC153" s="194" t="s">
        <v>14</v>
      </c>
      <c r="CD153" s="194" t="s">
        <v>14</v>
      </c>
      <c r="CE153" s="194" t="s">
        <v>14</v>
      </c>
      <c r="CF153" s="194" t="s">
        <v>14</v>
      </c>
      <c r="CG153" s="195">
        <v>44801</v>
      </c>
      <c r="CH153" s="193" t="s">
        <v>10034</v>
      </c>
      <c r="CI153" s="194" t="e">
        <v>#N/A</v>
      </c>
      <c r="CJ153" s="194" t="e">
        <v>#N/A</v>
      </c>
      <c r="CK153" s="194" t="e">
        <v>#N/A</v>
      </c>
      <c r="CL153" s="194" t="e">
        <v>#N/A</v>
      </c>
      <c r="CM153" s="194" t="e">
        <v>#N/A</v>
      </c>
      <c r="CN153" s="194" t="e">
        <v>#N/A</v>
      </c>
      <c r="CO153" s="197" t="e">
        <v>#N/A</v>
      </c>
      <c r="CP153" s="194" t="s">
        <v>95</v>
      </c>
      <c r="CQ153" s="196" t="s">
        <v>14</v>
      </c>
      <c r="CR153" s="196">
        <v>0</v>
      </c>
      <c r="CS153" s="196" t="s">
        <v>14</v>
      </c>
      <c r="CT153" s="196" t="s">
        <v>14</v>
      </c>
      <c r="CU153" s="196">
        <v>0</v>
      </c>
      <c r="CV153" s="196">
        <v>0</v>
      </c>
      <c r="CW153" s="179">
        <v>43495</v>
      </c>
      <c r="CX153" s="194" t="s">
        <v>6774</v>
      </c>
      <c r="CY153" s="186">
        <v>248000</v>
      </c>
      <c r="CZ153" s="186" t="s">
        <v>6722</v>
      </c>
      <c r="DA153" s="186" t="s">
        <v>80</v>
      </c>
      <c r="DB153" s="186">
        <v>1</v>
      </c>
      <c r="DC153" s="186" t="s">
        <v>6780</v>
      </c>
      <c r="DD153" s="186" t="s">
        <v>6742</v>
      </c>
      <c r="DE153" s="192">
        <v>44858</v>
      </c>
      <c r="DF153" s="193" t="s">
        <v>6777</v>
      </c>
      <c r="DG153" s="178">
        <v>0</v>
      </c>
      <c r="DH153" s="196" t="s">
        <v>6775</v>
      </c>
      <c r="DI153" s="196" t="s">
        <v>80</v>
      </c>
      <c r="DJ153" s="196">
        <v>1</v>
      </c>
      <c r="DK153" s="196" t="s">
        <v>4419</v>
      </c>
      <c r="DL153" s="196" t="s">
        <v>6776</v>
      </c>
      <c r="DM153" s="179">
        <v>44858</v>
      </c>
      <c r="DN153" s="194" t="s">
        <v>6779</v>
      </c>
      <c r="DO153" s="186">
        <v>11145000</v>
      </c>
      <c r="DP153" s="194" t="s">
        <v>6775</v>
      </c>
      <c r="DQ153" s="194" t="s">
        <v>80</v>
      </c>
      <c r="DR153" s="194">
        <v>1</v>
      </c>
      <c r="DS153" s="194" t="s">
        <v>1757</v>
      </c>
      <c r="DT153" s="194" t="s">
        <v>6778</v>
      </c>
      <c r="DU153" s="195">
        <v>44858</v>
      </c>
      <c r="DV153" s="193" t="s">
        <v>6781</v>
      </c>
      <c r="DW153" s="178">
        <v>248000</v>
      </c>
      <c r="DX153" s="196" t="s">
        <v>6722</v>
      </c>
      <c r="DY153" s="196" t="s">
        <v>80</v>
      </c>
      <c r="DZ153" s="196">
        <v>1</v>
      </c>
      <c r="EA153" s="196" t="s">
        <v>6780</v>
      </c>
      <c r="EB153" s="196" t="s">
        <v>6742</v>
      </c>
      <c r="EC153" s="179">
        <v>44858</v>
      </c>
      <c r="ED153" s="194" t="s">
        <v>6782</v>
      </c>
      <c r="EE153" s="186">
        <v>0</v>
      </c>
      <c r="EF153" s="194" t="s">
        <v>6722</v>
      </c>
      <c r="EG153" s="194" t="s">
        <v>80</v>
      </c>
      <c r="EH153" s="194">
        <v>1</v>
      </c>
      <c r="EI153" s="194" t="s">
        <v>6596</v>
      </c>
      <c r="EJ153" s="194" t="s">
        <v>6742</v>
      </c>
      <c r="EK153" s="195">
        <v>44858</v>
      </c>
      <c r="EL153" s="193" t="s">
        <v>6783</v>
      </c>
      <c r="EM153" s="178">
        <v>0</v>
      </c>
      <c r="EN153" s="196" t="s">
        <v>6722</v>
      </c>
      <c r="EO153" s="196" t="s">
        <v>80</v>
      </c>
      <c r="EP153" s="196">
        <v>1</v>
      </c>
      <c r="EQ153" s="196" t="s">
        <v>6596</v>
      </c>
      <c r="ER153" s="196" t="s">
        <v>6742</v>
      </c>
      <c r="ES153" s="179">
        <v>44858</v>
      </c>
      <c r="ET153" s="194" t="s">
        <v>6773</v>
      </c>
      <c r="EU153" s="194">
        <v>20</v>
      </c>
      <c r="EV153" s="194" t="s">
        <v>6745</v>
      </c>
      <c r="EW153" s="194" t="s">
        <v>4515</v>
      </c>
      <c r="EX153" s="194">
        <v>2</v>
      </c>
      <c r="EY153" s="194" t="s">
        <v>6748</v>
      </c>
      <c r="EZ153" s="194" t="s">
        <v>1511</v>
      </c>
      <c r="FA153" s="195">
        <v>44858</v>
      </c>
      <c r="FB153" s="193" t="s">
        <v>1618</v>
      </c>
      <c r="FC153" s="196">
        <v>2</v>
      </c>
      <c r="FD153" s="196" t="s">
        <v>14</v>
      </c>
      <c r="FE153" s="196" t="s">
        <v>30</v>
      </c>
      <c r="FF153" s="196">
        <v>2</v>
      </c>
      <c r="FG153" s="196" t="s">
        <v>1617</v>
      </c>
      <c r="FH153" s="196" t="s">
        <v>14</v>
      </c>
      <c r="FI153" s="179">
        <v>44388</v>
      </c>
      <c r="FJ153" s="193" t="s">
        <v>97</v>
      </c>
      <c r="FK153" s="194" t="s">
        <v>14</v>
      </c>
      <c r="FL153" s="194">
        <v>0</v>
      </c>
      <c r="FM153" s="194" t="s">
        <v>14</v>
      </c>
      <c r="FN153" s="194" t="s">
        <v>14</v>
      </c>
      <c r="FO153" s="194">
        <v>0</v>
      </c>
      <c r="FP153" s="186">
        <v>0</v>
      </c>
      <c r="FQ153" s="187">
        <v>43495</v>
      </c>
      <c r="FR153" s="193" t="s">
        <v>98</v>
      </c>
      <c r="FS153" s="196" t="s">
        <v>14</v>
      </c>
      <c r="FT153" s="196">
        <v>0</v>
      </c>
      <c r="FU153" s="196" t="s">
        <v>14</v>
      </c>
      <c r="FV153" s="196" t="s">
        <v>14</v>
      </c>
      <c r="FW153" s="196">
        <v>0</v>
      </c>
      <c r="FX153" s="196">
        <v>0</v>
      </c>
      <c r="FY153" s="179">
        <v>43495</v>
      </c>
      <c r="FZ153" s="194" t="s">
        <v>3355</v>
      </c>
      <c r="GA153" s="194">
        <v>0</v>
      </c>
      <c r="GB153" s="194" t="s">
        <v>2247</v>
      </c>
      <c r="GC153" s="194" t="s">
        <v>30</v>
      </c>
      <c r="GD153" s="194">
        <v>2</v>
      </c>
      <c r="GE153" s="194" t="s">
        <v>14</v>
      </c>
      <c r="GF153" s="194" t="s">
        <v>14</v>
      </c>
      <c r="GG153" s="195">
        <v>44695</v>
      </c>
      <c r="GH153" s="193" t="s">
        <v>3361</v>
      </c>
      <c r="GI153" s="196">
        <v>0</v>
      </c>
      <c r="GJ153" s="196" t="s">
        <v>2247</v>
      </c>
      <c r="GK153" s="196" t="s">
        <v>30</v>
      </c>
      <c r="GL153" s="196">
        <v>2</v>
      </c>
      <c r="GM153" s="196" t="s">
        <v>14</v>
      </c>
      <c r="GN153" s="196" t="s">
        <v>14</v>
      </c>
      <c r="GO153" s="179">
        <v>44695</v>
      </c>
      <c r="GP153" s="194" t="s">
        <v>3356</v>
      </c>
      <c r="GQ153" s="194">
        <v>1</v>
      </c>
      <c r="GR153" s="194" t="s">
        <v>2247</v>
      </c>
      <c r="GS153" s="194" t="s">
        <v>30</v>
      </c>
      <c r="GT153" s="194">
        <v>2</v>
      </c>
      <c r="GU153" s="194" t="s">
        <v>14</v>
      </c>
      <c r="GV153" s="194" t="s">
        <v>14</v>
      </c>
      <c r="GW153" s="195">
        <v>44695</v>
      </c>
      <c r="GX153" s="193" t="s">
        <v>3362</v>
      </c>
      <c r="GY153" s="196">
        <v>0</v>
      </c>
      <c r="GZ153" s="196" t="s">
        <v>2247</v>
      </c>
      <c r="HA153" s="196" t="s">
        <v>30</v>
      </c>
      <c r="HB153" s="196">
        <v>2</v>
      </c>
      <c r="HC153" s="196" t="s">
        <v>14</v>
      </c>
      <c r="HD153" s="196" t="s">
        <v>14</v>
      </c>
      <c r="HE153" s="179">
        <v>44695</v>
      </c>
      <c r="HF153" s="194" t="s">
        <v>3354</v>
      </c>
      <c r="HG153" s="194">
        <v>2</v>
      </c>
      <c r="HH153" s="194" t="s">
        <v>2247</v>
      </c>
      <c r="HI153" s="194" t="s">
        <v>30</v>
      </c>
      <c r="HJ153" s="194">
        <v>2</v>
      </c>
      <c r="HK153" s="194" t="s">
        <v>14</v>
      </c>
      <c r="HL153" s="194" t="s">
        <v>14</v>
      </c>
      <c r="HM153" s="195">
        <v>44695</v>
      </c>
      <c r="HN153" s="193" t="s">
        <v>3360</v>
      </c>
      <c r="HO153" s="196">
        <v>1</v>
      </c>
      <c r="HP153" s="196" t="s">
        <v>2247</v>
      </c>
      <c r="HQ153" s="196" t="s">
        <v>30</v>
      </c>
      <c r="HR153" s="196">
        <v>2</v>
      </c>
      <c r="HS153" s="196" t="s">
        <v>14</v>
      </c>
      <c r="HT153" s="196" t="s">
        <v>14</v>
      </c>
      <c r="HU153" s="179">
        <v>44695</v>
      </c>
      <c r="HV153" s="194" t="s">
        <v>3357</v>
      </c>
      <c r="HW153" s="194">
        <v>0</v>
      </c>
      <c r="HX153" s="194" t="s">
        <v>2247</v>
      </c>
      <c r="HY153" s="194" t="s">
        <v>30</v>
      </c>
      <c r="HZ153" s="194">
        <v>2</v>
      </c>
      <c r="IA153" s="194" t="s">
        <v>14</v>
      </c>
      <c r="IB153" s="194" t="s">
        <v>14</v>
      </c>
      <c r="IC153" s="195">
        <v>44695</v>
      </c>
      <c r="ID153" s="193" t="s">
        <v>3359</v>
      </c>
      <c r="IE153" s="196">
        <v>0</v>
      </c>
      <c r="IF153" s="196" t="s">
        <v>2247</v>
      </c>
      <c r="IG153" s="196" t="s">
        <v>30</v>
      </c>
      <c r="IH153" s="196">
        <v>2</v>
      </c>
      <c r="II153" s="196" t="s">
        <v>14</v>
      </c>
      <c r="IJ153" s="196" t="s">
        <v>14</v>
      </c>
      <c r="IK153" s="179">
        <v>44695</v>
      </c>
      <c r="IL153" s="194" t="s">
        <v>3358</v>
      </c>
      <c r="IM153" s="194">
        <v>0</v>
      </c>
      <c r="IN153" s="194" t="s">
        <v>2247</v>
      </c>
      <c r="IO153" s="194" t="s">
        <v>30</v>
      </c>
      <c r="IP153" s="194">
        <v>2</v>
      </c>
      <c r="IQ153" s="194" t="s">
        <v>14</v>
      </c>
      <c r="IR153" s="194" t="s">
        <v>14</v>
      </c>
      <c r="IS153" s="195">
        <v>44695</v>
      </c>
    </row>
    <row r="154" spans="1:253" x14ac:dyDescent="0.25">
      <c r="A154" s="282" t="s">
        <v>2002</v>
      </c>
      <c r="B154" s="282" t="s">
        <v>9197</v>
      </c>
      <c r="C154" s="282" t="s">
        <v>2003</v>
      </c>
      <c r="D154" s="282" t="s">
        <v>93</v>
      </c>
      <c r="E154" s="282" t="s">
        <v>8909</v>
      </c>
      <c r="F154" s="282" t="s">
        <v>6763</v>
      </c>
      <c r="G154" s="177">
        <v>65608000</v>
      </c>
      <c r="H154" s="178" t="s">
        <v>6733</v>
      </c>
      <c r="I154" s="178" t="s">
        <v>4515</v>
      </c>
      <c r="J154" s="178">
        <v>2</v>
      </c>
      <c r="K154" s="178" t="s">
        <v>6735</v>
      </c>
      <c r="L154" s="178" t="s">
        <v>6734</v>
      </c>
      <c r="M154" s="179">
        <v>44858</v>
      </c>
      <c r="N154" s="193" t="s">
        <v>2007</v>
      </c>
      <c r="O154" s="180">
        <v>83058</v>
      </c>
      <c r="P154" s="180" t="s">
        <v>2004</v>
      </c>
      <c r="Q154" s="180" t="s">
        <v>30</v>
      </c>
      <c r="R154" s="180">
        <v>2</v>
      </c>
      <c r="S154" s="180" t="s">
        <v>2006</v>
      </c>
      <c r="T154" s="180" t="s">
        <v>2005</v>
      </c>
      <c r="U154" s="181">
        <v>44635</v>
      </c>
      <c r="V154" s="193" t="s">
        <v>3819</v>
      </c>
      <c r="W154" s="178">
        <v>3518000</v>
      </c>
      <c r="X154" s="178" t="s">
        <v>3816</v>
      </c>
      <c r="Y154" s="178" t="s">
        <v>80</v>
      </c>
      <c r="Z154" s="178">
        <v>1</v>
      </c>
      <c r="AA154" s="178" t="s">
        <v>3818</v>
      </c>
      <c r="AB154" s="178" t="s">
        <v>3817</v>
      </c>
      <c r="AC154" s="179">
        <v>44711</v>
      </c>
      <c r="AD154" s="193" t="s">
        <v>3821</v>
      </c>
      <c r="AE154" s="186">
        <v>1521000</v>
      </c>
      <c r="AF154" s="186" t="s">
        <v>3816</v>
      </c>
      <c r="AG154" s="186" t="s">
        <v>80</v>
      </c>
      <c r="AH154" s="186">
        <v>1</v>
      </c>
      <c r="AI154" s="186" t="s">
        <v>3820</v>
      </c>
      <c r="AJ154" s="186" t="s">
        <v>3817</v>
      </c>
      <c r="AK154" s="187">
        <v>44711</v>
      </c>
      <c r="AL154" s="193" t="s">
        <v>2008</v>
      </c>
      <c r="AM154" s="178" t="s">
        <v>14</v>
      </c>
      <c r="AN154" s="178" t="s">
        <v>14</v>
      </c>
      <c r="AO154" s="178" t="s">
        <v>19</v>
      </c>
      <c r="AP154" s="178">
        <v>3</v>
      </c>
      <c r="AQ154" s="178" t="s">
        <v>14</v>
      </c>
      <c r="AR154" s="178" t="s">
        <v>14</v>
      </c>
      <c r="AS154" s="179">
        <v>44635</v>
      </c>
      <c r="AT154" s="194" t="s">
        <v>2010</v>
      </c>
      <c r="AU154" s="186" t="s">
        <v>14</v>
      </c>
      <c r="AV154" s="186" t="s">
        <v>14</v>
      </c>
      <c r="AW154" s="186" t="s">
        <v>19</v>
      </c>
      <c r="AX154" s="186">
        <v>3</v>
      </c>
      <c r="AY154" s="186" t="s">
        <v>14</v>
      </c>
      <c r="AZ154" s="186" t="s">
        <v>14</v>
      </c>
      <c r="BA154" s="187">
        <v>44635</v>
      </c>
      <c r="BB154" s="193" t="s">
        <v>2009</v>
      </c>
      <c r="BC154" s="178" t="s">
        <v>14</v>
      </c>
      <c r="BD154" s="178" t="s">
        <v>14</v>
      </c>
      <c r="BE154" s="178" t="s">
        <v>19</v>
      </c>
      <c r="BF154" s="178">
        <v>3</v>
      </c>
      <c r="BG154" s="178" t="s">
        <v>14</v>
      </c>
      <c r="BH154" s="178" t="s">
        <v>14</v>
      </c>
      <c r="BI154" s="179">
        <v>44635</v>
      </c>
      <c r="BJ154" s="194" t="s">
        <v>6766</v>
      </c>
      <c r="BK154" s="194">
        <v>0</v>
      </c>
      <c r="BL154" s="194" t="s">
        <v>6764</v>
      </c>
      <c r="BM154" s="194" t="s">
        <v>4515</v>
      </c>
      <c r="BN154" s="194">
        <v>2</v>
      </c>
      <c r="BO154" s="194" t="s">
        <v>6765</v>
      </c>
      <c r="BP154" s="186" t="s">
        <v>1300</v>
      </c>
      <c r="BQ154" s="195">
        <v>44858</v>
      </c>
      <c r="BR154" s="193" t="s">
        <v>2011</v>
      </c>
      <c r="BS154" s="196" t="s">
        <v>14</v>
      </c>
      <c r="BT154" s="196" t="s">
        <v>14</v>
      </c>
      <c r="BU154" s="196" t="s">
        <v>19</v>
      </c>
      <c r="BV154" s="196">
        <v>3</v>
      </c>
      <c r="BW154" s="196" t="s">
        <v>14</v>
      </c>
      <c r="BX154" s="196" t="s">
        <v>14</v>
      </c>
      <c r="BY154" s="179">
        <v>44635</v>
      </c>
      <c r="BZ154" s="194" t="s">
        <v>2012</v>
      </c>
      <c r="CA154" s="194" t="s">
        <v>14</v>
      </c>
      <c r="CB154" s="194" t="s">
        <v>14</v>
      </c>
      <c r="CC154" s="194" t="s">
        <v>19</v>
      </c>
      <c r="CD154" s="194">
        <v>3</v>
      </c>
      <c r="CE154" s="194" t="s">
        <v>14</v>
      </c>
      <c r="CF154" s="194" t="s">
        <v>14</v>
      </c>
      <c r="CG154" s="195">
        <v>44635</v>
      </c>
      <c r="CH154" s="193" t="s">
        <v>10035</v>
      </c>
      <c r="CI154" s="194" t="e">
        <v>#N/A</v>
      </c>
      <c r="CJ154" s="194" t="e">
        <v>#N/A</v>
      </c>
      <c r="CK154" s="194" t="e">
        <v>#N/A</v>
      </c>
      <c r="CL154" s="194" t="e">
        <v>#N/A</v>
      </c>
      <c r="CM154" s="194" t="e">
        <v>#N/A</v>
      </c>
      <c r="CN154" s="194" t="e">
        <v>#N/A</v>
      </c>
      <c r="CO154" s="197" t="e">
        <v>#N/A</v>
      </c>
      <c r="CP154" s="194" t="s">
        <v>2013</v>
      </c>
      <c r="CQ154" s="196" t="s">
        <v>14</v>
      </c>
      <c r="CR154" s="196" t="s">
        <v>14</v>
      </c>
      <c r="CS154" s="196" t="s">
        <v>19</v>
      </c>
      <c r="CT154" s="196">
        <v>3</v>
      </c>
      <c r="CU154" s="196" t="s">
        <v>14</v>
      </c>
      <c r="CV154" s="196" t="s">
        <v>14</v>
      </c>
      <c r="CW154" s="179">
        <v>44635</v>
      </c>
      <c r="CX154" s="194" t="s">
        <v>3822</v>
      </c>
      <c r="CY154" s="186">
        <v>592000</v>
      </c>
      <c r="CZ154" s="186" t="s">
        <v>3816</v>
      </c>
      <c r="DA154" s="186" t="s">
        <v>80</v>
      </c>
      <c r="DB154" s="186">
        <v>1</v>
      </c>
      <c r="DC154" s="186" t="s">
        <v>3827</v>
      </c>
      <c r="DD154" s="186" t="s">
        <v>3817</v>
      </c>
      <c r="DE154" s="192">
        <v>44711</v>
      </c>
      <c r="DF154" s="193" t="s">
        <v>3824</v>
      </c>
      <c r="DG154" s="178">
        <v>1997000</v>
      </c>
      <c r="DH154" s="196" t="s">
        <v>3816</v>
      </c>
      <c r="DI154" s="196" t="s">
        <v>80</v>
      </c>
      <c r="DJ154" s="196">
        <v>1</v>
      </c>
      <c r="DK154" s="196" t="s">
        <v>3823</v>
      </c>
      <c r="DL154" s="196" t="s">
        <v>3817</v>
      </c>
      <c r="DM154" s="179">
        <v>44711</v>
      </c>
      <c r="DN154" s="194" t="s">
        <v>3826</v>
      </c>
      <c r="DO154" s="186">
        <v>929000</v>
      </c>
      <c r="DP154" s="194" t="s">
        <v>3816</v>
      </c>
      <c r="DQ154" s="194" t="s">
        <v>80</v>
      </c>
      <c r="DR154" s="194">
        <v>1</v>
      </c>
      <c r="DS154" s="194" t="s">
        <v>3825</v>
      </c>
      <c r="DT154" s="194" t="s">
        <v>3817</v>
      </c>
      <c r="DU154" s="195">
        <v>44711</v>
      </c>
      <c r="DV154" s="193" t="s">
        <v>3828</v>
      </c>
      <c r="DW154" s="178">
        <v>497000</v>
      </c>
      <c r="DX154" s="196" t="s">
        <v>3816</v>
      </c>
      <c r="DY154" s="196" t="s">
        <v>80</v>
      </c>
      <c r="DZ154" s="196">
        <v>1</v>
      </c>
      <c r="EA154" s="196" t="s">
        <v>3827</v>
      </c>
      <c r="EB154" s="196" t="s">
        <v>3817</v>
      </c>
      <c r="EC154" s="179">
        <v>44711</v>
      </c>
      <c r="ED154" s="194" t="s">
        <v>3830</v>
      </c>
      <c r="EE154" s="186">
        <v>95000</v>
      </c>
      <c r="EF154" s="194" t="s">
        <v>3816</v>
      </c>
      <c r="EG154" s="194" t="s">
        <v>80</v>
      </c>
      <c r="EH154" s="194">
        <v>1</v>
      </c>
      <c r="EI154" s="194" t="s">
        <v>3829</v>
      </c>
      <c r="EJ154" s="194" t="s">
        <v>3817</v>
      </c>
      <c r="EK154" s="195">
        <v>44711</v>
      </c>
      <c r="EL154" s="193" t="s">
        <v>3832</v>
      </c>
      <c r="EM154" s="178">
        <v>0</v>
      </c>
      <c r="EN154" s="196" t="s">
        <v>3816</v>
      </c>
      <c r="EO154" s="196" t="s">
        <v>80</v>
      </c>
      <c r="EP154" s="196">
        <v>1</v>
      </c>
      <c r="EQ154" s="196" t="s">
        <v>3831</v>
      </c>
      <c r="ER154" s="196" t="s">
        <v>3817</v>
      </c>
      <c r="ES154" s="179">
        <v>44711</v>
      </c>
      <c r="ET154" s="194" t="s">
        <v>6767</v>
      </c>
      <c r="EU154" s="194">
        <v>20</v>
      </c>
      <c r="EV154" s="194" t="s">
        <v>6745</v>
      </c>
      <c r="EW154" s="194" t="s">
        <v>4515</v>
      </c>
      <c r="EX154" s="194">
        <v>2</v>
      </c>
      <c r="EY154" s="194" t="s">
        <v>6748</v>
      </c>
      <c r="EZ154" s="194" t="s">
        <v>1511</v>
      </c>
      <c r="FA154" s="195">
        <v>44858</v>
      </c>
      <c r="FB154" s="193" t="s">
        <v>2015</v>
      </c>
      <c r="FC154" s="196">
        <v>2</v>
      </c>
      <c r="FD154" s="196" t="s">
        <v>14</v>
      </c>
      <c r="FE154" s="196" t="s">
        <v>19</v>
      </c>
      <c r="FF154" s="196">
        <v>3</v>
      </c>
      <c r="FG154" s="196" t="s">
        <v>2014</v>
      </c>
      <c r="FH154" s="196" t="s">
        <v>14</v>
      </c>
      <c r="FI154" s="179">
        <v>44635</v>
      </c>
      <c r="FJ154" s="193" t="s">
        <v>2016</v>
      </c>
      <c r="FK154" s="194" t="s">
        <v>14</v>
      </c>
      <c r="FL154" s="194" t="s">
        <v>14</v>
      </c>
      <c r="FM154" s="194" t="s">
        <v>19</v>
      </c>
      <c r="FN154" s="194">
        <v>3</v>
      </c>
      <c r="FO154" s="194" t="s">
        <v>14</v>
      </c>
      <c r="FP154" s="186" t="s">
        <v>14</v>
      </c>
      <c r="FQ154" s="187">
        <v>44635</v>
      </c>
      <c r="FR154" s="193" t="s">
        <v>2017</v>
      </c>
      <c r="FS154" s="196" t="s">
        <v>14</v>
      </c>
      <c r="FT154" s="196" t="s">
        <v>14</v>
      </c>
      <c r="FU154" s="196" t="s">
        <v>19</v>
      </c>
      <c r="FV154" s="196">
        <v>3</v>
      </c>
      <c r="FW154" s="196" t="s">
        <v>14</v>
      </c>
      <c r="FX154" s="196" t="s">
        <v>14</v>
      </c>
      <c r="FY154" s="179">
        <v>44635</v>
      </c>
      <c r="FZ154" s="194" t="s">
        <v>3364</v>
      </c>
      <c r="GA154" s="194">
        <v>0</v>
      </c>
      <c r="GB154" s="194" t="s">
        <v>2247</v>
      </c>
      <c r="GC154" s="194" t="s">
        <v>30</v>
      </c>
      <c r="GD154" s="194">
        <v>2</v>
      </c>
      <c r="GE154" s="194" t="s">
        <v>14</v>
      </c>
      <c r="GF154" s="194" t="s">
        <v>14</v>
      </c>
      <c r="GG154" s="195">
        <v>44695</v>
      </c>
      <c r="GH154" s="193" t="s">
        <v>3370</v>
      </c>
      <c r="GI154" s="196">
        <v>0</v>
      </c>
      <c r="GJ154" s="196" t="s">
        <v>2247</v>
      </c>
      <c r="GK154" s="196" t="s">
        <v>30</v>
      </c>
      <c r="GL154" s="196">
        <v>2</v>
      </c>
      <c r="GM154" s="196" t="s">
        <v>14</v>
      </c>
      <c r="GN154" s="196" t="s">
        <v>14</v>
      </c>
      <c r="GO154" s="179">
        <v>44695</v>
      </c>
      <c r="GP154" s="194" t="s">
        <v>3365</v>
      </c>
      <c r="GQ154" s="194">
        <v>0</v>
      </c>
      <c r="GR154" s="194" t="s">
        <v>2247</v>
      </c>
      <c r="GS154" s="194" t="s">
        <v>30</v>
      </c>
      <c r="GT154" s="194">
        <v>2</v>
      </c>
      <c r="GU154" s="194" t="s">
        <v>14</v>
      </c>
      <c r="GV154" s="194" t="s">
        <v>14</v>
      </c>
      <c r="GW154" s="195">
        <v>44695</v>
      </c>
      <c r="GX154" s="193" t="s">
        <v>3371</v>
      </c>
      <c r="GY154" s="196">
        <v>0</v>
      </c>
      <c r="GZ154" s="196" t="s">
        <v>2247</v>
      </c>
      <c r="HA154" s="196" t="s">
        <v>30</v>
      </c>
      <c r="HB154" s="196">
        <v>2</v>
      </c>
      <c r="HC154" s="196" t="s">
        <v>14</v>
      </c>
      <c r="HD154" s="196" t="s">
        <v>14</v>
      </c>
      <c r="HE154" s="179">
        <v>44695</v>
      </c>
      <c r="HF154" s="194" t="s">
        <v>3363</v>
      </c>
      <c r="HG154" s="194">
        <v>0</v>
      </c>
      <c r="HH154" s="194" t="s">
        <v>2247</v>
      </c>
      <c r="HI154" s="194" t="s">
        <v>30</v>
      </c>
      <c r="HJ154" s="194">
        <v>2</v>
      </c>
      <c r="HK154" s="194" t="s">
        <v>14</v>
      </c>
      <c r="HL154" s="194" t="s">
        <v>14</v>
      </c>
      <c r="HM154" s="195">
        <v>44695</v>
      </c>
      <c r="HN154" s="193" t="s">
        <v>3369</v>
      </c>
      <c r="HO154" s="196">
        <v>0</v>
      </c>
      <c r="HP154" s="196" t="s">
        <v>2247</v>
      </c>
      <c r="HQ154" s="196" t="s">
        <v>30</v>
      </c>
      <c r="HR154" s="196">
        <v>2</v>
      </c>
      <c r="HS154" s="196" t="s">
        <v>14</v>
      </c>
      <c r="HT154" s="196" t="s">
        <v>14</v>
      </c>
      <c r="HU154" s="179">
        <v>44695</v>
      </c>
      <c r="HV154" s="194" t="s">
        <v>3366</v>
      </c>
      <c r="HW154" s="194">
        <v>0</v>
      </c>
      <c r="HX154" s="194" t="s">
        <v>2247</v>
      </c>
      <c r="HY154" s="194" t="s">
        <v>30</v>
      </c>
      <c r="HZ154" s="194">
        <v>2</v>
      </c>
      <c r="IA154" s="194" t="s">
        <v>14</v>
      </c>
      <c r="IB154" s="194" t="s">
        <v>14</v>
      </c>
      <c r="IC154" s="195">
        <v>44695</v>
      </c>
      <c r="ID154" s="193" t="s">
        <v>3368</v>
      </c>
      <c r="IE154" s="196">
        <v>0</v>
      </c>
      <c r="IF154" s="196" t="s">
        <v>2247</v>
      </c>
      <c r="IG154" s="196" t="s">
        <v>30</v>
      </c>
      <c r="IH154" s="196">
        <v>2</v>
      </c>
      <c r="II154" s="196" t="s">
        <v>14</v>
      </c>
      <c r="IJ154" s="196" t="s">
        <v>14</v>
      </c>
      <c r="IK154" s="179">
        <v>44695</v>
      </c>
      <c r="IL154" s="194" t="s">
        <v>3367</v>
      </c>
      <c r="IM154" s="194">
        <v>0</v>
      </c>
      <c r="IN154" s="194" t="s">
        <v>2247</v>
      </c>
      <c r="IO154" s="194" t="s">
        <v>30</v>
      </c>
      <c r="IP154" s="194">
        <v>2</v>
      </c>
      <c r="IQ154" s="194" t="s">
        <v>14</v>
      </c>
      <c r="IR154" s="194" t="s">
        <v>14</v>
      </c>
      <c r="IS154" s="195">
        <v>44695</v>
      </c>
    </row>
    <row r="155" spans="1:253" x14ac:dyDescent="0.25">
      <c r="A155" s="282" t="s">
        <v>4526</v>
      </c>
      <c r="B155" s="282" t="s">
        <v>9685</v>
      </c>
      <c r="C155" s="282" t="s">
        <v>4527</v>
      </c>
      <c r="D155" s="282" t="s">
        <v>984</v>
      </c>
      <c r="E155" s="282" t="s">
        <v>8910</v>
      </c>
      <c r="F155" s="282" t="s">
        <v>4528</v>
      </c>
      <c r="G155" s="177">
        <v>47265000</v>
      </c>
      <c r="H155" s="178" t="s">
        <v>4490</v>
      </c>
      <c r="I155" s="178" t="s">
        <v>30</v>
      </c>
      <c r="J155" s="178">
        <v>2</v>
      </c>
      <c r="K155" s="178" t="s">
        <v>4492</v>
      </c>
      <c r="L155" s="178" t="s">
        <v>4491</v>
      </c>
      <c r="M155" s="179">
        <v>44769</v>
      </c>
      <c r="N155" s="193" t="s">
        <v>4532</v>
      </c>
      <c r="O155" s="180">
        <v>54111</v>
      </c>
      <c r="P155" s="180" t="s">
        <v>4529</v>
      </c>
      <c r="Q155" s="180" t="s">
        <v>30</v>
      </c>
      <c r="R155" s="180">
        <v>2</v>
      </c>
      <c r="S155" s="180" t="s">
        <v>4531</v>
      </c>
      <c r="T155" s="180" t="s">
        <v>4530</v>
      </c>
      <c r="U155" s="181">
        <v>44769</v>
      </c>
      <c r="V155" s="193" t="s">
        <v>5832</v>
      </c>
      <c r="W155" s="178">
        <v>6486000</v>
      </c>
      <c r="X155" s="178" t="s">
        <v>5829</v>
      </c>
      <c r="Y155" s="178" t="s">
        <v>19</v>
      </c>
      <c r="Z155" s="178">
        <v>3</v>
      </c>
      <c r="AA155" s="178" t="s">
        <v>5831</v>
      </c>
      <c r="AB155" s="178" t="s">
        <v>5830</v>
      </c>
      <c r="AC155" s="179">
        <v>44831</v>
      </c>
      <c r="AD155" s="193" t="s">
        <v>7301</v>
      </c>
      <c r="AE155" s="186">
        <v>2333000</v>
      </c>
      <c r="AF155" s="186" t="s">
        <v>7298</v>
      </c>
      <c r="AG155" s="186" t="s">
        <v>4515</v>
      </c>
      <c r="AH155" s="186">
        <v>2</v>
      </c>
      <c r="AI155" s="186" t="s">
        <v>7300</v>
      </c>
      <c r="AJ155" s="186" t="s">
        <v>7299</v>
      </c>
      <c r="AK155" s="187">
        <v>44858</v>
      </c>
      <c r="AL155" s="193" t="s">
        <v>7302</v>
      </c>
      <c r="AM155" s="178">
        <v>1519000</v>
      </c>
      <c r="AN155" s="178" t="s">
        <v>6676</v>
      </c>
      <c r="AO155" s="178" t="s">
        <v>4515</v>
      </c>
      <c r="AP155" s="178">
        <v>2</v>
      </c>
      <c r="AQ155" s="178" t="s">
        <v>7289</v>
      </c>
      <c r="AR155" s="178" t="s">
        <v>7286</v>
      </c>
      <c r="AS155" s="179">
        <v>44858</v>
      </c>
      <c r="AT155" s="194" t="s">
        <v>4533</v>
      </c>
      <c r="AU155" s="186" t="s">
        <v>14</v>
      </c>
      <c r="AV155" s="186" t="s">
        <v>14</v>
      </c>
      <c r="AW155" s="186">
        <v>0</v>
      </c>
      <c r="AX155" s="186">
        <v>0</v>
      </c>
      <c r="AY155" s="186" t="s">
        <v>14</v>
      </c>
      <c r="AZ155" s="186" t="s">
        <v>14</v>
      </c>
      <c r="BA155" s="187">
        <v>44769</v>
      </c>
      <c r="BB155" s="193" t="s">
        <v>4542</v>
      </c>
      <c r="BC155" s="178">
        <v>101063</v>
      </c>
      <c r="BD155" s="178" t="s">
        <v>4504</v>
      </c>
      <c r="BE155" s="178" t="s">
        <v>30</v>
      </c>
      <c r="BF155" s="178">
        <v>2</v>
      </c>
      <c r="BG155" s="178" t="s">
        <v>4541</v>
      </c>
      <c r="BH155" s="178" t="s">
        <v>4540</v>
      </c>
      <c r="BI155" s="179">
        <v>44769</v>
      </c>
      <c r="BJ155" s="194" t="s">
        <v>5837</v>
      </c>
      <c r="BK155" s="194">
        <v>2465</v>
      </c>
      <c r="BL155" s="194" t="s">
        <v>5812</v>
      </c>
      <c r="BM155" s="194" t="s">
        <v>4515</v>
      </c>
      <c r="BN155" s="194">
        <v>2</v>
      </c>
      <c r="BO155" s="194" t="s">
        <v>5836</v>
      </c>
      <c r="BP155" s="186" t="s">
        <v>4509</v>
      </c>
      <c r="BQ155" s="195">
        <v>44831</v>
      </c>
      <c r="BR155" s="193" t="s">
        <v>4543</v>
      </c>
      <c r="BS155" s="196" t="s">
        <v>14</v>
      </c>
      <c r="BT155" s="196" t="s">
        <v>14</v>
      </c>
      <c r="BU155" s="196">
        <v>0</v>
      </c>
      <c r="BV155" s="196">
        <v>0</v>
      </c>
      <c r="BW155" s="196" t="s">
        <v>14</v>
      </c>
      <c r="BX155" s="196" t="s">
        <v>14</v>
      </c>
      <c r="BY155" s="179">
        <v>44769</v>
      </c>
      <c r="BZ155" s="194" t="s">
        <v>4544</v>
      </c>
      <c r="CA155" s="194" t="s">
        <v>14</v>
      </c>
      <c r="CB155" s="194" t="s">
        <v>14</v>
      </c>
      <c r="CC155" s="194">
        <v>0</v>
      </c>
      <c r="CD155" s="194">
        <v>0</v>
      </c>
      <c r="CE155" s="194" t="s">
        <v>14</v>
      </c>
      <c r="CF155" s="194" t="s">
        <v>14</v>
      </c>
      <c r="CG155" s="195">
        <v>44769</v>
      </c>
      <c r="CH155" s="193" t="s">
        <v>10036</v>
      </c>
      <c r="CI155" s="194" t="e">
        <v>#N/A</v>
      </c>
      <c r="CJ155" s="194" t="e">
        <v>#N/A</v>
      </c>
      <c r="CK155" s="194" t="e">
        <v>#N/A</v>
      </c>
      <c r="CL155" s="194" t="e">
        <v>#N/A</v>
      </c>
      <c r="CM155" s="194" t="e">
        <v>#N/A</v>
      </c>
      <c r="CN155" s="194" t="e">
        <v>#N/A</v>
      </c>
      <c r="CO155" s="197" t="e">
        <v>#N/A</v>
      </c>
      <c r="CP155" s="194" t="s">
        <v>4545</v>
      </c>
      <c r="CQ155" s="196" t="s">
        <v>14</v>
      </c>
      <c r="CR155" s="196" t="s">
        <v>14</v>
      </c>
      <c r="CS155" s="196">
        <v>0</v>
      </c>
      <c r="CT155" s="196">
        <v>0</v>
      </c>
      <c r="CU155" s="196" t="s">
        <v>14</v>
      </c>
      <c r="CV155" s="196" t="s">
        <v>14</v>
      </c>
      <c r="CW155" s="179">
        <v>44769</v>
      </c>
      <c r="CX155" s="194" t="s">
        <v>7304</v>
      </c>
      <c r="CY155" s="186">
        <v>1833000</v>
      </c>
      <c r="CZ155" s="186" t="s">
        <v>7298</v>
      </c>
      <c r="DA155" s="186" t="s">
        <v>4515</v>
      </c>
      <c r="DB155" s="186">
        <v>2</v>
      </c>
      <c r="DC155" s="186" t="s">
        <v>7307</v>
      </c>
      <c r="DD155" s="186" t="s">
        <v>7303</v>
      </c>
      <c r="DE155" s="192">
        <v>44858</v>
      </c>
      <c r="DF155" s="193" t="s">
        <v>7308</v>
      </c>
      <c r="DG155" s="178">
        <v>4153000</v>
      </c>
      <c r="DH155" s="196" t="s">
        <v>7305</v>
      </c>
      <c r="DI155" s="196" t="s">
        <v>4515</v>
      </c>
      <c r="DJ155" s="196">
        <v>2</v>
      </c>
      <c r="DK155" s="196" t="s">
        <v>7307</v>
      </c>
      <c r="DL155" s="196" t="s">
        <v>7306</v>
      </c>
      <c r="DM155" s="179">
        <v>44858</v>
      </c>
      <c r="DN155" s="194" t="s">
        <v>7311</v>
      </c>
      <c r="DO155" s="186">
        <v>500000</v>
      </c>
      <c r="DP155" s="194" t="s">
        <v>7309</v>
      </c>
      <c r="DQ155" s="194" t="s">
        <v>4515</v>
      </c>
      <c r="DR155" s="194">
        <v>2</v>
      </c>
      <c r="DS155" s="194" t="s">
        <v>7307</v>
      </c>
      <c r="DT155" s="194" t="s">
        <v>7310</v>
      </c>
      <c r="DU155" s="195">
        <v>44858</v>
      </c>
      <c r="DV155" s="193" t="s">
        <v>7312</v>
      </c>
      <c r="DW155" s="178">
        <v>1795000</v>
      </c>
      <c r="DX155" s="196" t="s">
        <v>7298</v>
      </c>
      <c r="DY155" s="196" t="s">
        <v>4515</v>
      </c>
      <c r="DZ155" s="196">
        <v>2</v>
      </c>
      <c r="EA155" s="196" t="s">
        <v>7307</v>
      </c>
      <c r="EB155" s="196" t="s">
        <v>7303</v>
      </c>
      <c r="EC155" s="179">
        <v>44858</v>
      </c>
      <c r="ED155" s="194" t="s">
        <v>7314</v>
      </c>
      <c r="EE155" s="186">
        <v>38000</v>
      </c>
      <c r="EF155" s="194" t="s">
        <v>7298</v>
      </c>
      <c r="EG155" s="194" t="s">
        <v>4515</v>
      </c>
      <c r="EH155" s="194">
        <v>2</v>
      </c>
      <c r="EI155" s="194" t="s">
        <v>7307</v>
      </c>
      <c r="EJ155" s="194" t="s">
        <v>7313</v>
      </c>
      <c r="EK155" s="195">
        <v>44858</v>
      </c>
      <c r="EL155" s="193" t="s">
        <v>7315</v>
      </c>
      <c r="EM155" s="178">
        <v>0</v>
      </c>
      <c r="EN155" s="196" t="s">
        <v>7298</v>
      </c>
      <c r="EO155" s="196" t="s">
        <v>4515</v>
      </c>
      <c r="EP155" s="196">
        <v>2</v>
      </c>
      <c r="EQ155" s="196" t="s">
        <v>7307</v>
      </c>
      <c r="ER155" s="196" t="s">
        <v>7313</v>
      </c>
      <c r="ES155" s="179">
        <v>44858</v>
      </c>
      <c r="ET155" s="194" t="s">
        <v>5838</v>
      </c>
      <c r="EU155" s="194">
        <v>2465</v>
      </c>
      <c r="EV155" s="194" t="s">
        <v>4508</v>
      </c>
      <c r="EW155" s="194" t="s">
        <v>4515</v>
      </c>
      <c r="EX155" s="194">
        <v>2</v>
      </c>
      <c r="EY155" s="194" t="s">
        <v>5813</v>
      </c>
      <c r="EZ155" s="194" t="s">
        <v>4509</v>
      </c>
      <c r="FA155" s="195">
        <v>44831</v>
      </c>
      <c r="FB155" s="193" t="s">
        <v>4537</v>
      </c>
      <c r="FC155" s="196">
        <v>2</v>
      </c>
      <c r="FD155" s="196" t="s">
        <v>4534</v>
      </c>
      <c r="FE155" s="196" t="s">
        <v>4515</v>
      </c>
      <c r="FF155" s="196">
        <v>2</v>
      </c>
      <c r="FG155" s="196" t="s">
        <v>4536</v>
      </c>
      <c r="FH155" s="196" t="s">
        <v>4535</v>
      </c>
      <c r="FI155" s="179">
        <v>44769</v>
      </c>
      <c r="FJ155" s="193" t="s">
        <v>4538</v>
      </c>
      <c r="FK155" s="194" t="s">
        <v>14</v>
      </c>
      <c r="FL155" s="194" t="s">
        <v>14</v>
      </c>
      <c r="FM155" s="194">
        <v>0</v>
      </c>
      <c r="FN155" s="194">
        <v>0</v>
      </c>
      <c r="FO155" s="194" t="s">
        <v>14</v>
      </c>
      <c r="FP155" s="186" t="s">
        <v>14</v>
      </c>
      <c r="FQ155" s="187">
        <v>44769</v>
      </c>
      <c r="FR155" s="193" t="s">
        <v>4539</v>
      </c>
      <c r="FS155" s="196" t="s">
        <v>14</v>
      </c>
      <c r="FT155" s="196" t="s">
        <v>14</v>
      </c>
      <c r="FU155" s="196">
        <v>0</v>
      </c>
      <c r="FV155" s="196">
        <v>0</v>
      </c>
      <c r="FW155" s="196" t="s">
        <v>14</v>
      </c>
      <c r="FX155" s="196" t="s">
        <v>14</v>
      </c>
      <c r="FY155" s="179">
        <v>44769</v>
      </c>
      <c r="FZ155" s="194" t="s">
        <v>4643</v>
      </c>
      <c r="GA155" s="194">
        <v>2</v>
      </c>
      <c r="GB155" s="194" t="s">
        <v>2247</v>
      </c>
      <c r="GC155" s="194" t="s">
        <v>30</v>
      </c>
      <c r="GD155" s="194">
        <v>2</v>
      </c>
      <c r="GE155" s="194" t="s">
        <v>14</v>
      </c>
      <c r="GF155" s="194" t="s">
        <v>14</v>
      </c>
      <c r="GG155" s="195">
        <v>44769</v>
      </c>
      <c r="GH155" s="193" t="s">
        <v>4649</v>
      </c>
      <c r="GI155" s="196">
        <v>1</v>
      </c>
      <c r="GJ155" s="196" t="s">
        <v>2247</v>
      </c>
      <c r="GK155" s="196" t="s">
        <v>30</v>
      </c>
      <c r="GL155" s="196">
        <v>2</v>
      </c>
      <c r="GM155" s="196" t="s">
        <v>14</v>
      </c>
      <c r="GN155" s="196" t="s">
        <v>14</v>
      </c>
      <c r="GO155" s="179">
        <v>44769</v>
      </c>
      <c r="GP155" s="194" t="s">
        <v>4644</v>
      </c>
      <c r="GQ155" s="194">
        <v>1</v>
      </c>
      <c r="GR155" s="194" t="s">
        <v>2247</v>
      </c>
      <c r="GS155" s="194" t="s">
        <v>30</v>
      </c>
      <c r="GT155" s="194">
        <v>2</v>
      </c>
      <c r="GU155" s="194" t="s">
        <v>14</v>
      </c>
      <c r="GV155" s="194" t="s">
        <v>14</v>
      </c>
      <c r="GW155" s="195">
        <v>44769</v>
      </c>
      <c r="GX155" s="193" t="s">
        <v>4650</v>
      </c>
      <c r="GY155" s="196">
        <v>0</v>
      </c>
      <c r="GZ155" s="196" t="s">
        <v>2247</v>
      </c>
      <c r="HA155" s="196" t="s">
        <v>30</v>
      </c>
      <c r="HB155" s="196">
        <v>2</v>
      </c>
      <c r="HC155" s="196" t="s">
        <v>14</v>
      </c>
      <c r="HD155" s="196" t="s">
        <v>14</v>
      </c>
      <c r="HE155" s="179">
        <v>44769</v>
      </c>
      <c r="HF155" s="194" t="s">
        <v>4642</v>
      </c>
      <c r="HG155" s="194">
        <v>0</v>
      </c>
      <c r="HH155" s="194" t="s">
        <v>2247</v>
      </c>
      <c r="HI155" s="194" t="s">
        <v>30</v>
      </c>
      <c r="HJ155" s="194">
        <v>2</v>
      </c>
      <c r="HK155" s="194" t="s">
        <v>14</v>
      </c>
      <c r="HL155" s="194" t="s">
        <v>14</v>
      </c>
      <c r="HM155" s="195">
        <v>44769</v>
      </c>
      <c r="HN155" s="193" t="s">
        <v>4648</v>
      </c>
      <c r="HO155" s="196">
        <v>1</v>
      </c>
      <c r="HP155" s="196" t="s">
        <v>2247</v>
      </c>
      <c r="HQ155" s="196" t="s">
        <v>30</v>
      </c>
      <c r="HR155" s="196">
        <v>2</v>
      </c>
      <c r="HS155" s="196" t="s">
        <v>14</v>
      </c>
      <c r="HT155" s="196" t="s">
        <v>14</v>
      </c>
      <c r="HU155" s="179">
        <v>44769</v>
      </c>
      <c r="HV155" s="194" t="s">
        <v>4645</v>
      </c>
      <c r="HW155" s="194">
        <v>1</v>
      </c>
      <c r="HX155" s="194" t="s">
        <v>2247</v>
      </c>
      <c r="HY155" s="194" t="s">
        <v>30</v>
      </c>
      <c r="HZ155" s="194">
        <v>2</v>
      </c>
      <c r="IA155" s="194" t="s">
        <v>14</v>
      </c>
      <c r="IB155" s="194" t="s">
        <v>14</v>
      </c>
      <c r="IC155" s="195">
        <v>44769</v>
      </c>
      <c r="ID155" s="193" t="s">
        <v>4647</v>
      </c>
      <c r="IE155" s="196">
        <v>0</v>
      </c>
      <c r="IF155" s="196" t="s">
        <v>2247</v>
      </c>
      <c r="IG155" s="196" t="s">
        <v>30</v>
      </c>
      <c r="IH155" s="196">
        <v>2</v>
      </c>
      <c r="II155" s="196" t="s">
        <v>14</v>
      </c>
      <c r="IJ155" s="196" t="s">
        <v>14</v>
      </c>
      <c r="IK155" s="179">
        <v>44769</v>
      </c>
      <c r="IL155" s="194" t="s">
        <v>4646</v>
      </c>
      <c r="IM155" s="194">
        <v>2</v>
      </c>
      <c r="IN155" s="194" t="s">
        <v>2247</v>
      </c>
      <c r="IO155" s="194" t="s">
        <v>30</v>
      </c>
      <c r="IP155" s="194">
        <v>2</v>
      </c>
      <c r="IQ155" s="194" t="s">
        <v>14</v>
      </c>
      <c r="IR155" s="194" t="s">
        <v>14</v>
      </c>
      <c r="IS155" s="195">
        <v>44769</v>
      </c>
    </row>
    <row r="156" spans="1:253" x14ac:dyDescent="0.25">
      <c r="A156" s="282" t="s">
        <v>982</v>
      </c>
      <c r="B156" s="282" t="s">
        <v>9241</v>
      </c>
      <c r="C156" s="282" t="s">
        <v>983</v>
      </c>
      <c r="D156" s="282" t="s">
        <v>984</v>
      </c>
      <c r="E156" s="282" t="s">
        <v>8910</v>
      </c>
      <c r="F156" s="282" t="s">
        <v>4493</v>
      </c>
      <c r="G156" s="177">
        <v>47265000</v>
      </c>
      <c r="H156" s="178" t="s">
        <v>4490</v>
      </c>
      <c r="I156" s="178" t="s">
        <v>30</v>
      </c>
      <c r="J156" s="178">
        <v>2</v>
      </c>
      <c r="K156" s="178" t="s">
        <v>4492</v>
      </c>
      <c r="L156" s="178" t="s">
        <v>4491</v>
      </c>
      <c r="M156" s="179">
        <v>44769</v>
      </c>
      <c r="N156" s="193" t="s">
        <v>4497</v>
      </c>
      <c r="O156" s="180">
        <v>26513</v>
      </c>
      <c r="P156" s="180" t="s">
        <v>4494</v>
      </c>
      <c r="Q156" s="180" t="s">
        <v>30</v>
      </c>
      <c r="R156" s="180">
        <v>2</v>
      </c>
      <c r="S156" s="180" t="s">
        <v>4496</v>
      </c>
      <c r="T156" s="180" t="s">
        <v>4495</v>
      </c>
      <c r="U156" s="181">
        <v>44769</v>
      </c>
      <c r="V156" s="193" t="s">
        <v>5811</v>
      </c>
      <c r="W156" s="178">
        <v>5240000</v>
      </c>
      <c r="X156" s="178" t="s">
        <v>5809</v>
      </c>
      <c r="Y156" s="178" t="s">
        <v>19</v>
      </c>
      <c r="Z156" s="178">
        <v>3</v>
      </c>
      <c r="AA156" s="178" t="s">
        <v>5810</v>
      </c>
      <c r="AB156" s="178" t="s">
        <v>4495</v>
      </c>
      <c r="AC156" s="179">
        <v>44831</v>
      </c>
      <c r="AD156" s="193" t="s">
        <v>7288</v>
      </c>
      <c r="AE156" s="186">
        <v>1519000</v>
      </c>
      <c r="AF156" s="186" t="s">
        <v>6676</v>
      </c>
      <c r="AG156" s="186" t="s">
        <v>4515</v>
      </c>
      <c r="AH156" s="186">
        <v>2</v>
      </c>
      <c r="AI156" s="186" t="s">
        <v>7287</v>
      </c>
      <c r="AJ156" s="186" t="s">
        <v>7286</v>
      </c>
      <c r="AK156" s="187">
        <v>44858</v>
      </c>
      <c r="AL156" s="193" t="s">
        <v>7290</v>
      </c>
      <c r="AM156" s="178">
        <v>1519000</v>
      </c>
      <c r="AN156" s="178" t="s">
        <v>6676</v>
      </c>
      <c r="AO156" s="178" t="s">
        <v>4515</v>
      </c>
      <c r="AP156" s="178">
        <v>2</v>
      </c>
      <c r="AQ156" s="178" t="s">
        <v>7289</v>
      </c>
      <c r="AR156" s="178" t="s">
        <v>7286</v>
      </c>
      <c r="AS156" s="179">
        <v>44858</v>
      </c>
      <c r="AT156" s="194" t="s">
        <v>989</v>
      </c>
      <c r="AU156" s="186" t="s">
        <v>14</v>
      </c>
      <c r="AV156" s="186" t="s">
        <v>14</v>
      </c>
      <c r="AW156" s="186" t="s">
        <v>14</v>
      </c>
      <c r="AX156" s="186" t="s">
        <v>14</v>
      </c>
      <c r="AY156" s="186" t="s">
        <v>869</v>
      </c>
      <c r="AZ156" s="186" t="s">
        <v>14</v>
      </c>
      <c r="BA156" s="187">
        <v>43798</v>
      </c>
      <c r="BB156" s="193" t="s">
        <v>988</v>
      </c>
      <c r="BC156" s="178" t="s">
        <v>14</v>
      </c>
      <c r="BD156" s="178" t="s">
        <v>14</v>
      </c>
      <c r="BE156" s="178" t="s">
        <v>14</v>
      </c>
      <c r="BF156" s="178" t="s">
        <v>14</v>
      </c>
      <c r="BG156" s="178" t="s">
        <v>869</v>
      </c>
      <c r="BH156" s="178" t="s">
        <v>14</v>
      </c>
      <c r="BI156" s="179">
        <v>43798</v>
      </c>
      <c r="BJ156" s="194" t="s">
        <v>1209</v>
      </c>
      <c r="BK156" s="194" t="s">
        <v>14</v>
      </c>
      <c r="BL156" s="194" t="s">
        <v>14</v>
      </c>
      <c r="BM156" s="194" t="s">
        <v>14</v>
      </c>
      <c r="BN156" s="194" t="s">
        <v>14</v>
      </c>
      <c r="BO156" s="194" t="s">
        <v>1208</v>
      </c>
      <c r="BP156" s="186" t="s">
        <v>14</v>
      </c>
      <c r="BQ156" s="195">
        <v>43987</v>
      </c>
      <c r="BR156" s="193" t="s">
        <v>985</v>
      </c>
      <c r="BS156" s="196" t="s">
        <v>14</v>
      </c>
      <c r="BT156" s="196" t="s">
        <v>14</v>
      </c>
      <c r="BU156" s="196" t="s">
        <v>14</v>
      </c>
      <c r="BV156" s="196" t="s">
        <v>14</v>
      </c>
      <c r="BW156" s="196" t="s">
        <v>869</v>
      </c>
      <c r="BX156" s="196" t="s">
        <v>14</v>
      </c>
      <c r="BY156" s="179">
        <v>43798</v>
      </c>
      <c r="BZ156" s="194" t="s">
        <v>986</v>
      </c>
      <c r="CA156" s="194" t="s">
        <v>14</v>
      </c>
      <c r="CB156" s="194" t="s">
        <v>14</v>
      </c>
      <c r="CC156" s="194" t="s">
        <v>14</v>
      </c>
      <c r="CD156" s="194" t="s">
        <v>14</v>
      </c>
      <c r="CE156" s="194" t="s">
        <v>869</v>
      </c>
      <c r="CF156" s="194" t="s">
        <v>14</v>
      </c>
      <c r="CG156" s="195">
        <v>43798</v>
      </c>
      <c r="CH156" s="193" t="s">
        <v>10037</v>
      </c>
      <c r="CI156" s="194" t="e">
        <v>#N/A</v>
      </c>
      <c r="CJ156" s="194" t="e">
        <v>#N/A</v>
      </c>
      <c r="CK156" s="194" t="e">
        <v>#N/A</v>
      </c>
      <c r="CL156" s="194" t="e">
        <v>#N/A</v>
      </c>
      <c r="CM156" s="194" t="e">
        <v>#N/A</v>
      </c>
      <c r="CN156" s="194" t="e">
        <v>#N/A</v>
      </c>
      <c r="CO156" s="197" t="e">
        <v>#N/A</v>
      </c>
      <c r="CP156" s="194" t="s">
        <v>987</v>
      </c>
      <c r="CQ156" s="196" t="s">
        <v>14</v>
      </c>
      <c r="CR156" s="196" t="s">
        <v>14</v>
      </c>
      <c r="CS156" s="196" t="s">
        <v>14</v>
      </c>
      <c r="CT156" s="196" t="s">
        <v>14</v>
      </c>
      <c r="CU156" s="196" t="s">
        <v>869</v>
      </c>
      <c r="CV156" s="196" t="s">
        <v>14</v>
      </c>
      <c r="CW156" s="179">
        <v>43798</v>
      </c>
      <c r="CX156" s="194" t="s">
        <v>7291</v>
      </c>
      <c r="CY156" s="186">
        <v>1519000</v>
      </c>
      <c r="CZ156" s="186" t="s">
        <v>6676</v>
      </c>
      <c r="DA156" s="186" t="s">
        <v>4515</v>
      </c>
      <c r="DB156" s="186">
        <v>2</v>
      </c>
      <c r="DC156" s="186" t="s">
        <v>7292</v>
      </c>
      <c r="DD156" s="186" t="s">
        <v>7286</v>
      </c>
      <c r="DE156" s="192">
        <v>44858</v>
      </c>
      <c r="DF156" s="193" t="s">
        <v>7293</v>
      </c>
      <c r="DG156" s="178">
        <v>3722000</v>
      </c>
      <c r="DH156" s="196" t="s">
        <v>6676</v>
      </c>
      <c r="DI156" s="196" t="s">
        <v>4515</v>
      </c>
      <c r="DJ156" s="196">
        <v>2</v>
      </c>
      <c r="DK156" s="196" t="s">
        <v>7292</v>
      </c>
      <c r="DL156" s="196" t="s">
        <v>7286</v>
      </c>
      <c r="DM156" s="179">
        <v>44858</v>
      </c>
      <c r="DN156" s="194" t="s">
        <v>7294</v>
      </c>
      <c r="DO156" s="186">
        <v>0</v>
      </c>
      <c r="DP156" s="194" t="s">
        <v>6676</v>
      </c>
      <c r="DQ156" s="194" t="s">
        <v>4515</v>
      </c>
      <c r="DR156" s="194">
        <v>2</v>
      </c>
      <c r="DS156" s="194" t="s">
        <v>7292</v>
      </c>
      <c r="DT156" s="194" t="s">
        <v>7286</v>
      </c>
      <c r="DU156" s="195">
        <v>44858</v>
      </c>
      <c r="DV156" s="193" t="s">
        <v>7295</v>
      </c>
      <c r="DW156" s="178">
        <v>1519000</v>
      </c>
      <c r="DX156" s="196" t="s">
        <v>6676</v>
      </c>
      <c r="DY156" s="196" t="s">
        <v>4515</v>
      </c>
      <c r="DZ156" s="196">
        <v>2</v>
      </c>
      <c r="EA156" s="196" t="s">
        <v>7292</v>
      </c>
      <c r="EB156" s="196" t="s">
        <v>7286</v>
      </c>
      <c r="EC156" s="179">
        <v>44858</v>
      </c>
      <c r="ED156" s="194" t="s">
        <v>7296</v>
      </c>
      <c r="EE156" s="186">
        <v>0</v>
      </c>
      <c r="EF156" s="194" t="s">
        <v>14</v>
      </c>
      <c r="EG156" s="194" t="s">
        <v>19</v>
      </c>
      <c r="EH156" s="194">
        <v>3</v>
      </c>
      <c r="EI156" s="194" t="s">
        <v>7292</v>
      </c>
      <c r="EJ156" s="194" t="s">
        <v>14</v>
      </c>
      <c r="EK156" s="195">
        <v>44858</v>
      </c>
      <c r="EL156" s="193" t="s">
        <v>7297</v>
      </c>
      <c r="EM156" s="178">
        <v>0</v>
      </c>
      <c r="EN156" s="196" t="s">
        <v>14</v>
      </c>
      <c r="EO156" s="196" t="s">
        <v>19</v>
      </c>
      <c r="EP156" s="196">
        <v>3</v>
      </c>
      <c r="EQ156" s="196" t="s">
        <v>7292</v>
      </c>
      <c r="ER156" s="196" t="s">
        <v>14</v>
      </c>
      <c r="ES156" s="179">
        <v>44858</v>
      </c>
      <c r="ET156" s="194" t="s">
        <v>5814</v>
      </c>
      <c r="EU156" s="194">
        <v>2465</v>
      </c>
      <c r="EV156" s="194" t="s">
        <v>5812</v>
      </c>
      <c r="EW156" s="194" t="s">
        <v>4515</v>
      </c>
      <c r="EX156" s="194">
        <v>2</v>
      </c>
      <c r="EY156" s="194" t="s">
        <v>5813</v>
      </c>
      <c r="EZ156" s="194" t="s">
        <v>4509</v>
      </c>
      <c r="FA156" s="195">
        <v>44831</v>
      </c>
      <c r="FB156" s="193" t="s">
        <v>1273</v>
      </c>
      <c r="FC156" s="196">
        <v>2</v>
      </c>
      <c r="FD156" s="196" t="s">
        <v>1270</v>
      </c>
      <c r="FE156" s="196" t="s">
        <v>30</v>
      </c>
      <c r="FF156" s="196">
        <v>2</v>
      </c>
      <c r="FG156" s="196" t="s">
        <v>1272</v>
      </c>
      <c r="FH156" s="196" t="s">
        <v>1271</v>
      </c>
      <c r="FI156" s="179">
        <v>44039</v>
      </c>
      <c r="FJ156" s="193" t="s">
        <v>10038</v>
      </c>
      <c r="FK156" s="194" t="e">
        <v>#N/A</v>
      </c>
      <c r="FL156" s="194" t="e">
        <v>#N/A</v>
      </c>
      <c r="FM156" s="194" t="e">
        <v>#N/A</v>
      </c>
      <c r="FN156" s="194" t="e">
        <v>#N/A</v>
      </c>
      <c r="FO156" s="194" t="e">
        <v>#N/A</v>
      </c>
      <c r="FP156" s="186" t="e">
        <v>#N/A</v>
      </c>
      <c r="FQ156" s="187" t="e">
        <v>#N/A</v>
      </c>
      <c r="FR156" s="193" t="s">
        <v>10039</v>
      </c>
      <c r="FS156" s="196" t="e">
        <v>#N/A</v>
      </c>
      <c r="FT156" s="196" t="e">
        <v>#N/A</v>
      </c>
      <c r="FU156" s="196" t="e">
        <v>#N/A</v>
      </c>
      <c r="FV156" s="196" t="e">
        <v>#N/A</v>
      </c>
      <c r="FW156" s="196" t="e">
        <v>#N/A</v>
      </c>
      <c r="FX156" s="196" t="e">
        <v>#N/A</v>
      </c>
      <c r="FY156" s="179" t="e">
        <v>#N/A</v>
      </c>
      <c r="FZ156" s="194" t="s">
        <v>3151</v>
      </c>
      <c r="GA156" s="194">
        <v>2</v>
      </c>
      <c r="GB156" s="194" t="s">
        <v>2247</v>
      </c>
      <c r="GC156" s="194" t="s">
        <v>30</v>
      </c>
      <c r="GD156" s="194">
        <v>2</v>
      </c>
      <c r="GE156" s="194" t="s">
        <v>14</v>
      </c>
      <c r="GF156" s="194" t="s">
        <v>14</v>
      </c>
      <c r="GG156" s="195">
        <v>44694</v>
      </c>
      <c r="GH156" s="193" t="s">
        <v>3157</v>
      </c>
      <c r="GI156" s="196">
        <v>1</v>
      </c>
      <c r="GJ156" s="196" t="s">
        <v>2247</v>
      </c>
      <c r="GK156" s="196" t="s">
        <v>30</v>
      </c>
      <c r="GL156" s="196">
        <v>2</v>
      </c>
      <c r="GM156" s="196" t="s">
        <v>14</v>
      </c>
      <c r="GN156" s="196" t="s">
        <v>14</v>
      </c>
      <c r="GO156" s="179">
        <v>44694</v>
      </c>
      <c r="GP156" s="194" t="s">
        <v>3152</v>
      </c>
      <c r="GQ156" s="194">
        <v>1</v>
      </c>
      <c r="GR156" s="194" t="s">
        <v>2247</v>
      </c>
      <c r="GS156" s="194" t="s">
        <v>30</v>
      </c>
      <c r="GT156" s="194">
        <v>2</v>
      </c>
      <c r="GU156" s="194" t="s">
        <v>14</v>
      </c>
      <c r="GV156" s="194" t="s">
        <v>14</v>
      </c>
      <c r="GW156" s="195">
        <v>44694</v>
      </c>
      <c r="GX156" s="193" t="s">
        <v>3158</v>
      </c>
      <c r="GY156" s="196">
        <v>0</v>
      </c>
      <c r="GZ156" s="196" t="s">
        <v>2247</v>
      </c>
      <c r="HA156" s="196" t="s">
        <v>30</v>
      </c>
      <c r="HB156" s="196">
        <v>2</v>
      </c>
      <c r="HC156" s="196" t="s">
        <v>14</v>
      </c>
      <c r="HD156" s="196" t="s">
        <v>14</v>
      </c>
      <c r="HE156" s="179">
        <v>44694</v>
      </c>
      <c r="HF156" s="194" t="s">
        <v>3150</v>
      </c>
      <c r="HG156" s="194">
        <v>0</v>
      </c>
      <c r="HH156" s="194" t="s">
        <v>2247</v>
      </c>
      <c r="HI156" s="194" t="s">
        <v>30</v>
      </c>
      <c r="HJ156" s="194">
        <v>2</v>
      </c>
      <c r="HK156" s="194" t="s">
        <v>14</v>
      </c>
      <c r="HL156" s="194" t="s">
        <v>14</v>
      </c>
      <c r="HM156" s="195">
        <v>44694</v>
      </c>
      <c r="HN156" s="193" t="s">
        <v>3156</v>
      </c>
      <c r="HO156" s="196">
        <v>1</v>
      </c>
      <c r="HP156" s="196" t="s">
        <v>2247</v>
      </c>
      <c r="HQ156" s="196" t="s">
        <v>30</v>
      </c>
      <c r="HR156" s="196">
        <v>2</v>
      </c>
      <c r="HS156" s="196" t="s">
        <v>14</v>
      </c>
      <c r="HT156" s="196" t="s">
        <v>14</v>
      </c>
      <c r="HU156" s="179">
        <v>44694</v>
      </c>
      <c r="HV156" s="194" t="s">
        <v>3153</v>
      </c>
      <c r="HW156" s="194">
        <v>0</v>
      </c>
      <c r="HX156" s="194" t="s">
        <v>2247</v>
      </c>
      <c r="HY156" s="194" t="s">
        <v>30</v>
      </c>
      <c r="HZ156" s="194">
        <v>2</v>
      </c>
      <c r="IA156" s="194" t="s">
        <v>14</v>
      </c>
      <c r="IB156" s="194" t="s">
        <v>14</v>
      </c>
      <c r="IC156" s="195">
        <v>44694</v>
      </c>
      <c r="ID156" s="193" t="s">
        <v>3155</v>
      </c>
      <c r="IE156" s="196">
        <v>0</v>
      </c>
      <c r="IF156" s="196" t="s">
        <v>2247</v>
      </c>
      <c r="IG156" s="196" t="s">
        <v>30</v>
      </c>
      <c r="IH156" s="196">
        <v>2</v>
      </c>
      <c r="II156" s="196" t="s">
        <v>14</v>
      </c>
      <c r="IJ156" s="196" t="s">
        <v>14</v>
      </c>
      <c r="IK156" s="179">
        <v>44694</v>
      </c>
      <c r="IL156" s="194" t="s">
        <v>3154</v>
      </c>
      <c r="IM156" s="194">
        <v>2</v>
      </c>
      <c r="IN156" s="194" t="s">
        <v>2247</v>
      </c>
      <c r="IO156" s="194" t="s">
        <v>30</v>
      </c>
      <c r="IP156" s="194">
        <v>2</v>
      </c>
      <c r="IQ156" s="194" t="s">
        <v>14</v>
      </c>
      <c r="IR156" s="194" t="s">
        <v>14</v>
      </c>
      <c r="IS156" s="195">
        <v>44694</v>
      </c>
    </row>
    <row r="157" spans="1:253" x14ac:dyDescent="0.25">
      <c r="A157" s="282" t="s">
        <v>4498</v>
      </c>
      <c r="B157" s="282" t="s">
        <v>9694</v>
      </c>
      <c r="C157" s="282" t="s">
        <v>4499</v>
      </c>
      <c r="D157" s="282" t="s">
        <v>984</v>
      </c>
      <c r="E157" s="282" t="s">
        <v>8910</v>
      </c>
      <c r="F157" s="282" t="s">
        <v>4500</v>
      </c>
      <c r="G157" s="177">
        <v>47265000</v>
      </c>
      <c r="H157" s="178" t="s">
        <v>4490</v>
      </c>
      <c r="I157" s="178" t="s">
        <v>30</v>
      </c>
      <c r="J157" s="178">
        <v>2</v>
      </c>
      <c r="K157" s="178" t="s">
        <v>4492</v>
      </c>
      <c r="L157" s="178" t="s">
        <v>4491</v>
      </c>
      <c r="M157" s="179">
        <v>44769</v>
      </c>
      <c r="N157" s="193" t="s">
        <v>4525</v>
      </c>
      <c r="O157" s="180">
        <v>27598</v>
      </c>
      <c r="P157" s="180" t="s">
        <v>4522</v>
      </c>
      <c r="Q157" s="180" t="s">
        <v>30</v>
      </c>
      <c r="R157" s="180">
        <v>2</v>
      </c>
      <c r="S157" s="180" t="s">
        <v>4524</v>
      </c>
      <c r="T157" s="180" t="s">
        <v>4523</v>
      </c>
      <c r="U157" s="181">
        <v>44769</v>
      </c>
      <c r="V157" s="193" t="s">
        <v>4521</v>
      </c>
      <c r="W157" s="178">
        <v>1246000</v>
      </c>
      <c r="X157" s="178" t="s">
        <v>4504</v>
      </c>
      <c r="Y157" s="178" t="s">
        <v>30</v>
      </c>
      <c r="Z157" s="178">
        <v>2</v>
      </c>
      <c r="AA157" s="178" t="s">
        <v>4520</v>
      </c>
      <c r="AB157" s="178" t="s">
        <v>4505</v>
      </c>
      <c r="AC157" s="179">
        <v>44769</v>
      </c>
      <c r="AD157" s="193" t="s">
        <v>5819</v>
      </c>
      <c r="AE157" s="186">
        <v>815000</v>
      </c>
      <c r="AF157" s="186" t="s">
        <v>4504</v>
      </c>
      <c r="AG157" s="186" t="s">
        <v>4515</v>
      </c>
      <c r="AH157" s="186">
        <v>2</v>
      </c>
      <c r="AI157" s="186" t="s">
        <v>5818</v>
      </c>
      <c r="AJ157" s="186" t="s">
        <v>4505</v>
      </c>
      <c r="AK157" s="187">
        <v>44831</v>
      </c>
      <c r="AL157" s="193" t="s">
        <v>4502</v>
      </c>
      <c r="AM157" s="178" t="s">
        <v>14</v>
      </c>
      <c r="AN157" s="178" t="s">
        <v>904</v>
      </c>
      <c r="AO157" s="178" t="s">
        <v>14</v>
      </c>
      <c r="AP157" s="178" t="s">
        <v>14</v>
      </c>
      <c r="AQ157" s="178" t="s">
        <v>4501</v>
      </c>
      <c r="AR157" s="178" t="s">
        <v>904</v>
      </c>
      <c r="AS157" s="179">
        <v>44769</v>
      </c>
      <c r="AT157" s="194" t="s">
        <v>4503</v>
      </c>
      <c r="AU157" s="186" t="s">
        <v>14</v>
      </c>
      <c r="AV157" s="186" t="s">
        <v>904</v>
      </c>
      <c r="AW157" s="186" t="s">
        <v>14</v>
      </c>
      <c r="AX157" s="186" t="s">
        <v>14</v>
      </c>
      <c r="AY157" s="186" t="s">
        <v>904</v>
      </c>
      <c r="AZ157" s="186" t="s">
        <v>904</v>
      </c>
      <c r="BA157" s="187">
        <v>44769</v>
      </c>
      <c r="BB157" s="193" t="s">
        <v>4507</v>
      </c>
      <c r="BC157" s="178">
        <v>101063</v>
      </c>
      <c r="BD157" s="178" t="s">
        <v>4504</v>
      </c>
      <c r="BE157" s="178">
        <v>0</v>
      </c>
      <c r="BF157" s="178">
        <v>0</v>
      </c>
      <c r="BG157" s="178" t="s">
        <v>4506</v>
      </c>
      <c r="BH157" s="178" t="s">
        <v>4505</v>
      </c>
      <c r="BI157" s="179">
        <v>44769</v>
      </c>
      <c r="BJ157" s="194" t="s">
        <v>4511</v>
      </c>
      <c r="BK157" s="194">
        <v>2465</v>
      </c>
      <c r="BL157" s="194" t="s">
        <v>4508</v>
      </c>
      <c r="BM157" s="194" t="s">
        <v>30</v>
      </c>
      <c r="BN157" s="194">
        <v>2</v>
      </c>
      <c r="BO157" s="194" t="s">
        <v>4510</v>
      </c>
      <c r="BP157" s="186" t="s">
        <v>4509</v>
      </c>
      <c r="BQ157" s="195">
        <v>44769</v>
      </c>
      <c r="BR157" s="193" t="s">
        <v>4512</v>
      </c>
      <c r="BS157" s="196" t="s">
        <v>14</v>
      </c>
      <c r="BT157" s="196" t="s">
        <v>904</v>
      </c>
      <c r="BU157" s="196" t="s">
        <v>14</v>
      </c>
      <c r="BV157" s="196" t="s">
        <v>14</v>
      </c>
      <c r="BW157" s="196" t="s">
        <v>904</v>
      </c>
      <c r="BX157" s="196" t="s">
        <v>904</v>
      </c>
      <c r="BY157" s="179">
        <v>44769</v>
      </c>
      <c r="BZ157" s="194" t="s">
        <v>4513</v>
      </c>
      <c r="CA157" s="194" t="s">
        <v>14</v>
      </c>
      <c r="CB157" s="194" t="s">
        <v>904</v>
      </c>
      <c r="CC157" s="194" t="s">
        <v>14</v>
      </c>
      <c r="CD157" s="194" t="s">
        <v>14</v>
      </c>
      <c r="CE157" s="194" t="s">
        <v>904</v>
      </c>
      <c r="CF157" s="194" t="s">
        <v>904</v>
      </c>
      <c r="CG157" s="195">
        <v>44769</v>
      </c>
      <c r="CH157" s="193" t="s">
        <v>10040</v>
      </c>
      <c r="CI157" s="194" t="e">
        <v>#N/A</v>
      </c>
      <c r="CJ157" s="194" t="e">
        <v>#N/A</v>
      </c>
      <c r="CK157" s="194" t="e">
        <v>#N/A</v>
      </c>
      <c r="CL157" s="194" t="e">
        <v>#N/A</v>
      </c>
      <c r="CM157" s="194" t="e">
        <v>#N/A</v>
      </c>
      <c r="CN157" s="194" t="e">
        <v>#N/A</v>
      </c>
      <c r="CO157" s="197" t="e">
        <v>#N/A</v>
      </c>
      <c r="CP157" s="194" t="s">
        <v>4514</v>
      </c>
      <c r="CQ157" s="196" t="s">
        <v>14</v>
      </c>
      <c r="CR157" s="196" t="s">
        <v>904</v>
      </c>
      <c r="CS157" s="196" t="s">
        <v>14</v>
      </c>
      <c r="CT157" s="196" t="s">
        <v>14</v>
      </c>
      <c r="CU157" s="196" t="s">
        <v>904</v>
      </c>
      <c r="CV157" s="196" t="s">
        <v>904</v>
      </c>
      <c r="CW157" s="179">
        <v>44769</v>
      </c>
      <c r="CX157" s="194" t="s">
        <v>5822</v>
      </c>
      <c r="CY157" s="186">
        <v>314000</v>
      </c>
      <c r="CZ157" s="186" t="s">
        <v>4504</v>
      </c>
      <c r="DA157" s="186" t="s">
        <v>4515</v>
      </c>
      <c r="DB157" s="186">
        <v>2</v>
      </c>
      <c r="DC157" s="186" t="s">
        <v>5823</v>
      </c>
      <c r="DD157" s="186" t="s">
        <v>4505</v>
      </c>
      <c r="DE157" s="192">
        <v>44831</v>
      </c>
      <c r="DF157" s="193" t="s">
        <v>5824</v>
      </c>
      <c r="DG157" s="178">
        <v>431000</v>
      </c>
      <c r="DH157" s="196" t="s">
        <v>4504</v>
      </c>
      <c r="DI157" s="196" t="s">
        <v>4515</v>
      </c>
      <c r="DJ157" s="196">
        <v>2</v>
      </c>
      <c r="DK157" s="196" t="s">
        <v>5823</v>
      </c>
      <c r="DL157" s="196" t="s">
        <v>4505</v>
      </c>
      <c r="DM157" s="179">
        <v>44831</v>
      </c>
      <c r="DN157" s="194" t="s">
        <v>5825</v>
      </c>
      <c r="DO157" s="186">
        <v>500000</v>
      </c>
      <c r="DP157" s="194" t="s">
        <v>4504</v>
      </c>
      <c r="DQ157" s="194" t="s">
        <v>4515</v>
      </c>
      <c r="DR157" s="194">
        <v>2</v>
      </c>
      <c r="DS157" s="194" t="s">
        <v>5823</v>
      </c>
      <c r="DT157" s="194" t="s">
        <v>4505</v>
      </c>
      <c r="DU157" s="195">
        <v>44831</v>
      </c>
      <c r="DV157" s="193" t="s">
        <v>5826</v>
      </c>
      <c r="DW157" s="178">
        <v>276000</v>
      </c>
      <c r="DX157" s="196" t="s">
        <v>4504</v>
      </c>
      <c r="DY157" s="196" t="s">
        <v>4515</v>
      </c>
      <c r="DZ157" s="196">
        <v>2</v>
      </c>
      <c r="EA157" s="196" t="s">
        <v>5823</v>
      </c>
      <c r="EB157" s="196" t="s">
        <v>4505</v>
      </c>
      <c r="EC157" s="179">
        <v>44831</v>
      </c>
      <c r="ED157" s="194" t="s">
        <v>5827</v>
      </c>
      <c r="EE157" s="186">
        <v>38000</v>
      </c>
      <c r="EF157" s="194" t="s">
        <v>4504</v>
      </c>
      <c r="EG157" s="194" t="s">
        <v>4515</v>
      </c>
      <c r="EH157" s="194">
        <v>2</v>
      </c>
      <c r="EI157" s="194" t="s">
        <v>5823</v>
      </c>
      <c r="EJ157" s="194" t="s">
        <v>4505</v>
      </c>
      <c r="EK157" s="195">
        <v>44831</v>
      </c>
      <c r="EL157" s="193" t="s">
        <v>5828</v>
      </c>
      <c r="EM157" s="178">
        <v>0</v>
      </c>
      <c r="EN157" s="196" t="s">
        <v>4504</v>
      </c>
      <c r="EO157" s="196" t="s">
        <v>4515</v>
      </c>
      <c r="EP157" s="196">
        <v>2</v>
      </c>
      <c r="EQ157" s="196" t="s">
        <v>5823</v>
      </c>
      <c r="ER157" s="196" t="s">
        <v>4505</v>
      </c>
      <c r="ES157" s="179">
        <v>44831</v>
      </c>
      <c r="ET157" s="194" t="s">
        <v>5821</v>
      </c>
      <c r="EU157" s="194">
        <v>2465</v>
      </c>
      <c r="EV157" s="194" t="s">
        <v>4508</v>
      </c>
      <c r="EW157" s="194" t="s">
        <v>4515</v>
      </c>
      <c r="EX157" s="194">
        <v>2</v>
      </c>
      <c r="EY157" s="194" t="s">
        <v>5820</v>
      </c>
      <c r="EZ157" s="194" t="s">
        <v>4509</v>
      </c>
      <c r="FA157" s="195">
        <v>44831</v>
      </c>
      <c r="FB157" s="193" t="s">
        <v>4517</v>
      </c>
      <c r="FC157" s="196">
        <v>1</v>
      </c>
      <c r="FD157" s="196" t="s">
        <v>4504</v>
      </c>
      <c r="FE157" s="196" t="s">
        <v>4515</v>
      </c>
      <c r="FF157" s="196">
        <v>2</v>
      </c>
      <c r="FG157" s="196" t="s">
        <v>4516</v>
      </c>
      <c r="FH157" s="196" t="s">
        <v>4505</v>
      </c>
      <c r="FI157" s="179">
        <v>44769</v>
      </c>
      <c r="FJ157" s="193" t="s">
        <v>4518</v>
      </c>
      <c r="FK157" s="194" t="s">
        <v>14</v>
      </c>
      <c r="FL157" s="194" t="s">
        <v>904</v>
      </c>
      <c r="FM157" s="194" t="s">
        <v>14</v>
      </c>
      <c r="FN157" s="194" t="s">
        <v>14</v>
      </c>
      <c r="FO157" s="194" t="s">
        <v>904</v>
      </c>
      <c r="FP157" s="186" t="s">
        <v>904</v>
      </c>
      <c r="FQ157" s="187">
        <v>44769</v>
      </c>
      <c r="FR157" s="193" t="s">
        <v>4519</v>
      </c>
      <c r="FS157" s="196" t="s">
        <v>14</v>
      </c>
      <c r="FT157" s="196" t="s">
        <v>904</v>
      </c>
      <c r="FU157" s="196" t="s">
        <v>14</v>
      </c>
      <c r="FV157" s="196" t="s">
        <v>14</v>
      </c>
      <c r="FW157" s="196" t="s">
        <v>904</v>
      </c>
      <c r="FX157" s="196" t="s">
        <v>904</v>
      </c>
      <c r="FY157" s="179">
        <v>44769</v>
      </c>
      <c r="FZ157" s="194" t="s">
        <v>4652</v>
      </c>
      <c r="GA157" s="194">
        <v>2</v>
      </c>
      <c r="GB157" s="194" t="s">
        <v>2247</v>
      </c>
      <c r="GC157" s="194" t="s">
        <v>30</v>
      </c>
      <c r="GD157" s="194">
        <v>2</v>
      </c>
      <c r="GE157" s="194" t="s">
        <v>14</v>
      </c>
      <c r="GF157" s="194" t="s">
        <v>14</v>
      </c>
      <c r="GG157" s="195">
        <v>44769</v>
      </c>
      <c r="GH157" s="193" t="s">
        <v>4658</v>
      </c>
      <c r="GI157" s="196">
        <v>1</v>
      </c>
      <c r="GJ157" s="196" t="s">
        <v>2247</v>
      </c>
      <c r="GK157" s="196" t="s">
        <v>30</v>
      </c>
      <c r="GL157" s="196">
        <v>2</v>
      </c>
      <c r="GM157" s="196" t="s">
        <v>14</v>
      </c>
      <c r="GN157" s="196" t="s">
        <v>14</v>
      </c>
      <c r="GO157" s="179">
        <v>44769</v>
      </c>
      <c r="GP157" s="194" t="s">
        <v>4653</v>
      </c>
      <c r="GQ157" s="194">
        <v>1</v>
      </c>
      <c r="GR157" s="194" t="s">
        <v>2247</v>
      </c>
      <c r="GS157" s="194" t="s">
        <v>30</v>
      </c>
      <c r="GT157" s="194">
        <v>2</v>
      </c>
      <c r="GU157" s="194" t="s">
        <v>14</v>
      </c>
      <c r="GV157" s="194" t="s">
        <v>14</v>
      </c>
      <c r="GW157" s="195">
        <v>44769</v>
      </c>
      <c r="GX157" s="193" t="s">
        <v>4659</v>
      </c>
      <c r="GY157" s="196">
        <v>0</v>
      </c>
      <c r="GZ157" s="196" t="s">
        <v>2247</v>
      </c>
      <c r="HA157" s="196" t="s">
        <v>30</v>
      </c>
      <c r="HB157" s="196">
        <v>2</v>
      </c>
      <c r="HC157" s="196" t="s">
        <v>14</v>
      </c>
      <c r="HD157" s="196" t="s">
        <v>14</v>
      </c>
      <c r="HE157" s="179">
        <v>44769</v>
      </c>
      <c r="HF157" s="194" t="s">
        <v>4651</v>
      </c>
      <c r="HG157" s="194">
        <v>0</v>
      </c>
      <c r="HH157" s="194" t="s">
        <v>2247</v>
      </c>
      <c r="HI157" s="194" t="s">
        <v>30</v>
      </c>
      <c r="HJ157" s="194">
        <v>2</v>
      </c>
      <c r="HK157" s="194" t="s">
        <v>14</v>
      </c>
      <c r="HL157" s="194" t="s">
        <v>14</v>
      </c>
      <c r="HM157" s="195">
        <v>44769</v>
      </c>
      <c r="HN157" s="193" t="s">
        <v>4657</v>
      </c>
      <c r="HO157" s="196">
        <v>0</v>
      </c>
      <c r="HP157" s="196" t="s">
        <v>2247</v>
      </c>
      <c r="HQ157" s="196" t="s">
        <v>30</v>
      </c>
      <c r="HR157" s="196">
        <v>2</v>
      </c>
      <c r="HS157" s="196" t="s">
        <v>14</v>
      </c>
      <c r="HT157" s="196" t="s">
        <v>14</v>
      </c>
      <c r="HU157" s="179">
        <v>44769</v>
      </c>
      <c r="HV157" s="194" t="s">
        <v>4654</v>
      </c>
      <c r="HW157" s="194">
        <v>1</v>
      </c>
      <c r="HX157" s="194" t="s">
        <v>2247</v>
      </c>
      <c r="HY157" s="194" t="s">
        <v>30</v>
      </c>
      <c r="HZ157" s="194">
        <v>2</v>
      </c>
      <c r="IA157" s="194" t="s">
        <v>14</v>
      </c>
      <c r="IB157" s="194" t="s">
        <v>14</v>
      </c>
      <c r="IC157" s="195">
        <v>44769</v>
      </c>
      <c r="ID157" s="193" t="s">
        <v>4656</v>
      </c>
      <c r="IE157" s="196">
        <v>0</v>
      </c>
      <c r="IF157" s="196" t="s">
        <v>2247</v>
      </c>
      <c r="IG157" s="196" t="s">
        <v>30</v>
      </c>
      <c r="IH157" s="196">
        <v>2</v>
      </c>
      <c r="II157" s="196" t="s">
        <v>14</v>
      </c>
      <c r="IJ157" s="196" t="s">
        <v>14</v>
      </c>
      <c r="IK157" s="179">
        <v>44769</v>
      </c>
      <c r="IL157" s="194" t="s">
        <v>4655</v>
      </c>
      <c r="IM157" s="194">
        <v>2</v>
      </c>
      <c r="IN157" s="194" t="s">
        <v>2247</v>
      </c>
      <c r="IO157" s="194" t="s">
        <v>30</v>
      </c>
      <c r="IP157" s="194">
        <v>2</v>
      </c>
      <c r="IQ157" s="194" t="s">
        <v>14</v>
      </c>
      <c r="IR157" s="194" t="s">
        <v>14</v>
      </c>
      <c r="IS157" s="195">
        <v>44769</v>
      </c>
    </row>
    <row r="158" spans="1:253" x14ac:dyDescent="0.25">
      <c r="A158" s="282" t="s">
        <v>637</v>
      </c>
      <c r="B158" s="282" t="s">
        <v>9204</v>
      </c>
      <c r="C158" s="282" t="s">
        <v>638</v>
      </c>
      <c r="D158" s="282" t="s">
        <v>639</v>
      </c>
      <c r="E158" s="282" t="s">
        <v>8911</v>
      </c>
      <c r="F158" s="282" t="s">
        <v>7606</v>
      </c>
      <c r="G158" s="177">
        <v>43231000</v>
      </c>
      <c r="H158" s="178" t="s">
        <v>7603</v>
      </c>
      <c r="I158" s="178" t="s">
        <v>80</v>
      </c>
      <c r="J158" s="178">
        <v>1</v>
      </c>
      <c r="K158" s="178" t="s">
        <v>7605</v>
      </c>
      <c r="L158" s="178" t="s">
        <v>7604</v>
      </c>
      <c r="M158" s="179">
        <v>44860</v>
      </c>
      <c r="N158" s="193" t="s">
        <v>4804</v>
      </c>
      <c r="O158" s="180">
        <v>603628</v>
      </c>
      <c r="P158" s="180" t="s">
        <v>1303</v>
      </c>
      <c r="Q158" s="180" t="s">
        <v>80</v>
      </c>
      <c r="R158" s="180">
        <v>1</v>
      </c>
      <c r="S158" s="180" t="s">
        <v>4803</v>
      </c>
      <c r="T158" s="180" t="s">
        <v>4802</v>
      </c>
      <c r="U158" s="181">
        <v>44773</v>
      </c>
      <c r="V158" s="193" t="s">
        <v>7608</v>
      </c>
      <c r="W158" s="178">
        <v>43231000</v>
      </c>
      <c r="X158" s="178" t="s">
        <v>7603</v>
      </c>
      <c r="Y158" s="178" t="s">
        <v>80</v>
      </c>
      <c r="Z158" s="178">
        <v>1</v>
      </c>
      <c r="AA158" s="178" t="s">
        <v>7607</v>
      </c>
      <c r="AB158" s="178" t="s">
        <v>7604</v>
      </c>
      <c r="AC158" s="179">
        <v>44860</v>
      </c>
      <c r="AD158" s="193" t="s">
        <v>7610</v>
      </c>
      <c r="AE158" s="186">
        <v>43231000</v>
      </c>
      <c r="AF158" s="186" t="s">
        <v>7603</v>
      </c>
      <c r="AG158" s="186" t="s">
        <v>4515</v>
      </c>
      <c r="AH158" s="186">
        <v>2</v>
      </c>
      <c r="AI158" s="186" t="s">
        <v>7609</v>
      </c>
      <c r="AJ158" s="186" t="s">
        <v>7604</v>
      </c>
      <c r="AK158" s="187">
        <v>44860</v>
      </c>
      <c r="AL158" s="193" t="s">
        <v>7614</v>
      </c>
      <c r="AM158" s="178">
        <v>20893000</v>
      </c>
      <c r="AN158" s="178" t="s">
        <v>7611</v>
      </c>
      <c r="AO158" s="178" t="s">
        <v>4515</v>
      </c>
      <c r="AP158" s="178">
        <v>2</v>
      </c>
      <c r="AQ158" s="178" t="s">
        <v>7613</v>
      </c>
      <c r="AR158" s="178" t="s">
        <v>7612</v>
      </c>
      <c r="AS158" s="179">
        <v>44860</v>
      </c>
      <c r="AT158" s="194" t="s">
        <v>1045</v>
      </c>
      <c r="AU158" s="186" t="s">
        <v>14</v>
      </c>
      <c r="AV158" s="186" t="s">
        <v>14</v>
      </c>
      <c r="AW158" s="186" t="s">
        <v>14</v>
      </c>
      <c r="AX158" s="186" t="s">
        <v>14</v>
      </c>
      <c r="AY158" s="186" t="s">
        <v>14</v>
      </c>
      <c r="AZ158" s="186" t="s">
        <v>14</v>
      </c>
      <c r="BA158" s="187">
        <v>43859</v>
      </c>
      <c r="BB158" s="193" t="s">
        <v>1130</v>
      </c>
      <c r="BC158" s="178" t="s">
        <v>14</v>
      </c>
      <c r="BD158" s="178" t="s">
        <v>14</v>
      </c>
      <c r="BE158" s="178" t="s">
        <v>14</v>
      </c>
      <c r="BF158" s="178" t="s">
        <v>14</v>
      </c>
      <c r="BG158" s="178" t="s">
        <v>14</v>
      </c>
      <c r="BH158" s="178" t="s">
        <v>14</v>
      </c>
      <c r="BI158" s="179">
        <v>43920</v>
      </c>
      <c r="BJ158" s="194" t="s">
        <v>7618</v>
      </c>
      <c r="BK158" s="194">
        <v>6306</v>
      </c>
      <c r="BL158" s="194" t="s">
        <v>7615</v>
      </c>
      <c r="BM158" s="194" t="s">
        <v>4515</v>
      </c>
      <c r="BN158" s="194">
        <v>2</v>
      </c>
      <c r="BO158" s="194" t="s">
        <v>7617</v>
      </c>
      <c r="BP158" s="186" t="s">
        <v>7616</v>
      </c>
      <c r="BQ158" s="195">
        <v>44860</v>
      </c>
      <c r="BR158" s="193" t="s">
        <v>640</v>
      </c>
      <c r="BS158" s="196" t="s">
        <v>14</v>
      </c>
      <c r="BT158" s="196">
        <v>0</v>
      </c>
      <c r="BU158" s="196" t="s">
        <v>30</v>
      </c>
      <c r="BV158" s="196">
        <v>2</v>
      </c>
      <c r="BW158" s="196">
        <v>0</v>
      </c>
      <c r="BX158" s="196">
        <v>0</v>
      </c>
      <c r="BY158" s="179">
        <v>43511</v>
      </c>
      <c r="BZ158" s="194" t="s">
        <v>641</v>
      </c>
      <c r="CA158" s="194" t="s">
        <v>14</v>
      </c>
      <c r="CB158" s="194">
        <v>0</v>
      </c>
      <c r="CC158" s="194" t="s">
        <v>14</v>
      </c>
      <c r="CD158" s="194" t="s">
        <v>14</v>
      </c>
      <c r="CE158" s="194">
        <v>0</v>
      </c>
      <c r="CF158" s="194">
        <v>0</v>
      </c>
      <c r="CG158" s="195">
        <v>43511</v>
      </c>
      <c r="CH158" s="193" t="s">
        <v>10041</v>
      </c>
      <c r="CI158" s="194" t="e">
        <v>#N/A</v>
      </c>
      <c r="CJ158" s="194" t="e">
        <v>#N/A</v>
      </c>
      <c r="CK158" s="194" t="e">
        <v>#N/A</v>
      </c>
      <c r="CL158" s="194" t="e">
        <v>#N/A</v>
      </c>
      <c r="CM158" s="194" t="e">
        <v>#N/A</v>
      </c>
      <c r="CN158" s="194" t="e">
        <v>#N/A</v>
      </c>
      <c r="CO158" s="197" t="e">
        <v>#N/A</v>
      </c>
      <c r="CP158" s="194" t="s">
        <v>963</v>
      </c>
      <c r="CQ158" s="196" t="s">
        <v>14</v>
      </c>
      <c r="CR158" s="196" t="s">
        <v>14</v>
      </c>
      <c r="CS158" s="196" t="s">
        <v>14</v>
      </c>
      <c r="CT158" s="196" t="s">
        <v>14</v>
      </c>
      <c r="CU158" s="196" t="s">
        <v>14</v>
      </c>
      <c r="CV158" s="196" t="s">
        <v>14</v>
      </c>
      <c r="CW158" s="179">
        <v>43787</v>
      </c>
      <c r="CX158" s="194" t="s">
        <v>7620</v>
      </c>
      <c r="CY158" s="186">
        <v>17700000</v>
      </c>
      <c r="CZ158" s="186" t="s">
        <v>7626</v>
      </c>
      <c r="DA158" s="186" t="s">
        <v>4515</v>
      </c>
      <c r="DB158" s="186">
        <v>2</v>
      </c>
      <c r="DC158" s="186" t="s">
        <v>7628</v>
      </c>
      <c r="DD158" s="186" t="s">
        <v>7627</v>
      </c>
      <c r="DE158" s="192">
        <v>44860</v>
      </c>
      <c r="DF158" s="193" t="s">
        <v>7622</v>
      </c>
      <c r="DG158" s="178">
        <v>0</v>
      </c>
      <c r="DH158" s="196" t="s">
        <v>7603</v>
      </c>
      <c r="DI158" s="196" t="s">
        <v>4515</v>
      </c>
      <c r="DJ158" s="196">
        <v>2</v>
      </c>
      <c r="DK158" s="196" t="s">
        <v>7621</v>
      </c>
      <c r="DL158" s="196" t="s">
        <v>7604</v>
      </c>
      <c r="DM158" s="179">
        <v>44860</v>
      </c>
      <c r="DN158" s="194" t="s">
        <v>7625</v>
      </c>
      <c r="DO158" s="186">
        <v>25531000</v>
      </c>
      <c r="DP158" s="194" t="s">
        <v>7623</v>
      </c>
      <c r="DQ158" s="194" t="s">
        <v>4515</v>
      </c>
      <c r="DR158" s="194">
        <v>2</v>
      </c>
      <c r="DS158" s="194" t="s">
        <v>7624</v>
      </c>
      <c r="DT158" s="194" t="s">
        <v>7623</v>
      </c>
      <c r="DU158" s="195">
        <v>44860</v>
      </c>
      <c r="DV158" s="193" t="s">
        <v>7629</v>
      </c>
      <c r="DW158" s="178">
        <v>11160000</v>
      </c>
      <c r="DX158" s="196" t="s">
        <v>7626</v>
      </c>
      <c r="DY158" s="196" t="s">
        <v>4515</v>
      </c>
      <c r="DZ158" s="196">
        <v>2</v>
      </c>
      <c r="EA158" s="196" t="s">
        <v>7628</v>
      </c>
      <c r="EB158" s="196" t="s">
        <v>7627</v>
      </c>
      <c r="EC158" s="179">
        <v>44860</v>
      </c>
      <c r="ED158" s="194" t="s">
        <v>7633</v>
      </c>
      <c r="EE158" s="186">
        <v>6540000</v>
      </c>
      <c r="EF158" s="194" t="s">
        <v>7630</v>
      </c>
      <c r="EG158" s="194" t="s">
        <v>4515</v>
      </c>
      <c r="EH158" s="194">
        <v>2</v>
      </c>
      <c r="EI158" s="194" t="s">
        <v>7632</v>
      </c>
      <c r="EJ158" s="194" t="s">
        <v>7631</v>
      </c>
      <c r="EK158" s="195">
        <v>44860</v>
      </c>
      <c r="EL158" s="193" t="s">
        <v>7635</v>
      </c>
      <c r="EM158" s="178">
        <v>0</v>
      </c>
      <c r="EN158" s="196" t="s">
        <v>14</v>
      </c>
      <c r="EO158" s="196" t="s">
        <v>4515</v>
      </c>
      <c r="EP158" s="196">
        <v>2</v>
      </c>
      <c r="EQ158" s="196" t="s">
        <v>7634</v>
      </c>
      <c r="ER158" s="196" t="s">
        <v>14</v>
      </c>
      <c r="ES158" s="179">
        <v>44860</v>
      </c>
      <c r="ET158" s="194" t="s">
        <v>7619</v>
      </c>
      <c r="EU158" s="194">
        <v>6306</v>
      </c>
      <c r="EV158" s="194" t="s">
        <v>7615</v>
      </c>
      <c r="EW158" s="194" t="s">
        <v>4515</v>
      </c>
      <c r="EX158" s="194">
        <v>2</v>
      </c>
      <c r="EY158" s="194" t="s">
        <v>7617</v>
      </c>
      <c r="EZ158" s="194" t="s">
        <v>7616</v>
      </c>
      <c r="FA158" s="195">
        <v>44860</v>
      </c>
      <c r="FB158" s="193" t="s">
        <v>4808</v>
      </c>
      <c r="FC158" s="196">
        <v>2</v>
      </c>
      <c r="FD158" s="196" t="s">
        <v>4805</v>
      </c>
      <c r="FE158" s="196" t="s">
        <v>80</v>
      </c>
      <c r="FF158" s="196">
        <v>1</v>
      </c>
      <c r="FG158" s="196" t="s">
        <v>4807</v>
      </c>
      <c r="FH158" s="196" t="s">
        <v>4806</v>
      </c>
      <c r="FI158" s="179">
        <v>44773</v>
      </c>
      <c r="FJ158" s="193" t="s">
        <v>1131</v>
      </c>
      <c r="FK158" s="194" t="s">
        <v>14</v>
      </c>
      <c r="FL158" s="194" t="s">
        <v>14</v>
      </c>
      <c r="FM158" s="194" t="s">
        <v>14</v>
      </c>
      <c r="FN158" s="194" t="s">
        <v>14</v>
      </c>
      <c r="FO158" s="194" t="s">
        <v>14</v>
      </c>
      <c r="FP158" s="186" t="s">
        <v>14</v>
      </c>
      <c r="FQ158" s="187">
        <v>43920</v>
      </c>
      <c r="FR158" s="193" t="s">
        <v>642</v>
      </c>
      <c r="FS158" s="196" t="s">
        <v>14</v>
      </c>
      <c r="FT158" s="196">
        <v>0</v>
      </c>
      <c r="FU158" s="196" t="s">
        <v>30</v>
      </c>
      <c r="FV158" s="196">
        <v>2</v>
      </c>
      <c r="FW158" s="196">
        <v>0</v>
      </c>
      <c r="FX158" s="196">
        <v>0</v>
      </c>
      <c r="FY158" s="179">
        <v>43511</v>
      </c>
      <c r="FZ158" s="194" t="s">
        <v>2877</v>
      </c>
      <c r="GA158" s="194">
        <v>1</v>
      </c>
      <c r="GB158" s="194" t="s">
        <v>2247</v>
      </c>
      <c r="GC158" s="194" t="s">
        <v>30</v>
      </c>
      <c r="GD158" s="194">
        <v>2</v>
      </c>
      <c r="GE158" s="194" t="s">
        <v>14</v>
      </c>
      <c r="GF158" s="194" t="s">
        <v>14</v>
      </c>
      <c r="GG158" s="195">
        <v>44692</v>
      </c>
      <c r="GH158" s="193" t="s">
        <v>2883</v>
      </c>
      <c r="GI158" s="196">
        <v>3</v>
      </c>
      <c r="GJ158" s="196" t="s">
        <v>2247</v>
      </c>
      <c r="GK158" s="196" t="s">
        <v>30</v>
      </c>
      <c r="GL158" s="196">
        <v>2</v>
      </c>
      <c r="GM158" s="196" t="s">
        <v>14</v>
      </c>
      <c r="GN158" s="196" t="s">
        <v>14</v>
      </c>
      <c r="GO158" s="179">
        <v>44692</v>
      </c>
      <c r="GP158" s="194" t="s">
        <v>2878</v>
      </c>
      <c r="GQ158" s="194">
        <v>2</v>
      </c>
      <c r="GR158" s="194" t="s">
        <v>2247</v>
      </c>
      <c r="GS158" s="194" t="s">
        <v>30</v>
      </c>
      <c r="GT158" s="194">
        <v>2</v>
      </c>
      <c r="GU158" s="194" t="s">
        <v>14</v>
      </c>
      <c r="GV158" s="194" t="s">
        <v>14</v>
      </c>
      <c r="GW158" s="195">
        <v>44692</v>
      </c>
      <c r="GX158" s="193" t="s">
        <v>2884</v>
      </c>
      <c r="GY158" s="196">
        <v>3</v>
      </c>
      <c r="GZ158" s="196" t="s">
        <v>2247</v>
      </c>
      <c r="HA158" s="196" t="s">
        <v>30</v>
      </c>
      <c r="HB158" s="196">
        <v>2</v>
      </c>
      <c r="HC158" s="196" t="s">
        <v>14</v>
      </c>
      <c r="HD158" s="196" t="s">
        <v>14</v>
      </c>
      <c r="HE158" s="179">
        <v>44692</v>
      </c>
      <c r="HF158" s="194" t="s">
        <v>2876</v>
      </c>
      <c r="HG158" s="194">
        <v>3</v>
      </c>
      <c r="HH158" s="194" t="s">
        <v>2247</v>
      </c>
      <c r="HI158" s="194" t="s">
        <v>30</v>
      </c>
      <c r="HJ158" s="194">
        <v>2</v>
      </c>
      <c r="HK158" s="194" t="s">
        <v>14</v>
      </c>
      <c r="HL158" s="194" t="s">
        <v>14</v>
      </c>
      <c r="HM158" s="195">
        <v>44692</v>
      </c>
      <c r="HN158" s="193" t="s">
        <v>2882</v>
      </c>
      <c r="HO158" s="196">
        <v>3</v>
      </c>
      <c r="HP158" s="196" t="s">
        <v>2247</v>
      </c>
      <c r="HQ158" s="196" t="s">
        <v>30</v>
      </c>
      <c r="HR158" s="196">
        <v>2</v>
      </c>
      <c r="HS158" s="196" t="s">
        <v>14</v>
      </c>
      <c r="HT158" s="196" t="s">
        <v>14</v>
      </c>
      <c r="HU158" s="179">
        <v>44692</v>
      </c>
      <c r="HV158" s="194" t="s">
        <v>2879</v>
      </c>
      <c r="HW158" s="194">
        <v>3</v>
      </c>
      <c r="HX158" s="194" t="s">
        <v>2247</v>
      </c>
      <c r="HY158" s="194" t="s">
        <v>30</v>
      </c>
      <c r="HZ158" s="194">
        <v>2</v>
      </c>
      <c r="IA158" s="194" t="s">
        <v>14</v>
      </c>
      <c r="IB158" s="194" t="s">
        <v>14</v>
      </c>
      <c r="IC158" s="195">
        <v>44692</v>
      </c>
      <c r="ID158" s="193" t="s">
        <v>2881</v>
      </c>
      <c r="IE158" s="196">
        <v>3</v>
      </c>
      <c r="IF158" s="196" t="s">
        <v>2247</v>
      </c>
      <c r="IG158" s="196" t="s">
        <v>30</v>
      </c>
      <c r="IH158" s="196">
        <v>2</v>
      </c>
      <c r="II158" s="196" t="s">
        <v>14</v>
      </c>
      <c r="IJ158" s="196" t="s">
        <v>14</v>
      </c>
      <c r="IK158" s="179">
        <v>44692</v>
      </c>
      <c r="IL158" s="194" t="s">
        <v>2880</v>
      </c>
      <c r="IM158" s="194">
        <v>3</v>
      </c>
      <c r="IN158" s="194" t="s">
        <v>2247</v>
      </c>
      <c r="IO158" s="194" t="s">
        <v>30</v>
      </c>
      <c r="IP158" s="194">
        <v>2</v>
      </c>
      <c r="IQ158" s="194" t="s">
        <v>14</v>
      </c>
      <c r="IR158" s="194" t="s">
        <v>14</v>
      </c>
      <c r="IS158" s="195">
        <v>44692</v>
      </c>
    </row>
    <row r="159" spans="1:253" x14ac:dyDescent="0.25">
      <c r="A159" s="282" t="s">
        <v>2452</v>
      </c>
      <c r="B159" s="282" t="s">
        <v>9701</v>
      </c>
      <c r="C159" s="282" t="s">
        <v>2453</v>
      </c>
      <c r="D159" s="282" t="s">
        <v>2454</v>
      </c>
      <c r="E159" s="282" t="s">
        <v>8920</v>
      </c>
      <c r="F159" s="282" t="s">
        <v>8172</v>
      </c>
      <c r="G159" s="177">
        <v>28400000</v>
      </c>
      <c r="H159" s="178" t="s">
        <v>6908</v>
      </c>
      <c r="I159" s="178" t="s">
        <v>80</v>
      </c>
      <c r="J159" s="178">
        <v>1</v>
      </c>
      <c r="K159" s="178" t="s">
        <v>8171</v>
      </c>
      <c r="L159" s="178" t="s">
        <v>8170</v>
      </c>
      <c r="M159" s="179">
        <v>44865</v>
      </c>
      <c r="N159" s="193" t="s">
        <v>8175</v>
      </c>
      <c r="O159" s="180">
        <v>882050</v>
      </c>
      <c r="P159" s="180" t="s">
        <v>5252</v>
      </c>
      <c r="Q159" s="180" t="s">
        <v>80</v>
      </c>
      <c r="R159" s="180">
        <v>1</v>
      </c>
      <c r="S159" s="180" t="s">
        <v>8174</v>
      </c>
      <c r="T159" s="180" t="s">
        <v>8173</v>
      </c>
      <c r="U159" s="181">
        <v>44865</v>
      </c>
      <c r="V159" s="193" t="s">
        <v>8177</v>
      </c>
      <c r="W159" s="178">
        <v>28400000</v>
      </c>
      <c r="X159" s="178" t="s">
        <v>6908</v>
      </c>
      <c r="Y159" s="178" t="s">
        <v>80</v>
      </c>
      <c r="Z159" s="178">
        <v>1</v>
      </c>
      <c r="AA159" s="178" t="s">
        <v>8176</v>
      </c>
      <c r="AB159" s="178" t="s">
        <v>8173</v>
      </c>
      <c r="AC159" s="179">
        <v>44865</v>
      </c>
      <c r="AD159" s="193" t="s">
        <v>8181</v>
      </c>
      <c r="AE159" s="186">
        <v>18739000</v>
      </c>
      <c r="AF159" s="186" t="s">
        <v>8178</v>
      </c>
      <c r="AG159" s="186" t="s">
        <v>19</v>
      </c>
      <c r="AH159" s="186">
        <v>3</v>
      </c>
      <c r="AI159" s="186" t="s">
        <v>8180</v>
      </c>
      <c r="AJ159" s="186" t="s">
        <v>8179</v>
      </c>
      <c r="AK159" s="187">
        <v>44865</v>
      </c>
      <c r="AL159" s="193" t="s">
        <v>8183</v>
      </c>
      <c r="AM159" s="178">
        <v>6133000</v>
      </c>
      <c r="AN159" s="178" t="s">
        <v>4966</v>
      </c>
      <c r="AO159" s="178" t="s">
        <v>4515</v>
      </c>
      <c r="AP159" s="178">
        <v>2</v>
      </c>
      <c r="AQ159" s="178" t="s">
        <v>8182</v>
      </c>
      <c r="AR159" s="178" t="s">
        <v>4967</v>
      </c>
      <c r="AS159" s="179">
        <v>44865</v>
      </c>
      <c r="AT159" s="194" t="s">
        <v>8184</v>
      </c>
      <c r="AU159" s="186" t="s">
        <v>14</v>
      </c>
      <c r="AV159" s="186" t="s">
        <v>14</v>
      </c>
      <c r="AW159" s="186" t="s">
        <v>14</v>
      </c>
      <c r="AX159" s="186" t="s">
        <v>14</v>
      </c>
      <c r="AY159" s="186" t="s">
        <v>15</v>
      </c>
      <c r="AZ159" s="186" t="s">
        <v>14</v>
      </c>
      <c r="BA159" s="187">
        <v>44865</v>
      </c>
      <c r="BB159" s="193" t="s">
        <v>8202</v>
      </c>
      <c r="BC159" s="178" t="s">
        <v>14</v>
      </c>
      <c r="BD159" s="178" t="s">
        <v>14</v>
      </c>
      <c r="BE159" s="178" t="s">
        <v>14</v>
      </c>
      <c r="BF159" s="178" t="s">
        <v>14</v>
      </c>
      <c r="BG159" s="178" t="s">
        <v>15</v>
      </c>
      <c r="BH159" s="178" t="s">
        <v>14</v>
      </c>
      <c r="BI159" s="179">
        <v>44865</v>
      </c>
      <c r="BJ159" s="194" t="s">
        <v>8187</v>
      </c>
      <c r="BK159" s="194">
        <v>30</v>
      </c>
      <c r="BL159" s="194" t="s">
        <v>8185</v>
      </c>
      <c r="BM159" s="194" t="s">
        <v>80</v>
      </c>
      <c r="BN159" s="194">
        <v>1</v>
      </c>
      <c r="BO159" s="194" t="s">
        <v>8186</v>
      </c>
      <c r="BP159" s="186" t="s">
        <v>1511</v>
      </c>
      <c r="BQ159" s="195">
        <v>44865</v>
      </c>
      <c r="BR159" s="193" t="s">
        <v>8203</v>
      </c>
      <c r="BS159" s="196" t="s">
        <v>14</v>
      </c>
      <c r="BT159" s="196" t="s">
        <v>14</v>
      </c>
      <c r="BU159" s="196" t="s">
        <v>14</v>
      </c>
      <c r="BV159" s="196" t="s">
        <v>14</v>
      </c>
      <c r="BW159" s="196" t="s">
        <v>15</v>
      </c>
      <c r="BX159" s="196" t="s">
        <v>14</v>
      </c>
      <c r="BY159" s="179">
        <v>44865</v>
      </c>
      <c r="BZ159" s="194" t="s">
        <v>8204</v>
      </c>
      <c r="CA159" s="194" t="s">
        <v>14</v>
      </c>
      <c r="CB159" s="194" t="s">
        <v>14</v>
      </c>
      <c r="CC159" s="194" t="s">
        <v>14</v>
      </c>
      <c r="CD159" s="194" t="s">
        <v>14</v>
      </c>
      <c r="CE159" s="194" t="s">
        <v>15</v>
      </c>
      <c r="CF159" s="194" t="s">
        <v>14</v>
      </c>
      <c r="CG159" s="195">
        <v>44865</v>
      </c>
      <c r="CH159" s="193" t="s">
        <v>10042</v>
      </c>
      <c r="CI159" s="194" t="e">
        <v>#N/A</v>
      </c>
      <c r="CJ159" s="194" t="e">
        <v>#N/A</v>
      </c>
      <c r="CK159" s="194" t="e">
        <v>#N/A</v>
      </c>
      <c r="CL159" s="194" t="e">
        <v>#N/A</v>
      </c>
      <c r="CM159" s="194" t="e">
        <v>#N/A</v>
      </c>
      <c r="CN159" s="194" t="e">
        <v>#N/A</v>
      </c>
      <c r="CO159" s="197" t="e">
        <v>#N/A</v>
      </c>
      <c r="CP159" s="194" t="s">
        <v>8205</v>
      </c>
      <c r="CQ159" s="196" t="s">
        <v>14</v>
      </c>
      <c r="CR159" s="196" t="s">
        <v>14</v>
      </c>
      <c r="CS159" s="196" t="s">
        <v>14</v>
      </c>
      <c r="CT159" s="196" t="s">
        <v>14</v>
      </c>
      <c r="CU159" s="196" t="s">
        <v>15</v>
      </c>
      <c r="CV159" s="196" t="s">
        <v>14</v>
      </c>
      <c r="CW159" s="179">
        <v>44865</v>
      </c>
      <c r="CX159" s="194" t="s">
        <v>8189</v>
      </c>
      <c r="CY159" s="186">
        <v>18517000</v>
      </c>
      <c r="CZ159" s="186" t="s">
        <v>8190</v>
      </c>
      <c r="DA159" s="186" t="s">
        <v>19</v>
      </c>
      <c r="DB159" s="186">
        <v>3</v>
      </c>
      <c r="DC159" s="186" t="s">
        <v>8192</v>
      </c>
      <c r="DD159" s="186" t="s">
        <v>8191</v>
      </c>
      <c r="DE159" s="192">
        <v>44865</v>
      </c>
      <c r="DF159" s="193" t="s">
        <v>8193</v>
      </c>
      <c r="DG159" s="178">
        <v>9661000</v>
      </c>
      <c r="DH159" s="196" t="s">
        <v>8190</v>
      </c>
      <c r="DI159" s="196" t="s">
        <v>19</v>
      </c>
      <c r="DJ159" s="196">
        <v>3</v>
      </c>
      <c r="DK159" s="196" t="s">
        <v>8192</v>
      </c>
      <c r="DL159" s="196" t="s">
        <v>8191</v>
      </c>
      <c r="DM159" s="179">
        <v>44865</v>
      </c>
      <c r="DN159" s="194" t="s">
        <v>8194</v>
      </c>
      <c r="DO159" s="186">
        <v>222000</v>
      </c>
      <c r="DP159" s="194" t="s">
        <v>8190</v>
      </c>
      <c r="DQ159" s="194" t="s">
        <v>19</v>
      </c>
      <c r="DR159" s="194">
        <v>3</v>
      </c>
      <c r="DS159" s="194" t="s">
        <v>8192</v>
      </c>
      <c r="DT159" s="194" t="s">
        <v>8191</v>
      </c>
      <c r="DU159" s="195">
        <v>44865</v>
      </c>
      <c r="DV159" s="193" t="s">
        <v>8195</v>
      </c>
      <c r="DW159" s="178">
        <v>18517000</v>
      </c>
      <c r="DX159" s="196" t="s">
        <v>8190</v>
      </c>
      <c r="DY159" s="196" t="s">
        <v>19</v>
      </c>
      <c r="DZ159" s="196">
        <v>3</v>
      </c>
      <c r="EA159" s="196" t="s">
        <v>8192</v>
      </c>
      <c r="EB159" s="196" t="s">
        <v>8191</v>
      </c>
      <c r="EC159" s="179">
        <v>44865</v>
      </c>
      <c r="ED159" s="194" t="s">
        <v>8196</v>
      </c>
      <c r="EE159" s="186">
        <v>0</v>
      </c>
      <c r="EF159" s="194" t="s">
        <v>1416</v>
      </c>
      <c r="EG159" s="194" t="s">
        <v>14</v>
      </c>
      <c r="EH159" s="194" t="s">
        <v>14</v>
      </c>
      <c r="EI159" s="194" t="s">
        <v>15</v>
      </c>
      <c r="EJ159" s="194" t="s">
        <v>14</v>
      </c>
      <c r="EK159" s="195">
        <v>44865</v>
      </c>
      <c r="EL159" s="193" t="s">
        <v>8197</v>
      </c>
      <c r="EM159" s="178">
        <v>0</v>
      </c>
      <c r="EN159" s="196" t="s">
        <v>14</v>
      </c>
      <c r="EO159" s="196" t="s">
        <v>14</v>
      </c>
      <c r="EP159" s="196" t="s">
        <v>14</v>
      </c>
      <c r="EQ159" s="196" t="s">
        <v>14</v>
      </c>
      <c r="ER159" s="196" t="s">
        <v>14</v>
      </c>
      <c r="ES159" s="179">
        <v>44865</v>
      </c>
      <c r="ET159" s="194" t="s">
        <v>8188</v>
      </c>
      <c r="EU159" s="194">
        <v>30</v>
      </c>
      <c r="EV159" s="194" t="s">
        <v>8185</v>
      </c>
      <c r="EW159" s="194" t="s">
        <v>80</v>
      </c>
      <c r="EX159" s="194">
        <v>1</v>
      </c>
      <c r="EY159" s="194" t="s">
        <v>8186</v>
      </c>
      <c r="EZ159" s="194" t="s">
        <v>1511</v>
      </c>
      <c r="FA159" s="195">
        <v>44865</v>
      </c>
      <c r="FB159" s="193" t="s">
        <v>8199</v>
      </c>
      <c r="FC159" s="196">
        <v>5</v>
      </c>
      <c r="FD159" s="196" t="s">
        <v>4966</v>
      </c>
      <c r="FE159" s="196" t="s">
        <v>80</v>
      </c>
      <c r="FF159" s="196">
        <v>1</v>
      </c>
      <c r="FG159" s="196" t="s">
        <v>8198</v>
      </c>
      <c r="FH159" s="196" t="s">
        <v>4967</v>
      </c>
      <c r="FI159" s="179">
        <v>44865</v>
      </c>
      <c r="FJ159" s="193" t="s">
        <v>8200</v>
      </c>
      <c r="FK159" s="194" t="s">
        <v>14</v>
      </c>
      <c r="FL159" s="194" t="s">
        <v>14</v>
      </c>
      <c r="FM159" s="194" t="s">
        <v>14</v>
      </c>
      <c r="FN159" s="194" t="s">
        <v>14</v>
      </c>
      <c r="FO159" s="194" t="s">
        <v>15</v>
      </c>
      <c r="FP159" s="186" t="s">
        <v>14</v>
      </c>
      <c r="FQ159" s="187">
        <v>44865</v>
      </c>
      <c r="FR159" s="193" t="s">
        <v>8201</v>
      </c>
      <c r="FS159" s="196" t="s">
        <v>14</v>
      </c>
      <c r="FT159" s="196" t="s">
        <v>14</v>
      </c>
      <c r="FU159" s="196" t="s">
        <v>14</v>
      </c>
      <c r="FV159" s="196" t="s">
        <v>14</v>
      </c>
      <c r="FW159" s="196" t="s">
        <v>15</v>
      </c>
      <c r="FX159" s="196" t="s">
        <v>14</v>
      </c>
      <c r="FY159" s="179">
        <v>44865</v>
      </c>
      <c r="FZ159" s="194" t="s">
        <v>2456</v>
      </c>
      <c r="GA159" s="194">
        <v>2</v>
      </c>
      <c r="GB159" s="194" t="s">
        <v>2247</v>
      </c>
      <c r="GC159" s="194" t="s">
        <v>30</v>
      </c>
      <c r="GD159" s="194">
        <v>2</v>
      </c>
      <c r="GE159" s="194" t="s">
        <v>14</v>
      </c>
      <c r="GF159" s="194" t="s">
        <v>14</v>
      </c>
      <c r="GG159" s="195">
        <v>44678</v>
      </c>
      <c r="GH159" s="193" t="s">
        <v>2462</v>
      </c>
      <c r="GI159" s="196">
        <v>2</v>
      </c>
      <c r="GJ159" s="196" t="s">
        <v>2247</v>
      </c>
      <c r="GK159" s="196" t="s">
        <v>30</v>
      </c>
      <c r="GL159" s="196">
        <v>2</v>
      </c>
      <c r="GM159" s="196" t="s">
        <v>14</v>
      </c>
      <c r="GN159" s="196" t="s">
        <v>14</v>
      </c>
      <c r="GO159" s="179">
        <v>44678</v>
      </c>
      <c r="GP159" s="194" t="s">
        <v>2457</v>
      </c>
      <c r="GQ159" s="194">
        <v>2</v>
      </c>
      <c r="GR159" s="194" t="s">
        <v>2247</v>
      </c>
      <c r="GS159" s="194" t="s">
        <v>30</v>
      </c>
      <c r="GT159" s="194">
        <v>2</v>
      </c>
      <c r="GU159" s="194" t="s">
        <v>14</v>
      </c>
      <c r="GV159" s="194" t="s">
        <v>14</v>
      </c>
      <c r="GW159" s="195">
        <v>44678</v>
      </c>
      <c r="GX159" s="193" t="s">
        <v>2463</v>
      </c>
      <c r="GY159" s="196">
        <v>0</v>
      </c>
      <c r="GZ159" s="196" t="s">
        <v>2247</v>
      </c>
      <c r="HA159" s="196" t="s">
        <v>30</v>
      </c>
      <c r="HB159" s="196">
        <v>2</v>
      </c>
      <c r="HC159" s="196" t="s">
        <v>14</v>
      </c>
      <c r="HD159" s="196" t="s">
        <v>14</v>
      </c>
      <c r="HE159" s="179">
        <v>44678</v>
      </c>
      <c r="HF159" s="194" t="s">
        <v>2455</v>
      </c>
      <c r="HG159" s="194">
        <v>2</v>
      </c>
      <c r="HH159" s="194" t="s">
        <v>2247</v>
      </c>
      <c r="HI159" s="194" t="s">
        <v>30</v>
      </c>
      <c r="HJ159" s="194">
        <v>2</v>
      </c>
      <c r="HK159" s="194" t="s">
        <v>14</v>
      </c>
      <c r="HL159" s="194" t="s">
        <v>14</v>
      </c>
      <c r="HM159" s="195">
        <v>44678</v>
      </c>
      <c r="HN159" s="193" t="s">
        <v>2461</v>
      </c>
      <c r="HO159" s="196">
        <v>3</v>
      </c>
      <c r="HP159" s="196" t="s">
        <v>2247</v>
      </c>
      <c r="HQ159" s="196" t="s">
        <v>30</v>
      </c>
      <c r="HR159" s="196">
        <v>2</v>
      </c>
      <c r="HS159" s="196" t="s">
        <v>14</v>
      </c>
      <c r="HT159" s="196" t="s">
        <v>14</v>
      </c>
      <c r="HU159" s="179">
        <v>44678</v>
      </c>
      <c r="HV159" s="194" t="s">
        <v>2458</v>
      </c>
      <c r="HW159" s="194">
        <v>3</v>
      </c>
      <c r="HX159" s="194" t="s">
        <v>2247</v>
      </c>
      <c r="HY159" s="194" t="s">
        <v>30</v>
      </c>
      <c r="HZ159" s="194">
        <v>2</v>
      </c>
      <c r="IA159" s="194" t="s">
        <v>14</v>
      </c>
      <c r="IB159" s="194" t="s">
        <v>14</v>
      </c>
      <c r="IC159" s="195">
        <v>44678</v>
      </c>
      <c r="ID159" s="193" t="s">
        <v>2460</v>
      </c>
      <c r="IE159" s="196">
        <v>0</v>
      </c>
      <c r="IF159" s="196" t="s">
        <v>2247</v>
      </c>
      <c r="IG159" s="196" t="s">
        <v>30</v>
      </c>
      <c r="IH159" s="196">
        <v>2</v>
      </c>
      <c r="II159" s="196" t="s">
        <v>14</v>
      </c>
      <c r="IJ159" s="196" t="s">
        <v>14</v>
      </c>
      <c r="IK159" s="179">
        <v>44678</v>
      </c>
      <c r="IL159" s="194" t="s">
        <v>2459</v>
      </c>
      <c r="IM159" s="194">
        <v>3</v>
      </c>
      <c r="IN159" s="194" t="s">
        <v>2247</v>
      </c>
      <c r="IO159" s="194" t="s">
        <v>30</v>
      </c>
      <c r="IP159" s="194">
        <v>2</v>
      </c>
      <c r="IQ159" s="194" t="s">
        <v>14</v>
      </c>
      <c r="IR159" s="194" t="s">
        <v>14</v>
      </c>
      <c r="IS159" s="195">
        <v>44678</v>
      </c>
    </row>
    <row r="160" spans="1:253" x14ac:dyDescent="0.25">
      <c r="A160" s="282" t="s">
        <v>52</v>
      </c>
      <c r="B160" s="282" t="s">
        <v>9217</v>
      </c>
      <c r="C160" s="282" t="s">
        <v>53</v>
      </c>
      <c r="D160" s="282" t="s">
        <v>54</v>
      </c>
      <c r="E160" s="282" t="s">
        <v>8927</v>
      </c>
      <c r="F160" s="282" t="s">
        <v>6241</v>
      </c>
      <c r="G160" s="177">
        <v>30491000</v>
      </c>
      <c r="H160" s="178" t="s">
        <v>6205</v>
      </c>
      <c r="I160" s="178" t="s">
        <v>4515</v>
      </c>
      <c r="J160" s="178">
        <v>2</v>
      </c>
      <c r="K160" s="178" t="s">
        <v>6207</v>
      </c>
      <c r="L160" s="178" t="s">
        <v>6206</v>
      </c>
      <c r="M160" s="179">
        <v>44833</v>
      </c>
      <c r="N160" s="193" t="s">
        <v>6244</v>
      </c>
      <c r="O160" s="180">
        <v>527970</v>
      </c>
      <c r="P160" s="180" t="s">
        <v>6205</v>
      </c>
      <c r="Q160" s="180" t="s">
        <v>80</v>
      </c>
      <c r="R160" s="180">
        <v>1</v>
      </c>
      <c r="S160" s="180" t="s">
        <v>6243</v>
      </c>
      <c r="T160" s="180" t="s">
        <v>6242</v>
      </c>
      <c r="U160" s="181">
        <v>44833</v>
      </c>
      <c r="V160" s="193" t="s">
        <v>6248</v>
      </c>
      <c r="W160" s="178">
        <v>30491000</v>
      </c>
      <c r="X160" s="178" t="s">
        <v>6245</v>
      </c>
      <c r="Y160" s="178" t="s">
        <v>80</v>
      </c>
      <c r="Z160" s="178">
        <v>1</v>
      </c>
      <c r="AA160" s="178" t="s">
        <v>6247</v>
      </c>
      <c r="AB160" s="178" t="s">
        <v>6246</v>
      </c>
      <c r="AC160" s="179">
        <v>44833</v>
      </c>
      <c r="AD160" s="193" t="s">
        <v>6250</v>
      </c>
      <c r="AE160" s="186">
        <v>30491000</v>
      </c>
      <c r="AF160" s="186" t="s">
        <v>6245</v>
      </c>
      <c r="AG160" s="186" t="s">
        <v>80</v>
      </c>
      <c r="AH160" s="186">
        <v>1</v>
      </c>
      <c r="AI160" s="186" t="s">
        <v>6249</v>
      </c>
      <c r="AJ160" s="186" t="s">
        <v>6246</v>
      </c>
      <c r="AK160" s="187">
        <v>44833</v>
      </c>
      <c r="AL160" s="193" t="s">
        <v>6254</v>
      </c>
      <c r="AM160" s="178">
        <v>5668000</v>
      </c>
      <c r="AN160" s="178" t="s">
        <v>6251</v>
      </c>
      <c r="AO160" s="178" t="s">
        <v>19</v>
      </c>
      <c r="AP160" s="178">
        <v>3</v>
      </c>
      <c r="AQ160" s="178" t="s">
        <v>6253</v>
      </c>
      <c r="AR160" s="178" t="s">
        <v>6252</v>
      </c>
      <c r="AS160" s="179">
        <v>44833</v>
      </c>
      <c r="AT160" s="194" t="s">
        <v>1894</v>
      </c>
      <c r="AU160" s="186">
        <v>1037</v>
      </c>
      <c r="AV160" s="186" t="s">
        <v>1890</v>
      </c>
      <c r="AW160" s="186" t="s">
        <v>30</v>
      </c>
      <c r="AX160" s="186">
        <v>2</v>
      </c>
      <c r="AY160" s="186" t="s">
        <v>1892</v>
      </c>
      <c r="AZ160" s="186" t="s">
        <v>1891</v>
      </c>
      <c r="BA160" s="187">
        <v>44585</v>
      </c>
      <c r="BB160" s="193" t="s">
        <v>1889</v>
      </c>
      <c r="BC160" s="178">
        <v>35674</v>
      </c>
      <c r="BD160" s="178" t="s">
        <v>1885</v>
      </c>
      <c r="BE160" s="178" t="s">
        <v>30</v>
      </c>
      <c r="BF160" s="178">
        <v>2</v>
      </c>
      <c r="BG160" s="178" t="s">
        <v>1887</v>
      </c>
      <c r="BH160" s="178" t="s">
        <v>1886</v>
      </c>
      <c r="BI160" s="179">
        <v>44585</v>
      </c>
      <c r="BJ160" s="194" t="s">
        <v>6255</v>
      </c>
      <c r="BK160" s="194">
        <v>273</v>
      </c>
      <c r="BL160" s="194" t="s">
        <v>6225</v>
      </c>
      <c r="BM160" s="194" t="s">
        <v>19</v>
      </c>
      <c r="BN160" s="194">
        <v>3</v>
      </c>
      <c r="BO160" s="194" t="s">
        <v>6227</v>
      </c>
      <c r="BP160" s="186" t="s">
        <v>6226</v>
      </c>
      <c r="BQ160" s="195">
        <v>44833</v>
      </c>
      <c r="BR160" s="193" t="s">
        <v>55</v>
      </c>
      <c r="BS160" s="196" t="s">
        <v>14</v>
      </c>
      <c r="BT160" s="196">
        <v>0</v>
      </c>
      <c r="BU160" s="196" t="s">
        <v>14</v>
      </c>
      <c r="BV160" s="196" t="s">
        <v>14</v>
      </c>
      <c r="BW160" s="196">
        <v>0</v>
      </c>
      <c r="BX160" s="196">
        <v>0</v>
      </c>
      <c r="BY160" s="179">
        <v>43493</v>
      </c>
      <c r="BZ160" s="194" t="s">
        <v>56</v>
      </c>
      <c r="CA160" s="194" t="s">
        <v>14</v>
      </c>
      <c r="CB160" s="194">
        <v>0</v>
      </c>
      <c r="CC160" s="194" t="s">
        <v>14</v>
      </c>
      <c r="CD160" s="194" t="s">
        <v>14</v>
      </c>
      <c r="CE160" s="194">
        <v>0</v>
      </c>
      <c r="CF160" s="194">
        <v>0</v>
      </c>
      <c r="CG160" s="195">
        <v>43493</v>
      </c>
      <c r="CH160" s="193" t="s">
        <v>10043</v>
      </c>
      <c r="CI160" s="194" t="e">
        <v>#N/A</v>
      </c>
      <c r="CJ160" s="194" t="e">
        <v>#N/A</v>
      </c>
      <c r="CK160" s="194" t="e">
        <v>#N/A</v>
      </c>
      <c r="CL160" s="194" t="e">
        <v>#N/A</v>
      </c>
      <c r="CM160" s="194" t="e">
        <v>#N/A</v>
      </c>
      <c r="CN160" s="194" t="e">
        <v>#N/A</v>
      </c>
      <c r="CO160" s="197" t="e">
        <v>#N/A</v>
      </c>
      <c r="CP160" s="194" t="s">
        <v>57</v>
      </c>
      <c r="CQ160" s="196" t="s">
        <v>14</v>
      </c>
      <c r="CR160" s="196">
        <v>0</v>
      </c>
      <c r="CS160" s="196" t="s">
        <v>14</v>
      </c>
      <c r="CT160" s="196" t="s">
        <v>14</v>
      </c>
      <c r="CU160" s="196">
        <v>0</v>
      </c>
      <c r="CV160" s="196">
        <v>0</v>
      </c>
      <c r="CW160" s="179">
        <v>43493</v>
      </c>
      <c r="CX160" s="194" t="s">
        <v>6260</v>
      </c>
      <c r="CY160" s="186">
        <v>23400000</v>
      </c>
      <c r="CZ160" s="186" t="s">
        <v>6257</v>
      </c>
      <c r="DA160" s="186" t="s">
        <v>4515</v>
      </c>
      <c r="DB160" s="186">
        <v>2</v>
      </c>
      <c r="DC160" s="186" t="s">
        <v>6259</v>
      </c>
      <c r="DD160" s="186" t="s">
        <v>6258</v>
      </c>
      <c r="DE160" s="192">
        <v>44833</v>
      </c>
      <c r="DF160" s="193" t="s">
        <v>6261</v>
      </c>
      <c r="DG160" s="178">
        <v>0</v>
      </c>
      <c r="DH160" s="196" t="s">
        <v>6257</v>
      </c>
      <c r="DI160" s="196" t="s">
        <v>4515</v>
      </c>
      <c r="DJ160" s="196">
        <v>2</v>
      </c>
      <c r="DK160" s="196" t="s">
        <v>6259</v>
      </c>
      <c r="DL160" s="196" t="s">
        <v>6258</v>
      </c>
      <c r="DM160" s="179">
        <v>44833</v>
      </c>
      <c r="DN160" s="194" t="s">
        <v>6262</v>
      </c>
      <c r="DO160" s="186">
        <v>7091000</v>
      </c>
      <c r="DP160" s="194" t="s">
        <v>6257</v>
      </c>
      <c r="DQ160" s="194" t="s">
        <v>4515</v>
      </c>
      <c r="DR160" s="194">
        <v>2</v>
      </c>
      <c r="DS160" s="194" t="s">
        <v>6259</v>
      </c>
      <c r="DT160" s="194" t="s">
        <v>6258</v>
      </c>
      <c r="DU160" s="195">
        <v>44833</v>
      </c>
      <c r="DV160" s="193" t="s">
        <v>6263</v>
      </c>
      <c r="DW160" s="178">
        <v>14040000</v>
      </c>
      <c r="DX160" s="196" t="s">
        <v>6257</v>
      </c>
      <c r="DY160" s="196" t="s">
        <v>4515</v>
      </c>
      <c r="DZ160" s="196">
        <v>2</v>
      </c>
      <c r="EA160" s="196" t="s">
        <v>6259</v>
      </c>
      <c r="EB160" s="196" t="s">
        <v>6258</v>
      </c>
      <c r="EC160" s="179">
        <v>44833</v>
      </c>
      <c r="ED160" s="194" t="s">
        <v>6264</v>
      </c>
      <c r="EE160" s="186">
        <v>5382000</v>
      </c>
      <c r="EF160" s="194" t="s">
        <v>6257</v>
      </c>
      <c r="EG160" s="194" t="s">
        <v>4515</v>
      </c>
      <c r="EH160" s="194">
        <v>2</v>
      </c>
      <c r="EI160" s="194" t="s">
        <v>6259</v>
      </c>
      <c r="EJ160" s="194" t="s">
        <v>6258</v>
      </c>
      <c r="EK160" s="195">
        <v>44833</v>
      </c>
      <c r="EL160" s="193" t="s">
        <v>6265</v>
      </c>
      <c r="EM160" s="178">
        <v>3978000</v>
      </c>
      <c r="EN160" s="196" t="s">
        <v>6257</v>
      </c>
      <c r="EO160" s="196" t="s">
        <v>4515</v>
      </c>
      <c r="EP160" s="196">
        <v>2</v>
      </c>
      <c r="EQ160" s="196" t="s">
        <v>6259</v>
      </c>
      <c r="ER160" s="196" t="s">
        <v>6258</v>
      </c>
      <c r="ES160" s="179">
        <v>44833</v>
      </c>
      <c r="ET160" s="194" t="s">
        <v>6256</v>
      </c>
      <c r="EU160" s="194">
        <v>273</v>
      </c>
      <c r="EV160" s="194" t="s">
        <v>6225</v>
      </c>
      <c r="EW160" s="194" t="s">
        <v>19</v>
      </c>
      <c r="EX160" s="194">
        <v>3</v>
      </c>
      <c r="EY160" s="194" t="s">
        <v>6227</v>
      </c>
      <c r="EZ160" s="194" t="s">
        <v>6226</v>
      </c>
      <c r="FA160" s="195">
        <v>44833</v>
      </c>
      <c r="FB160" s="193" t="s">
        <v>6267</v>
      </c>
      <c r="FC160" s="196">
        <v>4</v>
      </c>
      <c r="FD160" s="196" t="s">
        <v>6237</v>
      </c>
      <c r="FE160" s="196" t="s">
        <v>4515</v>
      </c>
      <c r="FF160" s="196">
        <v>2</v>
      </c>
      <c r="FG160" s="196" t="s">
        <v>6266</v>
      </c>
      <c r="FH160" s="196" t="s">
        <v>6238</v>
      </c>
      <c r="FI160" s="179">
        <v>44833</v>
      </c>
      <c r="FJ160" s="193" t="s">
        <v>58</v>
      </c>
      <c r="FK160" s="194" t="s">
        <v>14</v>
      </c>
      <c r="FL160" s="194">
        <v>0</v>
      </c>
      <c r="FM160" s="194" t="s">
        <v>14</v>
      </c>
      <c r="FN160" s="194" t="s">
        <v>14</v>
      </c>
      <c r="FO160" s="194">
        <v>0</v>
      </c>
      <c r="FP160" s="186">
        <v>0</v>
      </c>
      <c r="FQ160" s="187">
        <v>43493</v>
      </c>
      <c r="FR160" s="193" t="s">
        <v>59</v>
      </c>
      <c r="FS160" s="196" t="s">
        <v>14</v>
      </c>
      <c r="FT160" s="196">
        <v>0</v>
      </c>
      <c r="FU160" s="196" t="s">
        <v>14</v>
      </c>
      <c r="FV160" s="196" t="s">
        <v>14</v>
      </c>
      <c r="FW160" s="196">
        <v>0</v>
      </c>
      <c r="FX160" s="196">
        <v>0</v>
      </c>
      <c r="FY160" s="179">
        <v>43493</v>
      </c>
      <c r="FZ160" s="194" t="s">
        <v>3746</v>
      </c>
      <c r="GA160" s="194">
        <v>1</v>
      </c>
      <c r="GB160" s="194" t="s">
        <v>2247</v>
      </c>
      <c r="GC160" s="194" t="s">
        <v>30</v>
      </c>
      <c r="GD160" s="194">
        <v>2</v>
      </c>
      <c r="GE160" s="194" t="s">
        <v>14</v>
      </c>
      <c r="GF160" s="194" t="s">
        <v>14</v>
      </c>
      <c r="GG160" s="195">
        <v>44697</v>
      </c>
      <c r="GH160" s="193" t="s">
        <v>3752</v>
      </c>
      <c r="GI160" s="196">
        <v>3</v>
      </c>
      <c r="GJ160" s="196" t="s">
        <v>2247</v>
      </c>
      <c r="GK160" s="196" t="s">
        <v>30</v>
      </c>
      <c r="GL160" s="196">
        <v>2</v>
      </c>
      <c r="GM160" s="196" t="s">
        <v>14</v>
      </c>
      <c r="GN160" s="196" t="s">
        <v>14</v>
      </c>
      <c r="GO160" s="179">
        <v>44697</v>
      </c>
      <c r="GP160" s="194" t="s">
        <v>3747</v>
      </c>
      <c r="GQ160" s="194">
        <v>3</v>
      </c>
      <c r="GR160" s="194" t="s">
        <v>2247</v>
      </c>
      <c r="GS160" s="194" t="s">
        <v>30</v>
      </c>
      <c r="GT160" s="194">
        <v>2</v>
      </c>
      <c r="GU160" s="194" t="s">
        <v>14</v>
      </c>
      <c r="GV160" s="194" t="s">
        <v>14</v>
      </c>
      <c r="GW160" s="195">
        <v>44697</v>
      </c>
      <c r="GX160" s="193" t="s">
        <v>3753</v>
      </c>
      <c r="GY160" s="196">
        <v>2</v>
      </c>
      <c r="GZ160" s="196" t="s">
        <v>2247</v>
      </c>
      <c r="HA160" s="196" t="s">
        <v>30</v>
      </c>
      <c r="HB160" s="196">
        <v>2</v>
      </c>
      <c r="HC160" s="196" t="s">
        <v>14</v>
      </c>
      <c r="HD160" s="196" t="s">
        <v>14</v>
      </c>
      <c r="HE160" s="179">
        <v>44697</v>
      </c>
      <c r="HF160" s="194" t="s">
        <v>3745</v>
      </c>
      <c r="HG160" s="194">
        <v>2</v>
      </c>
      <c r="HH160" s="194" t="s">
        <v>2247</v>
      </c>
      <c r="HI160" s="194" t="s">
        <v>30</v>
      </c>
      <c r="HJ160" s="194">
        <v>2</v>
      </c>
      <c r="HK160" s="194" t="s">
        <v>14</v>
      </c>
      <c r="HL160" s="194" t="s">
        <v>14</v>
      </c>
      <c r="HM160" s="195">
        <v>44697</v>
      </c>
      <c r="HN160" s="193" t="s">
        <v>3751</v>
      </c>
      <c r="HO160" s="196">
        <v>3</v>
      </c>
      <c r="HP160" s="196" t="s">
        <v>2247</v>
      </c>
      <c r="HQ160" s="196" t="s">
        <v>30</v>
      </c>
      <c r="HR160" s="196">
        <v>2</v>
      </c>
      <c r="HS160" s="196" t="s">
        <v>14</v>
      </c>
      <c r="HT160" s="196" t="s">
        <v>14</v>
      </c>
      <c r="HU160" s="179">
        <v>44697</v>
      </c>
      <c r="HV160" s="194" t="s">
        <v>3748</v>
      </c>
      <c r="HW160" s="194">
        <v>3</v>
      </c>
      <c r="HX160" s="194" t="s">
        <v>2247</v>
      </c>
      <c r="HY160" s="194" t="s">
        <v>30</v>
      </c>
      <c r="HZ160" s="194">
        <v>2</v>
      </c>
      <c r="IA160" s="194" t="s">
        <v>14</v>
      </c>
      <c r="IB160" s="194" t="s">
        <v>14</v>
      </c>
      <c r="IC160" s="195">
        <v>44697</v>
      </c>
      <c r="ID160" s="193" t="s">
        <v>3750</v>
      </c>
      <c r="IE160" s="196">
        <v>2</v>
      </c>
      <c r="IF160" s="196" t="s">
        <v>2247</v>
      </c>
      <c r="IG160" s="196" t="s">
        <v>30</v>
      </c>
      <c r="IH160" s="196">
        <v>2</v>
      </c>
      <c r="II160" s="196" t="s">
        <v>14</v>
      </c>
      <c r="IJ160" s="196" t="s">
        <v>14</v>
      </c>
      <c r="IK160" s="179">
        <v>44697</v>
      </c>
      <c r="IL160" s="194" t="s">
        <v>3749</v>
      </c>
      <c r="IM160" s="194">
        <v>3</v>
      </c>
      <c r="IN160" s="194" t="s">
        <v>2247</v>
      </c>
      <c r="IO160" s="194" t="s">
        <v>30</v>
      </c>
      <c r="IP160" s="194">
        <v>2</v>
      </c>
      <c r="IQ160" s="194" t="s">
        <v>14</v>
      </c>
      <c r="IR160" s="194" t="s">
        <v>14</v>
      </c>
      <c r="IS160" s="195">
        <v>44697</v>
      </c>
    </row>
    <row r="161" spans="1:253" x14ac:dyDescent="0.25">
      <c r="A161" s="282" t="s">
        <v>674</v>
      </c>
      <c r="B161" s="282" t="s">
        <v>9241</v>
      </c>
      <c r="C161" s="282" t="s">
        <v>675</v>
      </c>
      <c r="D161" s="282" t="s">
        <v>54</v>
      </c>
      <c r="E161" s="282" t="s">
        <v>8927</v>
      </c>
      <c r="F161" s="282" t="s">
        <v>6208</v>
      </c>
      <c r="G161" s="177">
        <v>30491000</v>
      </c>
      <c r="H161" s="178" t="s">
        <v>6205</v>
      </c>
      <c r="I161" s="178" t="s">
        <v>4515</v>
      </c>
      <c r="J161" s="178">
        <v>2</v>
      </c>
      <c r="K161" s="178" t="s">
        <v>6207</v>
      </c>
      <c r="L161" s="178" t="s">
        <v>6206</v>
      </c>
      <c r="M161" s="179">
        <v>44833</v>
      </c>
      <c r="N161" s="193" t="s">
        <v>6212</v>
      </c>
      <c r="O161" s="180">
        <v>46890</v>
      </c>
      <c r="P161" s="180" t="s">
        <v>6209</v>
      </c>
      <c r="Q161" s="180" t="s">
        <v>4515</v>
      </c>
      <c r="R161" s="180">
        <v>2</v>
      </c>
      <c r="S161" s="180" t="s">
        <v>6211</v>
      </c>
      <c r="T161" s="180" t="s">
        <v>6210</v>
      </c>
      <c r="U161" s="181">
        <v>44833</v>
      </c>
      <c r="V161" s="193" t="s">
        <v>6216</v>
      </c>
      <c r="W161" s="178">
        <v>4969000</v>
      </c>
      <c r="X161" s="178" t="s">
        <v>6213</v>
      </c>
      <c r="Y161" s="178" t="s">
        <v>19</v>
      </c>
      <c r="Z161" s="178">
        <v>3</v>
      </c>
      <c r="AA161" s="178" t="s">
        <v>6215</v>
      </c>
      <c r="AB161" s="178" t="s">
        <v>6214</v>
      </c>
      <c r="AC161" s="179">
        <v>44833</v>
      </c>
      <c r="AD161" s="193" t="s">
        <v>6220</v>
      </c>
      <c r="AE161" s="186">
        <v>294000</v>
      </c>
      <c r="AF161" s="186" t="s">
        <v>6217</v>
      </c>
      <c r="AG161" s="186" t="s">
        <v>4515</v>
      </c>
      <c r="AH161" s="186">
        <v>2</v>
      </c>
      <c r="AI161" s="186" t="s">
        <v>6219</v>
      </c>
      <c r="AJ161" s="186" t="s">
        <v>6218</v>
      </c>
      <c r="AK161" s="187">
        <v>44833</v>
      </c>
      <c r="AL161" s="193" t="s">
        <v>6222</v>
      </c>
      <c r="AM161" s="178">
        <v>294000</v>
      </c>
      <c r="AN161" s="178" t="s">
        <v>6217</v>
      </c>
      <c r="AO161" s="178" t="s">
        <v>4515</v>
      </c>
      <c r="AP161" s="178">
        <v>2</v>
      </c>
      <c r="AQ161" s="178" t="s">
        <v>6221</v>
      </c>
      <c r="AR161" s="178" t="s">
        <v>6218</v>
      </c>
      <c r="AS161" s="179">
        <v>44833</v>
      </c>
      <c r="AT161" s="194" t="s">
        <v>1893</v>
      </c>
      <c r="AU161" s="186">
        <v>1037</v>
      </c>
      <c r="AV161" s="186" t="s">
        <v>1890</v>
      </c>
      <c r="AW161" s="186" t="s">
        <v>30</v>
      </c>
      <c r="AX161" s="186">
        <v>2</v>
      </c>
      <c r="AY161" s="186" t="s">
        <v>1892</v>
      </c>
      <c r="AZ161" s="186" t="s">
        <v>1891</v>
      </c>
      <c r="BA161" s="187">
        <v>44585</v>
      </c>
      <c r="BB161" s="193" t="s">
        <v>1888</v>
      </c>
      <c r="BC161" s="178">
        <v>35674</v>
      </c>
      <c r="BD161" s="178" t="s">
        <v>1885</v>
      </c>
      <c r="BE161" s="178" t="s">
        <v>30</v>
      </c>
      <c r="BF161" s="178">
        <v>2</v>
      </c>
      <c r="BG161" s="178" t="s">
        <v>1887</v>
      </c>
      <c r="BH161" s="178" t="s">
        <v>1886</v>
      </c>
      <c r="BI161" s="179">
        <v>44585</v>
      </c>
      <c r="BJ161" s="194" t="s">
        <v>6224</v>
      </c>
      <c r="BK161" s="194">
        <v>0</v>
      </c>
      <c r="BL161" s="194" t="s">
        <v>904</v>
      </c>
      <c r="BM161" s="194" t="s">
        <v>14</v>
      </c>
      <c r="BN161" s="194" t="s">
        <v>14</v>
      </c>
      <c r="BO161" s="194" t="s">
        <v>6223</v>
      </c>
      <c r="BP161" s="186" t="s">
        <v>904</v>
      </c>
      <c r="BQ161" s="195">
        <v>44833</v>
      </c>
      <c r="BR161" s="193" t="s">
        <v>680</v>
      </c>
      <c r="BS161" s="196" t="s">
        <v>14</v>
      </c>
      <c r="BT161" s="196" t="s">
        <v>14</v>
      </c>
      <c r="BU161" s="196" t="s">
        <v>14</v>
      </c>
      <c r="BV161" s="196" t="s">
        <v>14</v>
      </c>
      <c r="BW161" s="196" t="s">
        <v>14</v>
      </c>
      <c r="BX161" s="196" t="s">
        <v>14</v>
      </c>
      <c r="BY161" s="179">
        <v>43532</v>
      </c>
      <c r="BZ161" s="194" t="s">
        <v>681</v>
      </c>
      <c r="CA161" s="194" t="s">
        <v>14</v>
      </c>
      <c r="CB161" s="194" t="s">
        <v>14</v>
      </c>
      <c r="CC161" s="194" t="s">
        <v>14</v>
      </c>
      <c r="CD161" s="194" t="s">
        <v>14</v>
      </c>
      <c r="CE161" s="194" t="s">
        <v>14</v>
      </c>
      <c r="CF161" s="194" t="s">
        <v>14</v>
      </c>
      <c r="CG161" s="195">
        <v>43532</v>
      </c>
      <c r="CH161" s="193" t="s">
        <v>10044</v>
      </c>
      <c r="CI161" s="194" t="e">
        <v>#N/A</v>
      </c>
      <c r="CJ161" s="194" t="e">
        <v>#N/A</v>
      </c>
      <c r="CK161" s="194" t="e">
        <v>#N/A</v>
      </c>
      <c r="CL161" s="194" t="e">
        <v>#N/A</v>
      </c>
      <c r="CM161" s="194" t="e">
        <v>#N/A</v>
      </c>
      <c r="CN161" s="194" t="e">
        <v>#N/A</v>
      </c>
      <c r="CO161" s="197" t="e">
        <v>#N/A</v>
      </c>
      <c r="CP161" s="194" t="s">
        <v>682</v>
      </c>
      <c r="CQ161" s="196" t="s">
        <v>14</v>
      </c>
      <c r="CR161" s="196" t="s">
        <v>14</v>
      </c>
      <c r="CS161" s="196" t="s">
        <v>14</v>
      </c>
      <c r="CT161" s="196" t="s">
        <v>14</v>
      </c>
      <c r="CU161" s="196" t="s">
        <v>14</v>
      </c>
      <c r="CV161" s="196" t="s">
        <v>14</v>
      </c>
      <c r="CW161" s="179">
        <v>43532</v>
      </c>
      <c r="CX161" s="194" t="s">
        <v>6231</v>
      </c>
      <c r="CY161" s="186">
        <v>293000</v>
      </c>
      <c r="CZ161" s="186" t="s">
        <v>6217</v>
      </c>
      <c r="DA161" s="186" t="s">
        <v>19</v>
      </c>
      <c r="DB161" s="186">
        <v>3</v>
      </c>
      <c r="DC161" s="186" t="s">
        <v>6230</v>
      </c>
      <c r="DD161" s="186" t="s">
        <v>6229</v>
      </c>
      <c r="DE161" s="192">
        <v>44833</v>
      </c>
      <c r="DF161" s="193" t="s">
        <v>6232</v>
      </c>
      <c r="DG161" s="178">
        <v>4675000</v>
      </c>
      <c r="DH161" s="196" t="s">
        <v>6217</v>
      </c>
      <c r="DI161" s="196" t="s">
        <v>19</v>
      </c>
      <c r="DJ161" s="196">
        <v>3</v>
      </c>
      <c r="DK161" s="196" t="s">
        <v>6230</v>
      </c>
      <c r="DL161" s="196" t="s">
        <v>6229</v>
      </c>
      <c r="DM161" s="179">
        <v>44833</v>
      </c>
      <c r="DN161" s="194" t="s">
        <v>6233</v>
      </c>
      <c r="DO161" s="186">
        <v>0</v>
      </c>
      <c r="DP161" s="194" t="s">
        <v>6217</v>
      </c>
      <c r="DQ161" s="194" t="s">
        <v>19</v>
      </c>
      <c r="DR161" s="194">
        <v>3</v>
      </c>
      <c r="DS161" s="194" t="s">
        <v>6230</v>
      </c>
      <c r="DT161" s="194" t="s">
        <v>6229</v>
      </c>
      <c r="DU161" s="195">
        <v>44833</v>
      </c>
      <c r="DV161" s="193" t="s">
        <v>6234</v>
      </c>
      <c r="DW161" s="178">
        <v>132000</v>
      </c>
      <c r="DX161" s="196" t="s">
        <v>6217</v>
      </c>
      <c r="DY161" s="196" t="s">
        <v>19</v>
      </c>
      <c r="DZ161" s="196">
        <v>3</v>
      </c>
      <c r="EA161" s="196" t="s">
        <v>6230</v>
      </c>
      <c r="EB161" s="196" t="s">
        <v>6229</v>
      </c>
      <c r="EC161" s="179">
        <v>44833</v>
      </c>
      <c r="ED161" s="194" t="s">
        <v>6235</v>
      </c>
      <c r="EE161" s="186">
        <v>132000</v>
      </c>
      <c r="EF161" s="194" t="s">
        <v>6217</v>
      </c>
      <c r="EG161" s="194" t="s">
        <v>19</v>
      </c>
      <c r="EH161" s="194">
        <v>3</v>
      </c>
      <c r="EI161" s="194" t="s">
        <v>6230</v>
      </c>
      <c r="EJ161" s="194" t="s">
        <v>6229</v>
      </c>
      <c r="EK161" s="195">
        <v>44833</v>
      </c>
      <c r="EL161" s="193" t="s">
        <v>6236</v>
      </c>
      <c r="EM161" s="178">
        <v>29000</v>
      </c>
      <c r="EN161" s="196" t="s">
        <v>6217</v>
      </c>
      <c r="EO161" s="196" t="s">
        <v>19</v>
      </c>
      <c r="EP161" s="196">
        <v>3</v>
      </c>
      <c r="EQ161" s="196" t="s">
        <v>6230</v>
      </c>
      <c r="ER161" s="196" t="s">
        <v>6229</v>
      </c>
      <c r="ES161" s="179">
        <v>44833</v>
      </c>
      <c r="ET161" s="194" t="s">
        <v>6228</v>
      </c>
      <c r="EU161" s="194">
        <v>273</v>
      </c>
      <c r="EV161" s="194" t="s">
        <v>6225</v>
      </c>
      <c r="EW161" s="194" t="s">
        <v>19</v>
      </c>
      <c r="EX161" s="194">
        <v>3</v>
      </c>
      <c r="EY161" s="194" t="s">
        <v>6227</v>
      </c>
      <c r="EZ161" s="194" t="s">
        <v>6226</v>
      </c>
      <c r="FA161" s="195">
        <v>44833</v>
      </c>
      <c r="FB161" s="193" t="s">
        <v>6240</v>
      </c>
      <c r="FC161" s="196">
        <v>2</v>
      </c>
      <c r="FD161" s="196" t="s">
        <v>6237</v>
      </c>
      <c r="FE161" s="196" t="s">
        <v>4515</v>
      </c>
      <c r="FF161" s="196">
        <v>2</v>
      </c>
      <c r="FG161" s="196" t="s">
        <v>6239</v>
      </c>
      <c r="FH161" s="196" t="s">
        <v>6238</v>
      </c>
      <c r="FI161" s="179">
        <v>44833</v>
      </c>
      <c r="FJ161" s="193" t="s">
        <v>676</v>
      </c>
      <c r="FK161" s="194" t="s">
        <v>14</v>
      </c>
      <c r="FL161" s="194">
        <v>0</v>
      </c>
      <c r="FM161" s="194" t="s">
        <v>14</v>
      </c>
      <c r="FN161" s="194" t="s">
        <v>14</v>
      </c>
      <c r="FO161" s="194">
        <v>0</v>
      </c>
      <c r="FP161" s="186">
        <v>0</v>
      </c>
      <c r="FQ161" s="187">
        <v>43523</v>
      </c>
      <c r="FR161" s="193" t="s">
        <v>677</v>
      </c>
      <c r="FS161" s="196" t="s">
        <v>14</v>
      </c>
      <c r="FT161" s="196">
        <v>0</v>
      </c>
      <c r="FU161" s="196" t="s">
        <v>14</v>
      </c>
      <c r="FV161" s="196" t="s">
        <v>14</v>
      </c>
      <c r="FW161" s="196">
        <v>0</v>
      </c>
      <c r="FX161" s="196">
        <v>0</v>
      </c>
      <c r="FY161" s="179">
        <v>43523</v>
      </c>
      <c r="FZ161" s="194" t="s">
        <v>3755</v>
      </c>
      <c r="GA161" s="194">
        <v>1</v>
      </c>
      <c r="GB161" s="194" t="s">
        <v>2247</v>
      </c>
      <c r="GC161" s="194" t="s">
        <v>30</v>
      </c>
      <c r="GD161" s="194">
        <v>2</v>
      </c>
      <c r="GE161" s="194" t="s">
        <v>14</v>
      </c>
      <c r="GF161" s="194" t="s">
        <v>14</v>
      </c>
      <c r="GG161" s="195">
        <v>44697</v>
      </c>
      <c r="GH161" s="193" t="s">
        <v>3761</v>
      </c>
      <c r="GI161" s="196">
        <v>3</v>
      </c>
      <c r="GJ161" s="196" t="s">
        <v>2247</v>
      </c>
      <c r="GK161" s="196" t="s">
        <v>30</v>
      </c>
      <c r="GL161" s="196">
        <v>2</v>
      </c>
      <c r="GM161" s="196" t="s">
        <v>14</v>
      </c>
      <c r="GN161" s="196" t="s">
        <v>14</v>
      </c>
      <c r="GO161" s="179">
        <v>44697</v>
      </c>
      <c r="GP161" s="194" t="s">
        <v>3756</v>
      </c>
      <c r="GQ161" s="194">
        <v>3</v>
      </c>
      <c r="GR161" s="194" t="s">
        <v>2247</v>
      </c>
      <c r="GS161" s="194" t="s">
        <v>30</v>
      </c>
      <c r="GT161" s="194">
        <v>2</v>
      </c>
      <c r="GU161" s="194" t="s">
        <v>14</v>
      </c>
      <c r="GV161" s="194" t="s">
        <v>14</v>
      </c>
      <c r="GW161" s="195">
        <v>44697</v>
      </c>
      <c r="GX161" s="193" t="s">
        <v>3762</v>
      </c>
      <c r="GY161" s="196">
        <v>2</v>
      </c>
      <c r="GZ161" s="196" t="s">
        <v>2247</v>
      </c>
      <c r="HA161" s="196" t="s">
        <v>30</v>
      </c>
      <c r="HB161" s="196">
        <v>2</v>
      </c>
      <c r="HC161" s="196" t="s">
        <v>14</v>
      </c>
      <c r="HD161" s="196" t="s">
        <v>14</v>
      </c>
      <c r="HE161" s="179">
        <v>44697</v>
      </c>
      <c r="HF161" s="194" t="s">
        <v>3754</v>
      </c>
      <c r="HG161" s="194">
        <v>2</v>
      </c>
      <c r="HH161" s="194" t="s">
        <v>2247</v>
      </c>
      <c r="HI161" s="194" t="s">
        <v>30</v>
      </c>
      <c r="HJ161" s="194">
        <v>2</v>
      </c>
      <c r="HK161" s="194" t="s">
        <v>14</v>
      </c>
      <c r="HL161" s="194" t="s">
        <v>14</v>
      </c>
      <c r="HM161" s="195">
        <v>44697</v>
      </c>
      <c r="HN161" s="193" t="s">
        <v>3760</v>
      </c>
      <c r="HO161" s="196">
        <v>3</v>
      </c>
      <c r="HP161" s="196" t="s">
        <v>2247</v>
      </c>
      <c r="HQ161" s="196" t="s">
        <v>30</v>
      </c>
      <c r="HR161" s="196">
        <v>2</v>
      </c>
      <c r="HS161" s="196" t="s">
        <v>14</v>
      </c>
      <c r="HT161" s="196" t="s">
        <v>14</v>
      </c>
      <c r="HU161" s="179">
        <v>44697</v>
      </c>
      <c r="HV161" s="194" t="s">
        <v>3757</v>
      </c>
      <c r="HW161" s="194">
        <v>3</v>
      </c>
      <c r="HX161" s="194" t="s">
        <v>2247</v>
      </c>
      <c r="HY161" s="194" t="s">
        <v>30</v>
      </c>
      <c r="HZ161" s="194">
        <v>2</v>
      </c>
      <c r="IA161" s="194" t="s">
        <v>14</v>
      </c>
      <c r="IB161" s="194" t="s">
        <v>14</v>
      </c>
      <c r="IC161" s="195">
        <v>44697</v>
      </c>
      <c r="ID161" s="193" t="s">
        <v>3759</v>
      </c>
      <c r="IE161" s="196">
        <v>2</v>
      </c>
      <c r="IF161" s="196" t="s">
        <v>2247</v>
      </c>
      <c r="IG161" s="196" t="s">
        <v>30</v>
      </c>
      <c r="IH161" s="196">
        <v>2</v>
      </c>
      <c r="II161" s="196" t="s">
        <v>14</v>
      </c>
      <c r="IJ161" s="196" t="s">
        <v>14</v>
      </c>
      <c r="IK161" s="179">
        <v>44697</v>
      </c>
      <c r="IL161" s="194" t="s">
        <v>3758</v>
      </c>
      <c r="IM161" s="194">
        <v>3</v>
      </c>
      <c r="IN161" s="194" t="s">
        <v>2247</v>
      </c>
      <c r="IO161" s="194" t="s">
        <v>30</v>
      </c>
      <c r="IP161" s="194">
        <v>2</v>
      </c>
      <c r="IQ161" s="194" t="s">
        <v>14</v>
      </c>
      <c r="IR161" s="194" t="s">
        <v>14</v>
      </c>
      <c r="IS161" s="195">
        <v>44697</v>
      </c>
    </row>
    <row r="162" spans="1:253" x14ac:dyDescent="0.25">
      <c r="A162" s="282" t="s">
        <v>313</v>
      </c>
      <c r="B162" s="282" t="s">
        <v>9197</v>
      </c>
      <c r="C162" s="282" t="s">
        <v>314</v>
      </c>
      <c r="D162" s="282" t="s">
        <v>315</v>
      </c>
      <c r="E162" s="282" t="s">
        <v>8930</v>
      </c>
      <c r="F162" s="282" t="s">
        <v>6602</v>
      </c>
      <c r="G162" s="177">
        <v>20049000</v>
      </c>
      <c r="H162" s="178" t="s">
        <v>6599</v>
      </c>
      <c r="I162" s="178" t="s">
        <v>4515</v>
      </c>
      <c r="J162" s="178">
        <v>2</v>
      </c>
      <c r="K162" s="178" t="s">
        <v>6601</v>
      </c>
      <c r="L162" s="178" t="s">
        <v>6600</v>
      </c>
      <c r="M162" s="179">
        <v>44853</v>
      </c>
      <c r="N162" s="193" t="s">
        <v>1656</v>
      </c>
      <c r="O162" s="180">
        <v>752618</v>
      </c>
      <c r="P162" s="180" t="s">
        <v>1653</v>
      </c>
      <c r="Q162" s="180" t="s">
        <v>30</v>
      </c>
      <c r="R162" s="180">
        <v>2</v>
      </c>
      <c r="S162" s="180" t="s">
        <v>1655</v>
      </c>
      <c r="T162" s="180" t="s">
        <v>1654</v>
      </c>
      <c r="U162" s="181">
        <v>44451</v>
      </c>
      <c r="V162" s="193" t="s">
        <v>6605</v>
      </c>
      <c r="W162" s="178">
        <v>13490000</v>
      </c>
      <c r="X162" s="178" t="s">
        <v>6603</v>
      </c>
      <c r="Y162" s="178" t="s">
        <v>80</v>
      </c>
      <c r="Z162" s="178">
        <v>1</v>
      </c>
      <c r="AA162" s="178" t="s">
        <v>1735</v>
      </c>
      <c r="AB162" s="178" t="s">
        <v>6604</v>
      </c>
      <c r="AC162" s="179">
        <v>44853</v>
      </c>
      <c r="AD162" s="193" t="s">
        <v>6606</v>
      </c>
      <c r="AE162" s="186">
        <v>8553000</v>
      </c>
      <c r="AF162" s="186" t="s">
        <v>6603</v>
      </c>
      <c r="AG162" s="186" t="s">
        <v>80</v>
      </c>
      <c r="AH162" s="186">
        <v>1</v>
      </c>
      <c r="AI162" s="186" t="s">
        <v>1737</v>
      </c>
      <c r="AJ162" s="186" t="s">
        <v>6604</v>
      </c>
      <c r="AK162" s="187">
        <v>44853</v>
      </c>
      <c r="AL162" s="193" t="s">
        <v>930</v>
      </c>
      <c r="AM162" s="178">
        <v>0</v>
      </c>
      <c r="AN162" s="178" t="s">
        <v>14</v>
      </c>
      <c r="AO162" s="178" t="s">
        <v>30</v>
      </c>
      <c r="AP162" s="178">
        <v>2</v>
      </c>
      <c r="AQ162" s="178" t="s">
        <v>929</v>
      </c>
      <c r="AR162" s="178" t="s">
        <v>14</v>
      </c>
      <c r="AS162" s="179">
        <v>43707</v>
      </c>
      <c r="AT162" s="194" t="s">
        <v>959</v>
      </c>
      <c r="AU162" s="186">
        <v>0</v>
      </c>
      <c r="AV162" s="186" t="s">
        <v>14</v>
      </c>
      <c r="AW162" s="186" t="s">
        <v>80</v>
      </c>
      <c r="AX162" s="186">
        <v>1</v>
      </c>
      <c r="AY162" s="186" t="s">
        <v>14</v>
      </c>
      <c r="AZ162" s="186" t="s">
        <v>14</v>
      </c>
      <c r="BA162" s="187">
        <v>43784</v>
      </c>
      <c r="BB162" s="193" t="s">
        <v>958</v>
      </c>
      <c r="BC162" s="178">
        <v>0</v>
      </c>
      <c r="BD162" s="178" t="s">
        <v>14</v>
      </c>
      <c r="BE162" s="178" t="s">
        <v>80</v>
      </c>
      <c r="BF162" s="178">
        <v>1</v>
      </c>
      <c r="BG162" s="178" t="s">
        <v>14</v>
      </c>
      <c r="BH162" s="178" t="s">
        <v>14</v>
      </c>
      <c r="BI162" s="179">
        <v>43784</v>
      </c>
      <c r="BJ162" s="194" t="s">
        <v>6608</v>
      </c>
      <c r="BK162" s="194">
        <v>0</v>
      </c>
      <c r="BL162" s="194" t="s">
        <v>6552</v>
      </c>
      <c r="BM162" s="194" t="s">
        <v>4515</v>
      </c>
      <c r="BN162" s="194">
        <v>2</v>
      </c>
      <c r="BO162" s="194" t="s">
        <v>6607</v>
      </c>
      <c r="BP162" s="186" t="s">
        <v>1511</v>
      </c>
      <c r="BQ162" s="195">
        <v>44853</v>
      </c>
      <c r="BR162" s="193" t="s">
        <v>317</v>
      </c>
      <c r="BS162" s="196">
        <v>0</v>
      </c>
      <c r="BT162" s="196">
        <v>0</v>
      </c>
      <c r="BU162" s="196" t="s">
        <v>30</v>
      </c>
      <c r="BV162" s="196">
        <v>2</v>
      </c>
      <c r="BW162" s="196" t="s">
        <v>316</v>
      </c>
      <c r="BX162" s="196">
        <v>0</v>
      </c>
      <c r="BY162" s="179">
        <v>43509</v>
      </c>
      <c r="BZ162" s="194" t="s">
        <v>318</v>
      </c>
      <c r="CA162" s="194">
        <v>0</v>
      </c>
      <c r="CB162" s="194">
        <v>0</v>
      </c>
      <c r="CC162" s="194" t="s">
        <v>30</v>
      </c>
      <c r="CD162" s="194">
        <v>2</v>
      </c>
      <c r="CE162" s="194" t="s">
        <v>316</v>
      </c>
      <c r="CF162" s="194">
        <v>0</v>
      </c>
      <c r="CG162" s="195">
        <v>43509</v>
      </c>
      <c r="CH162" s="193" t="s">
        <v>10045</v>
      </c>
      <c r="CI162" s="194" t="e">
        <v>#N/A</v>
      </c>
      <c r="CJ162" s="194" t="e">
        <v>#N/A</v>
      </c>
      <c r="CK162" s="194" t="e">
        <v>#N/A</v>
      </c>
      <c r="CL162" s="194" t="e">
        <v>#N/A</v>
      </c>
      <c r="CM162" s="194" t="e">
        <v>#N/A</v>
      </c>
      <c r="CN162" s="194" t="e">
        <v>#N/A</v>
      </c>
      <c r="CO162" s="197" t="e">
        <v>#N/A</v>
      </c>
      <c r="CP162" s="194" t="s">
        <v>957</v>
      </c>
      <c r="CQ162" s="196" t="s">
        <v>14</v>
      </c>
      <c r="CR162" s="196" t="s">
        <v>14</v>
      </c>
      <c r="CS162" s="196" t="s">
        <v>14</v>
      </c>
      <c r="CT162" s="196" t="s">
        <v>14</v>
      </c>
      <c r="CU162" s="196" t="s">
        <v>14</v>
      </c>
      <c r="CV162" s="196" t="s">
        <v>14</v>
      </c>
      <c r="CW162" s="179">
        <v>43784</v>
      </c>
      <c r="CX162" s="194" t="s">
        <v>6611</v>
      </c>
      <c r="CY162" s="186">
        <v>1952000</v>
      </c>
      <c r="CZ162" s="186" t="s">
        <v>6603</v>
      </c>
      <c r="DA162" s="186" t="s">
        <v>80</v>
      </c>
      <c r="DB162" s="186">
        <v>1</v>
      </c>
      <c r="DC162" s="186" t="s">
        <v>6616</v>
      </c>
      <c r="DD162" s="186" t="s">
        <v>6604</v>
      </c>
      <c r="DE162" s="192">
        <v>44853</v>
      </c>
      <c r="DF162" s="193" t="s">
        <v>6613</v>
      </c>
      <c r="DG162" s="178">
        <v>4937000</v>
      </c>
      <c r="DH162" s="196" t="s">
        <v>6603</v>
      </c>
      <c r="DI162" s="196" t="s">
        <v>80</v>
      </c>
      <c r="DJ162" s="196">
        <v>1</v>
      </c>
      <c r="DK162" s="196" t="s">
        <v>6612</v>
      </c>
      <c r="DL162" s="196" t="s">
        <v>6604</v>
      </c>
      <c r="DM162" s="179">
        <v>44853</v>
      </c>
      <c r="DN162" s="194" t="s">
        <v>6615</v>
      </c>
      <c r="DO162" s="186">
        <v>6601000</v>
      </c>
      <c r="DP162" s="194" t="s">
        <v>6603</v>
      </c>
      <c r="DQ162" s="194" t="s">
        <v>80</v>
      </c>
      <c r="DR162" s="194">
        <v>1</v>
      </c>
      <c r="DS162" s="194" t="s">
        <v>6614</v>
      </c>
      <c r="DT162" s="194" t="s">
        <v>6604</v>
      </c>
      <c r="DU162" s="195">
        <v>44853</v>
      </c>
      <c r="DV162" s="193" t="s">
        <v>6617</v>
      </c>
      <c r="DW162" s="178">
        <v>1952000</v>
      </c>
      <c r="DX162" s="196" t="s">
        <v>6603</v>
      </c>
      <c r="DY162" s="196" t="s">
        <v>80</v>
      </c>
      <c r="DZ162" s="196">
        <v>1</v>
      </c>
      <c r="EA162" s="196" t="s">
        <v>6616</v>
      </c>
      <c r="EB162" s="196" t="s">
        <v>6604</v>
      </c>
      <c r="EC162" s="179">
        <v>44853</v>
      </c>
      <c r="ED162" s="194" t="s">
        <v>6619</v>
      </c>
      <c r="EE162" s="186">
        <v>0</v>
      </c>
      <c r="EF162" s="194" t="s">
        <v>6603</v>
      </c>
      <c r="EG162" s="194" t="s">
        <v>80</v>
      </c>
      <c r="EH162" s="194">
        <v>1</v>
      </c>
      <c r="EI162" s="194" t="s">
        <v>6618</v>
      </c>
      <c r="EJ162" s="194" t="s">
        <v>6604</v>
      </c>
      <c r="EK162" s="195">
        <v>44853</v>
      </c>
      <c r="EL162" s="193" t="s">
        <v>6621</v>
      </c>
      <c r="EM162" s="178">
        <v>0</v>
      </c>
      <c r="EN162" s="196" t="s">
        <v>6603</v>
      </c>
      <c r="EO162" s="196" t="s">
        <v>80</v>
      </c>
      <c r="EP162" s="196">
        <v>1</v>
      </c>
      <c r="EQ162" s="196" t="s">
        <v>6620</v>
      </c>
      <c r="ER162" s="196" t="s">
        <v>6604</v>
      </c>
      <c r="ES162" s="179">
        <v>44853</v>
      </c>
      <c r="ET162" s="194" t="s">
        <v>6610</v>
      </c>
      <c r="EU162" s="194">
        <v>0</v>
      </c>
      <c r="EV162" s="194" t="s">
        <v>6552</v>
      </c>
      <c r="EW162" s="194" t="s">
        <v>4515</v>
      </c>
      <c r="EX162" s="194">
        <v>2</v>
      </c>
      <c r="EY162" s="194" t="s">
        <v>6609</v>
      </c>
      <c r="EZ162" s="194" t="s">
        <v>1511</v>
      </c>
      <c r="FA162" s="195">
        <v>44853</v>
      </c>
      <c r="FB162" s="193" t="s">
        <v>1660</v>
      </c>
      <c r="FC162" s="196">
        <v>3</v>
      </c>
      <c r="FD162" s="196" t="s">
        <v>1657</v>
      </c>
      <c r="FE162" s="196" t="s">
        <v>80</v>
      </c>
      <c r="FF162" s="196">
        <v>1</v>
      </c>
      <c r="FG162" s="196" t="s">
        <v>1659</v>
      </c>
      <c r="FH162" s="196" t="s">
        <v>1658</v>
      </c>
      <c r="FI162" s="179">
        <v>44451</v>
      </c>
      <c r="FJ162" s="193" t="s">
        <v>729</v>
      </c>
      <c r="FK162" s="194" t="s">
        <v>14</v>
      </c>
      <c r="FL162" s="194" t="s">
        <v>716</v>
      </c>
      <c r="FM162" s="194" t="s">
        <v>14</v>
      </c>
      <c r="FN162" s="194" t="s">
        <v>14</v>
      </c>
      <c r="FO162" s="194" t="s">
        <v>718</v>
      </c>
      <c r="FP162" s="186" t="s">
        <v>728</v>
      </c>
      <c r="FQ162" s="187">
        <v>43578</v>
      </c>
      <c r="FR162" s="193" t="s">
        <v>730</v>
      </c>
      <c r="FS162" s="196" t="s">
        <v>14</v>
      </c>
      <c r="FT162" s="196" t="s">
        <v>716</v>
      </c>
      <c r="FU162" s="196" t="s">
        <v>14</v>
      </c>
      <c r="FV162" s="196" t="s">
        <v>14</v>
      </c>
      <c r="FW162" s="196" t="s">
        <v>718</v>
      </c>
      <c r="FX162" s="196" t="s">
        <v>728</v>
      </c>
      <c r="FY162" s="179">
        <v>43578</v>
      </c>
      <c r="FZ162" s="194" t="s">
        <v>3373</v>
      </c>
      <c r="GA162" s="194">
        <v>0</v>
      </c>
      <c r="GB162" s="194" t="s">
        <v>2247</v>
      </c>
      <c r="GC162" s="194" t="s">
        <v>30</v>
      </c>
      <c r="GD162" s="194">
        <v>2</v>
      </c>
      <c r="GE162" s="194" t="s">
        <v>14</v>
      </c>
      <c r="GF162" s="194" t="s">
        <v>14</v>
      </c>
      <c r="GG162" s="195">
        <v>44695</v>
      </c>
      <c r="GH162" s="193" t="s">
        <v>3379</v>
      </c>
      <c r="GI162" s="196">
        <v>0</v>
      </c>
      <c r="GJ162" s="196" t="s">
        <v>2247</v>
      </c>
      <c r="GK162" s="196" t="s">
        <v>30</v>
      </c>
      <c r="GL162" s="196">
        <v>2</v>
      </c>
      <c r="GM162" s="196" t="s">
        <v>14</v>
      </c>
      <c r="GN162" s="196" t="s">
        <v>14</v>
      </c>
      <c r="GO162" s="179">
        <v>44695</v>
      </c>
      <c r="GP162" s="194" t="s">
        <v>3374</v>
      </c>
      <c r="GQ162" s="194">
        <v>0</v>
      </c>
      <c r="GR162" s="194" t="s">
        <v>2247</v>
      </c>
      <c r="GS162" s="194" t="s">
        <v>30</v>
      </c>
      <c r="GT162" s="194">
        <v>2</v>
      </c>
      <c r="GU162" s="194" t="s">
        <v>14</v>
      </c>
      <c r="GV162" s="194" t="s">
        <v>14</v>
      </c>
      <c r="GW162" s="195">
        <v>44695</v>
      </c>
      <c r="GX162" s="193" t="s">
        <v>3380</v>
      </c>
      <c r="GY162" s="196">
        <v>0</v>
      </c>
      <c r="GZ162" s="196" t="s">
        <v>2247</v>
      </c>
      <c r="HA162" s="196" t="s">
        <v>30</v>
      </c>
      <c r="HB162" s="196">
        <v>2</v>
      </c>
      <c r="HC162" s="196" t="s">
        <v>14</v>
      </c>
      <c r="HD162" s="196" t="s">
        <v>14</v>
      </c>
      <c r="HE162" s="179">
        <v>44695</v>
      </c>
      <c r="HF162" s="194" t="s">
        <v>3372</v>
      </c>
      <c r="HG162" s="194">
        <v>0</v>
      </c>
      <c r="HH162" s="194" t="s">
        <v>2247</v>
      </c>
      <c r="HI162" s="194" t="s">
        <v>30</v>
      </c>
      <c r="HJ162" s="194">
        <v>2</v>
      </c>
      <c r="HK162" s="194" t="s">
        <v>14</v>
      </c>
      <c r="HL162" s="194" t="s">
        <v>14</v>
      </c>
      <c r="HM162" s="195">
        <v>44695</v>
      </c>
      <c r="HN162" s="193" t="s">
        <v>3378</v>
      </c>
      <c r="HO162" s="196">
        <v>0</v>
      </c>
      <c r="HP162" s="196" t="s">
        <v>2247</v>
      </c>
      <c r="HQ162" s="196" t="s">
        <v>30</v>
      </c>
      <c r="HR162" s="196">
        <v>2</v>
      </c>
      <c r="HS162" s="196" t="s">
        <v>14</v>
      </c>
      <c r="HT162" s="196" t="s">
        <v>14</v>
      </c>
      <c r="HU162" s="179">
        <v>44695</v>
      </c>
      <c r="HV162" s="194" t="s">
        <v>3375</v>
      </c>
      <c r="HW162" s="194">
        <v>0</v>
      </c>
      <c r="HX162" s="194" t="s">
        <v>2247</v>
      </c>
      <c r="HY162" s="194" t="s">
        <v>30</v>
      </c>
      <c r="HZ162" s="194">
        <v>2</v>
      </c>
      <c r="IA162" s="194" t="s">
        <v>14</v>
      </c>
      <c r="IB162" s="194" t="s">
        <v>14</v>
      </c>
      <c r="IC162" s="195">
        <v>44695</v>
      </c>
      <c r="ID162" s="193" t="s">
        <v>3377</v>
      </c>
      <c r="IE162" s="196">
        <v>0</v>
      </c>
      <c r="IF162" s="196" t="s">
        <v>2247</v>
      </c>
      <c r="IG162" s="196" t="s">
        <v>30</v>
      </c>
      <c r="IH162" s="196">
        <v>2</v>
      </c>
      <c r="II162" s="196" t="s">
        <v>14</v>
      </c>
      <c r="IJ162" s="196" t="s">
        <v>14</v>
      </c>
      <c r="IK162" s="179">
        <v>44695</v>
      </c>
      <c r="IL162" s="194" t="s">
        <v>3376</v>
      </c>
      <c r="IM162" s="194">
        <v>3</v>
      </c>
      <c r="IN162" s="194" t="s">
        <v>2247</v>
      </c>
      <c r="IO162" s="194" t="s">
        <v>30</v>
      </c>
      <c r="IP162" s="194">
        <v>2</v>
      </c>
      <c r="IQ162" s="194" t="s">
        <v>14</v>
      </c>
      <c r="IR162" s="194" t="s">
        <v>14</v>
      </c>
      <c r="IS162" s="195">
        <v>44695</v>
      </c>
    </row>
    <row r="163" spans="1:253" x14ac:dyDescent="0.25">
      <c r="A163" s="282" t="s">
        <v>118</v>
      </c>
      <c r="B163" s="282" t="s">
        <v>9707</v>
      </c>
      <c r="C163" s="282" t="s">
        <v>119</v>
      </c>
      <c r="D163" s="282" t="s">
        <v>120</v>
      </c>
      <c r="E163" s="282" t="s">
        <v>8931</v>
      </c>
      <c r="F163" s="282" t="s">
        <v>6661</v>
      </c>
      <c r="G163" s="177">
        <v>16340000</v>
      </c>
      <c r="H163" s="178" t="s">
        <v>6659</v>
      </c>
      <c r="I163" s="178" t="s">
        <v>4515</v>
      </c>
      <c r="J163" s="178">
        <v>2</v>
      </c>
      <c r="K163" s="178" t="s">
        <v>6660</v>
      </c>
      <c r="L163" s="178" t="s">
        <v>5530</v>
      </c>
      <c r="M163" s="179">
        <v>44853</v>
      </c>
      <c r="N163" s="193" t="s">
        <v>5532</v>
      </c>
      <c r="O163" s="180">
        <v>386850</v>
      </c>
      <c r="P163" s="180" t="s">
        <v>5529</v>
      </c>
      <c r="Q163" s="180" t="s">
        <v>80</v>
      </c>
      <c r="R163" s="180">
        <v>1</v>
      </c>
      <c r="S163" s="180" t="s">
        <v>5531</v>
      </c>
      <c r="T163" s="180" t="s">
        <v>5530</v>
      </c>
      <c r="U163" s="181">
        <v>44818</v>
      </c>
      <c r="V163" s="193" t="s">
        <v>6721</v>
      </c>
      <c r="W163" s="178">
        <v>16340000</v>
      </c>
      <c r="X163" s="178" t="s">
        <v>6659</v>
      </c>
      <c r="Y163" s="178" t="s">
        <v>4515</v>
      </c>
      <c r="Z163" s="178">
        <v>2</v>
      </c>
      <c r="AA163" s="178" t="s">
        <v>6720</v>
      </c>
      <c r="AB163" s="178" t="s">
        <v>5530</v>
      </c>
      <c r="AC163" s="179">
        <v>44858</v>
      </c>
      <c r="AD163" s="193" t="s">
        <v>1753</v>
      </c>
      <c r="AE163" s="186">
        <v>9706000</v>
      </c>
      <c r="AF163" s="186" t="s">
        <v>1750</v>
      </c>
      <c r="AG163" s="186" t="s">
        <v>30</v>
      </c>
      <c r="AH163" s="186">
        <v>2</v>
      </c>
      <c r="AI163" s="186" t="s">
        <v>1752</v>
      </c>
      <c r="AJ163" s="186" t="s">
        <v>1751</v>
      </c>
      <c r="AK163" s="187">
        <v>44557</v>
      </c>
      <c r="AL163" s="193" t="s">
        <v>6725</v>
      </c>
      <c r="AM163" s="178">
        <v>67000</v>
      </c>
      <c r="AN163" s="178" t="s">
        <v>6722</v>
      </c>
      <c r="AO163" s="178" t="s">
        <v>4515</v>
      </c>
      <c r="AP163" s="178">
        <v>2</v>
      </c>
      <c r="AQ163" s="178" t="s">
        <v>6724</v>
      </c>
      <c r="AR163" s="178" t="s">
        <v>6723</v>
      </c>
      <c r="AS163" s="179">
        <v>44858</v>
      </c>
      <c r="AT163" s="194" t="s">
        <v>936</v>
      </c>
      <c r="AU163" s="186">
        <v>0</v>
      </c>
      <c r="AV163" s="186" t="s">
        <v>14</v>
      </c>
      <c r="AW163" s="186" t="s">
        <v>14</v>
      </c>
      <c r="AX163" s="186" t="s">
        <v>14</v>
      </c>
      <c r="AY163" s="186" t="s">
        <v>935</v>
      </c>
      <c r="AZ163" s="186" t="s">
        <v>14</v>
      </c>
      <c r="BA163" s="187">
        <v>43742</v>
      </c>
      <c r="BB163" s="193" t="s">
        <v>934</v>
      </c>
      <c r="BC163" s="178">
        <v>0</v>
      </c>
      <c r="BD163" s="178" t="s">
        <v>14</v>
      </c>
      <c r="BE163" s="178" t="s">
        <v>14</v>
      </c>
      <c r="BF163" s="178" t="s">
        <v>14</v>
      </c>
      <c r="BG163" s="178" t="s">
        <v>933</v>
      </c>
      <c r="BH163" s="178" t="s">
        <v>14</v>
      </c>
      <c r="BI163" s="179">
        <v>43742</v>
      </c>
      <c r="BJ163" s="194" t="s">
        <v>6728</v>
      </c>
      <c r="BK163" s="194">
        <v>16</v>
      </c>
      <c r="BL163" s="194" t="s">
        <v>6726</v>
      </c>
      <c r="BM163" s="194" t="s">
        <v>4515</v>
      </c>
      <c r="BN163" s="194">
        <v>2</v>
      </c>
      <c r="BO163" s="194" t="s">
        <v>6727</v>
      </c>
      <c r="BP163" s="186" t="s">
        <v>1511</v>
      </c>
      <c r="BQ163" s="195">
        <v>44858</v>
      </c>
      <c r="BR163" s="193" t="s">
        <v>964</v>
      </c>
      <c r="BS163" s="196" t="s">
        <v>14</v>
      </c>
      <c r="BT163" s="196" t="s">
        <v>14</v>
      </c>
      <c r="BU163" s="196" t="s">
        <v>14</v>
      </c>
      <c r="BV163" s="196" t="s">
        <v>14</v>
      </c>
      <c r="BW163" s="196" t="s">
        <v>14</v>
      </c>
      <c r="BX163" s="196" t="s">
        <v>14</v>
      </c>
      <c r="BY163" s="179">
        <v>43787</v>
      </c>
      <c r="BZ163" s="194" t="s">
        <v>965</v>
      </c>
      <c r="CA163" s="194" t="s">
        <v>14</v>
      </c>
      <c r="CB163" s="194" t="s">
        <v>14</v>
      </c>
      <c r="CC163" s="194" t="s">
        <v>14</v>
      </c>
      <c r="CD163" s="194" t="s">
        <v>14</v>
      </c>
      <c r="CE163" s="194" t="s">
        <v>14</v>
      </c>
      <c r="CF163" s="194" t="s">
        <v>14</v>
      </c>
      <c r="CG163" s="195">
        <v>43787</v>
      </c>
      <c r="CH163" s="193" t="s">
        <v>10046</v>
      </c>
      <c r="CI163" s="194" t="e">
        <v>#N/A</v>
      </c>
      <c r="CJ163" s="194" t="e">
        <v>#N/A</v>
      </c>
      <c r="CK163" s="194" t="e">
        <v>#N/A</v>
      </c>
      <c r="CL163" s="194" t="e">
        <v>#N/A</v>
      </c>
      <c r="CM163" s="194" t="e">
        <v>#N/A</v>
      </c>
      <c r="CN163" s="194" t="e">
        <v>#N/A</v>
      </c>
      <c r="CO163" s="197" t="e">
        <v>#N/A</v>
      </c>
      <c r="CP163" s="194" t="s">
        <v>121</v>
      </c>
      <c r="CQ163" s="196" t="s">
        <v>14</v>
      </c>
      <c r="CR163" s="196">
        <v>0</v>
      </c>
      <c r="CS163" s="196" t="s">
        <v>14</v>
      </c>
      <c r="CT163" s="196" t="s">
        <v>14</v>
      </c>
      <c r="CU163" s="196">
        <v>0</v>
      </c>
      <c r="CV163" s="196">
        <v>0</v>
      </c>
      <c r="CW163" s="179">
        <v>43502</v>
      </c>
      <c r="CX163" s="194" t="s">
        <v>1756</v>
      </c>
      <c r="CY163" s="186">
        <v>7000000</v>
      </c>
      <c r="CZ163" s="186" t="s">
        <v>1754</v>
      </c>
      <c r="DA163" s="186" t="s">
        <v>30</v>
      </c>
      <c r="DB163" s="186">
        <v>2</v>
      </c>
      <c r="DC163" s="186" t="s">
        <v>1759</v>
      </c>
      <c r="DD163" s="186" t="s">
        <v>1755</v>
      </c>
      <c r="DE163" s="192">
        <v>44557</v>
      </c>
      <c r="DF163" s="193" t="s">
        <v>6732</v>
      </c>
      <c r="DG163" s="178">
        <v>6634000</v>
      </c>
      <c r="DH163" s="196" t="s">
        <v>6730</v>
      </c>
      <c r="DI163" s="196" t="s">
        <v>4515</v>
      </c>
      <c r="DJ163" s="196">
        <v>2</v>
      </c>
      <c r="DK163" s="196" t="s">
        <v>4419</v>
      </c>
      <c r="DL163" s="196" t="s">
        <v>6731</v>
      </c>
      <c r="DM163" s="179">
        <v>44858</v>
      </c>
      <c r="DN163" s="194" t="s">
        <v>1758</v>
      </c>
      <c r="DO163" s="186">
        <v>2706000</v>
      </c>
      <c r="DP163" s="194" t="s">
        <v>1754</v>
      </c>
      <c r="DQ163" s="194" t="s">
        <v>30</v>
      </c>
      <c r="DR163" s="194">
        <v>2</v>
      </c>
      <c r="DS163" s="194" t="s">
        <v>1757</v>
      </c>
      <c r="DT163" s="194" t="s">
        <v>1755</v>
      </c>
      <c r="DU163" s="195">
        <v>44557</v>
      </c>
      <c r="DV163" s="193" t="s">
        <v>1760</v>
      </c>
      <c r="DW163" s="178">
        <v>6050000</v>
      </c>
      <c r="DX163" s="196" t="s">
        <v>1754</v>
      </c>
      <c r="DY163" s="196" t="s">
        <v>30</v>
      </c>
      <c r="DZ163" s="196">
        <v>2</v>
      </c>
      <c r="EA163" s="196" t="s">
        <v>1759</v>
      </c>
      <c r="EB163" s="196" t="s">
        <v>1755</v>
      </c>
      <c r="EC163" s="179">
        <v>44557</v>
      </c>
      <c r="ED163" s="194" t="s">
        <v>1762</v>
      </c>
      <c r="EE163" s="186">
        <v>950000</v>
      </c>
      <c r="EF163" s="194" t="s">
        <v>1754</v>
      </c>
      <c r="EG163" s="194" t="s">
        <v>30</v>
      </c>
      <c r="EH163" s="194">
        <v>2</v>
      </c>
      <c r="EI163" s="194" t="s">
        <v>1761</v>
      </c>
      <c r="EJ163" s="194" t="s">
        <v>1755</v>
      </c>
      <c r="EK163" s="195">
        <v>44557</v>
      </c>
      <c r="EL163" s="193" t="s">
        <v>1764</v>
      </c>
      <c r="EM163" s="178">
        <v>0</v>
      </c>
      <c r="EN163" s="196" t="s">
        <v>1754</v>
      </c>
      <c r="EO163" s="196" t="s">
        <v>30</v>
      </c>
      <c r="EP163" s="196">
        <v>2</v>
      </c>
      <c r="EQ163" s="196" t="s">
        <v>1763</v>
      </c>
      <c r="ER163" s="196" t="s">
        <v>1755</v>
      </c>
      <c r="ES163" s="179">
        <v>44557</v>
      </c>
      <c r="ET163" s="194" t="s">
        <v>6729</v>
      </c>
      <c r="EU163" s="194">
        <v>16</v>
      </c>
      <c r="EV163" s="194" t="s">
        <v>6726</v>
      </c>
      <c r="EW163" s="194" t="s">
        <v>4515</v>
      </c>
      <c r="EX163" s="194">
        <v>2</v>
      </c>
      <c r="EY163" s="194" t="s">
        <v>6580</v>
      </c>
      <c r="EZ163" s="194" t="s">
        <v>1511</v>
      </c>
      <c r="FA163" s="195">
        <v>44858</v>
      </c>
      <c r="FB163" s="193" t="s">
        <v>2162</v>
      </c>
      <c r="FC163" s="196">
        <v>4</v>
      </c>
      <c r="FD163" s="196" t="s">
        <v>14</v>
      </c>
      <c r="FE163" s="196" t="s">
        <v>30</v>
      </c>
      <c r="FF163" s="196">
        <v>2</v>
      </c>
      <c r="FG163" s="196" t="s">
        <v>2161</v>
      </c>
      <c r="FH163" s="196" t="s">
        <v>14</v>
      </c>
      <c r="FI163" s="179">
        <v>44660</v>
      </c>
      <c r="FJ163" s="193" t="s">
        <v>122</v>
      </c>
      <c r="FK163" s="194" t="s">
        <v>14</v>
      </c>
      <c r="FL163" s="194">
        <v>0</v>
      </c>
      <c r="FM163" s="194" t="s">
        <v>14</v>
      </c>
      <c r="FN163" s="194" t="s">
        <v>14</v>
      </c>
      <c r="FO163" s="194">
        <v>0</v>
      </c>
      <c r="FP163" s="186">
        <v>0</v>
      </c>
      <c r="FQ163" s="187">
        <v>43502</v>
      </c>
      <c r="FR163" s="193" t="s">
        <v>123</v>
      </c>
      <c r="FS163" s="196" t="s">
        <v>14</v>
      </c>
      <c r="FT163" s="196">
        <v>0</v>
      </c>
      <c r="FU163" s="196" t="s">
        <v>14</v>
      </c>
      <c r="FV163" s="196" t="s">
        <v>14</v>
      </c>
      <c r="FW163" s="196">
        <v>0</v>
      </c>
      <c r="FX163" s="196">
        <v>0</v>
      </c>
      <c r="FY163" s="179">
        <v>43502</v>
      </c>
      <c r="FZ163" s="194" t="s">
        <v>3382</v>
      </c>
      <c r="GA163" s="194">
        <v>1</v>
      </c>
      <c r="GB163" s="194" t="s">
        <v>2247</v>
      </c>
      <c r="GC163" s="194" t="s">
        <v>30</v>
      </c>
      <c r="GD163" s="194">
        <v>2</v>
      </c>
      <c r="GE163" s="194" t="s">
        <v>14</v>
      </c>
      <c r="GF163" s="194" t="s">
        <v>14</v>
      </c>
      <c r="GG163" s="195">
        <v>44695</v>
      </c>
      <c r="GH163" s="193" t="s">
        <v>3388</v>
      </c>
      <c r="GI163" s="196">
        <v>1</v>
      </c>
      <c r="GJ163" s="196" t="s">
        <v>2247</v>
      </c>
      <c r="GK163" s="196" t="s">
        <v>30</v>
      </c>
      <c r="GL163" s="196">
        <v>2</v>
      </c>
      <c r="GM163" s="196" t="s">
        <v>14</v>
      </c>
      <c r="GN163" s="196" t="s">
        <v>14</v>
      </c>
      <c r="GO163" s="179">
        <v>44695</v>
      </c>
      <c r="GP163" s="194" t="s">
        <v>3383</v>
      </c>
      <c r="GQ163" s="194">
        <v>1</v>
      </c>
      <c r="GR163" s="194" t="s">
        <v>2247</v>
      </c>
      <c r="GS163" s="194" t="s">
        <v>30</v>
      </c>
      <c r="GT163" s="194">
        <v>2</v>
      </c>
      <c r="GU163" s="194" t="s">
        <v>14</v>
      </c>
      <c r="GV163" s="194" t="s">
        <v>14</v>
      </c>
      <c r="GW163" s="195">
        <v>44695</v>
      </c>
      <c r="GX163" s="193" t="s">
        <v>3389</v>
      </c>
      <c r="GY163" s="196">
        <v>0</v>
      </c>
      <c r="GZ163" s="196" t="s">
        <v>2247</v>
      </c>
      <c r="HA163" s="196" t="s">
        <v>30</v>
      </c>
      <c r="HB163" s="196">
        <v>2</v>
      </c>
      <c r="HC163" s="196" t="s">
        <v>14</v>
      </c>
      <c r="HD163" s="196" t="s">
        <v>14</v>
      </c>
      <c r="HE163" s="179">
        <v>44695</v>
      </c>
      <c r="HF163" s="194" t="s">
        <v>3381</v>
      </c>
      <c r="HG163" s="194">
        <v>0</v>
      </c>
      <c r="HH163" s="194" t="s">
        <v>2247</v>
      </c>
      <c r="HI163" s="194" t="s">
        <v>30</v>
      </c>
      <c r="HJ163" s="194">
        <v>2</v>
      </c>
      <c r="HK163" s="194" t="s">
        <v>14</v>
      </c>
      <c r="HL163" s="194" t="s">
        <v>14</v>
      </c>
      <c r="HM163" s="195">
        <v>44695</v>
      </c>
      <c r="HN163" s="193" t="s">
        <v>3387</v>
      </c>
      <c r="HO163" s="196">
        <v>0</v>
      </c>
      <c r="HP163" s="196" t="s">
        <v>2247</v>
      </c>
      <c r="HQ163" s="196" t="s">
        <v>30</v>
      </c>
      <c r="HR163" s="196">
        <v>2</v>
      </c>
      <c r="HS163" s="196" t="s">
        <v>14</v>
      </c>
      <c r="HT163" s="196" t="s">
        <v>14</v>
      </c>
      <c r="HU163" s="179">
        <v>44695</v>
      </c>
      <c r="HV163" s="194" t="s">
        <v>3384</v>
      </c>
      <c r="HW163" s="194">
        <v>0</v>
      </c>
      <c r="HX163" s="194" t="s">
        <v>2247</v>
      </c>
      <c r="HY163" s="194" t="s">
        <v>30</v>
      </c>
      <c r="HZ163" s="194">
        <v>2</v>
      </c>
      <c r="IA163" s="194" t="s">
        <v>14</v>
      </c>
      <c r="IB163" s="194" t="s">
        <v>14</v>
      </c>
      <c r="IC163" s="195">
        <v>44695</v>
      </c>
      <c r="ID163" s="193" t="s">
        <v>3386</v>
      </c>
      <c r="IE163" s="196">
        <v>2</v>
      </c>
      <c r="IF163" s="196" t="s">
        <v>2247</v>
      </c>
      <c r="IG163" s="196" t="s">
        <v>30</v>
      </c>
      <c r="IH163" s="196">
        <v>2</v>
      </c>
      <c r="II163" s="196" t="s">
        <v>14</v>
      </c>
      <c r="IJ163" s="196" t="s">
        <v>14</v>
      </c>
      <c r="IK163" s="179">
        <v>44695</v>
      </c>
      <c r="IL163" s="194" t="s">
        <v>3385</v>
      </c>
      <c r="IM163" s="194">
        <v>1</v>
      </c>
      <c r="IN163" s="194" t="s">
        <v>2247</v>
      </c>
      <c r="IO163" s="194" t="s">
        <v>30</v>
      </c>
      <c r="IP163" s="194">
        <v>2</v>
      </c>
      <c r="IQ163" s="194" t="s">
        <v>14</v>
      </c>
      <c r="IR163" s="194" t="s">
        <v>14</v>
      </c>
      <c r="IS163" s="195">
        <v>44695</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63"/>
  <sheetViews>
    <sheetView topLeftCell="A105" zoomScale="80" zoomScaleNormal="80" workbookViewId="0">
      <selection activeCell="D115" sqref="D115"/>
    </sheetView>
  </sheetViews>
  <sheetFormatPr defaultColWidth="9.42578125" defaultRowHeight="15" x14ac:dyDescent="0.25"/>
  <cols>
    <col min="1" max="1" width="36" style="51" customWidth="1"/>
    <col min="2" max="2" width="23.42578125" style="51" customWidth="1"/>
    <col min="3" max="3" width="10.42578125" style="51" bestFit="1" customWidth="1"/>
    <col min="4" max="4" width="86.42578125" style="51" bestFit="1" customWidth="1"/>
    <col min="5" max="5" width="5.42578125" style="51"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1" customWidth="1"/>
    <col min="35" max="16384" width="9.42578125" style="51"/>
  </cols>
  <sheetData>
    <row r="1" spans="1:33" s="4" customFormat="1" ht="147" customHeight="1" x14ac:dyDescent="0.2">
      <c r="A1" s="13" t="str">
        <f>'Core Indicators'!A:A</f>
        <v>Crisis</v>
      </c>
      <c r="B1" s="13" t="s">
        <v>8471</v>
      </c>
      <c r="C1" s="13" t="s">
        <v>8468</v>
      </c>
      <c r="D1" s="13" t="s">
        <v>8469</v>
      </c>
      <c r="E1" s="184" t="s">
        <v>8470</v>
      </c>
      <c r="F1" s="32" t="s">
        <v>8585</v>
      </c>
      <c r="G1" s="32" t="s">
        <v>8586</v>
      </c>
      <c r="H1" s="32" t="s">
        <v>8587</v>
      </c>
      <c r="I1" s="32" t="s">
        <v>8588</v>
      </c>
      <c r="J1" s="32" t="s">
        <v>8589</v>
      </c>
      <c r="K1" s="32" t="s">
        <v>8590</v>
      </c>
      <c r="L1" s="32" t="s">
        <v>8591</v>
      </c>
      <c r="M1" s="32" t="s">
        <v>8592</v>
      </c>
      <c r="N1" s="32" t="s">
        <v>8593</v>
      </c>
      <c r="O1" s="32" t="s">
        <v>8594</v>
      </c>
      <c r="P1" s="33" t="s">
        <v>8595</v>
      </c>
      <c r="Q1" s="32" t="s">
        <v>8596</v>
      </c>
      <c r="R1" s="32" t="s">
        <v>8597</v>
      </c>
      <c r="S1" s="32" t="s">
        <v>8598</v>
      </c>
      <c r="T1" s="32" t="s">
        <v>8599</v>
      </c>
      <c r="U1" s="32" t="s">
        <v>8600</v>
      </c>
      <c r="V1" s="33" t="s">
        <v>8601</v>
      </c>
      <c r="W1" s="33" t="s">
        <v>8602</v>
      </c>
      <c r="X1" s="33" t="s">
        <v>8603</v>
      </c>
      <c r="Y1" s="33" t="s">
        <v>2249</v>
      </c>
      <c r="Z1" s="33" t="s">
        <v>2261</v>
      </c>
      <c r="AA1" s="33" t="s">
        <v>2251</v>
      </c>
      <c r="AB1" s="33" t="s">
        <v>2263</v>
      </c>
      <c r="AC1" s="33" t="s">
        <v>2246</v>
      </c>
      <c r="AD1" s="33" t="s">
        <v>2259</v>
      </c>
      <c r="AE1" s="33" t="s">
        <v>2253</v>
      </c>
      <c r="AF1" s="33" t="s">
        <v>8546</v>
      </c>
      <c r="AG1" s="33" t="s">
        <v>2255</v>
      </c>
    </row>
    <row r="2" spans="1:33" ht="26.1" customHeight="1" x14ac:dyDescent="0.25">
      <c r="A2" s="38">
        <f>'Core Indicators'!A:A</f>
        <v>0</v>
      </c>
      <c r="B2" s="15"/>
      <c r="C2" s="15"/>
      <c r="D2" s="15"/>
      <c r="E2" s="184"/>
      <c r="F2" s="10" t="s">
        <v>8604</v>
      </c>
      <c r="G2" s="10" t="s">
        <v>8605</v>
      </c>
      <c r="H2" s="10" t="s">
        <v>8605</v>
      </c>
      <c r="I2" s="10" t="s">
        <v>8605</v>
      </c>
      <c r="J2" s="10" t="s">
        <v>8605</v>
      </c>
      <c r="K2" s="10"/>
      <c r="L2" s="10" t="s">
        <v>8605</v>
      </c>
      <c r="M2" s="10" t="s">
        <v>8605</v>
      </c>
      <c r="N2" s="10" t="s">
        <v>8605</v>
      </c>
      <c r="O2" s="10" t="s">
        <v>8605</v>
      </c>
      <c r="P2" s="10" t="s">
        <v>8606</v>
      </c>
      <c r="Q2" s="10" t="s">
        <v>8605</v>
      </c>
      <c r="R2" s="10" t="s">
        <v>8605</v>
      </c>
      <c r="S2" s="10" t="s">
        <v>8605</v>
      </c>
      <c r="T2" s="10" t="s">
        <v>8605</v>
      </c>
      <c r="U2" s="10" t="s">
        <v>8605</v>
      </c>
      <c r="V2" s="10" t="s">
        <v>8605</v>
      </c>
      <c r="W2" s="10" t="s">
        <v>8605</v>
      </c>
      <c r="X2" s="10" t="s">
        <v>8605</v>
      </c>
      <c r="Y2" s="10"/>
      <c r="Z2" s="10"/>
      <c r="AA2" s="10"/>
      <c r="AB2" s="10"/>
      <c r="AC2" s="10"/>
      <c r="AD2" s="10"/>
      <c r="AE2" s="10"/>
      <c r="AF2" s="10"/>
      <c r="AG2" s="10"/>
    </row>
    <row r="3" spans="1:33" s="37" customFormat="1" ht="20.100000000000001" customHeight="1" x14ac:dyDescent="0.25">
      <c r="A3" s="200" t="str">
        <f>'Core Indicators'!A:A</f>
        <v>Complex crisis in Afghanistan</v>
      </c>
      <c r="B3" s="200" t="str">
        <f>'Core Indicators'!B:B</f>
        <v>Conflict,Violence,Displacement,Drought,Earthquake,Socio-political</v>
      </c>
      <c r="C3" s="200" t="str">
        <f>'Core Indicators'!C3</f>
        <v>AFG001</v>
      </c>
      <c r="D3" s="200" t="str">
        <f>'Core Indicators'!D3</f>
        <v>Afghanistan</v>
      </c>
      <c r="E3" s="200" t="str">
        <f>'Core Indicators'!E3</f>
        <v>AFG</v>
      </c>
      <c r="F3" s="35">
        <f>'Core Indicators'!O3</f>
        <v>652867</v>
      </c>
      <c r="G3" s="35">
        <f>'Core Indicators'!W3</f>
        <v>41800000</v>
      </c>
      <c r="H3" s="35">
        <f>'Core Indicators'!AE3</f>
        <v>35900000</v>
      </c>
      <c r="I3" s="35">
        <f>'Core Indicators'!AM3</f>
        <v>12385000</v>
      </c>
      <c r="J3" s="35">
        <f>'Core Indicators'!AU3</f>
        <v>2949</v>
      </c>
      <c r="K3" s="35" t="str">
        <f>'Core Indicators'!BC3</f>
        <v>x</v>
      </c>
      <c r="L3" s="35">
        <f>'Core Indicators'!BK3</f>
        <v>3197</v>
      </c>
      <c r="M3" s="35" t="str">
        <f>'Core Indicators'!BS3</f>
        <v>x</v>
      </c>
      <c r="N3" s="35" t="str">
        <f>'Core Indicators'!CA3</f>
        <v>x</v>
      </c>
      <c r="O3" s="35" t="e">
        <f>'Core Indicators'!CI3</f>
        <v>#N/A</v>
      </c>
      <c r="P3" s="35">
        <f>'Core Indicators'!CQ3</f>
        <v>13114</v>
      </c>
      <c r="Q3" s="35">
        <f>'Core Indicators'!DG3</f>
        <v>5880000</v>
      </c>
      <c r="R3" s="35">
        <f>'Core Indicators'!DO3</f>
        <v>11500000</v>
      </c>
      <c r="S3" s="35">
        <f>'Core Indicators'!DW3</f>
        <v>15100000</v>
      </c>
      <c r="T3" s="35">
        <f>'Core Indicators'!EE3</f>
        <v>9300000</v>
      </c>
      <c r="U3" s="35">
        <f>'Core Indicators'!EM3</f>
        <v>20000</v>
      </c>
      <c r="V3" s="35">
        <f>'Core Indicators'!FC3</f>
        <v>5</v>
      </c>
      <c r="W3" s="35" t="str">
        <f>'Core Indicators'!FK3</f>
        <v>x</v>
      </c>
      <c r="X3" s="35" t="str">
        <f>'Core Indicators'!FS3</f>
        <v>x</v>
      </c>
      <c r="Y3" s="35">
        <f>'Core Indicators'!GA3</f>
        <v>1</v>
      </c>
      <c r="Z3" s="35">
        <f>'Core Indicators'!GI3</f>
        <v>2</v>
      </c>
      <c r="AA3" s="35">
        <f>'Core Indicators'!GQ3</f>
        <v>2</v>
      </c>
      <c r="AB3" s="35">
        <f>'Core Indicators'!GY3</f>
        <v>0</v>
      </c>
      <c r="AC3" s="35">
        <f>'Core Indicators'!HG3</f>
        <v>3</v>
      </c>
      <c r="AD3" s="35">
        <f>'Core Indicators'!HO3</f>
        <v>3</v>
      </c>
      <c r="AE3" s="35">
        <f>'Core Indicators'!HW3</f>
        <v>1</v>
      </c>
      <c r="AF3" s="35">
        <f>'Core Indicators'!IE3</f>
        <v>3</v>
      </c>
      <c r="AG3" s="35">
        <f>'Core Indicators'!IM3</f>
        <v>3</v>
      </c>
    </row>
    <row r="4" spans="1:33" s="37" customFormat="1" ht="20.100000000000001" customHeight="1" x14ac:dyDescent="0.25">
      <c r="A4" s="199" t="str">
        <f>'Core Indicators'!A:A</f>
        <v>Earthquake in Khost and Paktika</v>
      </c>
      <c r="B4" s="199" t="str">
        <f>'Core Indicators'!B:B</f>
        <v>Earthquake</v>
      </c>
      <c r="C4" s="199" t="str">
        <f>'Core Indicators'!C4</f>
        <v>AFG005</v>
      </c>
      <c r="D4" s="199" t="str">
        <f>'Core Indicators'!D4</f>
        <v>Afghanistan</v>
      </c>
      <c r="E4" s="199" t="str">
        <f>'Core Indicators'!E4</f>
        <v>AFG</v>
      </c>
      <c r="F4" s="36">
        <f>'Core Indicators'!O4</f>
        <v>23751</v>
      </c>
      <c r="G4" s="36">
        <f>'Core Indicators'!W4</f>
        <v>1846000</v>
      </c>
      <c r="H4" s="36">
        <f>'Core Indicators'!AE4</f>
        <v>362000</v>
      </c>
      <c r="I4" s="36" t="str">
        <f>'Core Indicators'!AM4</f>
        <v>x</v>
      </c>
      <c r="J4" s="36">
        <f>'Core Indicators'!AU4</f>
        <v>2949</v>
      </c>
      <c r="K4" s="36" t="str">
        <f>'Core Indicators'!BC4</f>
        <v>x</v>
      </c>
      <c r="L4" s="36">
        <f>'Core Indicators'!BK4</f>
        <v>1039</v>
      </c>
      <c r="M4" s="36" t="str">
        <f>'Core Indicators'!BS4</f>
        <v>x</v>
      </c>
      <c r="N4" s="36" t="str">
        <f>'Core Indicators'!CA4</f>
        <v>x</v>
      </c>
      <c r="O4" s="36" t="e">
        <f>'Core Indicators'!CI4</f>
        <v>#N/A</v>
      </c>
      <c r="P4" s="36" t="str">
        <f>'Core Indicators'!CQ4</f>
        <v>x</v>
      </c>
      <c r="Q4" s="36">
        <f>'Core Indicators'!DG4</f>
        <v>1484000</v>
      </c>
      <c r="R4" s="36">
        <f>'Core Indicators'!DO4</f>
        <v>0</v>
      </c>
      <c r="S4" s="36">
        <f>'Core Indicators'!DW4</f>
        <v>362000</v>
      </c>
      <c r="T4" s="36">
        <f>'Core Indicators'!EE4</f>
        <v>0</v>
      </c>
      <c r="U4" s="36">
        <f>'Core Indicators'!EM4</f>
        <v>0</v>
      </c>
      <c r="V4" s="36">
        <f>'Core Indicators'!FC4</f>
        <v>2</v>
      </c>
      <c r="W4" s="36" t="e">
        <f>'Core Indicators'!FK4</f>
        <v>#N/A</v>
      </c>
      <c r="X4" s="36" t="e">
        <f>'Core Indicators'!FS4</f>
        <v>#N/A</v>
      </c>
      <c r="Y4" s="36">
        <f>'Core Indicators'!GA4</f>
        <v>1</v>
      </c>
      <c r="Z4" s="36">
        <f>'Core Indicators'!GI4</f>
        <v>2</v>
      </c>
      <c r="AA4" s="36">
        <f>'Core Indicators'!GQ4</f>
        <v>2</v>
      </c>
      <c r="AB4" s="36">
        <f>'Core Indicators'!GY4</f>
        <v>0</v>
      </c>
      <c r="AC4" s="36">
        <f>'Core Indicators'!HG4</f>
        <v>3</v>
      </c>
      <c r="AD4" s="36">
        <f>'Core Indicators'!HO4</f>
        <v>3</v>
      </c>
      <c r="AE4" s="36">
        <f>'Core Indicators'!HW4</f>
        <v>0</v>
      </c>
      <c r="AF4" s="36">
        <f>'Core Indicators'!IE4</f>
        <v>3</v>
      </c>
      <c r="AG4" s="36">
        <f>'Core Indicators'!IM4</f>
        <v>3</v>
      </c>
    </row>
    <row r="5" spans="1:33" s="37" customFormat="1" ht="20.100000000000001" customHeight="1" x14ac:dyDescent="0.25">
      <c r="A5" s="200" t="str">
        <f>'Core Indicators'!A:A</f>
        <v>Drought in South-West Angola</v>
      </c>
      <c r="B5" s="200" t="str">
        <f>'Core Indicators'!B:B</f>
        <v>Drought</v>
      </c>
      <c r="C5" s="200" t="str">
        <f>'Core Indicators'!C5</f>
        <v>AGO002</v>
      </c>
      <c r="D5" s="200" t="str">
        <f>'Core Indicators'!D5</f>
        <v>Angola</v>
      </c>
      <c r="E5" s="200" t="str">
        <f>'Core Indicators'!E5</f>
        <v>AGO</v>
      </c>
      <c r="F5" s="35">
        <f>'Core Indicators'!O5</f>
        <v>1246700</v>
      </c>
      <c r="G5" s="35">
        <f>'Core Indicators'!W5</f>
        <v>2750000</v>
      </c>
      <c r="H5" s="35">
        <f>'Core Indicators'!AE5</f>
        <v>2267000</v>
      </c>
      <c r="I5" s="35">
        <f>'Core Indicators'!AM5</f>
        <v>0</v>
      </c>
      <c r="J5" s="35" t="e">
        <f>'Core Indicators'!AU5</f>
        <v>#N/A</v>
      </c>
      <c r="K5" s="35" t="e">
        <f>'Core Indicators'!BC5</f>
        <v>#N/A</v>
      </c>
      <c r="L5" s="35">
        <f>'Core Indicators'!BK5</f>
        <v>0</v>
      </c>
      <c r="M5" s="35" t="e">
        <f>'Core Indicators'!BS5</f>
        <v>#N/A</v>
      </c>
      <c r="N5" s="35" t="e">
        <f>'Core Indicators'!CA5</f>
        <v>#N/A</v>
      </c>
      <c r="O5" s="35" t="e">
        <f>'Core Indicators'!CI5</f>
        <v>#N/A</v>
      </c>
      <c r="P5" s="35" t="e">
        <f>'Core Indicators'!CQ5</f>
        <v>#N/A</v>
      </c>
      <c r="Q5" s="35">
        <f>'Core Indicators'!DG5</f>
        <v>483000</v>
      </c>
      <c r="R5" s="35">
        <f>'Core Indicators'!DO5</f>
        <v>683000</v>
      </c>
      <c r="S5" s="35">
        <f>'Core Indicators'!DW5</f>
        <v>1167000</v>
      </c>
      <c r="T5" s="35">
        <f>'Core Indicators'!EE5</f>
        <v>417000</v>
      </c>
      <c r="U5" s="35">
        <f>'Core Indicators'!EM5</f>
        <v>0</v>
      </c>
      <c r="V5" s="35">
        <f>'Core Indicators'!FC5</f>
        <v>3</v>
      </c>
      <c r="W5" s="35" t="e">
        <f>'Core Indicators'!FK5</f>
        <v>#N/A</v>
      </c>
      <c r="X5" s="35" t="e">
        <f>'Core Indicators'!FS5</f>
        <v>#N/A</v>
      </c>
      <c r="Y5" s="35">
        <f>'Core Indicators'!GA5</f>
        <v>1</v>
      </c>
      <c r="Z5" s="35">
        <f>'Core Indicators'!GI5</f>
        <v>0</v>
      </c>
      <c r="AA5" s="35">
        <f>'Core Indicators'!GQ5</f>
        <v>0</v>
      </c>
      <c r="AB5" s="35">
        <f>'Core Indicators'!GY5</f>
        <v>0</v>
      </c>
      <c r="AC5" s="35">
        <f>'Core Indicators'!HG5</f>
        <v>0</v>
      </c>
      <c r="AD5" s="35">
        <f>'Core Indicators'!HO5</f>
        <v>0</v>
      </c>
      <c r="AE5" s="35">
        <f>'Core Indicators'!HW5</f>
        <v>0</v>
      </c>
      <c r="AF5" s="35">
        <f>'Core Indicators'!IE5</f>
        <v>2</v>
      </c>
      <c r="AG5" s="35">
        <f>'Core Indicators'!IM5</f>
        <v>0</v>
      </c>
    </row>
    <row r="6" spans="1:33" s="37" customFormat="1" ht="20.100000000000001" customHeight="1" x14ac:dyDescent="0.25">
      <c r="A6" s="199" t="str">
        <f>'Core Indicators'!A:A</f>
        <v>Nagorno-Karabakh Conflict in Armenia</v>
      </c>
      <c r="B6" s="199" t="str">
        <f>'Core Indicators'!B:B</f>
        <v>Conflict,Displacement</v>
      </c>
      <c r="C6" s="199" t="str">
        <f>'Core Indicators'!C6</f>
        <v>ARM002</v>
      </c>
      <c r="D6" s="199" t="str">
        <f>'Core Indicators'!D6</f>
        <v>Armenia</v>
      </c>
      <c r="E6" s="199" t="str">
        <f>'Core Indicators'!E6</f>
        <v>ARM</v>
      </c>
      <c r="F6" s="36">
        <f>'Core Indicators'!O6</f>
        <v>4399</v>
      </c>
      <c r="G6" s="36">
        <f>'Core Indicators'!W6</f>
        <v>1626000</v>
      </c>
      <c r="H6" s="36">
        <f>'Core Indicators'!AE6</f>
        <v>34000</v>
      </c>
      <c r="I6" s="36">
        <f>'Core Indicators'!AM6</f>
        <v>27000</v>
      </c>
      <c r="J6" s="36" t="str">
        <f>'Core Indicators'!AU6</f>
        <v>x</v>
      </c>
      <c r="K6" s="36" t="str">
        <f>'Core Indicators'!BC6</f>
        <v>x</v>
      </c>
      <c r="L6" s="36">
        <f>'Core Indicators'!BK6</f>
        <v>11</v>
      </c>
      <c r="M6" s="36" t="str">
        <f>'Core Indicators'!BS6</f>
        <v>x</v>
      </c>
      <c r="N6" s="36" t="str">
        <f>'Core Indicators'!CA6</f>
        <v>x</v>
      </c>
      <c r="O6" s="36" t="e">
        <f>'Core Indicators'!CI6</f>
        <v>#N/A</v>
      </c>
      <c r="P6" s="36" t="str">
        <f>'Core Indicators'!CQ6</f>
        <v>x</v>
      </c>
      <c r="Q6" s="36">
        <f>'Core Indicators'!DG6</f>
        <v>1593000</v>
      </c>
      <c r="R6" s="36">
        <f>'Core Indicators'!DO6</f>
        <v>7000</v>
      </c>
      <c r="S6" s="36">
        <f>'Core Indicators'!DW6</f>
        <v>27000</v>
      </c>
      <c r="T6" s="36">
        <f>'Core Indicators'!EE6</f>
        <v>0</v>
      </c>
      <c r="U6" s="36">
        <f>'Core Indicators'!EM6</f>
        <v>0</v>
      </c>
      <c r="V6" s="36">
        <f>'Core Indicators'!FC6</f>
        <v>2</v>
      </c>
      <c r="W6" s="36" t="str">
        <f>'Core Indicators'!FK6</f>
        <v>x</v>
      </c>
      <c r="X6" s="36" t="str">
        <f>'Core Indicators'!FS6</f>
        <v>x</v>
      </c>
      <c r="Y6" s="36">
        <f>'Core Indicators'!GA6</f>
        <v>0</v>
      </c>
      <c r="Z6" s="36">
        <f>'Core Indicators'!GI6</f>
        <v>0</v>
      </c>
      <c r="AA6" s="36">
        <f>'Core Indicators'!GQ6</f>
        <v>0</v>
      </c>
      <c r="AB6" s="36">
        <f>'Core Indicators'!GY6</f>
        <v>0</v>
      </c>
      <c r="AC6" s="36">
        <f>'Core Indicators'!HG6</f>
        <v>0</v>
      </c>
      <c r="AD6" s="36">
        <f>'Core Indicators'!HO6</f>
        <v>0</v>
      </c>
      <c r="AE6" s="36">
        <f>'Core Indicators'!HW6</f>
        <v>0</v>
      </c>
      <c r="AF6" s="36">
        <f>'Core Indicators'!IE6</f>
        <v>1</v>
      </c>
      <c r="AG6" s="36">
        <f>'Core Indicators'!IM6</f>
        <v>0</v>
      </c>
    </row>
    <row r="7" spans="1:33" s="37" customFormat="1" ht="20.100000000000001" customHeight="1" x14ac:dyDescent="0.25">
      <c r="A7" s="200" t="str">
        <f>'Core Indicators'!A:A</f>
        <v>Nagorno-Karabakh conflict in Azerbaijan</v>
      </c>
      <c r="B7" s="200" t="str">
        <f>'Core Indicators'!B:B</f>
        <v>Conflict,Displacement</v>
      </c>
      <c r="C7" s="200" t="str">
        <f>'Core Indicators'!C7</f>
        <v>AZE002</v>
      </c>
      <c r="D7" s="200" t="str">
        <f>'Core Indicators'!D7</f>
        <v>Azerbaijan</v>
      </c>
      <c r="E7" s="200" t="str">
        <f>'Core Indicators'!E7</f>
        <v>AZE</v>
      </c>
      <c r="F7" s="35">
        <f>'Core Indicators'!O7</f>
        <v>31560</v>
      </c>
      <c r="G7" s="35">
        <f>'Core Indicators'!W7</f>
        <v>2826000</v>
      </c>
      <c r="H7" s="35">
        <f>'Core Indicators'!AE7</f>
        <v>2826000</v>
      </c>
      <c r="I7" s="35">
        <f>'Core Indicators'!AM7</f>
        <v>91000</v>
      </c>
      <c r="J7" s="35" t="str">
        <f>'Core Indicators'!AU7</f>
        <v>x</v>
      </c>
      <c r="K7" s="35" t="str">
        <f>'Core Indicators'!BC7</f>
        <v>x</v>
      </c>
      <c r="L7" s="35">
        <f>'Core Indicators'!BK7</f>
        <v>3</v>
      </c>
      <c r="M7" s="35" t="str">
        <f>'Core Indicators'!BS7</f>
        <v>x</v>
      </c>
      <c r="N7" s="35" t="str">
        <f>'Core Indicators'!CA7</f>
        <v>x</v>
      </c>
      <c r="O7" s="35" t="e">
        <f>'Core Indicators'!CI7</f>
        <v>#N/A</v>
      </c>
      <c r="P7" s="35" t="str">
        <f>'Core Indicators'!CQ7</f>
        <v>x</v>
      </c>
      <c r="Q7" s="35">
        <f>'Core Indicators'!DG7</f>
        <v>0</v>
      </c>
      <c r="R7" s="35">
        <f>'Core Indicators'!DO7</f>
        <v>2826000</v>
      </c>
      <c r="S7" s="35">
        <f>'Core Indicators'!DW7</f>
        <v>0</v>
      </c>
      <c r="T7" s="35">
        <f>'Core Indicators'!EE7</f>
        <v>0</v>
      </c>
      <c r="U7" s="35">
        <f>'Core Indicators'!EM7</f>
        <v>0</v>
      </c>
      <c r="V7" s="35">
        <f>'Core Indicators'!FC7</f>
        <v>3</v>
      </c>
      <c r="W7" s="35" t="str">
        <f>'Core Indicators'!FK7</f>
        <v>x</v>
      </c>
      <c r="X7" s="35" t="str">
        <f>'Core Indicators'!FS7</f>
        <v>x</v>
      </c>
      <c r="Y7" s="35">
        <f>'Core Indicators'!GA7</f>
        <v>1</v>
      </c>
      <c r="Z7" s="35">
        <f>'Core Indicators'!GI7</f>
        <v>0</v>
      </c>
      <c r="AA7" s="35">
        <f>'Core Indicators'!GQ7</f>
        <v>1</v>
      </c>
      <c r="AB7" s="35">
        <f>'Core Indicators'!GY7</f>
        <v>0</v>
      </c>
      <c r="AC7" s="35">
        <f>'Core Indicators'!HG7</f>
        <v>0</v>
      </c>
      <c r="AD7" s="35">
        <f>'Core Indicators'!HO7</f>
        <v>0</v>
      </c>
      <c r="AE7" s="35">
        <f>'Core Indicators'!HW7</f>
        <v>0</v>
      </c>
      <c r="AF7" s="35">
        <f>'Core Indicators'!IE7</f>
        <v>2</v>
      </c>
      <c r="AG7" s="35">
        <f>'Core Indicators'!IM7</f>
        <v>0</v>
      </c>
    </row>
    <row r="8" spans="1:33" s="37" customFormat="1" ht="20.100000000000001" customHeight="1" x14ac:dyDescent="0.25">
      <c r="A8" s="199" t="str">
        <f>'Core Indicators'!A:A</f>
        <v>Complex in Burundi</v>
      </c>
      <c r="B8" s="199" t="str">
        <f>'Core Indicators'!B:B</f>
        <v>Violence,Displacement,Floods</v>
      </c>
      <c r="C8" s="199" t="str">
        <f>'Core Indicators'!C8</f>
        <v>BDI001</v>
      </c>
      <c r="D8" s="199" t="str">
        <f>'Core Indicators'!D8</f>
        <v>Burundi</v>
      </c>
      <c r="E8" s="199" t="str">
        <f>'Core Indicators'!E8</f>
        <v>BDI</v>
      </c>
      <c r="F8" s="36">
        <f>'Core Indicators'!O8</f>
        <v>25680</v>
      </c>
      <c r="G8" s="36">
        <f>'Core Indicators'!W8</f>
        <v>13000000</v>
      </c>
      <c r="H8" s="36">
        <f>'Core Indicators'!AE8</f>
        <v>13000000</v>
      </c>
      <c r="I8" s="36">
        <f>'Core Indicators'!AM8</f>
        <v>630000</v>
      </c>
      <c r="J8" s="36" t="str">
        <f>'Core Indicators'!AU8</f>
        <v>x</v>
      </c>
      <c r="K8" s="36">
        <f>'Core Indicators'!BC8</f>
        <v>283000</v>
      </c>
      <c r="L8" s="36">
        <f>'Core Indicators'!BK8</f>
        <v>93</v>
      </c>
      <c r="M8" s="36" t="str">
        <f>'Core Indicators'!BS8</f>
        <v>x</v>
      </c>
      <c r="N8" s="36" t="str">
        <f>'Core Indicators'!CA8</f>
        <v>x</v>
      </c>
      <c r="O8" s="36" t="e">
        <f>'Core Indicators'!CI8</f>
        <v>#N/A</v>
      </c>
      <c r="P8" s="36">
        <f>'Core Indicators'!CQ8</f>
        <v>444</v>
      </c>
      <c r="Q8" s="36">
        <f>'Core Indicators'!DG8</f>
        <v>0</v>
      </c>
      <c r="R8" s="36">
        <f>'Core Indicators'!DO8</f>
        <v>11200000</v>
      </c>
      <c r="S8" s="36">
        <f>'Core Indicators'!DW8</f>
        <v>1692000</v>
      </c>
      <c r="T8" s="36">
        <f>'Core Indicators'!EE8</f>
        <v>108000</v>
      </c>
      <c r="U8" s="36">
        <f>'Core Indicators'!EM8</f>
        <v>0</v>
      </c>
      <c r="V8" s="36">
        <f>'Core Indicators'!FC8</f>
        <v>5</v>
      </c>
      <c r="W8" s="36" t="str">
        <f>'Core Indicators'!FK8</f>
        <v>x</v>
      </c>
      <c r="X8" s="36" t="str">
        <f>'Core Indicators'!FS8</f>
        <v>x</v>
      </c>
      <c r="Y8" s="36">
        <f>'Core Indicators'!GA8</f>
        <v>1</v>
      </c>
      <c r="Z8" s="36">
        <f>'Core Indicators'!GI8</f>
        <v>1</v>
      </c>
      <c r="AA8" s="36">
        <f>'Core Indicators'!GQ8</f>
        <v>1</v>
      </c>
      <c r="AB8" s="36">
        <f>'Core Indicators'!GY8</f>
        <v>0</v>
      </c>
      <c r="AC8" s="36">
        <f>'Core Indicators'!HG8</f>
        <v>0</v>
      </c>
      <c r="AD8" s="36">
        <f>'Core Indicators'!HO8</f>
        <v>1</v>
      </c>
      <c r="AE8" s="36">
        <f>'Core Indicators'!HW8</f>
        <v>0</v>
      </c>
      <c r="AF8" s="36">
        <f>'Core Indicators'!IE8</f>
        <v>0</v>
      </c>
      <c r="AG8" s="36">
        <f>'Core Indicators'!IM8</f>
        <v>2</v>
      </c>
    </row>
    <row r="9" spans="1:33" s="37" customFormat="1" ht="20.100000000000001" customHeight="1" x14ac:dyDescent="0.25">
      <c r="A9" s="200" t="str">
        <f>'Core Indicators'!A:A</f>
        <v>Conflict in Burkina Faso</v>
      </c>
      <c r="B9" s="200" t="str">
        <f>'Core Indicators'!B:B</f>
        <v>Conflict,Displacement,Violence</v>
      </c>
      <c r="C9" s="200" t="str">
        <f>'Core Indicators'!C9</f>
        <v>BFA002</v>
      </c>
      <c r="D9" s="200" t="str">
        <f>'Core Indicators'!D9</f>
        <v>Burkina Faso</v>
      </c>
      <c r="E9" s="200" t="str">
        <f>'Core Indicators'!E9</f>
        <v>BFA</v>
      </c>
      <c r="F9" s="35">
        <f>'Core Indicators'!O9</f>
        <v>274000</v>
      </c>
      <c r="G9" s="35">
        <f>'Core Indicators'!W9</f>
        <v>21537000</v>
      </c>
      <c r="H9" s="35">
        <f>'Core Indicators'!AE9</f>
        <v>3517000</v>
      </c>
      <c r="I9" s="35">
        <f>'Core Indicators'!AM9</f>
        <v>1933000</v>
      </c>
      <c r="J9" s="35" t="str">
        <f>'Core Indicators'!AU9</f>
        <v>x</v>
      </c>
      <c r="K9" s="35" t="str">
        <f>'Core Indicators'!BC9</f>
        <v>x</v>
      </c>
      <c r="L9" s="35">
        <f>'Core Indicators'!BK9</f>
        <v>2154</v>
      </c>
      <c r="M9" s="35" t="str">
        <f>'Core Indicators'!BS9</f>
        <v>x</v>
      </c>
      <c r="N9" s="35" t="str">
        <f>'Core Indicators'!CA9</f>
        <v>x</v>
      </c>
      <c r="O9" s="35" t="e">
        <f>'Core Indicators'!CI9</f>
        <v>#N/A</v>
      </c>
      <c r="P9" s="35" t="str">
        <f>'Core Indicators'!CQ9</f>
        <v>x</v>
      </c>
      <c r="Q9" s="35">
        <f>'Core Indicators'!DG9</f>
        <v>18020000</v>
      </c>
      <c r="R9" s="35">
        <f>'Core Indicators'!DO9</f>
        <v>0</v>
      </c>
      <c r="S9" s="35">
        <f>'Core Indicators'!DW9</f>
        <v>2837000</v>
      </c>
      <c r="T9" s="35">
        <f>'Core Indicators'!EE9</f>
        <v>680000</v>
      </c>
      <c r="U9" s="35">
        <f>'Core Indicators'!EM9</f>
        <v>0</v>
      </c>
      <c r="V9" s="35">
        <f>'Core Indicators'!FC9</f>
        <v>4</v>
      </c>
      <c r="W9" s="35" t="str">
        <f>'Core Indicators'!FK9</f>
        <v>x</v>
      </c>
      <c r="X9" s="35" t="str">
        <f>'Core Indicators'!FS9</f>
        <v>x</v>
      </c>
      <c r="Y9" s="35">
        <f>'Core Indicators'!GA9</f>
        <v>1</v>
      </c>
      <c r="Z9" s="35">
        <f>'Core Indicators'!GI9</f>
        <v>3</v>
      </c>
      <c r="AA9" s="35">
        <f>'Core Indicators'!GQ9</f>
        <v>1</v>
      </c>
      <c r="AB9" s="35">
        <f>'Core Indicators'!GY9</f>
        <v>0</v>
      </c>
      <c r="AC9" s="35">
        <f>'Core Indicators'!HG9</f>
        <v>0</v>
      </c>
      <c r="AD9" s="35">
        <f>'Core Indicators'!HO9</f>
        <v>2</v>
      </c>
      <c r="AE9" s="35">
        <f>'Core Indicators'!HW9</f>
        <v>3</v>
      </c>
      <c r="AF9" s="35">
        <f>'Core Indicators'!IE9</f>
        <v>1</v>
      </c>
      <c r="AG9" s="35">
        <f>'Core Indicators'!IM9</f>
        <v>3</v>
      </c>
    </row>
    <row r="10" spans="1:33" s="37" customFormat="1" ht="20.100000000000001" customHeight="1" x14ac:dyDescent="0.25">
      <c r="A10" s="199" t="str">
        <f>'Core Indicators'!A:A</f>
        <v>Mutliple crises in Bangladesh</v>
      </c>
      <c r="B10" s="199" t="str">
        <f>'Core Indicators'!B:B</f>
        <v>Conflict,Violence,Displacement,Floods</v>
      </c>
      <c r="C10" s="199" t="str">
        <f>'Core Indicators'!C10</f>
        <v>BGD001</v>
      </c>
      <c r="D10" s="199" t="str">
        <f>'Core Indicators'!D10</f>
        <v>Bangladesh</v>
      </c>
      <c r="E10" s="199" t="str">
        <f>'Core Indicators'!E10</f>
        <v>BGD</v>
      </c>
      <c r="F10" s="36">
        <f>'Core Indicators'!O10</f>
        <v>41761</v>
      </c>
      <c r="G10" s="36">
        <f>'Core Indicators'!W10</f>
        <v>52970000</v>
      </c>
      <c r="H10" s="36">
        <f>'Core Indicators'!AE10</f>
        <v>8687000</v>
      </c>
      <c r="I10" s="36">
        <f>'Core Indicators'!AM10</f>
        <v>946000</v>
      </c>
      <c r="J10" s="36">
        <f>'Core Indicators'!AU10</f>
        <v>80</v>
      </c>
      <c r="K10" s="36">
        <f>'Core Indicators'!BC10</f>
        <v>4534</v>
      </c>
      <c r="L10" s="36">
        <f>'Core Indicators'!BK10</f>
        <v>151</v>
      </c>
      <c r="M10" s="36" t="str">
        <f>'Core Indicators'!BS10</f>
        <v>x</v>
      </c>
      <c r="N10" s="36" t="str">
        <f>'Core Indicators'!CA10</f>
        <v>x</v>
      </c>
      <c r="O10" s="36" t="e">
        <f>'Core Indicators'!CI10</f>
        <v>#N/A</v>
      </c>
      <c r="P10" s="36" t="str">
        <f>'Core Indicators'!CQ10</f>
        <v>x</v>
      </c>
      <c r="Q10" s="36">
        <f>'Core Indicators'!DG10</f>
        <v>44283000</v>
      </c>
      <c r="R10" s="36">
        <f>'Core Indicators'!DO10</f>
        <v>3800000</v>
      </c>
      <c r="S10" s="36">
        <f>'Core Indicators'!DW10</f>
        <v>3365000</v>
      </c>
      <c r="T10" s="36">
        <f>'Core Indicators'!EE10</f>
        <v>1522000</v>
      </c>
      <c r="U10" s="36">
        <f>'Core Indicators'!EM10</f>
        <v>0</v>
      </c>
      <c r="V10" s="36">
        <f>'Core Indicators'!FC10</f>
        <v>4</v>
      </c>
      <c r="W10" s="36" t="str">
        <f>'Core Indicators'!FK10</f>
        <v>x</v>
      </c>
      <c r="X10" s="36" t="str">
        <f>'Core Indicators'!FS10</f>
        <v>x</v>
      </c>
      <c r="Y10" s="36">
        <f>'Core Indicators'!GA10</f>
        <v>2</v>
      </c>
      <c r="Z10" s="36">
        <f>'Core Indicators'!GI10</f>
        <v>1</v>
      </c>
      <c r="AA10" s="36">
        <f>'Core Indicators'!GQ10</f>
        <v>1</v>
      </c>
      <c r="AB10" s="36">
        <f>'Core Indicators'!GY10</f>
        <v>2</v>
      </c>
      <c r="AC10" s="36">
        <f>'Core Indicators'!HG10</f>
        <v>1</v>
      </c>
      <c r="AD10" s="36">
        <f>'Core Indicators'!HO10</f>
        <v>2</v>
      </c>
      <c r="AE10" s="36">
        <f>'Core Indicators'!HW10</f>
        <v>0</v>
      </c>
      <c r="AF10" s="36">
        <f>'Core Indicators'!IE10</f>
        <v>0</v>
      </c>
      <c r="AG10" s="36">
        <f>'Core Indicators'!IM10</f>
        <v>3</v>
      </c>
    </row>
    <row r="11" spans="1:33" s="37" customFormat="1" ht="20.100000000000001" customHeight="1" x14ac:dyDescent="0.25">
      <c r="A11" s="200" t="str">
        <f>'Core Indicators'!A:A</f>
        <v>Rohingya refugee crisis</v>
      </c>
      <c r="B11" s="200" t="str">
        <f>'Core Indicators'!B:B</f>
        <v>Conflict,Violence,Displacement</v>
      </c>
      <c r="C11" s="200" t="str">
        <f>'Core Indicators'!C11</f>
        <v>BGD002</v>
      </c>
      <c r="D11" s="200" t="str">
        <f>'Core Indicators'!D11</f>
        <v>Bangladesh</v>
      </c>
      <c r="E11" s="200" t="str">
        <f>'Core Indicators'!E11</f>
        <v>BGD</v>
      </c>
      <c r="F11" s="35">
        <f>'Core Indicators'!O11</f>
        <v>730.46</v>
      </c>
      <c r="G11" s="35">
        <f>'Core Indicators'!W11</f>
        <v>1487000</v>
      </c>
      <c r="H11" s="35">
        <f>'Core Indicators'!AE11</f>
        <v>1487000</v>
      </c>
      <c r="I11" s="35">
        <f>'Core Indicators'!AM11</f>
        <v>946000</v>
      </c>
      <c r="J11" s="35">
        <f>'Core Indicators'!AU11</f>
        <v>0</v>
      </c>
      <c r="K11" s="35">
        <f>'Core Indicators'!BC11</f>
        <v>0</v>
      </c>
      <c r="L11" s="35">
        <f>'Core Indicators'!BK11</f>
        <v>11</v>
      </c>
      <c r="M11" s="35" t="str">
        <f>'Core Indicators'!BS11</f>
        <v>x</v>
      </c>
      <c r="N11" s="35" t="str">
        <f>'Core Indicators'!CA11</f>
        <v>x</v>
      </c>
      <c r="O11" s="35" t="e">
        <f>'Core Indicators'!CI11</f>
        <v>#N/A</v>
      </c>
      <c r="P11" s="35" t="str">
        <f>'Core Indicators'!CQ11</f>
        <v>x</v>
      </c>
      <c r="Q11" s="35">
        <f>'Core Indicators'!DG11</f>
        <v>0</v>
      </c>
      <c r="R11" s="35">
        <f>'Core Indicators'!DO11</f>
        <v>0</v>
      </c>
      <c r="S11" s="35">
        <f>'Core Indicators'!DW11</f>
        <v>1487000</v>
      </c>
      <c r="T11" s="35">
        <f>'Core Indicators'!EE11</f>
        <v>0</v>
      </c>
      <c r="U11" s="35">
        <f>'Core Indicators'!EM11</f>
        <v>0</v>
      </c>
      <c r="V11" s="35">
        <f>'Core Indicators'!FC11</f>
        <v>3</v>
      </c>
      <c r="W11" s="35">
        <f>'Core Indicators'!FK11</f>
        <v>0</v>
      </c>
      <c r="X11" s="35">
        <f>'Core Indicators'!FS11</f>
        <v>0</v>
      </c>
      <c r="Y11" s="35">
        <f>'Core Indicators'!GA11</f>
        <v>2</v>
      </c>
      <c r="Z11" s="35">
        <f>'Core Indicators'!GI11</f>
        <v>1</v>
      </c>
      <c r="AA11" s="35">
        <f>'Core Indicators'!GQ11</f>
        <v>1</v>
      </c>
      <c r="AB11" s="35">
        <f>'Core Indicators'!GY11</f>
        <v>2</v>
      </c>
      <c r="AC11" s="35">
        <f>'Core Indicators'!HG11</f>
        <v>1</v>
      </c>
      <c r="AD11" s="35">
        <f>'Core Indicators'!HO11</f>
        <v>2</v>
      </c>
      <c r="AE11" s="35">
        <f>'Core Indicators'!HW11</f>
        <v>0</v>
      </c>
      <c r="AF11" s="35">
        <f>'Core Indicators'!IE11</f>
        <v>0</v>
      </c>
      <c r="AG11" s="35">
        <f>'Core Indicators'!IM11</f>
        <v>2</v>
      </c>
    </row>
    <row r="12" spans="1:33" s="37" customFormat="1" ht="20.100000000000001" customHeight="1" x14ac:dyDescent="0.25">
      <c r="A12" s="199" t="str">
        <f>'Core Indicators'!A:A</f>
        <v>2022 Floods in Bangladesh</v>
      </c>
      <c r="B12" s="199" t="str">
        <f>'Core Indicators'!B:B</f>
        <v>Floods</v>
      </c>
      <c r="C12" s="199" t="str">
        <f>'Core Indicators'!C12</f>
        <v>BGD008</v>
      </c>
      <c r="D12" s="199" t="str">
        <f>'Core Indicators'!D12</f>
        <v>Bangladesh</v>
      </c>
      <c r="E12" s="199" t="str">
        <f>'Core Indicators'!E12</f>
        <v>BGD</v>
      </c>
      <c r="F12" s="36">
        <f>'Core Indicators'!O12</f>
        <v>41031</v>
      </c>
      <c r="G12" s="36">
        <f>'Core Indicators'!W12</f>
        <v>51483000</v>
      </c>
      <c r="H12" s="36">
        <f>'Core Indicators'!AE12</f>
        <v>7200000</v>
      </c>
      <c r="I12" s="36">
        <f>'Core Indicators'!AM12</f>
        <v>0</v>
      </c>
      <c r="J12" s="36">
        <f>'Core Indicators'!AU12</f>
        <v>80</v>
      </c>
      <c r="K12" s="36">
        <f>'Core Indicators'!BC12</f>
        <v>4534</v>
      </c>
      <c r="L12" s="36">
        <f>'Core Indicators'!BK12</f>
        <v>140</v>
      </c>
      <c r="M12" s="36" t="e">
        <f>'Core Indicators'!BS12</f>
        <v>#N/A</v>
      </c>
      <c r="N12" s="36" t="e">
        <f>'Core Indicators'!CA12</f>
        <v>#N/A</v>
      </c>
      <c r="O12" s="36" t="e">
        <f>'Core Indicators'!CI12</f>
        <v>#N/A</v>
      </c>
      <c r="P12" s="36" t="e">
        <f>'Core Indicators'!CQ12</f>
        <v>#N/A</v>
      </c>
      <c r="Q12" s="36">
        <f>'Core Indicators'!DG12</f>
        <v>44283000</v>
      </c>
      <c r="R12" s="36">
        <f>'Core Indicators'!DO12</f>
        <v>3800000</v>
      </c>
      <c r="S12" s="36">
        <f>'Core Indicators'!DW12</f>
        <v>1878000</v>
      </c>
      <c r="T12" s="36">
        <f>'Core Indicators'!EE12</f>
        <v>1522000</v>
      </c>
      <c r="U12" s="36">
        <f>'Core Indicators'!EM12</f>
        <v>0</v>
      </c>
      <c r="V12" s="36">
        <f>'Core Indicators'!FC12</f>
        <v>3</v>
      </c>
      <c r="W12" s="36" t="e">
        <f>'Core Indicators'!FK12</f>
        <v>#N/A</v>
      </c>
      <c r="X12" s="36" t="e">
        <f>'Core Indicators'!FS12</f>
        <v>#N/A</v>
      </c>
      <c r="Y12" s="36">
        <f>'Core Indicators'!GA12</f>
        <v>2</v>
      </c>
      <c r="Z12" s="36">
        <f>'Core Indicators'!GI12</f>
        <v>0</v>
      </c>
      <c r="AA12" s="36">
        <f>'Core Indicators'!GQ12</f>
        <v>0</v>
      </c>
      <c r="AB12" s="36">
        <f>'Core Indicators'!GY12</f>
        <v>0</v>
      </c>
      <c r="AC12" s="36">
        <f>'Core Indicators'!HG12</f>
        <v>0</v>
      </c>
      <c r="AD12" s="36">
        <f>'Core Indicators'!HO12</f>
        <v>0</v>
      </c>
      <c r="AE12" s="36">
        <f>'Core Indicators'!HW12</f>
        <v>0</v>
      </c>
      <c r="AF12" s="36">
        <f>'Core Indicators'!IE12</f>
        <v>0</v>
      </c>
      <c r="AG12" s="36">
        <f>'Core Indicators'!IM12</f>
        <v>3</v>
      </c>
    </row>
    <row r="13" spans="1:33" s="37" customFormat="1" ht="20.100000000000001" customHeight="1" x14ac:dyDescent="0.25">
      <c r="A13" s="200" t="str">
        <f>'Core Indicators'!A:A</f>
        <v>Country level Brazil</v>
      </c>
      <c r="B13" s="200" t="str">
        <f>'Core Indicators'!B:B</f>
        <v>Displacement,Floods</v>
      </c>
      <c r="C13" s="200" t="str">
        <f>'Core Indicators'!C13</f>
        <v>BRA001</v>
      </c>
      <c r="D13" s="200" t="str">
        <f>'Core Indicators'!D13</f>
        <v>Brazil</v>
      </c>
      <c r="E13" s="200" t="str">
        <f>'Core Indicators'!E13</f>
        <v>BRA</v>
      </c>
      <c r="F13" s="35">
        <f>'Core Indicators'!O13</f>
        <v>8358140</v>
      </c>
      <c r="G13" s="35">
        <f>'Core Indicators'!W13</f>
        <v>179259000</v>
      </c>
      <c r="H13" s="35">
        <f>'Core Indicators'!AE13</f>
        <v>806000</v>
      </c>
      <c r="I13" s="35">
        <f>'Core Indicators'!AM13</f>
        <v>953000</v>
      </c>
      <c r="J13" s="35" t="str">
        <f>'Core Indicators'!AU13</f>
        <v>x</v>
      </c>
      <c r="K13" s="35" t="str">
        <f>'Core Indicators'!BC13</f>
        <v>x</v>
      </c>
      <c r="L13" s="35">
        <f>'Core Indicators'!BK13</f>
        <v>3219</v>
      </c>
      <c r="M13" s="35" t="str">
        <f>'Core Indicators'!BS13</f>
        <v>x</v>
      </c>
      <c r="N13" s="35" t="str">
        <f>'Core Indicators'!CA13</f>
        <v>x</v>
      </c>
      <c r="O13" s="35" t="e">
        <f>'Core Indicators'!CI13</f>
        <v>#N/A</v>
      </c>
      <c r="P13" s="35" t="str">
        <f>'Core Indicators'!CQ13</f>
        <v>x</v>
      </c>
      <c r="Q13" s="35">
        <f>'Core Indicators'!DG13</f>
        <v>178454000</v>
      </c>
      <c r="R13" s="35">
        <f>'Core Indicators'!DO13</f>
        <v>487000</v>
      </c>
      <c r="S13" s="35">
        <f>'Core Indicators'!DW13</f>
        <v>319000</v>
      </c>
      <c r="T13" s="35">
        <f>'Core Indicators'!EE13</f>
        <v>0</v>
      </c>
      <c r="U13" s="35">
        <f>'Core Indicators'!EM13</f>
        <v>0</v>
      </c>
      <c r="V13" s="35">
        <f>'Core Indicators'!FC13</f>
        <v>5</v>
      </c>
      <c r="W13" s="35" t="str">
        <f>'Core Indicators'!FK13</f>
        <v>x</v>
      </c>
      <c r="X13" s="35" t="str">
        <f>'Core Indicators'!FS13</f>
        <v>x</v>
      </c>
      <c r="Y13" s="35">
        <f>'Core Indicators'!GA13</f>
        <v>0</v>
      </c>
      <c r="Z13" s="35">
        <f>'Core Indicators'!GI13</f>
        <v>1</v>
      </c>
      <c r="AA13" s="35">
        <f>'Core Indicators'!GQ13</f>
        <v>0</v>
      </c>
      <c r="AB13" s="35">
        <f>'Core Indicators'!GY13</f>
        <v>0</v>
      </c>
      <c r="AC13" s="35">
        <f>'Core Indicators'!HG13</f>
        <v>0</v>
      </c>
      <c r="AD13" s="35">
        <f>'Core Indicators'!HO13</f>
        <v>0</v>
      </c>
      <c r="AE13" s="35">
        <f>'Core Indicators'!HW13</f>
        <v>1</v>
      </c>
      <c r="AF13" s="35">
        <f>'Core Indicators'!IE13</f>
        <v>0</v>
      </c>
      <c r="AG13" s="35">
        <f>'Core Indicators'!IM13</f>
        <v>3</v>
      </c>
    </row>
    <row r="14" spans="1:33" s="37" customFormat="1" ht="20.100000000000001" customHeight="1" x14ac:dyDescent="0.25">
      <c r="A14" s="199" t="str">
        <f>'Core Indicators'!A:A</f>
        <v>Venezuela displacement in Brazil</v>
      </c>
      <c r="B14" s="199" t="str">
        <f>'Core Indicators'!B:B</f>
        <v>Displacement</v>
      </c>
      <c r="C14" s="199" t="str">
        <f>'Core Indicators'!C14</f>
        <v>BRA002</v>
      </c>
      <c r="D14" s="199" t="str">
        <f>'Core Indicators'!D14</f>
        <v>Brazil</v>
      </c>
      <c r="E14" s="199" t="str">
        <f>'Core Indicators'!E14</f>
        <v>BRA</v>
      </c>
      <c r="F14" s="36">
        <f>'Core Indicators'!O14</f>
        <v>2396339</v>
      </c>
      <c r="G14" s="36">
        <f>'Core Indicators'!W14</f>
        <v>81322000</v>
      </c>
      <c r="H14" s="36">
        <f>'Core Indicators'!AE14</f>
        <v>491000</v>
      </c>
      <c r="I14" s="36">
        <f>'Core Indicators'!AM14</f>
        <v>179000</v>
      </c>
      <c r="J14" s="36" t="str">
        <f>'Core Indicators'!AU14</f>
        <v>x</v>
      </c>
      <c r="K14" s="36" t="str">
        <f>'Core Indicators'!BC14</f>
        <v>x</v>
      </c>
      <c r="L14" s="36" t="str">
        <f>'Core Indicators'!BK14</f>
        <v>x</v>
      </c>
      <c r="M14" s="36" t="str">
        <f>'Core Indicators'!BS14</f>
        <v>x</v>
      </c>
      <c r="N14" s="36" t="str">
        <f>'Core Indicators'!CA14</f>
        <v>x</v>
      </c>
      <c r="O14" s="36" t="e">
        <f>'Core Indicators'!CI14</f>
        <v>#N/A</v>
      </c>
      <c r="P14" s="36" t="str">
        <f>'Core Indicators'!CQ14</f>
        <v>x</v>
      </c>
      <c r="Q14" s="36">
        <f>'Core Indicators'!DG14</f>
        <v>80831000</v>
      </c>
      <c r="R14" s="36">
        <f>'Core Indicators'!DO14</f>
        <v>179000</v>
      </c>
      <c r="S14" s="36">
        <f>'Core Indicators'!DW14</f>
        <v>312000</v>
      </c>
      <c r="T14" s="36">
        <f>'Core Indicators'!EE14</f>
        <v>0</v>
      </c>
      <c r="U14" s="36">
        <f>'Core Indicators'!EM14</f>
        <v>0</v>
      </c>
      <c r="V14" s="36">
        <f>'Core Indicators'!FC14</f>
        <v>4</v>
      </c>
      <c r="W14" s="36" t="str">
        <f>'Core Indicators'!FK14</f>
        <v>x</v>
      </c>
      <c r="X14" s="36" t="str">
        <f>'Core Indicators'!FS14</f>
        <v>x</v>
      </c>
      <c r="Y14" s="36">
        <f>'Core Indicators'!GA14</f>
        <v>0</v>
      </c>
      <c r="Z14" s="36">
        <f>'Core Indicators'!GI14</f>
        <v>1</v>
      </c>
      <c r="AA14" s="36">
        <f>'Core Indicators'!GQ14</f>
        <v>0</v>
      </c>
      <c r="AB14" s="36">
        <f>'Core Indicators'!GY14</f>
        <v>0</v>
      </c>
      <c r="AC14" s="36">
        <f>'Core Indicators'!HG14</f>
        <v>0</v>
      </c>
      <c r="AD14" s="36">
        <f>'Core Indicators'!HO14</f>
        <v>0</v>
      </c>
      <c r="AE14" s="36">
        <f>'Core Indicators'!HW14</f>
        <v>1</v>
      </c>
      <c r="AF14" s="36">
        <f>'Core Indicators'!IE14</f>
        <v>0</v>
      </c>
      <c r="AG14" s="36">
        <f>'Core Indicators'!IM14</f>
        <v>3</v>
      </c>
    </row>
    <row r="15" spans="1:33" s="37" customFormat="1" ht="20.100000000000001" customHeight="1" x14ac:dyDescent="0.25">
      <c r="A15" s="200" t="str">
        <f>'Core Indicators'!A:A</f>
        <v>Floods in rainy season 2022</v>
      </c>
      <c r="B15" s="200" t="str">
        <f>'Core Indicators'!B:B</f>
        <v>Floods</v>
      </c>
      <c r="C15" s="200" t="str">
        <f>'Core Indicators'!C15</f>
        <v>BRA003</v>
      </c>
      <c r="D15" s="200" t="str">
        <f>'Core Indicators'!D15</f>
        <v>Brazil</v>
      </c>
      <c r="E15" s="200" t="str">
        <f>'Core Indicators'!E15</f>
        <v>BRA</v>
      </c>
      <c r="F15" s="35">
        <f>'Core Indicators'!O15</f>
        <v>315000</v>
      </c>
      <c r="G15" s="35">
        <f>'Core Indicators'!W15</f>
        <v>97938000</v>
      </c>
      <c r="H15" s="35">
        <f>'Core Indicators'!AE15</f>
        <v>315000</v>
      </c>
      <c r="I15" s="35">
        <f>'Core Indicators'!AM15</f>
        <v>70000</v>
      </c>
      <c r="J15" s="35" t="str">
        <f>'Core Indicators'!AU15</f>
        <v>x</v>
      </c>
      <c r="K15" s="35" t="str">
        <f>'Core Indicators'!BC15</f>
        <v>x</v>
      </c>
      <c r="L15" s="35">
        <f>'Core Indicators'!BK15</f>
        <v>126</v>
      </c>
      <c r="M15" s="35" t="str">
        <f>'Core Indicators'!BS15</f>
        <v>x</v>
      </c>
      <c r="N15" s="35" t="str">
        <f>'Core Indicators'!CA15</f>
        <v>x</v>
      </c>
      <c r="O15" s="35" t="e">
        <f>'Core Indicators'!CI15</f>
        <v>#N/A</v>
      </c>
      <c r="P15" s="35" t="str">
        <f>'Core Indicators'!CQ15</f>
        <v>x</v>
      </c>
      <c r="Q15" s="35">
        <f>'Core Indicators'!DG15</f>
        <v>97623000</v>
      </c>
      <c r="R15" s="35">
        <f>'Core Indicators'!DO15</f>
        <v>245000</v>
      </c>
      <c r="S15" s="35">
        <f>'Core Indicators'!DW15</f>
        <v>70000</v>
      </c>
      <c r="T15" s="35">
        <f>'Core Indicators'!EE15</f>
        <v>0</v>
      </c>
      <c r="U15" s="35">
        <f>'Core Indicators'!EM15</f>
        <v>0</v>
      </c>
      <c r="V15" s="35">
        <f>'Core Indicators'!FC15</f>
        <v>3</v>
      </c>
      <c r="W15" s="35" t="str">
        <f>'Core Indicators'!FK15</f>
        <v>x</v>
      </c>
      <c r="X15" s="35" t="str">
        <f>'Core Indicators'!FS15</f>
        <v>x</v>
      </c>
      <c r="Y15" s="35">
        <f>'Core Indicators'!GA15</f>
        <v>0</v>
      </c>
      <c r="Z15" s="35">
        <f>'Core Indicators'!GI15</f>
        <v>1</v>
      </c>
      <c r="AA15" s="35">
        <f>'Core Indicators'!GQ15</f>
        <v>0</v>
      </c>
      <c r="AB15" s="35">
        <f>'Core Indicators'!GY15</f>
        <v>0</v>
      </c>
      <c r="AC15" s="35">
        <f>'Core Indicators'!HG15</f>
        <v>0</v>
      </c>
      <c r="AD15" s="35">
        <f>'Core Indicators'!HO15</f>
        <v>1</v>
      </c>
      <c r="AE15" s="35">
        <f>'Core Indicators'!HW15</f>
        <v>1</v>
      </c>
      <c r="AF15" s="35">
        <f>'Core Indicators'!IE15</f>
        <v>0</v>
      </c>
      <c r="AG15" s="35">
        <f>'Core Indicators'!IM15</f>
        <v>3</v>
      </c>
    </row>
    <row r="16" spans="1:33" s="37" customFormat="1" ht="20.100000000000001" customHeight="1" x14ac:dyDescent="0.25">
      <c r="A16" s="199" t="str">
        <f>'Core Indicators'!A:A</f>
        <v>Complex crisis in CAR</v>
      </c>
      <c r="B16" s="199" t="str">
        <f>'Core Indicators'!B:B</f>
        <v>Conflict,Displacement</v>
      </c>
      <c r="C16" s="199" t="str">
        <f>'Core Indicators'!C16</f>
        <v>CAF001</v>
      </c>
      <c r="D16" s="199" t="str">
        <f>'Core Indicators'!D16</f>
        <v>CAR</v>
      </c>
      <c r="E16" s="199" t="str">
        <f>'Core Indicators'!E16</f>
        <v>CAF</v>
      </c>
      <c r="F16" s="36">
        <f>'Core Indicators'!O16</f>
        <v>623000</v>
      </c>
      <c r="G16" s="36">
        <f>'Core Indicators'!W16</f>
        <v>4704000</v>
      </c>
      <c r="H16" s="36">
        <f>'Core Indicators'!AE16</f>
        <v>3100000</v>
      </c>
      <c r="I16" s="36">
        <f>'Core Indicators'!AM16</f>
        <v>1328000</v>
      </c>
      <c r="J16" s="36" t="str">
        <f>'Core Indicators'!AU16</f>
        <v>x</v>
      </c>
      <c r="K16" s="36" t="str">
        <f>'Core Indicators'!BC16</f>
        <v>x</v>
      </c>
      <c r="L16" s="36">
        <f>'Core Indicators'!BK16</f>
        <v>930</v>
      </c>
      <c r="M16" s="36" t="str">
        <f>'Core Indicators'!BS16</f>
        <v>x</v>
      </c>
      <c r="N16" s="36" t="str">
        <f>'Core Indicators'!CA16</f>
        <v>x</v>
      </c>
      <c r="O16" s="36" t="e">
        <f>'Core Indicators'!CI16</f>
        <v>#N/A</v>
      </c>
      <c r="P16" s="36" t="str">
        <f>'Core Indicators'!CQ16</f>
        <v>x</v>
      </c>
      <c r="Q16" s="36">
        <f>'Core Indicators'!DG16</f>
        <v>1604000</v>
      </c>
      <c r="R16" s="36">
        <f>'Core Indicators'!DO16</f>
        <v>900000</v>
      </c>
      <c r="S16" s="36">
        <f>'Core Indicators'!DW16</f>
        <v>733000</v>
      </c>
      <c r="T16" s="36">
        <f>'Core Indicators'!EE16</f>
        <v>1467000</v>
      </c>
      <c r="U16" s="36">
        <f>'Core Indicators'!EM16</f>
        <v>0</v>
      </c>
      <c r="V16" s="36">
        <f>'Core Indicators'!FC16</f>
        <v>5</v>
      </c>
      <c r="W16" s="36" t="str">
        <f>'Core Indicators'!FK16</f>
        <v>x</v>
      </c>
      <c r="X16" s="36" t="str">
        <f>'Core Indicators'!FS16</f>
        <v>x</v>
      </c>
      <c r="Y16" s="36">
        <f>'Core Indicators'!GA16</f>
        <v>1</v>
      </c>
      <c r="Z16" s="36">
        <f>'Core Indicators'!GI16</f>
        <v>3</v>
      </c>
      <c r="AA16" s="36">
        <f>'Core Indicators'!GQ16</f>
        <v>2</v>
      </c>
      <c r="AB16" s="36">
        <f>'Core Indicators'!GY16</f>
        <v>3</v>
      </c>
      <c r="AC16" s="36">
        <f>'Core Indicators'!HG16</f>
        <v>0</v>
      </c>
      <c r="AD16" s="36">
        <f>'Core Indicators'!HO16</f>
        <v>2</v>
      </c>
      <c r="AE16" s="36">
        <f>'Core Indicators'!HW16</f>
        <v>3</v>
      </c>
      <c r="AF16" s="36">
        <f>'Core Indicators'!IE16</f>
        <v>0</v>
      </c>
      <c r="AG16" s="36">
        <f>'Core Indicators'!IM16</f>
        <v>3</v>
      </c>
    </row>
    <row r="17" spans="1:33" s="37" customFormat="1" ht="20.100000000000001" customHeight="1" x14ac:dyDescent="0.25">
      <c r="A17" s="200" t="str">
        <f>'Core Indicators'!A:A</f>
        <v>Venezuela displacement in Chile</v>
      </c>
      <c r="B17" s="200" t="str">
        <f>'Core Indicators'!B:B</f>
        <v>Displacement</v>
      </c>
      <c r="C17" s="200" t="str">
        <f>'Core Indicators'!C17</f>
        <v>CHL002</v>
      </c>
      <c r="D17" s="200" t="str">
        <f>'Core Indicators'!D17</f>
        <v>Chile</v>
      </c>
      <c r="E17" s="200" t="str">
        <f>'Core Indicators'!E17</f>
        <v>CHL</v>
      </c>
      <c r="F17" s="35">
        <f>'Core Indicators'!O17</f>
        <v>743532</v>
      </c>
      <c r="G17" s="35">
        <f>'Core Indicators'!W17</f>
        <v>19116000</v>
      </c>
      <c r="H17" s="35">
        <f>'Core Indicators'!AE17</f>
        <v>11650000</v>
      </c>
      <c r="I17" s="35">
        <f>'Core Indicators'!AM17</f>
        <v>562000</v>
      </c>
      <c r="J17" s="35" t="str">
        <f>'Core Indicators'!AU17</f>
        <v>x</v>
      </c>
      <c r="K17" s="35" t="str">
        <f>'Core Indicators'!BC17</f>
        <v>x</v>
      </c>
      <c r="L17" s="35">
        <f>'Core Indicators'!BK17</f>
        <v>10</v>
      </c>
      <c r="M17" s="35" t="str">
        <f>'Core Indicators'!BS17</f>
        <v>x</v>
      </c>
      <c r="N17" s="35" t="str">
        <f>'Core Indicators'!CA17</f>
        <v>x</v>
      </c>
      <c r="O17" s="35" t="e">
        <f>'Core Indicators'!CI17</f>
        <v>#N/A</v>
      </c>
      <c r="P17" s="35" t="str">
        <f>'Core Indicators'!CQ17</f>
        <v>x</v>
      </c>
      <c r="Q17" s="35">
        <f>'Core Indicators'!DG17</f>
        <v>7467000</v>
      </c>
      <c r="R17" s="35">
        <f>'Core Indicators'!DO17</f>
        <v>11169000</v>
      </c>
      <c r="S17" s="35">
        <f>'Core Indicators'!DW17</f>
        <v>481000</v>
      </c>
      <c r="T17" s="35">
        <f>'Core Indicators'!EE17</f>
        <v>0</v>
      </c>
      <c r="U17" s="35">
        <f>'Core Indicators'!EM17</f>
        <v>0</v>
      </c>
      <c r="V17" s="35">
        <f>'Core Indicators'!FC17</f>
        <v>3</v>
      </c>
      <c r="W17" s="35" t="str">
        <f>'Core Indicators'!FK17</f>
        <v>x</v>
      </c>
      <c r="X17" s="35" t="str">
        <f>'Core Indicators'!FS17</f>
        <v>x</v>
      </c>
      <c r="Y17" s="35">
        <f>'Core Indicators'!GA17</f>
        <v>0</v>
      </c>
      <c r="Z17" s="35">
        <f>'Core Indicators'!GI17</f>
        <v>0</v>
      </c>
      <c r="AA17" s="35">
        <f>'Core Indicators'!GQ17</f>
        <v>0</v>
      </c>
      <c r="AB17" s="35">
        <f>'Core Indicators'!GY17</f>
        <v>0</v>
      </c>
      <c r="AC17" s="35">
        <f>'Core Indicators'!HG17</f>
        <v>0</v>
      </c>
      <c r="AD17" s="35">
        <f>'Core Indicators'!HO17</f>
        <v>1</v>
      </c>
      <c r="AE17" s="35">
        <f>'Core Indicators'!HW17</f>
        <v>0</v>
      </c>
      <c r="AF17" s="35">
        <f>'Core Indicators'!IE17</f>
        <v>3</v>
      </c>
      <c r="AG17" s="35">
        <f>'Core Indicators'!IM17</f>
        <v>2</v>
      </c>
    </row>
    <row r="18" spans="1:33" s="37" customFormat="1" ht="20.100000000000001" customHeight="1" x14ac:dyDescent="0.25">
      <c r="A18" s="199" t="str">
        <f>'Core Indicators'!A:A</f>
        <v>Multiple crises in Cameroon</v>
      </c>
      <c r="B18" s="199" t="str">
        <f>'Core Indicators'!B:B</f>
        <v>Conflict,Displacement</v>
      </c>
      <c r="C18" s="199" t="str">
        <f>'Core Indicators'!C18</f>
        <v>CMR001</v>
      </c>
      <c r="D18" s="199" t="str">
        <f>'Core Indicators'!D18</f>
        <v>Cameroon</v>
      </c>
      <c r="E18" s="199" t="str">
        <f>'Core Indicators'!E18</f>
        <v>CMR</v>
      </c>
      <c r="F18" s="36">
        <f>'Core Indicators'!O18</f>
        <v>440640</v>
      </c>
      <c r="G18" s="36">
        <f>'Core Indicators'!W18</f>
        <v>27600000</v>
      </c>
      <c r="H18" s="36">
        <f>'Core Indicators'!AE18</f>
        <v>3755000</v>
      </c>
      <c r="I18" s="36">
        <f>'Core Indicators'!AM18</f>
        <v>1944000</v>
      </c>
      <c r="J18" s="36">
        <f>'Core Indicators'!AU18</f>
        <v>150</v>
      </c>
      <c r="K18" s="36" t="str">
        <f>'Core Indicators'!BC18</f>
        <v>x</v>
      </c>
      <c r="L18" s="36">
        <f>'Core Indicators'!BK18</f>
        <v>364</v>
      </c>
      <c r="M18" s="36" t="str">
        <f>'Core Indicators'!BS18</f>
        <v>x</v>
      </c>
      <c r="N18" s="36" t="str">
        <f>'Core Indicators'!CA18</f>
        <v>x</v>
      </c>
      <c r="O18" s="36" t="e">
        <f>'Core Indicators'!CI18</f>
        <v>#N/A</v>
      </c>
      <c r="P18" s="36" t="str">
        <f>'Core Indicators'!CQ18</f>
        <v>x</v>
      </c>
      <c r="Q18" s="36">
        <f>'Core Indicators'!DG18</f>
        <v>23845000</v>
      </c>
      <c r="R18" s="36">
        <f>'Core Indicators'!DO18</f>
        <v>0</v>
      </c>
      <c r="S18" s="36">
        <f>'Core Indicators'!DW18</f>
        <v>2072000</v>
      </c>
      <c r="T18" s="36">
        <f>'Core Indicators'!EE18</f>
        <v>1683000</v>
      </c>
      <c r="U18" s="36">
        <f>'Core Indicators'!EM18</f>
        <v>0</v>
      </c>
      <c r="V18" s="36">
        <f>'Core Indicators'!FC18</f>
        <v>3</v>
      </c>
      <c r="W18" s="36" t="str">
        <f>'Core Indicators'!FK18</f>
        <v>x</v>
      </c>
      <c r="X18" s="36" t="str">
        <f>'Core Indicators'!FS18</f>
        <v>x</v>
      </c>
      <c r="Y18" s="36">
        <f>'Core Indicators'!GA18</f>
        <v>1</v>
      </c>
      <c r="Z18" s="36">
        <f>'Core Indicators'!GI18</f>
        <v>3</v>
      </c>
      <c r="AA18" s="36">
        <f>'Core Indicators'!GQ18</f>
        <v>3</v>
      </c>
      <c r="AB18" s="36">
        <f>'Core Indicators'!GY18</f>
        <v>2</v>
      </c>
      <c r="AC18" s="36">
        <f>'Core Indicators'!HG18</f>
        <v>0</v>
      </c>
      <c r="AD18" s="36">
        <f>'Core Indicators'!HO18</f>
        <v>2</v>
      </c>
      <c r="AE18" s="36">
        <f>'Core Indicators'!HW18</f>
        <v>3</v>
      </c>
      <c r="AF18" s="36">
        <f>'Core Indicators'!IE18</f>
        <v>1</v>
      </c>
      <c r="AG18" s="36">
        <f>'Core Indicators'!IM18</f>
        <v>2</v>
      </c>
    </row>
    <row r="19" spans="1:33" s="37" customFormat="1" ht="20.100000000000001" customHeight="1" x14ac:dyDescent="0.25">
      <c r="A19" s="200" t="str">
        <f>'Core Indicators'!A:A</f>
        <v>Boko Haram in Cameroon</v>
      </c>
      <c r="B19" s="200" t="str">
        <f>'Core Indicators'!B:B</f>
        <v>Conflict</v>
      </c>
      <c r="C19" s="200" t="str">
        <f>'Core Indicators'!C19</f>
        <v>CMR002</v>
      </c>
      <c r="D19" s="200" t="str">
        <f>'Core Indicators'!D19</f>
        <v>Cameroon</v>
      </c>
      <c r="E19" s="200" t="str">
        <f>'Core Indicators'!E19</f>
        <v>CMR</v>
      </c>
      <c r="F19" s="35">
        <f>'Core Indicators'!O19</f>
        <v>34263</v>
      </c>
      <c r="G19" s="35">
        <f>'Core Indicators'!W19</f>
        <v>3803000</v>
      </c>
      <c r="H19" s="35">
        <f>'Core Indicators'!AE19</f>
        <v>1246000</v>
      </c>
      <c r="I19" s="35">
        <f>'Core Indicators'!AM19</f>
        <v>623000</v>
      </c>
      <c r="J19" s="35" t="str">
        <f>'Core Indicators'!AU19</f>
        <v>x</v>
      </c>
      <c r="K19" s="35" t="str">
        <f>'Core Indicators'!BC19</f>
        <v>x</v>
      </c>
      <c r="L19" s="35">
        <f>'Core Indicators'!BK19</f>
        <v>208</v>
      </c>
      <c r="M19" s="35" t="str">
        <f>'Core Indicators'!BS19</f>
        <v>x</v>
      </c>
      <c r="N19" s="35" t="str">
        <f>'Core Indicators'!CA19</f>
        <v>x</v>
      </c>
      <c r="O19" s="35" t="e">
        <f>'Core Indicators'!CI19</f>
        <v>#N/A</v>
      </c>
      <c r="P19" s="35">
        <f>'Core Indicators'!CQ19</f>
        <v>5.2</v>
      </c>
      <c r="Q19" s="35">
        <f>'Core Indicators'!DG19</f>
        <v>2557000</v>
      </c>
      <c r="R19" s="35">
        <f>'Core Indicators'!DO19</f>
        <v>0</v>
      </c>
      <c r="S19" s="35">
        <f>'Core Indicators'!DW19</f>
        <v>166000</v>
      </c>
      <c r="T19" s="35">
        <f>'Core Indicators'!EE19</f>
        <v>1080000</v>
      </c>
      <c r="U19" s="35">
        <f>'Core Indicators'!EM19</f>
        <v>0</v>
      </c>
      <c r="V19" s="35">
        <f>'Core Indicators'!FC19</f>
        <v>3</v>
      </c>
      <c r="W19" s="35" t="str">
        <f>'Core Indicators'!FK19</f>
        <v>x</v>
      </c>
      <c r="X19" s="35" t="str">
        <f>'Core Indicators'!FS19</f>
        <v>x</v>
      </c>
      <c r="Y19" s="35">
        <f>'Core Indicators'!GA19</f>
        <v>1</v>
      </c>
      <c r="Z19" s="35">
        <f>'Core Indicators'!GI19</f>
        <v>3</v>
      </c>
      <c r="AA19" s="35">
        <f>'Core Indicators'!GQ19</f>
        <v>1</v>
      </c>
      <c r="AB19" s="35">
        <f>'Core Indicators'!GY19</f>
        <v>2</v>
      </c>
      <c r="AC19" s="35">
        <f>'Core Indicators'!HG19</f>
        <v>0</v>
      </c>
      <c r="AD19" s="35">
        <f>'Core Indicators'!HO19</f>
        <v>3</v>
      </c>
      <c r="AE19" s="35">
        <f>'Core Indicators'!HW19</f>
        <v>3</v>
      </c>
      <c r="AF19" s="35">
        <f>'Core Indicators'!IE19</f>
        <v>1</v>
      </c>
      <c r="AG19" s="35">
        <f>'Core Indicators'!IM19</f>
        <v>3</v>
      </c>
    </row>
    <row r="20" spans="1:33" s="37" customFormat="1" ht="20.100000000000001" customHeight="1" x14ac:dyDescent="0.25">
      <c r="A20" s="199" t="str">
        <f>'Core Indicators'!A:A</f>
        <v>Anglophone Crisis in Cameroon</v>
      </c>
      <c r="B20" s="199" t="str">
        <f>'Core Indicators'!B:B</f>
        <v>Conflict</v>
      </c>
      <c r="C20" s="199" t="str">
        <f>'Core Indicators'!C20</f>
        <v>CMR003</v>
      </c>
      <c r="D20" s="199" t="str">
        <f>'Core Indicators'!D20</f>
        <v>Cameroon</v>
      </c>
      <c r="E20" s="199" t="str">
        <f>'Core Indicators'!E20</f>
        <v>CMR</v>
      </c>
      <c r="F20" s="36">
        <f>'Core Indicators'!O20</f>
        <v>89005</v>
      </c>
      <c r="G20" s="36">
        <f>'Core Indicators'!W20</f>
        <v>13474000</v>
      </c>
      <c r="H20" s="36">
        <f>'Core Indicators'!AE20</f>
        <v>2034000</v>
      </c>
      <c r="I20" s="36">
        <f>'Core Indicators'!AM20</f>
        <v>974000</v>
      </c>
      <c r="J20" s="36" t="str">
        <f>'Core Indicators'!AU20</f>
        <v>x</v>
      </c>
      <c r="K20" s="36" t="str">
        <f>'Core Indicators'!BC20</f>
        <v>x</v>
      </c>
      <c r="L20" s="36">
        <f>'Core Indicators'!BK20</f>
        <v>254</v>
      </c>
      <c r="M20" s="36" t="str">
        <f>'Core Indicators'!BS20</f>
        <v>x</v>
      </c>
      <c r="N20" s="36" t="str">
        <f>'Core Indicators'!CA20</f>
        <v>x</v>
      </c>
      <c r="O20" s="36" t="e">
        <f>'Core Indicators'!CI20</f>
        <v>#N/A</v>
      </c>
      <c r="P20" s="36" t="str">
        <f>'Core Indicators'!CQ20</f>
        <v>x</v>
      </c>
      <c r="Q20" s="36">
        <f>'Core Indicators'!DG20</f>
        <v>11439000</v>
      </c>
      <c r="R20" s="36">
        <f>'Core Indicators'!DO20</f>
        <v>0</v>
      </c>
      <c r="S20" s="36">
        <f>'Core Indicators'!DW20</f>
        <v>1431000</v>
      </c>
      <c r="T20" s="36">
        <f>'Core Indicators'!EE20</f>
        <v>603000</v>
      </c>
      <c r="U20" s="36">
        <f>'Core Indicators'!EM20</f>
        <v>0</v>
      </c>
      <c r="V20" s="36">
        <f>'Core Indicators'!FC20</f>
        <v>3</v>
      </c>
      <c r="W20" s="36" t="str">
        <f>'Core Indicators'!FK20</f>
        <v>x</v>
      </c>
      <c r="X20" s="36">
        <f>'Core Indicators'!FS20</f>
        <v>377500</v>
      </c>
      <c r="Y20" s="36">
        <f>'Core Indicators'!GA20</f>
        <v>1</v>
      </c>
      <c r="Z20" s="36">
        <f>'Core Indicators'!GI20</f>
        <v>3</v>
      </c>
      <c r="AA20" s="36">
        <f>'Core Indicators'!GQ20</f>
        <v>3</v>
      </c>
      <c r="AB20" s="36">
        <f>'Core Indicators'!GY20</f>
        <v>0</v>
      </c>
      <c r="AC20" s="36">
        <f>'Core Indicators'!HG20</f>
        <v>0</v>
      </c>
      <c r="AD20" s="36">
        <f>'Core Indicators'!HO20</f>
        <v>3</v>
      </c>
      <c r="AE20" s="36">
        <f>'Core Indicators'!HW20</f>
        <v>3</v>
      </c>
      <c r="AF20" s="36">
        <f>'Core Indicators'!IE20</f>
        <v>0</v>
      </c>
      <c r="AG20" s="36">
        <f>'Core Indicators'!IM20</f>
        <v>1</v>
      </c>
    </row>
    <row r="21" spans="1:33" s="37" customFormat="1" ht="20.100000000000001" customHeight="1" x14ac:dyDescent="0.25">
      <c r="A21" s="200" t="str">
        <f>'Core Indicators'!A:A</f>
        <v>CAR refugees in Cameroon</v>
      </c>
      <c r="B21" s="200" t="str">
        <f>'Core Indicators'!B:B</f>
        <v>Conflict,Displacement</v>
      </c>
      <c r="C21" s="200" t="str">
        <f>'Core Indicators'!C21</f>
        <v>CMR004</v>
      </c>
      <c r="D21" s="200" t="str">
        <f>'Core Indicators'!D21</f>
        <v>Cameroon</v>
      </c>
      <c r="E21" s="200" t="str">
        <f>'Core Indicators'!E21</f>
        <v>CMR</v>
      </c>
      <c r="F21" s="35">
        <f>'Core Indicators'!O21</f>
        <v>201932</v>
      </c>
      <c r="G21" s="35">
        <f>'Core Indicators'!W21</f>
        <v>5658000</v>
      </c>
      <c r="H21" s="35">
        <f>'Core Indicators'!AE21</f>
        <v>475000</v>
      </c>
      <c r="I21" s="35">
        <f>'Core Indicators'!AM21</f>
        <v>347000</v>
      </c>
      <c r="J21" s="35">
        <f>'Core Indicators'!AU21</f>
        <v>0</v>
      </c>
      <c r="K21" s="35" t="str">
        <f>'Core Indicators'!BC21</f>
        <v>x</v>
      </c>
      <c r="L21" s="35">
        <f>'Core Indicators'!BK21</f>
        <v>17</v>
      </c>
      <c r="M21" s="35">
        <f>'Core Indicators'!BS21</f>
        <v>0</v>
      </c>
      <c r="N21" s="35">
        <f>'Core Indicators'!CA21</f>
        <v>0</v>
      </c>
      <c r="O21" s="35" t="e">
        <f>'Core Indicators'!CI21</f>
        <v>#N/A</v>
      </c>
      <c r="P21" s="35" t="str">
        <f>'Core Indicators'!CQ21</f>
        <v>x</v>
      </c>
      <c r="Q21" s="35">
        <f>'Core Indicators'!DG21</f>
        <v>5183000</v>
      </c>
      <c r="R21" s="35">
        <f>'Core Indicators'!DO21</f>
        <v>0</v>
      </c>
      <c r="S21" s="35">
        <f>'Core Indicators'!DW21</f>
        <v>475000</v>
      </c>
      <c r="T21" s="35">
        <f>'Core Indicators'!EE21</f>
        <v>0</v>
      </c>
      <c r="U21" s="35">
        <f>'Core Indicators'!EM21</f>
        <v>0</v>
      </c>
      <c r="V21" s="35">
        <f>'Core Indicators'!FC21</f>
        <v>3</v>
      </c>
      <c r="W21" s="35" t="str">
        <f>'Core Indicators'!FK21</f>
        <v>x</v>
      </c>
      <c r="X21" s="35" t="str">
        <f>'Core Indicators'!FS21</f>
        <v>x</v>
      </c>
      <c r="Y21" s="35">
        <f>'Core Indicators'!GA21</f>
        <v>1</v>
      </c>
      <c r="Z21" s="35">
        <f>'Core Indicators'!GI21</f>
        <v>2</v>
      </c>
      <c r="AA21" s="35">
        <f>'Core Indicators'!GQ21</f>
        <v>1</v>
      </c>
      <c r="AB21" s="35">
        <f>'Core Indicators'!GY21</f>
        <v>0</v>
      </c>
      <c r="AC21" s="35">
        <f>'Core Indicators'!HG21</f>
        <v>0</v>
      </c>
      <c r="AD21" s="35">
        <f>'Core Indicators'!HO21</f>
        <v>1</v>
      </c>
      <c r="AE21" s="35">
        <f>'Core Indicators'!HW21</f>
        <v>1</v>
      </c>
      <c r="AF21" s="35">
        <f>'Core Indicators'!IE21</f>
        <v>0</v>
      </c>
      <c r="AG21" s="35">
        <f>'Core Indicators'!IM21</f>
        <v>1</v>
      </c>
    </row>
    <row r="22" spans="1:33" s="37" customFormat="1" ht="20.100000000000001" customHeight="1" x14ac:dyDescent="0.25">
      <c r="A22" s="199" t="str">
        <f>'Core Indicators'!A:A</f>
        <v>Complex crisis in DRC</v>
      </c>
      <c r="B22" s="199" t="str">
        <f>'Core Indicators'!B:B</f>
        <v>Conflict,Displacement,Socio-political</v>
      </c>
      <c r="C22" s="199" t="str">
        <f>'Core Indicators'!C22</f>
        <v>COD001</v>
      </c>
      <c r="D22" s="199" t="str">
        <f>'Core Indicators'!D22</f>
        <v>DRC</v>
      </c>
      <c r="E22" s="199" t="str">
        <f>'Core Indicators'!E22</f>
        <v>COD</v>
      </c>
      <c r="F22" s="36">
        <f>'Core Indicators'!O22</f>
        <v>2267048</v>
      </c>
      <c r="G22" s="36">
        <f>'Core Indicators'!W22</f>
        <v>106200000</v>
      </c>
      <c r="H22" s="36">
        <f>'Core Indicators'!AE22</f>
        <v>25500000</v>
      </c>
      <c r="I22" s="36">
        <f>'Core Indicators'!AM22</f>
        <v>10103000</v>
      </c>
      <c r="J22" s="36" t="str">
        <f>'Core Indicators'!AU22</f>
        <v>x</v>
      </c>
      <c r="K22" s="36" t="str">
        <f>'Core Indicators'!BC22</f>
        <v>x</v>
      </c>
      <c r="L22" s="36">
        <f>'Core Indicators'!BK22</f>
        <v>3311</v>
      </c>
      <c r="M22" s="36" t="str">
        <f>'Core Indicators'!BS22</f>
        <v>x</v>
      </c>
      <c r="N22" s="36" t="str">
        <f>'Core Indicators'!CA22</f>
        <v>x</v>
      </c>
      <c r="O22" s="36" t="e">
        <f>'Core Indicators'!CI22</f>
        <v>#N/A</v>
      </c>
      <c r="P22" s="36">
        <f>'Core Indicators'!CQ22</f>
        <v>1700</v>
      </c>
      <c r="Q22" s="36">
        <f>'Core Indicators'!DG22</f>
        <v>80700000</v>
      </c>
      <c r="R22" s="36">
        <f>'Core Indicators'!DO22</f>
        <v>9500000</v>
      </c>
      <c r="S22" s="36">
        <f>'Core Indicators'!DW22</f>
        <v>12500000</v>
      </c>
      <c r="T22" s="36">
        <f>'Core Indicators'!EE22</f>
        <v>2900000</v>
      </c>
      <c r="U22" s="36">
        <f>'Core Indicators'!EM22</f>
        <v>600000</v>
      </c>
      <c r="V22" s="36">
        <f>'Core Indicators'!FC22</f>
        <v>5</v>
      </c>
      <c r="W22" s="36" t="str">
        <f>'Core Indicators'!FK22</f>
        <v>x</v>
      </c>
      <c r="X22" s="36" t="str">
        <f>'Core Indicators'!FS22</f>
        <v>x</v>
      </c>
      <c r="Y22" s="36">
        <f>'Core Indicators'!GA22</f>
        <v>1</v>
      </c>
      <c r="Z22" s="36">
        <f>'Core Indicators'!GI22</f>
        <v>3</v>
      </c>
      <c r="AA22" s="36">
        <f>'Core Indicators'!GQ22</f>
        <v>2</v>
      </c>
      <c r="AB22" s="36">
        <f>'Core Indicators'!GY22</f>
        <v>3</v>
      </c>
      <c r="AC22" s="36">
        <f>'Core Indicators'!HG22</f>
        <v>0</v>
      </c>
      <c r="AD22" s="36">
        <f>'Core Indicators'!HO22</f>
        <v>2</v>
      </c>
      <c r="AE22" s="36">
        <f>'Core Indicators'!HW22</f>
        <v>3</v>
      </c>
      <c r="AF22" s="36">
        <f>'Core Indicators'!IE22</f>
        <v>1</v>
      </c>
      <c r="AG22" s="36">
        <f>'Core Indicators'!IM22</f>
        <v>3</v>
      </c>
    </row>
    <row r="23" spans="1:33" s="37" customFormat="1" ht="20.100000000000001" customHeight="1" x14ac:dyDescent="0.25">
      <c r="A23" s="200" t="str">
        <f>'Core Indicators'!A:A</f>
        <v>Complex crisis in Congo</v>
      </c>
      <c r="B23" s="200" t="str">
        <f>'Core Indicators'!B:B</f>
        <v>Conflict</v>
      </c>
      <c r="C23" s="200" t="str">
        <f>'Core Indicators'!C23</f>
        <v>COG001</v>
      </c>
      <c r="D23" s="200" t="str">
        <f>'Core Indicators'!D23</f>
        <v>Congo</v>
      </c>
      <c r="E23" s="200" t="str">
        <f>'Core Indicators'!E23</f>
        <v>COG</v>
      </c>
      <c r="F23" s="35">
        <f>'Core Indicators'!O23</f>
        <v>341500</v>
      </c>
      <c r="G23" s="35">
        <f>'Core Indicators'!W23</f>
        <v>655000</v>
      </c>
      <c r="H23" s="35">
        <f>'Core Indicators'!AE23</f>
        <v>280000</v>
      </c>
      <c r="I23" s="35">
        <f>'Core Indicators'!AM23</f>
        <v>26000</v>
      </c>
      <c r="J23" s="35" t="str">
        <f>'Core Indicators'!AU23</f>
        <v>x</v>
      </c>
      <c r="K23" s="35" t="str">
        <f>'Core Indicators'!BC23</f>
        <v>x</v>
      </c>
      <c r="L23" s="35">
        <f>'Core Indicators'!BK23</f>
        <v>3</v>
      </c>
      <c r="M23" s="35" t="str">
        <f>'Core Indicators'!BS23</f>
        <v>x</v>
      </c>
      <c r="N23" s="35" t="str">
        <f>'Core Indicators'!CA23</f>
        <v>x</v>
      </c>
      <c r="O23" s="35" t="e">
        <f>'Core Indicators'!CI23</f>
        <v>#N/A</v>
      </c>
      <c r="P23" s="35" t="str">
        <f>'Core Indicators'!CQ23</f>
        <v>x</v>
      </c>
      <c r="Q23" s="35">
        <f>'Core Indicators'!DG23</f>
        <v>375000</v>
      </c>
      <c r="R23" s="35">
        <f>'Core Indicators'!DO23</f>
        <v>239000</v>
      </c>
      <c r="S23" s="35">
        <f>'Core Indicators'!DW23</f>
        <v>36000</v>
      </c>
      <c r="T23" s="35">
        <f>'Core Indicators'!EE23</f>
        <v>4000</v>
      </c>
      <c r="U23" s="35">
        <f>'Core Indicators'!EM23</f>
        <v>0</v>
      </c>
      <c r="V23" s="35">
        <f>'Core Indicators'!FC23</f>
        <v>2</v>
      </c>
      <c r="W23" s="35" t="str">
        <f>'Core Indicators'!FK23</f>
        <v>x</v>
      </c>
      <c r="X23" s="35" t="str">
        <f>'Core Indicators'!FS23</f>
        <v>x</v>
      </c>
      <c r="Y23" s="35">
        <f>'Core Indicators'!GA23</f>
        <v>0</v>
      </c>
      <c r="Z23" s="35">
        <f>'Core Indicators'!GI23</f>
        <v>1</v>
      </c>
      <c r="AA23" s="35">
        <f>'Core Indicators'!GQ23</f>
        <v>0</v>
      </c>
      <c r="AB23" s="35">
        <f>'Core Indicators'!GY23</f>
        <v>0</v>
      </c>
      <c r="AC23" s="35">
        <f>'Core Indicators'!HG23</f>
        <v>0</v>
      </c>
      <c r="AD23" s="35">
        <f>'Core Indicators'!HO23</f>
        <v>1</v>
      </c>
      <c r="AE23" s="35">
        <f>'Core Indicators'!HW23</f>
        <v>0</v>
      </c>
      <c r="AF23" s="35">
        <f>'Core Indicators'!IE23</f>
        <v>0</v>
      </c>
      <c r="AG23" s="35">
        <f>'Core Indicators'!IM23</f>
        <v>1</v>
      </c>
    </row>
    <row r="24" spans="1:33" s="37" customFormat="1" ht="20.100000000000001" customHeight="1" x14ac:dyDescent="0.25">
      <c r="A24" s="199" t="str">
        <f>'Core Indicators'!A:A</f>
        <v>Complex crisis in Colombia</v>
      </c>
      <c r="B24" s="199" t="str">
        <f>'Core Indicators'!B:B</f>
        <v>Socio-political,Conflict,Violence,Floods,Displacement</v>
      </c>
      <c r="C24" s="199" t="str">
        <f>'Core Indicators'!C24</f>
        <v>COL001</v>
      </c>
      <c r="D24" s="199" t="str">
        <f>'Core Indicators'!D24</f>
        <v>Colombia</v>
      </c>
      <c r="E24" s="199" t="str">
        <f>'Core Indicators'!E24</f>
        <v>COL</v>
      </c>
      <c r="F24" s="36">
        <f>'Core Indicators'!O24</f>
        <v>1109500</v>
      </c>
      <c r="G24" s="36">
        <f>'Core Indicators'!W24</f>
        <v>51000000</v>
      </c>
      <c r="H24" s="36">
        <f>'Core Indicators'!AE24</f>
        <v>11100000</v>
      </c>
      <c r="I24" s="36">
        <f>'Core Indicators'!AM24</f>
        <v>5235000</v>
      </c>
      <c r="J24" s="36">
        <f>'Core Indicators'!AU24</f>
        <v>155</v>
      </c>
      <c r="K24" s="36" t="str">
        <f>'Core Indicators'!BC24</f>
        <v>x</v>
      </c>
      <c r="L24" s="36">
        <f>'Core Indicators'!BK24</f>
        <v>629</v>
      </c>
      <c r="M24" s="36" t="str">
        <f>'Core Indicators'!BS24</f>
        <v>x</v>
      </c>
      <c r="N24" s="36" t="str">
        <f>'Core Indicators'!CA24</f>
        <v>x</v>
      </c>
      <c r="O24" s="36" t="e">
        <f>'Core Indicators'!CI24</f>
        <v>#N/A</v>
      </c>
      <c r="P24" s="36" t="str">
        <f>'Core Indicators'!CQ24</f>
        <v>x</v>
      </c>
      <c r="Q24" s="36">
        <f>'Core Indicators'!DG24</f>
        <v>39900000</v>
      </c>
      <c r="R24" s="36">
        <f>'Core Indicators'!DO24</f>
        <v>3400000</v>
      </c>
      <c r="S24" s="36">
        <f>'Core Indicators'!DW24</f>
        <v>4507000</v>
      </c>
      <c r="T24" s="36">
        <f>'Core Indicators'!EE24</f>
        <v>2900000</v>
      </c>
      <c r="U24" s="36">
        <f>'Core Indicators'!EM24</f>
        <v>293000</v>
      </c>
      <c r="V24" s="36">
        <f>'Core Indicators'!FC24</f>
        <v>3</v>
      </c>
      <c r="W24" s="36" t="str">
        <f>'Core Indicators'!FK24</f>
        <v>x</v>
      </c>
      <c r="X24" s="36" t="str">
        <f>'Core Indicators'!FS24</f>
        <v>x</v>
      </c>
      <c r="Y24" s="36">
        <f>'Core Indicators'!GA24</f>
        <v>0</v>
      </c>
      <c r="Z24" s="36">
        <f>'Core Indicators'!GI24</f>
        <v>2</v>
      </c>
      <c r="AA24" s="36">
        <f>'Core Indicators'!GQ24</f>
        <v>1</v>
      </c>
      <c r="AB24" s="36">
        <f>'Core Indicators'!GY24</f>
        <v>0</v>
      </c>
      <c r="AC24" s="36">
        <f>'Core Indicators'!HG24</f>
        <v>2</v>
      </c>
      <c r="AD24" s="36">
        <f>'Core Indicators'!HO24</f>
        <v>2</v>
      </c>
      <c r="AE24" s="36">
        <f>'Core Indicators'!HW24</f>
        <v>3</v>
      </c>
      <c r="AF24" s="36">
        <f>'Core Indicators'!IE24</f>
        <v>2</v>
      </c>
      <c r="AG24" s="36">
        <f>'Core Indicators'!IM24</f>
        <v>3</v>
      </c>
    </row>
    <row r="25" spans="1:33" s="37" customFormat="1" ht="20.100000000000001" customHeight="1" x14ac:dyDescent="0.25">
      <c r="A25" s="200" t="str">
        <f>'Core Indicators'!A:A</f>
        <v>Venezuela displacement in Colombia</v>
      </c>
      <c r="B25" s="200" t="str">
        <f>'Core Indicators'!B:B</f>
        <v>Displacement</v>
      </c>
      <c r="C25" s="200" t="str">
        <f>'Core Indicators'!C25</f>
        <v>COL002</v>
      </c>
      <c r="D25" s="200" t="str">
        <f>'Core Indicators'!D25</f>
        <v>Colombia</v>
      </c>
      <c r="E25" s="200" t="str">
        <f>'Core Indicators'!E25</f>
        <v>COL</v>
      </c>
      <c r="F25" s="35">
        <f>'Core Indicators'!O25</f>
        <v>1.109</v>
      </c>
      <c r="G25" s="35">
        <f>'Core Indicators'!W25</f>
        <v>26262000</v>
      </c>
      <c r="H25" s="35">
        <f>'Core Indicators'!AE25</f>
        <v>5554000</v>
      </c>
      <c r="I25" s="35">
        <f>'Core Indicators'!AM25</f>
        <v>2478000</v>
      </c>
      <c r="J25" s="35" t="str">
        <f>'Core Indicators'!AU25</f>
        <v>x</v>
      </c>
      <c r="K25" s="35" t="str">
        <f>'Core Indicators'!BC25</f>
        <v>x</v>
      </c>
      <c r="L25" s="35">
        <f>'Core Indicators'!BK25</f>
        <v>367</v>
      </c>
      <c r="M25" s="35" t="str">
        <f>'Core Indicators'!BS25</f>
        <v>x</v>
      </c>
      <c r="N25" s="35" t="str">
        <f>'Core Indicators'!CA25</f>
        <v>x</v>
      </c>
      <c r="O25" s="35" t="e">
        <f>'Core Indicators'!CI25</f>
        <v>#N/A</v>
      </c>
      <c r="P25" s="35" t="str">
        <f>'Core Indicators'!CQ25</f>
        <v>x</v>
      </c>
      <c r="Q25" s="35">
        <f>'Core Indicators'!DG25</f>
        <v>20708000</v>
      </c>
      <c r="R25" s="35">
        <f>'Core Indicators'!DO25</f>
        <v>722000</v>
      </c>
      <c r="S25" s="35">
        <f>'Core Indicators'!DW25</f>
        <v>4831000</v>
      </c>
      <c r="T25" s="35">
        <f>'Core Indicators'!EE25</f>
        <v>0</v>
      </c>
      <c r="U25" s="35">
        <f>'Core Indicators'!EM25</f>
        <v>0</v>
      </c>
      <c r="V25" s="35">
        <f>'Core Indicators'!FC25</f>
        <v>3</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2</v>
      </c>
      <c r="AD25" s="35">
        <f>'Core Indicators'!HO25</f>
        <v>2</v>
      </c>
      <c r="AE25" s="35">
        <f>'Core Indicators'!HW25</f>
        <v>3</v>
      </c>
      <c r="AF25" s="35">
        <f>'Core Indicators'!IE25</f>
        <v>2</v>
      </c>
      <c r="AG25" s="35">
        <f>'Core Indicators'!IM25</f>
        <v>3</v>
      </c>
    </row>
    <row r="26" spans="1:33" s="37" customFormat="1" ht="20.100000000000001" customHeight="1" x14ac:dyDescent="0.25">
      <c r="A26" s="199" t="str">
        <f>'Core Indicators'!A:A</f>
        <v>Nicaraguan refugees in Costa Rica</v>
      </c>
      <c r="B26" s="199" t="str">
        <f>'Core Indicators'!B:B</f>
        <v>Displacement</v>
      </c>
      <c r="C26" s="199" t="str">
        <f>'Core Indicators'!C26</f>
        <v>CRI002</v>
      </c>
      <c r="D26" s="199" t="str">
        <f>'Core Indicators'!D26</f>
        <v>Costa Rica</v>
      </c>
      <c r="E26" s="199" t="str">
        <f>'Core Indicators'!E26</f>
        <v>CRI</v>
      </c>
      <c r="F26" s="36">
        <f>'Core Indicators'!O26</f>
        <v>4462</v>
      </c>
      <c r="G26" s="36">
        <f>'Core Indicators'!W26</f>
        <v>1133000</v>
      </c>
      <c r="H26" s="36">
        <f>'Core Indicators'!AE26</f>
        <v>227000</v>
      </c>
      <c r="I26" s="36">
        <f>'Core Indicators'!AM26</f>
        <v>180000</v>
      </c>
      <c r="J26" s="36" t="str">
        <f>'Core Indicators'!AU26</f>
        <v>x</v>
      </c>
      <c r="K26" s="36" t="str">
        <f>'Core Indicators'!BC26</f>
        <v>x</v>
      </c>
      <c r="L26" s="36" t="str">
        <f>'Core Indicators'!BK26</f>
        <v>x</v>
      </c>
      <c r="M26" s="36" t="str">
        <f>'Core Indicators'!BS26</f>
        <v>x</v>
      </c>
      <c r="N26" s="36" t="str">
        <f>'Core Indicators'!CA26</f>
        <v>x</v>
      </c>
      <c r="O26" s="36" t="e">
        <f>'Core Indicators'!CI26</f>
        <v>#N/A</v>
      </c>
      <c r="P26" s="36" t="str">
        <f>'Core Indicators'!CQ26</f>
        <v>x</v>
      </c>
      <c r="Q26" s="36">
        <f>'Core Indicators'!DG26</f>
        <v>906000</v>
      </c>
      <c r="R26" s="36">
        <f>'Core Indicators'!DO26</f>
        <v>47000</v>
      </c>
      <c r="S26" s="36">
        <f>'Core Indicators'!DW26</f>
        <v>180000</v>
      </c>
      <c r="T26" s="36">
        <f>'Core Indicators'!EE26</f>
        <v>0</v>
      </c>
      <c r="U26" s="36">
        <f>'Core Indicators'!EM26</f>
        <v>0</v>
      </c>
      <c r="V26" s="36">
        <f>'Core Indicators'!FC26</f>
        <v>2</v>
      </c>
      <c r="W26" s="36" t="str">
        <f>'Core Indicators'!FK26</f>
        <v>x</v>
      </c>
      <c r="X26" s="36" t="str">
        <f>'Core Indicators'!FS26</f>
        <v>x</v>
      </c>
      <c r="Y26" s="36">
        <f>'Core Indicators'!GA26</f>
        <v>0</v>
      </c>
      <c r="Z26" s="36">
        <f>'Core Indicators'!GI26</f>
        <v>0</v>
      </c>
      <c r="AA26" s="36">
        <f>'Core Indicators'!GQ26</f>
        <v>0</v>
      </c>
      <c r="AB26" s="36">
        <f>'Core Indicators'!GY26</f>
        <v>0</v>
      </c>
      <c r="AC26" s="36">
        <f>'Core Indicators'!HG26</f>
        <v>0</v>
      </c>
      <c r="AD26" s="36">
        <f>'Core Indicators'!HO26</f>
        <v>0</v>
      </c>
      <c r="AE26" s="36">
        <f>'Core Indicators'!HW26</f>
        <v>0</v>
      </c>
      <c r="AF26" s="36">
        <f>'Core Indicators'!IE26</f>
        <v>0</v>
      </c>
      <c r="AG26" s="36">
        <f>'Core Indicators'!IM26</f>
        <v>0</v>
      </c>
    </row>
    <row r="27" spans="1:33" s="37" customFormat="1" ht="20.100000000000001" customHeight="1" x14ac:dyDescent="0.25">
      <c r="A27" s="200" t="str">
        <f>'Core Indicators'!A:A</f>
        <v>Multiple crises in Djibouti</v>
      </c>
      <c r="B27" s="200" t="str">
        <f>'Core Indicators'!B:B</f>
        <v>Displacement,Drought</v>
      </c>
      <c r="C27" s="200" t="str">
        <f>'Core Indicators'!C27</f>
        <v>DJI001</v>
      </c>
      <c r="D27" s="200" t="str">
        <f>'Core Indicators'!D27</f>
        <v>Djibouti</v>
      </c>
      <c r="E27" s="200" t="str">
        <f>'Core Indicators'!E27</f>
        <v>DJI</v>
      </c>
      <c r="F27" s="35">
        <f>'Core Indicators'!O27</f>
        <v>23180</v>
      </c>
      <c r="G27" s="35">
        <f>'Core Indicators'!W27</f>
        <v>1182000</v>
      </c>
      <c r="H27" s="35">
        <f>'Core Indicators'!AE27</f>
        <v>643000</v>
      </c>
      <c r="I27" s="35">
        <f>'Core Indicators'!AM27</f>
        <v>36000</v>
      </c>
      <c r="J27" s="35" t="str">
        <f>'Core Indicators'!AU27</f>
        <v>x</v>
      </c>
      <c r="K27" s="35" t="str">
        <f>'Core Indicators'!BC27</f>
        <v>x</v>
      </c>
      <c r="L27" s="35">
        <f>'Core Indicators'!BK27</f>
        <v>3</v>
      </c>
      <c r="M27" s="35" t="str">
        <f>'Core Indicators'!BS27</f>
        <v>x</v>
      </c>
      <c r="N27" s="35" t="str">
        <f>'Core Indicators'!CA27</f>
        <v>x</v>
      </c>
      <c r="O27" s="35" t="e">
        <f>'Core Indicators'!CI27</f>
        <v>#N/A</v>
      </c>
      <c r="P27" s="35" t="str">
        <f>'Core Indicators'!CQ27</f>
        <v>x</v>
      </c>
      <c r="Q27" s="35">
        <f>'Core Indicators'!DG27</f>
        <v>538000</v>
      </c>
      <c r="R27" s="35">
        <f>'Core Indicators'!DO27</f>
        <v>415000</v>
      </c>
      <c r="S27" s="35">
        <f>'Core Indicators'!DW27</f>
        <v>216000</v>
      </c>
      <c r="T27" s="35">
        <f>'Core Indicators'!EE27</f>
        <v>12000</v>
      </c>
      <c r="U27" s="35">
        <f>'Core Indicators'!EM27</f>
        <v>0</v>
      </c>
      <c r="V27" s="35">
        <f>'Core Indicators'!FC27</f>
        <v>5</v>
      </c>
      <c r="W27" s="35" t="str">
        <f>'Core Indicators'!FK27</f>
        <v>x</v>
      </c>
      <c r="X27" s="35" t="str">
        <f>'Core Indicators'!FS27</f>
        <v>x</v>
      </c>
      <c r="Y27" s="35">
        <f>'Core Indicators'!GA27</f>
        <v>0</v>
      </c>
      <c r="Z27" s="35">
        <f>'Core Indicators'!GI27</f>
        <v>0</v>
      </c>
      <c r="AA27" s="35">
        <f>'Core Indicators'!GQ27</f>
        <v>0</v>
      </c>
      <c r="AB27" s="35">
        <f>'Core Indicators'!GY27</f>
        <v>0</v>
      </c>
      <c r="AC27" s="35">
        <f>'Core Indicators'!HG27</f>
        <v>0</v>
      </c>
      <c r="AD27" s="35">
        <f>'Core Indicators'!HO27</f>
        <v>0</v>
      </c>
      <c r="AE27" s="35">
        <f>'Core Indicators'!HW27</f>
        <v>0</v>
      </c>
      <c r="AF27" s="35">
        <f>'Core Indicators'!IE27</f>
        <v>0</v>
      </c>
      <c r="AG27" s="35">
        <f>'Core Indicators'!IM27</f>
        <v>0</v>
      </c>
    </row>
    <row r="28" spans="1:33" s="37" customFormat="1" ht="20.100000000000001" customHeight="1" x14ac:dyDescent="0.25">
      <c r="A28" s="199" t="str">
        <f>'Core Indicators'!A:A</f>
        <v>Mixed migration in Djibouti</v>
      </c>
      <c r="B28" s="199" t="str">
        <f>'Core Indicators'!B:B</f>
        <v>Displacement</v>
      </c>
      <c r="C28" s="199" t="str">
        <f>'Core Indicators'!C28</f>
        <v>DJI002</v>
      </c>
      <c r="D28" s="199" t="str">
        <f>'Core Indicators'!D28</f>
        <v>Djibouti</v>
      </c>
      <c r="E28" s="199" t="str">
        <f>'Core Indicators'!E28</f>
        <v>DJI</v>
      </c>
      <c r="F28" s="36">
        <f>'Core Indicators'!O28</f>
        <v>7300</v>
      </c>
      <c r="G28" s="36">
        <f>'Core Indicators'!W28</f>
        <v>681000</v>
      </c>
      <c r="H28" s="36">
        <f>'Core Indicators'!AE28</f>
        <v>36000</v>
      </c>
      <c r="I28" s="36">
        <f>'Core Indicators'!AM28</f>
        <v>36000</v>
      </c>
      <c r="J28" s="36" t="str">
        <f>'Core Indicators'!AU28</f>
        <v>x</v>
      </c>
      <c r="K28" s="36" t="str">
        <f>'Core Indicators'!BC28</f>
        <v>x</v>
      </c>
      <c r="L28" s="36">
        <f>'Core Indicators'!BK28</f>
        <v>3</v>
      </c>
      <c r="M28" s="36">
        <f>'Core Indicators'!BS28</f>
        <v>0</v>
      </c>
      <c r="N28" s="36">
        <f>'Core Indicators'!CA28</f>
        <v>0</v>
      </c>
      <c r="O28" s="36" t="e">
        <f>'Core Indicators'!CI28</f>
        <v>#N/A</v>
      </c>
      <c r="P28" s="36">
        <f>'Core Indicators'!CQ28</f>
        <v>0</v>
      </c>
      <c r="Q28" s="36">
        <f>'Core Indicators'!DG28</f>
        <v>644000</v>
      </c>
      <c r="R28" s="36">
        <f>'Core Indicators'!DO28</f>
        <v>0</v>
      </c>
      <c r="S28" s="36">
        <f>'Core Indicators'!DW28</f>
        <v>36000</v>
      </c>
      <c r="T28" s="36">
        <f>'Core Indicators'!EE28</f>
        <v>0</v>
      </c>
      <c r="U28" s="36">
        <f>'Core Indicators'!EM28</f>
        <v>0</v>
      </c>
      <c r="V28" s="36">
        <f>'Core Indicators'!FC28</f>
        <v>1</v>
      </c>
      <c r="W28" s="36">
        <f>'Core Indicators'!FK28</f>
        <v>0</v>
      </c>
      <c r="X28" s="36">
        <f>'Core Indicators'!FS28</f>
        <v>0</v>
      </c>
      <c r="Y28" s="36">
        <f>'Core Indicators'!GA28</f>
        <v>0</v>
      </c>
      <c r="Z28" s="36">
        <f>'Core Indicators'!GI28</f>
        <v>0</v>
      </c>
      <c r="AA28" s="36">
        <f>'Core Indicators'!GQ28</f>
        <v>0</v>
      </c>
      <c r="AB28" s="36">
        <f>'Core Indicators'!GY28</f>
        <v>0</v>
      </c>
      <c r="AC28" s="36">
        <f>'Core Indicators'!HG28</f>
        <v>0</v>
      </c>
      <c r="AD28" s="36">
        <f>'Core Indicators'!HO28</f>
        <v>0</v>
      </c>
      <c r="AE28" s="36">
        <f>'Core Indicators'!HW28</f>
        <v>0</v>
      </c>
      <c r="AF28" s="36">
        <f>'Core Indicators'!IE28</f>
        <v>0</v>
      </c>
      <c r="AG28" s="36">
        <f>'Core Indicators'!IM28</f>
        <v>0</v>
      </c>
    </row>
    <row r="29" spans="1:33" ht="20.100000000000001" customHeight="1" x14ac:dyDescent="0.25">
      <c r="A29" s="200" t="str">
        <f>'Core Indicators'!A:A</f>
        <v>Drought in Djibouti</v>
      </c>
      <c r="B29" s="200" t="str">
        <f>'Core Indicators'!B:B</f>
        <v>Drought</v>
      </c>
      <c r="C29" s="200" t="str">
        <f>'Core Indicators'!C29</f>
        <v>DJI003</v>
      </c>
      <c r="D29" s="200" t="str">
        <f>'Core Indicators'!D29</f>
        <v>Djibouti</v>
      </c>
      <c r="E29" s="200" t="str">
        <f>'Core Indicators'!E29</f>
        <v>DJI</v>
      </c>
      <c r="F29" s="35">
        <f>'Core Indicators'!O29</f>
        <v>23180</v>
      </c>
      <c r="G29" s="35">
        <f>'Core Indicators'!W29</f>
        <v>1157000</v>
      </c>
      <c r="H29" s="35">
        <f>'Core Indicators'!AE29</f>
        <v>607000</v>
      </c>
      <c r="I29" s="35" t="str">
        <f>'Core Indicators'!AM29</f>
        <v>x</v>
      </c>
      <c r="J29" s="35">
        <f>'Core Indicators'!AU29</f>
        <v>0</v>
      </c>
      <c r="K29" s="35" t="str">
        <f>'Core Indicators'!BC29</f>
        <v>x</v>
      </c>
      <c r="L29" s="35" t="str">
        <f>'Core Indicators'!BK29</f>
        <v>x</v>
      </c>
      <c r="M29" s="35">
        <f>'Core Indicators'!BS29</f>
        <v>0</v>
      </c>
      <c r="N29" s="35">
        <f>'Core Indicators'!CA29</f>
        <v>0</v>
      </c>
      <c r="O29" s="35" t="e">
        <f>'Core Indicators'!CI29</f>
        <v>#N/A</v>
      </c>
      <c r="P29" s="35" t="str">
        <f>'Core Indicators'!CQ29</f>
        <v>x</v>
      </c>
      <c r="Q29" s="35">
        <f>'Core Indicators'!DG29</f>
        <v>550000</v>
      </c>
      <c r="R29" s="35">
        <f>'Core Indicators'!DO29</f>
        <v>415000</v>
      </c>
      <c r="S29" s="35">
        <f>'Core Indicators'!DW29</f>
        <v>180000</v>
      </c>
      <c r="T29" s="35">
        <f>'Core Indicators'!EE29</f>
        <v>12000</v>
      </c>
      <c r="U29" s="35">
        <f>'Core Indicators'!EM29</f>
        <v>0</v>
      </c>
      <c r="V29" s="35">
        <f>'Core Indicators'!FC29</f>
        <v>5</v>
      </c>
      <c r="W29" s="35">
        <f>'Core Indicators'!FK29</f>
        <v>0</v>
      </c>
      <c r="X29" s="35">
        <f>'Core Indicators'!FS29</f>
        <v>0</v>
      </c>
      <c r="Y29" s="35">
        <f>'Core Indicators'!GA29</f>
        <v>0</v>
      </c>
      <c r="Z29" s="35">
        <f>'Core Indicators'!GI29</f>
        <v>0</v>
      </c>
      <c r="AA29" s="35">
        <f>'Core Indicators'!GQ29</f>
        <v>0</v>
      </c>
      <c r="AB29" s="35">
        <f>'Core Indicators'!GY29</f>
        <v>0</v>
      </c>
      <c r="AC29" s="35">
        <f>'Core Indicators'!HG29</f>
        <v>0</v>
      </c>
      <c r="AD29" s="35">
        <f>'Core Indicators'!HO29</f>
        <v>0</v>
      </c>
      <c r="AE29" s="35">
        <f>'Core Indicators'!HW29</f>
        <v>0</v>
      </c>
      <c r="AF29" s="35">
        <f>'Core Indicators'!IE29</f>
        <v>0</v>
      </c>
      <c r="AG29" s="35">
        <f>'Core Indicators'!IM29</f>
        <v>0</v>
      </c>
    </row>
    <row r="30" spans="1:33" ht="20.100000000000001" customHeight="1" x14ac:dyDescent="0.25">
      <c r="A30" s="199" t="str">
        <f>'Core Indicators'!A:A</f>
        <v>Venezuela displacement in Dominican Republic</v>
      </c>
      <c r="B30" s="199" t="str">
        <f>'Core Indicators'!B:B</f>
        <v>Displacement</v>
      </c>
      <c r="C30" s="199" t="str">
        <f>'Core Indicators'!C30</f>
        <v>DOM002</v>
      </c>
      <c r="D30" s="199" t="str">
        <f>'Core Indicators'!D30</f>
        <v>Dominican Republic</v>
      </c>
      <c r="E30" s="199" t="str">
        <f>'Core Indicators'!E30</f>
        <v>DOM</v>
      </c>
      <c r="F30" s="36">
        <f>'Core Indicators'!O30</f>
        <v>48310</v>
      </c>
      <c r="G30" s="36">
        <f>'Core Indicators'!W30</f>
        <v>10074000</v>
      </c>
      <c r="H30" s="36">
        <f>'Core Indicators'!AE30</f>
        <v>9510000</v>
      </c>
      <c r="I30" s="36">
        <f>'Core Indicators'!AM30</f>
        <v>115000</v>
      </c>
      <c r="J30" s="36" t="str">
        <f>'Core Indicators'!AU30</f>
        <v>x</v>
      </c>
      <c r="K30" s="36" t="str">
        <f>'Core Indicators'!BC30</f>
        <v>x</v>
      </c>
      <c r="L30" s="36" t="str">
        <f>'Core Indicators'!BK30</f>
        <v>x</v>
      </c>
      <c r="M30" s="36" t="str">
        <f>'Core Indicators'!BS30</f>
        <v>x</v>
      </c>
      <c r="N30" s="36" t="str">
        <f>'Core Indicators'!CA30</f>
        <v>x</v>
      </c>
      <c r="O30" s="36" t="e">
        <f>'Core Indicators'!CI30</f>
        <v>#N/A</v>
      </c>
      <c r="P30" s="36" t="str">
        <f>'Core Indicators'!CQ30</f>
        <v>x</v>
      </c>
      <c r="Q30" s="36">
        <f>'Core Indicators'!DG30</f>
        <v>564000</v>
      </c>
      <c r="R30" s="36">
        <f>'Core Indicators'!DO30</f>
        <v>9411000</v>
      </c>
      <c r="S30" s="36">
        <f>'Core Indicators'!DW30</f>
        <v>99000</v>
      </c>
      <c r="T30" s="36">
        <f>'Core Indicators'!EE30</f>
        <v>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0</v>
      </c>
      <c r="AD30" s="36">
        <f>'Core Indicators'!HO30</f>
        <v>0</v>
      </c>
      <c r="AE30" s="36">
        <f>'Core Indicators'!HW30</f>
        <v>0</v>
      </c>
      <c r="AF30" s="36">
        <f>'Core Indicators'!IE30</f>
        <v>0</v>
      </c>
      <c r="AG30" s="36">
        <f>'Core Indicators'!IM30</f>
        <v>0</v>
      </c>
    </row>
    <row r="31" spans="1:33" ht="20.100000000000001" customHeight="1" x14ac:dyDescent="0.25">
      <c r="A31" s="200" t="str">
        <f>'Core Indicators'!A:A</f>
        <v>Mixed migration flows in Algeria</v>
      </c>
      <c r="B31" s="200" t="str">
        <f>'Core Indicators'!B:B</f>
        <v>Displacement</v>
      </c>
      <c r="C31" s="200" t="str">
        <f>'Core Indicators'!C31</f>
        <v>DZA002</v>
      </c>
      <c r="D31" s="200" t="str">
        <f>'Core Indicators'!D31</f>
        <v>Algeria</v>
      </c>
      <c r="E31" s="200" t="str">
        <f>'Core Indicators'!E31</f>
        <v>DZA</v>
      </c>
      <c r="F31" s="35">
        <f>'Core Indicators'!O31</f>
        <v>2381741</v>
      </c>
      <c r="G31" s="35">
        <f>'Core Indicators'!W31</f>
        <v>44945000</v>
      </c>
      <c r="H31" s="35">
        <f>'Core Indicators'!AE31</f>
        <v>262000</v>
      </c>
      <c r="I31" s="35">
        <f>'Core Indicators'!AM31</f>
        <v>262000</v>
      </c>
      <c r="J31" s="35" t="str">
        <f>'Core Indicators'!AU31</f>
        <v>x</v>
      </c>
      <c r="K31" s="35" t="str">
        <f>'Core Indicators'!BC31</f>
        <v>x</v>
      </c>
      <c r="L31" s="35">
        <f>'Core Indicators'!BK31</f>
        <v>248</v>
      </c>
      <c r="M31" s="35" t="str">
        <f>'Core Indicators'!BS31</f>
        <v>x</v>
      </c>
      <c r="N31" s="35" t="str">
        <f>'Core Indicators'!CA31</f>
        <v>x</v>
      </c>
      <c r="O31" s="35" t="e">
        <f>'Core Indicators'!CI31</f>
        <v>#N/A</v>
      </c>
      <c r="P31" s="35" t="str">
        <f>'Core Indicators'!CQ31</f>
        <v>x</v>
      </c>
      <c r="Q31" s="35">
        <f>'Core Indicators'!DG31</f>
        <v>44683000</v>
      </c>
      <c r="R31" s="35">
        <f>'Core Indicators'!DO31</f>
        <v>0</v>
      </c>
      <c r="S31" s="35">
        <f>'Core Indicators'!DW31</f>
        <v>262000</v>
      </c>
      <c r="T31" s="35">
        <f>'Core Indicators'!EE31</f>
        <v>0</v>
      </c>
      <c r="U31" s="35">
        <f>'Core Indicators'!EM31</f>
        <v>0</v>
      </c>
      <c r="V31" s="35">
        <f>'Core Indicators'!FC31</f>
        <v>4</v>
      </c>
      <c r="W31" s="35" t="str">
        <f>'Core Indicators'!FK31</f>
        <v>x</v>
      </c>
      <c r="X31" s="35" t="str">
        <f>'Core Indicators'!FS31</f>
        <v>x</v>
      </c>
      <c r="Y31" s="35">
        <f>'Core Indicators'!GA31</f>
        <v>0</v>
      </c>
      <c r="Z31" s="35">
        <f>'Core Indicators'!GI31</f>
        <v>1</v>
      </c>
      <c r="AA31" s="35">
        <f>'Core Indicators'!GQ31</f>
        <v>1</v>
      </c>
      <c r="AB31" s="35">
        <f>'Core Indicators'!GY31</f>
        <v>0</v>
      </c>
      <c r="AC31" s="35">
        <f>'Core Indicators'!HG31</f>
        <v>0</v>
      </c>
      <c r="AD31" s="35">
        <f>'Core Indicators'!HO31</f>
        <v>0</v>
      </c>
      <c r="AE31" s="35">
        <f>'Core Indicators'!HW31</f>
        <v>0</v>
      </c>
      <c r="AF31" s="35">
        <f>'Core Indicators'!IE31</f>
        <v>1</v>
      </c>
      <c r="AG31" s="35">
        <f>'Core Indicators'!IM31</f>
        <v>0</v>
      </c>
    </row>
    <row r="32" spans="1:33" ht="20.100000000000001" customHeight="1" x14ac:dyDescent="0.25">
      <c r="A32" s="199" t="str">
        <f>'Core Indicators'!A:A</f>
        <v>Sahrawi refugees in Algeria</v>
      </c>
      <c r="B32" s="199" t="str">
        <f>'Core Indicators'!B:B</f>
        <v>Displacement</v>
      </c>
      <c r="C32" s="199" t="str">
        <f>'Core Indicators'!C32</f>
        <v>DZA003</v>
      </c>
      <c r="D32" s="199" t="str">
        <f>'Core Indicators'!D32</f>
        <v>Algeria</v>
      </c>
      <c r="E32" s="199" t="str">
        <f>'Core Indicators'!E32</f>
        <v>DZA</v>
      </c>
      <c r="F32" s="36">
        <f>'Core Indicators'!O32</f>
        <v>159000</v>
      </c>
      <c r="G32" s="36">
        <f>'Core Indicators'!W32</f>
        <v>223000</v>
      </c>
      <c r="H32" s="36">
        <f>'Core Indicators'!AE32</f>
        <v>174000</v>
      </c>
      <c r="I32" s="36" t="str">
        <f>'Core Indicators'!AM32</f>
        <v>x</v>
      </c>
      <c r="J32" s="36" t="str">
        <f>'Core Indicators'!AU32</f>
        <v>x</v>
      </c>
      <c r="K32" s="36" t="str">
        <f>'Core Indicators'!BC32</f>
        <v>x</v>
      </c>
      <c r="L32" s="36">
        <f>'Core Indicators'!BK32</f>
        <v>0</v>
      </c>
      <c r="M32" s="36" t="str">
        <f>'Core Indicators'!BS32</f>
        <v>x</v>
      </c>
      <c r="N32" s="36" t="str">
        <f>'Core Indicators'!CA32</f>
        <v>x</v>
      </c>
      <c r="O32" s="36" t="e">
        <f>'Core Indicators'!CI32</f>
        <v>#N/A</v>
      </c>
      <c r="P32" s="36" t="str">
        <f>'Core Indicators'!CQ32</f>
        <v>x</v>
      </c>
      <c r="Q32" s="36">
        <f>'Core Indicators'!DG32</f>
        <v>49000</v>
      </c>
      <c r="R32" s="36">
        <f>'Core Indicators'!DO32</f>
        <v>84000</v>
      </c>
      <c r="S32" s="36">
        <f>'Core Indicators'!DW32</f>
        <v>90000</v>
      </c>
      <c r="T32" s="36">
        <f>'Core Indicators'!EE32</f>
        <v>0</v>
      </c>
      <c r="U32" s="36">
        <f>'Core Indicators'!EM32</f>
        <v>0</v>
      </c>
      <c r="V32" s="36">
        <f>'Core Indicators'!FC32</f>
        <v>2</v>
      </c>
      <c r="W32" s="36">
        <f>'Core Indicators'!FK32</f>
        <v>0</v>
      </c>
      <c r="X32" s="36">
        <f>'Core Indicators'!FS32</f>
        <v>0</v>
      </c>
      <c r="Y32" s="36">
        <f>'Core Indicators'!GA32</f>
        <v>1</v>
      </c>
      <c r="Z32" s="36">
        <f>'Core Indicators'!GI32</f>
        <v>2</v>
      </c>
      <c r="AA32" s="36">
        <f>'Core Indicators'!GQ32</f>
        <v>2</v>
      </c>
      <c r="AB32" s="36">
        <f>'Core Indicators'!GY32</f>
        <v>0</v>
      </c>
      <c r="AC32" s="36">
        <f>'Core Indicators'!HG32</f>
        <v>0</v>
      </c>
      <c r="AD32" s="36">
        <f>'Core Indicators'!HO32</f>
        <v>2</v>
      </c>
      <c r="AE32" s="36">
        <f>'Core Indicators'!HW32</f>
        <v>0</v>
      </c>
      <c r="AF32" s="36">
        <f>'Core Indicators'!IE32</f>
        <v>1</v>
      </c>
      <c r="AG32" s="36">
        <f>'Core Indicators'!IM32</f>
        <v>0</v>
      </c>
    </row>
    <row r="33" spans="1:33" ht="20.100000000000001" customHeight="1" x14ac:dyDescent="0.25">
      <c r="A33" s="200" t="str">
        <f>'Core Indicators'!A:A</f>
        <v>Multiple crises in Algeria</v>
      </c>
      <c r="B33" s="200" t="str">
        <f>'Core Indicators'!B:B</f>
        <v>Displacement</v>
      </c>
      <c r="C33" s="200" t="str">
        <f>'Core Indicators'!C33</f>
        <v>DZA004</v>
      </c>
      <c r="D33" s="200" t="str">
        <f>'Core Indicators'!D33</f>
        <v>Algeria</v>
      </c>
      <c r="E33" s="200" t="str">
        <f>'Core Indicators'!E33</f>
        <v>DZA</v>
      </c>
      <c r="F33" s="35">
        <f>'Core Indicators'!O33</f>
        <v>2381000</v>
      </c>
      <c r="G33" s="35">
        <f>'Core Indicators'!W33</f>
        <v>45168000</v>
      </c>
      <c r="H33" s="35">
        <f>'Core Indicators'!AE33</f>
        <v>436000</v>
      </c>
      <c r="I33" s="35">
        <f>'Core Indicators'!AM33</f>
        <v>262000</v>
      </c>
      <c r="J33" s="35" t="str">
        <f>'Core Indicators'!AU33</f>
        <v>x</v>
      </c>
      <c r="K33" s="35" t="str">
        <f>'Core Indicators'!BC33</f>
        <v>x</v>
      </c>
      <c r="L33" s="35">
        <f>'Core Indicators'!BK33</f>
        <v>248</v>
      </c>
      <c r="M33" s="35" t="str">
        <f>'Core Indicators'!BS33</f>
        <v>x</v>
      </c>
      <c r="N33" s="35" t="str">
        <f>'Core Indicators'!CA33</f>
        <v>x</v>
      </c>
      <c r="O33" s="35" t="e">
        <f>'Core Indicators'!CI33</f>
        <v>#N/A</v>
      </c>
      <c r="P33" s="35" t="str">
        <f>'Core Indicators'!CQ33</f>
        <v>x</v>
      </c>
      <c r="Q33" s="35">
        <f>'Core Indicators'!DG33</f>
        <v>44732000</v>
      </c>
      <c r="R33" s="35">
        <f>'Core Indicators'!DO33</f>
        <v>84000</v>
      </c>
      <c r="S33" s="35">
        <f>'Core Indicators'!DW33</f>
        <v>352000</v>
      </c>
      <c r="T33" s="35">
        <f>'Core Indicators'!EE33</f>
        <v>0</v>
      </c>
      <c r="U33" s="35">
        <f>'Core Indicators'!EM33</f>
        <v>0</v>
      </c>
      <c r="V33" s="35">
        <f>'Core Indicators'!FC33</f>
        <v>3</v>
      </c>
      <c r="W33" s="35" t="str">
        <f>'Core Indicators'!FK33</f>
        <v>x</v>
      </c>
      <c r="X33" s="35" t="str">
        <f>'Core Indicators'!FS33</f>
        <v>x</v>
      </c>
      <c r="Y33" s="35">
        <f>'Core Indicators'!GA33</f>
        <v>1</v>
      </c>
      <c r="Z33" s="35">
        <f>'Core Indicators'!GI33</f>
        <v>2</v>
      </c>
      <c r="AA33" s="35">
        <f>'Core Indicators'!GQ33</f>
        <v>2</v>
      </c>
      <c r="AB33" s="35">
        <f>'Core Indicators'!GY33</f>
        <v>0</v>
      </c>
      <c r="AC33" s="35">
        <f>'Core Indicators'!HG33</f>
        <v>0</v>
      </c>
      <c r="AD33" s="35">
        <f>'Core Indicators'!HO33</f>
        <v>2</v>
      </c>
      <c r="AE33" s="35">
        <f>'Core Indicators'!HW33</f>
        <v>0</v>
      </c>
      <c r="AF33" s="35">
        <f>'Core Indicators'!IE33</f>
        <v>1</v>
      </c>
      <c r="AG33" s="35">
        <f>'Core Indicators'!IM33</f>
        <v>0</v>
      </c>
    </row>
    <row r="34" spans="1:33" ht="20.100000000000001" customHeight="1" x14ac:dyDescent="0.25">
      <c r="A34" s="199" t="str">
        <f>'Core Indicators'!A:A</f>
        <v>Venezuela displacement in Ecuador</v>
      </c>
      <c r="B34" s="199" t="str">
        <f>'Core Indicators'!B:B</f>
        <v>Displacement</v>
      </c>
      <c r="C34" s="199" t="str">
        <f>'Core Indicators'!C34</f>
        <v>ECU002</v>
      </c>
      <c r="D34" s="199" t="str">
        <f>'Core Indicators'!D34</f>
        <v>Ecuador</v>
      </c>
      <c r="E34" s="199" t="str">
        <f>'Core Indicators'!E34</f>
        <v>ECU</v>
      </c>
      <c r="F34" s="36">
        <f>'Core Indicators'!O34</f>
        <v>248360</v>
      </c>
      <c r="G34" s="36">
        <f>'Core Indicators'!W34</f>
        <v>17643000</v>
      </c>
      <c r="H34" s="36">
        <f>'Core Indicators'!AE34</f>
        <v>8304000</v>
      </c>
      <c r="I34" s="36">
        <f>'Core Indicators'!AM34</f>
        <v>803000</v>
      </c>
      <c r="J34" s="36" t="str">
        <f>'Core Indicators'!AU34</f>
        <v>x</v>
      </c>
      <c r="K34" s="36" t="str">
        <f>'Core Indicators'!BC34</f>
        <v>x</v>
      </c>
      <c r="L34" s="36">
        <f>'Core Indicators'!BK34</f>
        <v>4</v>
      </c>
      <c r="M34" s="36" t="str">
        <f>'Core Indicators'!BS34</f>
        <v>x</v>
      </c>
      <c r="N34" s="36" t="str">
        <f>'Core Indicators'!CA34</f>
        <v>x</v>
      </c>
      <c r="O34" s="36" t="e">
        <f>'Core Indicators'!CI34</f>
        <v>#N/A</v>
      </c>
      <c r="P34" s="36" t="str">
        <f>'Core Indicators'!CQ34</f>
        <v>x</v>
      </c>
      <c r="Q34" s="36">
        <f>'Core Indicators'!DG34</f>
        <v>9339000</v>
      </c>
      <c r="R34" s="36">
        <f>'Core Indicators'!DO34</f>
        <v>7431000</v>
      </c>
      <c r="S34" s="36">
        <f>'Core Indicators'!DW34</f>
        <v>873000</v>
      </c>
      <c r="T34" s="36">
        <f>'Core Indicators'!EE34</f>
        <v>0</v>
      </c>
      <c r="U34" s="36">
        <f>'Core Indicators'!EM34</f>
        <v>0</v>
      </c>
      <c r="V34" s="36">
        <f>'Core Indicators'!FC34</f>
        <v>3</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0</v>
      </c>
      <c r="AD34" s="36">
        <f>'Core Indicators'!HO34</f>
        <v>0</v>
      </c>
      <c r="AE34" s="36">
        <f>'Core Indicators'!HW34</f>
        <v>1</v>
      </c>
      <c r="AF34" s="36">
        <f>'Core Indicators'!IE34</f>
        <v>1</v>
      </c>
      <c r="AG34" s="36">
        <f>'Core Indicators'!IM34</f>
        <v>2</v>
      </c>
    </row>
    <row r="35" spans="1:33" ht="20.100000000000001" customHeight="1" x14ac:dyDescent="0.25">
      <c r="A35" s="200" t="str">
        <f>'Core Indicators'!A:A</f>
        <v>Syrian Refugee Crisis in Egypt</v>
      </c>
      <c r="B35" s="200" t="str">
        <f>'Core Indicators'!B:B</f>
        <v>Displacement</v>
      </c>
      <c r="C35" s="200" t="str">
        <f>'Core Indicators'!C35</f>
        <v>EGY002</v>
      </c>
      <c r="D35" s="200" t="str">
        <f>'Core Indicators'!D35</f>
        <v>Egypt</v>
      </c>
      <c r="E35" s="200" t="str">
        <f>'Core Indicators'!E35</f>
        <v>EGY</v>
      </c>
      <c r="F35" s="35">
        <f>'Core Indicators'!O35</f>
        <v>91071.77</v>
      </c>
      <c r="G35" s="35">
        <f>'Core Indicators'!W35</f>
        <v>14134000</v>
      </c>
      <c r="H35" s="35">
        <f>'Core Indicators'!AE35</f>
        <v>145000</v>
      </c>
      <c r="I35" s="35">
        <f>'Core Indicators'!AM35</f>
        <v>145000</v>
      </c>
      <c r="J35" s="35" t="str">
        <f>'Core Indicators'!AU35</f>
        <v>x</v>
      </c>
      <c r="K35" s="35" t="str">
        <f>'Core Indicators'!BC35</f>
        <v>x</v>
      </c>
      <c r="L35" s="35">
        <f>'Core Indicators'!BK35</f>
        <v>0</v>
      </c>
      <c r="M35" s="35" t="str">
        <f>'Core Indicators'!BS35</f>
        <v>x</v>
      </c>
      <c r="N35" s="35" t="str">
        <f>'Core Indicators'!CA35</f>
        <v>x</v>
      </c>
      <c r="O35" s="35" t="e">
        <f>'Core Indicators'!CI35</f>
        <v>#N/A</v>
      </c>
      <c r="P35" s="35" t="str">
        <f>'Core Indicators'!CQ35</f>
        <v>x</v>
      </c>
      <c r="Q35" s="35">
        <f>'Core Indicators'!DG35</f>
        <v>13989000</v>
      </c>
      <c r="R35" s="35">
        <f>'Core Indicators'!DO35</f>
        <v>0</v>
      </c>
      <c r="S35" s="35">
        <f>'Core Indicators'!DW35</f>
        <v>145000</v>
      </c>
      <c r="T35" s="35">
        <f>'Core Indicators'!EE35</f>
        <v>0</v>
      </c>
      <c r="U35" s="35">
        <f>'Core Indicators'!EM35</f>
        <v>0</v>
      </c>
      <c r="V35" s="35">
        <f>'Core Indicators'!FC35</f>
        <v>2</v>
      </c>
      <c r="W35" s="35" t="str">
        <f>'Core Indicators'!FK35</f>
        <v>x</v>
      </c>
      <c r="X35" s="35" t="str">
        <f>'Core Indicators'!FS35</f>
        <v>x</v>
      </c>
      <c r="Y35" s="35">
        <f>'Core Indicators'!GA35</f>
        <v>0</v>
      </c>
      <c r="Z35" s="35">
        <f>'Core Indicators'!GI35</f>
        <v>0</v>
      </c>
      <c r="AA35" s="35">
        <f>'Core Indicators'!GQ35</f>
        <v>0</v>
      </c>
      <c r="AB35" s="35">
        <f>'Core Indicators'!GY35</f>
        <v>0</v>
      </c>
      <c r="AC35" s="35">
        <f>'Core Indicators'!HG35</f>
        <v>0</v>
      </c>
      <c r="AD35" s="35">
        <f>'Core Indicators'!HO35</f>
        <v>0</v>
      </c>
      <c r="AE35" s="35">
        <f>'Core Indicators'!HW35</f>
        <v>0</v>
      </c>
      <c r="AF35" s="35">
        <f>'Core Indicators'!IE35</f>
        <v>3</v>
      </c>
      <c r="AG35" s="35">
        <f>'Core Indicators'!IM35</f>
        <v>0</v>
      </c>
    </row>
    <row r="36" spans="1:33" ht="20.100000000000001" customHeight="1" x14ac:dyDescent="0.25">
      <c r="A36" s="199" t="str">
        <f>'Core Indicators'!A:A</f>
        <v>Complex crisis in Eritrea</v>
      </c>
      <c r="B36" s="199" t="str">
        <f>'Core Indicators'!B:B</f>
        <v>Socio-political,Displacement</v>
      </c>
      <c r="C36" s="199" t="str">
        <f>'Core Indicators'!C36</f>
        <v>ERI001</v>
      </c>
      <c r="D36" s="199" t="str">
        <f>'Core Indicators'!D36</f>
        <v>Eritrea</v>
      </c>
      <c r="E36" s="199" t="str">
        <f>'Core Indicators'!E36</f>
        <v>ERI</v>
      </c>
      <c r="F36" s="36">
        <f>'Core Indicators'!O36</f>
        <v>101000</v>
      </c>
      <c r="G36" s="36">
        <f>'Core Indicators'!W36</f>
        <v>6209000</v>
      </c>
      <c r="H36" s="36">
        <f>'Core Indicators'!AE36</f>
        <v>1200000</v>
      </c>
      <c r="I36" s="36">
        <f>'Core Indicators'!AM36</f>
        <v>321000</v>
      </c>
      <c r="J36" s="36" t="str">
        <f>'Core Indicators'!AU36</f>
        <v>x</v>
      </c>
      <c r="K36" s="36" t="str">
        <f>'Core Indicators'!BC36</f>
        <v>x</v>
      </c>
      <c r="L36" s="36">
        <f>'Core Indicators'!BK36</f>
        <v>0</v>
      </c>
      <c r="M36" s="36" t="str">
        <f>'Core Indicators'!BS36</f>
        <v>x</v>
      </c>
      <c r="N36" s="36" t="str">
        <f>'Core Indicators'!CA36</f>
        <v>x</v>
      </c>
      <c r="O36" s="36" t="e">
        <f>'Core Indicators'!CI36</f>
        <v>#N/A</v>
      </c>
      <c r="P36" s="36" t="str">
        <f>'Core Indicators'!CQ36</f>
        <v>x</v>
      </c>
      <c r="Q36" s="36">
        <f>'Core Indicators'!DG36</f>
        <v>5009000</v>
      </c>
      <c r="R36" s="36">
        <f>'Core Indicators'!DO36</f>
        <v>0</v>
      </c>
      <c r="S36" s="36">
        <f>'Core Indicators'!DW36</f>
        <v>1200000</v>
      </c>
      <c r="T36" s="36">
        <f>'Core Indicators'!EE36</f>
        <v>0</v>
      </c>
      <c r="U36" s="36">
        <f>'Core Indicators'!EM36</f>
        <v>0</v>
      </c>
      <c r="V36" s="36">
        <f>'Core Indicators'!FC36</f>
        <v>5</v>
      </c>
      <c r="W36" s="36" t="str">
        <f>'Core Indicators'!FK36</f>
        <v>x</v>
      </c>
      <c r="X36" s="36" t="str">
        <f>'Core Indicators'!FS36</f>
        <v>x</v>
      </c>
      <c r="Y36" s="36">
        <f>'Core Indicators'!GA36</f>
        <v>3</v>
      </c>
      <c r="Z36" s="36">
        <f>'Core Indicators'!GI36</f>
        <v>1</v>
      </c>
      <c r="AA36" s="36">
        <f>'Core Indicators'!GQ36</f>
        <v>2</v>
      </c>
      <c r="AB36" s="36">
        <f>'Core Indicators'!GY36</f>
        <v>0</v>
      </c>
      <c r="AC36" s="36">
        <f>'Core Indicators'!HG36</f>
        <v>2</v>
      </c>
      <c r="AD36" s="36">
        <f>'Core Indicators'!HO36</f>
        <v>2</v>
      </c>
      <c r="AE36" s="36">
        <f>'Core Indicators'!HW36</f>
        <v>0</v>
      </c>
      <c r="AF36" s="36">
        <f>'Core Indicators'!IE36</f>
        <v>2</v>
      </c>
      <c r="AG36" s="36">
        <f>'Core Indicators'!IM36</f>
        <v>2</v>
      </c>
    </row>
    <row r="37" spans="1:33" ht="20.100000000000001" customHeight="1" x14ac:dyDescent="0.25">
      <c r="A37" s="200" t="str">
        <f>'Core Indicators'!A:A</f>
        <v>Mixed migration flows in spain</v>
      </c>
      <c r="B37" s="200" t="str">
        <f>'Core Indicators'!B:B</f>
        <v>Displacement</v>
      </c>
      <c r="C37" s="200" t="str">
        <f>'Core Indicators'!C37</f>
        <v>ESP002</v>
      </c>
      <c r="D37" s="200" t="str">
        <f>'Core Indicators'!D37</f>
        <v>Spain</v>
      </c>
      <c r="E37" s="200" t="str">
        <f>'Core Indicators'!E37</f>
        <v>ESP</v>
      </c>
      <c r="F37" s="35">
        <f>'Core Indicators'!O37</f>
        <v>100000</v>
      </c>
      <c r="G37" s="35">
        <f>'Core Indicators'!W37</f>
        <v>12134000</v>
      </c>
      <c r="H37" s="35">
        <f>'Core Indicators'!AE37</f>
        <v>146000</v>
      </c>
      <c r="I37" s="35">
        <f>'Core Indicators'!AM37</f>
        <v>146000</v>
      </c>
      <c r="J37" s="35" t="str">
        <f>'Core Indicators'!AU37</f>
        <v>x</v>
      </c>
      <c r="K37" s="35" t="str">
        <f>'Core Indicators'!BC37</f>
        <v>x</v>
      </c>
      <c r="L37" s="35">
        <f>'Core Indicators'!BK37</f>
        <v>117</v>
      </c>
      <c r="M37" s="35" t="str">
        <f>'Core Indicators'!BS37</f>
        <v>x</v>
      </c>
      <c r="N37" s="35" t="str">
        <f>'Core Indicators'!CA37</f>
        <v>x</v>
      </c>
      <c r="O37" s="35" t="e">
        <f>'Core Indicators'!CI37</f>
        <v>#N/A</v>
      </c>
      <c r="P37" s="35" t="str">
        <f>'Core Indicators'!CQ37</f>
        <v>x</v>
      </c>
      <c r="Q37" s="35">
        <f>'Core Indicators'!DG37</f>
        <v>11988000</v>
      </c>
      <c r="R37" s="35">
        <f>'Core Indicators'!DO37</f>
        <v>0</v>
      </c>
      <c r="S37" s="35">
        <f>'Core Indicators'!DW37</f>
        <v>146000</v>
      </c>
      <c r="T37" s="35">
        <f>'Core Indicators'!EE37</f>
        <v>0</v>
      </c>
      <c r="U37" s="35">
        <f>'Core Indicators'!EM37</f>
        <v>0</v>
      </c>
      <c r="V37" s="35">
        <f>'Core Indicators'!FC37</f>
        <v>3</v>
      </c>
      <c r="W37" s="35" t="str">
        <f>'Core Indicators'!FK37</f>
        <v>x</v>
      </c>
      <c r="X37" s="35" t="str">
        <f>'Core Indicators'!FS37</f>
        <v>x</v>
      </c>
      <c r="Y37" s="35">
        <f>'Core Indicators'!GA37</f>
        <v>0</v>
      </c>
      <c r="Z37" s="35">
        <f>'Core Indicators'!GI37</f>
        <v>0</v>
      </c>
      <c r="AA37" s="35">
        <f>'Core Indicators'!GQ37</f>
        <v>0</v>
      </c>
      <c r="AB37" s="35">
        <f>'Core Indicators'!GY37</f>
        <v>0</v>
      </c>
      <c r="AC37" s="35">
        <f>'Core Indicators'!HG37</f>
        <v>0</v>
      </c>
      <c r="AD37" s="35">
        <f>'Core Indicators'!HO37</f>
        <v>0</v>
      </c>
      <c r="AE37" s="35">
        <f>'Core Indicators'!HW37</f>
        <v>0</v>
      </c>
      <c r="AF37" s="35">
        <f>'Core Indicators'!IE37</f>
        <v>0</v>
      </c>
      <c r="AG37" s="35">
        <f>'Core Indicators'!IM37</f>
        <v>1</v>
      </c>
    </row>
    <row r="38" spans="1:33" ht="20.100000000000001" customHeight="1" x14ac:dyDescent="0.25">
      <c r="A38" s="199" t="str">
        <f>'Core Indicators'!A:A</f>
        <v>Complex crisis in Ethiopia</v>
      </c>
      <c r="B38" s="199" t="str">
        <f>'Core Indicators'!B:B</f>
        <v>Displacement,Floods,Conflict</v>
      </c>
      <c r="C38" s="199" t="str">
        <f>'Core Indicators'!C38</f>
        <v>ETH001</v>
      </c>
      <c r="D38" s="199" t="str">
        <f>'Core Indicators'!D38</f>
        <v>Ethiopia</v>
      </c>
      <c r="E38" s="199" t="str">
        <f>'Core Indicators'!E38</f>
        <v>ETH</v>
      </c>
      <c r="F38" s="36">
        <f>'Core Indicators'!O38</f>
        <v>1128571</v>
      </c>
      <c r="G38" s="36">
        <f>'Core Indicators'!W38</f>
        <v>123516000</v>
      </c>
      <c r="H38" s="36">
        <f>'Core Indicators'!AE38</f>
        <v>92413000</v>
      </c>
      <c r="I38" s="36">
        <f>'Core Indicators'!AM38</f>
        <v>4725000</v>
      </c>
      <c r="J38" s="36">
        <f>'Core Indicators'!AU38</f>
        <v>0</v>
      </c>
      <c r="K38" s="36">
        <f>'Core Indicators'!BC38</f>
        <v>2900000</v>
      </c>
      <c r="L38" s="36">
        <f>'Core Indicators'!BK38</f>
        <v>992</v>
      </c>
      <c r="M38" s="36" t="str">
        <f>'Core Indicators'!BS38</f>
        <v>x</v>
      </c>
      <c r="N38" s="36" t="str">
        <f>'Core Indicators'!CA38</f>
        <v>x</v>
      </c>
      <c r="O38" s="36" t="e">
        <f>'Core Indicators'!CI38</f>
        <v>#N/A</v>
      </c>
      <c r="P38" s="36">
        <f>'Core Indicators'!CQ38</f>
        <v>3500000</v>
      </c>
      <c r="Q38" s="36">
        <f>'Core Indicators'!DG38</f>
        <v>26782000</v>
      </c>
      <c r="R38" s="36">
        <f>'Core Indicators'!DO38</f>
        <v>70834000</v>
      </c>
      <c r="S38" s="36">
        <f>'Core Indicators'!DW38</f>
        <v>25900000</v>
      </c>
      <c r="T38" s="36">
        <f>'Core Indicators'!EE38</f>
        <v>0</v>
      </c>
      <c r="U38" s="36">
        <f>'Core Indicators'!EM38</f>
        <v>0</v>
      </c>
      <c r="V38" s="36">
        <f>'Core Indicators'!FC38</f>
        <v>4</v>
      </c>
      <c r="W38" s="36" t="str">
        <f>'Core Indicators'!FK38</f>
        <v>x</v>
      </c>
      <c r="X38" s="36">
        <f>'Core Indicators'!FS38</f>
        <v>10000</v>
      </c>
      <c r="Y38" s="36">
        <f>'Core Indicators'!GA38</f>
        <v>2</v>
      </c>
      <c r="Z38" s="36">
        <f>'Core Indicators'!GI38</f>
        <v>3</v>
      </c>
      <c r="AA38" s="36">
        <f>'Core Indicators'!GQ38</f>
        <v>3</v>
      </c>
      <c r="AB38" s="36">
        <f>'Core Indicators'!GY38</f>
        <v>0</v>
      </c>
      <c r="AC38" s="36">
        <f>'Core Indicators'!HG38</f>
        <v>2</v>
      </c>
      <c r="AD38" s="36">
        <f>'Core Indicators'!HO38</f>
        <v>2</v>
      </c>
      <c r="AE38" s="36">
        <f>'Core Indicators'!HW38</f>
        <v>3</v>
      </c>
      <c r="AF38" s="36">
        <f>'Core Indicators'!IE38</f>
        <v>3</v>
      </c>
      <c r="AG38" s="36">
        <f>'Core Indicators'!IM38</f>
        <v>3</v>
      </c>
    </row>
    <row r="39" spans="1:33" ht="20.100000000000001" customHeight="1" x14ac:dyDescent="0.25">
      <c r="A39" s="200" t="str">
        <f>'Core Indicators'!A:A</f>
        <v>International Displacement</v>
      </c>
      <c r="B39" s="200" t="str">
        <f>'Core Indicators'!B:B</f>
        <v>Displacement</v>
      </c>
      <c r="C39" s="200" t="str">
        <f>'Core Indicators'!C39</f>
        <v>ETH003</v>
      </c>
      <c r="D39" s="200" t="str">
        <f>'Core Indicators'!D39</f>
        <v>Ethiopia</v>
      </c>
      <c r="E39" s="200" t="str">
        <f>'Core Indicators'!E39</f>
        <v>ETH</v>
      </c>
      <c r="F39" s="35">
        <f>'Core Indicators'!O39</f>
        <v>1128571</v>
      </c>
      <c r="G39" s="35">
        <f>'Core Indicators'!W39</f>
        <v>123516000</v>
      </c>
      <c r="H39" s="35">
        <f>'Core Indicators'!AE39</f>
        <v>38213000</v>
      </c>
      <c r="I39" s="35">
        <f>'Core Indicators'!AM39</f>
        <v>876000</v>
      </c>
      <c r="J39" s="35">
        <f>'Core Indicators'!AU39</f>
        <v>0</v>
      </c>
      <c r="K39" s="35">
        <f>'Core Indicators'!BC39</f>
        <v>0</v>
      </c>
      <c r="L39" s="35">
        <f>'Core Indicators'!BK39</f>
        <v>0</v>
      </c>
      <c r="M39" s="35" t="str">
        <f>'Core Indicators'!BS39</f>
        <v>x</v>
      </c>
      <c r="N39" s="35" t="str">
        <f>'Core Indicators'!CA39</f>
        <v>x</v>
      </c>
      <c r="O39" s="35" t="e">
        <f>'Core Indicators'!CI39</f>
        <v>#N/A</v>
      </c>
      <c r="P39" s="35" t="str">
        <f>'Core Indicators'!CQ39</f>
        <v>x</v>
      </c>
      <c r="Q39" s="35">
        <f>'Core Indicators'!DG39</f>
        <v>85303000</v>
      </c>
      <c r="R39" s="35">
        <f>'Core Indicators'!DO39</f>
        <v>37337000</v>
      </c>
      <c r="S39" s="35">
        <f>'Core Indicators'!DW39</f>
        <v>876000</v>
      </c>
      <c r="T39" s="35">
        <f>'Core Indicators'!EE39</f>
        <v>0</v>
      </c>
      <c r="U39" s="35">
        <f>'Core Indicators'!EM39</f>
        <v>0</v>
      </c>
      <c r="V39" s="35">
        <f>'Core Indicators'!FC39</f>
        <v>3</v>
      </c>
      <c r="W39" s="35">
        <f>'Core Indicators'!FK39</f>
        <v>0</v>
      </c>
      <c r="X39" s="35">
        <f>'Core Indicators'!FS39</f>
        <v>0</v>
      </c>
      <c r="Y39" s="35">
        <f>'Core Indicators'!GA39</f>
        <v>2</v>
      </c>
      <c r="Z39" s="35">
        <f>'Core Indicators'!GI39</f>
        <v>2</v>
      </c>
      <c r="AA39" s="35">
        <f>'Core Indicators'!GQ39</f>
        <v>1</v>
      </c>
      <c r="AB39" s="35">
        <f>'Core Indicators'!GY39</f>
        <v>0</v>
      </c>
      <c r="AC39" s="35">
        <f>'Core Indicators'!HG39</f>
        <v>0</v>
      </c>
      <c r="AD39" s="35">
        <f>'Core Indicators'!HO39</f>
        <v>1</v>
      </c>
      <c r="AE39" s="35">
        <f>'Core Indicators'!HW39</f>
        <v>3</v>
      </c>
      <c r="AF39" s="35">
        <f>'Core Indicators'!IE39</f>
        <v>3</v>
      </c>
      <c r="AG39" s="35">
        <f>'Core Indicators'!IM39</f>
        <v>0</v>
      </c>
    </row>
    <row r="40" spans="1:33" ht="20.100000000000001" customHeight="1" x14ac:dyDescent="0.25">
      <c r="A40" s="199" t="str">
        <f>'Core Indicators'!A:A</f>
        <v>Northern Ethiopia Conflict</v>
      </c>
      <c r="B40" s="199" t="str">
        <f>'Core Indicators'!B:B</f>
        <v>Conflict,Displacement</v>
      </c>
      <c r="C40" s="199" t="str">
        <f>'Core Indicators'!C40</f>
        <v>ETH004</v>
      </c>
      <c r="D40" s="199" t="str">
        <f>'Core Indicators'!D40</f>
        <v>Ethiopia</v>
      </c>
      <c r="E40" s="199" t="str">
        <f>'Core Indicators'!E40</f>
        <v>ETH</v>
      </c>
      <c r="F40" s="36">
        <f>'Core Indicators'!O40</f>
        <v>299000</v>
      </c>
      <c r="G40" s="36">
        <f>'Core Indicators'!W40</f>
        <v>30100000</v>
      </c>
      <c r="H40" s="36">
        <f>'Core Indicators'!AE40</f>
        <v>30100000</v>
      </c>
      <c r="I40" s="36">
        <f>'Core Indicators'!AM40</f>
        <v>2549000</v>
      </c>
      <c r="J40" s="36">
        <f>'Core Indicators'!AU40</f>
        <v>0</v>
      </c>
      <c r="K40" s="36">
        <f>'Core Indicators'!BC40</f>
        <v>0</v>
      </c>
      <c r="L40" s="36">
        <f>'Core Indicators'!BK40</f>
        <v>957</v>
      </c>
      <c r="M40" s="36" t="e">
        <f>'Core Indicators'!BS40</f>
        <v>#N/A</v>
      </c>
      <c r="N40" s="36" t="e">
        <f>'Core Indicators'!CA40</f>
        <v>#N/A</v>
      </c>
      <c r="O40" s="36" t="e">
        <f>'Core Indicators'!CI40</f>
        <v>#N/A</v>
      </c>
      <c r="P40" s="36" t="e">
        <f>'Core Indicators'!CQ40</f>
        <v>#N/A</v>
      </c>
      <c r="Q40" s="36">
        <f>'Core Indicators'!DG40</f>
        <v>0</v>
      </c>
      <c r="R40" s="36">
        <f>'Core Indicators'!DO40</f>
        <v>20700000</v>
      </c>
      <c r="S40" s="36">
        <f>'Core Indicators'!DW40</f>
        <v>7000000</v>
      </c>
      <c r="T40" s="36">
        <f>'Core Indicators'!EE40</f>
        <v>1900000</v>
      </c>
      <c r="U40" s="36">
        <f>'Core Indicators'!EM40</f>
        <v>500000</v>
      </c>
      <c r="V40" s="36">
        <f>'Core Indicators'!FC40</f>
        <v>4</v>
      </c>
      <c r="W40" s="36">
        <f>'Core Indicators'!FK40</f>
        <v>0</v>
      </c>
      <c r="X40" s="36">
        <f>'Core Indicators'!FS40</f>
        <v>210000</v>
      </c>
      <c r="Y40" s="36">
        <f>'Core Indicators'!GA40</f>
        <v>2</v>
      </c>
      <c r="Z40" s="36">
        <f>'Core Indicators'!GI40</f>
        <v>3</v>
      </c>
      <c r="AA40" s="36">
        <f>'Core Indicators'!GQ40</f>
        <v>3</v>
      </c>
      <c r="AB40" s="36">
        <f>'Core Indicators'!GY40</f>
        <v>0</v>
      </c>
      <c r="AC40" s="36">
        <f>'Core Indicators'!HG40</f>
        <v>2</v>
      </c>
      <c r="AD40" s="36">
        <f>'Core Indicators'!HO40</f>
        <v>2</v>
      </c>
      <c r="AE40" s="36">
        <f>'Core Indicators'!HW40</f>
        <v>3</v>
      </c>
      <c r="AF40" s="36">
        <f>'Core Indicators'!IE40</f>
        <v>3</v>
      </c>
      <c r="AG40" s="36">
        <f>'Core Indicators'!IM40</f>
        <v>3</v>
      </c>
    </row>
    <row r="41" spans="1:33" ht="20.100000000000001" customHeight="1" x14ac:dyDescent="0.25">
      <c r="A41" s="200" t="str">
        <f>'Core Indicators'!A:A</f>
        <v>Drought in Ethiopia</v>
      </c>
      <c r="B41" s="200" t="str">
        <f>'Core Indicators'!B:B</f>
        <v>Drought</v>
      </c>
      <c r="C41" s="200" t="str">
        <f>'Core Indicators'!C41</f>
        <v>ETH005</v>
      </c>
      <c r="D41" s="200" t="str">
        <f>'Core Indicators'!D41</f>
        <v>Ethiopia</v>
      </c>
      <c r="E41" s="200" t="str">
        <f>'Core Indicators'!E41</f>
        <v>ETH</v>
      </c>
      <c r="F41" s="35">
        <f>'Core Indicators'!O41</f>
        <v>784300</v>
      </c>
      <c r="G41" s="35">
        <f>'Core Indicators'!W41</f>
        <v>60000000</v>
      </c>
      <c r="H41" s="35">
        <f>'Core Indicators'!AE41</f>
        <v>24100000</v>
      </c>
      <c r="I41" s="35">
        <f>'Core Indicators'!AM41</f>
        <v>1300000</v>
      </c>
      <c r="J41" s="35" t="str">
        <f>'Core Indicators'!AU41</f>
        <v>x</v>
      </c>
      <c r="K41" s="35">
        <f>'Core Indicators'!BC41</f>
        <v>2893008</v>
      </c>
      <c r="L41" s="35">
        <f>'Core Indicators'!BK41</f>
        <v>35</v>
      </c>
      <c r="M41" s="35" t="str">
        <f>'Core Indicators'!BS41</f>
        <v>x</v>
      </c>
      <c r="N41" s="35" t="str">
        <f>'Core Indicators'!CA41</f>
        <v>x</v>
      </c>
      <c r="O41" s="35" t="e">
        <f>'Core Indicators'!CI41</f>
        <v>#N/A</v>
      </c>
      <c r="P41" s="35">
        <f>'Core Indicators'!CQ41</f>
        <v>3500000</v>
      </c>
      <c r="Q41" s="35">
        <f>'Core Indicators'!DG41</f>
        <v>35900000</v>
      </c>
      <c r="R41" s="35">
        <f>'Core Indicators'!DO41</f>
        <v>14200000</v>
      </c>
      <c r="S41" s="35">
        <f>'Core Indicators'!DW41</f>
        <v>7136000</v>
      </c>
      <c r="T41" s="35">
        <f>'Core Indicators'!EE41</f>
        <v>2363000</v>
      </c>
      <c r="U41" s="35">
        <f>'Core Indicators'!EM41</f>
        <v>401000</v>
      </c>
      <c r="V41" s="35">
        <f>'Core Indicators'!FC41</f>
        <v>3</v>
      </c>
      <c r="W41" s="35" t="str">
        <f>'Core Indicators'!FK41</f>
        <v>x</v>
      </c>
      <c r="X41" s="35" t="str">
        <f>'Core Indicators'!FS41</f>
        <v>x</v>
      </c>
      <c r="Y41" s="35">
        <f>'Core Indicators'!GA41</f>
        <v>2</v>
      </c>
      <c r="Z41" s="35">
        <f>'Core Indicators'!GI41</f>
        <v>1</v>
      </c>
      <c r="AA41" s="35">
        <f>'Core Indicators'!GQ41</f>
        <v>1</v>
      </c>
      <c r="AB41" s="35">
        <f>'Core Indicators'!GY41</f>
        <v>0</v>
      </c>
      <c r="AC41" s="35">
        <f>'Core Indicators'!HG41</f>
        <v>0</v>
      </c>
      <c r="AD41" s="35">
        <f>'Core Indicators'!HO41</f>
        <v>1</v>
      </c>
      <c r="AE41" s="35">
        <f>'Core Indicators'!HW41</f>
        <v>3</v>
      </c>
      <c r="AF41" s="35">
        <f>'Core Indicators'!IE41</f>
        <v>3</v>
      </c>
      <c r="AG41" s="35">
        <f>'Core Indicators'!IM41</f>
        <v>2</v>
      </c>
    </row>
    <row r="42" spans="1:33" ht="20.100000000000001" customHeight="1" x14ac:dyDescent="0.25">
      <c r="A42" s="199" t="str">
        <f>'Core Indicators'!A:A</f>
        <v xml:space="preserve">Flood crisis in Gambia </v>
      </c>
      <c r="B42" s="199" t="str">
        <f>'Core Indicators'!B:B</f>
        <v>Floods</v>
      </c>
      <c r="C42" s="199" t="str">
        <f>'Core Indicators'!C42</f>
        <v>GMB002</v>
      </c>
      <c r="D42" s="199" t="str">
        <f>'Core Indicators'!D42</f>
        <v>Gambia</v>
      </c>
      <c r="E42" s="199" t="str">
        <f>'Core Indicators'!E42</f>
        <v>GMB</v>
      </c>
      <c r="F42" s="36">
        <f>'Core Indicators'!O42</f>
        <v>10120</v>
      </c>
      <c r="G42" s="36">
        <f>'Core Indicators'!W42</f>
        <v>2492000</v>
      </c>
      <c r="H42" s="36">
        <f>'Core Indicators'!AE42</f>
        <v>44000</v>
      </c>
      <c r="I42" s="36">
        <f>'Core Indicators'!AM42</f>
        <v>6000</v>
      </c>
      <c r="J42" s="36" t="str">
        <f>'Core Indicators'!AU42</f>
        <v>x</v>
      </c>
      <c r="K42" s="36" t="str">
        <f>'Core Indicators'!BC42</f>
        <v>x</v>
      </c>
      <c r="L42" s="36">
        <f>'Core Indicators'!BK42</f>
        <v>11</v>
      </c>
      <c r="M42" s="36" t="str">
        <f>'Core Indicators'!BS42</f>
        <v>x</v>
      </c>
      <c r="N42" s="36" t="str">
        <f>'Core Indicators'!CA42</f>
        <v>x</v>
      </c>
      <c r="O42" s="36" t="e">
        <f>'Core Indicators'!CI42</f>
        <v>#N/A</v>
      </c>
      <c r="P42" s="36" t="str">
        <f>'Core Indicators'!CQ42</f>
        <v>x</v>
      </c>
      <c r="Q42" s="36">
        <f>'Core Indicators'!DG42</f>
        <v>2448000</v>
      </c>
      <c r="R42" s="36">
        <f>'Core Indicators'!DO42</f>
        <v>0</v>
      </c>
      <c r="S42" s="36">
        <f>'Core Indicators'!DW42</f>
        <v>38000</v>
      </c>
      <c r="T42" s="36">
        <f>'Core Indicators'!EE42</f>
        <v>6000</v>
      </c>
      <c r="U42" s="36">
        <f>'Core Indicators'!EM42</f>
        <v>0</v>
      </c>
      <c r="V42" s="36">
        <f>'Core Indicators'!FC42</f>
        <v>4</v>
      </c>
      <c r="W42" s="36" t="str">
        <f>'Core Indicators'!FK42</f>
        <v>x</v>
      </c>
      <c r="X42" s="36" t="str">
        <f>'Core Indicators'!FS42</f>
        <v>x</v>
      </c>
      <c r="Y42" s="36">
        <f>'Core Indicators'!GA42</f>
        <v>0</v>
      </c>
      <c r="Z42" s="36">
        <f>'Core Indicators'!GI42</f>
        <v>0</v>
      </c>
      <c r="AA42" s="36">
        <f>'Core Indicators'!GQ42</f>
        <v>0</v>
      </c>
      <c r="AB42" s="36">
        <f>'Core Indicators'!GY42</f>
        <v>0</v>
      </c>
      <c r="AC42" s="36">
        <f>'Core Indicators'!HG42</f>
        <v>0</v>
      </c>
      <c r="AD42" s="36">
        <f>'Core Indicators'!HO42</f>
        <v>0</v>
      </c>
      <c r="AE42" s="36">
        <f>'Core Indicators'!HW42</f>
        <v>0</v>
      </c>
      <c r="AF42" s="36">
        <f>'Core Indicators'!IE42</f>
        <v>0</v>
      </c>
      <c r="AG42" s="36">
        <f>'Core Indicators'!IM42</f>
        <v>1</v>
      </c>
    </row>
    <row r="43" spans="1:33" ht="20.100000000000001" customHeight="1" x14ac:dyDescent="0.25">
      <c r="A43" s="200" t="str">
        <f>'Core Indicators'!A:A</f>
        <v>Mixed migration flows in Greece</v>
      </c>
      <c r="B43" s="200" t="str">
        <f>'Core Indicators'!B:B</f>
        <v>Displacement</v>
      </c>
      <c r="C43" s="200" t="str">
        <f>'Core Indicators'!C43</f>
        <v>GRC002</v>
      </c>
      <c r="D43" s="200" t="str">
        <f>'Core Indicators'!D43</f>
        <v>Greece</v>
      </c>
      <c r="E43" s="200" t="str">
        <f>'Core Indicators'!E43</f>
        <v>GRC</v>
      </c>
      <c r="F43" s="35">
        <f>'Core Indicators'!O43</f>
        <v>3364.07</v>
      </c>
      <c r="G43" s="35">
        <f>'Core Indicators'!W43</f>
        <v>405000</v>
      </c>
      <c r="H43" s="35">
        <f>'Core Indicators'!AE43</f>
        <v>160000</v>
      </c>
      <c r="I43" s="35">
        <f>'Core Indicators'!AM43</f>
        <v>160000</v>
      </c>
      <c r="J43" s="35">
        <f>'Core Indicators'!AU43</f>
        <v>0</v>
      </c>
      <c r="K43" s="35" t="str">
        <f>'Core Indicators'!BC43</f>
        <v>x</v>
      </c>
      <c r="L43" s="35">
        <f>'Core Indicators'!BK43</f>
        <v>2</v>
      </c>
      <c r="M43" s="35" t="str">
        <f>'Core Indicators'!BS43</f>
        <v>x</v>
      </c>
      <c r="N43" s="35" t="str">
        <f>'Core Indicators'!CA43</f>
        <v>x</v>
      </c>
      <c r="O43" s="35" t="e">
        <f>'Core Indicators'!CI43</f>
        <v>#N/A</v>
      </c>
      <c r="P43" s="35" t="str">
        <f>'Core Indicators'!CQ43</f>
        <v>x</v>
      </c>
      <c r="Q43" s="35">
        <f>'Core Indicators'!DG43</f>
        <v>245000</v>
      </c>
      <c r="R43" s="35">
        <f>'Core Indicators'!DO43</f>
        <v>141000</v>
      </c>
      <c r="S43" s="35">
        <f>'Core Indicators'!DW43</f>
        <v>19000</v>
      </c>
      <c r="T43" s="35">
        <f>'Core Indicators'!EE43</f>
        <v>0</v>
      </c>
      <c r="U43" s="35">
        <f>'Core Indicators'!EM43</f>
        <v>0</v>
      </c>
      <c r="V43" s="35">
        <f>'Core Indicators'!FC43</f>
        <v>2</v>
      </c>
      <c r="W43" s="35" t="str">
        <f>'Core Indicators'!FK43</f>
        <v>x</v>
      </c>
      <c r="X43" s="35" t="str">
        <f>'Core Indicators'!FS43</f>
        <v>x</v>
      </c>
      <c r="Y43" s="35">
        <f>'Core Indicators'!GA43</f>
        <v>0</v>
      </c>
      <c r="Z43" s="35">
        <f>'Core Indicators'!GI43</f>
        <v>0</v>
      </c>
      <c r="AA43" s="35">
        <f>'Core Indicators'!GQ43</f>
        <v>1</v>
      </c>
      <c r="AB43" s="35">
        <f>'Core Indicators'!GY43</f>
        <v>0</v>
      </c>
      <c r="AC43" s="35">
        <f>'Core Indicators'!HG43</f>
        <v>2</v>
      </c>
      <c r="AD43" s="35">
        <f>'Core Indicators'!HO43</f>
        <v>0</v>
      </c>
      <c r="AE43" s="35">
        <f>'Core Indicators'!HW43</f>
        <v>0</v>
      </c>
      <c r="AF43" s="35">
        <f>'Core Indicators'!IE43</f>
        <v>0</v>
      </c>
      <c r="AG43" s="35">
        <f>'Core Indicators'!IM43</f>
        <v>0</v>
      </c>
    </row>
    <row r="44" spans="1:33" ht="20.100000000000001" customHeight="1" x14ac:dyDescent="0.25">
      <c r="A44" s="199" t="str">
        <f>'Core Indicators'!A:A</f>
        <v>Complex crisis in Guatemala</v>
      </c>
      <c r="B44" s="199" t="str">
        <f>'Core Indicators'!B:B</f>
        <v>Violence,Socio-political,Other seasonal event</v>
      </c>
      <c r="C44" s="199" t="str">
        <f>'Core Indicators'!C44</f>
        <v>GTM001</v>
      </c>
      <c r="D44" s="199" t="str">
        <f>'Core Indicators'!D44</f>
        <v>Guatemala</v>
      </c>
      <c r="E44" s="199" t="str">
        <f>'Core Indicators'!E44</f>
        <v>GTM</v>
      </c>
      <c r="F44" s="36">
        <f>'Core Indicators'!O44</f>
        <v>107160</v>
      </c>
      <c r="G44" s="36">
        <f>'Core Indicators'!W44</f>
        <v>17100000</v>
      </c>
      <c r="H44" s="36">
        <f>'Core Indicators'!AE44</f>
        <v>5700000</v>
      </c>
      <c r="I44" s="36">
        <f>'Core Indicators'!AM44</f>
        <v>242000</v>
      </c>
      <c r="J44" s="36" t="str">
        <f>'Core Indicators'!AU44</f>
        <v>x</v>
      </c>
      <c r="K44" s="36">
        <f>'Core Indicators'!BC44</f>
        <v>7505</v>
      </c>
      <c r="L44" s="36">
        <f>'Core Indicators'!BK44</f>
        <v>416</v>
      </c>
      <c r="M44" s="36">
        <f>'Core Indicators'!BS44</f>
        <v>56769</v>
      </c>
      <c r="N44" s="36">
        <f>'Core Indicators'!CA44</f>
        <v>33</v>
      </c>
      <c r="O44" s="36" t="e">
        <f>'Core Indicators'!CI44</f>
        <v>#N/A</v>
      </c>
      <c r="P44" s="36">
        <f>'Core Indicators'!CQ44</f>
        <v>367600000</v>
      </c>
      <c r="Q44" s="36">
        <f>'Core Indicators'!DG44</f>
        <v>11400000</v>
      </c>
      <c r="R44" s="36">
        <f>'Core Indicators'!DO44</f>
        <v>1900000</v>
      </c>
      <c r="S44" s="36">
        <f>'Core Indicators'!DW44</f>
        <v>3800000</v>
      </c>
      <c r="T44" s="36">
        <f>'Core Indicators'!EE44</f>
        <v>0</v>
      </c>
      <c r="U44" s="36">
        <f>'Core Indicators'!EM44</f>
        <v>0</v>
      </c>
      <c r="V44" s="36">
        <f>'Core Indicators'!FC44</f>
        <v>5</v>
      </c>
      <c r="W44" s="36" t="str">
        <f>'Core Indicators'!FK44</f>
        <v>x</v>
      </c>
      <c r="X44" s="36" t="str">
        <f>'Core Indicators'!FS44</f>
        <v>x</v>
      </c>
      <c r="Y44" s="36">
        <f>'Core Indicators'!GA44</f>
        <v>0</v>
      </c>
      <c r="Z44" s="36">
        <f>'Core Indicators'!GI44</f>
        <v>1</v>
      </c>
      <c r="AA44" s="36">
        <f>'Core Indicators'!GQ44</f>
        <v>0</v>
      </c>
      <c r="AB44" s="36">
        <f>'Core Indicators'!GY44</f>
        <v>0</v>
      </c>
      <c r="AC44" s="36">
        <f>'Core Indicators'!HG44</f>
        <v>0</v>
      </c>
      <c r="AD44" s="36">
        <f>'Core Indicators'!HO44</f>
        <v>1</v>
      </c>
      <c r="AE44" s="36">
        <f>'Core Indicators'!HW44</f>
        <v>1</v>
      </c>
      <c r="AF44" s="36">
        <f>'Core Indicators'!IE44</f>
        <v>0</v>
      </c>
      <c r="AG44" s="36">
        <f>'Core Indicators'!IM44</f>
        <v>2</v>
      </c>
    </row>
    <row r="45" spans="1:33" ht="20.100000000000001" customHeight="1" x14ac:dyDescent="0.25">
      <c r="A45" s="200" t="str">
        <f>'Core Indicators'!A:A</f>
        <v>Complex crisis in Honduras</v>
      </c>
      <c r="B45" s="200" t="str">
        <f>'Core Indicators'!B:B</f>
        <v>Violence,Socio-political,Other seasonal event,Cyclone</v>
      </c>
      <c r="C45" s="200" t="str">
        <f>'Core Indicators'!C45</f>
        <v>HND001</v>
      </c>
      <c r="D45" s="200" t="str">
        <f>'Core Indicators'!D45</f>
        <v>Honduras</v>
      </c>
      <c r="E45" s="200" t="str">
        <f>'Core Indicators'!E45</f>
        <v>HND</v>
      </c>
      <c r="F45" s="35">
        <f>'Core Indicators'!O45</f>
        <v>111890</v>
      </c>
      <c r="G45" s="35">
        <f>'Core Indicators'!W45</f>
        <v>9400000</v>
      </c>
      <c r="H45" s="35">
        <f>'Core Indicators'!AE45</f>
        <v>4000000</v>
      </c>
      <c r="I45" s="35">
        <f>'Core Indicators'!AM45</f>
        <v>247000</v>
      </c>
      <c r="J45" s="35" t="str">
        <f>'Core Indicators'!AU45</f>
        <v>x</v>
      </c>
      <c r="K45" s="35">
        <f>'Core Indicators'!BC45</f>
        <v>3232</v>
      </c>
      <c r="L45" s="35">
        <f>'Core Indicators'!BK45</f>
        <v>551</v>
      </c>
      <c r="M45" s="35">
        <f>'Core Indicators'!BS45</f>
        <v>414</v>
      </c>
      <c r="N45" s="35">
        <f>'Core Indicators'!CA45</f>
        <v>414</v>
      </c>
      <c r="O45" s="35" t="e">
        <f>'Core Indicators'!CI45</f>
        <v>#N/A</v>
      </c>
      <c r="P45" s="35">
        <f>'Core Indicators'!CQ45</f>
        <v>2258000000</v>
      </c>
      <c r="Q45" s="35">
        <f>'Core Indicators'!DG45</f>
        <v>5400000</v>
      </c>
      <c r="R45" s="35">
        <f>'Core Indicators'!DO45</f>
        <v>1200000</v>
      </c>
      <c r="S45" s="35">
        <f>'Core Indicators'!DW45</f>
        <v>2800000</v>
      </c>
      <c r="T45" s="35">
        <f>'Core Indicators'!EE45</f>
        <v>0</v>
      </c>
      <c r="U45" s="35">
        <f>'Core Indicators'!EM45</f>
        <v>0</v>
      </c>
      <c r="V45" s="35">
        <f>'Core Indicators'!FC45</f>
        <v>3</v>
      </c>
      <c r="W45" s="35" t="str">
        <f>'Core Indicators'!FK45</f>
        <v>x</v>
      </c>
      <c r="X45" s="35" t="str">
        <f>'Core Indicators'!FS45</f>
        <v>x</v>
      </c>
      <c r="Y45" s="35">
        <f>'Core Indicators'!GA45</f>
        <v>0</v>
      </c>
      <c r="Z45" s="35">
        <f>'Core Indicators'!GI45</f>
        <v>1</v>
      </c>
      <c r="AA45" s="35">
        <f>'Core Indicators'!GQ45</f>
        <v>0</v>
      </c>
      <c r="AB45" s="35">
        <f>'Core Indicators'!GY45</f>
        <v>0</v>
      </c>
      <c r="AC45" s="35">
        <f>'Core Indicators'!HG45</f>
        <v>0</v>
      </c>
      <c r="AD45" s="35">
        <f>'Core Indicators'!HO45</f>
        <v>2</v>
      </c>
      <c r="AE45" s="35">
        <f>'Core Indicators'!HW45</f>
        <v>2</v>
      </c>
      <c r="AF45" s="35">
        <f>'Core Indicators'!IE45</f>
        <v>0</v>
      </c>
      <c r="AG45" s="35">
        <f>'Core Indicators'!IM45</f>
        <v>3</v>
      </c>
    </row>
    <row r="46" spans="1:33" ht="20.100000000000001" customHeight="1" x14ac:dyDescent="0.25">
      <c r="A46" s="199" t="str">
        <f>'Core Indicators'!A:A</f>
        <v>Complex crisis in Haiti</v>
      </c>
      <c r="B46" s="199" t="str">
        <f>'Core Indicators'!B:B</f>
        <v>Earthquake,Violence,Socio-political,Other seasonal event</v>
      </c>
      <c r="C46" s="199" t="str">
        <f>'Core Indicators'!C46</f>
        <v>HTI001</v>
      </c>
      <c r="D46" s="199" t="str">
        <f>'Core Indicators'!D46</f>
        <v>Haiti</v>
      </c>
      <c r="E46" s="199" t="str">
        <f>'Core Indicators'!E46</f>
        <v>HTI</v>
      </c>
      <c r="F46" s="36">
        <f>'Core Indicators'!O46</f>
        <v>27560</v>
      </c>
      <c r="G46" s="36">
        <f>'Core Indicators'!W46</f>
        <v>11400000</v>
      </c>
      <c r="H46" s="36">
        <f>'Core Indicators'!AE46</f>
        <v>8200000</v>
      </c>
      <c r="I46" s="36">
        <f>'Core Indicators'!AM46</f>
        <v>24000</v>
      </c>
      <c r="J46" s="36">
        <f>'Core Indicators'!AU46</f>
        <v>13017</v>
      </c>
      <c r="K46" s="36" t="str">
        <f>'Core Indicators'!BC46</f>
        <v>x</v>
      </c>
      <c r="L46" s="36">
        <f>'Core Indicators'!BK46</f>
        <v>2457</v>
      </c>
      <c r="M46" s="36">
        <f>'Core Indicators'!BS46</f>
        <v>77006</v>
      </c>
      <c r="N46" s="36">
        <f>'Core Indicators'!CA46</f>
        <v>53093</v>
      </c>
      <c r="O46" s="36" t="e">
        <f>'Core Indicators'!CI46</f>
        <v>#N/A</v>
      </c>
      <c r="P46" s="36">
        <f>'Core Indicators'!CQ46</f>
        <v>1500000000</v>
      </c>
      <c r="Q46" s="36">
        <f>'Core Indicators'!DG46</f>
        <v>3200000</v>
      </c>
      <c r="R46" s="36">
        <f>'Core Indicators'!DO46</f>
        <v>3800000</v>
      </c>
      <c r="S46" s="36">
        <f>'Core Indicators'!DW46</f>
        <v>1900000</v>
      </c>
      <c r="T46" s="36">
        <f>'Core Indicators'!EE46</f>
        <v>1500000</v>
      </c>
      <c r="U46" s="36">
        <f>'Core Indicators'!EM46</f>
        <v>1000000</v>
      </c>
      <c r="V46" s="36">
        <f>'Core Indicators'!FC46</f>
        <v>5</v>
      </c>
      <c r="W46" s="36" t="str">
        <f>'Core Indicators'!FK46</f>
        <v>x</v>
      </c>
      <c r="X46" s="36" t="str">
        <f>'Core Indicators'!FS46</f>
        <v>x</v>
      </c>
      <c r="Y46" s="36">
        <f>'Core Indicators'!GA46</f>
        <v>0</v>
      </c>
      <c r="Z46" s="36">
        <f>'Core Indicators'!GI46</f>
        <v>2</v>
      </c>
      <c r="AA46" s="36">
        <f>'Core Indicators'!GQ46</f>
        <v>2</v>
      </c>
      <c r="AB46" s="36">
        <f>'Core Indicators'!GY46</f>
        <v>3</v>
      </c>
      <c r="AC46" s="36">
        <f>'Core Indicators'!HG46</f>
        <v>0</v>
      </c>
      <c r="AD46" s="36">
        <f>'Core Indicators'!HO46</f>
        <v>2</v>
      </c>
      <c r="AE46" s="36">
        <f>'Core Indicators'!HW46</f>
        <v>3</v>
      </c>
      <c r="AF46" s="36">
        <f>'Core Indicators'!IE46</f>
        <v>0</v>
      </c>
      <c r="AG46" s="36">
        <f>'Core Indicators'!IM46</f>
        <v>3</v>
      </c>
    </row>
    <row r="47" spans="1:33" ht="20.100000000000001" customHeight="1" x14ac:dyDescent="0.25">
      <c r="A47" s="200" t="str">
        <f>'Core Indicators'!A:A</f>
        <v xml:space="preserve">Nippes Earthquake </v>
      </c>
      <c r="B47" s="200" t="str">
        <f>'Core Indicators'!B:B</f>
        <v>Earthquake</v>
      </c>
      <c r="C47" s="200" t="str">
        <f>'Core Indicators'!C47</f>
        <v>HTI002</v>
      </c>
      <c r="D47" s="200" t="str">
        <f>'Core Indicators'!D47</f>
        <v>Haiti</v>
      </c>
      <c r="E47" s="200" t="str">
        <f>'Core Indicators'!E47</f>
        <v>HTI</v>
      </c>
      <c r="F47" s="35">
        <f>'Core Indicators'!O47</f>
        <v>12851</v>
      </c>
      <c r="G47" s="35">
        <f>'Core Indicators'!W47</f>
        <v>6429000</v>
      </c>
      <c r="H47" s="35">
        <f>'Core Indicators'!AE47</f>
        <v>690000</v>
      </c>
      <c r="I47" s="35">
        <f>'Core Indicators'!AM47</f>
        <v>220000</v>
      </c>
      <c r="J47" s="35">
        <f>'Core Indicators'!AU47</f>
        <v>12763</v>
      </c>
      <c r="K47" s="35" t="str">
        <f>'Core Indicators'!BC47</f>
        <v>x</v>
      </c>
      <c r="L47" s="35">
        <f>'Core Indicators'!BK47</f>
        <v>2248</v>
      </c>
      <c r="M47" s="35">
        <f>'Core Indicators'!BS47</f>
        <v>83858</v>
      </c>
      <c r="N47" s="35">
        <f>'Core Indicators'!CA47</f>
        <v>53815</v>
      </c>
      <c r="O47" s="35" t="e">
        <f>'Core Indicators'!CI47</f>
        <v>#N/A</v>
      </c>
      <c r="P47" s="35">
        <f>'Core Indicators'!CQ47</f>
        <v>1500000000</v>
      </c>
      <c r="Q47" s="35">
        <f>'Core Indicators'!DG47</f>
        <v>5739000</v>
      </c>
      <c r="R47" s="35">
        <f>'Core Indicators'!DO47</f>
        <v>40000</v>
      </c>
      <c r="S47" s="35">
        <f>'Core Indicators'!DW47</f>
        <v>650000</v>
      </c>
      <c r="T47" s="35">
        <f>'Core Indicators'!EE47</f>
        <v>0</v>
      </c>
      <c r="U47" s="35">
        <f>'Core Indicators'!EM47</f>
        <v>0</v>
      </c>
      <c r="V47" s="35">
        <f>'Core Indicators'!FC47</f>
        <v>3</v>
      </c>
      <c r="W47" s="35" t="str">
        <f>'Core Indicators'!FK47</f>
        <v>x</v>
      </c>
      <c r="X47" s="35" t="str">
        <f>'Core Indicators'!FS47</f>
        <v>x</v>
      </c>
      <c r="Y47" s="35">
        <f>'Core Indicators'!GA47</f>
        <v>0</v>
      </c>
      <c r="Z47" s="35">
        <f>'Core Indicators'!GI47</f>
        <v>2</v>
      </c>
      <c r="AA47" s="35">
        <f>'Core Indicators'!GQ47</f>
        <v>2</v>
      </c>
      <c r="AB47" s="35">
        <f>'Core Indicators'!GY47</f>
        <v>3</v>
      </c>
      <c r="AC47" s="35">
        <f>'Core Indicators'!HG47</f>
        <v>0</v>
      </c>
      <c r="AD47" s="35">
        <f>'Core Indicators'!HO47</f>
        <v>2</v>
      </c>
      <c r="AE47" s="35">
        <f>'Core Indicators'!HW47</f>
        <v>3</v>
      </c>
      <c r="AF47" s="35">
        <f>'Core Indicators'!IE47</f>
        <v>0</v>
      </c>
      <c r="AG47" s="35">
        <f>'Core Indicators'!IM47</f>
        <v>3</v>
      </c>
    </row>
    <row r="48" spans="1:33" ht="20.100000000000001" customHeight="1" x14ac:dyDescent="0.25">
      <c r="A48" s="199" t="str">
        <f>'Core Indicators'!A:A</f>
        <v>Displacement from Ukraine conflict in Hungary</v>
      </c>
      <c r="B48" s="199" t="str">
        <f>'Core Indicators'!B:B</f>
        <v>Conflict,Displacement</v>
      </c>
      <c r="C48" s="199" t="str">
        <f>'Core Indicators'!C48</f>
        <v>HUN002</v>
      </c>
      <c r="D48" s="199" t="str">
        <f>'Core Indicators'!D48</f>
        <v>Hungary</v>
      </c>
      <c r="E48" s="199" t="str">
        <f>'Core Indicators'!E48</f>
        <v>HUN</v>
      </c>
      <c r="F48" s="36">
        <f>'Core Indicators'!O48</f>
        <v>5936</v>
      </c>
      <c r="G48" s="36">
        <f>'Core Indicators'!W48</f>
        <v>2143000</v>
      </c>
      <c r="H48" s="36">
        <f>'Core Indicators'!AE48</f>
        <v>1590000</v>
      </c>
      <c r="I48" s="36">
        <f>'Core Indicators'!AM48</f>
        <v>1590000</v>
      </c>
      <c r="J48" s="36" t="e">
        <f>'Core Indicators'!AU48</f>
        <v>#N/A</v>
      </c>
      <c r="K48" s="36" t="e">
        <f>'Core Indicators'!BC48</f>
        <v>#N/A</v>
      </c>
      <c r="L48" s="36">
        <f>'Core Indicators'!BK48</f>
        <v>0</v>
      </c>
      <c r="M48" s="36" t="e">
        <f>'Core Indicators'!BS48</f>
        <v>#N/A</v>
      </c>
      <c r="N48" s="36" t="e">
        <f>'Core Indicators'!CA48</f>
        <v>#N/A</v>
      </c>
      <c r="O48" s="36" t="e">
        <f>'Core Indicators'!CI48</f>
        <v>#N/A</v>
      </c>
      <c r="P48" s="36" t="e">
        <f>'Core Indicators'!CQ48</f>
        <v>#N/A</v>
      </c>
      <c r="Q48" s="36">
        <f>'Core Indicators'!DG48</f>
        <v>553000</v>
      </c>
      <c r="R48" s="36">
        <f>'Core Indicators'!DO48</f>
        <v>0</v>
      </c>
      <c r="S48" s="36">
        <f>'Core Indicators'!DW48</f>
        <v>1590000</v>
      </c>
      <c r="T48" s="36">
        <f>'Core Indicators'!EE48</f>
        <v>0</v>
      </c>
      <c r="U48" s="36">
        <f>'Core Indicators'!EM48</f>
        <v>0</v>
      </c>
      <c r="V48" s="36">
        <f>'Core Indicators'!FC48</f>
        <v>2</v>
      </c>
      <c r="W48" s="36" t="e">
        <f>'Core Indicators'!FK48</f>
        <v>#N/A</v>
      </c>
      <c r="X48" s="36" t="e">
        <f>'Core Indicators'!FS48</f>
        <v>#N/A</v>
      </c>
      <c r="Y48" s="36">
        <f>'Core Indicators'!GA48</f>
        <v>0</v>
      </c>
      <c r="Z48" s="36">
        <f>'Core Indicators'!GI48</f>
        <v>0</v>
      </c>
      <c r="AA48" s="36">
        <f>'Core Indicators'!GQ48</f>
        <v>1</v>
      </c>
      <c r="AB48" s="36">
        <f>'Core Indicators'!GY48</f>
        <v>0</v>
      </c>
      <c r="AC48" s="36">
        <f>'Core Indicators'!HG48</f>
        <v>2</v>
      </c>
      <c r="AD48" s="36">
        <f>'Core Indicators'!HO48</f>
        <v>0</v>
      </c>
      <c r="AE48" s="36">
        <f>'Core Indicators'!HW48</f>
        <v>0</v>
      </c>
      <c r="AF48" s="36">
        <f>'Core Indicators'!IE48</f>
        <v>0</v>
      </c>
      <c r="AG48" s="36">
        <f>'Core Indicators'!IM48</f>
        <v>0</v>
      </c>
    </row>
    <row r="49" spans="1:33" ht="20.100000000000001" customHeight="1" x14ac:dyDescent="0.25">
      <c r="A49" s="200" t="str">
        <f>'Core Indicators'!A:A</f>
        <v>Papua Conflict</v>
      </c>
      <c r="B49" s="200" t="str">
        <f>'Core Indicators'!B:B</f>
        <v>Socio-political,Violence</v>
      </c>
      <c r="C49" s="200" t="str">
        <f>'Core Indicators'!C49</f>
        <v>IDN002</v>
      </c>
      <c r="D49" s="200" t="str">
        <f>'Core Indicators'!D49</f>
        <v>Indonesia</v>
      </c>
      <c r="E49" s="200" t="str">
        <f>'Core Indicators'!E49</f>
        <v>IDN</v>
      </c>
      <c r="F49" s="35">
        <f>'Core Indicators'!O49</f>
        <v>421991</v>
      </c>
      <c r="G49" s="35">
        <f>'Core Indicators'!W49</f>
        <v>5438000</v>
      </c>
      <c r="H49" s="35">
        <f>'Core Indicators'!AE49</f>
        <v>5438000</v>
      </c>
      <c r="I49" s="35">
        <f>'Core Indicators'!AM49</f>
        <v>100000</v>
      </c>
      <c r="J49" s="35" t="str">
        <f>'Core Indicators'!AU49</f>
        <v>x</v>
      </c>
      <c r="K49" s="35" t="str">
        <f>'Core Indicators'!BC49</f>
        <v>x</v>
      </c>
      <c r="L49" s="35">
        <f>'Core Indicators'!BK49</f>
        <v>41</v>
      </c>
      <c r="M49" s="35" t="str">
        <f>'Core Indicators'!BS49</f>
        <v>x</v>
      </c>
      <c r="N49" s="35" t="str">
        <f>'Core Indicators'!CA49</f>
        <v>x</v>
      </c>
      <c r="O49" s="35" t="e">
        <f>'Core Indicators'!CI49</f>
        <v>#N/A</v>
      </c>
      <c r="P49" s="35" t="str">
        <f>'Core Indicators'!CQ49</f>
        <v>x</v>
      </c>
      <c r="Q49" s="35">
        <f>'Core Indicators'!DG49</f>
        <v>0</v>
      </c>
      <c r="R49" s="35">
        <f>'Core Indicators'!DO49</f>
        <v>5338000</v>
      </c>
      <c r="S49" s="35">
        <f>'Core Indicators'!DW49</f>
        <v>100000</v>
      </c>
      <c r="T49" s="35">
        <f>'Core Indicators'!EE49</f>
        <v>0</v>
      </c>
      <c r="U49" s="35">
        <f>'Core Indicators'!EM49</f>
        <v>0</v>
      </c>
      <c r="V49" s="35">
        <f>'Core Indicators'!FC49</f>
        <v>4</v>
      </c>
      <c r="W49" s="35" t="str">
        <f>'Core Indicators'!FK49</f>
        <v>x</v>
      </c>
      <c r="X49" s="35" t="str">
        <f>'Core Indicators'!FS49</f>
        <v>x</v>
      </c>
      <c r="Y49" s="35">
        <f>'Core Indicators'!GA49</f>
        <v>1</v>
      </c>
      <c r="Z49" s="35">
        <f>'Core Indicators'!GI49</f>
        <v>3</v>
      </c>
      <c r="AA49" s="35">
        <f>'Core Indicators'!GQ49</f>
        <v>2</v>
      </c>
      <c r="AB49" s="35">
        <f>'Core Indicators'!GY49</f>
        <v>0</v>
      </c>
      <c r="AC49" s="35">
        <f>'Core Indicators'!HG49</f>
        <v>2</v>
      </c>
      <c r="AD49" s="35">
        <f>'Core Indicators'!HO49</f>
        <v>3</v>
      </c>
      <c r="AE49" s="35">
        <f>'Core Indicators'!HW49</f>
        <v>1</v>
      </c>
      <c r="AF49" s="35">
        <f>'Core Indicators'!IE49</f>
        <v>1</v>
      </c>
      <c r="AG49" s="35">
        <f>'Core Indicators'!IM49</f>
        <v>2</v>
      </c>
    </row>
    <row r="50" spans="1:33" ht="20.100000000000001" customHeight="1" x14ac:dyDescent="0.25">
      <c r="A50" s="199" t="str">
        <f>'Core Indicators'!A:A</f>
        <v>Conflict in Jammu and Kashmir</v>
      </c>
      <c r="B50" s="199" t="str">
        <f>'Core Indicators'!B:B</f>
        <v>Socio-political</v>
      </c>
      <c r="C50" s="199" t="str">
        <f>'Core Indicators'!C50</f>
        <v>IND002</v>
      </c>
      <c r="D50" s="199" t="str">
        <f>'Core Indicators'!D50</f>
        <v>India</v>
      </c>
      <c r="E50" s="199" t="str">
        <f>'Core Indicators'!E50</f>
        <v>IND</v>
      </c>
      <c r="F50" s="36">
        <f>'Core Indicators'!O50</f>
        <v>222236</v>
      </c>
      <c r="G50" s="36">
        <f>'Core Indicators'!W50</f>
        <v>12541000</v>
      </c>
      <c r="H50" s="36" t="str">
        <f>'Core Indicators'!AE50</f>
        <v>x</v>
      </c>
      <c r="I50" s="36" t="str">
        <f>'Core Indicators'!AM50</f>
        <v>x</v>
      </c>
      <c r="J50" s="36" t="str">
        <f>'Core Indicators'!AU50</f>
        <v>x</v>
      </c>
      <c r="K50" s="36" t="str">
        <f>'Core Indicators'!BC50</f>
        <v>x</v>
      </c>
      <c r="L50" s="36">
        <f>'Core Indicators'!BK50</f>
        <v>178</v>
      </c>
      <c r="M50" s="36" t="str">
        <f>'Core Indicators'!BS50</f>
        <v>x</v>
      </c>
      <c r="N50" s="36" t="str">
        <f>'Core Indicators'!CA50</f>
        <v>x</v>
      </c>
      <c r="O50" s="36" t="e">
        <f>'Core Indicators'!CI50</f>
        <v>#N/A</v>
      </c>
      <c r="P50" s="36" t="str">
        <f>'Core Indicators'!CQ50</f>
        <v>x</v>
      </c>
      <c r="Q50" s="36">
        <f>'Core Indicators'!DG50</f>
        <v>12541000</v>
      </c>
      <c r="R50" s="36" t="str">
        <f>'Core Indicators'!DO50</f>
        <v>x</v>
      </c>
      <c r="S50" s="36" t="str">
        <f>'Core Indicators'!DW50</f>
        <v>x</v>
      </c>
      <c r="T50" s="36" t="str">
        <f>'Core Indicators'!EE50</f>
        <v>x</v>
      </c>
      <c r="U50" s="36" t="str">
        <f>'Core Indicators'!EM50</f>
        <v>x</v>
      </c>
      <c r="V50" s="36" t="str">
        <f>'Core Indicators'!FC50</f>
        <v>x</v>
      </c>
      <c r="W50" s="36" t="str">
        <f>'Core Indicators'!FK50</f>
        <v>x</v>
      </c>
      <c r="X50" s="36" t="str">
        <f>'Core Indicators'!FS50</f>
        <v>x</v>
      </c>
      <c r="Y50" s="36">
        <f>'Core Indicators'!GA50</f>
        <v>1</v>
      </c>
      <c r="Z50" s="36">
        <f>'Core Indicators'!GI50</f>
        <v>1</v>
      </c>
      <c r="AA50" s="36">
        <f>'Core Indicators'!GQ50</f>
        <v>1</v>
      </c>
      <c r="AB50" s="36">
        <f>'Core Indicators'!GY50</f>
        <v>0</v>
      </c>
      <c r="AC50" s="36">
        <f>'Core Indicators'!HG50</f>
        <v>0</v>
      </c>
      <c r="AD50" s="36">
        <f>'Core Indicators'!HO50</f>
        <v>2</v>
      </c>
      <c r="AE50" s="36">
        <f>'Core Indicators'!HW50</f>
        <v>0</v>
      </c>
      <c r="AF50" s="36">
        <f>'Core Indicators'!IE50</f>
        <v>1</v>
      </c>
      <c r="AG50" s="36">
        <f>'Core Indicators'!IM50</f>
        <v>1</v>
      </c>
    </row>
    <row r="51" spans="1:33" ht="20.100000000000001" customHeight="1" x14ac:dyDescent="0.25">
      <c r="A51" s="200" t="str">
        <f>'Core Indicators'!A:A</f>
        <v>Afghan Refugees in Iran</v>
      </c>
      <c r="B51" s="200" t="str">
        <f>'Core Indicators'!B:B</f>
        <v>Displacement</v>
      </c>
      <c r="C51" s="200" t="str">
        <f>'Core Indicators'!C51</f>
        <v>IRN004</v>
      </c>
      <c r="D51" s="200" t="str">
        <f>'Core Indicators'!D51</f>
        <v>Iran</v>
      </c>
      <c r="E51" s="200" t="str">
        <f>'Core Indicators'!E51</f>
        <v>IRN</v>
      </c>
      <c r="F51" s="35">
        <f>'Core Indicators'!O51</f>
        <v>239561</v>
      </c>
      <c r="G51" s="35">
        <f>'Core Indicators'!W51</f>
        <v>24823000</v>
      </c>
      <c r="H51" s="35">
        <f>'Core Indicators'!AE51</f>
        <v>2880000</v>
      </c>
      <c r="I51" s="35">
        <f>'Core Indicators'!AM51</f>
        <v>2880000</v>
      </c>
      <c r="J51" s="35" t="str">
        <f>'Core Indicators'!AU51</f>
        <v>x</v>
      </c>
      <c r="K51" s="35" t="str">
        <f>'Core Indicators'!BC51</f>
        <v>x</v>
      </c>
      <c r="L51" s="35" t="str">
        <f>'Core Indicators'!BK51</f>
        <v>x</v>
      </c>
      <c r="M51" s="35" t="str">
        <f>'Core Indicators'!BS51</f>
        <v>x</v>
      </c>
      <c r="N51" s="35" t="str">
        <f>'Core Indicators'!CA51</f>
        <v>x</v>
      </c>
      <c r="O51" s="35" t="e">
        <f>'Core Indicators'!CI51</f>
        <v>#N/A</v>
      </c>
      <c r="P51" s="35" t="str">
        <f>'Core Indicators'!CQ51</f>
        <v>x</v>
      </c>
      <c r="Q51" s="35">
        <f>'Core Indicators'!DG51</f>
        <v>21943000</v>
      </c>
      <c r="R51" s="35">
        <f>'Core Indicators'!DO51</f>
        <v>0</v>
      </c>
      <c r="S51" s="35">
        <f>'Core Indicators'!DW51</f>
        <v>780000</v>
      </c>
      <c r="T51" s="35">
        <f>'Core Indicators'!EE51</f>
        <v>2100000</v>
      </c>
      <c r="U51" s="35">
        <f>'Core Indicators'!EM51</f>
        <v>0</v>
      </c>
      <c r="V51" s="35">
        <f>'Core Indicators'!FC51</f>
        <v>2</v>
      </c>
      <c r="W51" s="35" t="str">
        <f>'Core Indicators'!FK51</f>
        <v>x</v>
      </c>
      <c r="X51" s="35" t="str">
        <f>'Core Indicators'!FS51</f>
        <v>x</v>
      </c>
      <c r="Y51" s="35">
        <f>'Core Indicators'!GA51</f>
        <v>1</v>
      </c>
      <c r="Z51" s="35">
        <f>'Core Indicators'!GI51</f>
        <v>1</v>
      </c>
      <c r="AA51" s="35">
        <f>'Core Indicators'!GQ51</f>
        <v>1</v>
      </c>
      <c r="AB51" s="35">
        <f>'Core Indicators'!GY51</f>
        <v>0</v>
      </c>
      <c r="AC51" s="35">
        <f>'Core Indicators'!HG51</f>
        <v>2</v>
      </c>
      <c r="AD51" s="35">
        <f>'Core Indicators'!HO51</f>
        <v>2</v>
      </c>
      <c r="AE51" s="35">
        <f>'Core Indicators'!HW51</f>
        <v>0</v>
      </c>
      <c r="AF51" s="35">
        <f>'Core Indicators'!IE51</f>
        <v>3</v>
      </c>
      <c r="AG51" s="35">
        <f>'Core Indicators'!IM51</f>
        <v>1</v>
      </c>
    </row>
    <row r="52" spans="1:33" ht="20.100000000000001" customHeight="1" x14ac:dyDescent="0.25">
      <c r="A52" s="199" t="str">
        <f>'Core Indicators'!A:A</f>
        <v>Multiple crises in Iraq</v>
      </c>
      <c r="B52" s="199" t="str">
        <f>'Core Indicators'!B:B</f>
        <v>Violence,Displacement,Socio-political,Conflict</v>
      </c>
      <c r="C52" s="199" t="str">
        <f>'Core Indicators'!C52</f>
        <v>IRQ001</v>
      </c>
      <c r="D52" s="199" t="str">
        <f>'Core Indicators'!D52</f>
        <v>Iraq</v>
      </c>
      <c r="E52" s="199" t="str">
        <f>'Core Indicators'!E52</f>
        <v>IRQ</v>
      </c>
      <c r="F52" s="36">
        <f>'Core Indicators'!O52</f>
        <v>383312</v>
      </c>
      <c r="G52" s="36">
        <f>'Core Indicators'!W52</f>
        <v>45731000</v>
      </c>
      <c r="H52" s="36">
        <f>'Core Indicators'!AE52</f>
        <v>5822000</v>
      </c>
      <c r="I52" s="36">
        <f>'Core Indicators'!AM52</f>
        <v>8515000</v>
      </c>
      <c r="J52" s="36" t="str">
        <f>'Core Indicators'!AU52</f>
        <v>x</v>
      </c>
      <c r="K52" s="36" t="str">
        <f>'Core Indicators'!BC52</f>
        <v>x</v>
      </c>
      <c r="L52" s="36">
        <f>'Core Indicators'!BK52</f>
        <v>3096</v>
      </c>
      <c r="M52" s="36" t="str">
        <f>'Core Indicators'!BS52</f>
        <v>x</v>
      </c>
      <c r="N52" s="36" t="str">
        <f>'Core Indicators'!CA52</f>
        <v>x</v>
      </c>
      <c r="O52" s="36" t="e">
        <f>'Core Indicators'!CI52</f>
        <v>#N/A</v>
      </c>
      <c r="P52" s="36">
        <f>'Core Indicators'!CQ52</f>
        <v>133900</v>
      </c>
      <c r="Q52" s="36">
        <f>'Core Indicators'!DG52</f>
        <v>39909000</v>
      </c>
      <c r="R52" s="36">
        <f>'Core Indicators'!DO52</f>
        <v>3059000</v>
      </c>
      <c r="S52" s="36">
        <f>'Core Indicators'!DW52</f>
        <v>2234000</v>
      </c>
      <c r="T52" s="36">
        <f>'Core Indicators'!EE52</f>
        <v>382000</v>
      </c>
      <c r="U52" s="36">
        <f>'Core Indicators'!EM52</f>
        <v>146000</v>
      </c>
      <c r="V52" s="36">
        <f>'Core Indicators'!FC52</f>
        <v>5</v>
      </c>
      <c r="W52" s="36">
        <f>'Core Indicators'!FK52</f>
        <v>1500000</v>
      </c>
      <c r="X52" s="36">
        <f>'Core Indicators'!FS52</f>
        <v>300000</v>
      </c>
      <c r="Y52" s="36">
        <f>'Core Indicators'!GA52</f>
        <v>1</v>
      </c>
      <c r="Z52" s="36">
        <f>'Core Indicators'!GI52</f>
        <v>2</v>
      </c>
      <c r="AA52" s="36">
        <f>'Core Indicators'!GQ52</f>
        <v>2</v>
      </c>
      <c r="AB52" s="36">
        <f>'Core Indicators'!GY52</f>
        <v>0</v>
      </c>
      <c r="AC52" s="36">
        <f>'Core Indicators'!HG52</f>
        <v>3</v>
      </c>
      <c r="AD52" s="36">
        <f>'Core Indicators'!HO52</f>
        <v>3</v>
      </c>
      <c r="AE52" s="36">
        <f>'Core Indicators'!HW52</f>
        <v>2</v>
      </c>
      <c r="AF52" s="36">
        <f>'Core Indicators'!IE52</f>
        <v>3</v>
      </c>
      <c r="AG52" s="36">
        <f>'Core Indicators'!IM52</f>
        <v>1</v>
      </c>
    </row>
    <row r="53" spans="1:33" ht="20.100000000000001" customHeight="1" x14ac:dyDescent="0.25">
      <c r="A53" s="200" t="str">
        <f>'Core Indicators'!A:A</f>
        <v>Conflict  in Iraq</v>
      </c>
      <c r="B53" s="200" t="str">
        <f>'Core Indicators'!B:B</f>
        <v>Conflict,Socio-political,Violence</v>
      </c>
      <c r="C53" s="200" t="str">
        <f>'Core Indicators'!C53</f>
        <v>IRQ002</v>
      </c>
      <c r="D53" s="200" t="str">
        <f>'Core Indicators'!D53</f>
        <v>Iraq</v>
      </c>
      <c r="E53" s="200" t="str">
        <f>'Core Indicators'!E53</f>
        <v>IRQ</v>
      </c>
      <c r="F53" s="35">
        <f>'Core Indicators'!O53</f>
        <v>383312</v>
      </c>
      <c r="G53" s="35">
        <f>'Core Indicators'!W53</f>
        <v>40576000</v>
      </c>
      <c r="H53" s="35">
        <f>'Core Indicators'!AE53</f>
        <v>5300000</v>
      </c>
      <c r="I53" s="35">
        <f>'Core Indicators'!AM53</f>
        <v>8239000</v>
      </c>
      <c r="J53" s="35" t="str">
        <f>'Core Indicators'!AU53</f>
        <v>x</v>
      </c>
      <c r="K53" s="35" t="str">
        <f>'Core Indicators'!BC53</f>
        <v>x</v>
      </c>
      <c r="L53" s="35">
        <f>'Core Indicators'!BK53</f>
        <v>3096</v>
      </c>
      <c r="M53" s="35" t="str">
        <f>'Core Indicators'!BS53</f>
        <v>x</v>
      </c>
      <c r="N53" s="35" t="str">
        <f>'Core Indicators'!CA53</f>
        <v>x</v>
      </c>
      <c r="O53" s="35" t="e">
        <f>'Core Indicators'!CI53</f>
        <v>#N/A</v>
      </c>
      <c r="P53" s="35">
        <f>'Core Indicators'!CQ53</f>
        <v>133900</v>
      </c>
      <c r="Q53" s="35">
        <f>'Core Indicators'!DG53</f>
        <v>35276000</v>
      </c>
      <c r="R53" s="35">
        <f>'Core Indicators'!DO53</f>
        <v>2800000</v>
      </c>
      <c r="S53" s="35">
        <f>'Core Indicators'!DW53</f>
        <v>2150000</v>
      </c>
      <c r="T53" s="35">
        <f>'Core Indicators'!EE53</f>
        <v>225000</v>
      </c>
      <c r="U53" s="35">
        <f>'Core Indicators'!EM53</f>
        <v>125000</v>
      </c>
      <c r="V53" s="35">
        <f>'Core Indicators'!FC53</f>
        <v>5</v>
      </c>
      <c r="W53" s="35">
        <f>'Core Indicators'!FK53</f>
        <v>1500000</v>
      </c>
      <c r="X53" s="35">
        <f>'Core Indicators'!FS53</f>
        <v>300000</v>
      </c>
      <c r="Y53" s="35">
        <f>'Core Indicators'!GA53</f>
        <v>1</v>
      </c>
      <c r="Z53" s="35">
        <f>'Core Indicators'!GI53</f>
        <v>2</v>
      </c>
      <c r="AA53" s="35">
        <f>'Core Indicators'!GQ53</f>
        <v>2</v>
      </c>
      <c r="AB53" s="35">
        <f>'Core Indicators'!GY53</f>
        <v>0</v>
      </c>
      <c r="AC53" s="35">
        <f>'Core Indicators'!HG53</f>
        <v>3</v>
      </c>
      <c r="AD53" s="35">
        <f>'Core Indicators'!HO53</f>
        <v>3</v>
      </c>
      <c r="AE53" s="35">
        <f>'Core Indicators'!HW53</f>
        <v>2</v>
      </c>
      <c r="AF53" s="35">
        <f>'Core Indicators'!IE53</f>
        <v>3</v>
      </c>
      <c r="AG53" s="35">
        <f>'Core Indicators'!IM53</f>
        <v>1</v>
      </c>
    </row>
    <row r="54" spans="1:33" ht="20.100000000000001" customHeight="1" x14ac:dyDescent="0.25">
      <c r="A54" s="199" t="str">
        <f>'Core Indicators'!A:A</f>
        <v>Syrian and Palestinian refugees in iraq</v>
      </c>
      <c r="B54" s="199" t="str">
        <f>'Core Indicators'!B:B</f>
        <v>Displacement</v>
      </c>
      <c r="C54" s="199" t="str">
        <f>'Core Indicators'!C54</f>
        <v>IRQ003</v>
      </c>
      <c r="D54" s="199" t="str">
        <f>'Core Indicators'!D54</f>
        <v>Iraq</v>
      </c>
      <c r="E54" s="199" t="str">
        <f>'Core Indicators'!E54</f>
        <v>IRQ</v>
      </c>
      <c r="F54" s="36">
        <f>'Core Indicators'!O54</f>
        <v>40643</v>
      </c>
      <c r="G54" s="36">
        <f>'Core Indicators'!W54</f>
        <v>5158000</v>
      </c>
      <c r="H54" s="36">
        <f>'Core Indicators'!AE54</f>
        <v>522000</v>
      </c>
      <c r="I54" s="36">
        <f>'Core Indicators'!AM54</f>
        <v>262000</v>
      </c>
      <c r="J54" s="36" t="str">
        <f>'Core Indicators'!AU54</f>
        <v>x</v>
      </c>
      <c r="K54" s="36" t="str">
        <f>'Core Indicators'!BC54</f>
        <v>x</v>
      </c>
      <c r="L54" s="36" t="str">
        <f>'Core Indicators'!BK54</f>
        <v>x</v>
      </c>
      <c r="M54" s="36" t="str">
        <f>'Core Indicators'!BS54</f>
        <v>x</v>
      </c>
      <c r="N54" s="36">
        <f>'Core Indicators'!CA54</f>
        <v>0</v>
      </c>
      <c r="O54" s="36" t="e">
        <f>'Core Indicators'!CI54</f>
        <v>#N/A</v>
      </c>
      <c r="P54" s="36" t="str">
        <f>'Core Indicators'!CQ54</f>
        <v>x</v>
      </c>
      <c r="Q54" s="36">
        <f>'Core Indicators'!DG54</f>
        <v>4634000</v>
      </c>
      <c r="R54" s="36">
        <f>'Core Indicators'!DO54</f>
        <v>27000</v>
      </c>
      <c r="S54" s="36">
        <f>'Core Indicators'!DW54</f>
        <v>316000</v>
      </c>
      <c r="T54" s="36">
        <f>'Core Indicators'!EE54</f>
        <v>157000</v>
      </c>
      <c r="U54" s="36">
        <f>'Core Indicators'!EM54</f>
        <v>21000</v>
      </c>
      <c r="V54" s="36">
        <f>'Core Indicators'!FC54</f>
        <v>5</v>
      </c>
      <c r="W54" s="36" t="str">
        <f>'Core Indicators'!FK54</f>
        <v>x</v>
      </c>
      <c r="X54" s="36">
        <f>'Core Indicators'!FS54</f>
        <v>0</v>
      </c>
      <c r="Y54" s="36">
        <f>'Core Indicators'!GA54</f>
        <v>1</v>
      </c>
      <c r="Z54" s="36">
        <f>'Core Indicators'!GI54</f>
        <v>2</v>
      </c>
      <c r="AA54" s="36">
        <f>'Core Indicators'!GQ54</f>
        <v>2</v>
      </c>
      <c r="AB54" s="36">
        <f>'Core Indicators'!GY54</f>
        <v>0</v>
      </c>
      <c r="AC54" s="36">
        <f>'Core Indicators'!HG54</f>
        <v>0</v>
      </c>
      <c r="AD54" s="36">
        <f>'Core Indicators'!HO54</f>
        <v>2</v>
      </c>
      <c r="AE54" s="36">
        <f>'Core Indicators'!HW54</f>
        <v>0</v>
      </c>
      <c r="AF54" s="36">
        <f>'Core Indicators'!IE54</f>
        <v>3</v>
      </c>
      <c r="AG54" s="36">
        <f>'Core Indicators'!IM54</f>
        <v>0</v>
      </c>
    </row>
    <row r="55" spans="1:33" ht="20.100000000000001" customHeight="1" x14ac:dyDescent="0.25">
      <c r="A55" s="200" t="str">
        <f>'Core Indicators'!A:A</f>
        <v>Mixed migration flows in Italy</v>
      </c>
      <c r="B55" s="200" t="str">
        <f>'Core Indicators'!B:B</f>
        <v>Displacement</v>
      </c>
      <c r="C55" s="200" t="str">
        <f>'Core Indicators'!C55</f>
        <v>ITA002</v>
      </c>
      <c r="D55" s="200" t="str">
        <f>'Core Indicators'!D55</f>
        <v>Italy</v>
      </c>
      <c r="E55" s="200" t="str">
        <f>'Core Indicators'!E55</f>
        <v>ITA</v>
      </c>
      <c r="F55" s="35">
        <f>'Core Indicators'!O55</f>
        <v>41055</v>
      </c>
      <c r="G55" s="35">
        <f>'Core Indicators'!W55</f>
        <v>6714000</v>
      </c>
      <c r="H55" s="35">
        <f>'Core Indicators'!AE55</f>
        <v>211000</v>
      </c>
      <c r="I55" s="35">
        <f>'Core Indicators'!AM55</f>
        <v>211000</v>
      </c>
      <c r="J55" s="35" t="str">
        <f>'Core Indicators'!AU55</f>
        <v>x</v>
      </c>
      <c r="K55" s="35" t="str">
        <f>'Core Indicators'!BC55</f>
        <v>x</v>
      </c>
      <c r="L55" s="35">
        <f>'Core Indicators'!BK55</f>
        <v>819</v>
      </c>
      <c r="M55" s="35" t="str">
        <f>'Core Indicators'!BS55</f>
        <v>x</v>
      </c>
      <c r="N55" s="35">
        <f>'Core Indicators'!CA55</f>
        <v>0</v>
      </c>
      <c r="O55" s="35" t="e">
        <f>'Core Indicators'!CI55</f>
        <v>#N/A</v>
      </c>
      <c r="P55" s="35" t="str">
        <f>'Core Indicators'!CQ55</f>
        <v>x</v>
      </c>
      <c r="Q55" s="35">
        <f>'Core Indicators'!DG55</f>
        <v>6504000</v>
      </c>
      <c r="R55" s="35">
        <f>'Core Indicators'!DO55</f>
        <v>0</v>
      </c>
      <c r="S55" s="35">
        <f>'Core Indicators'!DW55</f>
        <v>211000</v>
      </c>
      <c r="T55" s="35">
        <f>'Core Indicators'!EE55</f>
        <v>0</v>
      </c>
      <c r="U55" s="35">
        <f>'Core Indicators'!EM55</f>
        <v>0</v>
      </c>
      <c r="V55" s="35">
        <f>'Core Indicators'!FC55</f>
        <v>3</v>
      </c>
      <c r="W55" s="35" t="str">
        <f>'Core Indicators'!FK55</f>
        <v>x</v>
      </c>
      <c r="X55" s="35" t="str">
        <f>'Core Indicators'!FS55</f>
        <v>x</v>
      </c>
      <c r="Y55" s="35">
        <f>'Core Indicators'!GA55</f>
        <v>0</v>
      </c>
      <c r="Z55" s="35">
        <f>'Core Indicators'!GI55</f>
        <v>0</v>
      </c>
      <c r="AA55" s="35">
        <f>'Core Indicators'!GQ55</f>
        <v>1</v>
      </c>
      <c r="AB55" s="35">
        <f>'Core Indicators'!GY55</f>
        <v>0</v>
      </c>
      <c r="AC55" s="35">
        <f>'Core Indicators'!HG55</f>
        <v>0</v>
      </c>
      <c r="AD55" s="35">
        <f>'Core Indicators'!HO55</f>
        <v>0</v>
      </c>
      <c r="AE55" s="35">
        <f>'Core Indicators'!HW55</f>
        <v>0</v>
      </c>
      <c r="AF55" s="35">
        <f>'Core Indicators'!IE55</f>
        <v>1</v>
      </c>
      <c r="AG55" s="35">
        <f>'Core Indicators'!IM55</f>
        <v>1</v>
      </c>
    </row>
    <row r="56" spans="1:33" ht="20.100000000000001" customHeight="1" x14ac:dyDescent="0.25">
      <c r="A56" s="199" t="str">
        <f>'Core Indicators'!A:A</f>
        <v>Syrian refugees in Jordan</v>
      </c>
      <c r="B56" s="199" t="str">
        <f>'Core Indicators'!B:B</f>
        <v>Displacement</v>
      </c>
      <c r="C56" s="199" t="str">
        <f>'Core Indicators'!C56</f>
        <v>JOR002</v>
      </c>
      <c r="D56" s="199" t="str">
        <f>'Core Indicators'!D56</f>
        <v>Jordan</v>
      </c>
      <c r="E56" s="199" t="str">
        <f>'Core Indicators'!E56</f>
        <v>JOR</v>
      </c>
      <c r="F56" s="36">
        <f>'Core Indicators'!O56</f>
        <v>40463</v>
      </c>
      <c r="G56" s="36">
        <f>'Core Indicators'!W56</f>
        <v>8708000</v>
      </c>
      <c r="H56" s="36">
        <f>'Core Indicators'!AE56</f>
        <v>1839000</v>
      </c>
      <c r="I56" s="36">
        <f>'Core Indicators'!AM56</f>
        <v>1319000</v>
      </c>
      <c r="J56" s="36" t="str">
        <f>'Core Indicators'!AU56</f>
        <v>x</v>
      </c>
      <c r="K56" s="36" t="str">
        <f>'Core Indicators'!BC56</f>
        <v>x</v>
      </c>
      <c r="L56" s="36">
        <f>'Core Indicators'!BK56</f>
        <v>0</v>
      </c>
      <c r="M56" s="36" t="str">
        <f>'Core Indicators'!BS56</f>
        <v>x</v>
      </c>
      <c r="N56" s="36" t="str">
        <f>'Core Indicators'!CA56</f>
        <v>x</v>
      </c>
      <c r="O56" s="36" t="e">
        <f>'Core Indicators'!CI56</f>
        <v>#N/A</v>
      </c>
      <c r="P56" s="36" t="str">
        <f>'Core Indicators'!CQ56</f>
        <v>x</v>
      </c>
      <c r="Q56" s="36">
        <f>'Core Indicators'!DG56</f>
        <v>6869000</v>
      </c>
      <c r="R56" s="36">
        <f>'Core Indicators'!DO56</f>
        <v>1062000</v>
      </c>
      <c r="S56" s="36">
        <f>'Core Indicators'!DW56</f>
        <v>622000</v>
      </c>
      <c r="T56" s="36">
        <f>'Core Indicators'!EE56</f>
        <v>155000</v>
      </c>
      <c r="U56" s="36">
        <f>'Core Indicators'!EM56</f>
        <v>0</v>
      </c>
      <c r="V56" s="36">
        <f>'Core Indicators'!FC56</f>
        <v>2</v>
      </c>
      <c r="W56" s="36" t="str">
        <f>'Core Indicators'!FK56</f>
        <v>x</v>
      </c>
      <c r="X56" s="36" t="str">
        <f>'Core Indicators'!FS56</f>
        <v>x</v>
      </c>
      <c r="Y56" s="36">
        <f>'Core Indicators'!GA56</f>
        <v>0</v>
      </c>
      <c r="Z56" s="36">
        <f>'Core Indicators'!GI56</f>
        <v>0</v>
      </c>
      <c r="AA56" s="36">
        <f>'Core Indicators'!GQ56</f>
        <v>0</v>
      </c>
      <c r="AB56" s="36">
        <f>'Core Indicators'!GY56</f>
        <v>0</v>
      </c>
      <c r="AC56" s="36">
        <f>'Core Indicators'!HG56</f>
        <v>0</v>
      </c>
      <c r="AD56" s="36">
        <f>'Core Indicators'!HO56</f>
        <v>1</v>
      </c>
      <c r="AE56" s="36">
        <f>'Core Indicators'!HW56</f>
        <v>0</v>
      </c>
      <c r="AF56" s="36">
        <f>'Core Indicators'!IE56</f>
        <v>2</v>
      </c>
      <c r="AG56" s="36">
        <f>'Core Indicators'!IM56</f>
        <v>0</v>
      </c>
    </row>
    <row r="57" spans="1:33" ht="20.100000000000001" customHeight="1" x14ac:dyDescent="0.25">
      <c r="A57" s="200" t="str">
        <f>'Core Indicators'!A:A</f>
        <v xml:space="preserve">Multiple crisis in Kenya </v>
      </c>
      <c r="B57" s="200" t="str">
        <f>'Core Indicators'!B:B</f>
        <v>Drought,Displacement</v>
      </c>
      <c r="C57" s="200" t="str">
        <f>'Core Indicators'!C57</f>
        <v>KEN001</v>
      </c>
      <c r="D57" s="200" t="str">
        <f>'Core Indicators'!D57</f>
        <v>Kenya</v>
      </c>
      <c r="E57" s="200" t="str">
        <f>'Core Indicators'!E57</f>
        <v>KEN</v>
      </c>
      <c r="F57" s="35">
        <f>'Core Indicators'!O57</f>
        <v>519240</v>
      </c>
      <c r="G57" s="35">
        <f>'Core Indicators'!W57</f>
        <v>16922000</v>
      </c>
      <c r="H57" s="35">
        <f>'Core Indicators'!AE57</f>
        <v>16922000</v>
      </c>
      <c r="I57" s="35">
        <f>'Core Indicators'!AM57</f>
        <v>555000</v>
      </c>
      <c r="J57" s="35" t="str">
        <f>'Core Indicators'!AU57</f>
        <v>x</v>
      </c>
      <c r="K57" s="35">
        <f>'Core Indicators'!BC57</f>
        <v>1000538</v>
      </c>
      <c r="L57" s="35" t="str">
        <f>'Core Indicators'!BK57</f>
        <v>x</v>
      </c>
      <c r="M57" s="35">
        <f>'Core Indicators'!BS57</f>
        <v>0</v>
      </c>
      <c r="N57" s="35">
        <f>'Core Indicators'!CA57</f>
        <v>0</v>
      </c>
      <c r="O57" s="35" t="e">
        <f>'Core Indicators'!CI57</f>
        <v>#N/A</v>
      </c>
      <c r="P57" s="35">
        <f>'Core Indicators'!CQ57</f>
        <v>0</v>
      </c>
      <c r="Q57" s="35">
        <f>'Core Indicators'!DG57</f>
        <v>0</v>
      </c>
      <c r="R57" s="35">
        <f>'Core Indicators'!DO57</f>
        <v>12012000</v>
      </c>
      <c r="S57" s="35">
        <f>'Core Indicators'!DW57</f>
        <v>3698000</v>
      </c>
      <c r="T57" s="35">
        <f>'Core Indicators'!EE57</f>
        <v>1212000</v>
      </c>
      <c r="U57" s="35">
        <f>'Core Indicators'!EM57</f>
        <v>0</v>
      </c>
      <c r="V57" s="35">
        <f>'Core Indicators'!FC57</f>
        <v>2</v>
      </c>
      <c r="W57" s="35">
        <f>'Core Indicators'!FK57</f>
        <v>0</v>
      </c>
      <c r="X57" s="35">
        <f>'Core Indicators'!FS57</f>
        <v>0</v>
      </c>
      <c r="Y57" s="35">
        <f>'Core Indicators'!GA57</f>
        <v>1</v>
      </c>
      <c r="Z57" s="35">
        <f>'Core Indicators'!GI57</f>
        <v>1</v>
      </c>
      <c r="AA57" s="35">
        <f>'Core Indicators'!GQ57</f>
        <v>0</v>
      </c>
      <c r="AB57" s="35">
        <f>'Core Indicators'!GY57</f>
        <v>0</v>
      </c>
      <c r="AC57" s="35">
        <f>'Core Indicators'!HG57</f>
        <v>2</v>
      </c>
      <c r="AD57" s="35">
        <f>'Core Indicators'!HO57</f>
        <v>2</v>
      </c>
      <c r="AE57" s="35">
        <f>'Core Indicators'!HW57</f>
        <v>1</v>
      </c>
      <c r="AF57" s="35">
        <f>'Core Indicators'!IE57</f>
        <v>1</v>
      </c>
      <c r="AG57" s="35">
        <f>'Core Indicators'!IM57</f>
        <v>1</v>
      </c>
    </row>
    <row r="58" spans="1:33" ht="20.100000000000001" customHeight="1" x14ac:dyDescent="0.25">
      <c r="A58" s="199" t="str">
        <f>'Core Indicators'!A:A</f>
        <v>Refugee situation in Kenya</v>
      </c>
      <c r="B58" s="199" t="str">
        <f>'Core Indicators'!B:B</f>
        <v>Displacement</v>
      </c>
      <c r="C58" s="199" t="str">
        <f>'Core Indicators'!C58</f>
        <v>KEN002</v>
      </c>
      <c r="D58" s="199" t="str">
        <f>'Core Indicators'!D58</f>
        <v>Kenya</v>
      </c>
      <c r="E58" s="199" t="str">
        <f>'Core Indicators'!E58</f>
        <v>KEN</v>
      </c>
      <c r="F58" s="36">
        <f>'Core Indicators'!O58</f>
        <v>38244</v>
      </c>
      <c r="G58" s="36">
        <f>'Core Indicators'!W58</f>
        <v>1114000</v>
      </c>
      <c r="H58" s="36">
        <f>'Core Indicators'!AE58</f>
        <v>555000</v>
      </c>
      <c r="I58" s="36">
        <f>'Core Indicators'!AM58</f>
        <v>555000</v>
      </c>
      <c r="J58" s="36" t="str">
        <f>'Core Indicators'!AU58</f>
        <v>x</v>
      </c>
      <c r="K58" s="36" t="str">
        <f>'Core Indicators'!BC58</f>
        <v>x</v>
      </c>
      <c r="L58" s="36" t="str">
        <f>'Core Indicators'!BK58</f>
        <v>x</v>
      </c>
      <c r="M58" s="36">
        <f>'Core Indicators'!BS58</f>
        <v>0</v>
      </c>
      <c r="N58" s="36">
        <f>'Core Indicators'!CA58</f>
        <v>0</v>
      </c>
      <c r="O58" s="36" t="e">
        <f>'Core Indicators'!CI58</f>
        <v>#N/A</v>
      </c>
      <c r="P58" s="36">
        <f>'Core Indicators'!CQ58</f>
        <v>0</v>
      </c>
      <c r="Q58" s="36">
        <f>'Core Indicators'!DG58</f>
        <v>559000</v>
      </c>
      <c r="R58" s="36">
        <f>'Core Indicators'!DO58</f>
        <v>0</v>
      </c>
      <c r="S58" s="36">
        <f>'Core Indicators'!DW58</f>
        <v>555000</v>
      </c>
      <c r="T58" s="36">
        <f>'Core Indicators'!EE58</f>
        <v>0</v>
      </c>
      <c r="U58" s="36">
        <f>'Core Indicators'!EM58</f>
        <v>0</v>
      </c>
      <c r="V58" s="36">
        <f>'Core Indicators'!FC58</f>
        <v>2</v>
      </c>
      <c r="W58" s="36">
        <f>'Core Indicators'!FK58</f>
        <v>0</v>
      </c>
      <c r="X58" s="36" t="str">
        <f>'Core Indicators'!FS58</f>
        <v>x</v>
      </c>
      <c r="Y58" s="36">
        <f>'Core Indicators'!GA58</f>
        <v>1</v>
      </c>
      <c r="Z58" s="36">
        <f>'Core Indicators'!GI58</f>
        <v>1</v>
      </c>
      <c r="AA58" s="36">
        <f>'Core Indicators'!GQ58</f>
        <v>0</v>
      </c>
      <c r="AB58" s="36">
        <f>'Core Indicators'!GY58</f>
        <v>0</v>
      </c>
      <c r="AC58" s="36">
        <f>'Core Indicators'!HG58</f>
        <v>2</v>
      </c>
      <c r="AD58" s="36">
        <f>'Core Indicators'!HO58</f>
        <v>0</v>
      </c>
      <c r="AE58" s="36">
        <f>'Core Indicators'!HW58</f>
        <v>0</v>
      </c>
      <c r="AF58" s="36">
        <f>'Core Indicators'!IE58</f>
        <v>1</v>
      </c>
      <c r="AG58" s="36">
        <f>'Core Indicators'!IM58</f>
        <v>1</v>
      </c>
    </row>
    <row r="59" spans="1:33" ht="20.100000000000001" customHeight="1" x14ac:dyDescent="0.25">
      <c r="A59" s="200" t="str">
        <f>'Core Indicators'!A:A</f>
        <v>Drought in Kenya</v>
      </c>
      <c r="B59" s="200" t="str">
        <f>'Core Indicators'!B:B</f>
        <v>Drought</v>
      </c>
      <c r="C59" s="200" t="str">
        <f>'Core Indicators'!C59</f>
        <v>KEN003</v>
      </c>
      <c r="D59" s="200" t="str">
        <f>'Core Indicators'!D59</f>
        <v>Kenya</v>
      </c>
      <c r="E59" s="200" t="str">
        <f>'Core Indicators'!E59</f>
        <v>KEN</v>
      </c>
      <c r="F59" s="35">
        <f>'Core Indicators'!O59</f>
        <v>519240</v>
      </c>
      <c r="G59" s="35">
        <f>'Core Indicators'!W59</f>
        <v>16834000</v>
      </c>
      <c r="H59" s="35">
        <f>'Core Indicators'!AE59</f>
        <v>16834000</v>
      </c>
      <c r="I59" s="35" t="str">
        <f>'Core Indicators'!AM59</f>
        <v>x</v>
      </c>
      <c r="J59" s="35" t="str">
        <f>'Core Indicators'!AU59</f>
        <v>x</v>
      </c>
      <c r="K59" s="35">
        <f>'Core Indicators'!BC59</f>
        <v>1000538</v>
      </c>
      <c r="L59" s="35" t="str">
        <f>'Core Indicators'!BK59</f>
        <v>x</v>
      </c>
      <c r="M59" s="35">
        <f>'Core Indicators'!BS59</f>
        <v>0</v>
      </c>
      <c r="N59" s="35">
        <f>'Core Indicators'!CA59</f>
        <v>0</v>
      </c>
      <c r="O59" s="35" t="e">
        <f>'Core Indicators'!CI59</f>
        <v>#N/A</v>
      </c>
      <c r="P59" s="35">
        <f>'Core Indicators'!CQ59</f>
        <v>0</v>
      </c>
      <c r="Q59" s="35">
        <f>'Core Indicators'!DG59</f>
        <v>0</v>
      </c>
      <c r="R59" s="35">
        <f>'Core Indicators'!DO59</f>
        <v>12480000</v>
      </c>
      <c r="S59" s="35">
        <f>'Core Indicators'!DW59</f>
        <v>3143000</v>
      </c>
      <c r="T59" s="35">
        <f>'Core Indicators'!EE59</f>
        <v>1212000</v>
      </c>
      <c r="U59" s="35">
        <f>'Core Indicators'!EM59</f>
        <v>0</v>
      </c>
      <c r="V59" s="35">
        <f>'Core Indicators'!FC59</f>
        <v>2</v>
      </c>
      <c r="W59" s="35">
        <f>'Core Indicators'!FK59</f>
        <v>0</v>
      </c>
      <c r="X59" s="35">
        <f>'Core Indicators'!FS59</f>
        <v>0</v>
      </c>
      <c r="Y59" s="35">
        <f>'Core Indicators'!GA59</f>
        <v>1</v>
      </c>
      <c r="Z59" s="35">
        <f>'Core Indicators'!GI59</f>
        <v>1</v>
      </c>
      <c r="AA59" s="35">
        <f>'Core Indicators'!GQ59</f>
        <v>0</v>
      </c>
      <c r="AB59" s="35">
        <f>'Core Indicators'!GY59</f>
        <v>0</v>
      </c>
      <c r="AC59" s="35">
        <f>'Core Indicators'!HG59</f>
        <v>0</v>
      </c>
      <c r="AD59" s="35">
        <f>'Core Indicators'!HO59</f>
        <v>2</v>
      </c>
      <c r="AE59" s="35">
        <f>'Core Indicators'!HW59</f>
        <v>1</v>
      </c>
      <c r="AF59" s="35">
        <f>'Core Indicators'!IE59</f>
        <v>1</v>
      </c>
      <c r="AG59" s="35">
        <f>'Core Indicators'!IM59</f>
        <v>1</v>
      </c>
    </row>
    <row r="60" spans="1:33" ht="20.100000000000001" customHeight="1" x14ac:dyDescent="0.25">
      <c r="A60" s="199" t="str">
        <f>'Core Indicators'!A:A</f>
        <v>Syrian refugees in Lebanon</v>
      </c>
      <c r="B60" s="199" t="str">
        <f>'Core Indicators'!B:B</f>
        <v>Displacement</v>
      </c>
      <c r="C60" s="199" t="str">
        <f>'Core Indicators'!C60</f>
        <v>LBN002</v>
      </c>
      <c r="D60" s="199" t="str">
        <f>'Core Indicators'!D60</f>
        <v>Lebanon</v>
      </c>
      <c r="E60" s="199" t="str">
        <f>'Core Indicators'!E60</f>
        <v>LBN</v>
      </c>
      <c r="F60" s="36">
        <f>'Core Indicators'!O60</f>
        <v>10450</v>
      </c>
      <c r="G60" s="36">
        <f>'Core Indicators'!W60</f>
        <v>6769000</v>
      </c>
      <c r="H60" s="36">
        <f>'Core Indicators'!AE60</f>
        <v>6244000</v>
      </c>
      <c r="I60" s="36">
        <f>'Core Indicators'!AM60</f>
        <v>1529000</v>
      </c>
      <c r="J60" s="36" t="str">
        <f>'Core Indicators'!AU60</f>
        <v>x</v>
      </c>
      <c r="K60" s="36">
        <f>'Core Indicators'!BC60</f>
        <v>0</v>
      </c>
      <c r="L60" s="36" t="str">
        <f>'Core Indicators'!BK60</f>
        <v>x</v>
      </c>
      <c r="M60" s="36" t="str">
        <f>'Core Indicators'!BS60</f>
        <v>x</v>
      </c>
      <c r="N60" s="36" t="str">
        <f>'Core Indicators'!CA60</f>
        <v>x</v>
      </c>
      <c r="O60" s="36" t="e">
        <f>'Core Indicators'!CI60</f>
        <v>#N/A</v>
      </c>
      <c r="P60" s="36" t="str">
        <f>'Core Indicators'!CQ60</f>
        <v>x</v>
      </c>
      <c r="Q60" s="36">
        <f>'Core Indicators'!DG60</f>
        <v>525000</v>
      </c>
      <c r="R60" s="36">
        <f>'Core Indicators'!DO60</f>
        <v>4715000</v>
      </c>
      <c r="S60" s="36">
        <f>'Core Indicators'!DW60</f>
        <v>780000</v>
      </c>
      <c r="T60" s="36">
        <f>'Core Indicators'!EE60</f>
        <v>703000</v>
      </c>
      <c r="U60" s="36">
        <f>'Core Indicators'!EM60</f>
        <v>46000</v>
      </c>
      <c r="V60" s="36">
        <f>'Core Indicators'!FC60</f>
        <v>2</v>
      </c>
      <c r="W60" s="36" t="str">
        <f>'Core Indicators'!FK60</f>
        <v>x</v>
      </c>
      <c r="X60" s="36" t="str">
        <f>'Core Indicators'!FS60</f>
        <v>x</v>
      </c>
      <c r="Y60" s="36">
        <f>'Core Indicators'!GA60</f>
        <v>1</v>
      </c>
      <c r="Z60" s="36">
        <f>'Core Indicators'!GI60</f>
        <v>0</v>
      </c>
      <c r="AA60" s="36">
        <f>'Core Indicators'!GQ60</f>
        <v>0</v>
      </c>
      <c r="AB60" s="36">
        <f>'Core Indicators'!GY60</f>
        <v>0</v>
      </c>
      <c r="AC60" s="36">
        <f>'Core Indicators'!HG60</f>
        <v>1</v>
      </c>
      <c r="AD60" s="36">
        <f>'Core Indicators'!HO60</f>
        <v>2</v>
      </c>
      <c r="AE60" s="36">
        <f>'Core Indicators'!HW60</f>
        <v>0</v>
      </c>
      <c r="AF60" s="36">
        <f>'Core Indicators'!IE60</f>
        <v>3</v>
      </c>
      <c r="AG60" s="36">
        <f>'Core Indicators'!IM60</f>
        <v>2</v>
      </c>
    </row>
    <row r="61" spans="1:33" ht="20.100000000000001" customHeight="1" x14ac:dyDescent="0.25">
      <c r="A61" s="200" t="str">
        <f>'Core Indicators'!A:A</f>
        <v>Socioeconomic crisis in Lebanon</v>
      </c>
      <c r="B61" s="200" t="str">
        <f>'Core Indicators'!B:B</f>
        <v>Socio-political,Violence,Tecnological Disaster</v>
      </c>
      <c r="C61" s="200" t="str">
        <f>'Core Indicators'!C61</f>
        <v>LBN004</v>
      </c>
      <c r="D61" s="200" t="str">
        <f>'Core Indicators'!D61</f>
        <v>Lebanon</v>
      </c>
      <c r="E61" s="200" t="str">
        <f>'Core Indicators'!E61</f>
        <v>LBN</v>
      </c>
      <c r="F61" s="35">
        <f>'Core Indicators'!O61</f>
        <v>10450</v>
      </c>
      <c r="G61" s="35">
        <f>'Core Indicators'!W61</f>
        <v>6769000</v>
      </c>
      <c r="H61" s="35">
        <f>'Core Indicators'!AE61</f>
        <v>6244000</v>
      </c>
      <c r="I61" s="35" t="str">
        <f>'Core Indicators'!AM61</f>
        <v>x</v>
      </c>
      <c r="J61" s="35" t="str">
        <f>'Core Indicators'!AU61</f>
        <v>x</v>
      </c>
      <c r="K61" s="35" t="str">
        <f>'Core Indicators'!BC61</f>
        <v>x</v>
      </c>
      <c r="L61" s="35">
        <f>'Core Indicators'!BK61</f>
        <v>208</v>
      </c>
      <c r="M61" s="35" t="str">
        <f>'Core Indicators'!BS61</f>
        <v>x</v>
      </c>
      <c r="N61" s="35" t="str">
        <f>'Core Indicators'!CA61</f>
        <v>x</v>
      </c>
      <c r="O61" s="35" t="e">
        <f>'Core Indicators'!CI61</f>
        <v>#N/A</v>
      </c>
      <c r="P61" s="35" t="str">
        <f>'Core Indicators'!CQ61</f>
        <v>x</v>
      </c>
      <c r="Q61" s="35">
        <f>'Core Indicators'!DG61</f>
        <v>525000</v>
      </c>
      <c r="R61" s="35">
        <f>'Core Indicators'!DO61</f>
        <v>3035000</v>
      </c>
      <c r="S61" s="35">
        <f>'Core Indicators'!DW61</f>
        <v>1889000</v>
      </c>
      <c r="T61" s="35">
        <f>'Core Indicators'!EE61</f>
        <v>1275000</v>
      </c>
      <c r="U61" s="35">
        <f>'Core Indicators'!EM61</f>
        <v>46000</v>
      </c>
      <c r="V61" s="35">
        <f>'Core Indicators'!FC61</f>
        <v>3</v>
      </c>
      <c r="W61" s="35" t="str">
        <f>'Core Indicators'!FK61</f>
        <v>x</v>
      </c>
      <c r="X61" s="35" t="str">
        <f>'Core Indicators'!FS61</f>
        <v>x</v>
      </c>
      <c r="Y61" s="35">
        <f>'Core Indicators'!GA61</f>
        <v>1</v>
      </c>
      <c r="Z61" s="35">
        <f>'Core Indicators'!GI61</f>
        <v>0</v>
      </c>
      <c r="AA61" s="35">
        <f>'Core Indicators'!GQ61</f>
        <v>1</v>
      </c>
      <c r="AB61" s="35">
        <f>'Core Indicators'!GY61</f>
        <v>0</v>
      </c>
      <c r="AC61" s="35">
        <f>'Core Indicators'!HG61</f>
        <v>1</v>
      </c>
      <c r="AD61" s="35">
        <f>'Core Indicators'!HO61</f>
        <v>1</v>
      </c>
      <c r="AE61" s="35">
        <f>'Core Indicators'!HW61</f>
        <v>0</v>
      </c>
      <c r="AF61" s="35">
        <f>'Core Indicators'!IE61</f>
        <v>3</v>
      </c>
      <c r="AG61" s="35">
        <f>'Core Indicators'!IM61</f>
        <v>3</v>
      </c>
    </row>
    <row r="62" spans="1:33" ht="20.100000000000001" customHeight="1" x14ac:dyDescent="0.25">
      <c r="A62" s="199" t="str">
        <f>'Core Indicators'!A:A</f>
        <v>Complex crisis in Libya</v>
      </c>
      <c r="B62" s="199" t="str">
        <f>'Core Indicators'!B:B</f>
        <v>Conflict,Displacement,Socio-political</v>
      </c>
      <c r="C62" s="199" t="str">
        <f>'Core Indicators'!C62</f>
        <v>LBY001</v>
      </c>
      <c r="D62" s="199" t="str">
        <f>'Core Indicators'!D62</f>
        <v>Libya</v>
      </c>
      <c r="E62" s="199" t="str">
        <f>'Core Indicators'!E62</f>
        <v>LBY</v>
      </c>
      <c r="F62" s="36">
        <f>'Core Indicators'!O62</f>
        <v>1759540</v>
      </c>
      <c r="G62" s="36">
        <f>'Core Indicators'!W62</f>
        <v>8200000</v>
      </c>
      <c r="H62" s="36">
        <f>'Core Indicators'!AE62</f>
        <v>3772000</v>
      </c>
      <c r="I62" s="36">
        <f>'Core Indicators'!AM62</f>
        <v>1551000</v>
      </c>
      <c r="J62" s="36" t="str">
        <f>'Core Indicators'!AU62</f>
        <v>x</v>
      </c>
      <c r="K62" s="36" t="str">
        <f>'Core Indicators'!BC62</f>
        <v>x</v>
      </c>
      <c r="L62" s="36">
        <f>'Core Indicators'!BK62</f>
        <v>819</v>
      </c>
      <c r="M62" s="36" t="str">
        <f>'Core Indicators'!BS62</f>
        <v>x</v>
      </c>
      <c r="N62" s="36" t="str">
        <f>'Core Indicators'!CA62</f>
        <v>x</v>
      </c>
      <c r="O62" s="36" t="e">
        <f>'Core Indicators'!CI62</f>
        <v>#N/A</v>
      </c>
      <c r="P62" s="36" t="str">
        <f>'Core Indicators'!CQ62</f>
        <v>x</v>
      </c>
      <c r="Q62" s="36">
        <f>'Core Indicators'!DG62</f>
        <v>4428000</v>
      </c>
      <c r="R62" s="36">
        <f>'Core Indicators'!DO62</f>
        <v>2952000</v>
      </c>
      <c r="S62" s="36">
        <f>'Core Indicators'!DW62</f>
        <v>738000</v>
      </c>
      <c r="T62" s="36">
        <f>'Core Indicators'!EE62</f>
        <v>82000</v>
      </c>
      <c r="U62" s="36">
        <f>'Core Indicators'!EM62</f>
        <v>0</v>
      </c>
      <c r="V62" s="36">
        <f>'Core Indicators'!FC62</f>
        <v>7</v>
      </c>
      <c r="W62" s="36">
        <f>'Core Indicators'!FK62</f>
        <v>198000</v>
      </c>
      <c r="X62" s="36">
        <f>'Core Indicators'!FS62</f>
        <v>633000</v>
      </c>
      <c r="Y62" s="36">
        <f>'Core Indicators'!GA62</f>
        <v>1</v>
      </c>
      <c r="Z62" s="36">
        <f>'Core Indicators'!GI62</f>
        <v>3</v>
      </c>
      <c r="AA62" s="36">
        <f>'Core Indicators'!GQ62</f>
        <v>2</v>
      </c>
      <c r="AB62" s="36">
        <f>'Core Indicators'!GY62</f>
        <v>0</v>
      </c>
      <c r="AC62" s="36">
        <f>'Core Indicators'!HG62</f>
        <v>2</v>
      </c>
      <c r="AD62" s="36">
        <f>'Core Indicators'!HO62</f>
        <v>2</v>
      </c>
      <c r="AE62" s="36">
        <f>'Core Indicators'!HW62</f>
        <v>2</v>
      </c>
      <c r="AF62" s="36">
        <f>'Core Indicators'!IE62</f>
        <v>1</v>
      </c>
      <c r="AG62" s="36">
        <f>'Core Indicators'!IM62</f>
        <v>1</v>
      </c>
    </row>
    <row r="63" spans="1:33" ht="20.100000000000001" customHeight="1" x14ac:dyDescent="0.25">
      <c r="A63" s="200" t="str">
        <f>'Core Indicators'!A:A</f>
        <v>Mixed migration flows in Libya</v>
      </c>
      <c r="B63" s="200" t="str">
        <f>'Core Indicators'!B:B</f>
        <v>Displacement</v>
      </c>
      <c r="C63" s="200" t="str">
        <f>'Core Indicators'!C63</f>
        <v>LBY002</v>
      </c>
      <c r="D63" s="200" t="str">
        <f>'Core Indicators'!D63</f>
        <v>Libya</v>
      </c>
      <c r="E63" s="200" t="str">
        <f>'Core Indicators'!E63</f>
        <v>LBY</v>
      </c>
      <c r="F63" s="35">
        <f>'Core Indicators'!O63</f>
        <v>1759540</v>
      </c>
      <c r="G63" s="35">
        <f>'Core Indicators'!W63</f>
        <v>8200000</v>
      </c>
      <c r="H63" s="35">
        <f>'Core Indicators'!AE63</f>
        <v>710000</v>
      </c>
      <c r="I63" s="35">
        <f>'Core Indicators'!AM63</f>
        <v>710000</v>
      </c>
      <c r="J63" s="35" t="str">
        <f>'Core Indicators'!AU63</f>
        <v>x</v>
      </c>
      <c r="K63" s="35" t="str">
        <f>'Core Indicators'!BC63</f>
        <v>x</v>
      </c>
      <c r="L63" s="35">
        <f>'Core Indicators'!BK63</f>
        <v>819</v>
      </c>
      <c r="M63" s="35" t="str">
        <f>'Core Indicators'!BS63</f>
        <v>x</v>
      </c>
      <c r="N63" s="35" t="str">
        <f>'Core Indicators'!CA63</f>
        <v>x</v>
      </c>
      <c r="O63" s="35" t="e">
        <f>'Core Indicators'!CI63</f>
        <v>#N/A</v>
      </c>
      <c r="P63" s="35" t="str">
        <f>'Core Indicators'!CQ63</f>
        <v>x</v>
      </c>
      <c r="Q63" s="35">
        <f>'Core Indicators'!DG63</f>
        <v>7490000</v>
      </c>
      <c r="R63" s="35">
        <f>'Core Indicators'!DO63</f>
        <v>0</v>
      </c>
      <c r="S63" s="35">
        <f>'Core Indicators'!DW63</f>
        <v>710000</v>
      </c>
      <c r="T63" s="35">
        <f>'Core Indicators'!EE63</f>
        <v>0</v>
      </c>
      <c r="U63" s="35">
        <f>'Core Indicators'!EM63</f>
        <v>0</v>
      </c>
      <c r="V63" s="35">
        <f>'Core Indicators'!FC63</f>
        <v>4</v>
      </c>
      <c r="W63" s="35">
        <f>'Core Indicators'!FK63</f>
        <v>79000</v>
      </c>
      <c r="X63" s="35">
        <f>'Core Indicators'!FS63</f>
        <v>229000</v>
      </c>
      <c r="Y63" s="35">
        <f>'Core Indicators'!GA63</f>
        <v>1</v>
      </c>
      <c r="Z63" s="35">
        <f>'Core Indicators'!GI63</f>
        <v>3</v>
      </c>
      <c r="AA63" s="35">
        <f>'Core Indicators'!GQ63</f>
        <v>2</v>
      </c>
      <c r="AB63" s="35">
        <f>'Core Indicators'!GY63</f>
        <v>0</v>
      </c>
      <c r="AC63" s="35">
        <f>'Core Indicators'!HG63</f>
        <v>2</v>
      </c>
      <c r="AD63" s="35">
        <f>'Core Indicators'!HO63</f>
        <v>2</v>
      </c>
      <c r="AE63" s="35">
        <f>'Core Indicators'!HW63</f>
        <v>2</v>
      </c>
      <c r="AF63" s="35">
        <f>'Core Indicators'!IE63</f>
        <v>1</v>
      </c>
      <c r="AG63" s="35">
        <f>'Core Indicators'!IM63</f>
        <v>1</v>
      </c>
    </row>
    <row r="64" spans="1:33" ht="20.100000000000001" customHeight="1" x14ac:dyDescent="0.25">
      <c r="A64" s="199" t="str">
        <f>'Core Indicators'!A:A</f>
        <v>Socio-economic crisis in Sri Lanka</v>
      </c>
      <c r="B64" s="199" t="str">
        <f>'Core Indicators'!B:B</f>
        <v>Socio-political,Food Security</v>
      </c>
      <c r="C64" s="199" t="str">
        <f>'Core Indicators'!C64</f>
        <v>LKA002</v>
      </c>
      <c r="D64" s="199" t="str">
        <f>'Core Indicators'!D64</f>
        <v>Sri Lanka</v>
      </c>
      <c r="E64" s="199" t="str">
        <f>'Core Indicators'!E64</f>
        <v>LKA</v>
      </c>
      <c r="F64" s="36">
        <f>'Core Indicators'!O64</f>
        <v>62705</v>
      </c>
      <c r="G64" s="36">
        <f>'Core Indicators'!W64</f>
        <v>22156000</v>
      </c>
      <c r="H64" s="36">
        <f>'Core Indicators'!AE64</f>
        <v>22156000</v>
      </c>
      <c r="I64" s="36">
        <f>'Core Indicators'!AM64</f>
        <v>0</v>
      </c>
      <c r="J64" s="36">
        <f>'Core Indicators'!AU64</f>
        <v>369</v>
      </c>
      <c r="K64" s="36" t="e">
        <f>'Core Indicators'!BC64</f>
        <v>#N/A</v>
      </c>
      <c r="L64" s="36">
        <f>'Core Indicators'!BK64</f>
        <v>10</v>
      </c>
      <c r="M64" s="36" t="e">
        <f>'Core Indicators'!BS64</f>
        <v>#N/A</v>
      </c>
      <c r="N64" s="36" t="e">
        <f>'Core Indicators'!CA64</f>
        <v>#N/A</v>
      </c>
      <c r="O64" s="36" t="e">
        <f>'Core Indicators'!CI64</f>
        <v>#N/A</v>
      </c>
      <c r="P64" s="36" t="e">
        <f>'Core Indicators'!CQ64</f>
        <v>#N/A</v>
      </c>
      <c r="Q64" s="36">
        <f>'Core Indicators'!DG64</f>
        <v>0</v>
      </c>
      <c r="R64" s="36">
        <f>'Core Indicators'!DO64</f>
        <v>16456000</v>
      </c>
      <c r="S64" s="36">
        <f>'Core Indicators'!DW64</f>
        <v>4000000</v>
      </c>
      <c r="T64" s="36">
        <f>'Core Indicators'!EE64</f>
        <v>1644000</v>
      </c>
      <c r="U64" s="36">
        <f>'Core Indicators'!EM64</f>
        <v>56000</v>
      </c>
      <c r="V64" s="36">
        <f>'Core Indicators'!FC64</f>
        <v>1</v>
      </c>
      <c r="W64" s="36" t="e">
        <f>'Core Indicators'!FK64</f>
        <v>#N/A</v>
      </c>
      <c r="X64" s="36" t="e">
        <f>'Core Indicators'!FS64</f>
        <v>#N/A</v>
      </c>
      <c r="Y64" s="36">
        <f>'Core Indicators'!GA64</f>
        <v>0</v>
      </c>
      <c r="Z64" s="36">
        <f>'Core Indicators'!GI64</f>
        <v>0</v>
      </c>
      <c r="AA64" s="36">
        <f>'Core Indicators'!GQ64</f>
        <v>0</v>
      </c>
      <c r="AB64" s="36">
        <f>'Core Indicators'!GY64</f>
        <v>0</v>
      </c>
      <c r="AC64" s="36">
        <f>'Core Indicators'!HG64</f>
        <v>0</v>
      </c>
      <c r="AD64" s="36">
        <f>'Core Indicators'!HO64</f>
        <v>0</v>
      </c>
      <c r="AE64" s="36">
        <f>'Core Indicators'!HW64</f>
        <v>0</v>
      </c>
      <c r="AF64" s="36">
        <f>'Core Indicators'!IE64</f>
        <v>2</v>
      </c>
      <c r="AG64" s="36">
        <f>'Core Indicators'!IM64</f>
        <v>2</v>
      </c>
    </row>
    <row r="65" spans="1:33" ht="20.100000000000001" customHeight="1" x14ac:dyDescent="0.25">
      <c r="A65" s="200" t="str">
        <f>'Core Indicators'!A:A</f>
        <v>Drought in Lesotho</v>
      </c>
      <c r="B65" s="200" t="str">
        <f>'Core Indicators'!B:B</f>
        <v>Drought</v>
      </c>
      <c r="C65" s="200" t="str">
        <f>'Core Indicators'!C65</f>
        <v>LSO002</v>
      </c>
      <c r="D65" s="200" t="str">
        <f>'Core Indicators'!D65</f>
        <v>Lesotho</v>
      </c>
      <c r="E65" s="200" t="str">
        <f>'Core Indicators'!E65</f>
        <v>LSO</v>
      </c>
      <c r="F65" s="35">
        <f>'Core Indicators'!O65</f>
        <v>30360</v>
      </c>
      <c r="G65" s="35">
        <f>'Core Indicators'!W65</f>
        <v>2307000</v>
      </c>
      <c r="H65" s="35">
        <f>'Core Indicators'!AE65</f>
        <v>1486000</v>
      </c>
      <c r="I65" s="35" t="str">
        <f>'Core Indicators'!AM65</f>
        <v>x</v>
      </c>
      <c r="J65" s="35" t="str">
        <f>'Core Indicators'!AU65</f>
        <v>x</v>
      </c>
      <c r="K65" s="35" t="str">
        <f>'Core Indicators'!BC65</f>
        <v>x</v>
      </c>
      <c r="L65" s="35">
        <f>'Core Indicators'!BK65</f>
        <v>0</v>
      </c>
      <c r="M65" s="35">
        <f>'Core Indicators'!BS65</f>
        <v>0</v>
      </c>
      <c r="N65" s="35">
        <f>'Core Indicators'!CA65</f>
        <v>0</v>
      </c>
      <c r="O65" s="35" t="e">
        <f>'Core Indicators'!CI65</f>
        <v>#N/A</v>
      </c>
      <c r="P65" s="35" t="str">
        <f>'Core Indicators'!CQ65</f>
        <v>x</v>
      </c>
      <c r="Q65" s="35">
        <f>'Core Indicators'!DG65</f>
        <v>821000</v>
      </c>
      <c r="R65" s="35">
        <f>'Core Indicators'!DO65</f>
        <v>1166000</v>
      </c>
      <c r="S65" s="35">
        <f>'Core Indicators'!DW65</f>
        <v>320000</v>
      </c>
      <c r="T65" s="35">
        <f>'Core Indicators'!EE65</f>
        <v>0</v>
      </c>
      <c r="U65" s="35">
        <f>'Core Indicators'!EM65</f>
        <v>0</v>
      </c>
      <c r="V65" s="35">
        <f>'Core Indicators'!FC65</f>
        <v>1</v>
      </c>
      <c r="W65" s="35">
        <f>'Core Indicators'!FK65</f>
        <v>0</v>
      </c>
      <c r="X65" s="35">
        <f>'Core Indicators'!FS65</f>
        <v>0</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0</v>
      </c>
      <c r="AG65" s="35">
        <f>'Core Indicators'!IM65</f>
        <v>0</v>
      </c>
    </row>
    <row r="66" spans="1:33" ht="20.100000000000001" customHeight="1" x14ac:dyDescent="0.25">
      <c r="A66" s="199" t="str">
        <f>'Core Indicators'!A:A</f>
        <v>Mixed migration flows in Morocco</v>
      </c>
      <c r="B66" s="199" t="str">
        <f>'Core Indicators'!B:B</f>
        <v>Displacement</v>
      </c>
      <c r="C66" s="199" t="str">
        <f>'Core Indicators'!C66</f>
        <v>MAR002</v>
      </c>
      <c r="D66" s="199" t="str">
        <f>'Core Indicators'!D66</f>
        <v>Morocco</v>
      </c>
      <c r="E66" s="199" t="str">
        <f>'Core Indicators'!E66</f>
        <v>MAR</v>
      </c>
      <c r="F66" s="36">
        <f>'Core Indicators'!O66</f>
        <v>446300</v>
      </c>
      <c r="G66" s="36">
        <f>'Core Indicators'!W66</f>
        <v>37480000</v>
      </c>
      <c r="H66" s="36">
        <f>'Core Indicators'!AE66</f>
        <v>21000</v>
      </c>
      <c r="I66" s="36">
        <f>'Core Indicators'!AM66</f>
        <v>21000</v>
      </c>
      <c r="J66" s="36" t="str">
        <f>'Core Indicators'!AU66</f>
        <v>x</v>
      </c>
      <c r="K66" s="36" t="str">
        <f>'Core Indicators'!BC66</f>
        <v>x</v>
      </c>
      <c r="L66" s="36">
        <f>'Core Indicators'!BK66</f>
        <v>117</v>
      </c>
      <c r="M66" s="36">
        <f>'Core Indicators'!BS66</f>
        <v>0</v>
      </c>
      <c r="N66" s="36">
        <f>'Core Indicators'!CA66</f>
        <v>0</v>
      </c>
      <c r="O66" s="36" t="e">
        <f>'Core Indicators'!CI66</f>
        <v>#N/A</v>
      </c>
      <c r="P66" s="36">
        <f>'Core Indicators'!CQ66</f>
        <v>0</v>
      </c>
      <c r="Q66" s="36">
        <f>'Core Indicators'!DG66</f>
        <v>37459000</v>
      </c>
      <c r="R66" s="36">
        <f>'Core Indicators'!DO66</f>
        <v>0</v>
      </c>
      <c r="S66" s="36">
        <f>'Core Indicators'!DW66</f>
        <v>21000</v>
      </c>
      <c r="T66" s="36">
        <f>'Core Indicators'!EE66</f>
        <v>0</v>
      </c>
      <c r="U66" s="36">
        <f>'Core Indicators'!EM66</f>
        <v>0</v>
      </c>
      <c r="V66" s="36">
        <f>'Core Indicators'!FC66</f>
        <v>4</v>
      </c>
      <c r="W66" s="36">
        <f>'Core Indicators'!FK66</f>
        <v>0</v>
      </c>
      <c r="X66" s="36">
        <f>'Core Indicators'!FS66</f>
        <v>0</v>
      </c>
      <c r="Y66" s="36">
        <f>'Core Indicators'!GA66</f>
        <v>0</v>
      </c>
      <c r="Z66" s="36">
        <f>'Core Indicators'!GI66</f>
        <v>0</v>
      </c>
      <c r="AA66" s="36">
        <f>'Core Indicators'!GQ66</f>
        <v>0</v>
      </c>
      <c r="AB66" s="36">
        <f>'Core Indicators'!GY66</f>
        <v>0</v>
      </c>
      <c r="AC66" s="36">
        <f>'Core Indicators'!HG66</f>
        <v>0</v>
      </c>
      <c r="AD66" s="36">
        <f>'Core Indicators'!HO66</f>
        <v>0</v>
      </c>
      <c r="AE66" s="36">
        <f>'Core Indicators'!HW66</f>
        <v>0</v>
      </c>
      <c r="AF66" s="36">
        <f>'Core Indicators'!IE66</f>
        <v>1</v>
      </c>
      <c r="AG66" s="36">
        <f>'Core Indicators'!IM66</f>
        <v>0</v>
      </c>
    </row>
    <row r="67" spans="1:33" ht="20.100000000000001" customHeight="1" x14ac:dyDescent="0.25">
      <c r="A67" s="200" t="str">
        <f>'Core Indicators'!A:A</f>
        <v>DIsplacement from Ukraine conflict in Moldova</v>
      </c>
      <c r="B67" s="200" t="str">
        <f>'Core Indicators'!B:B</f>
        <v>Displacement,Conflict</v>
      </c>
      <c r="C67" s="200" t="str">
        <f>'Core Indicators'!C67</f>
        <v>MDA002</v>
      </c>
      <c r="D67" s="200" t="str">
        <f>'Core Indicators'!D67</f>
        <v>Moldova</v>
      </c>
      <c r="E67" s="200" t="str">
        <f>'Core Indicators'!E67</f>
        <v>MDA</v>
      </c>
      <c r="F67" s="35">
        <f>'Core Indicators'!O67</f>
        <v>1595</v>
      </c>
      <c r="G67" s="35">
        <f>'Core Indicators'!W67</f>
        <v>770000</v>
      </c>
      <c r="H67" s="35">
        <f>'Core Indicators'!AE67</f>
        <v>660000</v>
      </c>
      <c r="I67" s="35">
        <f>'Core Indicators'!AM67</f>
        <v>660000</v>
      </c>
      <c r="J67" s="35" t="e">
        <f>'Core Indicators'!AU67</f>
        <v>#N/A</v>
      </c>
      <c r="K67" s="35" t="e">
        <f>'Core Indicators'!BC67</f>
        <v>#N/A</v>
      </c>
      <c r="L67" s="35">
        <f>'Core Indicators'!BK67</f>
        <v>0</v>
      </c>
      <c r="M67" s="35" t="e">
        <f>'Core Indicators'!BS67</f>
        <v>#N/A</v>
      </c>
      <c r="N67" s="35" t="e">
        <f>'Core Indicators'!CA67</f>
        <v>#N/A</v>
      </c>
      <c r="O67" s="35" t="e">
        <f>'Core Indicators'!CI67</f>
        <v>#N/A</v>
      </c>
      <c r="P67" s="35" t="e">
        <f>'Core Indicators'!CQ67</f>
        <v>#N/A</v>
      </c>
      <c r="Q67" s="35">
        <f>'Core Indicators'!DG67</f>
        <v>110000</v>
      </c>
      <c r="R67" s="35">
        <f>'Core Indicators'!DO67</f>
        <v>0</v>
      </c>
      <c r="S67" s="35">
        <f>'Core Indicators'!DW67</f>
        <v>660000</v>
      </c>
      <c r="T67" s="35">
        <f>'Core Indicators'!EE67</f>
        <v>0</v>
      </c>
      <c r="U67" s="35">
        <f>'Core Indicators'!EM67</f>
        <v>0</v>
      </c>
      <c r="V67" s="35">
        <f>'Core Indicators'!FC67</f>
        <v>2</v>
      </c>
      <c r="W67" s="35" t="e">
        <f>'Core Indicators'!FK67</f>
        <v>#N/A</v>
      </c>
      <c r="X67" s="35" t="e">
        <f>'Core Indicators'!FS67</f>
        <v>#N/A</v>
      </c>
      <c r="Y67" s="35">
        <f>'Core Indicators'!GA67</f>
        <v>0</v>
      </c>
      <c r="Z67" s="35">
        <f>'Core Indicators'!GI67</f>
        <v>1</v>
      </c>
      <c r="AA67" s="35">
        <f>'Core Indicators'!GQ67</f>
        <v>0</v>
      </c>
      <c r="AB67" s="35">
        <f>'Core Indicators'!GY67</f>
        <v>0</v>
      </c>
      <c r="AC67" s="35">
        <f>'Core Indicators'!HG67</f>
        <v>0</v>
      </c>
      <c r="AD67" s="35">
        <f>'Core Indicators'!HO67</f>
        <v>0</v>
      </c>
      <c r="AE67" s="35">
        <f>'Core Indicators'!HW67</f>
        <v>0</v>
      </c>
      <c r="AF67" s="35">
        <f>'Core Indicators'!IE67</f>
        <v>0</v>
      </c>
      <c r="AG67" s="35">
        <f>'Core Indicators'!IM67</f>
        <v>0</v>
      </c>
    </row>
    <row r="68" spans="1:33" ht="20.100000000000001" customHeight="1" x14ac:dyDescent="0.25">
      <c r="A68" s="199" t="str">
        <f>'Core Indicators'!A:A</f>
        <v>Multiple crisis in Madagascar</v>
      </c>
      <c r="B68" s="199" t="str">
        <f>'Core Indicators'!B:B</f>
        <v>Drought,Cyclone</v>
      </c>
      <c r="C68" s="199" t="str">
        <f>'Core Indicators'!C68</f>
        <v>MDG001</v>
      </c>
      <c r="D68" s="199" t="str">
        <f>'Core Indicators'!D68</f>
        <v>Madagascar</v>
      </c>
      <c r="E68" s="199" t="str">
        <f>'Core Indicators'!E68</f>
        <v>MDG</v>
      </c>
      <c r="F68" s="36">
        <f>'Core Indicators'!O68</f>
        <v>581800</v>
      </c>
      <c r="G68" s="36">
        <f>'Core Indicators'!W68</f>
        <v>29643000</v>
      </c>
      <c r="H68" s="36">
        <f>'Core Indicators'!AE68</f>
        <v>1501000</v>
      </c>
      <c r="I68" s="36">
        <f>'Core Indicators'!AM68</f>
        <v>193000</v>
      </c>
      <c r="J68" s="36" t="str">
        <f>'Core Indicators'!AU68</f>
        <v>x</v>
      </c>
      <c r="K68" s="36">
        <f>'Core Indicators'!BC68</f>
        <v>39000</v>
      </c>
      <c r="L68" s="36">
        <f>'Core Indicators'!BK68</f>
        <v>244</v>
      </c>
      <c r="M68" s="36" t="str">
        <f>'Core Indicators'!BS68</f>
        <v>x</v>
      </c>
      <c r="N68" s="36">
        <f>'Core Indicators'!CA68</f>
        <v>57000</v>
      </c>
      <c r="O68" s="36" t="e">
        <f>'Core Indicators'!CI68</f>
        <v>#N/A</v>
      </c>
      <c r="P68" s="36" t="str">
        <f>'Core Indicators'!CQ68</f>
        <v>x</v>
      </c>
      <c r="Q68" s="36">
        <f>'Core Indicators'!DG68</f>
        <v>28141000</v>
      </c>
      <c r="R68" s="36">
        <f>'Core Indicators'!DO68</f>
        <v>1122000</v>
      </c>
      <c r="S68" s="36">
        <f>'Core Indicators'!DW68</f>
        <v>364000</v>
      </c>
      <c r="T68" s="36">
        <f>'Core Indicators'!EE68</f>
        <v>14000</v>
      </c>
      <c r="U68" s="36">
        <f>'Core Indicators'!EM68</f>
        <v>0</v>
      </c>
      <c r="V68" s="36">
        <f>'Core Indicators'!FC68</f>
        <v>1</v>
      </c>
      <c r="W68" s="36" t="str">
        <f>'Core Indicators'!FK68</f>
        <v>x</v>
      </c>
      <c r="X68" s="36" t="str">
        <f>'Core Indicators'!FS68</f>
        <v>x</v>
      </c>
      <c r="Y68" s="36">
        <f>'Core Indicators'!GA68</f>
        <v>0</v>
      </c>
      <c r="Z68" s="36">
        <f>'Core Indicators'!GI68</f>
        <v>0</v>
      </c>
      <c r="AA68" s="36">
        <f>'Core Indicators'!GQ68</f>
        <v>0</v>
      </c>
      <c r="AB68" s="36">
        <f>'Core Indicators'!GY68</f>
        <v>0</v>
      </c>
      <c r="AC68" s="36">
        <f>'Core Indicators'!HG68</f>
        <v>0</v>
      </c>
      <c r="AD68" s="36">
        <f>'Core Indicators'!HO68</f>
        <v>0</v>
      </c>
      <c r="AE68" s="36">
        <f>'Core Indicators'!HW68</f>
        <v>1</v>
      </c>
      <c r="AF68" s="36">
        <f>'Core Indicators'!IE68</f>
        <v>0</v>
      </c>
      <c r="AG68" s="36">
        <f>'Core Indicators'!IM68</f>
        <v>3</v>
      </c>
    </row>
    <row r="69" spans="1:33" ht="20.100000000000001" customHeight="1" x14ac:dyDescent="0.25">
      <c r="A69" s="200" t="str">
        <f>'Core Indicators'!A:A</f>
        <v>Drought in Madagascar</v>
      </c>
      <c r="B69" s="200" t="str">
        <f>'Core Indicators'!B:B</f>
        <v>Drought</v>
      </c>
      <c r="C69" s="200" t="str">
        <f>'Core Indicators'!C69</f>
        <v>MDG002</v>
      </c>
      <c r="D69" s="200" t="str">
        <f>'Core Indicators'!D69</f>
        <v>Madagascar</v>
      </c>
      <c r="E69" s="200" t="str">
        <f>'Core Indicators'!E69</f>
        <v>MDG</v>
      </c>
      <c r="F69" s="35">
        <f>'Core Indicators'!O69</f>
        <v>149752</v>
      </c>
      <c r="G69" s="35">
        <f>'Core Indicators'!W69</f>
        <v>730000</v>
      </c>
      <c r="H69" s="35">
        <f>'Core Indicators'!AE69</f>
        <v>541000</v>
      </c>
      <c r="I69" s="35">
        <f>'Core Indicators'!AM69</f>
        <v>5000</v>
      </c>
      <c r="J69" s="35" t="str">
        <f>'Core Indicators'!AU69</f>
        <v>x</v>
      </c>
      <c r="K69" s="35">
        <f>'Core Indicators'!BC69</f>
        <v>39000</v>
      </c>
      <c r="L69" s="35">
        <f>'Core Indicators'!BK69</f>
        <v>30</v>
      </c>
      <c r="M69" s="35" t="str">
        <f>'Core Indicators'!BS69</f>
        <v>x</v>
      </c>
      <c r="N69" s="35" t="str">
        <f>'Core Indicators'!CA69</f>
        <v>x</v>
      </c>
      <c r="O69" s="35" t="e">
        <f>'Core Indicators'!CI69</f>
        <v>#N/A</v>
      </c>
      <c r="P69" s="35" t="str">
        <f>'Core Indicators'!CQ69</f>
        <v>x</v>
      </c>
      <c r="Q69" s="35">
        <f>'Core Indicators'!DG69</f>
        <v>189000</v>
      </c>
      <c r="R69" s="35">
        <f>'Core Indicators'!DO69</f>
        <v>350000</v>
      </c>
      <c r="S69" s="35">
        <f>'Core Indicators'!DW69</f>
        <v>177000</v>
      </c>
      <c r="T69" s="35">
        <f>'Core Indicators'!EE69</f>
        <v>14000</v>
      </c>
      <c r="U69" s="35">
        <f>'Core Indicators'!EM69</f>
        <v>0</v>
      </c>
      <c r="V69" s="35">
        <f>'Core Indicators'!FC69</f>
        <v>1</v>
      </c>
      <c r="W69" s="35" t="str">
        <f>'Core Indicators'!FK69</f>
        <v>x</v>
      </c>
      <c r="X69" s="35" t="str">
        <f>'Core Indicators'!FS69</f>
        <v>x</v>
      </c>
      <c r="Y69" s="35">
        <f>'Core Indicators'!GA69</f>
        <v>0</v>
      </c>
      <c r="Z69" s="35">
        <f>'Core Indicators'!GI69</f>
        <v>0</v>
      </c>
      <c r="AA69" s="35">
        <f>'Core Indicators'!GQ69</f>
        <v>0</v>
      </c>
      <c r="AB69" s="35">
        <f>'Core Indicators'!GY69</f>
        <v>0</v>
      </c>
      <c r="AC69" s="35">
        <f>'Core Indicators'!HG69</f>
        <v>0</v>
      </c>
      <c r="AD69" s="35">
        <f>'Core Indicators'!HO69</f>
        <v>0</v>
      </c>
      <c r="AE69" s="35">
        <f>'Core Indicators'!HW69</f>
        <v>1</v>
      </c>
      <c r="AF69" s="35">
        <f>'Core Indicators'!IE69</f>
        <v>0</v>
      </c>
      <c r="AG69" s="35">
        <f>'Core Indicators'!IM69</f>
        <v>3</v>
      </c>
    </row>
    <row r="70" spans="1:33" ht="20.100000000000001" customHeight="1" x14ac:dyDescent="0.25">
      <c r="A70" s="199" t="str">
        <f>'Core Indicators'!A:A</f>
        <v>Tropical Cyclones Season in 2022 in Madagascar</v>
      </c>
      <c r="B70" s="199" t="str">
        <f>'Core Indicators'!B:B</f>
        <v>Cyclone</v>
      </c>
      <c r="C70" s="199" t="str">
        <f>'Core Indicators'!C70</f>
        <v>MDG006</v>
      </c>
      <c r="D70" s="199" t="str">
        <f>'Core Indicators'!D70</f>
        <v>Madagascar</v>
      </c>
      <c r="E70" s="199" t="str">
        <f>'Core Indicators'!E70</f>
        <v>MDG</v>
      </c>
      <c r="F70" s="36">
        <f>'Core Indicators'!O70</f>
        <v>581800</v>
      </c>
      <c r="G70" s="36">
        <f>'Core Indicators'!W70</f>
        <v>29643000</v>
      </c>
      <c r="H70" s="36">
        <f>'Core Indicators'!AE70</f>
        <v>960000</v>
      </c>
      <c r="I70" s="36">
        <f>'Core Indicators'!AM70</f>
        <v>188000</v>
      </c>
      <c r="J70" s="36" t="str">
        <f>'Core Indicators'!AU70</f>
        <v>x</v>
      </c>
      <c r="K70" s="36" t="str">
        <f>'Core Indicators'!BC70</f>
        <v>x</v>
      </c>
      <c r="L70" s="36">
        <f>'Core Indicators'!BK70</f>
        <v>214</v>
      </c>
      <c r="M70" s="36" t="str">
        <f>'Core Indicators'!BS70</f>
        <v>x</v>
      </c>
      <c r="N70" s="36">
        <f>'Core Indicators'!CA70</f>
        <v>57000</v>
      </c>
      <c r="O70" s="36" t="e">
        <f>'Core Indicators'!CI70</f>
        <v>#N/A</v>
      </c>
      <c r="P70" s="36" t="str">
        <f>'Core Indicators'!CQ70</f>
        <v>x</v>
      </c>
      <c r="Q70" s="36">
        <f>'Core Indicators'!DG70</f>
        <v>28683000</v>
      </c>
      <c r="R70" s="36">
        <f>'Core Indicators'!DO70</f>
        <v>772000</v>
      </c>
      <c r="S70" s="36">
        <f>'Core Indicators'!DW70</f>
        <v>188000</v>
      </c>
      <c r="T70" s="36">
        <f>'Core Indicators'!EE70</f>
        <v>0</v>
      </c>
      <c r="U70" s="36">
        <f>'Core Indicators'!EM70</f>
        <v>0</v>
      </c>
      <c r="V70" s="36">
        <f>'Core Indicators'!FC70</f>
        <v>1</v>
      </c>
      <c r="W70" s="36" t="str">
        <f>'Core Indicators'!FK70</f>
        <v>x</v>
      </c>
      <c r="X70" s="36" t="str">
        <f>'Core Indicators'!FS70</f>
        <v>x</v>
      </c>
      <c r="Y70" s="36">
        <f>'Core Indicators'!GA70</f>
        <v>0</v>
      </c>
      <c r="Z70" s="36">
        <f>'Core Indicators'!GI70</f>
        <v>0</v>
      </c>
      <c r="AA70" s="36">
        <f>'Core Indicators'!GQ70</f>
        <v>0</v>
      </c>
      <c r="AB70" s="36">
        <f>'Core Indicators'!GY70</f>
        <v>0</v>
      </c>
      <c r="AC70" s="36">
        <f>'Core Indicators'!HG70</f>
        <v>0</v>
      </c>
      <c r="AD70" s="36">
        <f>'Core Indicators'!HO70</f>
        <v>0</v>
      </c>
      <c r="AE70" s="36">
        <f>'Core Indicators'!HW70</f>
        <v>0</v>
      </c>
      <c r="AF70" s="36">
        <f>'Core Indicators'!IE70</f>
        <v>0</v>
      </c>
      <c r="AG70" s="36">
        <f>'Core Indicators'!IM70</f>
        <v>3</v>
      </c>
    </row>
    <row r="71" spans="1:33" ht="20.100000000000001" customHeight="1" x14ac:dyDescent="0.25">
      <c r="A71" s="200" t="str">
        <f>'Core Indicators'!A:A</f>
        <v>Multiple crisis in Mexico</v>
      </c>
      <c r="B71" s="200" t="str">
        <f>'Core Indicators'!B:B</f>
        <v>Violence,Displacement</v>
      </c>
      <c r="C71" s="200" t="str">
        <f>'Core Indicators'!C71</f>
        <v>MEX001</v>
      </c>
      <c r="D71" s="200" t="str">
        <f>'Core Indicators'!D71</f>
        <v>Mexico</v>
      </c>
      <c r="E71" s="200" t="str">
        <f>'Core Indicators'!E71</f>
        <v>MEX</v>
      </c>
      <c r="F71" s="35">
        <f>'Core Indicators'!O71</f>
        <v>1943950</v>
      </c>
      <c r="G71" s="35">
        <f>'Core Indicators'!W71</f>
        <v>118414000</v>
      </c>
      <c r="H71" s="35">
        <f>'Core Indicators'!AE71</f>
        <v>607000</v>
      </c>
      <c r="I71" s="35">
        <f>'Core Indicators'!AM71</f>
        <v>607000</v>
      </c>
      <c r="J71" s="35" t="str">
        <f>'Core Indicators'!AU71</f>
        <v>x</v>
      </c>
      <c r="K71" s="35" t="str">
        <f>'Core Indicators'!BC71</f>
        <v>x</v>
      </c>
      <c r="L71" s="35">
        <f>'Core Indicators'!BK71</f>
        <v>8513</v>
      </c>
      <c r="M71" s="35" t="str">
        <f>'Core Indicators'!BS71</f>
        <v>x</v>
      </c>
      <c r="N71" s="35" t="str">
        <f>'Core Indicators'!CA71</f>
        <v>x</v>
      </c>
      <c r="O71" s="35" t="e">
        <f>'Core Indicators'!CI71</f>
        <v>#N/A</v>
      </c>
      <c r="P71" s="35" t="str">
        <f>'Core Indicators'!CQ71</f>
        <v>x</v>
      </c>
      <c r="Q71" s="35">
        <f>'Core Indicators'!DG71</f>
        <v>117806000</v>
      </c>
      <c r="R71" s="35">
        <f>'Core Indicators'!DO71</f>
        <v>513000</v>
      </c>
      <c r="S71" s="35">
        <f>'Core Indicators'!DW71</f>
        <v>94000</v>
      </c>
      <c r="T71" s="35">
        <f>'Core Indicators'!EE71</f>
        <v>0</v>
      </c>
      <c r="U71" s="35">
        <f>'Core Indicators'!EM71</f>
        <v>0</v>
      </c>
      <c r="V71" s="35">
        <f>'Core Indicators'!FC71</f>
        <v>5</v>
      </c>
      <c r="W71" s="35" t="str">
        <f>'Core Indicators'!FK71</f>
        <v>x</v>
      </c>
      <c r="X71" s="35" t="str">
        <f>'Core Indicators'!FS71</f>
        <v>x</v>
      </c>
      <c r="Y71" s="35">
        <f>'Core Indicators'!GA71</f>
        <v>0</v>
      </c>
      <c r="Z71" s="35">
        <f>'Core Indicators'!GI71</f>
        <v>2</v>
      </c>
      <c r="AA71" s="35">
        <f>'Core Indicators'!GQ71</f>
        <v>0</v>
      </c>
      <c r="AB71" s="35">
        <f>'Core Indicators'!GY71</f>
        <v>0</v>
      </c>
      <c r="AC71" s="35">
        <f>'Core Indicators'!HG71</f>
        <v>2</v>
      </c>
      <c r="AD71" s="35">
        <f>'Core Indicators'!HO71</f>
        <v>1</v>
      </c>
      <c r="AE71" s="35">
        <f>'Core Indicators'!HW71</f>
        <v>1</v>
      </c>
      <c r="AF71" s="35">
        <f>'Core Indicators'!IE71</f>
        <v>0</v>
      </c>
      <c r="AG71" s="35">
        <f>'Core Indicators'!IM71</f>
        <v>2</v>
      </c>
    </row>
    <row r="72" spans="1:33" ht="20.100000000000001" customHeight="1" x14ac:dyDescent="0.25">
      <c r="A72" s="199" t="str">
        <f>'Core Indicators'!A:A</f>
        <v>Criminal Violence in Mexico</v>
      </c>
      <c r="B72" s="199" t="str">
        <f>'Core Indicators'!B:B</f>
        <v>Violence,Displacement</v>
      </c>
      <c r="C72" s="199" t="str">
        <f>'Core Indicators'!C72</f>
        <v>MEX002</v>
      </c>
      <c r="D72" s="199" t="str">
        <f>'Core Indicators'!D72</f>
        <v>Mexico</v>
      </c>
      <c r="E72" s="199" t="str">
        <f>'Core Indicators'!E72</f>
        <v>MEX</v>
      </c>
      <c r="F72" s="36">
        <f>'Core Indicators'!O72</f>
        <v>1943950</v>
      </c>
      <c r="G72" s="36">
        <f>'Core Indicators'!W72</f>
        <v>118414000</v>
      </c>
      <c r="H72" s="36">
        <f>'Core Indicators'!AE72</f>
        <v>379000</v>
      </c>
      <c r="I72" s="36">
        <f>'Core Indicators'!AM72</f>
        <v>379000</v>
      </c>
      <c r="J72" s="36" t="str">
        <f>'Core Indicators'!AU72</f>
        <v>x</v>
      </c>
      <c r="K72" s="36" t="str">
        <f>'Core Indicators'!BC72</f>
        <v>x</v>
      </c>
      <c r="L72" s="36">
        <f>'Core Indicators'!BK72</f>
        <v>7794</v>
      </c>
      <c r="M72" s="36" t="str">
        <f>'Core Indicators'!BS72</f>
        <v>x</v>
      </c>
      <c r="N72" s="36" t="str">
        <f>'Core Indicators'!CA72</f>
        <v>x</v>
      </c>
      <c r="O72" s="36" t="e">
        <f>'Core Indicators'!CI72</f>
        <v>#N/A</v>
      </c>
      <c r="P72" s="36" t="str">
        <f>'Core Indicators'!CQ72</f>
        <v>x</v>
      </c>
      <c r="Q72" s="36">
        <f>'Core Indicators'!DG72</f>
        <v>118035000</v>
      </c>
      <c r="R72" s="36">
        <f>'Core Indicators'!DO72</f>
        <v>379000</v>
      </c>
      <c r="S72" s="36" t="str">
        <f>'Core Indicators'!DW72</f>
        <v>x</v>
      </c>
      <c r="T72" s="36" t="str">
        <f>'Core Indicators'!EE72</f>
        <v>x</v>
      </c>
      <c r="U72" s="36" t="str">
        <f>'Core Indicators'!EM72</f>
        <v>x</v>
      </c>
      <c r="V72" s="36">
        <f>'Core Indicators'!FC72</f>
        <v>5</v>
      </c>
      <c r="W72" s="36" t="str">
        <f>'Core Indicators'!FK72</f>
        <v>x</v>
      </c>
      <c r="X72" s="36" t="str">
        <f>'Core Indicators'!FS72</f>
        <v>x</v>
      </c>
      <c r="Y72" s="36">
        <f>'Core Indicators'!GA72</f>
        <v>0</v>
      </c>
      <c r="Z72" s="36">
        <f>'Core Indicators'!GI72</f>
        <v>2</v>
      </c>
      <c r="AA72" s="36">
        <f>'Core Indicators'!GQ72</f>
        <v>1</v>
      </c>
      <c r="AB72" s="36">
        <f>'Core Indicators'!GY72</f>
        <v>0</v>
      </c>
      <c r="AC72" s="36">
        <f>'Core Indicators'!HG72</f>
        <v>2</v>
      </c>
      <c r="AD72" s="36">
        <f>'Core Indicators'!HO72</f>
        <v>1</v>
      </c>
      <c r="AE72" s="36">
        <f>'Core Indicators'!HW72</f>
        <v>1</v>
      </c>
      <c r="AF72" s="36">
        <f>'Core Indicators'!IE72</f>
        <v>0</v>
      </c>
      <c r="AG72" s="36">
        <f>'Core Indicators'!IM72</f>
        <v>2</v>
      </c>
    </row>
    <row r="73" spans="1:33" ht="20.100000000000001" customHeight="1" x14ac:dyDescent="0.25">
      <c r="A73" s="200" t="str">
        <f>'Core Indicators'!A:A</f>
        <v>Mixed Migration in Mexico</v>
      </c>
      <c r="B73" s="200" t="str">
        <f>'Core Indicators'!B:B</f>
        <v>Displacement</v>
      </c>
      <c r="C73" s="200" t="str">
        <f>'Core Indicators'!C73</f>
        <v>MEX003</v>
      </c>
      <c r="D73" s="200" t="str">
        <f>'Core Indicators'!D73</f>
        <v>Mexico</v>
      </c>
      <c r="E73" s="200" t="str">
        <f>'Core Indicators'!E73</f>
        <v>MEX</v>
      </c>
      <c r="F73" s="35">
        <f>'Core Indicators'!O73</f>
        <v>1671738</v>
      </c>
      <c r="G73" s="35">
        <f>'Core Indicators'!W73</f>
        <v>114097000</v>
      </c>
      <c r="H73" s="35">
        <f>'Core Indicators'!AE73</f>
        <v>228000</v>
      </c>
      <c r="I73" s="35">
        <f>'Core Indicators'!AM73</f>
        <v>228000</v>
      </c>
      <c r="J73" s="35" t="str">
        <f>'Core Indicators'!AU73</f>
        <v>x</v>
      </c>
      <c r="K73" s="35" t="str">
        <f>'Core Indicators'!BC73</f>
        <v>x</v>
      </c>
      <c r="L73" s="35">
        <f>'Core Indicators'!BK73</f>
        <v>719</v>
      </c>
      <c r="M73" s="35" t="str">
        <f>'Core Indicators'!BS73</f>
        <v>x</v>
      </c>
      <c r="N73" s="35" t="str">
        <f>'Core Indicators'!CA73</f>
        <v>x</v>
      </c>
      <c r="O73" s="35" t="e">
        <f>'Core Indicators'!CI73</f>
        <v>#N/A</v>
      </c>
      <c r="P73" s="35" t="str">
        <f>'Core Indicators'!CQ73</f>
        <v>x</v>
      </c>
      <c r="Q73" s="35">
        <f>'Core Indicators'!DG73</f>
        <v>113869000</v>
      </c>
      <c r="R73" s="35">
        <f>'Core Indicators'!DO73</f>
        <v>134000</v>
      </c>
      <c r="S73" s="35">
        <f>'Core Indicators'!DW73</f>
        <v>94000</v>
      </c>
      <c r="T73" s="35">
        <f>'Core Indicators'!EE73</f>
        <v>0</v>
      </c>
      <c r="U73" s="35">
        <f>'Core Indicators'!EM73</f>
        <v>0</v>
      </c>
      <c r="V73" s="35">
        <f>'Core Indicators'!FC73</f>
        <v>3</v>
      </c>
      <c r="W73" s="35" t="str">
        <f>'Core Indicators'!FK73</f>
        <v>x</v>
      </c>
      <c r="X73" s="35" t="str">
        <f>'Core Indicators'!FS73</f>
        <v>x</v>
      </c>
      <c r="Y73" s="35">
        <f>'Core Indicators'!GA73</f>
        <v>0</v>
      </c>
      <c r="Z73" s="35">
        <f>'Core Indicators'!GI73</f>
        <v>2</v>
      </c>
      <c r="AA73" s="35">
        <f>'Core Indicators'!GQ73</f>
        <v>0</v>
      </c>
      <c r="AB73" s="35">
        <f>'Core Indicators'!GY73</f>
        <v>0</v>
      </c>
      <c r="AC73" s="35">
        <f>'Core Indicators'!HG73</f>
        <v>2</v>
      </c>
      <c r="AD73" s="35">
        <f>'Core Indicators'!HO73</f>
        <v>1</v>
      </c>
      <c r="AE73" s="35">
        <f>'Core Indicators'!HW73</f>
        <v>1</v>
      </c>
      <c r="AF73" s="35">
        <f>'Core Indicators'!IE73</f>
        <v>0</v>
      </c>
      <c r="AG73" s="35">
        <f>'Core Indicators'!IM73</f>
        <v>2</v>
      </c>
    </row>
    <row r="74" spans="1:33" ht="20.100000000000001" customHeight="1" x14ac:dyDescent="0.25">
      <c r="A74" s="199" t="str">
        <f>'Core Indicators'!A:A</f>
        <v>Complex crisis in Mali</v>
      </c>
      <c r="B74" s="199" t="str">
        <f>'Core Indicators'!B:B</f>
        <v>Conflict</v>
      </c>
      <c r="C74" s="199" t="str">
        <f>'Core Indicators'!C74</f>
        <v>MLI001</v>
      </c>
      <c r="D74" s="199" t="str">
        <f>'Core Indicators'!D74</f>
        <v>Mali</v>
      </c>
      <c r="E74" s="199" t="str">
        <f>'Core Indicators'!E74</f>
        <v>MLI</v>
      </c>
      <c r="F74" s="36">
        <f>'Core Indicators'!O74</f>
        <v>1240190</v>
      </c>
      <c r="G74" s="36">
        <f>'Core Indicators'!W74</f>
        <v>21069000</v>
      </c>
      <c r="H74" s="36">
        <f>'Core Indicators'!AE74</f>
        <v>6300000</v>
      </c>
      <c r="I74" s="36">
        <f>'Core Indicators'!AM74</f>
        <v>1395000</v>
      </c>
      <c r="J74" s="36">
        <f>'Core Indicators'!AU74</f>
        <v>0</v>
      </c>
      <c r="K74" s="36">
        <f>'Core Indicators'!BC74</f>
        <v>44056</v>
      </c>
      <c r="L74" s="36">
        <f>'Core Indicators'!BK74</f>
        <v>2044</v>
      </c>
      <c r="M74" s="36" t="str">
        <f>'Core Indicators'!BS74</f>
        <v>x</v>
      </c>
      <c r="N74" s="36">
        <f>'Core Indicators'!CA74</f>
        <v>1</v>
      </c>
      <c r="O74" s="36" t="e">
        <f>'Core Indicators'!CI74</f>
        <v>#N/A</v>
      </c>
      <c r="P74" s="36" t="str">
        <f>'Core Indicators'!CQ74</f>
        <v>x</v>
      </c>
      <c r="Q74" s="36">
        <f>'Core Indicators'!DG74</f>
        <v>14769000</v>
      </c>
      <c r="R74" s="36">
        <f>'Core Indicators'!DO74</f>
        <v>0</v>
      </c>
      <c r="S74" s="36">
        <f>'Core Indicators'!DW74</f>
        <v>3400000</v>
      </c>
      <c r="T74" s="36">
        <f>'Core Indicators'!EE74</f>
        <v>2700000</v>
      </c>
      <c r="U74" s="36">
        <f>'Core Indicators'!EM74</f>
        <v>200000</v>
      </c>
      <c r="V74" s="36">
        <f>'Core Indicators'!FC74</f>
        <v>3</v>
      </c>
      <c r="W74" s="36" t="str">
        <f>'Core Indicators'!FK74</f>
        <v>x</v>
      </c>
      <c r="X74" s="36" t="str">
        <f>'Core Indicators'!FS74</f>
        <v>x</v>
      </c>
      <c r="Y74" s="36">
        <f>'Core Indicators'!GA74</f>
        <v>1</v>
      </c>
      <c r="Z74" s="36">
        <f>'Core Indicators'!GI74</f>
        <v>3</v>
      </c>
      <c r="AA74" s="36">
        <f>'Core Indicators'!GQ74</f>
        <v>3</v>
      </c>
      <c r="AB74" s="36">
        <f>'Core Indicators'!GY74</f>
        <v>1</v>
      </c>
      <c r="AC74" s="36">
        <f>'Core Indicators'!HG74</f>
        <v>2</v>
      </c>
      <c r="AD74" s="36">
        <f>'Core Indicators'!HO74</f>
        <v>3</v>
      </c>
      <c r="AE74" s="36">
        <f>'Core Indicators'!HW74</f>
        <v>2</v>
      </c>
      <c r="AF74" s="36">
        <f>'Core Indicators'!IE74</f>
        <v>1</v>
      </c>
      <c r="AG74" s="36">
        <f>'Core Indicators'!IM74</f>
        <v>2</v>
      </c>
    </row>
    <row r="75" spans="1:33" ht="20.100000000000001" customHeight="1" x14ac:dyDescent="0.25">
      <c r="A75" s="200" t="str">
        <f>'Core Indicators'!A:A</f>
        <v>Multiple crises in Myanmar</v>
      </c>
      <c r="B75" s="200" t="str">
        <f>'Core Indicators'!B:B</f>
        <v>Socio-political,Conflict,Violence</v>
      </c>
      <c r="C75" s="200" t="str">
        <f>'Core Indicators'!C75</f>
        <v>MMR001</v>
      </c>
      <c r="D75" s="200" t="str">
        <f>'Core Indicators'!D75</f>
        <v>Myanmar</v>
      </c>
      <c r="E75" s="200" t="str">
        <f>'Core Indicators'!E75</f>
        <v>MMR</v>
      </c>
      <c r="F75" s="35">
        <f>'Core Indicators'!O75</f>
        <v>661578</v>
      </c>
      <c r="G75" s="35">
        <f>'Core Indicators'!W75</f>
        <v>55700000</v>
      </c>
      <c r="H75" s="35">
        <f>'Core Indicators'!AE75</f>
        <v>34974000</v>
      </c>
      <c r="I75" s="35">
        <f>'Core Indicators'!AM75</f>
        <v>1384000</v>
      </c>
      <c r="J75" s="35" t="str">
        <f>'Core Indicators'!AU75</f>
        <v>x</v>
      </c>
      <c r="K75" s="35" t="str">
        <f>'Core Indicators'!BC75</f>
        <v>x</v>
      </c>
      <c r="L75" s="35">
        <f>'Core Indicators'!BK75</f>
        <v>10511</v>
      </c>
      <c r="M75" s="35" t="str">
        <f>'Core Indicators'!BS75</f>
        <v>x</v>
      </c>
      <c r="N75" s="35" t="str">
        <f>'Core Indicators'!CA75</f>
        <v>x</v>
      </c>
      <c r="O75" s="35" t="e">
        <f>'Core Indicators'!CI75</f>
        <v>#N/A</v>
      </c>
      <c r="P75" s="35" t="str">
        <f>'Core Indicators'!CQ75</f>
        <v>x</v>
      </c>
      <c r="Q75" s="35">
        <f>'Core Indicators'!DG75</f>
        <v>20726000</v>
      </c>
      <c r="R75" s="35">
        <f>'Core Indicators'!DO75</f>
        <v>20568000</v>
      </c>
      <c r="S75" s="35">
        <f>'Core Indicators'!DW75</f>
        <v>2807000</v>
      </c>
      <c r="T75" s="35">
        <f>'Core Indicators'!EE75</f>
        <v>9137000</v>
      </c>
      <c r="U75" s="35">
        <f>'Core Indicators'!EM75</f>
        <v>2462000</v>
      </c>
      <c r="V75" s="35">
        <f>'Core Indicators'!FC75</f>
        <v>4</v>
      </c>
      <c r="W75" s="35" t="str">
        <f>'Core Indicators'!FK75</f>
        <v>x</v>
      </c>
      <c r="X75" s="35" t="str">
        <f>'Core Indicators'!FS75</f>
        <v>x</v>
      </c>
      <c r="Y75" s="35">
        <f>'Core Indicators'!GA75</f>
        <v>2</v>
      </c>
      <c r="Z75" s="35">
        <f>'Core Indicators'!GI75</f>
        <v>3</v>
      </c>
      <c r="AA75" s="35">
        <f>'Core Indicators'!GQ75</f>
        <v>2</v>
      </c>
      <c r="AB75" s="35">
        <f>'Core Indicators'!GY75</f>
        <v>3</v>
      </c>
      <c r="AC75" s="35">
        <f>'Core Indicators'!HG75</f>
        <v>2</v>
      </c>
      <c r="AD75" s="35">
        <f>'Core Indicators'!HO75</f>
        <v>2</v>
      </c>
      <c r="AE75" s="35">
        <f>'Core Indicators'!HW75</f>
        <v>3</v>
      </c>
      <c r="AF75" s="35">
        <f>'Core Indicators'!IE75</f>
        <v>1</v>
      </c>
      <c r="AG75" s="35">
        <f>'Core Indicators'!IM75</f>
        <v>3</v>
      </c>
    </row>
    <row r="76" spans="1:33" ht="20.100000000000001" customHeight="1" x14ac:dyDescent="0.25">
      <c r="A76" s="199" t="str">
        <f>'Core Indicators'!A:A</f>
        <v>Rakhine Conflict</v>
      </c>
      <c r="B76" s="199" t="str">
        <f>'Core Indicators'!B:B</f>
        <v>Conflict</v>
      </c>
      <c r="C76" s="199" t="str">
        <f>'Core Indicators'!C76</f>
        <v>MMR002</v>
      </c>
      <c r="D76" s="199" t="str">
        <f>'Core Indicators'!D76</f>
        <v>Myanmar</v>
      </c>
      <c r="E76" s="199" t="str">
        <f>'Core Indicators'!E76</f>
        <v>MMR</v>
      </c>
      <c r="F76" s="36">
        <f>'Core Indicators'!O76</f>
        <v>40755</v>
      </c>
      <c r="G76" s="36">
        <f>'Core Indicators'!W76</f>
        <v>3854000</v>
      </c>
      <c r="H76" s="36">
        <f>'Core Indicators'!AE76</f>
        <v>1553000</v>
      </c>
      <c r="I76" s="36">
        <f>'Core Indicators'!AM76</f>
        <v>1290000</v>
      </c>
      <c r="J76" s="36" t="str">
        <f>'Core Indicators'!AU76</f>
        <v>x</v>
      </c>
      <c r="K76" s="36" t="str">
        <f>'Core Indicators'!BC76</f>
        <v>x</v>
      </c>
      <c r="L76" s="36">
        <f>'Core Indicators'!BK76</f>
        <v>191</v>
      </c>
      <c r="M76" s="36" t="str">
        <f>'Core Indicators'!BS76</f>
        <v>x</v>
      </c>
      <c r="N76" s="36" t="str">
        <f>'Core Indicators'!CA76</f>
        <v>x</v>
      </c>
      <c r="O76" s="36" t="e">
        <f>'Core Indicators'!CI76</f>
        <v>#N/A</v>
      </c>
      <c r="P76" s="36" t="str">
        <f>'Core Indicators'!CQ76</f>
        <v>x</v>
      </c>
      <c r="Q76" s="36">
        <f>'Core Indicators'!DG76</f>
        <v>2300000</v>
      </c>
      <c r="R76" s="36">
        <f>'Core Indicators'!DO76</f>
        <v>0</v>
      </c>
      <c r="S76" s="36">
        <f>'Core Indicators'!DW76</f>
        <v>0</v>
      </c>
      <c r="T76" s="36">
        <f>'Core Indicators'!EE76</f>
        <v>1553000</v>
      </c>
      <c r="U76" s="36">
        <f>'Core Indicators'!EM76</f>
        <v>0</v>
      </c>
      <c r="V76" s="36">
        <f>'Core Indicators'!FC76</f>
        <v>4</v>
      </c>
      <c r="W76" s="36" t="str">
        <f>'Core Indicators'!FK76</f>
        <v>x</v>
      </c>
      <c r="X76" s="36" t="str">
        <f>'Core Indicators'!FS76</f>
        <v>x</v>
      </c>
      <c r="Y76" s="36">
        <f>'Core Indicators'!GA76</f>
        <v>2</v>
      </c>
      <c r="Z76" s="36">
        <f>'Core Indicators'!GI76</f>
        <v>3</v>
      </c>
      <c r="AA76" s="36">
        <f>'Core Indicators'!GQ76</f>
        <v>2</v>
      </c>
      <c r="AB76" s="36">
        <f>'Core Indicators'!GY76</f>
        <v>3</v>
      </c>
      <c r="AC76" s="36">
        <f>'Core Indicators'!HG76</f>
        <v>2</v>
      </c>
      <c r="AD76" s="36">
        <f>'Core Indicators'!HO76</f>
        <v>2</v>
      </c>
      <c r="AE76" s="36">
        <f>'Core Indicators'!HW76</f>
        <v>3</v>
      </c>
      <c r="AF76" s="36">
        <f>'Core Indicators'!IE76</f>
        <v>1</v>
      </c>
      <c r="AG76" s="36">
        <f>'Core Indicators'!IM76</f>
        <v>3</v>
      </c>
    </row>
    <row r="77" spans="1:33" ht="20.100000000000001" customHeight="1" x14ac:dyDescent="0.25">
      <c r="A77" s="200" t="str">
        <f>'Core Indicators'!A:A</f>
        <v>Kachin and Shan Conflict</v>
      </c>
      <c r="B77" s="200" t="str">
        <f>'Core Indicators'!B:B</f>
        <v>Conflict</v>
      </c>
      <c r="C77" s="200" t="str">
        <f>'Core Indicators'!C77</f>
        <v>MMR003</v>
      </c>
      <c r="D77" s="200" t="str">
        <f>'Core Indicators'!D77</f>
        <v>Myanmar</v>
      </c>
      <c r="E77" s="200" t="str">
        <f>'Core Indicators'!E77</f>
        <v>MMR</v>
      </c>
      <c r="F77" s="35">
        <f>'Core Indicators'!O77</f>
        <v>244843</v>
      </c>
      <c r="G77" s="35">
        <f>'Core Indicators'!W77</f>
        <v>8393000</v>
      </c>
      <c r="H77" s="35">
        <f>'Core Indicators'!AE77</f>
        <v>2993000</v>
      </c>
      <c r="I77" s="35">
        <f>'Core Indicators'!AM77</f>
        <v>101000</v>
      </c>
      <c r="J77" s="35" t="str">
        <f>'Core Indicators'!AU77</f>
        <v>x</v>
      </c>
      <c r="K77" s="35" t="str">
        <f>'Core Indicators'!BC77</f>
        <v>x</v>
      </c>
      <c r="L77" s="35">
        <f>'Core Indicators'!BK77</f>
        <v>487</v>
      </c>
      <c r="M77" s="35" t="str">
        <f>'Core Indicators'!BS77</f>
        <v>x</v>
      </c>
      <c r="N77" s="35" t="str">
        <f>'Core Indicators'!CA77</f>
        <v>x</v>
      </c>
      <c r="O77" s="35" t="e">
        <f>'Core Indicators'!CI77</f>
        <v>#N/A</v>
      </c>
      <c r="P77" s="35" t="str">
        <f>'Core Indicators'!CQ77</f>
        <v>x</v>
      </c>
      <c r="Q77" s="35">
        <f>'Core Indicators'!DG77</f>
        <v>5400000</v>
      </c>
      <c r="R77" s="35">
        <f>'Core Indicators'!DO77</f>
        <v>0</v>
      </c>
      <c r="S77" s="35">
        <f>'Core Indicators'!DW77</f>
        <v>777000</v>
      </c>
      <c r="T77" s="35">
        <f>'Core Indicators'!EE77</f>
        <v>2065000</v>
      </c>
      <c r="U77" s="35">
        <f>'Core Indicators'!EM77</f>
        <v>151000</v>
      </c>
      <c r="V77" s="35">
        <f>'Core Indicators'!FC77</f>
        <v>3</v>
      </c>
      <c r="W77" s="35" t="str">
        <f>'Core Indicators'!FK77</f>
        <v>x</v>
      </c>
      <c r="X77" s="35" t="str">
        <f>'Core Indicators'!FS77</f>
        <v>x</v>
      </c>
      <c r="Y77" s="35">
        <f>'Core Indicators'!GA77</f>
        <v>2</v>
      </c>
      <c r="Z77" s="35">
        <f>'Core Indicators'!GI77</f>
        <v>3</v>
      </c>
      <c r="AA77" s="35">
        <f>'Core Indicators'!GQ77</f>
        <v>2</v>
      </c>
      <c r="AB77" s="35">
        <f>'Core Indicators'!GY77</f>
        <v>3</v>
      </c>
      <c r="AC77" s="35">
        <f>'Core Indicators'!HG77</f>
        <v>2</v>
      </c>
      <c r="AD77" s="35">
        <f>'Core Indicators'!HO77</f>
        <v>2</v>
      </c>
      <c r="AE77" s="35">
        <f>'Core Indicators'!HW77</f>
        <v>3</v>
      </c>
      <c r="AF77" s="35">
        <f>'Core Indicators'!IE77</f>
        <v>1</v>
      </c>
      <c r="AG77" s="35">
        <f>'Core Indicators'!IM77</f>
        <v>3</v>
      </c>
    </row>
    <row r="78" spans="1:33" ht="20.100000000000001" customHeight="1" x14ac:dyDescent="0.25">
      <c r="A78" s="199" t="str">
        <f>'Core Indicators'!A:A</f>
        <v>Post-coup conflict in Myanmar</v>
      </c>
      <c r="B78" s="199" t="str">
        <f>'Core Indicators'!B:B</f>
        <v>Violence,Socio-political,Conflict</v>
      </c>
      <c r="C78" s="199" t="str">
        <f>'Core Indicators'!C78</f>
        <v>MMR004</v>
      </c>
      <c r="D78" s="199" t="str">
        <f>'Core Indicators'!D78</f>
        <v>Myanmar</v>
      </c>
      <c r="E78" s="199" t="str">
        <f>'Core Indicators'!E78</f>
        <v>MMR</v>
      </c>
      <c r="F78" s="36">
        <f>'Core Indicators'!O78</f>
        <v>379957</v>
      </c>
      <c r="G78" s="36">
        <f>'Core Indicators'!W78</f>
        <v>43453000</v>
      </c>
      <c r="H78" s="36">
        <f>'Core Indicators'!AE78</f>
        <v>30428000</v>
      </c>
      <c r="I78" s="36">
        <f>'Core Indicators'!AM78</f>
        <v>1091000</v>
      </c>
      <c r="J78" s="36" t="str">
        <f>'Core Indicators'!AU78</f>
        <v>x</v>
      </c>
      <c r="K78" s="36" t="str">
        <f>'Core Indicators'!BC78</f>
        <v>x</v>
      </c>
      <c r="L78" s="36">
        <f>'Core Indicators'!BK78</f>
        <v>9833</v>
      </c>
      <c r="M78" s="36" t="str">
        <f>'Core Indicators'!BS78</f>
        <v>x</v>
      </c>
      <c r="N78" s="36" t="str">
        <f>'Core Indicators'!CA78</f>
        <v>x</v>
      </c>
      <c r="O78" s="36" t="e">
        <f>'Core Indicators'!CI78</f>
        <v>#N/A</v>
      </c>
      <c r="P78" s="36" t="str">
        <f>'Core Indicators'!CQ78</f>
        <v>x</v>
      </c>
      <c r="Q78" s="36">
        <f>'Core Indicators'!DG78</f>
        <v>13025000</v>
      </c>
      <c r="R78" s="36">
        <f>'Core Indicators'!DO78</f>
        <v>20568000</v>
      </c>
      <c r="S78" s="36">
        <f>'Core Indicators'!DW78</f>
        <v>2030000</v>
      </c>
      <c r="T78" s="36">
        <f>'Core Indicators'!EE78</f>
        <v>5519000</v>
      </c>
      <c r="U78" s="36">
        <f>'Core Indicators'!EM78</f>
        <v>2311000</v>
      </c>
      <c r="V78" s="36">
        <f>'Core Indicators'!FC78</f>
        <v>3</v>
      </c>
      <c r="W78" s="36" t="str">
        <f>'Core Indicators'!FK78</f>
        <v>x</v>
      </c>
      <c r="X78" s="36" t="str">
        <f>'Core Indicators'!FS78</f>
        <v>x</v>
      </c>
      <c r="Y78" s="36">
        <f>'Core Indicators'!GA78</f>
        <v>2</v>
      </c>
      <c r="Z78" s="36">
        <f>'Core Indicators'!GI78</f>
        <v>3</v>
      </c>
      <c r="AA78" s="36">
        <f>'Core Indicators'!GQ78</f>
        <v>2</v>
      </c>
      <c r="AB78" s="36">
        <f>'Core Indicators'!GY78</f>
        <v>3</v>
      </c>
      <c r="AC78" s="36">
        <f>'Core Indicators'!HG78</f>
        <v>2</v>
      </c>
      <c r="AD78" s="36">
        <f>'Core Indicators'!HO78</f>
        <v>2</v>
      </c>
      <c r="AE78" s="36">
        <f>'Core Indicators'!HW78</f>
        <v>3</v>
      </c>
      <c r="AF78" s="36">
        <f>'Core Indicators'!IE78</f>
        <v>1</v>
      </c>
      <c r="AG78" s="36">
        <f>'Core Indicators'!IM78</f>
        <v>3</v>
      </c>
    </row>
    <row r="79" spans="1:33" ht="20.100000000000001" customHeight="1" x14ac:dyDescent="0.25">
      <c r="A79" s="200" t="str">
        <f>'Core Indicators'!A:A</f>
        <v>Multiple Crises in Mozambique</v>
      </c>
      <c r="B79" s="200" t="str">
        <f>'Core Indicators'!B:B</f>
        <v>Conflict,Displacement,Cyclone</v>
      </c>
      <c r="C79" s="200" t="str">
        <f>'Core Indicators'!C79</f>
        <v>MOZ001</v>
      </c>
      <c r="D79" s="200" t="str">
        <f>'Core Indicators'!D79</f>
        <v>Mozambique</v>
      </c>
      <c r="E79" s="200" t="str">
        <f>'Core Indicators'!E79</f>
        <v>MOZ</v>
      </c>
      <c r="F79" s="35">
        <f>'Core Indicators'!O79</f>
        <v>550263</v>
      </c>
      <c r="G79" s="35">
        <f>'Core Indicators'!W79</f>
        <v>20399000</v>
      </c>
      <c r="H79" s="35">
        <f>'Core Indicators'!AE79</f>
        <v>10885000</v>
      </c>
      <c r="I79" s="35">
        <f>'Core Indicators'!AM79</f>
        <v>953000</v>
      </c>
      <c r="J79" s="35">
        <f>'Core Indicators'!AU79</f>
        <v>257</v>
      </c>
      <c r="K79" s="35" t="str">
        <f>'Core Indicators'!BC79</f>
        <v>x</v>
      </c>
      <c r="L79" s="35">
        <f>'Core Indicators'!BK79</f>
        <v>549</v>
      </c>
      <c r="M79" s="35">
        <f>'Core Indicators'!BS79</f>
        <v>143407</v>
      </c>
      <c r="N79" s="35">
        <f>'Core Indicators'!CA79</f>
        <v>13365</v>
      </c>
      <c r="O79" s="35" t="e">
        <f>'Core Indicators'!CI79</f>
        <v>#N/A</v>
      </c>
      <c r="P79" s="35">
        <f>'Core Indicators'!CQ79</f>
        <v>1700000</v>
      </c>
      <c r="Q79" s="35">
        <f>'Core Indicators'!DG79</f>
        <v>9514000</v>
      </c>
      <c r="R79" s="35">
        <f>'Core Indicators'!DO79</f>
        <v>8395000</v>
      </c>
      <c r="S79" s="35">
        <f>'Core Indicators'!DW79</f>
        <v>2466000</v>
      </c>
      <c r="T79" s="35">
        <f>'Core Indicators'!EE79</f>
        <v>24000</v>
      </c>
      <c r="U79" s="35">
        <f>'Core Indicators'!EM79</f>
        <v>0</v>
      </c>
      <c r="V79" s="35">
        <f>'Core Indicators'!FC79</f>
        <v>5</v>
      </c>
      <c r="W79" s="35" t="str">
        <f>'Core Indicators'!FK79</f>
        <v>x</v>
      </c>
      <c r="X79" s="35" t="str">
        <f>'Core Indicators'!FS79</f>
        <v>x</v>
      </c>
      <c r="Y79" s="35">
        <f>'Core Indicators'!GA79</f>
        <v>1</v>
      </c>
      <c r="Z79" s="35">
        <f>'Core Indicators'!GI79</f>
        <v>1</v>
      </c>
      <c r="AA79" s="35">
        <f>'Core Indicators'!GQ79</f>
        <v>1</v>
      </c>
      <c r="AB79" s="35">
        <f>'Core Indicators'!GY79</f>
        <v>0</v>
      </c>
      <c r="AC79" s="35">
        <f>'Core Indicators'!HG79</f>
        <v>0</v>
      </c>
      <c r="AD79" s="35">
        <f>'Core Indicators'!HO79</f>
        <v>2</v>
      </c>
      <c r="AE79" s="35">
        <f>'Core Indicators'!HW79</f>
        <v>1</v>
      </c>
      <c r="AF79" s="35">
        <f>'Core Indicators'!IE79</f>
        <v>1</v>
      </c>
      <c r="AG79" s="35">
        <f>'Core Indicators'!IM79</f>
        <v>3</v>
      </c>
    </row>
    <row r="80" spans="1:33" ht="20.100000000000001" customHeight="1" x14ac:dyDescent="0.25">
      <c r="A80" s="199" t="str">
        <f>'Core Indicators'!A:A</f>
        <v>Cabo Delgado Islamist Insurgency</v>
      </c>
      <c r="B80" s="199" t="str">
        <f>'Core Indicators'!B:B</f>
        <v>Conflict,Displacement</v>
      </c>
      <c r="C80" s="199" t="str">
        <f>'Core Indicators'!C80</f>
        <v>MOZ004</v>
      </c>
      <c r="D80" s="199" t="str">
        <f>'Core Indicators'!D80</f>
        <v>Mozambique</v>
      </c>
      <c r="E80" s="199" t="str">
        <f>'Core Indicators'!E80</f>
        <v>MOZ</v>
      </c>
      <c r="F80" s="36">
        <f>'Core Indicators'!O80</f>
        <v>280615</v>
      </c>
      <c r="G80" s="36">
        <f>'Core Indicators'!W80</f>
        <v>10302000</v>
      </c>
      <c r="H80" s="36">
        <f>'Core Indicators'!AE80</f>
        <v>10302000</v>
      </c>
      <c r="I80" s="36">
        <f>'Core Indicators'!AM80</f>
        <v>947000</v>
      </c>
      <c r="J80" s="36" t="str">
        <f>'Core Indicators'!AU80</f>
        <v>x</v>
      </c>
      <c r="K80" s="36" t="str">
        <f>'Core Indicators'!BC80</f>
        <v>x</v>
      </c>
      <c r="L80" s="36">
        <f>'Core Indicators'!BK80</f>
        <v>407</v>
      </c>
      <c r="M80" s="36" t="str">
        <f>'Core Indicators'!BS80</f>
        <v>x</v>
      </c>
      <c r="N80" s="36" t="str">
        <f>'Core Indicators'!CA80</f>
        <v>x</v>
      </c>
      <c r="O80" s="36" t="e">
        <f>'Core Indicators'!CI80</f>
        <v>#N/A</v>
      </c>
      <c r="P80" s="36" t="str">
        <f>'Core Indicators'!CQ80</f>
        <v>x</v>
      </c>
      <c r="Q80" s="36">
        <f>'Core Indicators'!DG80</f>
        <v>0</v>
      </c>
      <c r="R80" s="36">
        <f>'Core Indicators'!DO80</f>
        <v>8764000</v>
      </c>
      <c r="S80" s="36">
        <f>'Core Indicators'!DW80</f>
        <v>1514000</v>
      </c>
      <c r="T80" s="36">
        <f>'Core Indicators'!EE80</f>
        <v>24000</v>
      </c>
      <c r="U80" s="36">
        <f>'Core Indicators'!EM80</f>
        <v>0</v>
      </c>
      <c r="V80" s="36">
        <f>'Core Indicators'!FC80</f>
        <v>3</v>
      </c>
      <c r="W80" s="36" t="str">
        <f>'Core Indicators'!FK80</f>
        <v>x</v>
      </c>
      <c r="X80" s="36" t="str">
        <f>'Core Indicators'!FS80</f>
        <v>x</v>
      </c>
      <c r="Y80" s="36">
        <f>'Core Indicators'!GA80</f>
        <v>1</v>
      </c>
      <c r="Z80" s="36">
        <f>'Core Indicators'!GI80</f>
        <v>1</v>
      </c>
      <c r="AA80" s="36">
        <f>'Core Indicators'!GQ80</f>
        <v>1</v>
      </c>
      <c r="AB80" s="36">
        <f>'Core Indicators'!GY80</f>
        <v>0</v>
      </c>
      <c r="AC80" s="36">
        <f>'Core Indicators'!HG80</f>
        <v>0</v>
      </c>
      <c r="AD80" s="36">
        <f>'Core Indicators'!HO80</f>
        <v>2</v>
      </c>
      <c r="AE80" s="36">
        <f>'Core Indicators'!HW80</f>
        <v>1</v>
      </c>
      <c r="AF80" s="36">
        <f>'Core Indicators'!IE80</f>
        <v>1</v>
      </c>
      <c r="AG80" s="36">
        <f>'Core Indicators'!IM80</f>
        <v>3</v>
      </c>
    </row>
    <row r="81" spans="1:33" ht="20.100000000000001" customHeight="1" x14ac:dyDescent="0.25">
      <c r="A81" s="200" t="str">
        <f>'Core Indicators'!A:A</f>
        <v>2022 Tropical Cyclone Seasons in Mozambique</v>
      </c>
      <c r="B81" s="200" t="str">
        <f>'Core Indicators'!B:B</f>
        <v>Cyclone</v>
      </c>
      <c r="C81" s="200" t="str">
        <f>'Core Indicators'!C81</f>
        <v>MOZ008</v>
      </c>
      <c r="D81" s="200" t="str">
        <f>'Core Indicators'!D81</f>
        <v>Mozambique</v>
      </c>
      <c r="E81" s="200" t="str">
        <f>'Core Indicators'!E81</f>
        <v>MOZ</v>
      </c>
      <c r="F81" s="35">
        <f>'Core Indicators'!O81</f>
        <v>471485</v>
      </c>
      <c r="G81" s="35">
        <f>'Core Indicators'!W81</f>
        <v>18066000</v>
      </c>
      <c r="H81" s="35">
        <f>'Core Indicators'!AE81</f>
        <v>1021000</v>
      </c>
      <c r="I81" s="35">
        <f>'Core Indicators'!AM81</f>
        <v>6000</v>
      </c>
      <c r="J81" s="35">
        <f>'Core Indicators'!AU81</f>
        <v>367</v>
      </c>
      <c r="K81" s="35" t="str">
        <f>'Core Indicators'!BC81</f>
        <v>x</v>
      </c>
      <c r="L81" s="35">
        <f>'Core Indicators'!BK81</f>
        <v>142</v>
      </c>
      <c r="M81" s="35">
        <f>'Core Indicators'!BS81</f>
        <v>143407</v>
      </c>
      <c r="N81" s="35">
        <f>'Core Indicators'!CA81</f>
        <v>13365</v>
      </c>
      <c r="O81" s="35" t="e">
        <f>'Core Indicators'!CI81</f>
        <v>#N/A</v>
      </c>
      <c r="P81" s="35">
        <f>'Core Indicators'!CQ81</f>
        <v>1700000</v>
      </c>
      <c r="Q81" s="35">
        <f>'Core Indicators'!DG81</f>
        <v>17045000</v>
      </c>
      <c r="R81" s="35">
        <f>'Core Indicators'!DO81</f>
        <v>0</v>
      </c>
      <c r="S81" s="35">
        <f>'Core Indicators'!DW81</f>
        <v>1021000</v>
      </c>
      <c r="T81" s="35">
        <f>'Core Indicators'!EE81</f>
        <v>0</v>
      </c>
      <c r="U81" s="35">
        <f>'Core Indicators'!EM81</f>
        <v>0</v>
      </c>
      <c r="V81" s="35">
        <f>'Core Indicators'!FC81</f>
        <v>4</v>
      </c>
      <c r="W81" s="35" t="e">
        <f>'Core Indicators'!FK81</f>
        <v>#N/A</v>
      </c>
      <c r="X81" s="35" t="e">
        <f>'Core Indicators'!FS81</f>
        <v>#N/A</v>
      </c>
      <c r="Y81" s="35">
        <f>'Core Indicators'!GA81</f>
        <v>1</v>
      </c>
      <c r="Z81" s="35">
        <f>'Core Indicators'!GI81</f>
        <v>1</v>
      </c>
      <c r="AA81" s="35">
        <f>'Core Indicators'!GQ81</f>
        <v>0</v>
      </c>
      <c r="AB81" s="35">
        <f>'Core Indicators'!GY81</f>
        <v>0</v>
      </c>
      <c r="AC81" s="35">
        <f>'Core Indicators'!HG81</f>
        <v>0</v>
      </c>
      <c r="AD81" s="35">
        <f>'Core Indicators'!HO81</f>
        <v>1</v>
      </c>
      <c r="AE81" s="35">
        <f>'Core Indicators'!HW81</f>
        <v>0</v>
      </c>
      <c r="AF81" s="35">
        <f>'Core Indicators'!IE81</f>
        <v>1</v>
      </c>
      <c r="AG81" s="35">
        <f>'Core Indicators'!IM81</f>
        <v>3</v>
      </c>
    </row>
    <row r="82" spans="1:33" ht="20.100000000000001" customHeight="1" x14ac:dyDescent="0.25">
      <c r="A82" s="199" t="str">
        <f>'Core Indicators'!A:A</f>
        <v>Refugees from Mali in Mauritania</v>
      </c>
      <c r="B82" s="199" t="str">
        <f>'Core Indicators'!B:B</f>
        <v>Displacement</v>
      </c>
      <c r="C82" s="199" t="str">
        <f>'Core Indicators'!C82</f>
        <v>MRT002</v>
      </c>
      <c r="D82" s="199" t="str">
        <f>'Core Indicators'!D82</f>
        <v>Mauritania</v>
      </c>
      <c r="E82" s="199" t="str">
        <f>'Core Indicators'!E82</f>
        <v>MRT</v>
      </c>
      <c r="F82" s="36">
        <f>'Core Indicators'!O82</f>
        <v>206000</v>
      </c>
      <c r="G82" s="36">
        <f>'Core Indicators'!W82</f>
        <v>1513000</v>
      </c>
      <c r="H82" s="36">
        <f>'Core Indicators'!AE82</f>
        <v>1513000</v>
      </c>
      <c r="I82" s="36">
        <f>'Core Indicators'!AM82</f>
        <v>90000</v>
      </c>
      <c r="J82" s="36">
        <f>'Core Indicators'!AU82</f>
        <v>0</v>
      </c>
      <c r="K82" s="36" t="str">
        <f>'Core Indicators'!BC82</f>
        <v>x</v>
      </c>
      <c r="L82" s="36">
        <f>'Core Indicators'!BK82</f>
        <v>0</v>
      </c>
      <c r="M82" s="36">
        <f>'Core Indicators'!BS82</f>
        <v>0</v>
      </c>
      <c r="N82" s="36">
        <f>'Core Indicators'!CA82</f>
        <v>0</v>
      </c>
      <c r="O82" s="36" t="e">
        <f>'Core Indicators'!CI82</f>
        <v>#N/A</v>
      </c>
      <c r="P82" s="36" t="str">
        <f>'Core Indicators'!CQ82</f>
        <v>x</v>
      </c>
      <c r="Q82" s="36">
        <f>'Core Indicators'!DG82</f>
        <v>0</v>
      </c>
      <c r="R82" s="36">
        <f>'Core Indicators'!DO82</f>
        <v>1423000</v>
      </c>
      <c r="S82" s="36">
        <f>'Core Indicators'!DW82</f>
        <v>90000</v>
      </c>
      <c r="T82" s="36">
        <f>'Core Indicators'!EE82</f>
        <v>0</v>
      </c>
      <c r="U82" s="36">
        <f>'Core Indicators'!EM82</f>
        <v>0</v>
      </c>
      <c r="V82" s="36">
        <f>'Core Indicators'!FC82</f>
        <v>2</v>
      </c>
      <c r="W82" s="36" t="str">
        <f>'Core Indicators'!FK82</f>
        <v>x</v>
      </c>
      <c r="X82" s="36" t="str">
        <f>'Core Indicators'!FS82</f>
        <v>x</v>
      </c>
      <c r="Y82" s="36">
        <f>'Core Indicators'!GA82</f>
        <v>0</v>
      </c>
      <c r="Z82" s="36">
        <f>'Core Indicators'!GI82</f>
        <v>0</v>
      </c>
      <c r="AA82" s="36">
        <f>'Core Indicators'!GQ82</f>
        <v>0</v>
      </c>
      <c r="AB82" s="36">
        <f>'Core Indicators'!GY82</f>
        <v>0</v>
      </c>
      <c r="AC82" s="36">
        <f>'Core Indicators'!HG82</f>
        <v>0</v>
      </c>
      <c r="AD82" s="36">
        <f>'Core Indicators'!HO82</f>
        <v>0</v>
      </c>
      <c r="AE82" s="36">
        <f>'Core Indicators'!HW82</f>
        <v>0</v>
      </c>
      <c r="AF82" s="36">
        <f>'Core Indicators'!IE82</f>
        <v>2</v>
      </c>
      <c r="AG82" s="36">
        <f>'Core Indicators'!IM82</f>
        <v>0</v>
      </c>
    </row>
    <row r="83" spans="1:33" ht="20.100000000000001" customHeight="1" x14ac:dyDescent="0.25">
      <c r="A83" s="200" t="str">
        <f>'Core Indicators'!A:A</f>
        <v>Food Security in Mauritania</v>
      </c>
      <c r="B83" s="200" t="str">
        <f>'Core Indicators'!B:B</f>
        <v>Drought,Floods</v>
      </c>
      <c r="C83" s="200" t="str">
        <f>'Core Indicators'!C83</f>
        <v>MRT003</v>
      </c>
      <c r="D83" s="200" t="str">
        <f>'Core Indicators'!D83</f>
        <v>Mauritania</v>
      </c>
      <c r="E83" s="200" t="str">
        <f>'Core Indicators'!E83</f>
        <v>MRT</v>
      </c>
      <c r="F83" s="35">
        <f>'Core Indicators'!O83</f>
        <v>1030700</v>
      </c>
      <c r="G83" s="35">
        <f>'Core Indicators'!W83</f>
        <v>4359000</v>
      </c>
      <c r="H83" s="35">
        <f>'Core Indicators'!AE83</f>
        <v>2314000</v>
      </c>
      <c r="I83" s="35" t="str">
        <f>'Core Indicators'!AM83</f>
        <v>x</v>
      </c>
      <c r="J83" s="35" t="str">
        <f>'Core Indicators'!AU83</f>
        <v>x</v>
      </c>
      <c r="K83" s="35">
        <f>'Core Indicators'!BC83</f>
        <v>136000</v>
      </c>
      <c r="L83" s="35">
        <f>'Core Indicators'!BK83</f>
        <v>0</v>
      </c>
      <c r="M83" s="35" t="str">
        <f>'Core Indicators'!BS83</f>
        <v>x</v>
      </c>
      <c r="N83" s="35" t="str">
        <f>'Core Indicators'!CA83</f>
        <v>x</v>
      </c>
      <c r="O83" s="35" t="e">
        <f>'Core Indicators'!CI83</f>
        <v>#N/A</v>
      </c>
      <c r="P83" s="35" t="str">
        <f>'Core Indicators'!CQ83</f>
        <v>x</v>
      </c>
      <c r="Q83" s="35">
        <f>'Core Indicators'!DG83</f>
        <v>2045000</v>
      </c>
      <c r="R83" s="35">
        <f>'Core Indicators'!DO83</f>
        <v>1435000</v>
      </c>
      <c r="S83" s="35">
        <f>'Core Indicators'!DW83</f>
        <v>796000</v>
      </c>
      <c r="T83" s="35">
        <f>'Core Indicators'!EE83</f>
        <v>83000</v>
      </c>
      <c r="U83" s="35">
        <f>'Core Indicators'!EM83</f>
        <v>0</v>
      </c>
      <c r="V83" s="35">
        <f>'Core Indicators'!FC83</f>
        <v>2</v>
      </c>
      <c r="W83" s="35" t="str">
        <f>'Core Indicators'!FK83</f>
        <v>x</v>
      </c>
      <c r="X83" s="35" t="str">
        <f>'Core Indicators'!FS83</f>
        <v>x</v>
      </c>
      <c r="Y83" s="35">
        <f>'Core Indicators'!GA83</f>
        <v>0</v>
      </c>
      <c r="Z83" s="35">
        <f>'Core Indicators'!GI83</f>
        <v>0</v>
      </c>
      <c r="AA83" s="35">
        <f>'Core Indicators'!GQ83</f>
        <v>0</v>
      </c>
      <c r="AB83" s="35">
        <f>'Core Indicators'!GY83</f>
        <v>0</v>
      </c>
      <c r="AC83" s="35">
        <f>'Core Indicators'!HG83</f>
        <v>0</v>
      </c>
      <c r="AD83" s="35">
        <f>'Core Indicators'!HO83</f>
        <v>0</v>
      </c>
      <c r="AE83" s="35">
        <f>'Core Indicators'!HW83</f>
        <v>0</v>
      </c>
      <c r="AF83" s="35">
        <f>'Core Indicators'!IE83</f>
        <v>2</v>
      </c>
      <c r="AG83" s="35">
        <f>'Core Indicators'!IM83</f>
        <v>0</v>
      </c>
    </row>
    <row r="84" spans="1:33" ht="20.100000000000001" customHeight="1" x14ac:dyDescent="0.25">
      <c r="A84" s="199" t="str">
        <f>'Core Indicators'!A:A</f>
        <v>Complex crisis in Malawi</v>
      </c>
      <c r="B84" s="199" t="str">
        <f>'Core Indicators'!B:B</f>
        <v>Drought,Socio-political,Cyclone</v>
      </c>
      <c r="C84" s="199" t="str">
        <f>'Core Indicators'!C84</f>
        <v>MWI002</v>
      </c>
      <c r="D84" s="199" t="str">
        <f>'Core Indicators'!D84</f>
        <v>Malawi</v>
      </c>
      <c r="E84" s="199" t="str">
        <f>'Core Indicators'!E84</f>
        <v>MWI</v>
      </c>
      <c r="F84" s="36">
        <f>'Core Indicators'!O84</f>
        <v>94280</v>
      </c>
      <c r="G84" s="36">
        <f>'Core Indicators'!W84</f>
        <v>19129000</v>
      </c>
      <c r="H84" s="36">
        <f>'Core Indicators'!AE84</f>
        <v>11492000</v>
      </c>
      <c r="I84" s="36">
        <f>'Core Indicators'!AM84</f>
        <v>144000</v>
      </c>
      <c r="J84" s="36">
        <f>'Core Indicators'!AU84</f>
        <v>206</v>
      </c>
      <c r="K84" s="36">
        <f>'Core Indicators'!BC84</f>
        <v>3314</v>
      </c>
      <c r="L84" s="36">
        <f>'Core Indicators'!BK84</f>
        <v>175</v>
      </c>
      <c r="M84" s="36" t="str">
        <f>'Core Indicators'!BS84</f>
        <v>x</v>
      </c>
      <c r="N84" s="36" t="str">
        <f>'Core Indicators'!CA84</f>
        <v>x</v>
      </c>
      <c r="O84" s="36" t="e">
        <f>'Core Indicators'!CI84</f>
        <v>#N/A</v>
      </c>
      <c r="P84" s="36" t="str">
        <f>'Core Indicators'!CQ84</f>
        <v>x</v>
      </c>
      <c r="Q84" s="36">
        <f>'Core Indicators'!DG84</f>
        <v>7637000</v>
      </c>
      <c r="R84" s="36">
        <f>'Core Indicators'!DO84</f>
        <v>6990000</v>
      </c>
      <c r="S84" s="36">
        <f>'Core Indicators'!DW84</f>
        <v>4502000</v>
      </c>
      <c r="T84" s="36">
        <f>'Core Indicators'!EE84</f>
        <v>0</v>
      </c>
      <c r="U84" s="36">
        <f>'Core Indicators'!EM84</f>
        <v>0</v>
      </c>
      <c r="V84" s="36">
        <f>'Core Indicators'!FC84</f>
        <v>2</v>
      </c>
      <c r="W84" s="36" t="str">
        <f>'Core Indicators'!FK84</f>
        <v>x</v>
      </c>
      <c r="X84" s="36" t="str">
        <f>'Core Indicators'!FS84</f>
        <v>x</v>
      </c>
      <c r="Y84" s="36">
        <f>'Core Indicators'!GA84</f>
        <v>2</v>
      </c>
      <c r="Z84" s="36">
        <f>'Core Indicators'!GI84</f>
        <v>0</v>
      </c>
      <c r="AA84" s="36">
        <f>'Core Indicators'!GQ84</f>
        <v>0</v>
      </c>
      <c r="AB84" s="36">
        <f>'Core Indicators'!GY84</f>
        <v>0</v>
      </c>
      <c r="AC84" s="36">
        <f>'Core Indicators'!HG84</f>
        <v>2</v>
      </c>
      <c r="AD84" s="36">
        <f>'Core Indicators'!HO84</f>
        <v>0</v>
      </c>
      <c r="AE84" s="36">
        <f>'Core Indicators'!HW84</f>
        <v>0</v>
      </c>
      <c r="AF84" s="36">
        <f>'Core Indicators'!IE84</f>
        <v>0</v>
      </c>
      <c r="AG84" s="36">
        <f>'Core Indicators'!IM84</f>
        <v>3</v>
      </c>
    </row>
    <row r="85" spans="1:33" ht="20.100000000000001" customHeight="1" x14ac:dyDescent="0.25">
      <c r="A85" s="200" t="str">
        <f>'Core Indicators'!A:A</f>
        <v>Tropical Cyclone Ana in Malawi</v>
      </c>
      <c r="B85" s="200" t="str">
        <f>'Core Indicators'!B:B</f>
        <v>Cyclone</v>
      </c>
      <c r="C85" s="200" t="str">
        <f>'Core Indicators'!C85</f>
        <v>MWI004</v>
      </c>
      <c r="D85" s="200" t="str">
        <f>'Core Indicators'!D85</f>
        <v>Malawi</v>
      </c>
      <c r="E85" s="200" t="str">
        <f>'Core Indicators'!E85</f>
        <v>MWI</v>
      </c>
      <c r="F85" s="35">
        <f>'Core Indicators'!O85</f>
        <v>94548</v>
      </c>
      <c r="G85" s="35">
        <f>'Core Indicators'!W85</f>
        <v>17000000</v>
      </c>
      <c r="H85" s="35">
        <f>'Core Indicators'!AE85</f>
        <v>990000</v>
      </c>
      <c r="I85" s="35">
        <f>'Core Indicators'!AM85</f>
        <v>54000</v>
      </c>
      <c r="J85" s="35">
        <f>'Core Indicators'!AU85</f>
        <v>206</v>
      </c>
      <c r="K85" s="35" t="str">
        <f>'Core Indicators'!BC85</f>
        <v>x</v>
      </c>
      <c r="L85" s="35">
        <f>'Core Indicators'!BK85</f>
        <v>46</v>
      </c>
      <c r="M85" s="35" t="str">
        <f>'Core Indicators'!BS85</f>
        <v>x</v>
      </c>
      <c r="N85" s="35" t="str">
        <f>'Core Indicators'!CA85</f>
        <v>x</v>
      </c>
      <c r="O85" s="35" t="e">
        <f>'Core Indicators'!CI85</f>
        <v>#N/A</v>
      </c>
      <c r="P85" s="35" t="str">
        <f>'Core Indicators'!CQ85</f>
        <v>x</v>
      </c>
      <c r="Q85" s="35">
        <f>'Core Indicators'!DG85</f>
        <v>16010000</v>
      </c>
      <c r="R85" s="35">
        <f>'Core Indicators'!DO85</f>
        <v>310000</v>
      </c>
      <c r="S85" s="35">
        <f>'Core Indicators'!DW85</f>
        <v>680000</v>
      </c>
      <c r="T85" s="35">
        <f>'Core Indicators'!EE85</f>
        <v>0</v>
      </c>
      <c r="U85" s="35">
        <f>'Core Indicators'!EM85</f>
        <v>0</v>
      </c>
      <c r="V85" s="35">
        <f>'Core Indicators'!FC85</f>
        <v>2</v>
      </c>
      <c r="W85" s="35">
        <f>'Core Indicators'!FK85</f>
        <v>116000</v>
      </c>
      <c r="X85" s="35" t="str">
        <f>'Core Indicators'!FS85</f>
        <v>x</v>
      </c>
      <c r="Y85" s="35">
        <f>'Core Indicators'!GA85</f>
        <v>2</v>
      </c>
      <c r="Z85" s="35">
        <f>'Core Indicators'!GI85</f>
        <v>0</v>
      </c>
      <c r="AA85" s="35">
        <f>'Core Indicators'!GQ85</f>
        <v>0</v>
      </c>
      <c r="AB85" s="35">
        <f>'Core Indicators'!GY85</f>
        <v>0</v>
      </c>
      <c r="AC85" s="35">
        <f>'Core Indicators'!HG85</f>
        <v>0</v>
      </c>
      <c r="AD85" s="35">
        <f>'Core Indicators'!HO85</f>
        <v>0</v>
      </c>
      <c r="AE85" s="35">
        <f>'Core Indicators'!HW85</f>
        <v>0</v>
      </c>
      <c r="AF85" s="35">
        <f>'Core Indicators'!IE85</f>
        <v>0</v>
      </c>
      <c r="AG85" s="35">
        <f>'Core Indicators'!IM85</f>
        <v>3</v>
      </c>
    </row>
    <row r="86" spans="1:33" ht="20.100000000000001" customHeight="1" x14ac:dyDescent="0.25">
      <c r="A86" s="199" t="str">
        <f>'Core Indicators'!A:A</f>
        <v>International Refugees in Malaysia</v>
      </c>
      <c r="B86" s="199" t="str">
        <f>'Core Indicators'!B:B</f>
        <v>Displacement</v>
      </c>
      <c r="C86" s="199" t="str">
        <f>'Core Indicators'!C86</f>
        <v>MYS001</v>
      </c>
      <c r="D86" s="199" t="str">
        <f>'Core Indicators'!D86</f>
        <v>Malaysia</v>
      </c>
      <c r="E86" s="199" t="str">
        <f>'Core Indicators'!E86</f>
        <v>MYS</v>
      </c>
      <c r="F86" s="36">
        <f>'Core Indicators'!O86</f>
        <v>9206</v>
      </c>
      <c r="G86" s="36">
        <f>'Core Indicators'!W86</f>
        <v>10090000</v>
      </c>
      <c r="H86" s="36">
        <f>'Core Indicators'!AE86</f>
        <v>10090000</v>
      </c>
      <c r="I86" s="36">
        <f>'Core Indicators'!AM86</f>
        <v>183000</v>
      </c>
      <c r="J86" s="36" t="e">
        <f>'Core Indicators'!AU86</f>
        <v>#N/A</v>
      </c>
      <c r="K86" s="36" t="e">
        <f>'Core Indicators'!BC86</f>
        <v>#N/A</v>
      </c>
      <c r="L86" s="36">
        <f>'Core Indicators'!BK86</f>
        <v>6</v>
      </c>
      <c r="M86" s="36" t="e">
        <f>'Core Indicators'!BS86</f>
        <v>#N/A</v>
      </c>
      <c r="N86" s="36" t="e">
        <f>'Core Indicators'!CA86</f>
        <v>#N/A</v>
      </c>
      <c r="O86" s="36" t="e">
        <f>'Core Indicators'!CI86</f>
        <v>#N/A</v>
      </c>
      <c r="P86" s="36" t="e">
        <f>'Core Indicators'!CQ86</f>
        <v>#N/A</v>
      </c>
      <c r="Q86" s="36">
        <f>'Core Indicators'!DG86</f>
        <v>0</v>
      </c>
      <c r="R86" s="36">
        <f>'Core Indicators'!DO86</f>
        <v>9907000</v>
      </c>
      <c r="S86" s="36">
        <f>'Core Indicators'!DW86</f>
        <v>183000</v>
      </c>
      <c r="T86" s="36">
        <f>'Core Indicators'!EE86</f>
        <v>0</v>
      </c>
      <c r="U86" s="36">
        <f>'Core Indicators'!EM86</f>
        <v>0</v>
      </c>
      <c r="V86" s="36">
        <f>'Core Indicators'!FC86</f>
        <v>3</v>
      </c>
      <c r="W86" s="36" t="e">
        <f>'Core Indicators'!FK86</f>
        <v>#N/A</v>
      </c>
      <c r="X86" s="36" t="e">
        <f>'Core Indicators'!FS86</f>
        <v>#N/A</v>
      </c>
      <c r="Y86" s="36">
        <f>'Core Indicators'!GA86</f>
        <v>1</v>
      </c>
      <c r="Z86" s="36">
        <f>'Core Indicators'!GI86</f>
        <v>1</v>
      </c>
      <c r="AA86" s="36">
        <f>'Core Indicators'!GQ86</f>
        <v>0</v>
      </c>
      <c r="AB86" s="36">
        <f>'Core Indicators'!GY86</f>
        <v>0</v>
      </c>
      <c r="AC86" s="36">
        <f>'Core Indicators'!HG86</f>
        <v>2</v>
      </c>
      <c r="AD86" s="36">
        <f>'Core Indicators'!HO86</f>
        <v>2</v>
      </c>
      <c r="AE86" s="36">
        <f>'Core Indicators'!HW86</f>
        <v>0</v>
      </c>
      <c r="AF86" s="36">
        <f>'Core Indicators'!IE86</f>
        <v>0</v>
      </c>
      <c r="AG86" s="36">
        <f>'Core Indicators'!IM86</f>
        <v>0</v>
      </c>
    </row>
    <row r="87" spans="1:33" ht="20.100000000000001" customHeight="1" x14ac:dyDescent="0.25">
      <c r="A87" s="200" t="str">
        <f>'Core Indicators'!A:A</f>
        <v>Food Security Crisis in Namibia</v>
      </c>
      <c r="B87" s="200" t="str">
        <f>'Core Indicators'!B:B</f>
        <v>Drought</v>
      </c>
      <c r="C87" s="200" t="str">
        <f>'Core Indicators'!C87</f>
        <v>NAM002</v>
      </c>
      <c r="D87" s="200" t="str">
        <f>'Core Indicators'!D87</f>
        <v>Namibia</v>
      </c>
      <c r="E87" s="200" t="str">
        <f>'Core Indicators'!E87</f>
        <v>NAM</v>
      </c>
      <c r="F87" s="35">
        <f>'Core Indicators'!O87</f>
        <v>823290</v>
      </c>
      <c r="G87" s="35">
        <f>'Core Indicators'!W87</f>
        <v>2551000</v>
      </c>
      <c r="H87" s="35">
        <f>'Core Indicators'!AE87</f>
        <v>1587000</v>
      </c>
      <c r="I87" s="35">
        <f>'Core Indicators'!AM87</f>
        <v>0</v>
      </c>
      <c r="J87" s="35">
        <f>'Core Indicators'!AU87</f>
        <v>0</v>
      </c>
      <c r="K87" s="35">
        <f>'Core Indicators'!BC87</f>
        <v>0</v>
      </c>
      <c r="L87" s="35">
        <f>'Core Indicators'!BK87</f>
        <v>0</v>
      </c>
      <c r="M87" s="35" t="e">
        <f>'Core Indicators'!BS87</f>
        <v>#N/A</v>
      </c>
      <c r="N87" s="35" t="e">
        <f>'Core Indicators'!CA87</f>
        <v>#N/A</v>
      </c>
      <c r="O87" s="35" t="e">
        <f>'Core Indicators'!CI87</f>
        <v>#N/A</v>
      </c>
      <c r="P87" s="35" t="e">
        <f>'Core Indicators'!CQ87</f>
        <v>#N/A</v>
      </c>
      <c r="Q87" s="35">
        <f>'Core Indicators'!DG87</f>
        <v>964000</v>
      </c>
      <c r="R87" s="35">
        <f>'Core Indicators'!DO87</f>
        <v>836000</v>
      </c>
      <c r="S87" s="35">
        <f>'Core Indicators'!DW87</f>
        <v>632000</v>
      </c>
      <c r="T87" s="35">
        <f>'Core Indicators'!EE87</f>
        <v>119000</v>
      </c>
      <c r="U87" s="35">
        <f>'Core Indicators'!EM87</f>
        <v>0</v>
      </c>
      <c r="V87" s="35">
        <f>'Core Indicators'!FC87</f>
        <v>1</v>
      </c>
      <c r="W87" s="35" t="e">
        <f>'Core Indicators'!FK87</f>
        <v>#N/A</v>
      </c>
      <c r="X87" s="35" t="e">
        <f>'Core Indicators'!FS87</f>
        <v>#N/A</v>
      </c>
      <c r="Y87" s="35">
        <f>'Core Indicators'!GA87</f>
        <v>0</v>
      </c>
      <c r="Z87" s="35">
        <f>'Core Indicators'!GI87</f>
        <v>0</v>
      </c>
      <c r="AA87" s="35">
        <f>'Core Indicators'!GQ87</f>
        <v>0</v>
      </c>
      <c r="AB87" s="35">
        <f>'Core Indicators'!GY87</f>
        <v>0</v>
      </c>
      <c r="AC87" s="35">
        <f>'Core Indicators'!HG87</f>
        <v>2</v>
      </c>
      <c r="AD87" s="35">
        <f>'Core Indicators'!HO87</f>
        <v>0</v>
      </c>
      <c r="AE87" s="35">
        <f>'Core Indicators'!HW87</f>
        <v>0</v>
      </c>
      <c r="AF87" s="35">
        <f>'Core Indicators'!IE87</f>
        <v>1</v>
      </c>
      <c r="AG87" s="35">
        <f>'Core Indicators'!IM87</f>
        <v>0</v>
      </c>
    </row>
    <row r="88" spans="1:33" ht="20.100000000000001" customHeight="1" x14ac:dyDescent="0.25">
      <c r="A88" s="199" t="str">
        <f>'Core Indicators'!A:A</f>
        <v>Multiple crises in Niger</v>
      </c>
      <c r="B88" s="199" t="str">
        <f>'Core Indicators'!B:B</f>
        <v>Conflict,Displacement</v>
      </c>
      <c r="C88" s="199" t="str">
        <f>'Core Indicators'!C88</f>
        <v>NER001</v>
      </c>
      <c r="D88" s="199" t="str">
        <f>'Core Indicators'!D88</f>
        <v>Niger</v>
      </c>
      <c r="E88" s="199" t="str">
        <f>'Core Indicators'!E88</f>
        <v>NER</v>
      </c>
      <c r="F88" s="36">
        <f>'Core Indicators'!O88</f>
        <v>1267000</v>
      </c>
      <c r="G88" s="36">
        <f>'Core Indicators'!W88</f>
        <v>24500000</v>
      </c>
      <c r="H88" s="36">
        <f>'Core Indicators'!AE88</f>
        <v>4022000</v>
      </c>
      <c r="I88" s="36">
        <f>'Core Indicators'!AM88</f>
        <v>680000</v>
      </c>
      <c r="J88" s="36">
        <f>'Core Indicators'!AU88</f>
        <v>1</v>
      </c>
      <c r="K88" s="36" t="str">
        <f>'Core Indicators'!BC88</f>
        <v>x</v>
      </c>
      <c r="L88" s="36">
        <f>'Core Indicators'!BK88</f>
        <v>530</v>
      </c>
      <c r="M88" s="36" t="str">
        <f>'Core Indicators'!BS88</f>
        <v>x</v>
      </c>
      <c r="N88" s="36" t="str">
        <f>'Core Indicators'!CA88</f>
        <v>x</v>
      </c>
      <c r="O88" s="36" t="e">
        <f>'Core Indicators'!CI88</f>
        <v>#N/A</v>
      </c>
      <c r="P88" s="36" t="str">
        <f>'Core Indicators'!CQ88</f>
        <v>x</v>
      </c>
      <c r="Q88" s="36">
        <f>'Core Indicators'!DG88</f>
        <v>20478000</v>
      </c>
      <c r="R88" s="36">
        <f>'Core Indicators'!DO88</f>
        <v>867000</v>
      </c>
      <c r="S88" s="36">
        <f>'Core Indicators'!DW88</f>
        <v>2739000</v>
      </c>
      <c r="T88" s="36">
        <f>'Core Indicators'!EE88</f>
        <v>350000</v>
      </c>
      <c r="U88" s="36">
        <f>'Core Indicators'!EM88</f>
        <v>66000</v>
      </c>
      <c r="V88" s="36">
        <f>'Core Indicators'!FC88</f>
        <v>4</v>
      </c>
      <c r="W88" s="36" t="str">
        <f>'Core Indicators'!FK88</f>
        <v>x</v>
      </c>
      <c r="X88" s="36" t="str">
        <f>'Core Indicators'!FS88</f>
        <v>x</v>
      </c>
      <c r="Y88" s="36">
        <f>'Core Indicators'!GA88</f>
        <v>0</v>
      </c>
      <c r="Z88" s="36">
        <f>'Core Indicators'!GI88</f>
        <v>3</v>
      </c>
      <c r="AA88" s="36">
        <f>'Core Indicators'!GQ88</f>
        <v>2</v>
      </c>
      <c r="AB88" s="36">
        <f>'Core Indicators'!GY88</f>
        <v>0</v>
      </c>
      <c r="AC88" s="36">
        <f>'Core Indicators'!HG88</f>
        <v>0</v>
      </c>
      <c r="AD88" s="36">
        <f>'Core Indicators'!HO88</f>
        <v>2</v>
      </c>
      <c r="AE88" s="36">
        <f>'Core Indicators'!HW88</f>
        <v>3</v>
      </c>
      <c r="AF88" s="36">
        <f>'Core Indicators'!IE88</f>
        <v>1</v>
      </c>
      <c r="AG88" s="36">
        <f>'Core Indicators'!IM88</f>
        <v>2</v>
      </c>
    </row>
    <row r="89" spans="1:33" ht="20.100000000000001" customHeight="1" x14ac:dyDescent="0.25">
      <c r="A89" s="200" t="str">
        <f>'Core Indicators'!A:A</f>
        <v>Boko Haram in Niger</v>
      </c>
      <c r="B89" s="200" t="str">
        <f>'Core Indicators'!B:B</f>
        <v>Conflict</v>
      </c>
      <c r="C89" s="200" t="str">
        <f>'Core Indicators'!C89</f>
        <v>NER002</v>
      </c>
      <c r="D89" s="200" t="str">
        <f>'Core Indicators'!D89</f>
        <v>Niger</v>
      </c>
      <c r="E89" s="200" t="str">
        <f>'Core Indicators'!E89</f>
        <v>NER</v>
      </c>
      <c r="F89" s="35">
        <f>'Core Indicators'!O89</f>
        <v>156906</v>
      </c>
      <c r="G89" s="35">
        <f>'Core Indicators'!W89</f>
        <v>655000</v>
      </c>
      <c r="H89" s="35">
        <f>'Core Indicators'!AE89</f>
        <v>655000</v>
      </c>
      <c r="I89" s="35">
        <f>'Core Indicators'!AM89</f>
        <v>290000</v>
      </c>
      <c r="J89" s="35">
        <f>'Core Indicators'!AU89</f>
        <v>141012</v>
      </c>
      <c r="K89" s="35" t="str">
        <f>'Core Indicators'!BC89</f>
        <v>x</v>
      </c>
      <c r="L89" s="35">
        <f>'Core Indicators'!BK89</f>
        <v>167</v>
      </c>
      <c r="M89" s="35" t="str">
        <f>'Core Indicators'!BS89</f>
        <v>x</v>
      </c>
      <c r="N89" s="35" t="str">
        <f>'Core Indicators'!CA89</f>
        <v>x</v>
      </c>
      <c r="O89" s="35" t="e">
        <f>'Core Indicators'!CI89</f>
        <v>#N/A</v>
      </c>
      <c r="P89" s="35" t="str">
        <f>'Core Indicators'!CQ89</f>
        <v>x</v>
      </c>
      <c r="Q89" s="35">
        <f>'Core Indicators'!DG89</f>
        <v>0</v>
      </c>
      <c r="R89" s="35">
        <f>'Core Indicators'!DO89</f>
        <v>48000</v>
      </c>
      <c r="S89" s="35">
        <f>'Core Indicators'!DW89</f>
        <v>589000</v>
      </c>
      <c r="T89" s="35">
        <f>'Core Indicators'!EE89</f>
        <v>14000</v>
      </c>
      <c r="U89" s="35">
        <f>'Core Indicators'!EM89</f>
        <v>3000</v>
      </c>
      <c r="V89" s="35">
        <f>'Core Indicators'!FC89</f>
        <v>3</v>
      </c>
      <c r="W89" s="35" t="str">
        <f>'Core Indicators'!FK89</f>
        <v>x</v>
      </c>
      <c r="X89" s="35" t="str">
        <f>'Core Indicators'!FS89</f>
        <v>x</v>
      </c>
      <c r="Y89" s="35">
        <f>'Core Indicators'!GA89</f>
        <v>0</v>
      </c>
      <c r="Z89" s="35">
        <f>'Core Indicators'!GI89</f>
        <v>3</v>
      </c>
      <c r="AA89" s="35">
        <f>'Core Indicators'!GQ89</f>
        <v>2</v>
      </c>
      <c r="AB89" s="35">
        <f>'Core Indicators'!GY89</f>
        <v>0</v>
      </c>
      <c r="AC89" s="35">
        <f>'Core Indicators'!HG89</f>
        <v>0</v>
      </c>
      <c r="AD89" s="35">
        <f>'Core Indicators'!HO89</f>
        <v>2</v>
      </c>
      <c r="AE89" s="35">
        <f>'Core Indicators'!HW89</f>
        <v>3</v>
      </c>
      <c r="AF89" s="35">
        <f>'Core Indicators'!IE89</f>
        <v>1</v>
      </c>
      <c r="AG89" s="35">
        <f>'Core Indicators'!IM89</f>
        <v>2</v>
      </c>
    </row>
    <row r="90" spans="1:33" ht="20.100000000000001" customHeight="1" x14ac:dyDescent="0.25">
      <c r="A90" s="199" t="str">
        <f>'Core Indicators'!A:A</f>
        <v>Mali/Burkina Faso conflict</v>
      </c>
      <c r="B90" s="199" t="str">
        <f>'Core Indicators'!B:B</f>
        <v>Conflict</v>
      </c>
      <c r="C90" s="199" t="str">
        <f>'Core Indicators'!C90</f>
        <v>NER003</v>
      </c>
      <c r="D90" s="199" t="str">
        <f>'Core Indicators'!D90</f>
        <v>Niger</v>
      </c>
      <c r="E90" s="199" t="str">
        <f>'Core Indicators'!E90</f>
        <v>NER</v>
      </c>
      <c r="F90" s="36">
        <f>'Core Indicators'!O90</f>
        <v>210600</v>
      </c>
      <c r="G90" s="36">
        <f>'Core Indicators'!W90</f>
        <v>6050000</v>
      </c>
      <c r="H90" s="36">
        <f>'Core Indicators'!AE90</f>
        <v>2410000</v>
      </c>
      <c r="I90" s="36">
        <f>'Core Indicators'!AM90</f>
        <v>266000</v>
      </c>
      <c r="J90" s="36" t="str">
        <f>'Core Indicators'!AU90</f>
        <v>x</v>
      </c>
      <c r="K90" s="36" t="str">
        <f>'Core Indicators'!BC90</f>
        <v>x</v>
      </c>
      <c r="L90" s="36">
        <f>'Core Indicators'!BK90</f>
        <v>322</v>
      </c>
      <c r="M90" s="36" t="str">
        <f>'Core Indicators'!BS90</f>
        <v>x</v>
      </c>
      <c r="N90" s="36" t="str">
        <f>'Core Indicators'!CA90</f>
        <v>x</v>
      </c>
      <c r="O90" s="36" t="e">
        <f>'Core Indicators'!CI90</f>
        <v>#N/A</v>
      </c>
      <c r="P90" s="36" t="str">
        <f>'Core Indicators'!CQ90</f>
        <v>x</v>
      </c>
      <c r="Q90" s="36">
        <f>'Core Indicators'!DG90</f>
        <v>3640000</v>
      </c>
      <c r="R90" s="36">
        <f>'Core Indicators'!DO90</f>
        <v>450000</v>
      </c>
      <c r="S90" s="36">
        <f>'Core Indicators'!DW90</f>
        <v>1599000</v>
      </c>
      <c r="T90" s="36">
        <f>'Core Indicators'!EE90</f>
        <v>304000</v>
      </c>
      <c r="U90" s="36">
        <f>'Core Indicators'!EM90</f>
        <v>57000</v>
      </c>
      <c r="V90" s="36">
        <f>'Core Indicators'!FC90</f>
        <v>5</v>
      </c>
      <c r="W90" s="36" t="str">
        <f>'Core Indicators'!FK90</f>
        <v>x</v>
      </c>
      <c r="X90" s="36" t="str">
        <f>'Core Indicators'!FS90</f>
        <v>x</v>
      </c>
      <c r="Y90" s="36">
        <f>'Core Indicators'!GA90</f>
        <v>1</v>
      </c>
      <c r="Z90" s="36">
        <f>'Core Indicators'!GI90</f>
        <v>3</v>
      </c>
      <c r="AA90" s="36">
        <f>'Core Indicators'!GQ90</f>
        <v>2</v>
      </c>
      <c r="AB90" s="36">
        <f>'Core Indicators'!GY90</f>
        <v>0</v>
      </c>
      <c r="AC90" s="36">
        <f>'Core Indicators'!HG90</f>
        <v>0</v>
      </c>
      <c r="AD90" s="36">
        <f>'Core Indicators'!HO90</f>
        <v>2</v>
      </c>
      <c r="AE90" s="36">
        <f>'Core Indicators'!HW90</f>
        <v>3</v>
      </c>
      <c r="AF90" s="36">
        <f>'Core Indicators'!IE90</f>
        <v>1</v>
      </c>
      <c r="AG90" s="36">
        <f>'Core Indicators'!IM90</f>
        <v>2</v>
      </c>
    </row>
    <row r="91" spans="1:33" ht="20.100000000000001" customHeight="1" x14ac:dyDescent="0.25">
      <c r="A91" s="200" t="str">
        <f>'Core Indicators'!A:A</f>
        <v>Nigerian Refugees</v>
      </c>
      <c r="B91" s="200" t="str">
        <f>'Core Indicators'!B:B</f>
        <v>Displacement</v>
      </c>
      <c r="C91" s="200" t="str">
        <f>'Core Indicators'!C91</f>
        <v>NER004</v>
      </c>
      <c r="D91" s="200" t="str">
        <f>'Core Indicators'!D91</f>
        <v>Niger</v>
      </c>
      <c r="E91" s="200" t="str">
        <f>'Core Indicators'!E91</f>
        <v>NER</v>
      </c>
      <c r="F91" s="35">
        <f>'Core Indicators'!O91</f>
        <v>8616</v>
      </c>
      <c r="G91" s="35">
        <f>'Core Indicators'!W91</f>
        <v>4359000</v>
      </c>
      <c r="H91" s="35">
        <f>'Core Indicators'!AE91</f>
        <v>957000</v>
      </c>
      <c r="I91" s="35">
        <f>'Core Indicators'!AM91</f>
        <v>204000</v>
      </c>
      <c r="J91" s="35" t="str">
        <f>'Core Indicators'!AU91</f>
        <v>x</v>
      </c>
      <c r="K91" s="35" t="str">
        <f>'Core Indicators'!BC91</f>
        <v>x</v>
      </c>
      <c r="L91" s="35">
        <f>'Core Indicators'!BK91</f>
        <v>13</v>
      </c>
      <c r="M91" s="35">
        <f>'Core Indicators'!BS91</f>
        <v>0</v>
      </c>
      <c r="N91" s="35">
        <f>'Core Indicators'!CA91</f>
        <v>0</v>
      </c>
      <c r="O91" s="35" t="e">
        <f>'Core Indicators'!CI91</f>
        <v>#N/A</v>
      </c>
      <c r="P91" s="35">
        <f>'Core Indicators'!CQ91</f>
        <v>0</v>
      </c>
      <c r="Q91" s="35">
        <f>'Core Indicators'!DG91</f>
        <v>3402000</v>
      </c>
      <c r="R91" s="35">
        <f>'Core Indicators'!DO91</f>
        <v>368000</v>
      </c>
      <c r="S91" s="35">
        <f>'Core Indicators'!DW91</f>
        <v>551000</v>
      </c>
      <c r="T91" s="35">
        <f>'Core Indicators'!EE91</f>
        <v>32000</v>
      </c>
      <c r="U91" s="35">
        <f>'Core Indicators'!EM91</f>
        <v>6000</v>
      </c>
      <c r="V91" s="35">
        <f>'Core Indicators'!FC91</f>
        <v>3</v>
      </c>
      <c r="W91" s="35" t="str">
        <f>'Core Indicators'!FK91</f>
        <v>x</v>
      </c>
      <c r="X91" s="35" t="str">
        <f>'Core Indicators'!FS91</f>
        <v>x</v>
      </c>
      <c r="Y91" s="35">
        <f>'Core Indicators'!GA91</f>
        <v>1</v>
      </c>
      <c r="Z91" s="35">
        <f>'Core Indicators'!GI91</f>
        <v>3</v>
      </c>
      <c r="AA91" s="35">
        <f>'Core Indicators'!GQ91</f>
        <v>1</v>
      </c>
      <c r="AB91" s="35">
        <f>'Core Indicators'!GY91</f>
        <v>0</v>
      </c>
      <c r="AC91" s="35">
        <f>'Core Indicators'!HG91</f>
        <v>0</v>
      </c>
      <c r="AD91" s="35">
        <f>'Core Indicators'!HO91</f>
        <v>2</v>
      </c>
      <c r="AE91" s="35">
        <f>'Core Indicators'!HW91</f>
        <v>1</v>
      </c>
      <c r="AF91" s="35">
        <f>'Core Indicators'!IE91</f>
        <v>1</v>
      </c>
      <c r="AG91" s="35">
        <f>'Core Indicators'!IM91</f>
        <v>2</v>
      </c>
    </row>
    <row r="92" spans="1:33" ht="20.100000000000001" customHeight="1" x14ac:dyDescent="0.25">
      <c r="A92" s="199" t="str">
        <f>'Core Indicators'!A:A</f>
        <v>Complex crisis in Nigeria</v>
      </c>
      <c r="B92" s="199" t="str">
        <f>'Core Indicators'!B:B</f>
        <v>Conflict,Displacement,Violence</v>
      </c>
      <c r="C92" s="199" t="str">
        <f>'Core Indicators'!C92</f>
        <v>NGA001</v>
      </c>
      <c r="D92" s="199" t="str">
        <f>'Core Indicators'!D92</f>
        <v>Nigeria</v>
      </c>
      <c r="E92" s="199" t="str">
        <f>'Core Indicators'!E92</f>
        <v>NGA</v>
      </c>
      <c r="F92" s="36">
        <f>'Core Indicators'!O92</f>
        <v>910770</v>
      </c>
      <c r="G92" s="36">
        <f>'Core Indicators'!W92</f>
        <v>218770000</v>
      </c>
      <c r="H92" s="36">
        <f>'Core Indicators'!AE92</f>
        <v>24587000</v>
      </c>
      <c r="I92" s="36">
        <f>'Core Indicators'!AM92</f>
        <v>5398000</v>
      </c>
      <c r="J92" s="36">
        <f>'Core Indicators'!AU92</f>
        <v>117</v>
      </c>
      <c r="K92" s="36">
        <f>'Core Indicators'!BC92</f>
        <v>1537040</v>
      </c>
      <c r="L92" s="36">
        <f>'Core Indicators'!BK92</f>
        <v>4509</v>
      </c>
      <c r="M92" s="36" t="str">
        <f>'Core Indicators'!BS92</f>
        <v>x</v>
      </c>
      <c r="N92" s="36" t="str">
        <f>'Core Indicators'!CA92</f>
        <v>x</v>
      </c>
      <c r="O92" s="36" t="e">
        <f>'Core Indicators'!CI92</f>
        <v>#N/A</v>
      </c>
      <c r="P92" s="36" t="str">
        <f>'Core Indicators'!CQ92</f>
        <v>x</v>
      </c>
      <c r="Q92" s="36">
        <f>'Core Indicators'!DG92</f>
        <v>194183000</v>
      </c>
      <c r="R92" s="36">
        <f>'Core Indicators'!DO92</f>
        <v>7660000</v>
      </c>
      <c r="S92" s="36">
        <f>'Core Indicators'!DW92</f>
        <v>12538000</v>
      </c>
      <c r="T92" s="36">
        <f>'Core Indicators'!EE92</f>
        <v>4389000</v>
      </c>
      <c r="U92" s="36">
        <f>'Core Indicators'!EM92</f>
        <v>0</v>
      </c>
      <c r="V92" s="36">
        <f>'Core Indicators'!FC92</f>
        <v>5</v>
      </c>
      <c r="W92" s="36" t="str">
        <f>'Core Indicators'!FK92</f>
        <v>x</v>
      </c>
      <c r="X92" s="36">
        <f>'Core Indicators'!FS92</f>
        <v>800000</v>
      </c>
      <c r="Y92" s="36">
        <f>'Core Indicators'!GA92</f>
        <v>1</v>
      </c>
      <c r="Z92" s="36">
        <f>'Core Indicators'!GI92</f>
        <v>3</v>
      </c>
      <c r="AA92" s="36">
        <f>'Core Indicators'!GQ92</f>
        <v>1</v>
      </c>
      <c r="AB92" s="36">
        <f>'Core Indicators'!GY92</f>
        <v>1</v>
      </c>
      <c r="AC92" s="36">
        <f>'Core Indicators'!HG92</f>
        <v>2</v>
      </c>
      <c r="AD92" s="36">
        <f>'Core Indicators'!HO92</f>
        <v>3</v>
      </c>
      <c r="AE92" s="36">
        <f>'Core Indicators'!HW92</f>
        <v>3</v>
      </c>
      <c r="AF92" s="36">
        <f>'Core Indicators'!IE92</f>
        <v>1</v>
      </c>
      <c r="AG92" s="36">
        <f>'Core Indicators'!IM92</f>
        <v>3</v>
      </c>
    </row>
    <row r="93" spans="1:33" ht="20.100000000000001" customHeight="1" x14ac:dyDescent="0.25">
      <c r="A93" s="200" t="str">
        <f>'Core Indicators'!A:A</f>
        <v>Middle belt conflict</v>
      </c>
      <c r="B93" s="200" t="str">
        <f>'Core Indicators'!B:B</f>
        <v>Violence</v>
      </c>
      <c r="C93" s="200" t="str">
        <f>'Core Indicators'!C93</f>
        <v>NGA003</v>
      </c>
      <c r="D93" s="200" t="str">
        <f>'Core Indicators'!D93</f>
        <v>Nigeria</v>
      </c>
      <c r="E93" s="200" t="str">
        <f>'Core Indicators'!E93</f>
        <v>NGA</v>
      </c>
      <c r="F93" s="35">
        <f>'Core Indicators'!O93</f>
        <v>142964</v>
      </c>
      <c r="G93" s="35">
        <f>'Core Indicators'!W93</f>
        <v>15532000</v>
      </c>
      <c r="H93" s="35">
        <f>'Core Indicators'!AE93</f>
        <v>1696000</v>
      </c>
      <c r="I93" s="35">
        <f>'Core Indicators'!AM93</f>
        <v>495000</v>
      </c>
      <c r="J93" s="35" t="str">
        <f>'Core Indicators'!AU93</f>
        <v>x</v>
      </c>
      <c r="K93" s="35" t="str">
        <f>'Core Indicators'!BC93</f>
        <v>x</v>
      </c>
      <c r="L93" s="35">
        <f>'Core Indicators'!BK93</f>
        <v>573</v>
      </c>
      <c r="M93" s="35" t="str">
        <f>'Core Indicators'!BS93</f>
        <v>x</v>
      </c>
      <c r="N93" s="35" t="str">
        <f>'Core Indicators'!CA93</f>
        <v>x</v>
      </c>
      <c r="O93" s="35" t="e">
        <f>'Core Indicators'!CI93</f>
        <v>#N/A</v>
      </c>
      <c r="P93" s="35" t="str">
        <f>'Core Indicators'!CQ93</f>
        <v>x</v>
      </c>
      <c r="Q93" s="35">
        <f>'Core Indicators'!DG93</f>
        <v>13837000</v>
      </c>
      <c r="R93" s="35">
        <f>'Core Indicators'!DO93</f>
        <v>0</v>
      </c>
      <c r="S93" s="35">
        <f>'Core Indicators'!DW93</f>
        <v>1528000</v>
      </c>
      <c r="T93" s="35">
        <f>'Core Indicators'!EE93</f>
        <v>168000</v>
      </c>
      <c r="U93" s="35">
        <f>'Core Indicators'!EM93</f>
        <v>0</v>
      </c>
      <c r="V93" s="35">
        <f>'Core Indicators'!FC93</f>
        <v>5</v>
      </c>
      <c r="W93" s="35" t="str">
        <f>'Core Indicators'!FK93</f>
        <v>x</v>
      </c>
      <c r="X93" s="35" t="str">
        <f>'Core Indicators'!FS93</f>
        <v>x</v>
      </c>
      <c r="Y93" s="35">
        <f>'Core Indicators'!GA93</f>
        <v>1</v>
      </c>
      <c r="Z93" s="35">
        <f>'Core Indicators'!GI93</f>
        <v>2</v>
      </c>
      <c r="AA93" s="35">
        <f>'Core Indicators'!GQ93</f>
        <v>0</v>
      </c>
      <c r="AB93" s="35">
        <f>'Core Indicators'!GY93</f>
        <v>0</v>
      </c>
      <c r="AC93" s="35">
        <f>'Core Indicators'!HG93</f>
        <v>0</v>
      </c>
      <c r="AD93" s="35">
        <f>'Core Indicators'!HO93</f>
        <v>0</v>
      </c>
      <c r="AE93" s="35">
        <f>'Core Indicators'!HW93</f>
        <v>2</v>
      </c>
      <c r="AF93" s="35">
        <f>'Core Indicators'!IE93</f>
        <v>1</v>
      </c>
      <c r="AG93" s="35">
        <f>'Core Indicators'!IM93</f>
        <v>1</v>
      </c>
    </row>
    <row r="94" spans="1:33" ht="20.100000000000001" customHeight="1" x14ac:dyDescent="0.25">
      <c r="A94" s="199" t="str">
        <f>'Core Indicators'!A:A</f>
        <v>Boko Haram crisis in Nigeria</v>
      </c>
      <c r="B94" s="199" t="str">
        <f>'Core Indicators'!B:B</f>
        <v>Conflict,Displacement</v>
      </c>
      <c r="C94" s="199" t="str">
        <f>'Core Indicators'!C94</f>
        <v>NGA004</v>
      </c>
      <c r="D94" s="199" t="str">
        <f>'Core Indicators'!D94</f>
        <v>Nigeria</v>
      </c>
      <c r="E94" s="199" t="str">
        <f>'Core Indicators'!E94</f>
        <v>NGA</v>
      </c>
      <c r="F94" s="36">
        <f>'Core Indicators'!O94</f>
        <v>157918</v>
      </c>
      <c r="G94" s="36">
        <f>'Core Indicators'!W94</f>
        <v>16051000</v>
      </c>
      <c r="H94" s="36">
        <f>'Core Indicators'!AE94</f>
        <v>16051000</v>
      </c>
      <c r="I94" s="36">
        <f>'Core Indicators'!AM94</f>
        <v>4311000</v>
      </c>
      <c r="J94" s="36" t="str">
        <f>'Core Indicators'!AU94</f>
        <v>x</v>
      </c>
      <c r="K94" s="36">
        <f>'Core Indicators'!BC94</f>
        <v>1529500</v>
      </c>
      <c r="L94" s="36">
        <f>'Core Indicators'!BK94</f>
        <v>1404</v>
      </c>
      <c r="M94" s="36" t="str">
        <f>'Core Indicators'!BS94</f>
        <v>x</v>
      </c>
      <c r="N94" s="36" t="str">
        <f>'Core Indicators'!CA94</f>
        <v>x</v>
      </c>
      <c r="O94" s="36" t="e">
        <f>'Core Indicators'!CI94</f>
        <v>#N/A</v>
      </c>
      <c r="P94" s="36" t="str">
        <f>'Core Indicators'!CQ94</f>
        <v>x</v>
      </c>
      <c r="Q94" s="36">
        <f>'Core Indicators'!DG94</f>
        <v>0</v>
      </c>
      <c r="R94" s="36">
        <f>'Core Indicators'!DO94</f>
        <v>7651000</v>
      </c>
      <c r="S94" s="36">
        <f>'Core Indicators'!DW94</f>
        <v>4600000</v>
      </c>
      <c r="T94" s="36">
        <f>'Core Indicators'!EE94</f>
        <v>3800000</v>
      </c>
      <c r="U94" s="36">
        <f>'Core Indicators'!EM94</f>
        <v>0</v>
      </c>
      <c r="V94" s="36">
        <f>'Core Indicators'!FC94</f>
        <v>4</v>
      </c>
      <c r="W94" s="36" t="str">
        <f>'Core Indicators'!FK94</f>
        <v>x</v>
      </c>
      <c r="X94" s="36">
        <f>'Core Indicators'!FS94</f>
        <v>800000</v>
      </c>
      <c r="Y94" s="36">
        <f>'Core Indicators'!GA94</f>
        <v>1</v>
      </c>
      <c r="Z94" s="36">
        <f>'Core Indicators'!GI94</f>
        <v>3</v>
      </c>
      <c r="AA94" s="36">
        <f>'Core Indicators'!GQ94</f>
        <v>1</v>
      </c>
      <c r="AB94" s="36">
        <f>'Core Indicators'!GY94</f>
        <v>1</v>
      </c>
      <c r="AC94" s="36">
        <f>'Core Indicators'!HG94</f>
        <v>2</v>
      </c>
      <c r="AD94" s="36">
        <f>'Core Indicators'!HO94</f>
        <v>3</v>
      </c>
      <c r="AE94" s="36">
        <f>'Core Indicators'!HW94</f>
        <v>3</v>
      </c>
      <c r="AF94" s="36">
        <f>'Core Indicators'!IE94</f>
        <v>1</v>
      </c>
      <c r="AG94" s="36">
        <f>'Core Indicators'!IM94</f>
        <v>2</v>
      </c>
    </row>
    <row r="95" spans="1:33" ht="20.100000000000001" customHeight="1" x14ac:dyDescent="0.25">
      <c r="A95" s="200" t="str">
        <f>'Core Indicators'!A:A</f>
        <v>Northwest Banditry</v>
      </c>
      <c r="B95" s="200" t="str">
        <f>'Core Indicators'!B:B</f>
        <v>Violence,Displacement</v>
      </c>
      <c r="C95" s="200" t="str">
        <f>'Core Indicators'!C95</f>
        <v>NGA007</v>
      </c>
      <c r="D95" s="200" t="str">
        <f>'Core Indicators'!D95</f>
        <v>Nigeria</v>
      </c>
      <c r="E95" s="200" t="str">
        <f>'Core Indicators'!E95</f>
        <v>NGA</v>
      </c>
      <c r="F95" s="35">
        <f>'Core Indicators'!O95</f>
        <v>237708</v>
      </c>
      <c r="G95" s="35">
        <f>'Core Indicators'!W95</f>
        <v>41531000</v>
      </c>
      <c r="H95" s="35">
        <f>'Core Indicators'!AE95</f>
        <v>6746000</v>
      </c>
      <c r="I95" s="35">
        <f>'Core Indicators'!AM95</f>
        <v>507000</v>
      </c>
      <c r="J95" s="35" t="str">
        <f>'Core Indicators'!AU95</f>
        <v>x</v>
      </c>
      <c r="K95" s="35" t="str">
        <f>'Core Indicators'!BC95</f>
        <v>x</v>
      </c>
      <c r="L95" s="35">
        <f>'Core Indicators'!BK95</f>
        <v>1596</v>
      </c>
      <c r="M95" s="35" t="str">
        <f>'Core Indicators'!BS95</f>
        <v>x</v>
      </c>
      <c r="N95" s="35" t="str">
        <f>'Core Indicators'!CA95</f>
        <v>x</v>
      </c>
      <c r="O95" s="35" t="e">
        <f>'Core Indicators'!CI95</f>
        <v>#N/A</v>
      </c>
      <c r="P95" s="35">
        <f>'Core Indicators'!CQ95</f>
        <v>49</v>
      </c>
      <c r="Q95" s="35">
        <f>'Core Indicators'!DG95</f>
        <v>34785000</v>
      </c>
      <c r="R95" s="35">
        <f>'Core Indicators'!DO95</f>
        <v>0</v>
      </c>
      <c r="S95" s="35">
        <f>'Core Indicators'!DW95</f>
        <v>6325000</v>
      </c>
      <c r="T95" s="35">
        <f>'Core Indicators'!EE95</f>
        <v>420000</v>
      </c>
      <c r="U95" s="35">
        <f>'Core Indicators'!EM95</f>
        <v>0</v>
      </c>
      <c r="V95" s="35">
        <f>'Core Indicators'!FC95</f>
        <v>5</v>
      </c>
      <c r="W95" s="35" t="str">
        <f>'Core Indicators'!FK95</f>
        <v>x</v>
      </c>
      <c r="X95" s="35" t="str">
        <f>'Core Indicators'!FS95</f>
        <v>x</v>
      </c>
      <c r="Y95" s="35">
        <f>'Core Indicators'!GA95</f>
        <v>1</v>
      </c>
      <c r="Z95" s="35">
        <f>'Core Indicators'!GI95</f>
        <v>2</v>
      </c>
      <c r="AA95" s="35">
        <f>'Core Indicators'!GQ95</f>
        <v>0</v>
      </c>
      <c r="AB95" s="35">
        <f>'Core Indicators'!GY95</f>
        <v>0</v>
      </c>
      <c r="AC95" s="35">
        <f>'Core Indicators'!HG95</f>
        <v>0</v>
      </c>
      <c r="AD95" s="35">
        <f>'Core Indicators'!HO95</f>
        <v>2</v>
      </c>
      <c r="AE95" s="35">
        <f>'Core Indicators'!HW95</f>
        <v>2</v>
      </c>
      <c r="AF95" s="35">
        <f>'Core Indicators'!IE95</f>
        <v>1</v>
      </c>
      <c r="AG95" s="35">
        <f>'Core Indicators'!IM95</f>
        <v>2</v>
      </c>
    </row>
    <row r="96" spans="1:33" ht="20.100000000000001" customHeight="1" x14ac:dyDescent="0.25">
      <c r="A96" s="199" t="str">
        <f>'Core Indicators'!A:A</f>
        <v>Cameroonian Refugees in Nigeria</v>
      </c>
      <c r="B96" s="199" t="str">
        <f>'Core Indicators'!B:B</f>
        <v>Displacement</v>
      </c>
      <c r="C96" s="199" t="str">
        <f>'Core Indicators'!C96</f>
        <v>NGA008</v>
      </c>
      <c r="D96" s="199" t="str">
        <f>'Core Indicators'!D96</f>
        <v>Nigeria</v>
      </c>
      <c r="E96" s="199" t="str">
        <f>'Core Indicators'!E96</f>
        <v>NGA</v>
      </c>
      <c r="F96" s="36">
        <f>'Core Indicators'!O96</f>
        <v>108869</v>
      </c>
      <c r="G96" s="36">
        <f>'Core Indicators'!W96</f>
        <v>12675000</v>
      </c>
      <c r="H96" s="36">
        <f>'Core Indicators'!AE96</f>
        <v>85000</v>
      </c>
      <c r="I96" s="36">
        <f>'Core Indicators'!AM96</f>
        <v>85000</v>
      </c>
      <c r="J96" s="36" t="str">
        <f>'Core Indicators'!AU96</f>
        <v>x</v>
      </c>
      <c r="K96" s="36" t="str">
        <f>'Core Indicators'!BC96</f>
        <v>x</v>
      </c>
      <c r="L96" s="36" t="str">
        <f>'Core Indicators'!BK96</f>
        <v>x</v>
      </c>
      <c r="M96" s="36" t="str">
        <f>'Core Indicators'!BS96</f>
        <v>x</v>
      </c>
      <c r="N96" s="36" t="str">
        <f>'Core Indicators'!CA96</f>
        <v>x</v>
      </c>
      <c r="O96" s="36" t="e">
        <f>'Core Indicators'!CI96</f>
        <v>#N/A</v>
      </c>
      <c r="P96" s="36" t="str">
        <f>'Core Indicators'!CQ96</f>
        <v>x</v>
      </c>
      <c r="Q96" s="36">
        <f>'Core Indicators'!DG96</f>
        <v>12590000</v>
      </c>
      <c r="R96" s="36">
        <f>'Core Indicators'!DO96</f>
        <v>0</v>
      </c>
      <c r="S96" s="36">
        <f>'Core Indicators'!DW96</f>
        <v>85000</v>
      </c>
      <c r="T96" s="36">
        <f>'Core Indicators'!EE96</f>
        <v>0</v>
      </c>
      <c r="U96" s="36">
        <f>'Core Indicators'!EM96</f>
        <v>0</v>
      </c>
      <c r="V96" s="36">
        <f>'Core Indicators'!FC96</f>
        <v>2139</v>
      </c>
      <c r="W96" s="36" t="str">
        <f>'Core Indicators'!FK96</f>
        <v>x</v>
      </c>
      <c r="X96" s="36" t="str">
        <f>'Core Indicators'!FS96</f>
        <v>x</v>
      </c>
      <c r="Y96" s="36">
        <f>'Core Indicators'!GA96</f>
        <v>1</v>
      </c>
      <c r="Z96" s="36">
        <f>'Core Indicators'!GI96</f>
        <v>2</v>
      </c>
      <c r="AA96" s="36">
        <f>'Core Indicators'!GQ96</f>
        <v>0</v>
      </c>
      <c r="AB96" s="36">
        <f>'Core Indicators'!GY96</f>
        <v>0</v>
      </c>
      <c r="AC96" s="36">
        <f>'Core Indicators'!HG96</f>
        <v>0</v>
      </c>
      <c r="AD96" s="36">
        <f>'Core Indicators'!HO96</f>
        <v>2</v>
      </c>
      <c r="AE96" s="36">
        <f>'Core Indicators'!HW96</f>
        <v>0</v>
      </c>
      <c r="AF96" s="36">
        <f>'Core Indicators'!IE96</f>
        <v>1</v>
      </c>
      <c r="AG96" s="36">
        <f>'Core Indicators'!IM96</f>
        <v>1</v>
      </c>
    </row>
    <row r="97" spans="1:33" ht="20.100000000000001" customHeight="1" x14ac:dyDescent="0.25">
      <c r="A97" s="200" t="str">
        <f>'Core Indicators'!A:A</f>
        <v>Socioeconomic crisis in Nicaragua</v>
      </c>
      <c r="B97" s="200" t="str">
        <f>'Core Indicators'!B:B</f>
        <v>Socio-political</v>
      </c>
      <c r="C97" s="200" t="str">
        <f>'Core Indicators'!C97</f>
        <v>NIC001</v>
      </c>
      <c r="D97" s="200" t="str">
        <f>'Core Indicators'!D97</f>
        <v>Nicaragua</v>
      </c>
      <c r="E97" s="200" t="str">
        <f>'Core Indicators'!E97</f>
        <v>NIC</v>
      </c>
      <c r="F97" s="35">
        <f>'Core Indicators'!O97</f>
        <v>120340</v>
      </c>
      <c r="G97" s="35">
        <f>'Core Indicators'!W97</f>
        <v>6201000</v>
      </c>
      <c r="H97" s="35">
        <f>'Core Indicators'!AE97</f>
        <v>200000</v>
      </c>
      <c r="I97" s="35">
        <f>'Core Indicators'!AM97</f>
        <v>200000</v>
      </c>
      <c r="J97" s="35" t="str">
        <f>'Core Indicators'!AU97</f>
        <v>x</v>
      </c>
      <c r="K97" s="35" t="str">
        <f>'Core Indicators'!BC97</f>
        <v>x</v>
      </c>
      <c r="L97" s="35">
        <f>'Core Indicators'!BK97</f>
        <v>9</v>
      </c>
      <c r="M97" s="35" t="str">
        <f>'Core Indicators'!BS97</f>
        <v>x</v>
      </c>
      <c r="N97" s="35" t="str">
        <f>'Core Indicators'!CA97</f>
        <v>x</v>
      </c>
      <c r="O97" s="35" t="e">
        <f>'Core Indicators'!CI97</f>
        <v>#N/A</v>
      </c>
      <c r="P97" s="35" t="str">
        <f>'Core Indicators'!CQ97</f>
        <v>x</v>
      </c>
      <c r="Q97" s="35">
        <f>'Core Indicators'!DG97</f>
        <v>6001000</v>
      </c>
      <c r="R97" s="35">
        <f>'Core Indicators'!DO97</f>
        <v>200000</v>
      </c>
      <c r="S97" s="35">
        <f>'Core Indicators'!DW97</f>
        <v>0</v>
      </c>
      <c r="T97" s="35">
        <f>'Core Indicators'!EE97</f>
        <v>0</v>
      </c>
      <c r="U97" s="35">
        <f>'Core Indicators'!EM97</f>
        <v>0</v>
      </c>
      <c r="V97" s="35" t="str">
        <f>'Core Indicators'!FC97</f>
        <v>x</v>
      </c>
      <c r="W97" s="35" t="str">
        <f>'Core Indicators'!FK97</f>
        <v>x</v>
      </c>
      <c r="X97" s="35">
        <f>'Core Indicators'!FS97</f>
        <v>0</v>
      </c>
      <c r="Y97" s="35">
        <f>'Core Indicators'!GA97</f>
        <v>2</v>
      </c>
      <c r="Z97" s="35">
        <f>'Core Indicators'!GI97</f>
        <v>0</v>
      </c>
      <c r="AA97" s="35">
        <f>'Core Indicators'!GQ97</f>
        <v>3</v>
      </c>
      <c r="AB97" s="35">
        <f>'Core Indicators'!GY97</f>
        <v>2</v>
      </c>
      <c r="AC97" s="35">
        <f>'Core Indicators'!HG97</f>
        <v>2</v>
      </c>
      <c r="AD97" s="35">
        <f>'Core Indicators'!HO97</f>
        <v>2</v>
      </c>
      <c r="AE97" s="35">
        <f>'Core Indicators'!HW97</f>
        <v>1</v>
      </c>
      <c r="AF97" s="35">
        <f>'Core Indicators'!IE97</f>
        <v>0</v>
      </c>
      <c r="AG97" s="35">
        <f>'Core Indicators'!IM97</f>
        <v>1</v>
      </c>
    </row>
    <row r="98" spans="1:33" ht="20.100000000000001" customHeight="1" x14ac:dyDescent="0.25">
      <c r="A98" s="199" t="str">
        <f>'Core Indicators'!A:A</f>
        <v>Complex crisis in Pakistan</v>
      </c>
      <c r="B98" s="199" t="str">
        <f>'Core Indicators'!B:B</f>
        <v>Displacement,Conflict</v>
      </c>
      <c r="C98" s="199" t="str">
        <f>'Core Indicators'!C98</f>
        <v>PAK001</v>
      </c>
      <c r="D98" s="199" t="str">
        <f>'Core Indicators'!D98</f>
        <v>Pakistan</v>
      </c>
      <c r="E98" s="199" t="str">
        <f>'Core Indicators'!E98</f>
        <v>PAK</v>
      </c>
      <c r="F98" s="36">
        <f>'Core Indicators'!O98</f>
        <v>770880</v>
      </c>
      <c r="G98" s="36">
        <f>'Core Indicators'!W98</f>
        <v>229489000</v>
      </c>
      <c r="H98" s="36">
        <f>'Core Indicators'!AE98</f>
        <v>134843000</v>
      </c>
      <c r="I98" s="36">
        <f>'Core Indicators'!AM98</f>
        <v>9452000</v>
      </c>
      <c r="J98" s="36">
        <f>'Core Indicators'!AU98</f>
        <v>12900</v>
      </c>
      <c r="K98" s="36" t="str">
        <f>'Core Indicators'!BC98</f>
        <v>x</v>
      </c>
      <c r="L98" s="36">
        <f>'Core Indicators'!BK98</f>
        <v>785</v>
      </c>
      <c r="M98" s="36">
        <f>'Core Indicators'!BS98</f>
        <v>1200000</v>
      </c>
      <c r="N98" s="36">
        <f>'Core Indicators'!CA98</f>
        <v>805000</v>
      </c>
      <c r="O98" s="36" t="e">
        <f>'Core Indicators'!CI98</f>
        <v>#N/A</v>
      </c>
      <c r="P98" s="36" t="str">
        <f>'Core Indicators'!CQ98</f>
        <v>x</v>
      </c>
      <c r="Q98" s="36">
        <f>'Core Indicators'!DG98</f>
        <v>94646000</v>
      </c>
      <c r="R98" s="36">
        <f>'Core Indicators'!DO98</f>
        <v>82643000</v>
      </c>
      <c r="S98" s="36">
        <f>'Core Indicators'!DW98</f>
        <v>51079000</v>
      </c>
      <c r="T98" s="36">
        <f>'Core Indicators'!EE98</f>
        <v>1122000</v>
      </c>
      <c r="U98" s="36">
        <f>'Core Indicators'!EM98</f>
        <v>0</v>
      </c>
      <c r="V98" s="36">
        <f>'Core Indicators'!FC98</f>
        <v>5</v>
      </c>
      <c r="W98" s="36" t="str">
        <f>'Core Indicators'!FK98</f>
        <v>x</v>
      </c>
      <c r="X98" s="36" t="str">
        <f>'Core Indicators'!FS98</f>
        <v>x</v>
      </c>
      <c r="Y98" s="36">
        <f>'Core Indicators'!GA98</f>
        <v>2</v>
      </c>
      <c r="Z98" s="36">
        <f>'Core Indicators'!GI98</f>
        <v>1</v>
      </c>
      <c r="AA98" s="36">
        <f>'Core Indicators'!GQ98</f>
        <v>2</v>
      </c>
      <c r="AB98" s="36">
        <f>'Core Indicators'!GY98</f>
        <v>0</v>
      </c>
      <c r="AC98" s="36">
        <f>'Core Indicators'!HG98</f>
        <v>2</v>
      </c>
      <c r="AD98" s="36">
        <f>'Core Indicators'!HO98</f>
        <v>2</v>
      </c>
      <c r="AE98" s="36">
        <f>'Core Indicators'!HW98</f>
        <v>1</v>
      </c>
      <c r="AF98" s="36">
        <f>'Core Indicators'!IE98</f>
        <v>1</v>
      </c>
      <c r="AG98" s="36">
        <f>'Core Indicators'!IM98</f>
        <v>1</v>
      </c>
    </row>
    <row r="99" spans="1:33" ht="20.100000000000001" customHeight="1" x14ac:dyDescent="0.25">
      <c r="A99" s="200" t="str">
        <f>'Core Indicators'!A:A</f>
        <v>Kashmir conflict in Pakistan</v>
      </c>
      <c r="B99" s="200" t="str">
        <f>'Core Indicators'!B:B</f>
        <v>Conflict</v>
      </c>
      <c r="C99" s="200" t="str">
        <f>'Core Indicators'!C99</f>
        <v>PAK004</v>
      </c>
      <c r="D99" s="200" t="str">
        <f>'Core Indicators'!D99</f>
        <v>Pakistan</v>
      </c>
      <c r="E99" s="200" t="str">
        <f>'Core Indicators'!E99</f>
        <v>PAK</v>
      </c>
      <c r="F99" s="35">
        <f>'Core Indicators'!O99</f>
        <v>13297</v>
      </c>
      <c r="G99" s="35">
        <f>'Core Indicators'!W99</f>
        <v>4240000</v>
      </c>
      <c r="H99" s="35" t="str">
        <f>'Core Indicators'!AE99</f>
        <v>x</v>
      </c>
      <c r="I99" s="35" t="str">
        <f>'Core Indicators'!AM99</f>
        <v>x</v>
      </c>
      <c r="J99" s="35" t="str">
        <f>'Core Indicators'!AU99</f>
        <v>x</v>
      </c>
      <c r="K99" s="35" t="str">
        <f>'Core Indicators'!BC99</f>
        <v>x</v>
      </c>
      <c r="L99" s="35">
        <f>'Core Indicators'!BK99</f>
        <v>0</v>
      </c>
      <c r="M99" s="35" t="str">
        <f>'Core Indicators'!BS99</f>
        <v>x</v>
      </c>
      <c r="N99" s="35" t="str">
        <f>'Core Indicators'!CA99</f>
        <v>x</v>
      </c>
      <c r="O99" s="35" t="e">
        <f>'Core Indicators'!CI99</f>
        <v>#N/A</v>
      </c>
      <c r="P99" s="35" t="str">
        <f>'Core Indicators'!CQ99</f>
        <v>x</v>
      </c>
      <c r="Q99" s="35" t="str">
        <f>'Core Indicators'!DG99</f>
        <v>x</v>
      </c>
      <c r="R99" s="35" t="str">
        <f>'Core Indicators'!DO99</f>
        <v>x</v>
      </c>
      <c r="S99" s="35" t="str">
        <f>'Core Indicators'!DW99</f>
        <v>x</v>
      </c>
      <c r="T99" s="35" t="str">
        <f>'Core Indicators'!EE99</f>
        <v>x</v>
      </c>
      <c r="U99" s="35" t="str">
        <f>'Core Indicators'!EM99</f>
        <v>x</v>
      </c>
      <c r="V99" s="35">
        <f>'Core Indicators'!FC99</f>
        <v>3</v>
      </c>
      <c r="W99" s="35" t="str">
        <f>'Core Indicators'!FK99</f>
        <v>x</v>
      </c>
      <c r="X99" s="35" t="str">
        <f>'Core Indicators'!FS99</f>
        <v>x</v>
      </c>
      <c r="Y99" s="35">
        <f>'Core Indicators'!GA99</f>
        <v>2</v>
      </c>
      <c r="Z99" s="35">
        <f>'Core Indicators'!GI99</f>
        <v>1</v>
      </c>
      <c r="AA99" s="35">
        <f>'Core Indicators'!GQ99</f>
        <v>1</v>
      </c>
      <c r="AB99" s="35">
        <f>'Core Indicators'!GY99</f>
        <v>0</v>
      </c>
      <c r="AC99" s="35">
        <f>'Core Indicators'!HG99</f>
        <v>0</v>
      </c>
      <c r="AD99" s="35">
        <f>'Core Indicators'!HO99</f>
        <v>2</v>
      </c>
      <c r="AE99" s="35">
        <f>'Core Indicators'!HW99</f>
        <v>1</v>
      </c>
      <c r="AF99" s="35">
        <f>'Core Indicators'!IE99</f>
        <v>1</v>
      </c>
      <c r="AG99" s="35">
        <f>'Core Indicators'!IM99</f>
        <v>1</v>
      </c>
    </row>
    <row r="100" spans="1:33" ht="20.100000000000001" customHeight="1" x14ac:dyDescent="0.25">
      <c r="A100" s="199" t="str">
        <f>'Core Indicators'!A:A</f>
        <v xml:space="preserve">Floods in Pakistan </v>
      </c>
      <c r="B100" s="199" t="str">
        <f>'Core Indicators'!B:B</f>
        <v>Other seasonal event</v>
      </c>
      <c r="C100" s="199" t="str">
        <f>'Core Indicators'!C100</f>
        <v>PAK005</v>
      </c>
      <c r="D100" s="199" t="str">
        <f>'Core Indicators'!D100</f>
        <v>Pakistan</v>
      </c>
      <c r="E100" s="199" t="str">
        <f>'Core Indicators'!E100</f>
        <v>PAK</v>
      </c>
      <c r="F100" s="36">
        <f>'Core Indicators'!O100</f>
        <v>853763</v>
      </c>
      <c r="G100" s="36">
        <f>'Core Indicators'!W100</f>
        <v>33000000</v>
      </c>
      <c r="H100" s="36">
        <f>'Core Indicators'!AE100</f>
        <v>33000000</v>
      </c>
      <c r="I100" s="36">
        <f>'Core Indicators'!AM100</f>
        <v>7900000</v>
      </c>
      <c r="J100" s="36">
        <f>'Core Indicators'!AU100</f>
        <v>12900</v>
      </c>
      <c r="K100" s="36">
        <f>'Core Indicators'!BC100</f>
        <v>0</v>
      </c>
      <c r="L100" s="36">
        <f>'Core Indicators'!BK100</f>
        <v>1718</v>
      </c>
      <c r="M100" s="36">
        <f>'Core Indicators'!BS100</f>
        <v>1200000</v>
      </c>
      <c r="N100" s="36">
        <f>'Core Indicators'!CA100</f>
        <v>805000</v>
      </c>
      <c r="O100" s="36" t="e">
        <f>'Core Indicators'!CI100</f>
        <v>#N/A</v>
      </c>
      <c r="P100" s="36">
        <f>'Core Indicators'!CQ100</f>
        <v>0</v>
      </c>
      <c r="Q100" s="36">
        <f>'Core Indicators'!DG100</f>
        <v>0</v>
      </c>
      <c r="R100" s="36">
        <f>'Core Indicators'!DO100</f>
        <v>12400000</v>
      </c>
      <c r="S100" s="36">
        <f>'Core Indicators'!DW100</f>
        <v>20570000</v>
      </c>
      <c r="T100" s="36">
        <f>'Core Indicators'!EE100</f>
        <v>30000</v>
      </c>
      <c r="U100" s="36">
        <f>'Core Indicators'!EM100</f>
        <v>0</v>
      </c>
      <c r="V100" s="36">
        <f>'Core Indicators'!FC100</f>
        <v>1</v>
      </c>
      <c r="W100" s="36" t="e">
        <f>'Core Indicators'!FK100</f>
        <v>#N/A</v>
      </c>
      <c r="X100" s="36" t="e">
        <f>'Core Indicators'!FS100</f>
        <v>#N/A</v>
      </c>
      <c r="Y100" s="36">
        <f>'Core Indicators'!GA100</f>
        <v>2</v>
      </c>
      <c r="Z100" s="36">
        <f>'Core Indicators'!GI100</f>
        <v>1</v>
      </c>
      <c r="AA100" s="36">
        <f>'Core Indicators'!GQ100</f>
        <v>2</v>
      </c>
      <c r="AB100" s="36">
        <f>'Core Indicators'!GY100</f>
        <v>0</v>
      </c>
      <c r="AC100" s="36">
        <f>'Core Indicators'!HG100</f>
        <v>0</v>
      </c>
      <c r="AD100" s="36">
        <f>'Core Indicators'!HO100</f>
        <v>1</v>
      </c>
      <c r="AE100" s="36">
        <f>'Core Indicators'!HW100</f>
        <v>0</v>
      </c>
      <c r="AF100" s="36">
        <f>'Core Indicators'!IE100</f>
        <v>1</v>
      </c>
      <c r="AG100" s="36">
        <f>'Core Indicators'!IM100</f>
        <v>3</v>
      </c>
    </row>
    <row r="101" spans="1:33" ht="20.100000000000001" customHeight="1" x14ac:dyDescent="0.25">
      <c r="A101" s="200" t="str">
        <f>'Core Indicators'!A:A</f>
        <v>Venezuela displacement in Panama</v>
      </c>
      <c r="B101" s="200" t="str">
        <f>'Core Indicators'!B:B</f>
        <v>Displacement</v>
      </c>
      <c r="C101" s="200" t="str">
        <f>'Core Indicators'!C101</f>
        <v>PAN002</v>
      </c>
      <c r="D101" s="200" t="str">
        <f>'Core Indicators'!D101</f>
        <v>Panama</v>
      </c>
      <c r="E101" s="200" t="str">
        <f>'Core Indicators'!E101</f>
        <v>PAN</v>
      </c>
      <c r="F101" s="35">
        <f>'Core Indicators'!O101</f>
        <v>74177</v>
      </c>
      <c r="G101" s="35">
        <f>'Core Indicators'!W101</f>
        <v>145000</v>
      </c>
      <c r="H101" s="35">
        <f>'Core Indicators'!AE101</f>
        <v>96000</v>
      </c>
      <c r="I101" s="35">
        <f>'Core Indicators'!AM101</f>
        <v>122000</v>
      </c>
      <c r="J101" s="35" t="str">
        <f>'Core Indicators'!AU101</f>
        <v>x</v>
      </c>
      <c r="K101" s="35" t="str">
        <f>'Core Indicators'!BC101</f>
        <v>x</v>
      </c>
      <c r="L101" s="35">
        <f>'Core Indicators'!BK101</f>
        <v>61</v>
      </c>
      <c r="M101" s="35" t="str">
        <f>'Core Indicators'!BS101</f>
        <v>x</v>
      </c>
      <c r="N101" s="35" t="str">
        <f>'Core Indicators'!CA101</f>
        <v>x</v>
      </c>
      <c r="O101" s="35" t="e">
        <f>'Core Indicators'!CI101</f>
        <v>#N/A</v>
      </c>
      <c r="P101" s="35" t="str">
        <f>'Core Indicators'!CQ101</f>
        <v>x</v>
      </c>
      <c r="Q101" s="35">
        <f>'Core Indicators'!DG101</f>
        <v>49000</v>
      </c>
      <c r="R101" s="35">
        <f>'Core Indicators'!DO101</f>
        <v>2000</v>
      </c>
      <c r="S101" s="35">
        <f>'Core Indicators'!DW101</f>
        <v>94000</v>
      </c>
      <c r="T101" s="35">
        <f>'Core Indicators'!EE101</f>
        <v>0</v>
      </c>
      <c r="U101" s="35">
        <f>'Core Indicators'!EM101</f>
        <v>0</v>
      </c>
      <c r="V101" s="35">
        <f>'Core Indicators'!FC101</f>
        <v>2</v>
      </c>
      <c r="W101" s="35" t="str">
        <f>'Core Indicators'!FK101</f>
        <v>x</v>
      </c>
      <c r="X101" s="35" t="str">
        <f>'Core Indicators'!FS101</f>
        <v>x</v>
      </c>
      <c r="Y101" s="35">
        <f>'Core Indicators'!GA101</f>
        <v>0</v>
      </c>
      <c r="Z101" s="35">
        <f>'Core Indicators'!GI101</f>
        <v>0</v>
      </c>
      <c r="AA101" s="35">
        <f>'Core Indicators'!GQ101</f>
        <v>0</v>
      </c>
      <c r="AB101" s="35">
        <f>'Core Indicators'!GY101</f>
        <v>0</v>
      </c>
      <c r="AC101" s="35">
        <f>'Core Indicators'!HG101</f>
        <v>0</v>
      </c>
      <c r="AD101" s="35">
        <f>'Core Indicators'!HO101</f>
        <v>0</v>
      </c>
      <c r="AE101" s="35">
        <f>'Core Indicators'!HW101</f>
        <v>0</v>
      </c>
      <c r="AF101" s="35">
        <f>'Core Indicators'!IE101</f>
        <v>0</v>
      </c>
      <c r="AG101" s="35">
        <f>'Core Indicators'!IM101</f>
        <v>0</v>
      </c>
    </row>
    <row r="102" spans="1:33" ht="20.100000000000001" customHeight="1" x14ac:dyDescent="0.25">
      <c r="A102" s="199" t="str">
        <f>'Core Indicators'!A:A</f>
        <v>Venezuela displacement in Peru</v>
      </c>
      <c r="B102" s="199" t="str">
        <f>'Core Indicators'!B:B</f>
        <v>Displacement</v>
      </c>
      <c r="C102" s="199" t="str">
        <f>'Core Indicators'!C102</f>
        <v>PER002</v>
      </c>
      <c r="D102" s="199" t="str">
        <f>'Core Indicators'!D102</f>
        <v>Peru</v>
      </c>
      <c r="E102" s="199" t="str">
        <f>'Core Indicators'!E102</f>
        <v>PER</v>
      </c>
      <c r="F102" s="36">
        <f>'Core Indicators'!O102</f>
        <v>1280000</v>
      </c>
      <c r="G102" s="36">
        <f>'Core Indicators'!W102</f>
        <v>33359000</v>
      </c>
      <c r="H102" s="36">
        <f>'Core Indicators'!AE102</f>
        <v>10081000</v>
      </c>
      <c r="I102" s="36">
        <f>'Core Indicators'!AM102</f>
        <v>1570000</v>
      </c>
      <c r="J102" s="36" t="str">
        <f>'Core Indicators'!AU102</f>
        <v>x</v>
      </c>
      <c r="K102" s="36" t="str">
        <f>'Core Indicators'!BC102</f>
        <v>x</v>
      </c>
      <c r="L102" s="36">
        <f>'Core Indicators'!BK102</f>
        <v>4</v>
      </c>
      <c r="M102" s="36" t="str">
        <f>'Core Indicators'!BS102</f>
        <v>x</v>
      </c>
      <c r="N102" s="36" t="str">
        <f>'Core Indicators'!CA102</f>
        <v>x</v>
      </c>
      <c r="O102" s="36" t="e">
        <f>'Core Indicators'!CI102</f>
        <v>#N/A</v>
      </c>
      <c r="P102" s="36" t="str">
        <f>'Core Indicators'!CQ102</f>
        <v>x</v>
      </c>
      <c r="Q102" s="36">
        <f>'Core Indicators'!DG102</f>
        <v>23278000</v>
      </c>
      <c r="R102" s="36">
        <f>'Core Indicators'!DO102</f>
        <v>8381000</v>
      </c>
      <c r="S102" s="36">
        <f>'Core Indicators'!DW102</f>
        <v>1700000</v>
      </c>
      <c r="T102" s="36">
        <f>'Core Indicators'!EE102</f>
        <v>0</v>
      </c>
      <c r="U102" s="36">
        <f>'Core Indicators'!EM102</f>
        <v>0</v>
      </c>
      <c r="V102" s="36">
        <f>'Core Indicators'!FC102</f>
        <v>3</v>
      </c>
      <c r="W102" s="36" t="str">
        <f>'Core Indicators'!FK102</f>
        <v>x</v>
      </c>
      <c r="X102" s="36" t="str">
        <f>'Core Indicators'!FS102</f>
        <v>x</v>
      </c>
      <c r="Y102" s="36">
        <f>'Core Indicators'!GA102</f>
        <v>0</v>
      </c>
      <c r="Z102" s="36">
        <f>'Core Indicators'!GI102</f>
        <v>0</v>
      </c>
      <c r="AA102" s="36">
        <f>'Core Indicators'!GQ102</f>
        <v>0</v>
      </c>
      <c r="AB102" s="36">
        <f>'Core Indicators'!GY102</f>
        <v>0</v>
      </c>
      <c r="AC102" s="36">
        <f>'Core Indicators'!HG102</f>
        <v>0</v>
      </c>
      <c r="AD102" s="36">
        <f>'Core Indicators'!HO102</f>
        <v>0</v>
      </c>
      <c r="AE102" s="36">
        <f>'Core Indicators'!HW102</f>
        <v>0</v>
      </c>
      <c r="AF102" s="36">
        <f>'Core Indicators'!IE102</f>
        <v>1</v>
      </c>
      <c r="AG102" s="36">
        <f>'Core Indicators'!IM102</f>
        <v>0</v>
      </c>
    </row>
    <row r="103" spans="1:33" ht="20.100000000000001" customHeight="1" x14ac:dyDescent="0.25">
      <c r="A103" s="200" t="str">
        <f>'Core Indicators'!A:A</f>
        <v>Multiple crises in the Philippines</v>
      </c>
      <c r="B103" s="200" t="str">
        <f>'Core Indicators'!B:B</f>
        <v>Conflict,Cyclone,Violence</v>
      </c>
      <c r="C103" s="200" t="str">
        <f>'Core Indicators'!C103</f>
        <v>PHL001</v>
      </c>
      <c r="D103" s="200" t="str">
        <f>'Core Indicators'!D103</f>
        <v>Philippines</v>
      </c>
      <c r="E103" s="200" t="str">
        <f>'Core Indicators'!E103</f>
        <v>PHL</v>
      </c>
      <c r="F103" s="35">
        <f>'Core Indicators'!O103</f>
        <v>367020</v>
      </c>
      <c r="G103" s="35">
        <f>'Core Indicators'!W103</f>
        <v>51998000</v>
      </c>
      <c r="H103" s="35">
        <f>'Core Indicators'!AE103</f>
        <v>12744000</v>
      </c>
      <c r="I103" s="35">
        <f>'Core Indicators'!AM103</f>
        <v>165000</v>
      </c>
      <c r="J103" s="35">
        <f>'Core Indicators'!AU103</f>
        <v>609</v>
      </c>
      <c r="K103" s="35" t="str">
        <f>'Core Indicators'!BC103</f>
        <v>x</v>
      </c>
      <c r="L103" s="35">
        <f>'Core Indicators'!BK103</f>
        <v>205</v>
      </c>
      <c r="M103" s="35">
        <f>'Core Indicators'!BS103</f>
        <v>1772103</v>
      </c>
      <c r="N103" s="35">
        <f>'Core Indicators'!CA103</f>
        <v>404501</v>
      </c>
      <c r="O103" s="35" t="e">
        <f>'Core Indicators'!CI103</f>
        <v>#N/A</v>
      </c>
      <c r="P103" s="35">
        <f>'Core Indicators'!CQ103</f>
        <v>66031500000</v>
      </c>
      <c r="Q103" s="35">
        <f>'Core Indicators'!DG103</f>
        <v>39254000</v>
      </c>
      <c r="R103" s="35">
        <f>'Core Indicators'!DO103</f>
        <v>10181000</v>
      </c>
      <c r="S103" s="35">
        <f>'Core Indicators'!DW103</f>
        <v>2563000</v>
      </c>
      <c r="T103" s="35">
        <f>'Core Indicators'!EE103</f>
        <v>0</v>
      </c>
      <c r="U103" s="35">
        <f>'Core Indicators'!EM103</f>
        <v>0</v>
      </c>
      <c r="V103" s="35">
        <f>'Core Indicators'!FC103</f>
        <v>4</v>
      </c>
      <c r="W103" s="35" t="e">
        <f>'Core Indicators'!FK103</f>
        <v>#N/A</v>
      </c>
      <c r="X103" s="35" t="e">
        <f>'Core Indicators'!FS103</f>
        <v>#N/A</v>
      </c>
      <c r="Y103" s="35">
        <f>'Core Indicators'!GA103</f>
        <v>0</v>
      </c>
      <c r="Z103" s="35">
        <f>'Core Indicators'!GI103</f>
        <v>0</v>
      </c>
      <c r="AA103" s="35">
        <f>'Core Indicators'!GQ103</f>
        <v>0</v>
      </c>
      <c r="AB103" s="35">
        <f>'Core Indicators'!GY103</f>
        <v>0</v>
      </c>
      <c r="AC103" s="35">
        <f>'Core Indicators'!HG103</f>
        <v>0</v>
      </c>
      <c r="AD103" s="35">
        <f>'Core Indicators'!HO103</f>
        <v>0</v>
      </c>
      <c r="AE103" s="35">
        <f>'Core Indicators'!HW103</f>
        <v>0</v>
      </c>
      <c r="AF103" s="35">
        <f>'Core Indicators'!IE103</f>
        <v>0</v>
      </c>
      <c r="AG103" s="35">
        <f>'Core Indicators'!IM103</f>
        <v>2</v>
      </c>
    </row>
    <row r="104" spans="1:33" ht="20.100000000000001" customHeight="1" x14ac:dyDescent="0.25">
      <c r="A104" s="199" t="str">
        <f>'Core Indicators'!A:A</f>
        <v>Mindanao conflict</v>
      </c>
      <c r="B104" s="199" t="str">
        <f>'Core Indicators'!B:B</f>
        <v>Conflict,Violence</v>
      </c>
      <c r="C104" s="199" t="str">
        <f>'Core Indicators'!C104</f>
        <v>PHL003</v>
      </c>
      <c r="D104" s="199" t="str">
        <f>'Core Indicators'!D104</f>
        <v>Philippines</v>
      </c>
      <c r="E104" s="199" t="str">
        <f>'Core Indicators'!E104</f>
        <v>PHL</v>
      </c>
      <c r="F104" s="36">
        <f>'Core Indicators'!O104</f>
        <v>138354</v>
      </c>
      <c r="G104" s="36">
        <f>'Core Indicators'!W104</f>
        <v>26252000</v>
      </c>
      <c r="H104" s="36">
        <f>'Core Indicators'!AE104</f>
        <v>113000</v>
      </c>
      <c r="I104" s="36">
        <f>'Core Indicators'!AM104</f>
        <v>113000</v>
      </c>
      <c r="J104" s="36" t="str">
        <f>'Core Indicators'!AU104</f>
        <v>x</v>
      </c>
      <c r="K104" s="36" t="str">
        <f>'Core Indicators'!BC104</f>
        <v>x</v>
      </c>
      <c r="L104" s="36">
        <f>'Core Indicators'!BK104</f>
        <v>194</v>
      </c>
      <c r="M104" s="36" t="str">
        <f>'Core Indicators'!BS104</f>
        <v>x</v>
      </c>
      <c r="N104" s="36" t="str">
        <f>'Core Indicators'!CA104</f>
        <v>x</v>
      </c>
      <c r="O104" s="36" t="e">
        <f>'Core Indicators'!CI104</f>
        <v>#N/A</v>
      </c>
      <c r="P104" s="36" t="str">
        <f>'Core Indicators'!CQ104</f>
        <v>x</v>
      </c>
      <c r="Q104" s="36">
        <f>'Core Indicators'!DG104</f>
        <v>26139000</v>
      </c>
      <c r="R104" s="36">
        <f>'Core Indicators'!DO104</f>
        <v>0</v>
      </c>
      <c r="S104" s="36">
        <f>'Core Indicators'!DW104</f>
        <v>113000</v>
      </c>
      <c r="T104" s="36">
        <f>'Core Indicators'!EE104</f>
        <v>0</v>
      </c>
      <c r="U104" s="36">
        <f>'Core Indicators'!EM104</f>
        <v>0</v>
      </c>
      <c r="V104" s="36">
        <f>'Core Indicators'!FC104</f>
        <v>4</v>
      </c>
      <c r="W104" s="36" t="str">
        <f>'Core Indicators'!FK104</f>
        <v>x</v>
      </c>
      <c r="X104" s="36" t="str">
        <f>'Core Indicators'!FS104</f>
        <v>x</v>
      </c>
      <c r="Y104" s="36">
        <f>'Core Indicators'!GA104</f>
        <v>0</v>
      </c>
      <c r="Z104" s="36">
        <f>'Core Indicators'!GI104</f>
        <v>1</v>
      </c>
      <c r="AA104" s="36">
        <f>'Core Indicators'!GQ104</f>
        <v>0</v>
      </c>
      <c r="AB104" s="36">
        <f>'Core Indicators'!GY104</f>
        <v>0</v>
      </c>
      <c r="AC104" s="36">
        <f>'Core Indicators'!HG104</f>
        <v>0</v>
      </c>
      <c r="AD104" s="36">
        <f>'Core Indicators'!HO104</f>
        <v>0</v>
      </c>
      <c r="AE104" s="36">
        <f>'Core Indicators'!HW104</f>
        <v>0</v>
      </c>
      <c r="AF104" s="36">
        <f>'Core Indicators'!IE104</f>
        <v>0</v>
      </c>
      <c r="AG104" s="36">
        <f>'Core Indicators'!IM104</f>
        <v>1</v>
      </c>
    </row>
    <row r="105" spans="1:33" ht="20.100000000000001" customHeight="1" x14ac:dyDescent="0.25">
      <c r="A105" s="200" t="str">
        <f>'Core Indicators'!A:A</f>
        <v>Typhoon RAI</v>
      </c>
      <c r="B105" s="200" t="str">
        <f>'Core Indicators'!B:B</f>
        <v>Cyclone</v>
      </c>
      <c r="C105" s="200" t="str">
        <f>'Core Indicators'!C105</f>
        <v>PHL010</v>
      </c>
      <c r="D105" s="200" t="str">
        <f>'Core Indicators'!D105</f>
        <v>Philippines</v>
      </c>
      <c r="E105" s="200" t="str">
        <f>'Core Indicators'!E105</f>
        <v>PHL</v>
      </c>
      <c r="F105" s="35">
        <f>'Core Indicators'!O105</f>
        <v>195883.53</v>
      </c>
      <c r="G105" s="35">
        <f>'Core Indicators'!W105</f>
        <v>18662000</v>
      </c>
      <c r="H105" s="35">
        <f>'Core Indicators'!AE105</f>
        <v>12057000</v>
      </c>
      <c r="I105" s="35">
        <f>'Core Indicators'!AM105</f>
        <v>1000</v>
      </c>
      <c r="J105" s="35">
        <f>'Core Indicators'!AU105</f>
        <v>0</v>
      </c>
      <c r="K105" s="35" t="str">
        <f>'Core Indicators'!BC105</f>
        <v>x</v>
      </c>
      <c r="L105" s="35">
        <f>'Core Indicators'!BK105</f>
        <v>0</v>
      </c>
      <c r="M105" s="35">
        <f>'Core Indicators'!BS105</f>
        <v>1736710</v>
      </c>
      <c r="N105" s="35">
        <f>'Core Indicators'!CA105</f>
        <v>403582</v>
      </c>
      <c r="O105" s="35" t="e">
        <f>'Core Indicators'!CI105</f>
        <v>#N/A</v>
      </c>
      <c r="P105" s="35">
        <f>'Core Indicators'!CQ105</f>
        <v>66000000000</v>
      </c>
      <c r="Q105" s="35">
        <f>'Core Indicators'!DG105</f>
        <v>6606000</v>
      </c>
      <c r="R105" s="35">
        <f>'Core Indicators'!DO105</f>
        <v>9657000</v>
      </c>
      <c r="S105" s="35">
        <f>'Core Indicators'!DW105</f>
        <v>2400000</v>
      </c>
      <c r="T105" s="35">
        <f>'Core Indicators'!EE105</f>
        <v>0</v>
      </c>
      <c r="U105" s="35">
        <f>'Core Indicators'!EM105</f>
        <v>0</v>
      </c>
      <c r="V105" s="35">
        <f>'Core Indicators'!FC105</f>
        <v>4</v>
      </c>
      <c r="W105" s="35" t="e">
        <f>'Core Indicators'!FK105</f>
        <v>#N/A</v>
      </c>
      <c r="X105" s="35" t="e">
        <f>'Core Indicators'!FS105</f>
        <v>#N/A</v>
      </c>
      <c r="Y105" s="35">
        <f>'Core Indicators'!GA105</f>
        <v>0</v>
      </c>
      <c r="Z105" s="35">
        <f>'Core Indicators'!GI105</f>
        <v>0</v>
      </c>
      <c r="AA105" s="35">
        <f>'Core Indicators'!GQ105</f>
        <v>0</v>
      </c>
      <c r="AB105" s="35">
        <f>'Core Indicators'!GY105</f>
        <v>0</v>
      </c>
      <c r="AC105" s="35">
        <f>'Core Indicators'!HG105</f>
        <v>0</v>
      </c>
      <c r="AD105" s="35">
        <f>'Core Indicators'!HO105</f>
        <v>0</v>
      </c>
      <c r="AE105" s="35">
        <f>'Core Indicators'!HW105</f>
        <v>0</v>
      </c>
      <c r="AF105" s="35">
        <f>'Core Indicators'!IE105</f>
        <v>0</v>
      </c>
      <c r="AG105" s="35">
        <f>'Core Indicators'!IM105</f>
        <v>2</v>
      </c>
    </row>
    <row r="106" spans="1:33" ht="20.100000000000001" customHeight="1" x14ac:dyDescent="0.25">
      <c r="A106" s="199" t="str">
        <f>'Core Indicators'!A:A</f>
        <v>Earthquake in Abra</v>
      </c>
      <c r="B106" s="199" t="str">
        <f>'Core Indicators'!B:B</f>
        <v>Earthquake</v>
      </c>
      <c r="C106" s="199" t="str">
        <f>'Core Indicators'!C106</f>
        <v>PHL011</v>
      </c>
      <c r="D106" s="199" t="str">
        <f>'Core Indicators'!D106</f>
        <v>Philippines</v>
      </c>
      <c r="E106" s="199" t="str">
        <f>'Core Indicators'!E106</f>
        <v>PHL</v>
      </c>
      <c r="F106" s="36">
        <f>'Core Indicators'!O106</f>
        <v>32782</v>
      </c>
      <c r="G106" s="36">
        <f>'Core Indicators'!W106</f>
        <v>7083000</v>
      </c>
      <c r="H106" s="36">
        <f>'Core Indicators'!AE106</f>
        <v>574000</v>
      </c>
      <c r="I106" s="36">
        <f>'Core Indicators'!AM106</f>
        <v>50000</v>
      </c>
      <c r="J106" s="36">
        <f>'Core Indicators'!AU106</f>
        <v>609</v>
      </c>
      <c r="K106" s="36" t="e">
        <f>'Core Indicators'!BC106</f>
        <v>#N/A</v>
      </c>
      <c r="L106" s="36">
        <f>'Core Indicators'!BK106</f>
        <v>11</v>
      </c>
      <c r="M106" s="36">
        <f>'Core Indicators'!BS106</f>
        <v>35393</v>
      </c>
      <c r="N106" s="36">
        <f>'Core Indicators'!CA106</f>
        <v>919</v>
      </c>
      <c r="O106" s="36" t="e">
        <f>'Core Indicators'!CI106</f>
        <v>#N/A</v>
      </c>
      <c r="P106" s="36">
        <f>'Core Indicators'!CQ106</f>
        <v>31500000</v>
      </c>
      <c r="Q106" s="36">
        <f>'Core Indicators'!DG106</f>
        <v>6509000</v>
      </c>
      <c r="R106" s="36">
        <f>'Core Indicators'!DO106</f>
        <v>525000</v>
      </c>
      <c r="S106" s="36">
        <f>'Core Indicators'!DW106</f>
        <v>50000</v>
      </c>
      <c r="T106" s="36">
        <f>'Core Indicators'!EE106</f>
        <v>0</v>
      </c>
      <c r="U106" s="36">
        <f>'Core Indicators'!EM106</f>
        <v>0</v>
      </c>
      <c r="V106" s="36">
        <f>'Core Indicators'!FC106</f>
        <v>4</v>
      </c>
      <c r="W106" s="36" t="e">
        <f>'Core Indicators'!FK106</f>
        <v>#N/A</v>
      </c>
      <c r="X106" s="36" t="e">
        <f>'Core Indicators'!FS106</f>
        <v>#N/A</v>
      </c>
      <c r="Y106" s="36">
        <f>'Core Indicators'!GA106</f>
        <v>0</v>
      </c>
      <c r="Z106" s="36">
        <f>'Core Indicators'!GI106</f>
        <v>0</v>
      </c>
      <c r="AA106" s="36">
        <f>'Core Indicators'!GQ106</f>
        <v>0</v>
      </c>
      <c r="AB106" s="36">
        <f>'Core Indicators'!GY106</f>
        <v>0</v>
      </c>
      <c r="AC106" s="36">
        <f>'Core Indicators'!HG106</f>
        <v>0</v>
      </c>
      <c r="AD106" s="36">
        <f>'Core Indicators'!HO106</f>
        <v>0</v>
      </c>
      <c r="AE106" s="36">
        <f>'Core Indicators'!HW106</f>
        <v>0</v>
      </c>
      <c r="AF106" s="36">
        <f>'Core Indicators'!IE106</f>
        <v>0</v>
      </c>
      <c r="AG106" s="36">
        <f>'Core Indicators'!IM106</f>
        <v>2</v>
      </c>
    </row>
    <row r="107" spans="1:33" ht="20.100000000000001" customHeight="1" x14ac:dyDescent="0.25">
      <c r="A107" s="200" t="str">
        <f>'Core Indicators'!A:A</f>
        <v>Highlands Violence</v>
      </c>
      <c r="B107" s="200" t="str">
        <f>'Core Indicators'!B:B</f>
        <v>Earthquake</v>
      </c>
      <c r="C107" s="200" t="str">
        <f>'Core Indicators'!C107</f>
        <v>PNG003</v>
      </c>
      <c r="D107" s="200" t="str">
        <f>'Core Indicators'!D107</f>
        <v>Papua New Guinea</v>
      </c>
      <c r="E107" s="200" t="str">
        <f>'Core Indicators'!E107</f>
        <v>PNG</v>
      </c>
      <c r="F107" s="35">
        <f>'Core Indicators'!O107</f>
        <v>63679</v>
      </c>
      <c r="G107" s="35">
        <f>'Core Indicators'!W107</f>
        <v>2855000</v>
      </c>
      <c r="H107" s="35">
        <f>'Core Indicators'!AE107</f>
        <v>265000</v>
      </c>
      <c r="I107" s="35">
        <f>'Core Indicators'!AM107</f>
        <v>87000</v>
      </c>
      <c r="J107" s="35" t="e">
        <f>'Core Indicators'!AU107</f>
        <v>#N/A</v>
      </c>
      <c r="K107" s="35" t="e">
        <f>'Core Indicators'!BC107</f>
        <v>#N/A</v>
      </c>
      <c r="L107" s="35">
        <f>'Core Indicators'!BK107</f>
        <v>130</v>
      </c>
      <c r="M107" s="35" t="e">
        <f>'Core Indicators'!BS107</f>
        <v>#N/A</v>
      </c>
      <c r="N107" s="35" t="e">
        <f>'Core Indicators'!CA107</f>
        <v>#N/A</v>
      </c>
      <c r="O107" s="35" t="e">
        <f>'Core Indicators'!CI107</f>
        <v>#N/A</v>
      </c>
      <c r="P107" s="35" t="e">
        <f>'Core Indicators'!CQ107</f>
        <v>#N/A</v>
      </c>
      <c r="Q107" s="35">
        <f>'Core Indicators'!DG107</f>
        <v>2590000</v>
      </c>
      <c r="R107" s="35">
        <f>'Core Indicators'!DO107</f>
        <v>0</v>
      </c>
      <c r="S107" s="35">
        <f>'Core Indicators'!DW107</f>
        <v>178000</v>
      </c>
      <c r="T107" s="35">
        <f>'Core Indicators'!EE107</f>
        <v>87000</v>
      </c>
      <c r="U107" s="35">
        <f>'Core Indicators'!EM107</f>
        <v>0</v>
      </c>
      <c r="V107" s="35">
        <f>'Core Indicators'!FC107</f>
        <v>4</v>
      </c>
      <c r="W107" s="35" t="e">
        <f>'Core Indicators'!FK107</f>
        <v>#N/A</v>
      </c>
      <c r="X107" s="35" t="e">
        <f>'Core Indicators'!FS107</f>
        <v>#N/A</v>
      </c>
      <c r="Y107" s="35">
        <f>'Core Indicators'!GA107</f>
        <v>0</v>
      </c>
      <c r="Z107" s="35">
        <f>'Core Indicators'!GI107</f>
        <v>2</v>
      </c>
      <c r="AA107" s="35">
        <f>'Core Indicators'!GQ107</f>
        <v>1</v>
      </c>
      <c r="AB107" s="35">
        <f>'Core Indicators'!GY107</f>
        <v>0</v>
      </c>
      <c r="AC107" s="35">
        <f>'Core Indicators'!HG107</f>
        <v>0</v>
      </c>
      <c r="AD107" s="35">
        <f>'Core Indicators'!HO107</f>
        <v>0</v>
      </c>
      <c r="AE107" s="35">
        <f>'Core Indicators'!HW107</f>
        <v>2</v>
      </c>
      <c r="AF107" s="35">
        <f>'Core Indicators'!IE107</f>
        <v>0</v>
      </c>
      <c r="AG107" s="35">
        <f>'Core Indicators'!IM107</f>
        <v>2</v>
      </c>
    </row>
    <row r="108" spans="1:33" ht="20.100000000000001" customHeight="1" x14ac:dyDescent="0.25">
      <c r="A108" s="199" t="str">
        <f>'Core Indicators'!A:A</f>
        <v>Displacement from Ukraine conflict in Poland</v>
      </c>
      <c r="B108" s="199" t="str">
        <f>'Core Indicators'!B:B</f>
        <v>Displacement,Conflict</v>
      </c>
      <c r="C108" s="199" t="str">
        <f>'Core Indicators'!C108</f>
        <v>POL002</v>
      </c>
      <c r="D108" s="199" t="str">
        <f>'Core Indicators'!D108</f>
        <v>Poland</v>
      </c>
      <c r="E108" s="199" t="str">
        <f>'Core Indicators'!E108</f>
        <v>POL</v>
      </c>
      <c r="F108" s="36">
        <f>'Core Indicators'!O108</f>
        <v>147500</v>
      </c>
      <c r="G108" s="36">
        <f>'Core Indicators'!W108</f>
        <v>7307000</v>
      </c>
      <c r="H108" s="36">
        <f>'Core Indicators'!AE108</f>
        <v>6947000</v>
      </c>
      <c r="I108" s="36">
        <f>'Core Indicators'!AM108</f>
        <v>6947000</v>
      </c>
      <c r="J108" s="36" t="e">
        <f>'Core Indicators'!AU108</f>
        <v>#N/A</v>
      </c>
      <c r="K108" s="36" t="e">
        <f>'Core Indicators'!BC108</f>
        <v>#N/A</v>
      </c>
      <c r="L108" s="36">
        <f>'Core Indicators'!BK108</f>
        <v>0</v>
      </c>
      <c r="M108" s="36" t="e">
        <f>'Core Indicators'!BS108</f>
        <v>#N/A</v>
      </c>
      <c r="N108" s="36" t="e">
        <f>'Core Indicators'!CA108</f>
        <v>#N/A</v>
      </c>
      <c r="O108" s="36" t="e">
        <f>'Core Indicators'!CI108</f>
        <v>#N/A</v>
      </c>
      <c r="P108" s="36" t="e">
        <f>'Core Indicators'!CQ108</f>
        <v>#N/A</v>
      </c>
      <c r="Q108" s="36">
        <f>'Core Indicators'!DG108</f>
        <v>360000</v>
      </c>
      <c r="R108" s="36">
        <f>'Core Indicators'!DO108</f>
        <v>0</v>
      </c>
      <c r="S108" s="36">
        <f>'Core Indicators'!DW108</f>
        <v>6947000</v>
      </c>
      <c r="T108" s="36">
        <f>'Core Indicators'!EE108</f>
        <v>0</v>
      </c>
      <c r="U108" s="36">
        <f>'Core Indicators'!EM108</f>
        <v>0</v>
      </c>
      <c r="V108" s="36">
        <f>'Core Indicators'!FC108</f>
        <v>2</v>
      </c>
      <c r="W108" s="36" t="e">
        <f>'Core Indicators'!FK108</f>
        <v>#N/A</v>
      </c>
      <c r="X108" s="36" t="e">
        <f>'Core Indicators'!FS108</f>
        <v>#N/A</v>
      </c>
      <c r="Y108" s="36">
        <f>'Core Indicators'!GA108</f>
        <v>0</v>
      </c>
      <c r="Z108" s="36">
        <f>'Core Indicators'!GI108</f>
        <v>0</v>
      </c>
      <c r="AA108" s="36">
        <f>'Core Indicators'!GQ108</f>
        <v>1</v>
      </c>
      <c r="AB108" s="36">
        <f>'Core Indicators'!GY108</f>
        <v>0</v>
      </c>
      <c r="AC108" s="36">
        <f>'Core Indicators'!HG108</f>
        <v>2</v>
      </c>
      <c r="AD108" s="36">
        <f>'Core Indicators'!HO108</f>
        <v>0</v>
      </c>
      <c r="AE108" s="36">
        <f>'Core Indicators'!HW108</f>
        <v>0</v>
      </c>
      <c r="AF108" s="36">
        <f>'Core Indicators'!IE108</f>
        <v>0</v>
      </c>
      <c r="AG108" s="36">
        <f>'Core Indicators'!IM108</f>
        <v>0</v>
      </c>
    </row>
    <row r="109" spans="1:33" ht="20.100000000000001" customHeight="1" x14ac:dyDescent="0.25">
      <c r="A109" s="200" t="str">
        <f>'Core Indicators'!A:A</f>
        <v>Complex crisis in DPRK</v>
      </c>
      <c r="B109" s="200" t="str">
        <f>'Core Indicators'!B:B</f>
        <v>Socio-political,Floods,Other seasonal event,Food Security</v>
      </c>
      <c r="C109" s="200" t="str">
        <f>'Core Indicators'!C109</f>
        <v>PRK001</v>
      </c>
      <c r="D109" s="200" t="str">
        <f>'Core Indicators'!D109</f>
        <v>DPRK</v>
      </c>
      <c r="E109" s="200" t="str">
        <f>'Core Indicators'!E109</f>
        <v>PRK</v>
      </c>
      <c r="F109" s="35">
        <f>'Core Indicators'!O109</f>
        <v>120410</v>
      </c>
      <c r="G109" s="35">
        <f>'Core Indicators'!W109</f>
        <v>25666000</v>
      </c>
      <c r="H109" s="35">
        <f>'Core Indicators'!AE109</f>
        <v>25666000</v>
      </c>
      <c r="I109" s="35">
        <f>'Core Indicators'!AM109</f>
        <v>34000</v>
      </c>
      <c r="J109" s="35" t="str">
        <f>'Core Indicators'!AU109</f>
        <v>x</v>
      </c>
      <c r="K109" s="35" t="str">
        <f>'Core Indicators'!BC109</f>
        <v>x</v>
      </c>
      <c r="L109" s="35">
        <f>'Core Indicators'!BK109</f>
        <v>7</v>
      </c>
      <c r="M109" s="35" t="str">
        <f>'Core Indicators'!BS109</f>
        <v>x</v>
      </c>
      <c r="N109" s="35" t="str">
        <f>'Core Indicators'!CA109</f>
        <v>x</v>
      </c>
      <c r="O109" s="35" t="e">
        <f>'Core Indicators'!CI109</f>
        <v>#N/A</v>
      </c>
      <c r="P109" s="35" t="str">
        <f>'Core Indicators'!CQ109</f>
        <v>x</v>
      </c>
      <c r="Q109" s="35">
        <f>'Core Indicators'!DG109</f>
        <v>0</v>
      </c>
      <c r="R109" s="35">
        <f>'Core Indicators'!DO109</f>
        <v>15120000</v>
      </c>
      <c r="S109" s="35">
        <f>'Core Indicators'!DW109</f>
        <v>4970000</v>
      </c>
      <c r="T109" s="35">
        <f>'Core Indicators'!EE109</f>
        <v>5459000</v>
      </c>
      <c r="U109" s="35">
        <f>'Core Indicators'!EM109</f>
        <v>0</v>
      </c>
      <c r="V109" s="35">
        <f>'Core Indicators'!FC109</f>
        <v>1</v>
      </c>
      <c r="W109" s="35" t="str">
        <f>'Core Indicators'!FK109</f>
        <v>x</v>
      </c>
      <c r="X109" s="35" t="str">
        <f>'Core Indicators'!FS109</f>
        <v>x</v>
      </c>
      <c r="Y109" s="35">
        <f>'Core Indicators'!GA109</f>
        <v>1</v>
      </c>
      <c r="Z109" s="35">
        <f>'Core Indicators'!GI109</f>
        <v>2</v>
      </c>
      <c r="AA109" s="35">
        <f>'Core Indicators'!GQ109</f>
        <v>2</v>
      </c>
      <c r="AB109" s="35">
        <f>'Core Indicators'!GY109</f>
        <v>0</v>
      </c>
      <c r="AC109" s="35">
        <f>'Core Indicators'!HG109</f>
        <v>3</v>
      </c>
      <c r="AD109" s="35">
        <f>'Core Indicators'!HO109</f>
        <v>3</v>
      </c>
      <c r="AE109" s="35">
        <f>'Core Indicators'!HW109</f>
        <v>0</v>
      </c>
      <c r="AF109" s="35">
        <f>'Core Indicators'!IE109</f>
        <v>0</v>
      </c>
      <c r="AG109" s="35">
        <f>'Core Indicators'!IM109</f>
        <v>3</v>
      </c>
    </row>
    <row r="110" spans="1:33" ht="20.100000000000001" customHeight="1" x14ac:dyDescent="0.25">
      <c r="A110" s="199" t="str">
        <f>'Core Indicators'!A:A</f>
        <v>Conflict in Palestine</v>
      </c>
      <c r="B110" s="199" t="str">
        <f>'Core Indicators'!B:B</f>
        <v>Conflict,Socio-political,Violence</v>
      </c>
      <c r="C110" s="199" t="str">
        <f>'Core Indicators'!C110</f>
        <v>PSE002</v>
      </c>
      <c r="D110" s="199" t="str">
        <f>'Core Indicators'!D110</f>
        <v>Palestine</v>
      </c>
      <c r="E110" s="199" t="str">
        <f>'Core Indicators'!E110</f>
        <v>PSE</v>
      </c>
      <c r="F110" s="36">
        <f>'Core Indicators'!O110</f>
        <v>6025</v>
      </c>
      <c r="G110" s="36">
        <f>'Core Indicators'!W110</f>
        <v>5355000</v>
      </c>
      <c r="H110" s="36">
        <f>'Core Indicators'!AE110</f>
        <v>4712000</v>
      </c>
      <c r="I110" s="36">
        <f>'Core Indicators'!AM110</f>
        <v>6401000</v>
      </c>
      <c r="J110" s="36">
        <f>'Core Indicators'!AU110</f>
        <v>2580</v>
      </c>
      <c r="K110" s="36" t="str">
        <f>'Core Indicators'!BC110</f>
        <v>x</v>
      </c>
      <c r="L110" s="36">
        <f>'Core Indicators'!BK110</f>
        <v>128</v>
      </c>
      <c r="M110" s="36">
        <f>'Core Indicators'!BS110</f>
        <v>160000</v>
      </c>
      <c r="N110" s="36">
        <f>'Core Indicators'!CA110</f>
        <v>11422</v>
      </c>
      <c r="O110" s="36" t="e">
        <f>'Core Indicators'!CI110</f>
        <v>#N/A</v>
      </c>
      <c r="P110" s="36" t="str">
        <f>'Core Indicators'!CQ110</f>
        <v>x</v>
      </c>
      <c r="Q110" s="36">
        <f>'Core Indicators'!DG110</f>
        <v>0</v>
      </c>
      <c r="R110" s="36">
        <f>'Core Indicators'!DO110</f>
        <v>3255000</v>
      </c>
      <c r="S110" s="36">
        <f>'Core Indicators'!DW110</f>
        <v>1974000</v>
      </c>
      <c r="T110" s="36">
        <f>'Core Indicators'!EE110</f>
        <v>126000</v>
      </c>
      <c r="U110" s="36">
        <f>'Core Indicators'!EM110</f>
        <v>0</v>
      </c>
      <c r="V110" s="36">
        <f>'Core Indicators'!FC110</f>
        <v>4</v>
      </c>
      <c r="W110" s="36" t="str">
        <f>'Core Indicators'!FK110</f>
        <v>x</v>
      </c>
      <c r="X110" s="36">
        <f>'Core Indicators'!FS110</f>
        <v>4950000</v>
      </c>
      <c r="Y110" s="36">
        <f>'Core Indicators'!GA110</f>
        <v>2</v>
      </c>
      <c r="Z110" s="36">
        <f>'Core Indicators'!GI110</f>
        <v>2</v>
      </c>
      <c r="AA110" s="36">
        <f>'Core Indicators'!GQ110</f>
        <v>3</v>
      </c>
      <c r="AB110" s="36">
        <f>'Core Indicators'!GY110</f>
        <v>0</v>
      </c>
      <c r="AC110" s="36">
        <f>'Core Indicators'!HG110</f>
        <v>2</v>
      </c>
      <c r="AD110" s="36">
        <f>'Core Indicators'!HO110</f>
        <v>3</v>
      </c>
      <c r="AE110" s="36">
        <f>'Core Indicators'!HW110</f>
        <v>2</v>
      </c>
      <c r="AF110" s="36">
        <f>'Core Indicators'!IE110</f>
        <v>2</v>
      </c>
      <c r="AG110" s="36">
        <f>'Core Indicators'!IM110</f>
        <v>3</v>
      </c>
    </row>
    <row r="111" spans="1:33" ht="20.100000000000001" customHeight="1" x14ac:dyDescent="0.25">
      <c r="A111" s="200" t="str">
        <f>'Core Indicators'!A:A</f>
        <v>Regional Boko Haram Crisis</v>
      </c>
      <c r="B111" s="200">
        <f>'Core Indicators'!B:B</f>
        <v>0</v>
      </c>
      <c r="C111" s="200" t="str">
        <f>'Core Indicators'!C111</f>
        <v>REG001</v>
      </c>
      <c r="D111" s="200" t="str">
        <f>'Core Indicators'!D111</f>
        <v>Nigeria,Niger,Chad,Cameroon</v>
      </c>
      <c r="E111" s="200" t="str">
        <f>'Core Indicators'!E111</f>
        <v>NGA,NER,TCD,CMR</v>
      </c>
      <c r="F111" s="35">
        <f>'Core Indicators'!O111</f>
        <v>369002</v>
      </c>
      <c r="G111" s="35">
        <f>'Core Indicators'!W111</f>
        <v>20474000</v>
      </c>
      <c r="H111" s="35">
        <f>'Core Indicators'!AE111</f>
        <v>16984000</v>
      </c>
      <c r="I111" s="35">
        <f>'Core Indicators'!AM111</f>
        <v>5744000</v>
      </c>
      <c r="J111" s="35" t="str">
        <f>'Core Indicators'!AU111</f>
        <v>x</v>
      </c>
      <c r="K111" s="35" t="str">
        <f>'Core Indicators'!BC111</f>
        <v>x</v>
      </c>
      <c r="L111" s="35">
        <f>'Core Indicators'!BK111</f>
        <v>1583</v>
      </c>
      <c r="M111" s="35">
        <f>'Core Indicators'!BS111</f>
        <v>0</v>
      </c>
      <c r="N111" s="35">
        <f>'Core Indicators'!CA111</f>
        <v>4300</v>
      </c>
      <c r="O111" s="35" t="e">
        <f>'Core Indicators'!CI111</f>
        <v>#N/A</v>
      </c>
      <c r="P111" s="35">
        <f>'Core Indicators'!CQ111</f>
        <v>5200000</v>
      </c>
      <c r="Q111" s="35">
        <f>'Core Indicators'!DG111</f>
        <v>3490000</v>
      </c>
      <c r="R111" s="35">
        <f>'Core Indicators'!DO111</f>
        <v>6212000</v>
      </c>
      <c r="S111" s="35">
        <f>'Core Indicators'!DW111</f>
        <v>6409000</v>
      </c>
      <c r="T111" s="35">
        <f>'Core Indicators'!EE111</f>
        <v>3452000</v>
      </c>
      <c r="U111" s="35">
        <f>'Core Indicators'!EM111</f>
        <v>911000</v>
      </c>
      <c r="V111" s="35">
        <f>'Core Indicators'!FC111</f>
        <v>5</v>
      </c>
      <c r="W111" s="35" t="str">
        <f>'Core Indicators'!FK111</f>
        <v>x</v>
      </c>
      <c r="X111" s="35">
        <f>'Core Indicators'!FS111</f>
        <v>800000</v>
      </c>
      <c r="Y111" s="35">
        <f>'Core Indicators'!GA111</f>
        <v>1</v>
      </c>
      <c r="Z111" s="35">
        <f>'Core Indicators'!GI111</f>
        <v>3</v>
      </c>
      <c r="AA111" s="35">
        <f>'Core Indicators'!GQ111</f>
        <v>2</v>
      </c>
      <c r="AB111" s="35">
        <f>'Core Indicators'!GY111</f>
        <v>2</v>
      </c>
      <c r="AC111" s="35">
        <f>'Core Indicators'!HG111</f>
        <v>2</v>
      </c>
      <c r="AD111" s="35">
        <f>'Core Indicators'!HO111</f>
        <v>3</v>
      </c>
      <c r="AE111" s="35">
        <f>'Core Indicators'!HW111</f>
        <v>3</v>
      </c>
      <c r="AF111" s="35">
        <f>'Core Indicators'!IE111</f>
        <v>3</v>
      </c>
      <c r="AG111" s="35">
        <f>'Core Indicators'!IM111</f>
        <v>3</v>
      </c>
    </row>
    <row r="112" spans="1:33" ht="20.100000000000001" customHeight="1" x14ac:dyDescent="0.25">
      <c r="A112" s="199" t="str">
        <f>'Core Indicators'!A:A</f>
        <v>Venezuela Regional Crisis</v>
      </c>
      <c r="B112" s="199">
        <f>'Core Indicators'!B:B</f>
        <v>0</v>
      </c>
      <c r="C112" s="199" t="str">
        <f>'Core Indicators'!C112</f>
        <v>REG002</v>
      </c>
      <c r="D112" s="199" t="str">
        <f>'Core Indicators'!D112</f>
        <v>Venezuela,Brazil,Colombia,Ecuador,Peru,Trinidad and Tobago,Chile,Dominican Republic,Panama</v>
      </c>
      <c r="E112" s="199" t="str">
        <f>'Core Indicators'!E112</f>
        <v>VEN,BRA,COL,ECU,PER,TTO,CHL,DOM,PAN</v>
      </c>
      <c r="F112" s="36">
        <f>'Core Indicators'!O112</f>
        <v>5811256</v>
      </c>
      <c r="G112" s="36">
        <f>'Core Indicators'!W112</f>
        <v>214402000</v>
      </c>
      <c r="H112" s="36">
        <f>'Core Indicators'!AE112</f>
        <v>64593000</v>
      </c>
      <c r="I112" s="36">
        <f>'Core Indicators'!AM112</f>
        <v>11996000</v>
      </c>
      <c r="J112" s="36" t="str">
        <f>'Core Indicators'!AU112</f>
        <v>x</v>
      </c>
      <c r="K112" s="36" t="str">
        <f>'Core Indicators'!BC112</f>
        <v>x</v>
      </c>
      <c r="L112" s="36">
        <f>'Core Indicators'!BK112</f>
        <v>512</v>
      </c>
      <c r="M112" s="36" t="str">
        <f>'Core Indicators'!BS112</f>
        <v>x</v>
      </c>
      <c r="N112" s="36" t="str">
        <f>'Core Indicators'!CA112</f>
        <v>x</v>
      </c>
      <c r="O112" s="36" t="e">
        <f>'Core Indicators'!CI112</f>
        <v>#N/A</v>
      </c>
      <c r="P112" s="36" t="str">
        <f>'Core Indicators'!CQ112</f>
        <v>x</v>
      </c>
      <c r="Q112" s="36">
        <f>'Core Indicators'!DG112</f>
        <v>149809000</v>
      </c>
      <c r="R112" s="36">
        <f>'Core Indicators'!DO112</f>
        <v>37651000</v>
      </c>
      <c r="S112" s="36">
        <f>'Core Indicators'!DW112</f>
        <v>26943000</v>
      </c>
      <c r="T112" s="36">
        <f>'Core Indicators'!EE112</f>
        <v>0</v>
      </c>
      <c r="U112" s="36">
        <f>'Core Indicators'!EM112</f>
        <v>0</v>
      </c>
      <c r="V112" s="36">
        <f>'Core Indicators'!FC112</f>
        <v>5</v>
      </c>
      <c r="W112" s="36" t="str">
        <f>'Core Indicators'!FK112</f>
        <v>x</v>
      </c>
      <c r="X112" s="36" t="str">
        <f>'Core Indicators'!FS112</f>
        <v>x</v>
      </c>
      <c r="Y112" s="36">
        <f>'Core Indicators'!GA112</f>
        <v>2</v>
      </c>
      <c r="Z112" s="36">
        <f>'Core Indicators'!GI112</f>
        <v>2</v>
      </c>
      <c r="AA112" s="36">
        <f>'Core Indicators'!GQ112</f>
        <v>1</v>
      </c>
      <c r="AB112" s="36">
        <f>'Core Indicators'!GY112</f>
        <v>0</v>
      </c>
      <c r="AC112" s="36">
        <f>'Core Indicators'!HG112</f>
        <v>2</v>
      </c>
      <c r="AD112" s="36">
        <f>'Core Indicators'!HO112</f>
        <v>2</v>
      </c>
      <c r="AE112" s="36">
        <f>'Core Indicators'!HW112</f>
        <v>3</v>
      </c>
      <c r="AF112" s="36">
        <f>'Core Indicators'!IE112</f>
        <v>2</v>
      </c>
      <c r="AG112" s="36">
        <f>'Core Indicators'!IM112</f>
        <v>3</v>
      </c>
    </row>
    <row r="113" spans="1:33" ht="20.100000000000001" customHeight="1" x14ac:dyDescent="0.25">
      <c r="A113" s="200" t="str">
        <f>'Core Indicators'!A:A</f>
        <v>Regional Kashmir conflict</v>
      </c>
      <c r="B113" s="200">
        <f>'Core Indicators'!B:B</f>
        <v>0</v>
      </c>
      <c r="C113" s="200" t="str">
        <f>'Core Indicators'!C113</f>
        <v>REG003</v>
      </c>
      <c r="D113" s="200" t="str">
        <f>'Core Indicators'!D113</f>
        <v>India,Pakistan</v>
      </c>
      <c r="E113" s="200" t="str">
        <f>'Core Indicators'!E113</f>
        <v>IND,PAK</v>
      </c>
      <c r="F113" s="35">
        <f>'Core Indicators'!O113</f>
        <v>235533</v>
      </c>
      <c r="G113" s="35">
        <f>'Core Indicators'!W113</f>
        <v>16781000</v>
      </c>
      <c r="H113" s="35">
        <f>'Core Indicators'!AE113</f>
        <v>16991000</v>
      </c>
      <c r="I113" s="35" t="str">
        <f>'Core Indicators'!AM113</f>
        <v>x</v>
      </c>
      <c r="J113" s="35" t="str">
        <f>'Core Indicators'!AU113</f>
        <v>x</v>
      </c>
      <c r="K113" s="35" t="str">
        <f>'Core Indicators'!BC113</f>
        <v>x</v>
      </c>
      <c r="L113" s="35">
        <f>'Core Indicators'!BK113</f>
        <v>178</v>
      </c>
      <c r="M113" s="35" t="str">
        <f>'Core Indicators'!BS113</f>
        <v>x</v>
      </c>
      <c r="N113" s="35" t="str">
        <f>'Core Indicators'!CA113</f>
        <v>x</v>
      </c>
      <c r="O113" s="35" t="e">
        <f>'Core Indicators'!CI113</f>
        <v>#N/A</v>
      </c>
      <c r="P113" s="35" t="str">
        <f>'Core Indicators'!CQ113</f>
        <v>x</v>
      </c>
      <c r="Q113" s="35" t="str">
        <f>'Core Indicators'!DG113</f>
        <v>x</v>
      </c>
      <c r="R113" s="35" t="str">
        <f>'Core Indicators'!DO113</f>
        <v>x</v>
      </c>
      <c r="S113" s="35" t="str">
        <f>'Core Indicators'!DW113</f>
        <v>x</v>
      </c>
      <c r="T113" s="35" t="str">
        <f>'Core Indicators'!EE113</f>
        <v>x</v>
      </c>
      <c r="U113" s="35" t="str">
        <f>'Core Indicators'!EM113</f>
        <v>x</v>
      </c>
      <c r="V113" s="35">
        <f>'Core Indicators'!FC113</f>
        <v>3</v>
      </c>
      <c r="W113" s="35" t="str">
        <f>'Core Indicators'!FK113</f>
        <v>x</v>
      </c>
      <c r="X113" s="35" t="str">
        <f>'Core Indicators'!FS113</f>
        <v>x</v>
      </c>
      <c r="Y113" s="35">
        <f>'Core Indicators'!GA113</f>
        <v>2</v>
      </c>
      <c r="Z113" s="35">
        <f>'Core Indicators'!GI113</f>
        <v>1</v>
      </c>
      <c r="AA113" s="35">
        <f>'Core Indicators'!GQ113</f>
        <v>2</v>
      </c>
      <c r="AB113" s="35">
        <f>'Core Indicators'!GY113</f>
        <v>0</v>
      </c>
      <c r="AC113" s="35">
        <f>'Core Indicators'!HG113</f>
        <v>0</v>
      </c>
      <c r="AD113" s="35">
        <f>'Core Indicators'!HO113</f>
        <v>2</v>
      </c>
      <c r="AE113" s="35">
        <f>'Core Indicators'!HW113</f>
        <v>1</v>
      </c>
      <c r="AF113" s="35">
        <f>'Core Indicators'!IE113</f>
        <v>1</v>
      </c>
      <c r="AG113" s="35">
        <f>'Core Indicators'!IM113</f>
        <v>2</v>
      </c>
    </row>
    <row r="114" spans="1:33" ht="20.100000000000001" customHeight="1" x14ac:dyDescent="0.25">
      <c r="A114" s="199" t="str">
        <f>'Core Indicators'!A:A</f>
        <v>Syrian Regional Crisis</v>
      </c>
      <c r="B114" s="199">
        <f>'Core Indicators'!B:B</f>
        <v>0</v>
      </c>
      <c r="C114" s="199" t="str">
        <f>'Core Indicators'!C114</f>
        <v>REG004</v>
      </c>
      <c r="D114" s="199" t="str">
        <f>'Core Indicators'!D114</f>
        <v>Syria,Türkiye,Iraq,Egypt,Jordan,Lebanon</v>
      </c>
      <c r="E114" s="199" t="str">
        <f>'Core Indicators'!E114</f>
        <v>SYR,TUR,IRQ,EGY,JOR,LBN</v>
      </c>
      <c r="F114" s="36">
        <f>'Core Indicators'!O114</f>
        <v>740899</v>
      </c>
      <c r="G114" s="36">
        <f>'Core Indicators'!W114</f>
        <v>152944000</v>
      </c>
      <c r="H114" s="36">
        <f>'Core Indicators'!AE114</f>
        <v>57795000</v>
      </c>
      <c r="I114" s="36">
        <f>'Core Indicators'!AM114</f>
        <v>24330000</v>
      </c>
      <c r="J114" s="36" t="str">
        <f>'Core Indicators'!AU114</f>
        <v>x</v>
      </c>
      <c r="K114" s="36" t="str">
        <f>'Core Indicators'!BC114</f>
        <v>x</v>
      </c>
      <c r="L114" s="36">
        <f>'Core Indicators'!BK114</f>
        <v>2838</v>
      </c>
      <c r="M114" s="36" t="str">
        <f>'Core Indicators'!BS114</f>
        <v>x</v>
      </c>
      <c r="N114" s="36" t="str">
        <f>'Core Indicators'!CA114</f>
        <v>x</v>
      </c>
      <c r="O114" s="36" t="e">
        <f>'Core Indicators'!CI114</f>
        <v>#N/A</v>
      </c>
      <c r="P114" s="36" t="str">
        <f>'Core Indicators'!CQ114</f>
        <v>x</v>
      </c>
      <c r="Q114" s="36">
        <f>'Core Indicators'!DG114</f>
        <v>115806000</v>
      </c>
      <c r="R114" s="36">
        <f>'Core Indicators'!DO114</f>
        <v>14731000</v>
      </c>
      <c r="S114" s="36">
        <f>'Core Indicators'!DW114</f>
        <v>15634000</v>
      </c>
      <c r="T114" s="36">
        <f>'Core Indicators'!EE114</f>
        <v>6649000</v>
      </c>
      <c r="U114" s="36">
        <f>'Core Indicators'!EM114</f>
        <v>127000</v>
      </c>
      <c r="V114" s="36">
        <f>'Core Indicators'!FC114</f>
        <v>5</v>
      </c>
      <c r="W114" s="36" t="e">
        <f>'Core Indicators'!FK114</f>
        <v>#N/A</v>
      </c>
      <c r="X114" s="36" t="str">
        <f>'Core Indicators'!FS114</f>
        <v>x</v>
      </c>
      <c r="Y114" s="36">
        <f>'Core Indicators'!GA114</f>
        <v>1</v>
      </c>
      <c r="Z114" s="36">
        <f>'Core Indicators'!GI114</f>
        <v>3</v>
      </c>
      <c r="AA114" s="36">
        <f>'Core Indicators'!GQ114</f>
        <v>2</v>
      </c>
      <c r="AB114" s="36">
        <f>'Core Indicators'!GY114</f>
        <v>1</v>
      </c>
      <c r="AC114" s="36">
        <f>'Core Indicators'!HG114</f>
        <v>3</v>
      </c>
      <c r="AD114" s="36">
        <f>'Core Indicators'!HO114</f>
        <v>3</v>
      </c>
      <c r="AE114" s="36">
        <f>'Core Indicators'!HW114</f>
        <v>3</v>
      </c>
      <c r="AF114" s="36">
        <f>'Core Indicators'!IE114</f>
        <v>3</v>
      </c>
      <c r="AG114" s="36">
        <f>'Core Indicators'!IM114</f>
        <v>3</v>
      </c>
    </row>
    <row r="115" spans="1:33" ht="20.100000000000001" customHeight="1" x14ac:dyDescent="0.25">
      <c r="A115" s="200" t="str">
        <f>'Core Indicators'!A:A</f>
        <v xml:space="preserve">Eastern Mediterranean Route </v>
      </c>
      <c r="B115" s="200">
        <f>'Core Indicators'!B:B</f>
        <v>0</v>
      </c>
      <c r="C115" s="200" t="str">
        <f>'Core Indicators'!C115</f>
        <v>REG006</v>
      </c>
      <c r="D115" s="200" t="str">
        <f>'Core Indicators'!D115</f>
        <v>Türkiye,Greece</v>
      </c>
      <c r="E115" s="200" t="str">
        <f>'Core Indicators'!E115</f>
        <v>TUR,GRC</v>
      </c>
      <c r="F115" s="35">
        <f>'Core Indicators'!O115</f>
        <v>180868</v>
      </c>
      <c r="G115" s="35">
        <f>'Core Indicators'!W115</f>
        <v>38031000</v>
      </c>
      <c r="H115" s="35">
        <f>'Core Indicators'!AE115</f>
        <v>12646000</v>
      </c>
      <c r="I115" s="35">
        <f>'Core Indicators'!AM115</f>
        <v>4146000</v>
      </c>
      <c r="J115" s="35" t="str">
        <f>'Core Indicators'!AU115</f>
        <v>x</v>
      </c>
      <c r="K115" s="35" t="str">
        <f>'Core Indicators'!BC115</f>
        <v>x</v>
      </c>
      <c r="L115" s="35">
        <f>'Core Indicators'!BK115</f>
        <v>33</v>
      </c>
      <c r="M115" s="35" t="str">
        <f>'Core Indicators'!BS115</f>
        <v>x</v>
      </c>
      <c r="N115" s="35" t="str">
        <f>'Core Indicators'!CA115</f>
        <v>x</v>
      </c>
      <c r="O115" s="35" t="e">
        <f>'Core Indicators'!CI115</f>
        <v>#N/A</v>
      </c>
      <c r="P115" s="35" t="str">
        <f>'Core Indicators'!CQ115</f>
        <v>x</v>
      </c>
      <c r="Q115" s="35">
        <f>'Core Indicators'!DG115</f>
        <v>25389000</v>
      </c>
      <c r="R115" s="35">
        <f>'Core Indicators'!DO115</f>
        <v>10248000</v>
      </c>
      <c r="S115" s="35">
        <f>'Core Indicators'!DW115</f>
        <v>1662000</v>
      </c>
      <c r="T115" s="35">
        <f>'Core Indicators'!EE115</f>
        <v>732000</v>
      </c>
      <c r="U115" s="35">
        <f>'Core Indicators'!EM115</f>
        <v>0</v>
      </c>
      <c r="V115" s="35">
        <f>'Core Indicators'!FC115</f>
        <v>2</v>
      </c>
      <c r="W115" s="35" t="str">
        <f>'Core Indicators'!FK115</f>
        <v>x</v>
      </c>
      <c r="X115" s="35" t="str">
        <f>'Core Indicators'!FS115</f>
        <v>x</v>
      </c>
      <c r="Y115" s="35">
        <f>'Core Indicators'!GA115</f>
        <v>1</v>
      </c>
      <c r="Z115" s="35">
        <f>'Core Indicators'!GI115</f>
        <v>0</v>
      </c>
      <c r="AA115" s="35">
        <f>'Core Indicators'!GQ115</f>
        <v>2</v>
      </c>
      <c r="AB115" s="35">
        <f>'Core Indicators'!GY115</f>
        <v>0</v>
      </c>
      <c r="AC115" s="35">
        <f>'Core Indicators'!HG115</f>
        <v>2</v>
      </c>
      <c r="AD115" s="35">
        <f>'Core Indicators'!HO115</f>
        <v>2</v>
      </c>
      <c r="AE115" s="35">
        <f>'Core Indicators'!HW115</f>
        <v>0</v>
      </c>
      <c r="AF115" s="35">
        <f>'Core Indicators'!IE115</f>
        <v>3</v>
      </c>
      <c r="AG115" s="35">
        <f>'Core Indicators'!IM115</f>
        <v>0</v>
      </c>
    </row>
    <row r="116" spans="1:33" ht="20.100000000000001" customHeight="1" x14ac:dyDescent="0.25">
      <c r="A116" s="199" t="str">
        <f>'Core Indicators'!A:A</f>
        <v>Central Mediterranean Route</v>
      </c>
      <c r="B116" s="199">
        <f>'Core Indicators'!B:B</f>
        <v>0</v>
      </c>
      <c r="C116" s="199" t="str">
        <f>'Core Indicators'!C116</f>
        <v>REG007</v>
      </c>
      <c r="D116" s="199" t="str">
        <f>'Core Indicators'!D116</f>
        <v>Algeria,Tunisia,Libya,Italy</v>
      </c>
      <c r="E116" s="199" t="str">
        <f>'Core Indicators'!E116</f>
        <v>DZA,TUN,LBY,ITA</v>
      </c>
      <c r="F116" s="36">
        <f>'Core Indicators'!O116</f>
        <v>4345946</v>
      </c>
      <c r="G116" s="36">
        <f>'Core Indicators'!W116</f>
        <v>72221000</v>
      </c>
      <c r="H116" s="36">
        <f>'Core Indicators'!AE116</f>
        <v>1195000</v>
      </c>
      <c r="I116" s="36">
        <f>'Core Indicators'!AM116</f>
        <v>1195000</v>
      </c>
      <c r="J116" s="36" t="str">
        <f>'Core Indicators'!AU116</f>
        <v>x</v>
      </c>
      <c r="K116" s="36" t="str">
        <f>'Core Indicators'!BC116</f>
        <v>x</v>
      </c>
      <c r="L116" s="36">
        <f>'Core Indicators'!BK116</f>
        <v>819</v>
      </c>
      <c r="M116" s="36" t="str">
        <f>'Core Indicators'!BS116</f>
        <v>x</v>
      </c>
      <c r="N116" s="36" t="str">
        <f>'Core Indicators'!CA116</f>
        <v>x</v>
      </c>
      <c r="O116" s="36" t="e">
        <f>'Core Indicators'!CI116</f>
        <v>#N/A</v>
      </c>
      <c r="P116" s="36" t="str">
        <f>'Core Indicators'!CQ116</f>
        <v>x</v>
      </c>
      <c r="Q116" s="36">
        <f>'Core Indicators'!DG116</f>
        <v>71026000</v>
      </c>
      <c r="R116" s="36">
        <f>'Core Indicators'!DO116</f>
        <v>0</v>
      </c>
      <c r="S116" s="36">
        <f>'Core Indicators'!DW116</f>
        <v>1195000</v>
      </c>
      <c r="T116" s="36">
        <f>'Core Indicators'!EE116</f>
        <v>0</v>
      </c>
      <c r="U116" s="36">
        <f>'Core Indicators'!EM116</f>
        <v>0</v>
      </c>
      <c r="V116" s="36">
        <f>'Core Indicators'!FC116</f>
        <v>4</v>
      </c>
      <c r="W116" s="36" t="str">
        <f>'Core Indicators'!FK116</f>
        <v>x</v>
      </c>
      <c r="X116" s="36" t="str">
        <f>'Core Indicators'!FS116</f>
        <v>x</v>
      </c>
      <c r="Y116" s="36">
        <f>'Core Indicators'!GA116</f>
        <v>1</v>
      </c>
      <c r="Z116" s="36">
        <f>'Core Indicators'!GI116</f>
        <v>3</v>
      </c>
      <c r="AA116" s="36">
        <f>'Core Indicators'!GQ116</f>
        <v>2</v>
      </c>
      <c r="AB116" s="36">
        <f>'Core Indicators'!GY116</f>
        <v>0</v>
      </c>
      <c r="AC116" s="36">
        <f>'Core Indicators'!HG116</f>
        <v>2</v>
      </c>
      <c r="AD116" s="36">
        <f>'Core Indicators'!HO116</f>
        <v>2</v>
      </c>
      <c r="AE116" s="36">
        <f>'Core Indicators'!HW116</f>
        <v>2</v>
      </c>
      <c r="AF116" s="36">
        <f>'Core Indicators'!IE116</f>
        <v>1</v>
      </c>
      <c r="AG116" s="36">
        <f>'Core Indicators'!IM116</f>
        <v>2</v>
      </c>
    </row>
    <row r="117" spans="1:33" ht="20.100000000000001" customHeight="1" x14ac:dyDescent="0.25">
      <c r="A117" s="200" t="str">
        <f>'Core Indicators'!A:A</f>
        <v>Western Mediterranean Route</v>
      </c>
      <c r="B117" s="200">
        <f>'Core Indicators'!B:B</f>
        <v>0</v>
      </c>
      <c r="C117" s="200" t="str">
        <f>'Core Indicators'!C117</f>
        <v>REG008</v>
      </c>
      <c r="D117" s="200" t="str">
        <f>'Core Indicators'!D117</f>
        <v>Algeria,Morocco,Spain</v>
      </c>
      <c r="E117" s="200" t="str">
        <f>'Core Indicators'!E117</f>
        <v>DZA,MAR,ESP</v>
      </c>
      <c r="F117" s="35">
        <f>'Core Indicators'!O117</f>
        <v>2928041</v>
      </c>
      <c r="G117" s="35">
        <f>'Core Indicators'!W117</f>
        <v>94559000</v>
      </c>
      <c r="H117" s="35">
        <f>'Core Indicators'!AE117</f>
        <v>429000</v>
      </c>
      <c r="I117" s="35">
        <f>'Core Indicators'!AM117</f>
        <v>429000</v>
      </c>
      <c r="J117" s="35" t="str">
        <f>'Core Indicators'!AU117</f>
        <v>x</v>
      </c>
      <c r="K117" s="35" t="str">
        <f>'Core Indicators'!BC117</f>
        <v>x</v>
      </c>
      <c r="L117" s="35">
        <f>'Core Indicators'!BK117</f>
        <v>248</v>
      </c>
      <c r="M117" s="35" t="str">
        <f>'Core Indicators'!BS117</f>
        <v>x</v>
      </c>
      <c r="N117" s="35" t="str">
        <f>'Core Indicators'!CA117</f>
        <v>x</v>
      </c>
      <c r="O117" s="35" t="e">
        <f>'Core Indicators'!CI117</f>
        <v>#N/A</v>
      </c>
      <c r="P117" s="35" t="str">
        <f>'Core Indicators'!CQ117</f>
        <v>x</v>
      </c>
      <c r="Q117" s="35">
        <f>'Core Indicators'!DG117</f>
        <v>94130000</v>
      </c>
      <c r="R117" s="35">
        <f>'Core Indicators'!DO117</f>
        <v>0</v>
      </c>
      <c r="S117" s="35">
        <f>'Core Indicators'!DW117</f>
        <v>429000</v>
      </c>
      <c r="T117" s="35">
        <f>'Core Indicators'!EE117</f>
        <v>0</v>
      </c>
      <c r="U117" s="35">
        <f>'Core Indicators'!EM117</f>
        <v>0</v>
      </c>
      <c r="V117" s="35">
        <f>'Core Indicators'!FC117</f>
        <v>4</v>
      </c>
      <c r="W117" s="35" t="str">
        <f>'Core Indicators'!FK117</f>
        <v>x</v>
      </c>
      <c r="X117" s="35" t="str">
        <f>'Core Indicators'!FS117</f>
        <v>x</v>
      </c>
      <c r="Y117" s="35">
        <f>'Core Indicators'!GA117</f>
        <v>1</v>
      </c>
      <c r="Z117" s="35">
        <f>'Core Indicators'!GI117</f>
        <v>2</v>
      </c>
      <c r="AA117" s="35">
        <f>'Core Indicators'!GQ117</f>
        <v>2</v>
      </c>
      <c r="AB117" s="35">
        <f>'Core Indicators'!GY117</f>
        <v>0</v>
      </c>
      <c r="AC117" s="35">
        <f>'Core Indicators'!HG117</f>
        <v>0</v>
      </c>
      <c r="AD117" s="35">
        <f>'Core Indicators'!HO117</f>
        <v>2</v>
      </c>
      <c r="AE117" s="35">
        <f>'Core Indicators'!HW117</f>
        <v>0</v>
      </c>
      <c r="AF117" s="35">
        <f>'Core Indicators'!IE117</f>
        <v>1</v>
      </c>
      <c r="AG117" s="35">
        <f>'Core Indicators'!IM117</f>
        <v>1</v>
      </c>
    </row>
    <row r="118" spans="1:33" ht="20.100000000000001" customHeight="1" x14ac:dyDescent="0.25">
      <c r="A118" s="199" t="str">
        <f>'Core Indicators'!A:A</f>
        <v>Rohingya Regional Crisis</v>
      </c>
      <c r="B118" s="199">
        <f>'Core Indicators'!B:B</f>
        <v>0</v>
      </c>
      <c r="C118" s="199" t="str">
        <f>'Core Indicators'!C118</f>
        <v>REG011</v>
      </c>
      <c r="D118" s="199" t="str">
        <f>'Core Indicators'!D118</f>
        <v>Bangladesh,Myanmar</v>
      </c>
      <c r="E118" s="199" t="str">
        <f>'Core Indicators'!E118</f>
        <v>BGD,MMR</v>
      </c>
      <c r="F118" s="36">
        <f>'Core Indicators'!O118</f>
        <v>45507</v>
      </c>
      <c r="G118" s="36">
        <f>'Core Indicators'!W118</f>
        <v>5341000</v>
      </c>
      <c r="H118" s="36">
        <f>'Core Indicators'!AE118</f>
        <v>3040000</v>
      </c>
      <c r="I118" s="36">
        <f>'Core Indicators'!AM118</f>
        <v>1284000</v>
      </c>
      <c r="J118" s="36" t="str">
        <f>'Core Indicators'!AU118</f>
        <v>x</v>
      </c>
      <c r="K118" s="36" t="str">
        <f>'Core Indicators'!BC118</f>
        <v>x</v>
      </c>
      <c r="L118" s="36">
        <f>'Core Indicators'!BK118</f>
        <v>202</v>
      </c>
      <c r="M118" s="36" t="str">
        <f>'Core Indicators'!BS118</f>
        <v>x</v>
      </c>
      <c r="N118" s="36" t="str">
        <f>'Core Indicators'!CA118</f>
        <v>x</v>
      </c>
      <c r="O118" s="36" t="e">
        <f>'Core Indicators'!CI118</f>
        <v>#N/A</v>
      </c>
      <c r="P118" s="36" t="str">
        <f>'Core Indicators'!CQ118</f>
        <v>x</v>
      </c>
      <c r="Q118" s="36">
        <f>'Core Indicators'!DG118</f>
        <v>2300000</v>
      </c>
      <c r="R118" s="36">
        <f>'Core Indicators'!DO118</f>
        <v>0</v>
      </c>
      <c r="S118" s="36">
        <f>'Core Indicators'!DW118</f>
        <v>1487000</v>
      </c>
      <c r="T118" s="36">
        <f>'Core Indicators'!EE118</f>
        <v>1553000</v>
      </c>
      <c r="U118" s="36">
        <f>'Core Indicators'!EM118</f>
        <v>0</v>
      </c>
      <c r="V118" s="36">
        <f>'Core Indicators'!FC118</f>
        <v>4</v>
      </c>
      <c r="W118" s="36" t="str">
        <f>'Core Indicators'!FK118</f>
        <v>x</v>
      </c>
      <c r="X118" s="36" t="str">
        <f>'Core Indicators'!FS118</f>
        <v>x</v>
      </c>
      <c r="Y118" s="36">
        <f>'Core Indicators'!GA118</f>
        <v>2</v>
      </c>
      <c r="Z118" s="36">
        <f>'Core Indicators'!GI118</f>
        <v>3</v>
      </c>
      <c r="AA118" s="36">
        <f>'Core Indicators'!GQ118</f>
        <v>2</v>
      </c>
      <c r="AB118" s="36">
        <f>'Core Indicators'!GY118</f>
        <v>3</v>
      </c>
      <c r="AC118" s="36">
        <f>'Core Indicators'!HG118</f>
        <v>3</v>
      </c>
      <c r="AD118" s="36">
        <f>'Core Indicators'!HO118</f>
        <v>3</v>
      </c>
      <c r="AE118" s="36">
        <f>'Core Indicators'!HW118</f>
        <v>3</v>
      </c>
      <c r="AF118" s="36">
        <f>'Core Indicators'!IE118</f>
        <v>1</v>
      </c>
      <c r="AG118" s="36">
        <f>'Core Indicators'!IM118</f>
        <v>3</v>
      </c>
    </row>
    <row r="119" spans="1:33" ht="20.100000000000001" customHeight="1" x14ac:dyDescent="0.25">
      <c r="A119" s="200" t="str">
        <f>'Core Indicators'!A:A</f>
        <v>Southern Africa Regional Food Security Crisis</v>
      </c>
      <c r="B119" s="200">
        <f>'Core Indicators'!B:B</f>
        <v>0</v>
      </c>
      <c r="C119" s="200" t="str">
        <f>'Core Indicators'!C119</f>
        <v>REG012</v>
      </c>
      <c r="D119" s="200" t="str">
        <f>'Core Indicators'!D119</f>
        <v>Lesotho,Madagascar,Malawi,Namibia,Eswatini,Zambia,Zimbabwe,Tanzania</v>
      </c>
      <c r="E119" s="200" t="str">
        <f>'Core Indicators'!E119</f>
        <v>LSO,MDG,MWI,NAM,SWZ,ZMB,ZWE,TZA</v>
      </c>
      <c r="F119" s="35">
        <f>'Core Indicators'!O119</f>
        <v>2337408</v>
      </c>
      <c r="G119" s="35">
        <f>'Core Indicators'!W119</f>
        <v>59239000</v>
      </c>
      <c r="H119" s="35">
        <f>'Core Indicators'!AE119</f>
        <v>35583000</v>
      </c>
      <c r="I119" s="35">
        <f>'Core Indicators'!AM119</f>
        <v>216000</v>
      </c>
      <c r="J119" s="35">
        <f>'Core Indicators'!AU119</f>
        <v>206</v>
      </c>
      <c r="K119" s="35">
        <f>'Core Indicators'!BC119</f>
        <v>42314</v>
      </c>
      <c r="L119" s="35">
        <f>'Core Indicators'!BK119</f>
        <v>221</v>
      </c>
      <c r="M119" s="35">
        <f>'Core Indicators'!BS119</f>
        <v>0</v>
      </c>
      <c r="N119" s="35">
        <f>'Core Indicators'!CA119</f>
        <v>0</v>
      </c>
      <c r="O119" s="35" t="e">
        <f>'Core Indicators'!CI119</f>
        <v>#N/A</v>
      </c>
      <c r="P119" s="35">
        <f>'Core Indicators'!CQ119</f>
        <v>0</v>
      </c>
      <c r="Q119" s="35">
        <f>'Core Indicators'!DG119</f>
        <v>23656000</v>
      </c>
      <c r="R119" s="35">
        <f>'Core Indicators'!DO119</f>
        <v>20016000</v>
      </c>
      <c r="S119" s="35">
        <f>'Core Indicators'!DW119</f>
        <v>14352000</v>
      </c>
      <c r="T119" s="35">
        <f>'Core Indicators'!EE119</f>
        <v>1215000</v>
      </c>
      <c r="U119" s="35">
        <f>'Core Indicators'!EM119</f>
        <v>0</v>
      </c>
      <c r="V119" s="35">
        <f>'Core Indicators'!FC119</f>
        <v>4</v>
      </c>
      <c r="W119" s="35" t="e">
        <f>'Core Indicators'!FK119</f>
        <v>#N/A</v>
      </c>
      <c r="X119" s="35" t="e">
        <f>'Core Indicators'!FS119</f>
        <v>#N/A</v>
      </c>
      <c r="Y119" s="35">
        <f>'Core Indicators'!GA119</f>
        <v>0</v>
      </c>
      <c r="Z119" s="35">
        <f>'Core Indicators'!GI119</f>
        <v>0</v>
      </c>
      <c r="AA119" s="35">
        <f>'Core Indicators'!GQ119</f>
        <v>0</v>
      </c>
      <c r="AB119" s="35">
        <f>'Core Indicators'!GY119</f>
        <v>0</v>
      </c>
      <c r="AC119" s="35">
        <f>'Core Indicators'!HG119</f>
        <v>0</v>
      </c>
      <c r="AD119" s="35">
        <f>'Core Indicators'!HO119</f>
        <v>0</v>
      </c>
      <c r="AE119" s="35">
        <f>'Core Indicators'!HW119</f>
        <v>0</v>
      </c>
      <c r="AF119" s="35">
        <f>'Core Indicators'!IE119</f>
        <v>2</v>
      </c>
      <c r="AG119" s="35">
        <f>'Core Indicators'!IM119</f>
        <v>3</v>
      </c>
    </row>
    <row r="120" spans="1:33" ht="20.100000000000001" customHeight="1" x14ac:dyDescent="0.25">
      <c r="A120" s="199" t="str">
        <f>'Core Indicators'!A:A</f>
        <v>Nagorno-Karabakh Conflict</v>
      </c>
      <c r="B120" s="199">
        <f>'Core Indicators'!B:B</f>
        <v>0</v>
      </c>
      <c r="C120" s="199" t="str">
        <f>'Core Indicators'!C120</f>
        <v>REG013</v>
      </c>
      <c r="D120" s="199" t="str">
        <f>'Core Indicators'!D120</f>
        <v>Armenia,Azerbaijan</v>
      </c>
      <c r="E120" s="199" t="str">
        <f>'Core Indicators'!E120</f>
        <v>ARM,AZE</v>
      </c>
      <c r="F120" s="36">
        <f>'Core Indicators'!O120</f>
        <v>35959</v>
      </c>
      <c r="G120" s="36">
        <f>'Core Indicators'!W120</f>
        <v>4452000</v>
      </c>
      <c r="H120" s="36">
        <f>'Core Indicators'!AE120</f>
        <v>2860000</v>
      </c>
      <c r="I120" s="36">
        <f>'Core Indicators'!AM120</f>
        <v>91000</v>
      </c>
      <c r="J120" s="36" t="str">
        <f>'Core Indicators'!AU120</f>
        <v>x</v>
      </c>
      <c r="K120" s="36" t="str">
        <f>'Core Indicators'!BC120</f>
        <v>x</v>
      </c>
      <c r="L120" s="36">
        <f>'Core Indicators'!BK120</f>
        <v>14</v>
      </c>
      <c r="M120" s="36" t="str">
        <f>'Core Indicators'!BS120</f>
        <v>x</v>
      </c>
      <c r="N120" s="36" t="str">
        <f>'Core Indicators'!CA120</f>
        <v>x</v>
      </c>
      <c r="O120" s="36" t="e">
        <f>'Core Indicators'!CI120</f>
        <v>#N/A</v>
      </c>
      <c r="P120" s="36" t="str">
        <f>'Core Indicators'!CQ120</f>
        <v>x</v>
      </c>
      <c r="Q120" s="36">
        <f>'Core Indicators'!DG120</f>
        <v>1593000</v>
      </c>
      <c r="R120" s="36">
        <f>'Core Indicators'!DO120</f>
        <v>2833000</v>
      </c>
      <c r="S120" s="36">
        <f>'Core Indicators'!DW120</f>
        <v>27000</v>
      </c>
      <c r="T120" s="36">
        <f>'Core Indicators'!EE120</f>
        <v>0</v>
      </c>
      <c r="U120" s="36">
        <f>'Core Indicators'!EM120</f>
        <v>0</v>
      </c>
      <c r="V120" s="36">
        <f>'Core Indicators'!FC120</f>
        <v>2</v>
      </c>
      <c r="W120" s="36" t="str">
        <f>'Core Indicators'!FK120</f>
        <v>x</v>
      </c>
      <c r="X120" s="36" t="str">
        <f>'Core Indicators'!FS120</f>
        <v>x</v>
      </c>
      <c r="Y120" s="36">
        <f>'Core Indicators'!GA120</f>
        <v>1</v>
      </c>
      <c r="Z120" s="36">
        <f>'Core Indicators'!GI120</f>
        <v>0</v>
      </c>
      <c r="AA120" s="36">
        <f>'Core Indicators'!GQ120</f>
        <v>0</v>
      </c>
      <c r="AB120" s="36">
        <f>'Core Indicators'!GY120</f>
        <v>0</v>
      </c>
      <c r="AC120" s="36">
        <f>'Core Indicators'!HG120</f>
        <v>0</v>
      </c>
      <c r="AD120" s="36">
        <f>'Core Indicators'!HO120</f>
        <v>0</v>
      </c>
      <c r="AE120" s="36">
        <f>'Core Indicators'!HW120</f>
        <v>0</v>
      </c>
      <c r="AF120" s="36">
        <f>'Core Indicators'!IE120</f>
        <v>2</v>
      </c>
      <c r="AG120" s="36">
        <f>'Core Indicators'!IM120</f>
        <v>0</v>
      </c>
    </row>
    <row r="121" spans="1:33" ht="20.100000000000001" customHeight="1" x14ac:dyDescent="0.25">
      <c r="A121" s="200" t="str">
        <f>'Core Indicators'!A:A</f>
        <v>Eastern Africa Regional Drought Crisis</v>
      </c>
      <c r="B121" s="200" t="str">
        <f>'Core Indicators'!B:B</f>
        <v>Drought</v>
      </c>
      <c r="C121" s="200" t="str">
        <f>'Core Indicators'!C121</f>
        <v>REG014</v>
      </c>
      <c r="D121" s="200" t="str">
        <f>'Core Indicators'!D121</f>
        <v>Ethiopia,Somalia,Kenya</v>
      </c>
      <c r="E121" s="200" t="str">
        <f>'Core Indicators'!E121</f>
        <v>ETH,SOM,KEN</v>
      </c>
      <c r="F121" s="35">
        <f>'Core Indicators'!O121</f>
        <v>1804170</v>
      </c>
      <c r="G121" s="35">
        <f>'Core Indicators'!W121</f>
        <v>92590000</v>
      </c>
      <c r="H121" s="35">
        <f>'Core Indicators'!AE121</f>
        <v>56690000</v>
      </c>
      <c r="I121" s="35">
        <f>'Core Indicators'!AM121</f>
        <v>1596000</v>
      </c>
      <c r="J121" s="35" t="str">
        <f>'Core Indicators'!AU121</f>
        <v>x</v>
      </c>
      <c r="K121" s="35">
        <f>'Core Indicators'!BC121</f>
        <v>5599046</v>
      </c>
      <c r="L121" s="35">
        <f>'Core Indicators'!BK121</f>
        <v>35</v>
      </c>
      <c r="M121" s="35" t="str">
        <f>'Core Indicators'!BS121</f>
        <v>x</v>
      </c>
      <c r="N121" s="35" t="str">
        <f>'Core Indicators'!CA121</f>
        <v>x</v>
      </c>
      <c r="O121" s="35" t="e">
        <f>'Core Indicators'!CI121</f>
        <v>#N/A</v>
      </c>
      <c r="P121" s="35">
        <f>'Core Indicators'!CQ121</f>
        <v>3500000</v>
      </c>
      <c r="Q121" s="35">
        <f>'Core Indicators'!DG121</f>
        <v>35900000</v>
      </c>
      <c r="R121" s="35">
        <f>'Core Indicators'!DO121</f>
        <v>34635000</v>
      </c>
      <c r="S121" s="35">
        <f>'Core Indicators'!DW121</f>
        <v>15738000</v>
      </c>
      <c r="T121" s="35">
        <f>'Core Indicators'!EE121</f>
        <v>5702000</v>
      </c>
      <c r="U121" s="35">
        <f>'Core Indicators'!EM121</f>
        <v>614000</v>
      </c>
      <c r="V121" s="35">
        <f>'Core Indicators'!FC121</f>
        <v>5</v>
      </c>
      <c r="W121" s="35" t="str">
        <f>'Core Indicators'!FK121</f>
        <v>x</v>
      </c>
      <c r="X121" s="35" t="str">
        <f>'Core Indicators'!FS121</f>
        <v>x</v>
      </c>
      <c r="Y121" s="35">
        <f>'Core Indicators'!GA121</f>
        <v>1</v>
      </c>
      <c r="Z121" s="35">
        <f>'Core Indicators'!GI121</f>
        <v>2</v>
      </c>
      <c r="AA121" s="35">
        <f>'Core Indicators'!GQ121</f>
        <v>1</v>
      </c>
      <c r="AB121" s="35">
        <f>'Core Indicators'!GY121</f>
        <v>2</v>
      </c>
      <c r="AC121" s="35">
        <f>'Core Indicators'!HG121</f>
        <v>0</v>
      </c>
      <c r="AD121" s="35">
        <f>'Core Indicators'!HO121</f>
        <v>2</v>
      </c>
      <c r="AE121" s="35">
        <f>'Core Indicators'!HW121</f>
        <v>3</v>
      </c>
      <c r="AF121" s="35">
        <f>'Core Indicators'!IE121</f>
        <v>3</v>
      </c>
      <c r="AG121" s="35">
        <f>'Core Indicators'!IM121</f>
        <v>3</v>
      </c>
    </row>
    <row r="122" spans="1:33" ht="20.100000000000001" customHeight="1" x14ac:dyDescent="0.25">
      <c r="A122" s="199" t="str">
        <f>'Core Indicators'!A:A</f>
        <v>Displacement from Ukraine conflict in Romania</v>
      </c>
      <c r="B122" s="199" t="str">
        <f>'Core Indicators'!B:B</f>
        <v>Conflict,Displacement</v>
      </c>
      <c r="C122" s="199" t="str">
        <f>'Core Indicators'!C122</f>
        <v>ROU002</v>
      </c>
      <c r="D122" s="199" t="str">
        <f>'Core Indicators'!D122</f>
        <v>Romania</v>
      </c>
      <c r="E122" s="199" t="str">
        <f>'Core Indicators'!E122</f>
        <v>ROU</v>
      </c>
      <c r="F122" s="36">
        <f>'Core Indicators'!O122</f>
        <v>62918</v>
      </c>
      <c r="G122" s="36">
        <f>'Core Indicators'!W122</f>
        <v>6441000</v>
      </c>
      <c r="H122" s="36">
        <f>'Core Indicators'!AE122</f>
        <v>1392000</v>
      </c>
      <c r="I122" s="36">
        <f>'Core Indicators'!AM122</f>
        <v>1392000</v>
      </c>
      <c r="J122" s="36" t="e">
        <f>'Core Indicators'!AU122</f>
        <v>#N/A</v>
      </c>
      <c r="K122" s="36" t="e">
        <f>'Core Indicators'!BC122</f>
        <v>#N/A</v>
      </c>
      <c r="L122" s="36">
        <f>'Core Indicators'!BK122</f>
        <v>0</v>
      </c>
      <c r="M122" s="36" t="e">
        <f>'Core Indicators'!BS122</f>
        <v>#N/A</v>
      </c>
      <c r="N122" s="36" t="e">
        <f>'Core Indicators'!CA122</f>
        <v>#N/A</v>
      </c>
      <c r="O122" s="36" t="e">
        <f>'Core Indicators'!CI122</f>
        <v>#N/A</v>
      </c>
      <c r="P122" s="36" t="e">
        <f>'Core Indicators'!CQ122</f>
        <v>#N/A</v>
      </c>
      <c r="Q122" s="36">
        <f>'Core Indicators'!DG122</f>
        <v>5049000</v>
      </c>
      <c r="R122" s="36">
        <f>'Core Indicators'!DO122</f>
        <v>0</v>
      </c>
      <c r="S122" s="36">
        <f>'Core Indicators'!DW122</f>
        <v>1392000</v>
      </c>
      <c r="T122" s="36">
        <f>'Core Indicators'!EE122</f>
        <v>0</v>
      </c>
      <c r="U122" s="36">
        <f>'Core Indicators'!EM122</f>
        <v>0</v>
      </c>
      <c r="V122" s="36">
        <f>'Core Indicators'!FC122</f>
        <v>2</v>
      </c>
      <c r="W122" s="36" t="e">
        <f>'Core Indicators'!FK122</f>
        <v>#N/A</v>
      </c>
      <c r="X122" s="36" t="e">
        <f>'Core Indicators'!FS122</f>
        <v>#N/A</v>
      </c>
      <c r="Y122" s="36">
        <f>'Core Indicators'!GA122</f>
        <v>0</v>
      </c>
      <c r="Z122" s="36">
        <f>'Core Indicators'!GI122</f>
        <v>0</v>
      </c>
      <c r="AA122" s="36">
        <f>'Core Indicators'!GQ122</f>
        <v>0</v>
      </c>
      <c r="AB122" s="36">
        <f>'Core Indicators'!GY122</f>
        <v>0</v>
      </c>
      <c r="AC122" s="36">
        <f>'Core Indicators'!HG122</f>
        <v>0</v>
      </c>
      <c r="AD122" s="36">
        <f>'Core Indicators'!HO122</f>
        <v>0</v>
      </c>
      <c r="AE122" s="36">
        <f>'Core Indicators'!HW122</f>
        <v>0</v>
      </c>
      <c r="AF122" s="36">
        <f>'Core Indicators'!IE122</f>
        <v>0</v>
      </c>
      <c r="AG122" s="36">
        <f>'Core Indicators'!IM122</f>
        <v>0</v>
      </c>
    </row>
    <row r="123" spans="1:33" ht="20.100000000000001" customHeight="1" x14ac:dyDescent="0.25">
      <c r="A123" s="200" t="str">
        <f>'Core Indicators'!A:A</f>
        <v>Burundi and DRC refugees in Rwanda</v>
      </c>
      <c r="B123" s="200" t="str">
        <f>'Core Indicators'!B:B</f>
        <v>Displacement</v>
      </c>
      <c r="C123" s="200" t="str">
        <f>'Core Indicators'!C123</f>
        <v>RWA002</v>
      </c>
      <c r="D123" s="200" t="str">
        <f>'Core Indicators'!D123</f>
        <v>Rwanda</v>
      </c>
      <c r="E123" s="200" t="str">
        <f>'Core Indicators'!E123</f>
        <v>RWA</v>
      </c>
      <c r="F123" s="35">
        <f>'Core Indicators'!O123</f>
        <v>20524</v>
      </c>
      <c r="G123" s="35">
        <f>'Core Indicators'!W123</f>
        <v>2369000</v>
      </c>
      <c r="H123" s="35">
        <f>'Core Indicators'!AE123</f>
        <v>127000</v>
      </c>
      <c r="I123" s="35">
        <f>'Core Indicators'!AM123</f>
        <v>127000</v>
      </c>
      <c r="J123" s="35" t="str">
        <f>'Core Indicators'!AU123</f>
        <v>x</v>
      </c>
      <c r="K123" s="35" t="str">
        <f>'Core Indicators'!BC123</f>
        <v>x</v>
      </c>
      <c r="L123" s="35" t="str">
        <f>'Core Indicators'!BK123</f>
        <v>x</v>
      </c>
      <c r="M123" s="35">
        <f>'Core Indicators'!BS123</f>
        <v>0</v>
      </c>
      <c r="N123" s="35">
        <f>'Core Indicators'!CA123</f>
        <v>0</v>
      </c>
      <c r="O123" s="35" t="e">
        <f>'Core Indicators'!CI123</f>
        <v>#N/A</v>
      </c>
      <c r="P123" s="35">
        <f>'Core Indicators'!CQ123</f>
        <v>0</v>
      </c>
      <c r="Q123" s="35">
        <f>'Core Indicators'!DG123</f>
        <v>2255000</v>
      </c>
      <c r="R123" s="35">
        <f>'Core Indicators'!DO123</f>
        <v>0</v>
      </c>
      <c r="S123" s="35">
        <f>'Core Indicators'!DW123</f>
        <v>127000</v>
      </c>
      <c r="T123" s="35">
        <f>'Core Indicators'!EE123</f>
        <v>0</v>
      </c>
      <c r="U123" s="35">
        <f>'Core Indicators'!EM123</f>
        <v>0</v>
      </c>
      <c r="V123" s="35">
        <f>'Core Indicators'!FC123</f>
        <v>2</v>
      </c>
      <c r="W123" s="35">
        <f>'Core Indicators'!FK123</f>
        <v>0</v>
      </c>
      <c r="X123" s="35">
        <f>'Core Indicators'!FS123</f>
        <v>0</v>
      </c>
      <c r="Y123" s="35">
        <f>'Core Indicators'!GA123</f>
        <v>1</v>
      </c>
      <c r="Z123" s="35">
        <f>'Core Indicators'!GI123</f>
        <v>0</v>
      </c>
      <c r="AA123" s="35">
        <f>'Core Indicators'!GQ123</f>
        <v>1</v>
      </c>
      <c r="AB123" s="35">
        <f>'Core Indicators'!GY123</f>
        <v>0</v>
      </c>
      <c r="AC123" s="35">
        <f>'Core Indicators'!HG123</f>
        <v>0</v>
      </c>
      <c r="AD123" s="35">
        <f>'Core Indicators'!HO123</f>
        <v>0</v>
      </c>
      <c r="AE123" s="35">
        <f>'Core Indicators'!HW123</f>
        <v>0</v>
      </c>
      <c r="AF123" s="35">
        <f>'Core Indicators'!IE123</f>
        <v>0</v>
      </c>
      <c r="AG123" s="35">
        <f>'Core Indicators'!IM123</f>
        <v>2</v>
      </c>
    </row>
    <row r="124" spans="1:33" ht="20.100000000000001" customHeight="1" x14ac:dyDescent="0.25">
      <c r="A124" s="199" t="str">
        <f>'Core Indicators'!A:A</f>
        <v>Complex crisis in Sudan</v>
      </c>
      <c r="B124" s="199" t="str">
        <f>'Core Indicators'!B:B</f>
        <v>Displacement,Violence,Floods</v>
      </c>
      <c r="C124" s="199" t="str">
        <f>'Core Indicators'!C124</f>
        <v>SDN001</v>
      </c>
      <c r="D124" s="199" t="str">
        <f>'Core Indicators'!D124</f>
        <v>Sudan</v>
      </c>
      <c r="E124" s="199" t="str">
        <f>'Core Indicators'!E124</f>
        <v>SDN</v>
      </c>
      <c r="F124" s="36">
        <f>'Core Indicators'!O124</f>
        <v>1840687</v>
      </c>
      <c r="G124" s="36">
        <f>'Core Indicators'!W124</f>
        <v>48000000</v>
      </c>
      <c r="H124" s="36">
        <f>'Core Indicators'!AE124</f>
        <v>30100000</v>
      </c>
      <c r="I124" s="36">
        <f>'Core Indicators'!AM124</f>
        <v>5562000</v>
      </c>
      <c r="J124" s="36">
        <f>'Core Indicators'!AU124</f>
        <v>122</v>
      </c>
      <c r="K124" s="36" t="str">
        <f>'Core Indicators'!BC124</f>
        <v>x</v>
      </c>
      <c r="L124" s="36">
        <f>'Core Indicators'!BK124</f>
        <v>1128</v>
      </c>
      <c r="M124" s="36">
        <f>'Core Indicators'!BS124</f>
        <v>48200</v>
      </c>
      <c r="N124" s="36">
        <f>'Core Indicators'!CA124</f>
        <v>24800</v>
      </c>
      <c r="O124" s="36" t="e">
        <f>'Core Indicators'!CI124</f>
        <v>#N/A</v>
      </c>
      <c r="P124" s="36">
        <f>'Core Indicators'!CQ124</f>
        <v>14851</v>
      </c>
      <c r="Q124" s="36">
        <f>'Core Indicators'!DG124</f>
        <v>17900000</v>
      </c>
      <c r="R124" s="36">
        <f>'Core Indicators'!DO124</f>
        <v>15800000</v>
      </c>
      <c r="S124" s="36">
        <f>'Core Indicators'!DW124</f>
        <v>6200000</v>
      </c>
      <c r="T124" s="36">
        <f>'Core Indicators'!EE124</f>
        <v>6200000</v>
      </c>
      <c r="U124" s="36">
        <f>'Core Indicators'!EM124</f>
        <v>1900000</v>
      </c>
      <c r="V124" s="36">
        <f>'Core Indicators'!FC124</f>
        <v>5</v>
      </c>
      <c r="W124" s="36" t="str">
        <f>'Core Indicators'!FK124</f>
        <v>x</v>
      </c>
      <c r="X124" s="36" t="str">
        <f>'Core Indicators'!FS124</f>
        <v>x</v>
      </c>
      <c r="Y124" s="36">
        <f>'Core Indicators'!GA124</f>
        <v>2</v>
      </c>
      <c r="Z124" s="36">
        <f>'Core Indicators'!GI124</f>
        <v>2</v>
      </c>
      <c r="AA124" s="36">
        <f>'Core Indicators'!GQ124</f>
        <v>3</v>
      </c>
      <c r="AB124" s="36">
        <f>'Core Indicators'!GY124</f>
        <v>3</v>
      </c>
      <c r="AC124" s="36">
        <f>'Core Indicators'!HG124</f>
        <v>2</v>
      </c>
      <c r="AD124" s="36">
        <f>'Core Indicators'!HO124</f>
        <v>1</v>
      </c>
      <c r="AE124" s="36">
        <f>'Core Indicators'!HW124</f>
        <v>3</v>
      </c>
      <c r="AF124" s="36">
        <f>'Core Indicators'!IE124</f>
        <v>1</v>
      </c>
      <c r="AG124" s="36">
        <f>'Core Indicators'!IM124</f>
        <v>3</v>
      </c>
    </row>
    <row r="125" spans="1:33" ht="20.100000000000001" customHeight="1" x14ac:dyDescent="0.25">
      <c r="A125" s="200" t="str">
        <f>'Core Indicators'!A:A</f>
        <v>Refugees in Sudan</v>
      </c>
      <c r="B125" s="200" t="str">
        <f>'Core Indicators'!B:B</f>
        <v>Displacement</v>
      </c>
      <c r="C125" s="200" t="str">
        <f>'Core Indicators'!C125</f>
        <v>SDN005</v>
      </c>
      <c r="D125" s="200" t="str">
        <f>'Core Indicators'!D125</f>
        <v>Sudan</v>
      </c>
      <c r="E125" s="200" t="str">
        <f>'Core Indicators'!E125</f>
        <v>SDN</v>
      </c>
      <c r="F125" s="35">
        <f>'Core Indicators'!O125</f>
        <v>89263</v>
      </c>
      <c r="G125" s="35">
        <f>'Core Indicators'!W125</f>
        <v>13007000</v>
      </c>
      <c r="H125" s="35">
        <f>'Core Indicators'!AE125</f>
        <v>13007000</v>
      </c>
      <c r="I125" s="35">
        <f>'Core Indicators'!AM125</f>
        <v>1143000</v>
      </c>
      <c r="J125" s="35" t="str">
        <f>'Core Indicators'!AU125</f>
        <v>x</v>
      </c>
      <c r="K125" s="35" t="str">
        <f>'Core Indicators'!BC125</f>
        <v>x</v>
      </c>
      <c r="L125" s="35">
        <f>'Core Indicators'!BK125</f>
        <v>30</v>
      </c>
      <c r="M125" s="35" t="str">
        <f>'Core Indicators'!BS125</f>
        <v>x</v>
      </c>
      <c r="N125" s="35" t="str">
        <f>'Core Indicators'!CA125</f>
        <v>x</v>
      </c>
      <c r="O125" s="35" t="e">
        <f>'Core Indicators'!CI125</f>
        <v>#N/A</v>
      </c>
      <c r="P125" s="35" t="str">
        <f>'Core Indicators'!CQ125</f>
        <v>x</v>
      </c>
      <c r="Q125" s="35">
        <f>'Core Indicators'!DG125</f>
        <v>0</v>
      </c>
      <c r="R125" s="35">
        <f>'Core Indicators'!DO125</f>
        <v>11864000</v>
      </c>
      <c r="S125" s="35">
        <f>'Core Indicators'!DW125</f>
        <v>1143000</v>
      </c>
      <c r="T125" s="35">
        <f>'Core Indicators'!EE125</f>
        <v>0</v>
      </c>
      <c r="U125" s="35">
        <f>'Core Indicators'!EM125</f>
        <v>0</v>
      </c>
      <c r="V125" s="35">
        <f>'Core Indicators'!FC125</f>
        <v>2</v>
      </c>
      <c r="W125" s="35" t="e">
        <f>'Core Indicators'!FK125</f>
        <v>#N/A</v>
      </c>
      <c r="X125" s="35" t="e">
        <f>'Core Indicators'!FS125</f>
        <v>#N/A</v>
      </c>
      <c r="Y125" s="35">
        <f>'Core Indicators'!GA125</f>
        <v>2</v>
      </c>
      <c r="Z125" s="35">
        <f>'Core Indicators'!GI125</f>
        <v>2</v>
      </c>
      <c r="AA125" s="35">
        <f>'Core Indicators'!GQ125</f>
        <v>2</v>
      </c>
      <c r="AB125" s="35">
        <f>'Core Indicators'!GY125</f>
        <v>3</v>
      </c>
      <c r="AC125" s="35">
        <f>'Core Indicators'!HG125</f>
        <v>0</v>
      </c>
      <c r="AD125" s="35">
        <f>'Core Indicators'!HO125</f>
        <v>1</v>
      </c>
      <c r="AE125" s="35">
        <f>'Core Indicators'!HW125</f>
        <v>3</v>
      </c>
      <c r="AF125" s="35">
        <f>'Core Indicators'!IE125</f>
        <v>1</v>
      </c>
      <c r="AG125" s="35">
        <f>'Core Indicators'!IM125</f>
        <v>2</v>
      </c>
    </row>
    <row r="126" spans="1:33" ht="20.100000000000001" customHeight="1" x14ac:dyDescent="0.25">
      <c r="A126" s="199" t="str">
        <f>'Core Indicators'!A:A</f>
        <v xml:space="preserve">Floods in Sudan </v>
      </c>
      <c r="B126" s="199" t="str">
        <f>'Core Indicators'!B:B</f>
        <v>Floods</v>
      </c>
      <c r="C126" s="199" t="str">
        <f>'Core Indicators'!C126</f>
        <v>SDN006</v>
      </c>
      <c r="D126" s="199" t="str">
        <f>'Core Indicators'!D126</f>
        <v>Sudan</v>
      </c>
      <c r="E126" s="199" t="str">
        <f>'Core Indicators'!E126</f>
        <v>SDN</v>
      </c>
      <c r="F126" s="36">
        <f>'Core Indicators'!O126</f>
        <v>1840687</v>
      </c>
      <c r="G126" s="36">
        <f>'Core Indicators'!W126</f>
        <v>48000000</v>
      </c>
      <c r="H126" s="36">
        <f>'Core Indicators'!AE126</f>
        <v>349000</v>
      </c>
      <c r="I126" s="36">
        <f>'Core Indicators'!AM126</f>
        <v>139000</v>
      </c>
      <c r="J126" s="36">
        <f>'Core Indicators'!AU126</f>
        <v>122</v>
      </c>
      <c r="K126" s="36" t="str">
        <f>'Core Indicators'!BC126</f>
        <v>x</v>
      </c>
      <c r="L126" s="36">
        <f>'Core Indicators'!BK126</f>
        <v>146</v>
      </c>
      <c r="M126" s="36">
        <f>'Core Indicators'!BS126</f>
        <v>48200</v>
      </c>
      <c r="N126" s="36">
        <f>'Core Indicators'!CA126</f>
        <v>24800</v>
      </c>
      <c r="O126" s="36" t="e">
        <f>'Core Indicators'!CI126</f>
        <v>#N/A</v>
      </c>
      <c r="P126" s="36">
        <f>'Core Indicators'!CQ126</f>
        <v>14851</v>
      </c>
      <c r="Q126" s="36">
        <f>'Core Indicators'!DG126</f>
        <v>47651000</v>
      </c>
      <c r="R126" s="36">
        <f>'Core Indicators'!DO126</f>
        <v>210000</v>
      </c>
      <c r="S126" s="36">
        <f>'Core Indicators'!DW126</f>
        <v>139000</v>
      </c>
      <c r="T126" s="36">
        <f>'Core Indicators'!EE126</f>
        <v>0</v>
      </c>
      <c r="U126" s="36">
        <f>'Core Indicators'!EM126</f>
        <v>0</v>
      </c>
      <c r="V126" s="36">
        <f>'Core Indicators'!FC126</f>
        <v>5</v>
      </c>
      <c r="W126" s="36" t="str">
        <f>'Core Indicators'!FK126</f>
        <v>x</v>
      </c>
      <c r="X126" s="36" t="str">
        <f>'Core Indicators'!FS126</f>
        <v>x</v>
      </c>
      <c r="Y126" s="36">
        <f>'Core Indicators'!GA126</f>
        <v>2</v>
      </c>
      <c r="Z126" s="36">
        <f>'Core Indicators'!GI126</f>
        <v>2</v>
      </c>
      <c r="AA126" s="36">
        <f>'Core Indicators'!GQ126</f>
        <v>3</v>
      </c>
      <c r="AB126" s="36">
        <f>'Core Indicators'!GY126</f>
        <v>3</v>
      </c>
      <c r="AC126" s="36">
        <f>'Core Indicators'!HG126</f>
        <v>2</v>
      </c>
      <c r="AD126" s="36">
        <f>'Core Indicators'!HO126</f>
        <v>1</v>
      </c>
      <c r="AE126" s="36">
        <f>'Core Indicators'!HW126</f>
        <v>3</v>
      </c>
      <c r="AF126" s="36">
        <f>'Core Indicators'!IE126</f>
        <v>1</v>
      </c>
      <c r="AG126" s="36">
        <f>'Core Indicators'!IM126</f>
        <v>3</v>
      </c>
    </row>
    <row r="127" spans="1:33" ht="20.100000000000001" customHeight="1" x14ac:dyDescent="0.25">
      <c r="A127" s="200" t="str">
        <f>'Core Indicators'!A:A</f>
        <v>Violence in Darfur and Kordofan regions</v>
      </c>
      <c r="B127" s="200" t="str">
        <f>'Core Indicators'!B:B</f>
        <v>Violence</v>
      </c>
      <c r="C127" s="200" t="str">
        <f>'Core Indicators'!C127</f>
        <v>SDN008</v>
      </c>
      <c r="D127" s="200" t="str">
        <f>'Core Indicators'!D127</f>
        <v>Sudan</v>
      </c>
      <c r="E127" s="200" t="str">
        <f>'Core Indicators'!E127</f>
        <v>SDN</v>
      </c>
      <c r="F127" s="35">
        <f>'Core Indicators'!O127</f>
        <v>880145</v>
      </c>
      <c r="G127" s="35">
        <f>'Core Indicators'!W127</f>
        <v>17144000</v>
      </c>
      <c r="H127" s="35">
        <f>'Core Indicators'!AE127</f>
        <v>13765000</v>
      </c>
      <c r="I127" s="35">
        <f>'Core Indicators'!AM127</f>
        <v>146000</v>
      </c>
      <c r="J127" s="35">
        <f>'Core Indicators'!AU127</f>
        <v>0</v>
      </c>
      <c r="K127" s="35">
        <f>'Core Indicators'!BC127</f>
        <v>0</v>
      </c>
      <c r="L127" s="35">
        <f>'Core Indicators'!BK127</f>
        <v>695</v>
      </c>
      <c r="M127" s="35">
        <f>'Core Indicators'!BS127</f>
        <v>55</v>
      </c>
      <c r="N127" s="35">
        <f>'Core Indicators'!CA127</f>
        <v>0</v>
      </c>
      <c r="O127" s="35" t="e">
        <f>'Core Indicators'!CI127</f>
        <v>#N/A</v>
      </c>
      <c r="P127" s="35">
        <f>'Core Indicators'!CQ127</f>
        <v>0</v>
      </c>
      <c r="Q127" s="35">
        <f>'Core Indicators'!DG127</f>
        <v>3379000</v>
      </c>
      <c r="R127" s="35">
        <f>'Core Indicators'!DO127</f>
        <v>5725000</v>
      </c>
      <c r="S127" s="35">
        <f>'Core Indicators'!DW127</f>
        <v>2980000</v>
      </c>
      <c r="T127" s="35">
        <f>'Core Indicators'!EE127</f>
        <v>4160000</v>
      </c>
      <c r="U127" s="35">
        <f>'Core Indicators'!EM127</f>
        <v>900000</v>
      </c>
      <c r="V127" s="35">
        <f>'Core Indicators'!FC127</f>
        <v>2</v>
      </c>
      <c r="W127" s="35">
        <f>'Core Indicators'!FK127</f>
        <v>0</v>
      </c>
      <c r="X127" s="35">
        <f>'Core Indicators'!FS127</f>
        <v>0</v>
      </c>
      <c r="Y127" s="35">
        <f>'Core Indicators'!GA127</f>
        <v>2</v>
      </c>
      <c r="Z127" s="35">
        <f>'Core Indicators'!GI127</f>
        <v>2</v>
      </c>
      <c r="AA127" s="35">
        <f>'Core Indicators'!GQ127</f>
        <v>2</v>
      </c>
      <c r="AB127" s="35">
        <f>'Core Indicators'!GY127</f>
        <v>3</v>
      </c>
      <c r="AC127" s="35">
        <f>'Core Indicators'!HG127</f>
        <v>2</v>
      </c>
      <c r="AD127" s="35">
        <f>'Core Indicators'!HO127</f>
        <v>1</v>
      </c>
      <c r="AE127" s="35">
        <f>'Core Indicators'!HW127</f>
        <v>3</v>
      </c>
      <c r="AF127" s="35">
        <f>'Core Indicators'!IE127</f>
        <v>1</v>
      </c>
      <c r="AG127" s="35">
        <f>'Core Indicators'!IM127</f>
        <v>2</v>
      </c>
    </row>
    <row r="128" spans="1:33" ht="20.100000000000001" customHeight="1" x14ac:dyDescent="0.25">
      <c r="A128" s="199" t="str">
        <f>'Core Indicators'!A:A</f>
        <v>Drought in Senegal</v>
      </c>
      <c r="B128" s="199" t="str">
        <f>'Core Indicators'!B:B</f>
        <v>Drought</v>
      </c>
      <c r="C128" s="199" t="str">
        <f>'Core Indicators'!C128</f>
        <v>SEN002</v>
      </c>
      <c r="D128" s="199" t="str">
        <f>'Core Indicators'!D128</f>
        <v>Senegal</v>
      </c>
      <c r="E128" s="199" t="str">
        <f>'Core Indicators'!E128</f>
        <v>SEN</v>
      </c>
      <c r="F128" s="36">
        <f>'Core Indicators'!O128</f>
        <v>196712</v>
      </c>
      <c r="G128" s="36">
        <f>'Core Indicators'!W128</f>
        <v>17258000</v>
      </c>
      <c r="H128" s="36">
        <f>'Core Indicators'!AE128</f>
        <v>4452000</v>
      </c>
      <c r="I128" s="36">
        <f>'Core Indicators'!AM128</f>
        <v>12000</v>
      </c>
      <c r="J128" s="36">
        <f>'Core Indicators'!AU128</f>
        <v>0</v>
      </c>
      <c r="K128" s="36">
        <f>'Core Indicators'!BC128</f>
        <v>0</v>
      </c>
      <c r="L128" s="36">
        <f>'Core Indicators'!BK128</f>
        <v>15</v>
      </c>
      <c r="M128" s="36">
        <f>'Core Indicators'!BS128</f>
        <v>0</v>
      </c>
      <c r="N128" s="36">
        <f>'Core Indicators'!CA128</f>
        <v>0</v>
      </c>
      <c r="O128" s="36" t="e">
        <f>'Core Indicators'!CI128</f>
        <v>#N/A</v>
      </c>
      <c r="P128" s="36" t="str">
        <f>'Core Indicators'!CQ128</f>
        <v>x</v>
      </c>
      <c r="Q128" s="36">
        <f>'Core Indicators'!DG128</f>
        <v>12806000</v>
      </c>
      <c r="R128" s="36">
        <f>'Core Indicators'!DO128</f>
        <v>3681000</v>
      </c>
      <c r="S128" s="36">
        <f>'Core Indicators'!DW128</f>
        <v>757000</v>
      </c>
      <c r="T128" s="36">
        <f>'Core Indicators'!EE128</f>
        <v>13000</v>
      </c>
      <c r="U128" s="36">
        <f>'Core Indicators'!EM128</f>
        <v>0</v>
      </c>
      <c r="V128" s="36">
        <f>'Core Indicators'!FC128</f>
        <v>2</v>
      </c>
      <c r="W128" s="36">
        <f>'Core Indicators'!FK128</f>
        <v>0</v>
      </c>
      <c r="X128" s="36">
        <f>'Core Indicators'!FS128</f>
        <v>0</v>
      </c>
      <c r="Y128" s="36">
        <f>'Core Indicators'!GA128</f>
        <v>0</v>
      </c>
      <c r="Z128" s="36">
        <f>'Core Indicators'!GI128</f>
        <v>1</v>
      </c>
      <c r="AA128" s="36">
        <f>'Core Indicators'!GQ128</f>
        <v>0</v>
      </c>
      <c r="AB128" s="36">
        <f>'Core Indicators'!GY128</f>
        <v>0</v>
      </c>
      <c r="AC128" s="36">
        <f>'Core Indicators'!HG128</f>
        <v>0</v>
      </c>
      <c r="AD128" s="36">
        <f>'Core Indicators'!HO128</f>
        <v>0</v>
      </c>
      <c r="AE128" s="36">
        <f>'Core Indicators'!HW128</f>
        <v>0</v>
      </c>
      <c r="AF128" s="36">
        <f>'Core Indicators'!IE128</f>
        <v>1</v>
      </c>
      <c r="AG128" s="36">
        <f>'Core Indicators'!IM128</f>
        <v>0</v>
      </c>
    </row>
    <row r="129" spans="1:33" ht="20.100000000000001" customHeight="1" x14ac:dyDescent="0.25">
      <c r="A129" s="200" t="str">
        <f>'Core Indicators'!A:A</f>
        <v>Complex crisis in El Salvador</v>
      </c>
      <c r="B129" s="200" t="str">
        <f>'Core Indicators'!B:B</f>
        <v>Displacement,Violence,Floods,Drought</v>
      </c>
      <c r="C129" s="200" t="str">
        <f>'Core Indicators'!C129</f>
        <v>SLV001</v>
      </c>
      <c r="D129" s="200" t="str">
        <f>'Core Indicators'!D129</f>
        <v>El Salvador</v>
      </c>
      <c r="E129" s="200" t="str">
        <f>'Core Indicators'!E129</f>
        <v>SLV</v>
      </c>
      <c r="F129" s="35">
        <f>'Core Indicators'!O129</f>
        <v>20720</v>
      </c>
      <c r="G129" s="35">
        <f>'Core Indicators'!W129</f>
        <v>6700000</v>
      </c>
      <c r="H129" s="35">
        <f>'Core Indicators'!AE129</f>
        <v>3200000</v>
      </c>
      <c r="I129" s="35">
        <f>'Core Indicators'!AM129</f>
        <v>176000</v>
      </c>
      <c r="J129" s="35" t="str">
        <f>'Core Indicators'!AU129</f>
        <v>x</v>
      </c>
      <c r="K129" s="35">
        <f>'Core Indicators'!BC129</f>
        <v>1269</v>
      </c>
      <c r="L129" s="35">
        <f>'Core Indicators'!BK129</f>
        <v>346</v>
      </c>
      <c r="M129" s="35" t="str">
        <f>'Core Indicators'!BS129</f>
        <v>x</v>
      </c>
      <c r="N129" s="35" t="str">
        <f>'Core Indicators'!CA129</f>
        <v>x</v>
      </c>
      <c r="O129" s="35" t="e">
        <f>'Core Indicators'!CI129</f>
        <v>#N/A</v>
      </c>
      <c r="P129" s="35">
        <f>'Core Indicators'!CQ129</f>
        <v>977450</v>
      </c>
      <c r="Q129" s="35">
        <f>'Core Indicators'!DG129</f>
        <v>3500000</v>
      </c>
      <c r="R129" s="35">
        <f>'Core Indicators'!DO129</f>
        <v>1500000</v>
      </c>
      <c r="S129" s="35">
        <f>'Core Indicators'!DW129</f>
        <v>1700000</v>
      </c>
      <c r="T129" s="35">
        <f>'Core Indicators'!EE129</f>
        <v>0</v>
      </c>
      <c r="U129" s="35">
        <f>'Core Indicators'!EM129</f>
        <v>0</v>
      </c>
      <c r="V129" s="35">
        <f>'Core Indicators'!FC129</f>
        <v>3</v>
      </c>
      <c r="W129" s="35" t="str">
        <f>'Core Indicators'!FK129</f>
        <v>x</v>
      </c>
      <c r="X129" s="35" t="str">
        <f>'Core Indicators'!FS129</f>
        <v>x</v>
      </c>
      <c r="Y129" s="35">
        <f>'Core Indicators'!GA129</f>
        <v>0</v>
      </c>
      <c r="Z129" s="35">
        <f>'Core Indicators'!GI129</f>
        <v>2</v>
      </c>
      <c r="AA129" s="35">
        <f>'Core Indicators'!GQ129</f>
        <v>0</v>
      </c>
      <c r="AB129" s="35">
        <f>'Core Indicators'!GY129</f>
        <v>0</v>
      </c>
      <c r="AC129" s="35">
        <f>'Core Indicators'!HG129</f>
        <v>2</v>
      </c>
      <c r="AD129" s="35">
        <f>'Core Indicators'!HO129</f>
        <v>2</v>
      </c>
      <c r="AE129" s="35">
        <f>'Core Indicators'!HW129</f>
        <v>1</v>
      </c>
      <c r="AF129" s="35">
        <f>'Core Indicators'!IE129</f>
        <v>0</v>
      </c>
      <c r="AG129" s="35">
        <f>'Core Indicators'!IM129</f>
        <v>2</v>
      </c>
    </row>
    <row r="130" spans="1:33" ht="20.100000000000001" customHeight="1" x14ac:dyDescent="0.25">
      <c r="A130" s="199" t="str">
        <f>'Core Indicators'!A:A</f>
        <v>Complex crisis in Somalia</v>
      </c>
      <c r="B130" s="199" t="str">
        <f>'Core Indicators'!B:B</f>
        <v>Conflict,Displacement,Floods,Drought</v>
      </c>
      <c r="C130" s="199" t="str">
        <f>'Core Indicators'!C130</f>
        <v>SOM001</v>
      </c>
      <c r="D130" s="199" t="str">
        <f>'Core Indicators'!D130</f>
        <v>Somalia</v>
      </c>
      <c r="E130" s="199" t="str">
        <f>'Core Indicators'!E130</f>
        <v>SOM</v>
      </c>
      <c r="F130" s="36">
        <f>'Core Indicators'!O130</f>
        <v>627340</v>
      </c>
      <c r="G130" s="36">
        <f>'Core Indicators'!W130</f>
        <v>17619000</v>
      </c>
      <c r="H130" s="36">
        <f>'Core Indicators'!AE130</f>
        <v>17619000</v>
      </c>
      <c r="I130" s="36">
        <f>'Core Indicators'!AM130</f>
        <v>3756000</v>
      </c>
      <c r="J130" s="36">
        <f>'Core Indicators'!AU130</f>
        <v>156</v>
      </c>
      <c r="K130" s="36">
        <f>'Core Indicators'!BC130</f>
        <v>1800000</v>
      </c>
      <c r="L130" s="36">
        <f>'Core Indicators'!BK130</f>
        <v>3331</v>
      </c>
      <c r="M130" s="36" t="str">
        <f>'Core Indicators'!BS130</f>
        <v>x</v>
      </c>
      <c r="N130" s="36" t="str">
        <f>'Core Indicators'!CA130</f>
        <v>x</v>
      </c>
      <c r="O130" s="36" t="e">
        <f>'Core Indicators'!CI130</f>
        <v>#N/A</v>
      </c>
      <c r="P130" s="36" t="str">
        <f>'Core Indicators'!CQ130</f>
        <v>x</v>
      </c>
      <c r="Q130" s="36">
        <f>'Core Indicators'!DG130</f>
        <v>0</v>
      </c>
      <c r="R130" s="36">
        <f>'Core Indicators'!DO130</f>
        <v>9819000</v>
      </c>
      <c r="S130" s="36">
        <f>'Core Indicators'!DW130</f>
        <v>5320000</v>
      </c>
      <c r="T130" s="36">
        <f>'Core Indicators'!EE130</f>
        <v>2180000</v>
      </c>
      <c r="U130" s="36">
        <f>'Core Indicators'!EM130</f>
        <v>301000</v>
      </c>
      <c r="V130" s="36">
        <f>'Core Indicators'!FC130</f>
        <v>5</v>
      </c>
      <c r="W130" s="36" t="str">
        <f>'Core Indicators'!FK130</f>
        <v>x</v>
      </c>
      <c r="X130" s="36" t="str">
        <f>'Core Indicators'!FS130</f>
        <v>x</v>
      </c>
      <c r="Y130" s="36">
        <f>'Core Indicators'!GA130</f>
        <v>1</v>
      </c>
      <c r="Z130" s="36">
        <f>'Core Indicators'!GI130</f>
        <v>3</v>
      </c>
      <c r="AA130" s="36">
        <f>'Core Indicators'!GQ130</f>
        <v>3</v>
      </c>
      <c r="AB130" s="36">
        <f>'Core Indicators'!GY130</f>
        <v>1</v>
      </c>
      <c r="AC130" s="36">
        <f>'Core Indicators'!HG130</f>
        <v>2</v>
      </c>
      <c r="AD130" s="36">
        <f>'Core Indicators'!HO130</f>
        <v>2</v>
      </c>
      <c r="AE130" s="36">
        <f>'Core Indicators'!HW130</f>
        <v>3</v>
      </c>
      <c r="AF130" s="36">
        <f>'Core Indicators'!IE130</f>
        <v>1</v>
      </c>
      <c r="AG130" s="36">
        <f>'Core Indicators'!IM130</f>
        <v>3</v>
      </c>
    </row>
    <row r="131" spans="1:33" ht="20.100000000000001" customHeight="1" x14ac:dyDescent="0.25">
      <c r="A131" s="200" t="str">
        <f>'Core Indicators'!A:A</f>
        <v>Mixed Migration Flows in Somalia</v>
      </c>
      <c r="B131" s="200" t="str">
        <f>'Core Indicators'!B:B</f>
        <v>Displacement</v>
      </c>
      <c r="C131" s="200" t="str">
        <f>'Core Indicators'!C131</f>
        <v>SOM002</v>
      </c>
      <c r="D131" s="200" t="str">
        <f>'Core Indicators'!D131</f>
        <v>Somalia</v>
      </c>
      <c r="E131" s="200" t="str">
        <f>'Core Indicators'!E131</f>
        <v>SOM</v>
      </c>
      <c r="F131" s="35">
        <f>'Core Indicators'!O131</f>
        <v>98924</v>
      </c>
      <c r="G131" s="35">
        <f>'Core Indicators'!W131</f>
        <v>2694000</v>
      </c>
      <c r="H131" s="35">
        <f>'Core Indicators'!AE131</f>
        <v>34000</v>
      </c>
      <c r="I131" s="35">
        <f>'Core Indicators'!AM131</f>
        <v>34000</v>
      </c>
      <c r="J131" s="35" t="str">
        <f>'Core Indicators'!AU131</f>
        <v>x</v>
      </c>
      <c r="K131" s="35" t="str">
        <f>'Core Indicators'!BC131</f>
        <v>x</v>
      </c>
      <c r="L131" s="35">
        <f>'Core Indicators'!BK131</f>
        <v>5</v>
      </c>
      <c r="M131" s="35">
        <f>'Core Indicators'!BS131</f>
        <v>0</v>
      </c>
      <c r="N131" s="35">
        <f>'Core Indicators'!CA131</f>
        <v>0</v>
      </c>
      <c r="O131" s="35" t="e">
        <f>'Core Indicators'!CI131</f>
        <v>#N/A</v>
      </c>
      <c r="P131" s="35">
        <f>'Core Indicators'!CQ131</f>
        <v>0</v>
      </c>
      <c r="Q131" s="35">
        <f>'Core Indicators'!DG131</f>
        <v>2660000</v>
      </c>
      <c r="R131" s="35">
        <f>'Core Indicators'!DO131</f>
        <v>0</v>
      </c>
      <c r="S131" s="35">
        <f>'Core Indicators'!DW131</f>
        <v>34000</v>
      </c>
      <c r="T131" s="35">
        <f>'Core Indicators'!EE131</f>
        <v>0</v>
      </c>
      <c r="U131" s="35">
        <f>'Core Indicators'!EM131</f>
        <v>0</v>
      </c>
      <c r="V131" s="35">
        <f>'Core Indicators'!FC131</f>
        <v>1</v>
      </c>
      <c r="W131" s="35" t="str">
        <f>'Core Indicators'!FK131</f>
        <v>x</v>
      </c>
      <c r="X131" s="35" t="str">
        <f>'Core Indicators'!FS131</f>
        <v>x</v>
      </c>
      <c r="Y131" s="35">
        <f>'Core Indicators'!GA131</f>
        <v>1</v>
      </c>
      <c r="Z131" s="35">
        <f>'Core Indicators'!GI131</f>
        <v>3</v>
      </c>
      <c r="AA131" s="35">
        <f>'Core Indicators'!GQ131</f>
        <v>3</v>
      </c>
      <c r="AB131" s="35">
        <f>'Core Indicators'!GY131</f>
        <v>1</v>
      </c>
      <c r="AC131" s="35">
        <f>'Core Indicators'!HG131</f>
        <v>0</v>
      </c>
      <c r="AD131" s="35">
        <f>'Core Indicators'!HO131</f>
        <v>2</v>
      </c>
      <c r="AE131" s="35">
        <f>'Core Indicators'!HW131</f>
        <v>3</v>
      </c>
      <c r="AF131" s="35">
        <f>'Core Indicators'!IE131</f>
        <v>1</v>
      </c>
      <c r="AG131" s="35">
        <f>'Core Indicators'!IM131</f>
        <v>3</v>
      </c>
    </row>
    <row r="132" spans="1:33" ht="20.100000000000001" customHeight="1" x14ac:dyDescent="0.25">
      <c r="A132" s="199" t="str">
        <f>'Core Indicators'!A:A</f>
        <v>Complex crisis in South Sudan</v>
      </c>
      <c r="B132" s="199" t="str">
        <f>'Core Indicators'!B:B</f>
        <v>Conflict,Floods,Displacement</v>
      </c>
      <c r="C132" s="199" t="str">
        <f>'Core Indicators'!C132</f>
        <v>SSD001</v>
      </c>
      <c r="D132" s="199" t="str">
        <f>'Core Indicators'!D132</f>
        <v>South Sudan</v>
      </c>
      <c r="E132" s="199" t="str">
        <f>'Core Indicators'!E132</f>
        <v>SSD</v>
      </c>
      <c r="F132" s="36">
        <f>'Core Indicators'!O132</f>
        <v>644000</v>
      </c>
      <c r="G132" s="36">
        <f>'Core Indicators'!W132</f>
        <v>12400000</v>
      </c>
      <c r="H132" s="36">
        <f>'Core Indicators'!AE132</f>
        <v>12400000</v>
      </c>
      <c r="I132" s="36">
        <f>'Core Indicators'!AM132</f>
        <v>5469000</v>
      </c>
      <c r="J132" s="36" t="str">
        <f>'Core Indicators'!AU132</f>
        <v>x</v>
      </c>
      <c r="K132" s="36">
        <f>'Core Indicators'!BC132</f>
        <v>2018332</v>
      </c>
      <c r="L132" s="36">
        <f>'Core Indicators'!BK132</f>
        <v>1079</v>
      </c>
      <c r="M132" s="36" t="str">
        <f>'Core Indicators'!BS132</f>
        <v>x</v>
      </c>
      <c r="N132" s="36" t="str">
        <f>'Core Indicators'!CA132</f>
        <v>x</v>
      </c>
      <c r="O132" s="36" t="e">
        <f>'Core Indicators'!CI132</f>
        <v>#N/A</v>
      </c>
      <c r="P132" s="36">
        <f>'Core Indicators'!CQ132</f>
        <v>14369</v>
      </c>
      <c r="Q132" s="36">
        <f>'Core Indicators'!DG132</f>
        <v>0</v>
      </c>
      <c r="R132" s="36">
        <f>'Core Indicators'!DO132</f>
        <v>3500000</v>
      </c>
      <c r="S132" s="36">
        <f>'Core Indicators'!DW132</f>
        <v>5921000</v>
      </c>
      <c r="T132" s="36">
        <f>'Core Indicators'!EE132</f>
        <v>2892000</v>
      </c>
      <c r="U132" s="36">
        <f>'Core Indicators'!EM132</f>
        <v>87000</v>
      </c>
      <c r="V132" s="36">
        <f>'Core Indicators'!FC132</f>
        <v>5</v>
      </c>
      <c r="W132" s="36" t="str">
        <f>'Core Indicators'!FK132</f>
        <v>x</v>
      </c>
      <c r="X132" s="36">
        <f>'Core Indicators'!FS132</f>
        <v>1500000</v>
      </c>
      <c r="Y132" s="36">
        <f>'Core Indicators'!GA132</f>
        <v>2</v>
      </c>
      <c r="Z132" s="36">
        <f>'Core Indicators'!GI132</f>
        <v>2</v>
      </c>
      <c r="AA132" s="36">
        <f>'Core Indicators'!GQ132</f>
        <v>3</v>
      </c>
      <c r="AB132" s="36">
        <f>'Core Indicators'!GY132</f>
        <v>3</v>
      </c>
      <c r="AC132" s="36">
        <f>'Core Indicators'!HG132</f>
        <v>2</v>
      </c>
      <c r="AD132" s="36">
        <f>'Core Indicators'!HO132</f>
        <v>1</v>
      </c>
      <c r="AE132" s="36">
        <f>'Core Indicators'!HW132</f>
        <v>3</v>
      </c>
      <c r="AF132" s="36">
        <f>'Core Indicators'!IE132</f>
        <v>3</v>
      </c>
      <c r="AG132" s="36">
        <f>'Core Indicators'!IM132</f>
        <v>3</v>
      </c>
    </row>
    <row r="133" spans="1:33" ht="20.100000000000001" customHeight="1" x14ac:dyDescent="0.25">
      <c r="A133" s="200" t="str">
        <f>'Core Indicators'!A:A</f>
        <v>2022 seasonal floods in South Sudan</v>
      </c>
      <c r="B133" s="200" t="str">
        <f>'Core Indicators'!B:B</f>
        <v>Floods</v>
      </c>
      <c r="C133" s="200" t="str">
        <f>'Core Indicators'!C133</f>
        <v>SSD003</v>
      </c>
      <c r="D133" s="200" t="str">
        <f>'Core Indicators'!D133</f>
        <v>South Sudan</v>
      </c>
      <c r="E133" s="200" t="str">
        <f>'Core Indicators'!E133</f>
        <v>SSD</v>
      </c>
      <c r="F133" s="35">
        <f>'Core Indicators'!O133</f>
        <v>484229</v>
      </c>
      <c r="G133" s="35">
        <f>'Core Indicators'!W133</f>
        <v>7816000</v>
      </c>
      <c r="H133" s="35">
        <f>'Core Indicators'!AE133</f>
        <v>909000</v>
      </c>
      <c r="I133" s="35">
        <f>'Core Indicators'!AM133</f>
        <v>182000</v>
      </c>
      <c r="J133" s="35" t="str">
        <f>'Core Indicators'!AU133</f>
        <v>x</v>
      </c>
      <c r="K133" s="35" t="str">
        <f>'Core Indicators'!BC133</f>
        <v>x</v>
      </c>
      <c r="L133" s="35">
        <f>'Core Indicators'!BK133</f>
        <v>62</v>
      </c>
      <c r="M133" s="35" t="str">
        <f>'Core Indicators'!BS133</f>
        <v>x</v>
      </c>
      <c r="N133" s="35" t="str">
        <f>'Core Indicators'!CA133</f>
        <v>x</v>
      </c>
      <c r="O133" s="35" t="e">
        <f>'Core Indicators'!CI133</f>
        <v>#N/A</v>
      </c>
      <c r="P133" s="35" t="str">
        <f>'Core Indicators'!CQ133</f>
        <v>x</v>
      </c>
      <c r="Q133" s="35">
        <f>'Core Indicators'!DG133</f>
        <v>6907000</v>
      </c>
      <c r="R133" s="35">
        <f>'Core Indicators'!DO133</f>
        <v>0</v>
      </c>
      <c r="S133" s="35">
        <f>'Core Indicators'!DW133</f>
        <v>909000</v>
      </c>
      <c r="T133" s="35">
        <f>'Core Indicators'!EE133</f>
        <v>0</v>
      </c>
      <c r="U133" s="35">
        <f>'Core Indicators'!EM133</f>
        <v>0</v>
      </c>
      <c r="V133" s="35">
        <f>'Core Indicators'!FC133</f>
        <v>5</v>
      </c>
      <c r="W133" s="35" t="str">
        <f>'Core Indicators'!FK133</f>
        <v>x</v>
      </c>
      <c r="X133" s="35" t="str">
        <f>'Core Indicators'!FS133</f>
        <v>x</v>
      </c>
      <c r="Y133" s="35">
        <f>'Core Indicators'!GA133</f>
        <v>2</v>
      </c>
      <c r="Z133" s="35">
        <f>'Core Indicators'!GI133</f>
        <v>2</v>
      </c>
      <c r="AA133" s="35">
        <f>'Core Indicators'!GQ133</f>
        <v>1</v>
      </c>
      <c r="AB133" s="35">
        <f>'Core Indicators'!GY133</f>
        <v>3</v>
      </c>
      <c r="AC133" s="35">
        <f>'Core Indicators'!HG133</f>
        <v>2</v>
      </c>
      <c r="AD133" s="35">
        <f>'Core Indicators'!HO133</f>
        <v>2</v>
      </c>
      <c r="AE133" s="35">
        <f>'Core Indicators'!HW133</f>
        <v>3</v>
      </c>
      <c r="AF133" s="35">
        <f>'Core Indicators'!IE133</f>
        <v>3</v>
      </c>
      <c r="AG133" s="35">
        <f>'Core Indicators'!IM133</f>
        <v>3</v>
      </c>
    </row>
    <row r="134" spans="1:33" ht="20.100000000000001" customHeight="1" x14ac:dyDescent="0.25">
      <c r="A134" s="199" t="str">
        <f>'Core Indicators'!A:A</f>
        <v>Displacement from Ukraine conflict in Slovakia</v>
      </c>
      <c r="B134" s="199" t="str">
        <f>'Core Indicators'!B:B</f>
        <v>Displacement,Conflict</v>
      </c>
      <c r="C134" s="199" t="str">
        <f>'Core Indicators'!C134</f>
        <v>SVK002</v>
      </c>
      <c r="D134" s="199" t="str">
        <f>'Core Indicators'!D134</f>
        <v>Slovakia</v>
      </c>
      <c r="E134" s="199" t="str">
        <f>'Core Indicators'!E134</f>
        <v>SVK</v>
      </c>
      <c r="F134" s="36">
        <f>'Core Indicators'!O134</f>
        <v>15700</v>
      </c>
      <c r="G134" s="36">
        <f>'Core Indicators'!W134</f>
        <v>2438000</v>
      </c>
      <c r="H134" s="36">
        <f>'Core Indicators'!AE134</f>
        <v>867000</v>
      </c>
      <c r="I134" s="36">
        <f>'Core Indicators'!AM134</f>
        <v>867000</v>
      </c>
      <c r="J134" s="36" t="e">
        <f>'Core Indicators'!AU134</f>
        <v>#N/A</v>
      </c>
      <c r="K134" s="36" t="e">
        <f>'Core Indicators'!BC134</f>
        <v>#N/A</v>
      </c>
      <c r="L134" s="36">
        <f>'Core Indicators'!BK134</f>
        <v>0</v>
      </c>
      <c r="M134" s="36" t="e">
        <f>'Core Indicators'!BS134</f>
        <v>#N/A</v>
      </c>
      <c r="N134" s="36" t="e">
        <f>'Core Indicators'!CA134</f>
        <v>#N/A</v>
      </c>
      <c r="O134" s="36" t="e">
        <f>'Core Indicators'!CI134</f>
        <v>#N/A</v>
      </c>
      <c r="P134" s="36" t="e">
        <f>'Core Indicators'!CQ134</f>
        <v>#N/A</v>
      </c>
      <c r="Q134" s="36">
        <f>'Core Indicators'!DG134</f>
        <v>1571000</v>
      </c>
      <c r="R134" s="36">
        <f>'Core Indicators'!DO134</f>
        <v>0</v>
      </c>
      <c r="S134" s="36">
        <f>'Core Indicators'!DW134</f>
        <v>867000</v>
      </c>
      <c r="T134" s="36">
        <f>'Core Indicators'!EE134</f>
        <v>0</v>
      </c>
      <c r="U134" s="36">
        <f>'Core Indicators'!EM134</f>
        <v>0</v>
      </c>
      <c r="V134" s="36">
        <f>'Core Indicators'!FC134</f>
        <v>2</v>
      </c>
      <c r="W134" s="36" t="e">
        <f>'Core Indicators'!FK134</f>
        <v>#N/A</v>
      </c>
      <c r="X134" s="36" t="e">
        <f>'Core Indicators'!FS134</f>
        <v>#N/A</v>
      </c>
      <c r="Y134" s="36">
        <f>'Core Indicators'!GA134</f>
        <v>0</v>
      </c>
      <c r="Z134" s="36">
        <f>'Core Indicators'!GI134</f>
        <v>0</v>
      </c>
      <c r="AA134" s="36">
        <f>'Core Indicators'!GQ134</f>
        <v>0</v>
      </c>
      <c r="AB134" s="36">
        <f>'Core Indicators'!GY134</f>
        <v>0</v>
      </c>
      <c r="AC134" s="36">
        <f>'Core Indicators'!HG134</f>
        <v>0</v>
      </c>
      <c r="AD134" s="36">
        <f>'Core Indicators'!HO134</f>
        <v>0</v>
      </c>
      <c r="AE134" s="36">
        <f>'Core Indicators'!HW134</f>
        <v>0</v>
      </c>
      <c r="AF134" s="36">
        <f>'Core Indicators'!IE134</f>
        <v>0</v>
      </c>
      <c r="AG134" s="36">
        <f>'Core Indicators'!IM134</f>
        <v>0</v>
      </c>
    </row>
    <row r="135" spans="1:33" ht="20.100000000000001" customHeight="1" x14ac:dyDescent="0.25">
      <c r="A135" s="200" t="str">
        <f>'Core Indicators'!A:A</f>
        <v>Food Security Crisis in Eswatini</v>
      </c>
      <c r="B135" s="200" t="str">
        <f>'Core Indicators'!B:B</f>
        <v>Drought</v>
      </c>
      <c r="C135" s="200" t="str">
        <f>'Core Indicators'!C135</f>
        <v>SWZ001</v>
      </c>
      <c r="D135" s="200" t="str">
        <f>'Core Indicators'!D135</f>
        <v>Eswatini</v>
      </c>
      <c r="E135" s="200" t="str">
        <f>'Core Indicators'!E135</f>
        <v>SWZ</v>
      </c>
      <c r="F135" s="35">
        <f>'Core Indicators'!O135</f>
        <v>17200</v>
      </c>
      <c r="G135" s="35">
        <f>'Core Indicators'!W135</f>
        <v>1174000</v>
      </c>
      <c r="H135" s="35">
        <f>'Core Indicators'!AE135</f>
        <v>697000</v>
      </c>
      <c r="I135" s="35">
        <f>'Core Indicators'!AM135</f>
        <v>0</v>
      </c>
      <c r="J135" s="35">
        <f>'Core Indicators'!AU135</f>
        <v>0</v>
      </c>
      <c r="K135" s="35">
        <f>'Core Indicators'!BC135</f>
        <v>0</v>
      </c>
      <c r="L135" s="35">
        <f>'Core Indicators'!BK135</f>
        <v>0</v>
      </c>
      <c r="M135" s="35" t="e">
        <f>'Core Indicators'!BS135</f>
        <v>#N/A</v>
      </c>
      <c r="N135" s="35" t="e">
        <f>'Core Indicators'!CA135</f>
        <v>#N/A</v>
      </c>
      <c r="O135" s="35" t="e">
        <f>'Core Indicators'!CI135</f>
        <v>#N/A</v>
      </c>
      <c r="P135" s="35" t="e">
        <f>'Core Indicators'!CQ135</f>
        <v>#N/A</v>
      </c>
      <c r="Q135" s="35">
        <f>'Core Indicators'!DG135</f>
        <v>477000</v>
      </c>
      <c r="R135" s="35">
        <f>'Core Indicators'!DO135</f>
        <v>438000</v>
      </c>
      <c r="S135" s="35">
        <f>'Core Indicators'!DW135</f>
        <v>222000</v>
      </c>
      <c r="T135" s="35">
        <f>'Core Indicators'!EE135</f>
        <v>37000</v>
      </c>
      <c r="U135" s="35">
        <f>'Core Indicators'!EM135</f>
        <v>0</v>
      </c>
      <c r="V135" s="35">
        <f>'Core Indicators'!FC135</f>
        <v>1</v>
      </c>
      <c r="W135" s="35" t="e">
        <f>'Core Indicators'!FK135</f>
        <v>#N/A</v>
      </c>
      <c r="X135" s="35" t="e">
        <f>'Core Indicators'!FS135</f>
        <v>#N/A</v>
      </c>
      <c r="Y135" s="35">
        <f>'Core Indicators'!GA135</f>
        <v>0</v>
      </c>
      <c r="Z135" s="35">
        <f>'Core Indicators'!GI135</f>
        <v>0</v>
      </c>
      <c r="AA135" s="35">
        <f>'Core Indicators'!GQ135</f>
        <v>0</v>
      </c>
      <c r="AB135" s="35">
        <f>'Core Indicators'!GY135</f>
        <v>0</v>
      </c>
      <c r="AC135" s="35">
        <f>'Core Indicators'!HG135</f>
        <v>0</v>
      </c>
      <c r="AD135" s="35">
        <f>'Core Indicators'!HO135</f>
        <v>0</v>
      </c>
      <c r="AE135" s="35">
        <f>'Core Indicators'!HW135</f>
        <v>0</v>
      </c>
      <c r="AF135" s="35">
        <f>'Core Indicators'!IE135</f>
        <v>0</v>
      </c>
      <c r="AG135" s="35">
        <f>'Core Indicators'!IM135</f>
        <v>0</v>
      </c>
    </row>
    <row r="136" spans="1:33" ht="20.100000000000001" customHeight="1" x14ac:dyDescent="0.25">
      <c r="A136" s="199" t="str">
        <f>'Core Indicators'!A:A</f>
        <v>Syrian conflict</v>
      </c>
      <c r="B136" s="199" t="str">
        <f>'Core Indicators'!B:B</f>
        <v>Conflict,Displacement,Violence</v>
      </c>
      <c r="C136" s="199" t="str">
        <f>'Core Indicators'!C136</f>
        <v>SYR001</v>
      </c>
      <c r="D136" s="199" t="str">
        <f>'Core Indicators'!D136</f>
        <v>Syria</v>
      </c>
      <c r="E136" s="199" t="str">
        <f>'Core Indicators'!E136</f>
        <v>SYR</v>
      </c>
      <c r="F136" s="36">
        <f>'Core Indicators'!O136</f>
        <v>185180</v>
      </c>
      <c r="G136" s="36">
        <f>'Core Indicators'!W136</f>
        <v>21700000</v>
      </c>
      <c r="H136" s="36">
        <f>'Core Indicators'!AE136</f>
        <v>21700000</v>
      </c>
      <c r="I136" s="36">
        <f>'Core Indicators'!AM136</f>
        <v>16734000</v>
      </c>
      <c r="J136" s="36" t="str">
        <f>'Core Indicators'!AU136</f>
        <v>x</v>
      </c>
      <c r="K136" s="36" t="str">
        <f>'Core Indicators'!BC136</f>
        <v>x</v>
      </c>
      <c r="L136" s="36">
        <f>'Core Indicators'!BK136</f>
        <v>2844</v>
      </c>
      <c r="M136" s="36" t="str">
        <f>'Core Indicators'!BS136</f>
        <v>x</v>
      </c>
      <c r="N136" s="36" t="str">
        <f>'Core Indicators'!CA136</f>
        <v>x</v>
      </c>
      <c r="O136" s="36" t="e">
        <f>'Core Indicators'!CI136</f>
        <v>#N/A</v>
      </c>
      <c r="P136" s="36" t="str">
        <f>'Core Indicators'!CQ136</f>
        <v>x</v>
      </c>
      <c r="Q136" s="36">
        <f>'Core Indicators'!DG136</f>
        <v>0</v>
      </c>
      <c r="R136" s="36">
        <f>'Core Indicators'!DO136</f>
        <v>7140000</v>
      </c>
      <c r="S136" s="36">
        <f>'Core Indicators'!DW136</f>
        <v>9600000</v>
      </c>
      <c r="T136" s="36">
        <f>'Core Indicators'!EE136</f>
        <v>4900000</v>
      </c>
      <c r="U136" s="36">
        <f>'Core Indicators'!EM136</f>
        <v>60000</v>
      </c>
      <c r="V136" s="36">
        <f>'Core Indicators'!FC136</f>
        <v>5</v>
      </c>
      <c r="W136" s="36" t="str">
        <f>'Core Indicators'!FK136</f>
        <v>x</v>
      </c>
      <c r="X136" s="36">
        <f>'Core Indicators'!FS136</f>
        <v>1160000</v>
      </c>
      <c r="Y136" s="36">
        <f>'Core Indicators'!GA136</f>
        <v>1</v>
      </c>
      <c r="Z136" s="36">
        <f>'Core Indicators'!GI136</f>
        <v>3</v>
      </c>
      <c r="AA136" s="36">
        <f>'Core Indicators'!GQ136</f>
        <v>2</v>
      </c>
      <c r="AB136" s="36">
        <f>'Core Indicators'!GY136</f>
        <v>1</v>
      </c>
      <c r="AC136" s="36">
        <f>'Core Indicators'!HG136</f>
        <v>3</v>
      </c>
      <c r="AD136" s="36">
        <f>'Core Indicators'!HO136</f>
        <v>2</v>
      </c>
      <c r="AE136" s="36">
        <f>'Core Indicators'!HW136</f>
        <v>3</v>
      </c>
      <c r="AF136" s="36">
        <f>'Core Indicators'!IE136</f>
        <v>2</v>
      </c>
      <c r="AG136" s="36">
        <f>'Core Indicators'!IM136</f>
        <v>3</v>
      </c>
    </row>
    <row r="137" spans="1:33" ht="20.100000000000001" customHeight="1" x14ac:dyDescent="0.25">
      <c r="A137" s="199" t="str">
        <f>'Core Indicators'!A:A</f>
        <v>Complex crisis in Chad</v>
      </c>
      <c r="B137" s="199" t="str">
        <f>'Core Indicators'!B:B</f>
        <v>Conflict,Displacement</v>
      </c>
      <c r="C137" s="199" t="str">
        <f>'Core Indicators'!C137</f>
        <v>TCD001</v>
      </c>
      <c r="D137" s="199" t="str">
        <f>'Core Indicators'!D137</f>
        <v>Chad</v>
      </c>
      <c r="E137" s="199" t="str">
        <f>'Core Indicators'!E137</f>
        <v>TCD</v>
      </c>
      <c r="F137" s="36">
        <f>'Core Indicators'!O137</f>
        <v>1259200</v>
      </c>
      <c r="G137" s="36">
        <f>'Core Indicators'!W137</f>
        <v>16797000</v>
      </c>
      <c r="H137" s="36">
        <f>'Core Indicators'!AE137</f>
        <v>7607000</v>
      </c>
      <c r="I137" s="36">
        <f>'Core Indicators'!AM137</f>
        <v>1043000</v>
      </c>
      <c r="J137" s="36" t="str">
        <f>'Core Indicators'!AU137</f>
        <v>x</v>
      </c>
      <c r="K137" s="36" t="str">
        <f>'Core Indicators'!BC137</f>
        <v>x</v>
      </c>
      <c r="L137" s="36">
        <f>'Core Indicators'!BK137</f>
        <v>196</v>
      </c>
      <c r="M137" s="36" t="str">
        <f>'Core Indicators'!BS137</f>
        <v>x</v>
      </c>
      <c r="N137" s="36" t="str">
        <f>'Core Indicators'!CA137</f>
        <v>x</v>
      </c>
      <c r="O137" s="36" t="e">
        <f>'Core Indicators'!CI137</f>
        <v>#N/A</v>
      </c>
      <c r="P137" s="36" t="str">
        <f>'Core Indicators'!CQ137</f>
        <v>x</v>
      </c>
      <c r="Q137" s="36">
        <f>'Core Indicators'!DG137</f>
        <v>9175000</v>
      </c>
      <c r="R137" s="36">
        <f>'Core Indicators'!DO137</f>
        <v>1207000</v>
      </c>
      <c r="S137" s="36">
        <f>'Core Indicators'!DW137</f>
        <v>715000</v>
      </c>
      <c r="T137" s="36">
        <f>'Core Indicators'!EE137</f>
        <v>1910000</v>
      </c>
      <c r="U137" s="36">
        <f>'Core Indicators'!EM137</f>
        <v>3525000</v>
      </c>
      <c r="V137" s="36">
        <f>'Core Indicators'!FC137</f>
        <v>5</v>
      </c>
      <c r="W137" s="36" t="str">
        <f>'Core Indicators'!FK137</f>
        <v>x</v>
      </c>
      <c r="X137" s="36" t="str">
        <f>'Core Indicators'!FS137</f>
        <v>x</v>
      </c>
      <c r="Y137" s="36">
        <f>'Core Indicators'!GA137</f>
        <v>1</v>
      </c>
      <c r="Z137" s="36">
        <f>'Core Indicators'!GI137</f>
        <v>3</v>
      </c>
      <c r="AA137" s="36">
        <f>'Core Indicators'!GQ137</f>
        <v>2</v>
      </c>
      <c r="AB137" s="36">
        <f>'Core Indicators'!GY137</f>
        <v>0</v>
      </c>
      <c r="AC137" s="36">
        <f>'Core Indicators'!HG137</f>
        <v>0</v>
      </c>
      <c r="AD137" s="36">
        <f>'Core Indicators'!HO137</f>
        <v>3</v>
      </c>
      <c r="AE137" s="36">
        <f>'Core Indicators'!HW137</f>
        <v>3</v>
      </c>
      <c r="AF137" s="36">
        <f>'Core Indicators'!IE137</f>
        <v>2</v>
      </c>
      <c r="AG137" s="36">
        <f>'Core Indicators'!IM137</f>
        <v>2</v>
      </c>
    </row>
    <row r="138" spans="1:33" ht="20.100000000000001" customHeight="1" x14ac:dyDescent="0.25">
      <c r="A138" s="200" t="str">
        <f>'Core Indicators'!A:A</f>
        <v>Boko Haram in Chad</v>
      </c>
      <c r="B138" s="200" t="str">
        <f>'Core Indicators'!B:B</f>
        <v>Conflict</v>
      </c>
      <c r="C138" s="200" t="str">
        <f>'Core Indicators'!C138</f>
        <v>TCD003</v>
      </c>
      <c r="D138" s="200" t="str">
        <f>'Core Indicators'!D138</f>
        <v>Chad</v>
      </c>
      <c r="E138" s="200" t="str">
        <f>'Core Indicators'!E138</f>
        <v>TCD</v>
      </c>
      <c r="F138" s="35">
        <f>'Core Indicators'!O138</f>
        <v>19915</v>
      </c>
      <c r="G138" s="35">
        <f>'Core Indicators'!W138</f>
        <v>1104000</v>
      </c>
      <c r="H138" s="35">
        <f>'Core Indicators'!AE138</f>
        <v>827000</v>
      </c>
      <c r="I138" s="35">
        <f>'Core Indicators'!AM138</f>
        <v>422000</v>
      </c>
      <c r="J138" s="35" t="str">
        <f>'Core Indicators'!AU138</f>
        <v>x</v>
      </c>
      <c r="K138" s="35" t="str">
        <f>'Core Indicators'!BC138</f>
        <v>x</v>
      </c>
      <c r="L138" s="35">
        <f>'Core Indicators'!BK138</f>
        <v>120</v>
      </c>
      <c r="M138" s="35" t="str">
        <f>'Core Indicators'!BS138</f>
        <v>x</v>
      </c>
      <c r="N138" s="35" t="str">
        <f>'Core Indicators'!CA138</f>
        <v>x</v>
      </c>
      <c r="O138" s="35" t="e">
        <f>'Core Indicators'!CI138</f>
        <v>#N/A</v>
      </c>
      <c r="P138" s="35" t="str">
        <f>'Core Indicators'!CQ138</f>
        <v>x</v>
      </c>
      <c r="Q138" s="35">
        <f>'Core Indicators'!DG138</f>
        <v>277000</v>
      </c>
      <c r="R138" s="35">
        <f>'Core Indicators'!DO138</f>
        <v>0</v>
      </c>
      <c r="S138" s="35">
        <f>'Core Indicators'!DW138</f>
        <v>0</v>
      </c>
      <c r="T138" s="35">
        <f>'Core Indicators'!EE138</f>
        <v>0</v>
      </c>
      <c r="U138" s="35">
        <f>'Core Indicators'!EM138</f>
        <v>827000</v>
      </c>
      <c r="V138" s="35">
        <f>'Core Indicators'!FC138</f>
        <v>5</v>
      </c>
      <c r="W138" s="35" t="str">
        <f>'Core Indicators'!FK138</f>
        <v>x</v>
      </c>
      <c r="X138" s="35" t="str">
        <f>'Core Indicators'!FS138</f>
        <v>x</v>
      </c>
      <c r="Y138" s="35">
        <f>'Core Indicators'!GA138</f>
        <v>1</v>
      </c>
      <c r="Z138" s="35">
        <f>'Core Indicators'!GI138</f>
        <v>2</v>
      </c>
      <c r="AA138" s="35">
        <f>'Core Indicators'!GQ138</f>
        <v>2</v>
      </c>
      <c r="AB138" s="35">
        <f>'Core Indicators'!GY138</f>
        <v>0</v>
      </c>
      <c r="AC138" s="35">
        <f>'Core Indicators'!HG138</f>
        <v>0</v>
      </c>
      <c r="AD138" s="35">
        <f>'Core Indicators'!HO138</f>
        <v>3</v>
      </c>
      <c r="AE138" s="35">
        <f>'Core Indicators'!HW138</f>
        <v>3</v>
      </c>
      <c r="AF138" s="35">
        <f>'Core Indicators'!IE138</f>
        <v>2</v>
      </c>
      <c r="AG138" s="35">
        <f>'Core Indicators'!IM138</f>
        <v>2</v>
      </c>
    </row>
    <row r="139" spans="1:33" ht="20.100000000000001" customHeight="1" x14ac:dyDescent="0.25">
      <c r="A139" s="199" t="str">
        <f>'Core Indicators'!A:A</f>
        <v>CAR refugees in Chad</v>
      </c>
      <c r="B139" s="199" t="str">
        <f>'Core Indicators'!B:B</f>
        <v>Displacement</v>
      </c>
      <c r="C139" s="199" t="str">
        <f>'Core Indicators'!C139</f>
        <v>TCD004</v>
      </c>
      <c r="D139" s="199" t="str">
        <f>'Core Indicators'!D139</f>
        <v>Chad</v>
      </c>
      <c r="E139" s="199" t="str">
        <f>'Core Indicators'!E139</f>
        <v>TCD</v>
      </c>
      <c r="F139" s="36">
        <f>'Core Indicators'!O139</f>
        <v>154623</v>
      </c>
      <c r="G139" s="36">
        <f>'Core Indicators'!W139</f>
        <v>3187000</v>
      </c>
      <c r="H139" s="36">
        <f>'Core Indicators'!AE139</f>
        <v>1248000</v>
      </c>
      <c r="I139" s="36">
        <f>'Core Indicators'!AM139</f>
        <v>123000</v>
      </c>
      <c r="J139" s="36" t="str">
        <f>'Core Indicators'!AU139</f>
        <v>x</v>
      </c>
      <c r="K139" s="36" t="str">
        <f>'Core Indicators'!BC139</f>
        <v>x</v>
      </c>
      <c r="L139" s="36">
        <f>'Core Indicators'!BK139</f>
        <v>196</v>
      </c>
      <c r="M139" s="36" t="str">
        <f>'Core Indicators'!BS139</f>
        <v>x</v>
      </c>
      <c r="N139" s="36">
        <f>'Core Indicators'!CA139</f>
        <v>0</v>
      </c>
      <c r="O139" s="36" t="e">
        <f>'Core Indicators'!CI139</f>
        <v>#N/A</v>
      </c>
      <c r="P139" s="36" t="str">
        <f>'Core Indicators'!CQ139</f>
        <v>x</v>
      </c>
      <c r="Q139" s="36">
        <f>'Core Indicators'!DG139</f>
        <v>1939000</v>
      </c>
      <c r="R139" s="36">
        <f>'Core Indicators'!DO139</f>
        <v>0</v>
      </c>
      <c r="S139" s="36">
        <f>'Core Indicators'!DW139</f>
        <v>0</v>
      </c>
      <c r="T139" s="36">
        <f>'Core Indicators'!EE139</f>
        <v>0</v>
      </c>
      <c r="U139" s="36">
        <f>'Core Indicators'!EM139</f>
        <v>1248000</v>
      </c>
      <c r="V139" s="36">
        <f>'Core Indicators'!FC139</f>
        <v>3</v>
      </c>
      <c r="W139" s="36" t="str">
        <f>'Core Indicators'!FK139</f>
        <v>x</v>
      </c>
      <c r="X139" s="36" t="str">
        <f>'Core Indicators'!FS139</f>
        <v>x</v>
      </c>
      <c r="Y139" s="36">
        <f>'Core Indicators'!GA139</f>
        <v>1</v>
      </c>
      <c r="Z139" s="36">
        <f>'Core Indicators'!GI139</f>
        <v>2</v>
      </c>
      <c r="AA139" s="36">
        <f>'Core Indicators'!GQ139</f>
        <v>1</v>
      </c>
      <c r="AB139" s="36">
        <f>'Core Indicators'!GY139</f>
        <v>0</v>
      </c>
      <c r="AC139" s="36">
        <f>'Core Indicators'!HG139</f>
        <v>0</v>
      </c>
      <c r="AD139" s="36">
        <f>'Core Indicators'!HO139</f>
        <v>3</v>
      </c>
      <c r="AE139" s="36">
        <f>'Core Indicators'!HW139</f>
        <v>3</v>
      </c>
      <c r="AF139" s="36">
        <f>'Core Indicators'!IE139</f>
        <v>0</v>
      </c>
      <c r="AG139" s="36">
        <f>'Core Indicators'!IM139</f>
        <v>2</v>
      </c>
    </row>
    <row r="140" spans="1:33" ht="20.100000000000001" customHeight="1" x14ac:dyDescent="0.25">
      <c r="A140" s="199" t="str">
        <f>'Core Indicators'!A:A</f>
        <v>Darfur refugees in Chad</v>
      </c>
      <c r="B140" s="199" t="str">
        <f>'Core Indicators'!B:B</f>
        <v>Displacement</v>
      </c>
      <c r="C140" s="199" t="str">
        <f>'Core Indicators'!C140</f>
        <v>TCD005</v>
      </c>
      <c r="D140" s="199" t="str">
        <f>'Core Indicators'!D140</f>
        <v>Chad</v>
      </c>
      <c r="E140" s="199" t="str">
        <f>'Core Indicators'!E140</f>
        <v>TCD</v>
      </c>
      <c r="F140" s="36">
        <f>'Core Indicators'!O140</f>
        <v>205671</v>
      </c>
      <c r="G140" s="36">
        <f>'Core Indicators'!W140</f>
        <v>2448000</v>
      </c>
      <c r="H140" s="36">
        <f>'Core Indicators'!AE140</f>
        <v>1281000</v>
      </c>
      <c r="I140" s="36">
        <f>'Core Indicators'!AM140</f>
        <v>393000</v>
      </c>
      <c r="J140" s="36" t="str">
        <f>'Core Indicators'!AU140</f>
        <v>x</v>
      </c>
      <c r="K140" s="36" t="str">
        <f>'Core Indicators'!BC140</f>
        <v>x</v>
      </c>
      <c r="L140" s="36">
        <f>'Core Indicators'!BK140</f>
        <v>196</v>
      </c>
      <c r="M140" s="36" t="str">
        <f>'Core Indicators'!BS140</f>
        <v>x</v>
      </c>
      <c r="N140" s="36">
        <f>'Core Indicators'!CA140</f>
        <v>0</v>
      </c>
      <c r="O140" s="36" t="e">
        <f>'Core Indicators'!CI140</f>
        <v>#N/A</v>
      </c>
      <c r="P140" s="36" t="str">
        <f>'Core Indicators'!CQ140</f>
        <v>x</v>
      </c>
      <c r="Q140" s="36">
        <f>'Core Indicators'!DG140</f>
        <v>1167000</v>
      </c>
      <c r="R140" s="36">
        <f>'Core Indicators'!DO140</f>
        <v>0</v>
      </c>
      <c r="S140" s="36">
        <f>'Core Indicators'!DW140</f>
        <v>0</v>
      </c>
      <c r="T140" s="36">
        <f>'Core Indicators'!EE140</f>
        <v>631000</v>
      </c>
      <c r="U140" s="36">
        <f>'Core Indicators'!EM140</f>
        <v>650000</v>
      </c>
      <c r="V140" s="36">
        <f>'Core Indicators'!FC140</f>
        <v>3</v>
      </c>
      <c r="W140" s="36" t="str">
        <f>'Core Indicators'!FK140</f>
        <v>x</v>
      </c>
      <c r="X140" s="36" t="str">
        <f>'Core Indicators'!FS140</f>
        <v>x</v>
      </c>
      <c r="Y140" s="36">
        <f>'Core Indicators'!GA140</f>
        <v>1</v>
      </c>
      <c r="Z140" s="36">
        <f>'Core Indicators'!GI140</f>
        <v>2</v>
      </c>
      <c r="AA140" s="36">
        <f>'Core Indicators'!GQ140</f>
        <v>1</v>
      </c>
      <c r="AB140" s="36">
        <f>'Core Indicators'!GY140</f>
        <v>0</v>
      </c>
      <c r="AC140" s="36">
        <f>'Core Indicators'!HG140</f>
        <v>0</v>
      </c>
      <c r="AD140" s="36">
        <f>'Core Indicators'!HO140</f>
        <v>2</v>
      </c>
      <c r="AE140" s="36">
        <f>'Core Indicators'!HW140</f>
        <v>2</v>
      </c>
      <c r="AF140" s="36">
        <f>'Core Indicators'!IE140</f>
        <v>0</v>
      </c>
      <c r="AG140" s="36">
        <f>'Core Indicators'!IM140</f>
        <v>2</v>
      </c>
    </row>
    <row r="141" spans="1:33" ht="20.100000000000001" customHeight="1" x14ac:dyDescent="0.25">
      <c r="A141" s="200" t="str">
        <f>'Core Indicators'!A:A</f>
        <v>Tibesti Conflict in Chad</v>
      </c>
      <c r="B141" s="200" t="str">
        <f>'Core Indicators'!B:B</f>
        <v>Conflict</v>
      </c>
      <c r="C141" s="200" t="str">
        <f>'Core Indicators'!C141</f>
        <v>TCD006</v>
      </c>
      <c r="D141" s="200" t="str">
        <f>'Core Indicators'!D141</f>
        <v>Chad</v>
      </c>
      <c r="E141" s="200" t="str">
        <f>'Core Indicators'!E141</f>
        <v>TCD</v>
      </c>
      <c r="F141" s="35">
        <f>'Core Indicators'!O141</f>
        <v>220000</v>
      </c>
      <c r="G141" s="35">
        <f>'Core Indicators'!W141</f>
        <v>38000</v>
      </c>
      <c r="H141" s="35">
        <f>'Core Indicators'!AE141</f>
        <v>38000</v>
      </c>
      <c r="I141" s="35" t="str">
        <f>'Core Indicators'!AM141</f>
        <v>x</v>
      </c>
      <c r="J141" s="35" t="str">
        <f>'Core Indicators'!AU141</f>
        <v>x</v>
      </c>
      <c r="K141" s="35" t="str">
        <f>'Core Indicators'!BC141</f>
        <v>x</v>
      </c>
      <c r="L141" s="35">
        <f>'Core Indicators'!BK141</f>
        <v>196</v>
      </c>
      <c r="M141" s="35" t="str">
        <f>'Core Indicators'!BS141</f>
        <v>x</v>
      </c>
      <c r="N141" s="35" t="str">
        <f>'Core Indicators'!CA141</f>
        <v>x</v>
      </c>
      <c r="O141" s="35" t="e">
        <f>'Core Indicators'!CI141</f>
        <v>#N/A</v>
      </c>
      <c r="P141" s="35" t="str">
        <f>'Core Indicators'!CQ141</f>
        <v>x</v>
      </c>
      <c r="Q141" s="35">
        <f>'Core Indicators'!DG141</f>
        <v>0</v>
      </c>
      <c r="R141" s="35">
        <f>'Core Indicators'!DO141</f>
        <v>20000</v>
      </c>
      <c r="S141" s="35">
        <f>'Core Indicators'!DW141</f>
        <v>11000</v>
      </c>
      <c r="T141" s="35">
        <f>'Core Indicators'!EE141</f>
        <v>6000</v>
      </c>
      <c r="U141" s="35">
        <f>'Core Indicators'!EM141</f>
        <v>1000</v>
      </c>
      <c r="V141" s="35">
        <f>'Core Indicators'!FC141</f>
        <v>3</v>
      </c>
      <c r="W141" s="35" t="str">
        <f>'Core Indicators'!FK141</f>
        <v>x</v>
      </c>
      <c r="X141" s="35" t="str">
        <f>'Core Indicators'!FS141</f>
        <v>x</v>
      </c>
      <c r="Y141" s="35">
        <f>'Core Indicators'!GA141</f>
        <v>1</v>
      </c>
      <c r="Z141" s="35">
        <f>'Core Indicators'!GI141</f>
        <v>3</v>
      </c>
      <c r="AA141" s="35">
        <f>'Core Indicators'!GQ141</f>
        <v>1</v>
      </c>
      <c r="AB141" s="35">
        <f>'Core Indicators'!GY141</f>
        <v>0</v>
      </c>
      <c r="AC141" s="35">
        <f>'Core Indicators'!HG141</f>
        <v>0</v>
      </c>
      <c r="AD141" s="35">
        <f>'Core Indicators'!HO141</f>
        <v>0</v>
      </c>
      <c r="AE141" s="35">
        <f>'Core Indicators'!HW141</f>
        <v>2</v>
      </c>
      <c r="AF141" s="35">
        <f>'Core Indicators'!IE141</f>
        <v>0</v>
      </c>
      <c r="AG141" s="35">
        <f>'Core Indicators'!IM141</f>
        <v>2</v>
      </c>
    </row>
    <row r="142" spans="1:33" ht="19.350000000000001" customHeight="1" x14ac:dyDescent="0.25">
      <c r="A142" s="200" t="str">
        <f>'Core Indicators'!A:A</f>
        <v>Multiple situations in Thailand</v>
      </c>
      <c r="B142" s="200" t="str">
        <f>'Core Indicators'!B:B</f>
        <v>Conflict,Displacement</v>
      </c>
      <c r="C142" s="200" t="str">
        <f>'Core Indicators'!C142</f>
        <v>THA001</v>
      </c>
      <c r="D142" s="200" t="str">
        <f>'Core Indicators'!D142</f>
        <v>Thailand</v>
      </c>
      <c r="E142" s="200" t="str">
        <f>'Core Indicators'!E142</f>
        <v>THA</v>
      </c>
      <c r="F142" s="35">
        <f>'Core Indicators'!O142</f>
        <v>30342</v>
      </c>
      <c r="G142" s="35">
        <f>'Core Indicators'!W142</f>
        <v>3800000</v>
      </c>
      <c r="H142" s="35">
        <f>'Core Indicators'!AE142</f>
        <v>91000</v>
      </c>
      <c r="I142" s="35">
        <f>'Core Indicators'!AM142</f>
        <v>91000</v>
      </c>
      <c r="J142" s="35" t="str">
        <f>'Core Indicators'!AU142</f>
        <v>x</v>
      </c>
      <c r="K142" s="35" t="str">
        <f>'Core Indicators'!BC142</f>
        <v>x</v>
      </c>
      <c r="L142" s="35">
        <f>'Core Indicators'!BK142</f>
        <v>19</v>
      </c>
      <c r="M142" s="35" t="str">
        <f>'Core Indicators'!BS142</f>
        <v>x</v>
      </c>
      <c r="N142" s="35" t="str">
        <f>'Core Indicators'!CA142</f>
        <v>x</v>
      </c>
      <c r="O142" s="35" t="e">
        <f>'Core Indicators'!CI142</f>
        <v>#N/A</v>
      </c>
      <c r="P142" s="35" t="str">
        <f>'Core Indicators'!CQ142</f>
        <v>x</v>
      </c>
      <c r="Q142" s="35">
        <f>'Core Indicators'!DG142</f>
        <v>3709000</v>
      </c>
      <c r="R142" s="35">
        <f>'Core Indicators'!DO142</f>
        <v>0</v>
      </c>
      <c r="S142" s="35">
        <f>'Core Indicators'!DW142</f>
        <v>91000</v>
      </c>
      <c r="T142" s="35">
        <f>'Core Indicators'!EE142</f>
        <v>0</v>
      </c>
      <c r="U142" s="35">
        <f>'Core Indicators'!EM142</f>
        <v>0</v>
      </c>
      <c r="V142" s="35">
        <f>'Core Indicators'!FC142</f>
        <v>2</v>
      </c>
      <c r="W142" s="35" t="str">
        <f>'Core Indicators'!FK142</f>
        <v>x</v>
      </c>
      <c r="X142" s="35" t="str">
        <f>'Core Indicators'!FS142</f>
        <v>x</v>
      </c>
      <c r="Y142" s="35">
        <f>'Core Indicators'!GA142</f>
        <v>1</v>
      </c>
      <c r="Z142" s="35">
        <f>'Core Indicators'!GI142</f>
        <v>1</v>
      </c>
      <c r="AA142" s="35">
        <f>'Core Indicators'!GQ142</f>
        <v>1</v>
      </c>
      <c r="AB142" s="35">
        <f>'Core Indicators'!GY142</f>
        <v>0</v>
      </c>
      <c r="AC142" s="35">
        <f>'Core Indicators'!HG142</f>
        <v>0</v>
      </c>
      <c r="AD142" s="35">
        <f>'Core Indicators'!HO142</f>
        <v>2</v>
      </c>
      <c r="AE142" s="35">
        <f>'Core Indicators'!HW142</f>
        <v>1</v>
      </c>
      <c r="AF142" s="35">
        <f>'Core Indicators'!IE142</f>
        <v>3</v>
      </c>
      <c r="AG142" s="35">
        <f>'Core Indicators'!IM142</f>
        <v>2</v>
      </c>
    </row>
    <row r="143" spans="1:33" ht="19.350000000000001" customHeight="1" x14ac:dyDescent="0.25">
      <c r="A143" s="200" t="str">
        <f>'Core Indicators'!A:A</f>
        <v xml:space="preserve">Conflict in southern Thailand </v>
      </c>
      <c r="B143" s="200" t="str">
        <f>'Core Indicators'!B:B</f>
        <v>Conflict</v>
      </c>
      <c r="C143" s="200" t="str">
        <f>'Core Indicators'!C143</f>
        <v>THA002</v>
      </c>
      <c r="D143" s="200" t="str">
        <f>'Core Indicators'!D143</f>
        <v>Thailand</v>
      </c>
      <c r="E143" s="200" t="str">
        <f>'Core Indicators'!E143</f>
        <v>THA</v>
      </c>
      <c r="F143" s="35">
        <f>'Core Indicators'!O143</f>
        <v>18330</v>
      </c>
      <c r="G143" s="35">
        <f>'Core Indicators'!W143</f>
        <v>3458000</v>
      </c>
      <c r="H143" s="35" t="str">
        <f>'Core Indicators'!AE143</f>
        <v>x</v>
      </c>
      <c r="I143" s="35" t="str">
        <f>'Core Indicators'!AM143</f>
        <v>x</v>
      </c>
      <c r="J143" s="35" t="str">
        <f>'Core Indicators'!AU143</f>
        <v>x</v>
      </c>
      <c r="K143" s="35" t="str">
        <f>'Core Indicators'!BC143</f>
        <v>x</v>
      </c>
      <c r="L143" s="35">
        <f>'Core Indicators'!BK143</f>
        <v>19</v>
      </c>
      <c r="M143" s="35" t="str">
        <f>'Core Indicators'!BS143</f>
        <v>x</v>
      </c>
      <c r="N143" s="35" t="str">
        <f>'Core Indicators'!CA143</f>
        <v>x</v>
      </c>
      <c r="O143" s="35" t="e">
        <f>'Core Indicators'!CI143</f>
        <v>#N/A</v>
      </c>
      <c r="P143" s="35" t="str">
        <f>'Core Indicators'!CQ143</f>
        <v>x</v>
      </c>
      <c r="Q143" s="35">
        <f>'Core Indicators'!DG143</f>
        <v>3458000</v>
      </c>
      <c r="R143" s="35" t="str">
        <f>'Core Indicators'!DO143</f>
        <v>x</v>
      </c>
      <c r="S143" s="35" t="str">
        <f>'Core Indicators'!DW143</f>
        <v>x</v>
      </c>
      <c r="T143" s="35" t="str">
        <f>'Core Indicators'!EE143</f>
        <v>x</v>
      </c>
      <c r="U143" s="35" t="str">
        <f>'Core Indicators'!EM143</f>
        <v>x</v>
      </c>
      <c r="V143" s="35">
        <f>'Core Indicators'!FC143</f>
        <v>1</v>
      </c>
      <c r="W143" s="35" t="str">
        <f>'Core Indicators'!FK143</f>
        <v>x</v>
      </c>
      <c r="X143" s="35" t="str">
        <f>'Core Indicators'!FS143</f>
        <v>x</v>
      </c>
      <c r="Y143" s="35">
        <f>'Core Indicators'!GA143</f>
        <v>1</v>
      </c>
      <c r="Z143" s="35">
        <f>'Core Indicators'!GI143</f>
        <v>1</v>
      </c>
      <c r="AA143" s="35">
        <f>'Core Indicators'!GQ143</f>
        <v>0</v>
      </c>
      <c r="AB143" s="35">
        <f>'Core Indicators'!GY143</f>
        <v>0</v>
      </c>
      <c r="AC143" s="35">
        <f>'Core Indicators'!HG143</f>
        <v>0</v>
      </c>
      <c r="AD143" s="35">
        <f>'Core Indicators'!HO143</f>
        <v>0</v>
      </c>
      <c r="AE143" s="35">
        <f>'Core Indicators'!HW143</f>
        <v>1</v>
      </c>
      <c r="AF143" s="35">
        <f>'Core Indicators'!IE143</f>
        <v>3</v>
      </c>
      <c r="AG143" s="35">
        <f>'Core Indicators'!IM143</f>
        <v>1</v>
      </c>
    </row>
    <row r="144" spans="1:33" ht="19.350000000000001" customHeight="1" x14ac:dyDescent="0.25">
      <c r="A144" s="200" t="str">
        <f>'Core Indicators'!A:A</f>
        <v>Myanmar refugees in Thailand</v>
      </c>
      <c r="B144" s="200" t="str">
        <f>'Core Indicators'!B:B</f>
        <v>Conflict</v>
      </c>
      <c r="C144" s="200" t="str">
        <f>'Core Indicators'!C144</f>
        <v>THA003</v>
      </c>
      <c r="D144" s="200" t="str">
        <f>'Core Indicators'!D144</f>
        <v>Thailand</v>
      </c>
      <c r="E144" s="200" t="str">
        <f>'Core Indicators'!E144</f>
        <v>THA</v>
      </c>
      <c r="F144" s="35">
        <f>'Core Indicators'!O144</f>
        <v>12012</v>
      </c>
      <c r="G144" s="35">
        <f>'Core Indicators'!W144</f>
        <v>343000</v>
      </c>
      <c r="H144" s="35">
        <f>'Core Indicators'!AE144</f>
        <v>91000</v>
      </c>
      <c r="I144" s="35">
        <f>'Core Indicators'!AM144</f>
        <v>91000</v>
      </c>
      <c r="J144" s="35">
        <f>'Core Indicators'!AU144</f>
        <v>0</v>
      </c>
      <c r="K144" s="35" t="str">
        <f>'Core Indicators'!BC144</f>
        <v>x</v>
      </c>
      <c r="L144" s="35" t="str">
        <f>'Core Indicators'!BK144</f>
        <v>x</v>
      </c>
      <c r="M144" s="35" t="str">
        <f>'Core Indicators'!BS144</f>
        <v>x</v>
      </c>
      <c r="N144" s="35" t="str">
        <f>'Core Indicators'!CA144</f>
        <v>x</v>
      </c>
      <c r="O144" s="35" t="e">
        <f>'Core Indicators'!CI144</f>
        <v>#N/A</v>
      </c>
      <c r="P144" s="35" t="str">
        <f>'Core Indicators'!CQ144</f>
        <v>x</v>
      </c>
      <c r="Q144" s="35">
        <f>'Core Indicators'!DG144</f>
        <v>252000</v>
      </c>
      <c r="R144" s="35">
        <f>'Core Indicators'!DO144</f>
        <v>0</v>
      </c>
      <c r="S144" s="35">
        <f>'Core Indicators'!DW144</f>
        <v>91000</v>
      </c>
      <c r="T144" s="35">
        <f>'Core Indicators'!EE144</f>
        <v>0</v>
      </c>
      <c r="U144" s="35">
        <f>'Core Indicators'!EM144</f>
        <v>0</v>
      </c>
      <c r="V144" s="35">
        <f>'Core Indicators'!FC144</f>
        <v>1</v>
      </c>
      <c r="W144" s="35" t="str">
        <f>'Core Indicators'!FK144</f>
        <v>x</v>
      </c>
      <c r="X144" s="35" t="str">
        <f>'Core Indicators'!FS144</f>
        <v>x</v>
      </c>
      <c r="Y144" s="35">
        <f>'Core Indicators'!GA144</f>
        <v>1</v>
      </c>
      <c r="Z144" s="35">
        <f>'Core Indicators'!GI144</f>
        <v>0</v>
      </c>
      <c r="AA144" s="35">
        <f>'Core Indicators'!GQ144</f>
        <v>1</v>
      </c>
      <c r="AB144" s="35">
        <f>'Core Indicators'!GY144</f>
        <v>0</v>
      </c>
      <c r="AC144" s="35">
        <f>'Core Indicators'!HG144</f>
        <v>0</v>
      </c>
      <c r="AD144" s="35">
        <f>'Core Indicators'!HO144</f>
        <v>2</v>
      </c>
      <c r="AE144" s="35">
        <f>'Core Indicators'!HW144</f>
        <v>0</v>
      </c>
      <c r="AF144" s="35">
        <f>'Core Indicators'!IE144</f>
        <v>3</v>
      </c>
      <c r="AG144" s="35">
        <f>'Core Indicators'!IM144</f>
        <v>1</v>
      </c>
    </row>
    <row r="145" spans="1:33" x14ac:dyDescent="0.25">
      <c r="A145" s="200" t="str">
        <f>'Core Indicators'!A:A</f>
        <v>Tonga Volcano Eruption</v>
      </c>
      <c r="B145" s="200" t="str">
        <f>'Core Indicators'!B:B</f>
        <v>Volcano Eruption</v>
      </c>
      <c r="C145" s="200" t="str">
        <f>'Core Indicators'!C145</f>
        <v>TON002</v>
      </c>
      <c r="D145" s="200" t="str">
        <f>'Core Indicators'!D145</f>
        <v>Tonga</v>
      </c>
      <c r="E145" s="200" t="str">
        <f>'Core Indicators'!E145</f>
        <v>TON</v>
      </c>
      <c r="F145" s="35">
        <f>'Core Indicators'!O145</f>
        <v>720</v>
      </c>
      <c r="G145" s="35">
        <f>'Core Indicators'!W145</f>
        <v>105000</v>
      </c>
      <c r="H145" s="35">
        <f>'Core Indicators'!AE145</f>
        <v>85000</v>
      </c>
      <c r="I145" s="35">
        <f>'Core Indicators'!AM145</f>
        <v>0</v>
      </c>
      <c r="J145" s="35">
        <f>'Core Indicators'!AU145</f>
        <v>0</v>
      </c>
      <c r="K145" s="35" t="str">
        <f>'Core Indicators'!BC145</f>
        <v>x</v>
      </c>
      <c r="L145" s="35">
        <f>'Core Indicators'!BK145</f>
        <v>0</v>
      </c>
      <c r="M145" s="35">
        <f>'Core Indicators'!BS145</f>
        <v>2935</v>
      </c>
      <c r="N145" s="35">
        <f>'Core Indicators'!CA145</f>
        <v>50</v>
      </c>
      <c r="O145" s="35" t="e">
        <f>'Core Indicators'!CI145</f>
        <v>#N/A</v>
      </c>
      <c r="P145" s="35" t="str">
        <f>'Core Indicators'!CQ145</f>
        <v>x</v>
      </c>
      <c r="Q145" s="35">
        <f>'Core Indicators'!DG145</f>
        <v>20000</v>
      </c>
      <c r="R145" s="35">
        <f>'Core Indicators'!DO145</f>
        <v>85000</v>
      </c>
      <c r="S145" s="35">
        <f>'Core Indicators'!DW145</f>
        <v>0</v>
      </c>
      <c r="T145" s="35">
        <f>'Core Indicators'!EE145</f>
        <v>0</v>
      </c>
      <c r="U145" s="35">
        <f>'Core Indicators'!EM145</f>
        <v>0</v>
      </c>
      <c r="V145" s="35">
        <f>'Core Indicators'!FC145</f>
        <v>1</v>
      </c>
      <c r="W145" s="35" t="str">
        <f>'Core Indicators'!FK145</f>
        <v>x</v>
      </c>
      <c r="X145" s="35" t="str">
        <f>'Core Indicators'!FS145</f>
        <v>x</v>
      </c>
      <c r="Y145" s="35">
        <f>'Core Indicators'!GA145</f>
        <v>1</v>
      </c>
      <c r="Z145" s="35">
        <f>'Core Indicators'!GI145</f>
        <v>0</v>
      </c>
      <c r="AA145" s="35">
        <f>'Core Indicators'!GQ145</f>
        <v>0</v>
      </c>
      <c r="AB145" s="35">
        <f>'Core Indicators'!GY145</f>
        <v>0</v>
      </c>
      <c r="AC145" s="35">
        <f>'Core Indicators'!HG145</f>
        <v>0</v>
      </c>
      <c r="AD145" s="35">
        <f>'Core Indicators'!HO145</f>
        <v>0</v>
      </c>
      <c r="AE145" s="35">
        <f>'Core Indicators'!HW145</f>
        <v>0</v>
      </c>
      <c r="AF145" s="35">
        <f>'Core Indicators'!IE145</f>
        <v>0</v>
      </c>
      <c r="AG145" s="35">
        <f>'Core Indicators'!IM145</f>
        <v>3</v>
      </c>
    </row>
    <row r="146" spans="1:33" x14ac:dyDescent="0.25">
      <c r="A146" s="200" t="str">
        <f>'Core Indicators'!A:A</f>
        <v>Venezuelan refugees in Trinidad and Tobago</v>
      </c>
      <c r="B146" s="200" t="str">
        <f>'Core Indicators'!B:B</f>
        <v>Displacement</v>
      </c>
      <c r="C146" s="200" t="str">
        <f>'Core Indicators'!C146</f>
        <v>TTO002</v>
      </c>
      <c r="D146" s="200" t="str">
        <f>'Core Indicators'!D146</f>
        <v>Trinidad and Tobago</v>
      </c>
      <c r="E146" s="200" t="str">
        <f>'Core Indicators'!E146</f>
        <v>TTO</v>
      </c>
      <c r="F146" s="35">
        <f>'Core Indicators'!O146</f>
        <v>5130</v>
      </c>
      <c r="G146" s="35">
        <f>'Core Indicators'!W146</f>
        <v>1403000</v>
      </c>
      <c r="H146" s="35">
        <f>'Core Indicators'!AE146</f>
        <v>212000</v>
      </c>
      <c r="I146" s="35">
        <f>'Core Indicators'!AM146</f>
        <v>34000</v>
      </c>
      <c r="J146" s="35" t="str">
        <f>'Core Indicators'!AU146</f>
        <v>x</v>
      </c>
      <c r="K146" s="35" t="str">
        <f>'Core Indicators'!BC146</f>
        <v>x</v>
      </c>
      <c r="L146" s="35">
        <f>'Core Indicators'!BK146</f>
        <v>20</v>
      </c>
      <c r="M146" s="35" t="str">
        <f>'Core Indicators'!BS146</f>
        <v>x</v>
      </c>
      <c r="N146" s="35" t="str">
        <f>'Core Indicators'!CA146</f>
        <v>x</v>
      </c>
      <c r="O146" s="35" t="e">
        <f>'Core Indicators'!CI146</f>
        <v>#N/A</v>
      </c>
      <c r="P146" s="35" t="str">
        <f>'Core Indicators'!CQ146</f>
        <v>x</v>
      </c>
      <c r="Q146" s="35">
        <f>'Core Indicators'!DG146</f>
        <v>1191000</v>
      </c>
      <c r="R146" s="35">
        <f>'Core Indicators'!DO146</f>
        <v>177000</v>
      </c>
      <c r="S146" s="35">
        <f>'Core Indicators'!DW146</f>
        <v>35000</v>
      </c>
      <c r="T146" s="35">
        <f>'Core Indicators'!EE146</f>
        <v>0</v>
      </c>
      <c r="U146" s="35">
        <f>'Core Indicators'!EM146</f>
        <v>0</v>
      </c>
      <c r="V146" s="35">
        <f>'Core Indicators'!FC146</f>
        <v>3</v>
      </c>
      <c r="W146" s="35" t="str">
        <f>'Core Indicators'!FK146</f>
        <v>x</v>
      </c>
      <c r="X146" s="35" t="str">
        <f>'Core Indicators'!FS146</f>
        <v>x</v>
      </c>
      <c r="Y146" s="35">
        <f>'Core Indicators'!GA146</f>
        <v>0</v>
      </c>
      <c r="Z146" s="35">
        <f>'Core Indicators'!GI146</f>
        <v>1</v>
      </c>
      <c r="AA146" s="35">
        <f>'Core Indicators'!GQ146</f>
        <v>0</v>
      </c>
      <c r="AB146" s="35">
        <f>'Core Indicators'!GY146</f>
        <v>0</v>
      </c>
      <c r="AC146" s="35">
        <f>'Core Indicators'!HG146</f>
        <v>1</v>
      </c>
      <c r="AD146" s="35">
        <f>'Core Indicators'!HO146</f>
        <v>2</v>
      </c>
      <c r="AE146" s="35">
        <f>'Core Indicators'!HW146</f>
        <v>0</v>
      </c>
      <c r="AF146" s="35">
        <f>'Core Indicators'!IE146</f>
        <v>0</v>
      </c>
      <c r="AG146" s="35">
        <f>'Core Indicators'!IM146</f>
        <v>0</v>
      </c>
    </row>
    <row r="147" spans="1:33" x14ac:dyDescent="0.25">
      <c r="A147" s="200" t="str">
        <f>'Core Indicators'!A:A</f>
        <v>Mixed migration flows in Tunisia</v>
      </c>
      <c r="B147" s="200" t="str">
        <f>'Core Indicators'!B:B</f>
        <v>Displacement</v>
      </c>
      <c r="C147" s="200" t="str">
        <f>'Core Indicators'!C147</f>
        <v>TUN002</v>
      </c>
      <c r="D147" s="200" t="str">
        <f>'Core Indicators'!D147</f>
        <v>Tunisia</v>
      </c>
      <c r="E147" s="200" t="str">
        <f>'Core Indicators'!E147</f>
        <v>TUN</v>
      </c>
      <c r="F147" s="35">
        <f>'Core Indicators'!O147</f>
        <v>163610</v>
      </c>
      <c r="G147" s="35">
        <f>'Core Indicators'!W147</f>
        <v>12362000</v>
      </c>
      <c r="H147" s="35">
        <f>'Core Indicators'!AE147</f>
        <v>12000</v>
      </c>
      <c r="I147" s="35">
        <f>'Core Indicators'!AM147</f>
        <v>12000</v>
      </c>
      <c r="J147" s="35" t="str">
        <f>'Core Indicators'!AU147</f>
        <v>x</v>
      </c>
      <c r="K147" s="35" t="str">
        <f>'Core Indicators'!BC147</f>
        <v>x</v>
      </c>
      <c r="L147" s="35">
        <f>'Core Indicators'!BK147</f>
        <v>819</v>
      </c>
      <c r="M147" s="35">
        <f>'Core Indicators'!BS147</f>
        <v>0</v>
      </c>
      <c r="N147" s="35">
        <f>'Core Indicators'!CA147</f>
        <v>0</v>
      </c>
      <c r="O147" s="35" t="e">
        <f>'Core Indicators'!CI147</f>
        <v>#N/A</v>
      </c>
      <c r="P147" s="35" t="str">
        <f>'Core Indicators'!CQ147</f>
        <v>x</v>
      </c>
      <c r="Q147" s="35">
        <f>'Core Indicators'!DG147</f>
        <v>12350000</v>
      </c>
      <c r="R147" s="35">
        <f>'Core Indicators'!DO147</f>
        <v>0</v>
      </c>
      <c r="S147" s="35">
        <f>'Core Indicators'!DW147</f>
        <v>12000</v>
      </c>
      <c r="T147" s="35">
        <f>'Core Indicators'!EE147</f>
        <v>0</v>
      </c>
      <c r="U147" s="35">
        <f>'Core Indicators'!EM147</f>
        <v>0</v>
      </c>
      <c r="V147" s="35">
        <f>'Core Indicators'!FC147</f>
        <v>4</v>
      </c>
      <c r="W147" s="35" t="str">
        <f>'Core Indicators'!FK147</f>
        <v>x</v>
      </c>
      <c r="X147" s="35" t="str">
        <f>'Core Indicators'!FS147</f>
        <v>x</v>
      </c>
      <c r="Y147" s="35">
        <f>'Core Indicators'!GA147</f>
        <v>0</v>
      </c>
      <c r="Z147" s="35">
        <f>'Core Indicators'!GI147</f>
        <v>0</v>
      </c>
      <c r="AA147" s="35">
        <f>'Core Indicators'!GQ147</f>
        <v>0</v>
      </c>
      <c r="AB147" s="35">
        <f>'Core Indicators'!GY147</f>
        <v>0</v>
      </c>
      <c r="AC147" s="35">
        <f>'Core Indicators'!HG147</f>
        <v>0</v>
      </c>
      <c r="AD147" s="35">
        <f>'Core Indicators'!HO147</f>
        <v>0</v>
      </c>
      <c r="AE147" s="35">
        <f>'Core Indicators'!HW147</f>
        <v>0</v>
      </c>
      <c r="AF147" s="35">
        <f>'Core Indicators'!IE147</f>
        <v>1</v>
      </c>
      <c r="AG147" s="35">
        <f>'Core Indicators'!IM147</f>
        <v>0</v>
      </c>
    </row>
    <row r="148" spans="1:33" x14ac:dyDescent="0.25">
      <c r="A148" s="200" t="str">
        <f>'Core Indicators'!A:A</f>
        <v>Complex situation in Turkey</v>
      </c>
      <c r="B148" s="200" t="str">
        <f>'Core Indicators'!B:B</f>
        <v>Displacement,Conflict</v>
      </c>
      <c r="C148" s="200" t="str">
        <f>'Core Indicators'!C148</f>
        <v>TUR001</v>
      </c>
      <c r="D148" s="200" t="str">
        <f>'Core Indicators'!D148</f>
        <v>Türkiye</v>
      </c>
      <c r="E148" s="200" t="str">
        <f>'Core Indicators'!E148</f>
        <v>TUR</v>
      </c>
      <c r="F148" s="35">
        <f>'Core Indicators'!O148</f>
        <v>378923</v>
      </c>
      <c r="G148" s="35">
        <f>'Core Indicators'!W148</f>
        <v>86757000</v>
      </c>
      <c r="H148" s="35">
        <f>'Core Indicators'!AE148</f>
        <v>20960000</v>
      </c>
      <c r="I148" s="35">
        <f>'Core Indicators'!AM148</f>
        <v>3960000</v>
      </c>
      <c r="J148" s="35" t="str">
        <f>'Core Indicators'!AU148</f>
        <v>x</v>
      </c>
      <c r="K148" s="35" t="str">
        <f>'Core Indicators'!BC148</f>
        <v>x</v>
      </c>
      <c r="L148" s="35">
        <f>'Core Indicators'!BK148</f>
        <v>109</v>
      </c>
      <c r="M148" s="35" t="str">
        <f>'Core Indicators'!BS148</f>
        <v>x</v>
      </c>
      <c r="N148" s="35" t="str">
        <f>'Core Indicators'!CA148</f>
        <v>x</v>
      </c>
      <c r="O148" s="35" t="e">
        <f>'Core Indicators'!CI148</f>
        <v>#N/A</v>
      </c>
      <c r="P148" s="35" t="str">
        <f>'Core Indicators'!CQ148</f>
        <v>x</v>
      </c>
      <c r="Q148" s="35">
        <f>'Core Indicators'!DG148</f>
        <v>82797000</v>
      </c>
      <c r="R148" s="35">
        <f>'Core Indicators'!DO148</f>
        <v>1742000</v>
      </c>
      <c r="S148" s="35">
        <f>'Core Indicators'!DW148</f>
        <v>1782000</v>
      </c>
      <c r="T148" s="35">
        <f>'Core Indicators'!EE148</f>
        <v>436000</v>
      </c>
      <c r="U148" s="35">
        <f>'Core Indicators'!EM148</f>
        <v>0</v>
      </c>
      <c r="V148" s="35">
        <f>'Core Indicators'!FC148</f>
        <v>4</v>
      </c>
      <c r="W148" s="35" t="str">
        <f>'Core Indicators'!FK148</f>
        <v>x</v>
      </c>
      <c r="X148" s="35" t="str">
        <f>'Core Indicators'!FS148</f>
        <v>x</v>
      </c>
      <c r="Y148" s="35">
        <f>'Core Indicators'!GA148</f>
        <v>1</v>
      </c>
      <c r="Z148" s="35">
        <f>'Core Indicators'!GI148</f>
        <v>1</v>
      </c>
      <c r="AA148" s="35">
        <f>'Core Indicators'!GQ148</f>
        <v>1</v>
      </c>
      <c r="AB148" s="35">
        <f>'Core Indicators'!GY148</f>
        <v>0</v>
      </c>
      <c r="AC148" s="35">
        <f>'Core Indicators'!HG148</f>
        <v>2</v>
      </c>
      <c r="AD148" s="35">
        <f>'Core Indicators'!HO148</f>
        <v>2</v>
      </c>
      <c r="AE148" s="35">
        <f>'Core Indicators'!HW148</f>
        <v>0</v>
      </c>
      <c r="AF148" s="35">
        <f>'Core Indicators'!IE148</f>
        <v>3</v>
      </c>
      <c r="AG148" s="35">
        <f>'Core Indicators'!IM148</f>
        <v>1</v>
      </c>
    </row>
    <row r="149" spans="1:33" x14ac:dyDescent="0.25">
      <c r="A149" s="200" t="str">
        <f>'Core Indicators'!A:A</f>
        <v>Syrian Refugees in Turkey</v>
      </c>
      <c r="B149" s="200" t="str">
        <f>'Core Indicators'!B:B</f>
        <v>Displacement</v>
      </c>
      <c r="C149" s="200" t="str">
        <f>'Core Indicators'!C149</f>
        <v>TUR002</v>
      </c>
      <c r="D149" s="200" t="str">
        <f>'Core Indicators'!D149</f>
        <v>Türkiye</v>
      </c>
      <c r="E149" s="200" t="str">
        <f>'Core Indicators'!E149</f>
        <v>TUR</v>
      </c>
      <c r="F149" s="35">
        <f>'Core Indicators'!O149</f>
        <v>132028</v>
      </c>
      <c r="G149" s="35">
        <f>'Core Indicators'!W149</f>
        <v>36158000</v>
      </c>
      <c r="H149" s="35">
        <f>'Core Indicators'!AE149</f>
        <v>12130000</v>
      </c>
      <c r="I149" s="35">
        <f>'Core Indicators'!AM149</f>
        <v>3630000</v>
      </c>
      <c r="J149" s="35" t="str">
        <f>'Core Indicators'!AU149</f>
        <v>x</v>
      </c>
      <c r="K149" s="35" t="str">
        <f>'Core Indicators'!BC149</f>
        <v>x</v>
      </c>
      <c r="L149" s="35" t="str">
        <f>'Core Indicators'!BK149</f>
        <v>x</v>
      </c>
      <c r="M149" s="35">
        <f>'Core Indicators'!BS149</f>
        <v>0</v>
      </c>
      <c r="N149" s="35">
        <f>'Core Indicators'!CA149</f>
        <v>0</v>
      </c>
      <c r="O149" s="35" t="e">
        <f>'Core Indicators'!CI149</f>
        <v>#N/A</v>
      </c>
      <c r="P149" s="35" t="str">
        <f>'Core Indicators'!CQ149</f>
        <v>x</v>
      </c>
      <c r="Q149" s="35">
        <f>'Core Indicators'!DG149</f>
        <v>24028000</v>
      </c>
      <c r="R149" s="35">
        <f>'Core Indicators'!DO149</f>
        <v>10097000</v>
      </c>
      <c r="S149" s="35">
        <f>'Core Indicators'!DW149</f>
        <v>1633000</v>
      </c>
      <c r="T149" s="35">
        <f>'Core Indicators'!EE149</f>
        <v>399000</v>
      </c>
      <c r="U149" s="35">
        <f>'Core Indicators'!EM149</f>
        <v>0</v>
      </c>
      <c r="V149" s="35">
        <f>'Core Indicators'!FC149</f>
        <v>2</v>
      </c>
      <c r="W149" s="35" t="str">
        <f>'Core Indicators'!FK149</f>
        <v>x</v>
      </c>
      <c r="X149" s="35" t="str">
        <f>'Core Indicators'!FS149</f>
        <v>x</v>
      </c>
      <c r="Y149" s="35">
        <f>'Core Indicators'!GA149</f>
        <v>1</v>
      </c>
      <c r="Z149" s="35">
        <f>'Core Indicators'!GI149</f>
        <v>0</v>
      </c>
      <c r="AA149" s="35">
        <f>'Core Indicators'!GQ149</f>
        <v>1</v>
      </c>
      <c r="AB149" s="35">
        <f>'Core Indicators'!GY149</f>
        <v>0</v>
      </c>
      <c r="AC149" s="35">
        <f>'Core Indicators'!HG149</f>
        <v>2</v>
      </c>
      <c r="AD149" s="35">
        <f>'Core Indicators'!HO149</f>
        <v>2</v>
      </c>
      <c r="AE149" s="35">
        <f>'Core Indicators'!HW149</f>
        <v>0</v>
      </c>
      <c r="AF149" s="35">
        <f>'Core Indicators'!IE149</f>
        <v>3</v>
      </c>
      <c r="AG149" s="35">
        <f>'Core Indicators'!IM149</f>
        <v>1</v>
      </c>
    </row>
    <row r="150" spans="1:33" x14ac:dyDescent="0.25">
      <c r="A150" s="200" t="str">
        <f>'Core Indicators'!A:A</f>
        <v>Mixed Migration Flows in Turkey</v>
      </c>
      <c r="B150" s="200" t="str">
        <f>'Core Indicators'!B:B</f>
        <v>Displacement</v>
      </c>
      <c r="C150" s="200" t="str">
        <f>'Core Indicators'!C150</f>
        <v>TUR003</v>
      </c>
      <c r="D150" s="200" t="str">
        <f>'Core Indicators'!D150</f>
        <v>Türkiye</v>
      </c>
      <c r="E150" s="200" t="str">
        <f>'Core Indicators'!E150</f>
        <v>TUR</v>
      </c>
      <c r="F150" s="35">
        <f>'Core Indicators'!O150</f>
        <v>177504</v>
      </c>
      <c r="G150" s="35">
        <f>'Core Indicators'!W150</f>
        <v>37626000</v>
      </c>
      <c r="H150" s="35">
        <f>'Core Indicators'!AE150</f>
        <v>8830000</v>
      </c>
      <c r="I150" s="35">
        <f>'Core Indicators'!AM150</f>
        <v>330000</v>
      </c>
      <c r="J150" s="35" t="str">
        <f>'Core Indicators'!AU150</f>
        <v>x</v>
      </c>
      <c r="K150" s="35" t="str">
        <f>'Core Indicators'!BC150</f>
        <v>x</v>
      </c>
      <c r="L150" s="35">
        <f>'Core Indicators'!BK150</f>
        <v>109</v>
      </c>
      <c r="M150" s="35">
        <f>'Core Indicators'!BS150</f>
        <v>0</v>
      </c>
      <c r="N150" s="35">
        <f>'Core Indicators'!CA150</f>
        <v>0</v>
      </c>
      <c r="O150" s="35" t="e">
        <f>'Core Indicators'!CI150</f>
        <v>#N/A</v>
      </c>
      <c r="P150" s="35" t="str">
        <f>'Core Indicators'!CQ150</f>
        <v>x</v>
      </c>
      <c r="Q150" s="35">
        <f>'Core Indicators'!DG150</f>
        <v>28796000</v>
      </c>
      <c r="R150" s="35">
        <f>'Core Indicators'!DO150</f>
        <v>8645000</v>
      </c>
      <c r="S150" s="35">
        <f>'Core Indicators'!DW150</f>
        <v>149000</v>
      </c>
      <c r="T150" s="35">
        <f>'Core Indicators'!EE150</f>
        <v>36000</v>
      </c>
      <c r="U150" s="35">
        <f>'Core Indicators'!EM150</f>
        <v>0</v>
      </c>
      <c r="V150" s="35">
        <f>'Core Indicators'!FC150</f>
        <v>2</v>
      </c>
      <c r="W150" s="35" t="str">
        <f>'Core Indicators'!FK150</f>
        <v>x</v>
      </c>
      <c r="X150" s="35" t="str">
        <f>'Core Indicators'!FS150</f>
        <v>x</v>
      </c>
      <c r="Y150" s="35">
        <f>'Core Indicators'!GA150</f>
        <v>1</v>
      </c>
      <c r="Z150" s="35">
        <f>'Core Indicators'!GI150</f>
        <v>0</v>
      </c>
      <c r="AA150" s="35">
        <f>'Core Indicators'!GQ150</f>
        <v>1</v>
      </c>
      <c r="AB150" s="35">
        <f>'Core Indicators'!GY150</f>
        <v>0</v>
      </c>
      <c r="AC150" s="35">
        <f>'Core Indicators'!HG150</f>
        <v>2</v>
      </c>
      <c r="AD150" s="35">
        <f>'Core Indicators'!HO150</f>
        <v>2</v>
      </c>
      <c r="AE150" s="35">
        <f>'Core Indicators'!HW150</f>
        <v>0</v>
      </c>
      <c r="AF150" s="35">
        <f>'Core Indicators'!IE150</f>
        <v>3</v>
      </c>
      <c r="AG150" s="35">
        <f>'Core Indicators'!IM150</f>
        <v>0</v>
      </c>
    </row>
    <row r="151" spans="1:33" x14ac:dyDescent="0.25">
      <c r="A151" s="200" t="str">
        <f>'Core Indicators'!A:A</f>
        <v>Kurdish Conflict</v>
      </c>
      <c r="B151" s="200" t="str">
        <f>'Core Indicators'!B:B</f>
        <v>Conflict</v>
      </c>
      <c r="C151" s="200" t="str">
        <f>'Core Indicators'!C151</f>
        <v>TUR004</v>
      </c>
      <c r="D151" s="200" t="str">
        <f>'Core Indicators'!D151</f>
        <v>Türkiye</v>
      </c>
      <c r="E151" s="200" t="str">
        <f>'Core Indicators'!E151</f>
        <v>TUR</v>
      </c>
      <c r="F151" s="35">
        <f>'Core Indicators'!O151</f>
        <v>195587</v>
      </c>
      <c r="G151" s="35">
        <f>'Core Indicators'!W151</f>
        <v>12974000</v>
      </c>
      <c r="H151" s="35" t="str">
        <f>'Core Indicators'!AE151</f>
        <v>x</v>
      </c>
      <c r="I151" s="35" t="str">
        <f>'Core Indicators'!AM151</f>
        <v>x</v>
      </c>
      <c r="J151" s="35" t="str">
        <f>'Core Indicators'!AU151</f>
        <v>x</v>
      </c>
      <c r="K151" s="35" t="str">
        <f>'Core Indicators'!BC151</f>
        <v>x</v>
      </c>
      <c r="L151" s="35">
        <f>'Core Indicators'!BK151</f>
        <v>134</v>
      </c>
      <c r="M151" s="35" t="str">
        <f>'Core Indicators'!BS151</f>
        <v>x</v>
      </c>
      <c r="N151" s="35" t="str">
        <f>'Core Indicators'!CA151</f>
        <v>x</v>
      </c>
      <c r="O151" s="35" t="e">
        <f>'Core Indicators'!CI151</f>
        <v>#N/A</v>
      </c>
      <c r="P151" s="35" t="str">
        <f>'Core Indicators'!CQ151</f>
        <v>x</v>
      </c>
      <c r="Q151" s="35" t="str">
        <f>'Core Indicators'!DG151</f>
        <v>x</v>
      </c>
      <c r="R151" s="35" t="str">
        <f>'Core Indicators'!DO151</f>
        <v>x</v>
      </c>
      <c r="S151" s="35" t="str">
        <f>'Core Indicators'!DW151</f>
        <v>x</v>
      </c>
      <c r="T151" s="35" t="str">
        <f>'Core Indicators'!EE151</f>
        <v>x</v>
      </c>
      <c r="U151" s="35" t="str">
        <f>'Core Indicators'!EM151</f>
        <v>x</v>
      </c>
      <c r="V151" s="35">
        <f>'Core Indicators'!FC151</f>
        <v>3</v>
      </c>
      <c r="W151" s="35" t="str">
        <f>'Core Indicators'!FK151</f>
        <v>x</v>
      </c>
      <c r="X151" s="35" t="str">
        <f>'Core Indicators'!FS151</f>
        <v>x</v>
      </c>
      <c r="Y151" s="35">
        <f>'Core Indicators'!GA151</f>
        <v>1</v>
      </c>
      <c r="Z151" s="35">
        <f>'Core Indicators'!GI151</f>
        <v>1</v>
      </c>
      <c r="AA151" s="35">
        <f>'Core Indicators'!GQ151</f>
        <v>0</v>
      </c>
      <c r="AB151" s="35">
        <f>'Core Indicators'!GY151</f>
        <v>0</v>
      </c>
      <c r="AC151" s="35">
        <f>'Core Indicators'!HG151</f>
        <v>0</v>
      </c>
      <c r="AD151" s="35">
        <f>'Core Indicators'!HO151</f>
        <v>0</v>
      </c>
      <c r="AE151" s="35">
        <f>'Core Indicators'!HW151</f>
        <v>0</v>
      </c>
      <c r="AF151" s="35">
        <f>'Core Indicators'!IE151</f>
        <v>3</v>
      </c>
      <c r="AG151" s="35">
        <f>'Core Indicators'!IM151</f>
        <v>0</v>
      </c>
    </row>
    <row r="152" spans="1:33" x14ac:dyDescent="0.25">
      <c r="A152" s="200" t="str">
        <f>'Core Indicators'!A:A</f>
        <v>Multiple Crises in Tanzania</v>
      </c>
      <c r="B152" s="200" t="str">
        <f>'Core Indicators'!B:B</f>
        <v>Displacement,Drought</v>
      </c>
      <c r="C152" s="200" t="str">
        <f>'Core Indicators'!C152</f>
        <v>TZA001</v>
      </c>
      <c r="D152" s="200" t="str">
        <f>'Core Indicators'!D152</f>
        <v>Tanzania</v>
      </c>
      <c r="E152" s="200" t="str">
        <f>'Core Indicators'!E152</f>
        <v>TZA</v>
      </c>
      <c r="F152" s="35">
        <f>'Core Indicators'!O152</f>
        <v>144996</v>
      </c>
      <c r="G152" s="35">
        <f>'Core Indicators'!W152</f>
        <v>14911000</v>
      </c>
      <c r="H152" s="35">
        <f>'Core Indicators'!AE152</f>
        <v>12914000</v>
      </c>
      <c r="I152" s="35">
        <f>'Core Indicators'!AM152</f>
        <v>248000</v>
      </c>
      <c r="J152" s="35" t="str">
        <f>'Core Indicators'!AU152</f>
        <v>x</v>
      </c>
      <c r="K152" s="35" t="str">
        <f>'Core Indicators'!BC152</f>
        <v>x</v>
      </c>
      <c r="L152" s="35">
        <f>'Core Indicators'!BK152</f>
        <v>2</v>
      </c>
      <c r="M152" s="35" t="str">
        <f>'Core Indicators'!BS152</f>
        <v>x</v>
      </c>
      <c r="N152" s="35" t="str">
        <f>'Core Indicators'!CA152</f>
        <v>x</v>
      </c>
      <c r="O152" s="35" t="e">
        <f>'Core Indicators'!CI152</f>
        <v>#N/A</v>
      </c>
      <c r="P152" s="35" t="str">
        <f>'Core Indicators'!CQ152</f>
        <v>x</v>
      </c>
      <c r="Q152" s="35">
        <f>'Core Indicators'!DG152</f>
        <v>1997000</v>
      </c>
      <c r="R152" s="35">
        <f>'Core Indicators'!DO152</f>
        <v>12074000</v>
      </c>
      <c r="S152" s="35">
        <f>'Core Indicators'!DW152</f>
        <v>745000</v>
      </c>
      <c r="T152" s="35">
        <f>'Core Indicators'!EE152</f>
        <v>95000</v>
      </c>
      <c r="U152" s="35">
        <f>'Core Indicators'!EM152</f>
        <v>0</v>
      </c>
      <c r="V152" s="35">
        <f>'Core Indicators'!FC152</f>
        <v>2</v>
      </c>
      <c r="W152" s="35" t="str">
        <f>'Core Indicators'!FK152</f>
        <v>x</v>
      </c>
      <c r="X152" s="35" t="str">
        <f>'Core Indicators'!FS152</f>
        <v>x</v>
      </c>
      <c r="Y152" s="35">
        <f>'Core Indicators'!GA152</f>
        <v>0</v>
      </c>
      <c r="Z152" s="35">
        <f>'Core Indicators'!GI152</f>
        <v>0</v>
      </c>
      <c r="AA152" s="35">
        <f>'Core Indicators'!GQ152</f>
        <v>1</v>
      </c>
      <c r="AB152" s="35">
        <f>'Core Indicators'!GY152</f>
        <v>0</v>
      </c>
      <c r="AC152" s="35">
        <f>'Core Indicators'!HG152</f>
        <v>2</v>
      </c>
      <c r="AD152" s="35">
        <f>'Core Indicators'!HO152</f>
        <v>1</v>
      </c>
      <c r="AE152" s="35">
        <f>'Core Indicators'!HW152</f>
        <v>0</v>
      </c>
      <c r="AF152" s="35">
        <f>'Core Indicators'!IE152</f>
        <v>0</v>
      </c>
      <c r="AG152" s="35">
        <f>'Core Indicators'!IM152</f>
        <v>0</v>
      </c>
    </row>
    <row r="153" spans="1:33" x14ac:dyDescent="0.25">
      <c r="A153" s="200" t="str">
        <f>'Core Indicators'!A:A</f>
        <v>International Displacement in Tanzania</v>
      </c>
      <c r="B153" s="200" t="str">
        <f>'Core Indicators'!B:B</f>
        <v>Displacement</v>
      </c>
      <c r="C153" s="200" t="str">
        <f>'Core Indicators'!C153</f>
        <v>TZA002</v>
      </c>
      <c r="D153" s="200" t="str">
        <f>'Core Indicators'!D153</f>
        <v>Tanzania</v>
      </c>
      <c r="E153" s="200" t="str">
        <f>'Core Indicators'!E153</f>
        <v>TZA</v>
      </c>
      <c r="F153" s="35">
        <f>'Core Indicators'!O153</f>
        <v>72234</v>
      </c>
      <c r="G153" s="35">
        <f>'Core Indicators'!W153</f>
        <v>11393000</v>
      </c>
      <c r="H153" s="35">
        <f>'Core Indicators'!AE153</f>
        <v>11393000</v>
      </c>
      <c r="I153" s="35">
        <f>'Core Indicators'!AM153</f>
        <v>248000</v>
      </c>
      <c r="J153" s="35">
        <f>'Core Indicators'!AU153</f>
        <v>0</v>
      </c>
      <c r="K153" s="35" t="str">
        <f>'Core Indicators'!BC153</f>
        <v>x</v>
      </c>
      <c r="L153" s="35">
        <f>'Core Indicators'!BK153</f>
        <v>2</v>
      </c>
      <c r="M153" s="35" t="str">
        <f>'Core Indicators'!BS153</f>
        <v>x</v>
      </c>
      <c r="N153" s="35" t="str">
        <f>'Core Indicators'!CA153</f>
        <v>x</v>
      </c>
      <c r="O153" s="35" t="e">
        <f>'Core Indicators'!CI153</f>
        <v>#N/A</v>
      </c>
      <c r="P153" s="35" t="str">
        <f>'Core Indicators'!CQ153</f>
        <v>x</v>
      </c>
      <c r="Q153" s="35">
        <f>'Core Indicators'!DG153</f>
        <v>0</v>
      </c>
      <c r="R153" s="35">
        <f>'Core Indicators'!DO153</f>
        <v>11145000</v>
      </c>
      <c r="S153" s="35">
        <f>'Core Indicators'!DW153</f>
        <v>248000</v>
      </c>
      <c r="T153" s="35">
        <f>'Core Indicators'!EE153</f>
        <v>0</v>
      </c>
      <c r="U153" s="35">
        <f>'Core Indicators'!EM153</f>
        <v>0</v>
      </c>
      <c r="V153" s="35">
        <f>'Core Indicators'!FC153</f>
        <v>2</v>
      </c>
      <c r="W153" s="35" t="str">
        <f>'Core Indicators'!FK153</f>
        <v>x</v>
      </c>
      <c r="X153" s="35" t="str">
        <f>'Core Indicators'!FS153</f>
        <v>x</v>
      </c>
      <c r="Y153" s="35">
        <f>'Core Indicators'!GA153</f>
        <v>0</v>
      </c>
      <c r="Z153" s="35">
        <f>'Core Indicators'!GI153</f>
        <v>0</v>
      </c>
      <c r="AA153" s="35">
        <f>'Core Indicators'!GQ153</f>
        <v>1</v>
      </c>
      <c r="AB153" s="35">
        <f>'Core Indicators'!GY153</f>
        <v>0</v>
      </c>
      <c r="AC153" s="35">
        <f>'Core Indicators'!HG153</f>
        <v>2</v>
      </c>
      <c r="AD153" s="35">
        <f>'Core Indicators'!HO153</f>
        <v>1</v>
      </c>
      <c r="AE153" s="35">
        <f>'Core Indicators'!HW153</f>
        <v>0</v>
      </c>
      <c r="AF153" s="35">
        <f>'Core Indicators'!IE153</f>
        <v>0</v>
      </c>
      <c r="AG153" s="35">
        <f>'Core Indicators'!IM153</f>
        <v>0</v>
      </c>
    </row>
    <row r="154" spans="1:33" x14ac:dyDescent="0.25">
      <c r="A154" s="200" t="str">
        <f>'Core Indicators'!A:A</f>
        <v>Food Security Crisis in North-East Tanzania</v>
      </c>
      <c r="B154" s="200" t="str">
        <f>'Core Indicators'!B:B</f>
        <v>Drought</v>
      </c>
      <c r="C154" s="200" t="str">
        <f>'Core Indicators'!C154</f>
        <v>TZA003</v>
      </c>
      <c r="D154" s="200" t="str">
        <f>'Core Indicators'!D154</f>
        <v>Tanzania</v>
      </c>
      <c r="E154" s="200" t="str">
        <f>'Core Indicators'!E154</f>
        <v>TZA</v>
      </c>
      <c r="F154" s="35">
        <f>'Core Indicators'!O154</f>
        <v>83058</v>
      </c>
      <c r="G154" s="35">
        <f>'Core Indicators'!W154</f>
        <v>3518000</v>
      </c>
      <c r="H154" s="35">
        <f>'Core Indicators'!AE154</f>
        <v>1521000</v>
      </c>
      <c r="I154" s="35" t="str">
        <f>'Core Indicators'!AM154</f>
        <v>x</v>
      </c>
      <c r="J154" s="35" t="str">
        <f>'Core Indicators'!AU154</f>
        <v>x</v>
      </c>
      <c r="K154" s="35" t="str">
        <f>'Core Indicators'!BC154</f>
        <v>x</v>
      </c>
      <c r="L154" s="35">
        <f>'Core Indicators'!BK154</f>
        <v>0</v>
      </c>
      <c r="M154" s="35" t="str">
        <f>'Core Indicators'!BS154</f>
        <v>x</v>
      </c>
      <c r="N154" s="35" t="str">
        <f>'Core Indicators'!CA154</f>
        <v>x</v>
      </c>
      <c r="O154" s="35" t="e">
        <f>'Core Indicators'!CI154</f>
        <v>#N/A</v>
      </c>
      <c r="P154" s="35" t="str">
        <f>'Core Indicators'!CQ154</f>
        <v>x</v>
      </c>
      <c r="Q154" s="35">
        <f>'Core Indicators'!DG154</f>
        <v>1997000</v>
      </c>
      <c r="R154" s="35">
        <f>'Core Indicators'!DO154</f>
        <v>929000</v>
      </c>
      <c r="S154" s="35">
        <f>'Core Indicators'!DW154</f>
        <v>497000</v>
      </c>
      <c r="T154" s="35">
        <f>'Core Indicators'!EE154</f>
        <v>95000</v>
      </c>
      <c r="U154" s="35">
        <f>'Core Indicators'!EM154</f>
        <v>0</v>
      </c>
      <c r="V154" s="35">
        <f>'Core Indicators'!FC154</f>
        <v>2</v>
      </c>
      <c r="W154" s="35" t="str">
        <f>'Core Indicators'!FK154</f>
        <v>x</v>
      </c>
      <c r="X154" s="35" t="str">
        <f>'Core Indicators'!FS154</f>
        <v>x</v>
      </c>
      <c r="Y154" s="35">
        <f>'Core Indicators'!GA154</f>
        <v>0</v>
      </c>
      <c r="Z154" s="35">
        <f>'Core Indicators'!GI154</f>
        <v>0</v>
      </c>
      <c r="AA154" s="35">
        <f>'Core Indicators'!GQ154</f>
        <v>0</v>
      </c>
      <c r="AB154" s="35">
        <f>'Core Indicators'!GY154</f>
        <v>0</v>
      </c>
      <c r="AC154" s="35">
        <f>'Core Indicators'!HG154</f>
        <v>0</v>
      </c>
      <c r="AD154" s="35">
        <f>'Core Indicators'!HO154</f>
        <v>0</v>
      </c>
      <c r="AE154" s="35">
        <f>'Core Indicators'!HW154</f>
        <v>0</v>
      </c>
      <c r="AF154" s="35">
        <f>'Core Indicators'!IE154</f>
        <v>0</v>
      </c>
      <c r="AG154" s="35">
        <f>'Core Indicators'!IM154</f>
        <v>0</v>
      </c>
    </row>
    <row r="155" spans="1:33" x14ac:dyDescent="0.25">
      <c r="A155" s="200" t="str">
        <f>'Core Indicators'!A:A</f>
        <v>Multiple crises in Uganda</v>
      </c>
      <c r="B155" s="200" t="str">
        <f>'Core Indicators'!B:B</f>
        <v>Displacement,Drought,Violence,Epidemic</v>
      </c>
      <c r="C155" s="200" t="str">
        <f>'Core Indicators'!C155</f>
        <v>UGA001</v>
      </c>
      <c r="D155" s="200" t="str">
        <f>'Core Indicators'!D155</f>
        <v>Uganda</v>
      </c>
      <c r="E155" s="200" t="str">
        <f>'Core Indicators'!E155</f>
        <v>UGA</v>
      </c>
      <c r="F155" s="35">
        <f>'Core Indicators'!O155</f>
        <v>54111</v>
      </c>
      <c r="G155" s="35">
        <f>'Core Indicators'!W155</f>
        <v>6486000</v>
      </c>
      <c r="H155" s="35">
        <f>'Core Indicators'!AE155</f>
        <v>2333000</v>
      </c>
      <c r="I155" s="35">
        <f>'Core Indicators'!AM155</f>
        <v>1519000</v>
      </c>
      <c r="J155" s="35" t="str">
        <f>'Core Indicators'!AU155</f>
        <v>x</v>
      </c>
      <c r="K155" s="35">
        <f>'Core Indicators'!BC155</f>
        <v>101063</v>
      </c>
      <c r="L155" s="35">
        <f>'Core Indicators'!BK155</f>
        <v>2465</v>
      </c>
      <c r="M155" s="35" t="str">
        <f>'Core Indicators'!BS155</f>
        <v>x</v>
      </c>
      <c r="N155" s="35" t="str">
        <f>'Core Indicators'!CA155</f>
        <v>x</v>
      </c>
      <c r="O155" s="35" t="e">
        <f>'Core Indicators'!CI155</f>
        <v>#N/A</v>
      </c>
      <c r="P155" s="35" t="str">
        <f>'Core Indicators'!CQ155</f>
        <v>x</v>
      </c>
      <c r="Q155" s="35">
        <f>'Core Indicators'!DG155</f>
        <v>4153000</v>
      </c>
      <c r="R155" s="35">
        <f>'Core Indicators'!DO155</f>
        <v>500000</v>
      </c>
      <c r="S155" s="35">
        <f>'Core Indicators'!DW155</f>
        <v>1795000</v>
      </c>
      <c r="T155" s="35">
        <f>'Core Indicators'!EE155</f>
        <v>38000</v>
      </c>
      <c r="U155" s="35">
        <f>'Core Indicators'!EM155</f>
        <v>0</v>
      </c>
      <c r="V155" s="35">
        <f>'Core Indicators'!FC155</f>
        <v>2</v>
      </c>
      <c r="W155" s="35" t="str">
        <f>'Core Indicators'!FK155</f>
        <v>x</v>
      </c>
      <c r="X155" s="35" t="str">
        <f>'Core Indicators'!FS155</f>
        <v>x</v>
      </c>
      <c r="Y155" s="35">
        <f>'Core Indicators'!GA155</f>
        <v>2</v>
      </c>
      <c r="Z155" s="35">
        <f>'Core Indicators'!GI155</f>
        <v>1</v>
      </c>
      <c r="AA155" s="35">
        <f>'Core Indicators'!GQ155</f>
        <v>1</v>
      </c>
      <c r="AB155" s="35">
        <f>'Core Indicators'!GY155</f>
        <v>0</v>
      </c>
      <c r="AC155" s="35">
        <f>'Core Indicators'!HG155</f>
        <v>0</v>
      </c>
      <c r="AD155" s="35">
        <f>'Core Indicators'!HO155</f>
        <v>1</v>
      </c>
      <c r="AE155" s="35">
        <f>'Core Indicators'!HW155</f>
        <v>1</v>
      </c>
      <c r="AF155" s="35">
        <f>'Core Indicators'!IE155</f>
        <v>0</v>
      </c>
      <c r="AG155" s="35">
        <f>'Core Indicators'!IM155</f>
        <v>2</v>
      </c>
    </row>
    <row r="156" spans="1:33" x14ac:dyDescent="0.25">
      <c r="A156" s="200" t="str">
        <f>'Core Indicators'!A:A</f>
        <v>International Displacement in Uganda</v>
      </c>
      <c r="B156" s="200" t="str">
        <f>'Core Indicators'!B:B</f>
        <v>Displacement</v>
      </c>
      <c r="C156" s="200" t="str">
        <f>'Core Indicators'!C156</f>
        <v>UGA005</v>
      </c>
      <c r="D156" s="200" t="str">
        <f>'Core Indicators'!D156</f>
        <v>Uganda</v>
      </c>
      <c r="E156" s="200" t="str">
        <f>'Core Indicators'!E156</f>
        <v>UGA</v>
      </c>
      <c r="F156" s="35">
        <f>'Core Indicators'!O156</f>
        <v>26513</v>
      </c>
      <c r="G156" s="35">
        <f>'Core Indicators'!W156</f>
        <v>5240000</v>
      </c>
      <c r="H156" s="35">
        <f>'Core Indicators'!AE156</f>
        <v>1519000</v>
      </c>
      <c r="I156" s="35">
        <f>'Core Indicators'!AM156</f>
        <v>1519000</v>
      </c>
      <c r="J156" s="35" t="str">
        <f>'Core Indicators'!AU156</f>
        <v>x</v>
      </c>
      <c r="K156" s="35" t="str">
        <f>'Core Indicators'!BC156</f>
        <v>x</v>
      </c>
      <c r="L156" s="35" t="str">
        <f>'Core Indicators'!BK156</f>
        <v>x</v>
      </c>
      <c r="M156" s="35" t="str">
        <f>'Core Indicators'!BS156</f>
        <v>x</v>
      </c>
      <c r="N156" s="35" t="str">
        <f>'Core Indicators'!CA156</f>
        <v>x</v>
      </c>
      <c r="O156" s="35" t="e">
        <f>'Core Indicators'!CI156</f>
        <v>#N/A</v>
      </c>
      <c r="P156" s="35" t="str">
        <f>'Core Indicators'!CQ156</f>
        <v>x</v>
      </c>
      <c r="Q156" s="35">
        <f>'Core Indicators'!DG156</f>
        <v>3722000</v>
      </c>
      <c r="R156" s="35">
        <f>'Core Indicators'!DO156</f>
        <v>0</v>
      </c>
      <c r="S156" s="35">
        <f>'Core Indicators'!DW156</f>
        <v>1519000</v>
      </c>
      <c r="T156" s="35">
        <f>'Core Indicators'!EE156</f>
        <v>0</v>
      </c>
      <c r="U156" s="35">
        <f>'Core Indicators'!EM156</f>
        <v>0</v>
      </c>
      <c r="V156" s="35">
        <f>'Core Indicators'!FC156</f>
        <v>2</v>
      </c>
      <c r="W156" s="35" t="e">
        <f>'Core Indicators'!FK156</f>
        <v>#N/A</v>
      </c>
      <c r="X156" s="35" t="e">
        <f>'Core Indicators'!FS156</f>
        <v>#N/A</v>
      </c>
      <c r="Y156" s="35">
        <f>'Core Indicators'!GA156</f>
        <v>2</v>
      </c>
      <c r="Z156" s="35">
        <f>'Core Indicators'!GI156</f>
        <v>1</v>
      </c>
      <c r="AA156" s="35">
        <f>'Core Indicators'!GQ156</f>
        <v>1</v>
      </c>
      <c r="AB156" s="35">
        <f>'Core Indicators'!GY156</f>
        <v>0</v>
      </c>
      <c r="AC156" s="35">
        <f>'Core Indicators'!HG156</f>
        <v>0</v>
      </c>
      <c r="AD156" s="35">
        <f>'Core Indicators'!HO156</f>
        <v>1</v>
      </c>
      <c r="AE156" s="35">
        <f>'Core Indicators'!HW156</f>
        <v>0</v>
      </c>
      <c r="AF156" s="35">
        <f>'Core Indicators'!IE156</f>
        <v>0</v>
      </c>
      <c r="AG156" s="35">
        <f>'Core Indicators'!IM156</f>
        <v>2</v>
      </c>
    </row>
    <row r="157" spans="1:33" x14ac:dyDescent="0.25">
      <c r="A157" s="200" t="str">
        <f>'Core Indicators'!A:A</f>
        <v>Food Security Crisis in Karamoja Region</v>
      </c>
      <c r="B157" s="200" t="str">
        <f>'Core Indicators'!B:B</f>
        <v>Drought,Violence,Epidemic</v>
      </c>
      <c r="C157" s="200" t="str">
        <f>'Core Indicators'!C157</f>
        <v>UGA007</v>
      </c>
      <c r="D157" s="200" t="str">
        <f>'Core Indicators'!D157</f>
        <v>Uganda</v>
      </c>
      <c r="E157" s="200" t="str">
        <f>'Core Indicators'!E157</f>
        <v>UGA</v>
      </c>
      <c r="F157" s="35">
        <f>'Core Indicators'!O157</f>
        <v>27598</v>
      </c>
      <c r="G157" s="35">
        <f>'Core Indicators'!W157</f>
        <v>1246000</v>
      </c>
      <c r="H157" s="35">
        <f>'Core Indicators'!AE157</f>
        <v>815000</v>
      </c>
      <c r="I157" s="35" t="str">
        <f>'Core Indicators'!AM157</f>
        <v>x</v>
      </c>
      <c r="J157" s="35" t="str">
        <f>'Core Indicators'!AU157</f>
        <v>x</v>
      </c>
      <c r="K157" s="35">
        <f>'Core Indicators'!BC157</f>
        <v>101063</v>
      </c>
      <c r="L157" s="35">
        <f>'Core Indicators'!BK157</f>
        <v>2465</v>
      </c>
      <c r="M157" s="35" t="str">
        <f>'Core Indicators'!BS157</f>
        <v>x</v>
      </c>
      <c r="N157" s="35" t="str">
        <f>'Core Indicators'!CA157</f>
        <v>x</v>
      </c>
      <c r="O157" s="35" t="e">
        <f>'Core Indicators'!CI157</f>
        <v>#N/A</v>
      </c>
      <c r="P157" s="35" t="str">
        <f>'Core Indicators'!CQ157</f>
        <v>x</v>
      </c>
      <c r="Q157" s="35">
        <f>'Core Indicators'!DG157</f>
        <v>431000</v>
      </c>
      <c r="R157" s="35">
        <f>'Core Indicators'!DO157</f>
        <v>500000</v>
      </c>
      <c r="S157" s="35">
        <f>'Core Indicators'!DW157</f>
        <v>276000</v>
      </c>
      <c r="T157" s="35">
        <f>'Core Indicators'!EE157</f>
        <v>38000</v>
      </c>
      <c r="U157" s="35">
        <f>'Core Indicators'!EM157</f>
        <v>0</v>
      </c>
      <c r="V157" s="35">
        <f>'Core Indicators'!FC157</f>
        <v>1</v>
      </c>
      <c r="W157" s="35" t="str">
        <f>'Core Indicators'!FK157</f>
        <v>x</v>
      </c>
      <c r="X157" s="35" t="str">
        <f>'Core Indicators'!FS157</f>
        <v>x</v>
      </c>
      <c r="Y157" s="35">
        <f>'Core Indicators'!GA157</f>
        <v>2</v>
      </c>
      <c r="Z157" s="35">
        <f>'Core Indicators'!GI157</f>
        <v>1</v>
      </c>
      <c r="AA157" s="35">
        <f>'Core Indicators'!GQ157</f>
        <v>1</v>
      </c>
      <c r="AB157" s="35">
        <f>'Core Indicators'!GY157</f>
        <v>0</v>
      </c>
      <c r="AC157" s="35">
        <f>'Core Indicators'!HG157</f>
        <v>0</v>
      </c>
      <c r="AD157" s="35">
        <f>'Core Indicators'!HO157</f>
        <v>0</v>
      </c>
      <c r="AE157" s="35">
        <f>'Core Indicators'!HW157</f>
        <v>1</v>
      </c>
      <c r="AF157" s="35">
        <f>'Core Indicators'!IE157</f>
        <v>0</v>
      </c>
      <c r="AG157" s="35">
        <f>'Core Indicators'!IM157</f>
        <v>2</v>
      </c>
    </row>
    <row r="158" spans="1:33" x14ac:dyDescent="0.25">
      <c r="A158" s="200" t="str">
        <f>'Core Indicators'!A:A</f>
        <v>Conflict in Ukraine</v>
      </c>
      <c r="B158" s="200" t="str">
        <f>'Core Indicators'!B:B</f>
        <v>Conflict,Displacement</v>
      </c>
      <c r="C158" s="200" t="str">
        <f>'Core Indicators'!C158</f>
        <v>UKR002</v>
      </c>
      <c r="D158" s="200" t="str">
        <f>'Core Indicators'!D158</f>
        <v>Ukraine</v>
      </c>
      <c r="E158" s="200" t="str">
        <f>'Core Indicators'!E158</f>
        <v>UKR</v>
      </c>
      <c r="F158" s="35">
        <f>'Core Indicators'!O158</f>
        <v>603628</v>
      </c>
      <c r="G158" s="35">
        <f>'Core Indicators'!W158</f>
        <v>43231000</v>
      </c>
      <c r="H158" s="35">
        <f>'Core Indicators'!AE158</f>
        <v>43231000</v>
      </c>
      <c r="I158" s="35">
        <f>'Core Indicators'!AM158</f>
        <v>20893000</v>
      </c>
      <c r="J158" s="35" t="str">
        <f>'Core Indicators'!AU158</f>
        <v>x</v>
      </c>
      <c r="K158" s="35" t="str">
        <f>'Core Indicators'!BC158</f>
        <v>x</v>
      </c>
      <c r="L158" s="35">
        <f>'Core Indicators'!BK158</f>
        <v>6306</v>
      </c>
      <c r="M158" s="35" t="str">
        <f>'Core Indicators'!BS158</f>
        <v>x</v>
      </c>
      <c r="N158" s="35" t="str">
        <f>'Core Indicators'!CA158</f>
        <v>x</v>
      </c>
      <c r="O158" s="35" t="e">
        <f>'Core Indicators'!CI158</f>
        <v>#N/A</v>
      </c>
      <c r="P158" s="35" t="str">
        <f>'Core Indicators'!CQ158</f>
        <v>x</v>
      </c>
      <c r="Q158" s="35">
        <f>'Core Indicators'!DG158</f>
        <v>0</v>
      </c>
      <c r="R158" s="35">
        <f>'Core Indicators'!DO158</f>
        <v>25531000</v>
      </c>
      <c r="S158" s="35">
        <f>'Core Indicators'!DW158</f>
        <v>11160000</v>
      </c>
      <c r="T158" s="35">
        <f>'Core Indicators'!EE158</f>
        <v>6540000</v>
      </c>
      <c r="U158" s="35">
        <f>'Core Indicators'!EM158</f>
        <v>0</v>
      </c>
      <c r="V158" s="35">
        <f>'Core Indicators'!FC158</f>
        <v>2</v>
      </c>
      <c r="W158" s="35" t="str">
        <f>'Core Indicators'!FK158</f>
        <v>x</v>
      </c>
      <c r="X158" s="35" t="str">
        <f>'Core Indicators'!FS158</f>
        <v>x</v>
      </c>
      <c r="Y158" s="35">
        <f>'Core Indicators'!GA158</f>
        <v>1</v>
      </c>
      <c r="Z158" s="35">
        <f>'Core Indicators'!GI158</f>
        <v>3</v>
      </c>
      <c r="AA158" s="35">
        <f>'Core Indicators'!GQ158</f>
        <v>2</v>
      </c>
      <c r="AB158" s="35">
        <f>'Core Indicators'!GY158</f>
        <v>3</v>
      </c>
      <c r="AC158" s="35">
        <f>'Core Indicators'!HG158</f>
        <v>3</v>
      </c>
      <c r="AD158" s="35">
        <f>'Core Indicators'!HO158</f>
        <v>3</v>
      </c>
      <c r="AE158" s="35">
        <f>'Core Indicators'!HW158</f>
        <v>3</v>
      </c>
      <c r="AF158" s="35">
        <f>'Core Indicators'!IE158</f>
        <v>3</v>
      </c>
      <c r="AG158" s="35">
        <f>'Core Indicators'!IM158</f>
        <v>3</v>
      </c>
    </row>
    <row r="159" spans="1:33" x14ac:dyDescent="0.25">
      <c r="A159" s="200" t="str">
        <f>'Core Indicators'!A:A</f>
        <v>Complex crisis in Venezuela</v>
      </c>
      <c r="B159" s="200" t="str">
        <f>'Core Indicators'!B:B</f>
        <v>Socio-political,Violence,Floods</v>
      </c>
      <c r="C159" s="200" t="str">
        <f>'Core Indicators'!C159</f>
        <v>VEN001</v>
      </c>
      <c r="D159" s="200" t="str">
        <f>'Core Indicators'!D159</f>
        <v>Venezuela</v>
      </c>
      <c r="E159" s="200" t="str">
        <f>'Core Indicators'!E159</f>
        <v>VEN</v>
      </c>
      <c r="F159" s="35">
        <f>'Core Indicators'!O159</f>
        <v>882050</v>
      </c>
      <c r="G159" s="35">
        <f>'Core Indicators'!W159</f>
        <v>28400000</v>
      </c>
      <c r="H159" s="35">
        <f>'Core Indicators'!AE159</f>
        <v>18739000</v>
      </c>
      <c r="I159" s="35">
        <f>'Core Indicators'!AM159</f>
        <v>6133000</v>
      </c>
      <c r="J159" s="35" t="str">
        <f>'Core Indicators'!AU159</f>
        <v>x</v>
      </c>
      <c r="K159" s="35" t="str">
        <f>'Core Indicators'!BC159</f>
        <v>x</v>
      </c>
      <c r="L159" s="35">
        <f>'Core Indicators'!BK159</f>
        <v>30</v>
      </c>
      <c r="M159" s="35" t="str">
        <f>'Core Indicators'!BS159</f>
        <v>x</v>
      </c>
      <c r="N159" s="35" t="str">
        <f>'Core Indicators'!CA159</f>
        <v>x</v>
      </c>
      <c r="O159" s="35" t="e">
        <f>'Core Indicators'!CI159</f>
        <v>#N/A</v>
      </c>
      <c r="P159" s="35" t="str">
        <f>'Core Indicators'!CQ159</f>
        <v>x</v>
      </c>
      <c r="Q159" s="35">
        <f>'Core Indicators'!DG159</f>
        <v>9661000</v>
      </c>
      <c r="R159" s="35">
        <f>'Core Indicators'!DO159</f>
        <v>222000</v>
      </c>
      <c r="S159" s="35">
        <f>'Core Indicators'!DW159</f>
        <v>18517000</v>
      </c>
      <c r="T159" s="35">
        <f>'Core Indicators'!EE159</f>
        <v>0</v>
      </c>
      <c r="U159" s="35">
        <f>'Core Indicators'!EM159</f>
        <v>0</v>
      </c>
      <c r="V159" s="35">
        <f>'Core Indicators'!FC159</f>
        <v>5</v>
      </c>
      <c r="W159" s="35" t="str">
        <f>'Core Indicators'!FK159</f>
        <v>x</v>
      </c>
      <c r="X159" s="35" t="str">
        <f>'Core Indicators'!FS159</f>
        <v>x</v>
      </c>
      <c r="Y159" s="35">
        <f>'Core Indicators'!GA159</f>
        <v>2</v>
      </c>
      <c r="Z159" s="35">
        <f>'Core Indicators'!GI159</f>
        <v>2</v>
      </c>
      <c r="AA159" s="35">
        <f>'Core Indicators'!GQ159</f>
        <v>2</v>
      </c>
      <c r="AB159" s="35">
        <f>'Core Indicators'!GY159</f>
        <v>0</v>
      </c>
      <c r="AC159" s="35">
        <f>'Core Indicators'!HG159</f>
        <v>2</v>
      </c>
      <c r="AD159" s="35">
        <f>'Core Indicators'!HO159</f>
        <v>3</v>
      </c>
      <c r="AE159" s="35">
        <f>'Core Indicators'!HW159</f>
        <v>3</v>
      </c>
      <c r="AF159" s="35">
        <f>'Core Indicators'!IE159</f>
        <v>0</v>
      </c>
      <c r="AG159" s="35">
        <f>'Core Indicators'!IM159</f>
        <v>3</v>
      </c>
    </row>
    <row r="160" spans="1:33" x14ac:dyDescent="0.25">
      <c r="A160" s="200" t="str">
        <f>'Core Indicators'!A:A</f>
        <v>Conflict in Yemen</v>
      </c>
      <c r="B160" s="200" t="str">
        <f>'Core Indicators'!B:B</f>
        <v>Conflict</v>
      </c>
      <c r="C160" s="200" t="str">
        <f>'Core Indicators'!C160</f>
        <v>YEM001</v>
      </c>
      <c r="D160" s="200" t="str">
        <f>'Core Indicators'!D160</f>
        <v>Yemen</v>
      </c>
      <c r="E160" s="200" t="str">
        <f>'Core Indicators'!E160</f>
        <v>YEM</v>
      </c>
      <c r="F160" s="35">
        <f>'Core Indicators'!O160</f>
        <v>527970</v>
      </c>
      <c r="G160" s="35">
        <f>'Core Indicators'!W160</f>
        <v>30491000</v>
      </c>
      <c r="H160" s="35">
        <f>'Core Indicators'!AE160</f>
        <v>30491000</v>
      </c>
      <c r="I160" s="35">
        <f>'Core Indicators'!AM160</f>
        <v>5668000</v>
      </c>
      <c r="J160" s="35">
        <f>'Core Indicators'!AU160</f>
        <v>1037</v>
      </c>
      <c r="K160" s="35">
        <f>'Core Indicators'!BC160</f>
        <v>35674</v>
      </c>
      <c r="L160" s="35">
        <f>'Core Indicators'!BK160</f>
        <v>273</v>
      </c>
      <c r="M160" s="35" t="str">
        <f>'Core Indicators'!BS160</f>
        <v>x</v>
      </c>
      <c r="N160" s="35" t="str">
        <f>'Core Indicators'!CA160</f>
        <v>x</v>
      </c>
      <c r="O160" s="35" t="e">
        <f>'Core Indicators'!CI160</f>
        <v>#N/A</v>
      </c>
      <c r="P160" s="35" t="str">
        <f>'Core Indicators'!CQ160</f>
        <v>x</v>
      </c>
      <c r="Q160" s="35">
        <f>'Core Indicators'!DG160</f>
        <v>0</v>
      </c>
      <c r="R160" s="35">
        <f>'Core Indicators'!DO160</f>
        <v>7091000</v>
      </c>
      <c r="S160" s="35">
        <f>'Core Indicators'!DW160</f>
        <v>14040000</v>
      </c>
      <c r="T160" s="35">
        <f>'Core Indicators'!EE160</f>
        <v>5382000</v>
      </c>
      <c r="U160" s="35">
        <f>'Core Indicators'!EM160</f>
        <v>3978000</v>
      </c>
      <c r="V160" s="35">
        <f>'Core Indicators'!FC160</f>
        <v>4</v>
      </c>
      <c r="W160" s="35" t="str">
        <f>'Core Indicators'!FK160</f>
        <v>x</v>
      </c>
      <c r="X160" s="35" t="str">
        <f>'Core Indicators'!FS160</f>
        <v>x</v>
      </c>
      <c r="Y160" s="35">
        <f>'Core Indicators'!GA160</f>
        <v>1</v>
      </c>
      <c r="Z160" s="35">
        <f>'Core Indicators'!GI160</f>
        <v>3</v>
      </c>
      <c r="AA160" s="35">
        <f>'Core Indicators'!GQ160</f>
        <v>3</v>
      </c>
      <c r="AB160" s="35">
        <f>'Core Indicators'!GY160</f>
        <v>2</v>
      </c>
      <c r="AC160" s="35">
        <f>'Core Indicators'!HG160</f>
        <v>2</v>
      </c>
      <c r="AD160" s="35">
        <f>'Core Indicators'!HO160</f>
        <v>3</v>
      </c>
      <c r="AE160" s="35">
        <f>'Core Indicators'!HW160</f>
        <v>3</v>
      </c>
      <c r="AF160" s="35">
        <f>'Core Indicators'!IE160</f>
        <v>2</v>
      </c>
      <c r="AG160" s="35">
        <f>'Core Indicators'!IM160</f>
        <v>3</v>
      </c>
    </row>
    <row r="161" spans="1:33" x14ac:dyDescent="0.25">
      <c r="A161" s="200" t="str">
        <f>'Core Indicators'!A:A</f>
        <v>Mixed migration flows in Yemen</v>
      </c>
      <c r="B161" s="200" t="str">
        <f>'Core Indicators'!B:B</f>
        <v>Displacement</v>
      </c>
      <c r="C161" s="200" t="str">
        <f>'Core Indicators'!C161</f>
        <v>YEM002</v>
      </c>
      <c r="D161" s="200" t="str">
        <f>'Core Indicators'!D161</f>
        <v>Yemen</v>
      </c>
      <c r="E161" s="200" t="str">
        <f>'Core Indicators'!E161</f>
        <v>YEM</v>
      </c>
      <c r="F161" s="35">
        <f>'Core Indicators'!O161</f>
        <v>46890</v>
      </c>
      <c r="G161" s="35">
        <f>'Core Indicators'!W161</f>
        <v>4969000</v>
      </c>
      <c r="H161" s="35">
        <f>'Core Indicators'!AE161</f>
        <v>294000</v>
      </c>
      <c r="I161" s="35">
        <f>'Core Indicators'!AM161</f>
        <v>294000</v>
      </c>
      <c r="J161" s="35">
        <f>'Core Indicators'!AU161</f>
        <v>1037</v>
      </c>
      <c r="K161" s="35">
        <f>'Core Indicators'!BC161</f>
        <v>35674</v>
      </c>
      <c r="L161" s="35">
        <f>'Core Indicators'!BK161</f>
        <v>0</v>
      </c>
      <c r="M161" s="35" t="str">
        <f>'Core Indicators'!BS161</f>
        <v>x</v>
      </c>
      <c r="N161" s="35" t="str">
        <f>'Core Indicators'!CA161</f>
        <v>x</v>
      </c>
      <c r="O161" s="35" t="e">
        <f>'Core Indicators'!CI161</f>
        <v>#N/A</v>
      </c>
      <c r="P161" s="35" t="str">
        <f>'Core Indicators'!CQ161</f>
        <v>x</v>
      </c>
      <c r="Q161" s="35">
        <f>'Core Indicators'!DG161</f>
        <v>4675000</v>
      </c>
      <c r="R161" s="35">
        <f>'Core Indicators'!DO161</f>
        <v>0</v>
      </c>
      <c r="S161" s="35">
        <f>'Core Indicators'!DW161</f>
        <v>132000</v>
      </c>
      <c r="T161" s="35">
        <f>'Core Indicators'!EE161</f>
        <v>132000</v>
      </c>
      <c r="U161" s="35">
        <f>'Core Indicators'!EM161</f>
        <v>29000</v>
      </c>
      <c r="V161" s="35">
        <f>'Core Indicators'!FC161</f>
        <v>2</v>
      </c>
      <c r="W161" s="35" t="str">
        <f>'Core Indicators'!FK161</f>
        <v>x</v>
      </c>
      <c r="X161" s="35" t="str">
        <f>'Core Indicators'!FS161</f>
        <v>x</v>
      </c>
      <c r="Y161" s="35">
        <f>'Core Indicators'!GA161</f>
        <v>1</v>
      </c>
      <c r="Z161" s="35">
        <f>'Core Indicators'!GI161</f>
        <v>3</v>
      </c>
      <c r="AA161" s="35">
        <f>'Core Indicators'!GQ161</f>
        <v>3</v>
      </c>
      <c r="AB161" s="35">
        <f>'Core Indicators'!GY161</f>
        <v>2</v>
      </c>
      <c r="AC161" s="35">
        <f>'Core Indicators'!HG161</f>
        <v>2</v>
      </c>
      <c r="AD161" s="35">
        <f>'Core Indicators'!HO161</f>
        <v>3</v>
      </c>
      <c r="AE161" s="35">
        <f>'Core Indicators'!HW161</f>
        <v>3</v>
      </c>
      <c r="AF161" s="35">
        <f>'Core Indicators'!IE161</f>
        <v>2</v>
      </c>
      <c r="AG161" s="35">
        <f>'Core Indicators'!IM161</f>
        <v>3</v>
      </c>
    </row>
    <row r="162" spans="1:33" x14ac:dyDescent="0.25">
      <c r="A162" s="200" t="str">
        <f>'Core Indicators'!A:A</f>
        <v>Drought in Zambia</v>
      </c>
      <c r="B162" s="200" t="str">
        <f>'Core Indicators'!B:B</f>
        <v>Drought</v>
      </c>
      <c r="C162" s="200" t="str">
        <f>'Core Indicators'!C162</f>
        <v>ZMB002</v>
      </c>
      <c r="D162" s="200" t="str">
        <f>'Core Indicators'!D162</f>
        <v>Zambia</v>
      </c>
      <c r="E162" s="200" t="str">
        <f>'Core Indicators'!E162</f>
        <v>ZMB</v>
      </c>
      <c r="F162" s="35">
        <f>'Core Indicators'!O162</f>
        <v>752618</v>
      </c>
      <c r="G162" s="35">
        <f>'Core Indicators'!W162</f>
        <v>13490000</v>
      </c>
      <c r="H162" s="35">
        <f>'Core Indicators'!AE162</f>
        <v>8553000</v>
      </c>
      <c r="I162" s="35">
        <f>'Core Indicators'!AM162</f>
        <v>0</v>
      </c>
      <c r="J162" s="35">
        <f>'Core Indicators'!AU162</f>
        <v>0</v>
      </c>
      <c r="K162" s="35">
        <f>'Core Indicators'!BC162</f>
        <v>0</v>
      </c>
      <c r="L162" s="35">
        <f>'Core Indicators'!BK162</f>
        <v>0</v>
      </c>
      <c r="M162" s="35">
        <f>'Core Indicators'!BS162</f>
        <v>0</v>
      </c>
      <c r="N162" s="35">
        <f>'Core Indicators'!CA162</f>
        <v>0</v>
      </c>
      <c r="O162" s="35" t="e">
        <f>'Core Indicators'!CI162</f>
        <v>#N/A</v>
      </c>
      <c r="P162" s="35" t="str">
        <f>'Core Indicators'!CQ162</f>
        <v>x</v>
      </c>
      <c r="Q162" s="35">
        <f>'Core Indicators'!DG162</f>
        <v>4937000</v>
      </c>
      <c r="R162" s="35">
        <f>'Core Indicators'!DO162</f>
        <v>6601000</v>
      </c>
      <c r="S162" s="35">
        <f>'Core Indicators'!DW162</f>
        <v>1952000</v>
      </c>
      <c r="T162" s="35">
        <f>'Core Indicators'!EE162</f>
        <v>0</v>
      </c>
      <c r="U162" s="35">
        <f>'Core Indicators'!EM162</f>
        <v>0</v>
      </c>
      <c r="V162" s="35">
        <f>'Core Indicators'!FC162</f>
        <v>3</v>
      </c>
      <c r="W162" s="35" t="str">
        <f>'Core Indicators'!FK162</f>
        <v>x</v>
      </c>
      <c r="X162" s="35" t="str">
        <f>'Core Indicators'!FS162</f>
        <v>x</v>
      </c>
      <c r="Y162" s="35">
        <f>'Core Indicators'!GA162</f>
        <v>0</v>
      </c>
      <c r="Z162" s="35">
        <f>'Core Indicators'!GI162</f>
        <v>0</v>
      </c>
      <c r="AA162" s="35">
        <f>'Core Indicators'!GQ162</f>
        <v>0</v>
      </c>
      <c r="AB162" s="35">
        <f>'Core Indicators'!GY162</f>
        <v>0</v>
      </c>
      <c r="AC162" s="35">
        <f>'Core Indicators'!HG162</f>
        <v>0</v>
      </c>
      <c r="AD162" s="35">
        <f>'Core Indicators'!HO162</f>
        <v>0</v>
      </c>
      <c r="AE162" s="35">
        <f>'Core Indicators'!HW162</f>
        <v>0</v>
      </c>
      <c r="AF162" s="35">
        <f>'Core Indicators'!IE162</f>
        <v>0</v>
      </c>
      <c r="AG162" s="35">
        <f>'Core Indicators'!IM162</f>
        <v>3</v>
      </c>
    </row>
    <row r="163" spans="1:33" x14ac:dyDescent="0.25">
      <c r="A163" s="200" t="str">
        <f>'Core Indicators'!A:A</f>
        <v>Complex crisis in Zimbabwe</v>
      </c>
      <c r="B163" s="200" t="str">
        <f>'Core Indicators'!B:B</f>
        <v>Socio-political,Drought</v>
      </c>
      <c r="C163" s="200" t="str">
        <f>'Core Indicators'!C163</f>
        <v>ZWE001</v>
      </c>
      <c r="D163" s="200" t="str">
        <f>'Core Indicators'!D163</f>
        <v>Zimbabwe</v>
      </c>
      <c r="E163" s="200" t="str">
        <f>'Core Indicators'!E163</f>
        <v>ZWE</v>
      </c>
      <c r="F163" s="35">
        <f>'Core Indicators'!O163</f>
        <v>386850</v>
      </c>
      <c r="G163" s="35">
        <f>'Core Indicators'!W163</f>
        <v>16340000</v>
      </c>
      <c r="H163" s="35">
        <f>'Core Indicators'!AE163</f>
        <v>9706000</v>
      </c>
      <c r="I163" s="35">
        <f>'Core Indicators'!AM163</f>
        <v>67000</v>
      </c>
      <c r="J163" s="35">
        <f>'Core Indicators'!AU163</f>
        <v>0</v>
      </c>
      <c r="K163" s="35">
        <f>'Core Indicators'!BC163</f>
        <v>0</v>
      </c>
      <c r="L163" s="35">
        <f>'Core Indicators'!BK163</f>
        <v>16</v>
      </c>
      <c r="M163" s="35" t="str">
        <f>'Core Indicators'!BS163</f>
        <v>x</v>
      </c>
      <c r="N163" s="35" t="str">
        <f>'Core Indicators'!CA163</f>
        <v>x</v>
      </c>
      <c r="O163" s="35" t="e">
        <f>'Core Indicators'!CI163</f>
        <v>#N/A</v>
      </c>
      <c r="P163" s="35" t="str">
        <f>'Core Indicators'!CQ163</f>
        <v>x</v>
      </c>
      <c r="Q163" s="35">
        <f>'Core Indicators'!DG163</f>
        <v>6634000</v>
      </c>
      <c r="R163" s="35">
        <f>'Core Indicators'!DO163</f>
        <v>2706000</v>
      </c>
      <c r="S163" s="35">
        <f>'Core Indicators'!DW163</f>
        <v>6050000</v>
      </c>
      <c r="T163" s="35">
        <f>'Core Indicators'!EE163</f>
        <v>950000</v>
      </c>
      <c r="U163" s="35">
        <f>'Core Indicators'!EM163</f>
        <v>0</v>
      </c>
      <c r="V163" s="35">
        <f>'Core Indicators'!FC163</f>
        <v>4</v>
      </c>
      <c r="W163" s="35" t="str">
        <f>'Core Indicators'!FK163</f>
        <v>x</v>
      </c>
      <c r="X163" s="35" t="str">
        <f>'Core Indicators'!FS163</f>
        <v>x</v>
      </c>
      <c r="Y163" s="35">
        <f>'Core Indicators'!GA163</f>
        <v>1</v>
      </c>
      <c r="Z163" s="35">
        <f>'Core Indicators'!GI163</f>
        <v>1</v>
      </c>
      <c r="AA163" s="35">
        <f>'Core Indicators'!GQ163</f>
        <v>1</v>
      </c>
      <c r="AB163" s="35">
        <f>'Core Indicators'!GY163</f>
        <v>0</v>
      </c>
      <c r="AC163" s="35">
        <f>'Core Indicators'!HG163</f>
        <v>0</v>
      </c>
      <c r="AD163" s="35">
        <f>'Core Indicators'!HO163</f>
        <v>0</v>
      </c>
      <c r="AE163" s="35">
        <f>'Core Indicators'!HW163</f>
        <v>0</v>
      </c>
      <c r="AF163" s="35">
        <f>'Core Indicators'!IE163</f>
        <v>2</v>
      </c>
      <c r="AG163" s="35">
        <f>'Core Indicators'!IM163</f>
        <v>1</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738398-CE72-4684-A90C-192554FB4E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CB120E-091E-4210-9936-484F4EA170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2022-11-21T15:35:07Z</cp:lastPrinted>
  <dcterms:created xsi:type="dcterms:W3CDTF">2013-01-24T09:37:59Z</dcterms:created>
  <dcterms:modified xsi:type="dcterms:W3CDTF">2022-11-21T15:35:15Z</dcterms:modified>
</cp:coreProperties>
</file>